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hidePivotFieldList="1" defaultThemeVersion="124226"/>
  <mc:AlternateContent xmlns:mc="http://schemas.openxmlformats.org/markup-compatibility/2006">
    <mc:Choice Requires="x15">
      <x15ac:absPath xmlns:x15ac="http://schemas.microsoft.com/office/spreadsheetml/2010/11/ac" url="I:\AMPRION\F-GT\N\60-INTERNER-DATENAUSTAUSCH\GT-N-R\EEG\Jahresabrechnung - Testierung\2021\Bericht nach §77\"/>
    </mc:Choice>
  </mc:AlternateContent>
  <bookViews>
    <workbookView xWindow="0" yWindow="0" windowWidth="28800" windowHeight="12300" tabRatio="932"/>
  </bookViews>
  <sheets>
    <sheet name="Deckblatt" sheetId="12" r:id="rId1"/>
    <sheet name="Datendefinition" sheetId="1" r:id="rId2"/>
    <sheet name="Übersicht__Erzeugung" sheetId="17" r:id="rId3"/>
    <sheet name="EEG-Umlage EV" sheetId="23" r:id="rId4"/>
    <sheet name="Kategorien" sheetId="22" state="hidden" r:id="rId5"/>
    <sheet name="EEG-Anlagenstammdaten" sheetId="4" r:id="rId6"/>
    <sheet name="KWKKONV-Anlagenstammdaten" sheetId="29" r:id="rId7"/>
    <sheet name="VGT-Bewegungsdaten" sheetId="34" r:id="rId8"/>
    <sheet name="DV-Bewegungsdaten" sheetId="28" r:id="rId9"/>
    <sheet name="MSZ-Bewegungsdaten" sheetId="33" r:id="rId10"/>
    <sheet name="AV-Bewegungsdaten" sheetId="31" r:id="rId11"/>
    <sheet name="vNE-Bewegungsdaten" sheetId="6" r:id="rId12"/>
    <sheet name="Tabelle1" sheetId="9" state="hidden" r:id="rId13"/>
    <sheet name="Sonstige-Bewegungsdaten" sheetId="35" r:id="rId14"/>
    <sheet name="EEG-Umlage-EV" sheetId="26" r:id="rId15"/>
  </sheets>
  <definedNames>
    <definedName name="_xlnm._FilterDatabase" localSheetId="10" hidden="1">'AV-Bewegungsdaten'!$A$3:$E$5278</definedName>
    <definedName name="_xlnm._FilterDatabase" localSheetId="8" hidden="1">'DV-Bewegungsdaten'!$A$3:$E$5402</definedName>
    <definedName name="_xlnm._FilterDatabase" localSheetId="5" hidden="1">'EEG-Anlagenstammdaten'!$3:$3</definedName>
    <definedName name="_xlnm._FilterDatabase" localSheetId="4" hidden="1">Kategorien!$A$2:$BD$5673</definedName>
    <definedName name="_xlnm._FilterDatabase" localSheetId="6" hidden="1">'KWKKONV-Anlagenstammdaten'!$A$3:$O$3</definedName>
    <definedName name="_xlnm._FilterDatabase" localSheetId="9" hidden="1">'MSZ-Bewegungsdaten'!$A$2:$E$2</definedName>
    <definedName name="_xlnm._FilterDatabase" localSheetId="13" hidden="1">'Sonstige-Bewegungsdaten'!$A$3:$D$8</definedName>
    <definedName name="_xlnm._FilterDatabase" localSheetId="12" hidden="1">Tabelle1!$A$2560:$A$5034</definedName>
    <definedName name="_xlnm._FilterDatabase" localSheetId="2" hidden="1">Übersicht__Erzeugung!#REF!</definedName>
    <definedName name="_xlnm._FilterDatabase" localSheetId="7" hidden="1">'VGT-Bewegungsdaten'!$A$3:$E$5315</definedName>
    <definedName name="_xlnm._FilterDatabase" localSheetId="11" hidden="1">'vNE-Bewegungsdaten'!$A$3:$D$8</definedName>
    <definedName name="_VGT1">Tabelle1!$A$2:$A$2488</definedName>
    <definedName name="anscount" hidden="1">1</definedName>
    <definedName name="Diff_BIO">Kategorien!$M$230:$M$3869,Kategorien!$R$230:$R$3869</definedName>
    <definedName name="Diff_GAS">Kategorien!$M$3878:$M$4104,Kategorien!$R$3878:$R$4104</definedName>
    <definedName name="Diff_GEO">Kategorien!$M$4119:$M$4211,Kategorien!$R$4119:$R$4211</definedName>
    <definedName name="Diff_SOL">Kategorien!$M$4324:$M$4777,Kategorien!$R$4324:$R$4777</definedName>
    <definedName name="Diff_WAS">Kategorien!$M$3:$M$145,Kategorien!$R$3:$R$145</definedName>
    <definedName name="Diff_WIN">Kategorien!$M$4214:$M$4323,Kategorien!$R$4214:$R$4323</definedName>
    <definedName name="_xlnm.Print_Area" localSheetId="10">'AV-Bewegungsdaten'!$A$1:$E$3</definedName>
    <definedName name="_xlnm.Print_Area" localSheetId="0">Deckblatt!$A$1:$B$42</definedName>
    <definedName name="_xlnm.Print_Area" localSheetId="8">'DV-Bewegungsdaten'!$A$1:$E$3</definedName>
    <definedName name="_xlnm.Print_Area" localSheetId="5">'EEG-Anlagenstammdaten'!$A$2:$Z$4</definedName>
    <definedName name="_xlnm.Print_Area" localSheetId="14">'EEG-Umlage-EV'!$A$1:$D$3</definedName>
    <definedName name="_xlnm.Print_Area" localSheetId="6">'KWKKONV-Anlagenstammdaten'!$A$1:$S$4</definedName>
    <definedName name="_xlnm.Print_Area" localSheetId="9">'MSZ-Bewegungsdaten'!$A$1:$E$3</definedName>
    <definedName name="_xlnm.Print_Area" localSheetId="13">'Sonstige-Bewegungsdaten'!$A$1:$C$3</definedName>
    <definedName name="_xlnm.Print_Area" localSheetId="2">Übersicht__Erzeugung!$A$1:$D$75</definedName>
    <definedName name="_xlnm.Print_Area" localSheetId="7">'VGT-Bewegungsdaten'!$A$1:$E$3</definedName>
    <definedName name="_xlnm.Print_Area" localSheetId="11">'vNE-Bewegungsdaten'!$A$1:$D$3</definedName>
    <definedName name="_xlnm.Print_Titles" localSheetId="5">'EEG-Anlagenstammdaten'!$1:$3</definedName>
    <definedName name="_xlnm.Print_Titles" localSheetId="6">'KWKKONV-Anlagenstammdaten'!$1:$3</definedName>
    <definedName name="_xlnm.Print_Titles" localSheetId="13">'Sonstige-Bewegungsdaten'!$2:$2</definedName>
    <definedName name="_xlnm.Print_Titles" localSheetId="11">'vNE-Bewegungsdaten'!$2:$2</definedName>
    <definedName name="EV_KAT_EEG">'EEG-Umlage-EV'!$F$3:$F$21</definedName>
    <definedName name="VGT">Tabelle1!$A$2:$A$2185</definedName>
    <definedName name="VNNE">Tabelle1!$B$2:$B$92</definedName>
    <definedName name="W">Tabelle1!$C$2:$C$3</definedName>
  </definedNames>
  <calcPr calcId="162913"/>
</workbook>
</file>

<file path=xl/calcChain.xml><?xml version="1.0" encoding="utf-8"?>
<calcChain xmlns="http://schemas.openxmlformats.org/spreadsheetml/2006/main">
  <c r="E1" i="28" l="1"/>
  <c r="D1" i="31"/>
  <c r="D1" i="34"/>
  <c r="E1" i="31"/>
  <c r="B1" i="31"/>
  <c r="D1" i="33"/>
  <c r="C1" i="28"/>
  <c r="C1" i="35" l="1"/>
  <c r="D1" i="28" l="1"/>
  <c r="A18" i="1" l="1"/>
  <c r="C1" i="6" l="1"/>
  <c r="E1" i="33"/>
  <c r="F5104" i="22" l="1"/>
  <c r="F5103" i="22"/>
  <c r="F5102" i="22"/>
  <c r="F5101" i="22"/>
  <c r="F5100" i="22"/>
  <c r="F5099" i="22"/>
  <c r="F5098" i="22"/>
  <c r="F5097" i="22"/>
  <c r="F5096" i="22"/>
  <c r="F5095" i="22"/>
  <c r="F5094" i="22"/>
  <c r="F5093" i="22"/>
  <c r="B1" i="35"/>
  <c r="V5091" i="22" l="1"/>
  <c r="V5090" i="22"/>
  <c r="V5089" i="22"/>
  <c r="D58" i="17"/>
  <c r="D59" i="17"/>
  <c r="D63" i="17"/>
  <c r="B27" i="12" s="1"/>
  <c r="D60" i="17" l="1"/>
  <c r="D61" i="17" s="1"/>
  <c r="C61" i="17" s="1"/>
  <c r="B1" i="34"/>
  <c r="K3" i="22" s="1"/>
  <c r="B26" i="12" l="1"/>
  <c r="L5106" i="22"/>
  <c r="L5653" i="22"/>
  <c r="L5622" i="22"/>
  <c r="L5532" i="22"/>
  <c r="L5486" i="22"/>
  <c r="L5478" i="22"/>
  <c r="L5466" i="22"/>
  <c r="L5458" i="22"/>
  <c r="L5652" i="22"/>
  <c r="L5629" i="22"/>
  <c r="L5621" i="22"/>
  <c r="L5531" i="22"/>
  <c r="L5485" i="22"/>
  <c r="L5477" i="22"/>
  <c r="L5465" i="22"/>
  <c r="L5457" i="22"/>
  <c r="L5651" i="22"/>
  <c r="L5628" i="22"/>
  <c r="L5620" i="22"/>
  <c r="L5530" i="22"/>
  <c r="L5484" i="22"/>
  <c r="L5476" i="22"/>
  <c r="L5464" i="22"/>
  <c r="L5456" i="22"/>
  <c r="L5650" i="22"/>
  <c r="L5627" i="22"/>
  <c r="L5619" i="22"/>
  <c r="L5537" i="22"/>
  <c r="L5529" i="22"/>
  <c r="L5483" i="22"/>
  <c r="L5475" i="22"/>
  <c r="L5463" i="22"/>
  <c r="L5455" i="22"/>
  <c r="L5649" i="22"/>
  <c r="L5626" i="22"/>
  <c r="L5618" i="22"/>
  <c r="L5536" i="22"/>
  <c r="L5528" i="22"/>
  <c r="L5482" i="22"/>
  <c r="L5462" i="22"/>
  <c r="L5656" i="22"/>
  <c r="L5648" i="22"/>
  <c r="L5625" i="22"/>
  <c r="L5535" i="22"/>
  <c r="L5527" i="22"/>
  <c r="L5481" i="22"/>
  <c r="L5461" i="22"/>
  <c r="L5655" i="22"/>
  <c r="L5647" i="22"/>
  <c r="L5624" i="22"/>
  <c r="L5534" i="22"/>
  <c r="L5526" i="22"/>
  <c r="L5480" i="22"/>
  <c r="L5460" i="22"/>
  <c r="L5654" i="22"/>
  <c r="L5646" i="22"/>
  <c r="L5623" i="22"/>
  <c r="L5533" i="22"/>
  <c r="L5479" i="22"/>
  <c r="L5459" i="22"/>
  <c r="L4628" i="22"/>
  <c r="L4620" i="22"/>
  <c r="L4612" i="22"/>
  <c r="L4604" i="22"/>
  <c r="L4588" i="22"/>
  <c r="L4580" i="22"/>
  <c r="L4627" i="22"/>
  <c r="L4619" i="22"/>
  <c r="L4611" i="22"/>
  <c r="L4603" i="22"/>
  <c r="L4587" i="22"/>
  <c r="L4579" i="22"/>
  <c r="L4634" i="22"/>
  <c r="L4626" i="22"/>
  <c r="L4618" i="22"/>
  <c r="L4610" i="22"/>
  <c r="L4602" i="22"/>
  <c r="L4594" i="22"/>
  <c r="L4586" i="22"/>
  <c r="L4578" i="22"/>
  <c r="L4625" i="22"/>
  <c r="L4617" i="22"/>
  <c r="L4609" i="22"/>
  <c r="L4601" i="22"/>
  <c r="L4593" i="22"/>
  <c r="L4577" i="22"/>
  <c r="L4632" i="22"/>
  <c r="L4624" i="22"/>
  <c r="L4616" i="22"/>
  <c r="L4608" i="22"/>
  <c r="L4600" i="22"/>
  <c r="L4592" i="22"/>
  <c r="L4576" i="22"/>
  <c r="L4568" i="22"/>
  <c r="L4631" i="22"/>
  <c r="L4623" i="22"/>
  <c r="L4615" i="22"/>
  <c r="L4607" i="22"/>
  <c r="L4599" i="22"/>
  <c r="L4591" i="22"/>
  <c r="L4575" i="22"/>
  <c r="L4567" i="22"/>
  <c r="L4630" i="22"/>
  <c r="L4622" i="22"/>
  <c r="L4614" i="22"/>
  <c r="L4606" i="22"/>
  <c r="L4590" i="22"/>
  <c r="L4574" i="22"/>
  <c r="L4629" i="22"/>
  <c r="L4621" i="22"/>
  <c r="L4613" i="22"/>
  <c r="L4605" i="22"/>
  <c r="L4589" i="22"/>
  <c r="L4581" i="22"/>
  <c r="L4573" i="22"/>
  <c r="L8" i="22"/>
  <c r="L7" i="22"/>
  <c r="L6" i="22"/>
  <c r="L13" i="22"/>
  <c r="L5" i="22"/>
  <c r="L14" i="22"/>
  <c r="L12" i="22"/>
  <c r="L4" i="22"/>
  <c r="L11" i="22"/>
  <c r="L3" i="22"/>
  <c r="L10" i="22"/>
  <c r="L9" i="22"/>
  <c r="K6" i="22"/>
  <c r="K14" i="22"/>
  <c r="K10" i="22"/>
  <c r="K4634" i="22"/>
  <c r="K4630" i="22"/>
  <c r="K4626" i="22"/>
  <c r="K4622" i="22"/>
  <c r="K4618" i="22"/>
  <c r="K4614" i="22"/>
  <c r="K4610" i="22"/>
  <c r="K4606" i="22"/>
  <c r="K4633" i="22"/>
  <c r="K4629" i="22"/>
  <c r="K4625" i="22"/>
  <c r="K4621" i="22"/>
  <c r="K4617" i="22"/>
  <c r="K4613" i="22"/>
  <c r="K4609" i="22"/>
  <c r="K4605" i="22"/>
  <c r="K4601" i="22"/>
  <c r="K4632" i="22"/>
  <c r="K4628" i="22"/>
  <c r="K4624" i="22"/>
  <c r="K4620" i="22"/>
  <c r="K4616" i="22"/>
  <c r="K4612" i="22"/>
  <c r="K4608" i="22"/>
  <c r="K4604" i="22"/>
  <c r="K4631" i="22"/>
  <c r="K4627" i="22"/>
  <c r="K4623" i="22"/>
  <c r="K4619" i="22"/>
  <c r="K4615" i="22"/>
  <c r="K4611" i="22"/>
  <c r="K4607" i="22"/>
  <c r="K4603" i="22"/>
  <c r="K4599" i="22"/>
  <c r="K4602" i="22"/>
  <c r="K4600" i="22"/>
  <c r="K4592" i="22"/>
  <c r="K4588" i="22"/>
  <c r="K4580" i="22"/>
  <c r="K4576" i="22"/>
  <c r="K4568" i="22"/>
  <c r="K4591" i="22"/>
  <c r="K4587" i="22"/>
  <c r="K4579" i="22"/>
  <c r="K4575" i="22"/>
  <c r="K4567" i="22"/>
  <c r="K4594" i="22"/>
  <c r="K4590" i="22"/>
  <c r="K4586" i="22"/>
  <c r="K4578" i="22"/>
  <c r="K4574" i="22"/>
  <c r="K4593" i="22"/>
  <c r="K4589" i="22"/>
  <c r="K4581" i="22"/>
  <c r="K4577" i="22"/>
  <c r="K4573" i="22"/>
  <c r="K7" i="22"/>
  <c r="K8" i="22"/>
  <c r="K12" i="22"/>
  <c r="K15" i="22"/>
  <c r="K4" i="22"/>
  <c r="K5" i="22"/>
  <c r="K9" i="22"/>
  <c r="K13" i="22"/>
  <c r="K11" i="22"/>
  <c r="B15" i="12"/>
  <c r="L15" i="22" l="1"/>
  <c r="L5657" i="22"/>
  <c r="L4635" i="22"/>
  <c r="L16" i="22" l="1"/>
  <c r="K16" i="22"/>
  <c r="L5658" i="22"/>
  <c r="L5630" i="22"/>
  <c r="L4633" i="22"/>
  <c r="L4636" i="22"/>
  <c r="K4635" i="22"/>
  <c r="K17" i="22" l="1"/>
  <c r="L4637" i="22"/>
  <c r="K4636" i="22"/>
  <c r="L17" i="22" l="1"/>
  <c r="L18" i="22"/>
  <c r="K18" i="22"/>
  <c r="L4638" i="22"/>
  <c r="K4637" i="22"/>
  <c r="F5448" i="22"/>
  <c r="F5450" i="22" l="1"/>
  <c r="L19" i="22"/>
  <c r="K19" i="22"/>
  <c r="L4639" i="22"/>
  <c r="K4638" i="22"/>
  <c r="H5448" i="22"/>
  <c r="G5448" i="22"/>
  <c r="H5450" i="22" l="1"/>
  <c r="F5451" i="22"/>
  <c r="K20" i="22"/>
  <c r="L4640" i="22"/>
  <c r="K4639" i="22"/>
  <c r="G5452" i="22"/>
  <c r="G5451" i="22"/>
  <c r="G5453" i="22"/>
  <c r="G5450" i="22"/>
  <c r="A99" i="1"/>
  <c r="A98" i="1"/>
  <c r="A97" i="1"/>
  <c r="A96" i="1"/>
  <c r="A95" i="1"/>
  <c r="A94" i="1"/>
  <c r="A93" i="1"/>
  <c r="A92" i="1"/>
  <c r="A91" i="1"/>
  <c r="A90" i="1"/>
  <c r="A83" i="1"/>
  <c r="A84" i="1"/>
  <c r="A82" i="1"/>
  <c r="A81" i="1"/>
  <c r="A80" i="1"/>
  <c r="A75" i="1"/>
  <c r="A60" i="1"/>
  <c r="A50" i="1"/>
  <c r="A46" i="1"/>
  <c r="H5451" i="22" l="1"/>
  <c r="L20" i="22"/>
  <c r="L21" i="22"/>
  <c r="K21" i="22"/>
  <c r="L4641" i="22"/>
  <c r="K4640" i="22"/>
  <c r="A41" i="1"/>
  <c r="A23" i="1"/>
  <c r="A22" i="1"/>
  <c r="A20" i="1"/>
  <c r="A21" i="1"/>
  <c r="A19" i="1"/>
  <c r="S3" i="29"/>
  <c r="R3" i="29"/>
  <c r="Q3" i="29"/>
  <c r="P3" i="29"/>
  <c r="O3" i="29"/>
  <c r="N3" i="29"/>
  <c r="M3" i="29"/>
  <c r="L3" i="29"/>
  <c r="J3" i="29"/>
  <c r="I3" i="29"/>
  <c r="H3" i="29"/>
  <c r="G3" i="29"/>
  <c r="F3" i="29"/>
  <c r="E3" i="29"/>
  <c r="D3" i="29"/>
  <c r="C3" i="29"/>
  <c r="A17" i="1"/>
  <c r="L22" i="22" l="1"/>
  <c r="K22" i="22"/>
  <c r="L4642" i="22"/>
  <c r="K4641" i="22"/>
  <c r="B1" i="33"/>
  <c r="Z5616" i="22" l="1"/>
  <c r="AA5659" i="22"/>
  <c r="AA5631" i="22"/>
  <c r="K23" i="22"/>
  <c r="L4643" i="22"/>
  <c r="K4642" i="22"/>
  <c r="Z5419" i="22"/>
  <c r="Z5360" i="22"/>
  <c r="Z5394" i="22"/>
  <c r="Z5335" i="22"/>
  <c r="AA5071" i="22"/>
  <c r="AA5063" i="22"/>
  <c r="AA5055" i="22"/>
  <c r="AA5047" i="22"/>
  <c r="AA5002" i="22"/>
  <c r="AA4994" i="22"/>
  <c r="AA4986" i="22"/>
  <c r="AA4978" i="22"/>
  <c r="AA4970" i="22"/>
  <c r="AA4962" i="22"/>
  <c r="AA4954" i="22"/>
  <c r="AA4946" i="22"/>
  <c r="AA4938" i="22"/>
  <c r="AA4930" i="22"/>
  <c r="AA4922" i="22"/>
  <c r="AA4914" i="22"/>
  <c r="AA4906" i="22"/>
  <c r="AA4898" i="22"/>
  <c r="AA4890" i="22"/>
  <c r="AA4882" i="22"/>
  <c r="AA5078" i="22"/>
  <c r="AA5070" i="22"/>
  <c r="AA5062" i="22"/>
  <c r="AA5054" i="22"/>
  <c r="AA5046" i="22"/>
  <c r="AA5001" i="22"/>
  <c r="AA4993" i="22"/>
  <c r="AA4985" i="22"/>
  <c r="AA4977" i="22"/>
  <c r="AA4969" i="22"/>
  <c r="AA4961" i="22"/>
  <c r="AA4953" i="22"/>
  <c r="AA4945" i="22"/>
  <c r="AA4937" i="22"/>
  <c r="AA4929" i="22"/>
  <c r="AA4921" i="22"/>
  <c r="AA4913" i="22"/>
  <c r="AA4905" i="22"/>
  <c r="AA4897" i="22"/>
  <c r="AA4889" i="22"/>
  <c r="AA4881" i="22"/>
  <c r="AA5077" i="22"/>
  <c r="AA5069" i="22"/>
  <c r="AA5061" i="22"/>
  <c r="AA5053" i="22"/>
  <c r="AA5045" i="22"/>
  <c r="AA5000" i="22"/>
  <c r="AA4992" i="22"/>
  <c r="AA4984" i="22"/>
  <c r="AA4976" i="22"/>
  <c r="AA4968" i="22"/>
  <c r="AA4960" i="22"/>
  <c r="AA4952" i="22"/>
  <c r="AA4944" i="22"/>
  <c r="AA4936" i="22"/>
  <c r="AA4928" i="22"/>
  <c r="AA4920" i="22"/>
  <c r="AA4912" i="22"/>
  <c r="AA4904" i="22"/>
  <c r="AA4896" i="22"/>
  <c r="AA4888" i="22"/>
  <c r="AA4880" i="22"/>
  <c r="AA5076" i="22"/>
  <c r="AA5068" i="22"/>
  <c r="AA5060" i="22"/>
  <c r="AA5052" i="22"/>
  <c r="AA5044" i="22"/>
  <c r="AA4999" i="22"/>
  <c r="AA4991" i="22"/>
  <c r="AA4983" i="22"/>
  <c r="AA4975" i="22"/>
  <c r="AA4967" i="22"/>
  <c r="AA4959" i="22"/>
  <c r="AA4951" i="22"/>
  <c r="AA4943" i="22"/>
  <c r="AA4935" i="22"/>
  <c r="AA4927" i="22"/>
  <c r="AA4919" i="22"/>
  <c r="AA4911" i="22"/>
  <c r="AA4903" i="22"/>
  <c r="AA4895" i="22"/>
  <c r="AA4887" i="22"/>
  <c r="AA5075" i="22"/>
  <c r="AA5067" i="22"/>
  <c r="AA5059" i="22"/>
  <c r="AA5051" i="22"/>
  <c r="AA5043" i="22"/>
  <c r="AA4998" i="22"/>
  <c r="AA4990" i="22"/>
  <c r="AA4982" i="22"/>
  <c r="AA4974" i="22"/>
  <c r="AA4966" i="22"/>
  <c r="AA4958" i="22"/>
  <c r="AA4950" i="22"/>
  <c r="AA4942" i="22"/>
  <c r="AA4934" i="22"/>
  <c r="AA4926" i="22"/>
  <c r="AA4918" i="22"/>
  <c r="AA4910" i="22"/>
  <c r="AA4902" i="22"/>
  <c r="AA4894" i="22"/>
  <c r="AA4886" i="22"/>
  <c r="AA5074" i="22"/>
  <c r="AA5066" i="22"/>
  <c r="AA5058" i="22"/>
  <c r="AA5050" i="22"/>
  <c r="AA5005" i="22"/>
  <c r="AA4997" i="22"/>
  <c r="AA4989" i="22"/>
  <c r="AA4981" i="22"/>
  <c r="AA4973" i="22"/>
  <c r="AA4965" i="22"/>
  <c r="AA4957" i="22"/>
  <c r="AA4949" i="22"/>
  <c r="AA4941" i="22"/>
  <c r="AA4933" i="22"/>
  <c r="AA4925" i="22"/>
  <c r="AA4917" i="22"/>
  <c r="AA4909" i="22"/>
  <c r="AA4901" i="22"/>
  <c r="AA4893" i="22"/>
  <c r="AA4885" i="22"/>
  <c r="AA5499" i="22"/>
  <c r="AA5072" i="22"/>
  <c r="AA5064" i="22"/>
  <c r="AA5056" i="22"/>
  <c r="AA5048" i="22"/>
  <c r="AA5003" i="22"/>
  <c r="AA4995" i="22"/>
  <c r="AA4987" i="22"/>
  <c r="AA4979" i="22"/>
  <c r="AA4971" i="22"/>
  <c r="AA4963" i="22"/>
  <c r="AA4955" i="22"/>
  <c r="AA4947" i="22"/>
  <c r="AA4939" i="22"/>
  <c r="AA4931" i="22"/>
  <c r="AA4923" i="22"/>
  <c r="AA4915" i="22"/>
  <c r="AA4907" i="22"/>
  <c r="AA4899" i="22"/>
  <c r="AA4891" i="22"/>
  <c r="AA4883" i="22"/>
  <c r="AA5065" i="22"/>
  <c r="AA4964" i="22"/>
  <c r="AA4900" i="22"/>
  <c r="AA5057" i="22"/>
  <c r="AA4956" i="22"/>
  <c r="AA4892" i="22"/>
  <c r="AA5049" i="22"/>
  <c r="AA4948" i="22"/>
  <c r="AA4884" i="22"/>
  <c r="AA5004" i="22"/>
  <c r="AA4940" i="22"/>
  <c r="AA4996" i="22"/>
  <c r="AA4932" i="22"/>
  <c r="AA4988" i="22"/>
  <c r="AA4924" i="22"/>
  <c r="AA5073" i="22"/>
  <c r="AA4972" i="22"/>
  <c r="AA4908" i="22"/>
  <c r="AA4980" i="22"/>
  <c r="AA4916" i="22"/>
  <c r="Z5071" i="22"/>
  <c r="Z5063" i="22"/>
  <c r="Z5055" i="22"/>
  <c r="Z5047" i="22"/>
  <c r="Z5051" i="22"/>
  <c r="Z5066" i="22"/>
  <c r="Z5005" i="22"/>
  <c r="Z4999" i="22"/>
  <c r="Z4991" i="22"/>
  <c r="Z4983" i="22"/>
  <c r="Z4977" i="22"/>
  <c r="Z5048" i="22"/>
  <c r="Z5078" i="22"/>
  <c r="Z5070" i="22"/>
  <c r="Z5062" i="22"/>
  <c r="Z5054" i="22"/>
  <c r="Z5046" i="22"/>
  <c r="Z5004" i="22"/>
  <c r="Z5002" i="22"/>
  <c r="Z5000" i="22"/>
  <c r="Z4998" i="22"/>
  <c r="Z4996" i="22"/>
  <c r="Z4994" i="22"/>
  <c r="Z4992" i="22"/>
  <c r="Z4990" i="22"/>
  <c r="Z4988" i="22"/>
  <c r="Z4986" i="22"/>
  <c r="Z4984" i="22"/>
  <c r="Z4982" i="22"/>
  <c r="Z4980" i="22"/>
  <c r="Z4978" i="22"/>
  <c r="Z4976" i="22"/>
  <c r="Z4974" i="22"/>
  <c r="Z4972" i="22"/>
  <c r="Z4970" i="22"/>
  <c r="Z5075" i="22"/>
  <c r="Z5074" i="22"/>
  <c r="Z5003" i="22"/>
  <c r="Z4997" i="22"/>
  <c r="Z4989" i="22"/>
  <c r="Z4981" i="22"/>
  <c r="Z4973" i="22"/>
  <c r="Z5072" i="22"/>
  <c r="Z5077" i="22"/>
  <c r="Z5069" i="22"/>
  <c r="Z5061" i="22"/>
  <c r="Z5053" i="22"/>
  <c r="Z5045" i="22"/>
  <c r="Z5067" i="22"/>
  <c r="Z5043" i="22"/>
  <c r="Z5058" i="22"/>
  <c r="Z5001" i="22"/>
  <c r="Z4993" i="22"/>
  <c r="Z4985" i="22"/>
  <c r="Z4979" i="22"/>
  <c r="Z4971" i="22"/>
  <c r="Z5076" i="22"/>
  <c r="Z5068" i="22"/>
  <c r="Z5060" i="22"/>
  <c r="Z5052" i="22"/>
  <c r="Z5044" i="22"/>
  <c r="Z5059" i="22"/>
  <c r="Z5050" i="22"/>
  <c r="Z4995" i="22"/>
  <c r="Z4987" i="22"/>
  <c r="Z4975" i="22"/>
  <c r="Z5064" i="22"/>
  <c r="Z5073" i="22"/>
  <c r="Z5065" i="22"/>
  <c r="Z5057" i="22"/>
  <c r="Z5049" i="22"/>
  <c r="Z5056" i="22"/>
  <c r="Z4962" i="22"/>
  <c r="Z4954" i="22"/>
  <c r="Z4946" i="22"/>
  <c r="Z4938" i="22"/>
  <c r="Z4969" i="22"/>
  <c r="Z4961" i="22"/>
  <c r="Z4953" i="22"/>
  <c r="Z4945" i="22"/>
  <c r="Z4937" i="22"/>
  <c r="Z4968" i="22"/>
  <c r="Z4960" i="22"/>
  <c r="Z4952" i="22"/>
  <c r="Z4944" i="22"/>
  <c r="Z4936" i="22"/>
  <c r="Z4967" i="22"/>
  <c r="Z4959" i="22"/>
  <c r="Z4951" i="22"/>
  <c r="Z4943" i="22"/>
  <c r="Z4935" i="22"/>
  <c r="Z4966" i="22"/>
  <c r="Z4958" i="22"/>
  <c r="Z4950" i="22"/>
  <c r="Z4942" i="22"/>
  <c r="Z4934" i="22"/>
  <c r="Z4965" i="22"/>
  <c r="Z4957" i="22"/>
  <c r="Z4949" i="22"/>
  <c r="Z4941" i="22"/>
  <c r="Z4964" i="22"/>
  <c r="Z4956" i="22"/>
  <c r="Z4948" i="22"/>
  <c r="Z4940" i="22"/>
  <c r="Z4963" i="22"/>
  <c r="Z4955" i="22"/>
  <c r="Z4947" i="22"/>
  <c r="Z4939" i="22"/>
  <c r="Z4933" i="22"/>
  <c r="Z4925" i="22"/>
  <c r="Z4917" i="22"/>
  <c r="Z4909" i="22"/>
  <c r="Z4893" i="22"/>
  <c r="Z4916" i="22"/>
  <c r="Z4892" i="22"/>
  <c r="Z4932" i="22"/>
  <c r="Z4924" i="22"/>
  <c r="Z4900" i="22"/>
  <c r="Z4895" i="22"/>
  <c r="Z4931" i="22"/>
  <c r="Z4923" i="22"/>
  <c r="Z4915" i="22"/>
  <c r="Z4907" i="22"/>
  <c r="Z4899" i="22"/>
  <c r="Z4891" i="22"/>
  <c r="Z4883" i="22"/>
  <c r="Z4889" i="22"/>
  <c r="Z4912" i="22"/>
  <c r="Z4919" i="22"/>
  <c r="Z4887" i="22"/>
  <c r="Z4930" i="22"/>
  <c r="Z4922" i="22"/>
  <c r="Z4914" i="22"/>
  <c r="Z4906" i="22"/>
  <c r="Z4898" i="22"/>
  <c r="Z4890" i="22"/>
  <c r="Z4882" i="22"/>
  <c r="Z4896" i="22"/>
  <c r="Z4927" i="22"/>
  <c r="Z4929" i="22"/>
  <c r="Z4921" i="22"/>
  <c r="Z4913" i="22"/>
  <c r="Z4905" i="22"/>
  <c r="Z4897" i="22"/>
  <c r="Z4904" i="22"/>
  <c r="Z4880" i="22"/>
  <c r="Z4928" i="22"/>
  <c r="Z4920" i="22"/>
  <c r="Z4888" i="22"/>
  <c r="Z4903" i="22"/>
  <c r="Z4911" i="22"/>
  <c r="Z4926" i="22"/>
  <c r="Z4918" i="22"/>
  <c r="Z4910" i="22"/>
  <c r="Z4902" i="22"/>
  <c r="Z4894" i="22"/>
  <c r="Z4886" i="22"/>
  <c r="Z4901" i="22"/>
  <c r="Z4885" i="22"/>
  <c r="Z4908" i="22"/>
  <c r="Z4884" i="22"/>
  <c r="D41" i="17" l="1"/>
  <c r="D42" i="17" s="1"/>
  <c r="L23" i="22"/>
  <c r="L24" i="22"/>
  <c r="K24" i="22"/>
  <c r="L4644" i="22"/>
  <c r="K4643" i="22"/>
  <c r="Q5622" i="22" l="1"/>
  <c r="Q5656" i="22"/>
  <c r="Q5648" i="22"/>
  <c r="Q5627" i="22"/>
  <c r="Q5626" i="22"/>
  <c r="Q5649" i="22"/>
  <c r="Q5629" i="22"/>
  <c r="Q5621" i="22"/>
  <c r="Q5655" i="22"/>
  <c r="Q5647" i="22"/>
  <c r="Q5653" i="22"/>
  <c r="Q5652" i="22"/>
  <c r="Q5623" i="22"/>
  <c r="Q5628" i="22"/>
  <c r="Q5620" i="22"/>
  <c r="Q5654" i="22"/>
  <c r="Q5646" i="22"/>
  <c r="Q5619" i="22"/>
  <c r="Q5618" i="22"/>
  <c r="Q5625" i="22"/>
  <c r="Q5630" i="22"/>
  <c r="Q5651" i="22"/>
  <c r="Q5624" i="22"/>
  <c r="Q5658" i="22"/>
  <c r="Q5650" i="22"/>
  <c r="Q5657" i="22"/>
  <c r="L25" i="22"/>
  <c r="K25" i="22"/>
  <c r="L4645" i="22"/>
  <c r="K4644" i="22"/>
  <c r="P5615" i="22"/>
  <c r="P5607" i="22"/>
  <c r="P5614" i="22"/>
  <c r="P5613" i="22"/>
  <c r="P5605" i="22"/>
  <c r="P5611" i="22"/>
  <c r="P5612" i="22"/>
  <c r="P5604" i="22"/>
  <c r="P5610" i="22"/>
  <c r="P5608" i="22"/>
  <c r="P5609" i="22"/>
  <c r="P5606" i="22"/>
  <c r="Q5535" i="22"/>
  <c r="Q5527" i="22"/>
  <c r="Q5481" i="22"/>
  <c r="Q5471" i="22"/>
  <c r="Q5461" i="22"/>
  <c r="Q5450" i="22"/>
  <c r="Q5431" i="22"/>
  <c r="Q5423" i="22"/>
  <c r="Q5406" i="22"/>
  <c r="Q5398" i="22"/>
  <c r="Q5381" i="22"/>
  <c r="Q5373" i="22"/>
  <c r="Q5365" i="22"/>
  <c r="Q5340" i="22"/>
  <c r="Q5331" i="22"/>
  <c r="Q5323" i="22"/>
  <c r="Q5088" i="22"/>
  <c r="Q5079" i="22"/>
  <c r="Q5034" i="22"/>
  <c r="Q5026" i="22"/>
  <c r="Q5018" i="22"/>
  <c r="Q5010" i="22"/>
  <c r="Q5002" i="22"/>
  <c r="Q4994" i="22"/>
  <c r="Q4986" i="22"/>
  <c r="Q4978" i="22"/>
  <c r="Q4970" i="22"/>
  <c r="Q4962" i="22"/>
  <c r="Q4954" i="22"/>
  <c r="Q4946" i="22"/>
  <c r="Q4938" i="22"/>
  <c r="Q4930" i="22"/>
  <c r="Q4922" i="22"/>
  <c r="Q4914" i="22"/>
  <c r="Q4906" i="22"/>
  <c r="Q4898" i="22"/>
  <c r="Q4890" i="22"/>
  <c r="Q4882" i="22"/>
  <c r="Q4874" i="22"/>
  <c r="Q4866" i="22"/>
  <c r="Q4858" i="22"/>
  <c r="Q4850" i="22"/>
  <c r="Q4842" i="22"/>
  <c r="Q4834" i="22"/>
  <c r="Q4826" i="22"/>
  <c r="Q4818" i="22"/>
  <c r="Q4810" i="22"/>
  <c r="Q4802" i="22"/>
  <c r="Q4794" i="22"/>
  <c r="Q4786" i="22"/>
  <c r="Q4778" i="22"/>
  <c r="Q4770" i="22"/>
  <c r="Q4762" i="22"/>
  <c r="Q4754" i="22"/>
  <c r="Q4746" i="22"/>
  <c r="Q4738" i="22"/>
  <c r="Q4730" i="22"/>
  <c r="Q4722" i="22"/>
  <c r="Q4714" i="22"/>
  <c r="Q4706" i="22"/>
  <c r="Q4698" i="22"/>
  <c r="Q4690" i="22"/>
  <c r="Q4682" i="22"/>
  <c r="Q4674" i="22"/>
  <c r="Q4666" i="22"/>
  <c r="Q4658" i="22"/>
  <c r="Q4650" i="22"/>
  <c r="Q4642" i="22"/>
  <c r="Q4634" i="22"/>
  <c r="Q4626" i="22"/>
  <c r="Q5575" i="22"/>
  <c r="Q5534" i="22"/>
  <c r="Q5526" i="22"/>
  <c r="Q5480" i="22"/>
  <c r="Q5460" i="22"/>
  <c r="Q5448" i="22"/>
  <c r="Q5430" i="22"/>
  <c r="Q5422" i="22"/>
  <c r="Q5405" i="22"/>
  <c r="Q5397" i="22"/>
  <c r="Q5380" i="22"/>
  <c r="Q5372" i="22"/>
  <c r="Q5364" i="22"/>
  <c r="Q5347" i="22"/>
  <c r="Q5339" i="22"/>
  <c r="Q5330" i="22"/>
  <c r="Q5087" i="22"/>
  <c r="Q5041" i="22"/>
  <c r="Q5033" i="22"/>
  <c r="Q5025" i="22"/>
  <c r="Q5017" i="22"/>
  <c r="Q5009" i="22"/>
  <c r="Q5001" i="22"/>
  <c r="Q4993" i="22"/>
  <c r="Q4985" i="22"/>
  <c r="Q4977" i="22"/>
  <c r="Q4969" i="22"/>
  <c r="Q4961" i="22"/>
  <c r="Q4953" i="22"/>
  <c r="Q4945" i="22"/>
  <c r="Q4937" i="22"/>
  <c r="Q4929" i="22"/>
  <c r="Q4921" i="22"/>
  <c r="Q4913" i="22"/>
  <c r="Q4905" i="22"/>
  <c r="Q4897" i="22"/>
  <c r="Q4889" i="22"/>
  <c r="Q4881" i="22"/>
  <c r="Q4873" i="22"/>
  <c r="Q4865" i="22"/>
  <c r="Q4857" i="22"/>
  <c r="Q4849" i="22"/>
  <c r="Q4841" i="22"/>
  <c r="Q4833" i="22"/>
  <c r="Q4825" i="22"/>
  <c r="Q4817" i="22"/>
  <c r="Q4809" i="22"/>
  <c r="Q4801" i="22"/>
  <c r="Q4793" i="22"/>
  <c r="Q4785" i="22"/>
  <c r="Q4777" i="22"/>
  <c r="Q4769" i="22"/>
  <c r="Q4761" i="22"/>
  <c r="Q4753" i="22"/>
  <c r="Q4745" i="22"/>
  <c r="Q4737" i="22"/>
  <c r="Q4729" i="22"/>
  <c r="Q4721" i="22"/>
  <c r="Q4713" i="22"/>
  <c r="Q4705" i="22"/>
  <c r="Q4697" i="22"/>
  <c r="Q4689" i="22"/>
  <c r="Q4681" i="22"/>
  <c r="Q4673" i="22"/>
  <c r="Q4665" i="22"/>
  <c r="Q4657" i="22"/>
  <c r="Q4649" i="22"/>
  <c r="Q4641" i="22"/>
  <c r="Q4633" i="22"/>
  <c r="Q4625" i="22"/>
  <c r="Q4617" i="22"/>
  <c r="Q4609" i="22"/>
  <c r="Q4601" i="22"/>
  <c r="Q4593" i="22"/>
  <c r="Q4585" i="22"/>
  <c r="Q4577" i="22"/>
  <c r="Q4569" i="22"/>
  <c r="Q4561" i="22"/>
  <c r="Q4553" i="22"/>
  <c r="Q4545" i="22"/>
  <c r="Q4537" i="22"/>
  <c r="Q4529" i="22"/>
  <c r="Q4521" i="22"/>
  <c r="Q4513" i="22"/>
  <c r="Q4505" i="22"/>
  <c r="Q4497" i="22"/>
  <c r="Q4489" i="22"/>
  <c r="Q4481" i="22"/>
  <c r="Q5533" i="22"/>
  <c r="Q5479" i="22"/>
  <c r="Q5467" i="22"/>
  <c r="Q5459" i="22"/>
  <c r="Q5447" i="22"/>
  <c r="Q5429" i="22"/>
  <c r="Q5421" i="22"/>
  <c r="Q5404" i="22"/>
  <c r="Q5396" i="22"/>
  <c r="Q5379" i="22"/>
  <c r="Q5371" i="22"/>
  <c r="Q5363" i="22"/>
  <c r="Q5346" i="22"/>
  <c r="Q5338" i="22"/>
  <c r="Q5329" i="22"/>
  <c r="Q5086" i="22"/>
  <c r="Q5040" i="22"/>
  <c r="Q5032" i="22"/>
  <c r="Q5024" i="22"/>
  <c r="Q5016" i="22"/>
  <c r="Q5008" i="22"/>
  <c r="Q5000" i="22"/>
  <c r="Q4992" i="22"/>
  <c r="Q4984" i="22"/>
  <c r="Q4976" i="22"/>
  <c r="Q4968" i="22"/>
  <c r="Q4960" i="22"/>
  <c r="Q4952" i="22"/>
  <c r="Q4944" i="22"/>
  <c r="Q4936" i="22"/>
  <c r="Q4928" i="22"/>
  <c r="Q4920" i="22"/>
  <c r="Q4912" i="22"/>
  <c r="Q4904" i="22"/>
  <c r="Q4896" i="22"/>
  <c r="Q4888" i="22"/>
  <c r="Q4880" i="22"/>
  <c r="Q4872" i="22"/>
  <c r="Q4864" i="22"/>
  <c r="Q4856" i="22"/>
  <c r="Q4848" i="22"/>
  <c r="Q4840" i="22"/>
  <c r="Q4832" i="22"/>
  <c r="Q4824" i="22"/>
  <c r="Q4816" i="22"/>
  <c r="Q4808" i="22"/>
  <c r="Q4800" i="22"/>
  <c r="Q4792" i="22"/>
  <c r="Q4784" i="22"/>
  <c r="Q4776" i="22"/>
  <c r="Q4768" i="22"/>
  <c r="Q4760" i="22"/>
  <c r="Q4752" i="22"/>
  <c r="Q4744" i="22"/>
  <c r="Q4736" i="22"/>
  <c r="Q4728" i="22"/>
  <c r="Q4720" i="22"/>
  <c r="Q4712" i="22"/>
  <c r="Q4704" i="22"/>
  <c r="Q4696" i="22"/>
  <c r="Q4688" i="22"/>
  <c r="Q4680" i="22"/>
  <c r="Q4672" i="22"/>
  <c r="Q4664" i="22"/>
  <c r="Q4656" i="22"/>
  <c r="Q4648" i="22"/>
  <c r="Q4640" i="22"/>
  <c r="Q4632" i="22"/>
  <c r="Q4624" i="22"/>
  <c r="Q4616" i="22"/>
  <c r="Q4608" i="22"/>
  <c r="Q4600" i="22"/>
  <c r="Q4592" i="22"/>
  <c r="Q5532" i="22"/>
  <c r="Q5486" i="22"/>
  <c r="Q5478" i="22"/>
  <c r="Q5466" i="22"/>
  <c r="Q5458" i="22"/>
  <c r="Q5445" i="22"/>
  <c r="Q5428" i="22"/>
  <c r="Q5420" i="22"/>
  <c r="Q5403" i="22"/>
  <c r="Q5395" i="22"/>
  <c r="Q5378" i="22"/>
  <c r="Q5370" i="22"/>
  <c r="Q5362" i="22"/>
  <c r="Q5345" i="22"/>
  <c r="Q5337" i="22"/>
  <c r="Q5328" i="22"/>
  <c r="Q5085" i="22"/>
  <c r="Q5039" i="22"/>
  <c r="Q5031" i="22"/>
  <c r="Q5023" i="22"/>
  <c r="Q5015" i="22"/>
  <c r="Q5007" i="22"/>
  <c r="Q4999" i="22"/>
  <c r="Q4991" i="22"/>
  <c r="Q4983" i="22"/>
  <c r="Q4975" i="22"/>
  <c r="Q4967" i="22"/>
  <c r="Q4959" i="22"/>
  <c r="Q4951" i="22"/>
  <c r="Q4943" i="22"/>
  <c r="Q4935" i="22"/>
  <c r="Q4927" i="22"/>
  <c r="Q4919" i="22"/>
  <c r="Q4911" i="22"/>
  <c r="Q4903" i="22"/>
  <c r="Q4895" i="22"/>
  <c r="Q4887" i="22"/>
  <c r="Q4879" i="22"/>
  <c r="Q4871" i="22"/>
  <c r="Q4863" i="22"/>
  <c r="Q4855" i="22"/>
  <c r="Q4847" i="22"/>
  <c r="Q4839" i="22"/>
  <c r="Q4831" i="22"/>
  <c r="Q4823" i="22"/>
  <c r="Q4815" i="22"/>
  <c r="Q4807" i="22"/>
  <c r="Q4799" i="22"/>
  <c r="Q4791" i="22"/>
  <c r="Q4783" i="22"/>
  <c r="Q4775" i="22"/>
  <c r="Q4767" i="22"/>
  <c r="Q4759" i="22"/>
  <c r="Q4751" i="22"/>
  <c r="Q4743" i="22"/>
  <c r="Q4735" i="22"/>
  <c r="Q4727" i="22"/>
  <c r="Q4719" i="22"/>
  <c r="Q4711" i="22"/>
  <c r="Q4703" i="22"/>
  <c r="Q4695" i="22"/>
  <c r="Q4687" i="22"/>
  <c r="Q4679" i="22"/>
  <c r="Q4671" i="22"/>
  <c r="Q4663" i="22"/>
  <c r="Q4655" i="22"/>
  <c r="Q4647" i="22"/>
  <c r="Q5531" i="22"/>
  <c r="Q5485" i="22"/>
  <c r="Q5477" i="22"/>
  <c r="Q5465" i="22"/>
  <c r="Q5457" i="22"/>
  <c r="Q5427" i="22"/>
  <c r="Q5402" i="22"/>
  <c r="Q5377" i="22"/>
  <c r="Q5369" i="22"/>
  <c r="Q5361" i="22"/>
  <c r="Q5344" i="22"/>
  <c r="Q5336" i="22"/>
  <c r="Q5327" i="22"/>
  <c r="Q5083" i="22"/>
  <c r="Q5038" i="22"/>
  <c r="Q5030" i="22"/>
  <c r="Q5022" i="22"/>
  <c r="Q5014" i="22"/>
  <c r="Q5006" i="22"/>
  <c r="Q4998" i="22"/>
  <c r="Q4990" i="22"/>
  <c r="Q4982" i="22"/>
  <c r="Q4974" i="22"/>
  <c r="Q4966" i="22"/>
  <c r="Q4958" i="22"/>
  <c r="Q4950" i="22"/>
  <c r="Q4942" i="22"/>
  <c r="Q4934" i="22"/>
  <c r="Q4926" i="22"/>
  <c r="Q4918" i="22"/>
  <c r="Q4910" i="22"/>
  <c r="Q4902" i="22"/>
  <c r="Q4894" i="22"/>
  <c r="Q4886" i="22"/>
  <c r="Q4878" i="22"/>
  <c r="Q4870" i="22"/>
  <c r="Q4862" i="22"/>
  <c r="Q4854" i="22"/>
  <c r="Q4846" i="22"/>
  <c r="Q4838" i="22"/>
  <c r="Q4830" i="22"/>
  <c r="Q4822" i="22"/>
  <c r="Q4814" i="22"/>
  <c r="Q4806" i="22"/>
  <c r="Q4798" i="22"/>
  <c r="Q4790" i="22"/>
  <c r="Q4782" i="22"/>
  <c r="Q4774" i="22"/>
  <c r="Q4766" i="22"/>
  <c r="Q4758" i="22"/>
  <c r="Q4750" i="22"/>
  <c r="Q4742" i="22"/>
  <c r="Q4734" i="22"/>
  <c r="Q4726" i="22"/>
  <c r="Q4718" i="22"/>
  <c r="Q4710" i="22"/>
  <c r="Q4702" i="22"/>
  <c r="Q4694" i="22"/>
  <c r="Q4686" i="22"/>
  <c r="Q4678" i="22"/>
  <c r="Q4670" i="22"/>
  <c r="Q4662" i="22"/>
  <c r="Q4654" i="22"/>
  <c r="Q4646" i="22"/>
  <c r="Q4638" i="22"/>
  <c r="Q4630" i="22"/>
  <c r="Q4622" i="22"/>
  <c r="Q4614" i="22"/>
  <c r="Q5530" i="22"/>
  <c r="Q5484" i="22"/>
  <c r="Q5476" i="22"/>
  <c r="Q5464" i="22"/>
  <c r="Q5456" i="22"/>
  <c r="Q5426" i="22"/>
  <c r="Q5401" i="22"/>
  <c r="Q5376" i="22"/>
  <c r="Q5368" i="22"/>
  <c r="Q5343" i="22"/>
  <c r="Q5334" i="22"/>
  <c r="Q5326" i="22"/>
  <c r="Q5082" i="22"/>
  <c r="Q5037" i="22"/>
  <c r="Q5029" i="22"/>
  <c r="Q5021" i="22"/>
  <c r="Q5013" i="22"/>
  <c r="Q5005" i="22"/>
  <c r="Q4997" i="22"/>
  <c r="Q4989" i="22"/>
  <c r="Q4981" i="22"/>
  <c r="Q4973" i="22"/>
  <c r="Q4965" i="22"/>
  <c r="Q4957" i="22"/>
  <c r="Q4949" i="22"/>
  <c r="Q4941" i="22"/>
  <c r="Q4933" i="22"/>
  <c r="Q4925" i="22"/>
  <c r="Q4917" i="22"/>
  <c r="Q4909" i="22"/>
  <c r="Q4901" i="22"/>
  <c r="Q4893" i="22"/>
  <c r="Q4885" i="22"/>
  <c r="Q4877" i="22"/>
  <c r="Q4869" i="22"/>
  <c r="Q4861" i="22"/>
  <c r="Q4853" i="22"/>
  <c r="Q4845" i="22"/>
  <c r="Q4837" i="22"/>
  <c r="Q4829" i="22"/>
  <c r="Q4821" i="22"/>
  <c r="Q4813" i="22"/>
  <c r="Q4805" i="22"/>
  <c r="Q4797" i="22"/>
  <c r="Q4789" i="22"/>
  <c r="Q4781" i="22"/>
  <c r="Q4773" i="22"/>
  <c r="Q4765" i="22"/>
  <c r="Q4757" i="22"/>
  <c r="Q4749" i="22"/>
  <c r="Q4741" i="22"/>
  <c r="Q4733" i="22"/>
  <c r="Q4725" i="22"/>
  <c r="Q4717" i="22"/>
  <c r="Q4709" i="22"/>
  <c r="Q4701" i="22"/>
  <c r="Q4693" i="22"/>
  <c r="Q4685" i="22"/>
  <c r="Q4677" i="22"/>
  <c r="Q4669" i="22"/>
  <c r="Q4661" i="22"/>
  <c r="Q4653" i="22"/>
  <c r="Q4645" i="22"/>
  <c r="Q4637" i="22"/>
  <c r="Q4629" i="22"/>
  <c r="Q4621" i="22"/>
  <c r="Q4613" i="22"/>
  <c r="Q4605" i="22"/>
  <c r="Q4597" i="22"/>
  <c r="Q4589" i="22"/>
  <c r="Q5536" i="22"/>
  <c r="Q5528" i="22"/>
  <c r="Q5482" i="22"/>
  <c r="Q5462" i="22"/>
  <c r="Q5451" i="22"/>
  <c r="Q5424" i="22"/>
  <c r="Q5399" i="22"/>
  <c r="Q5374" i="22"/>
  <c r="Q5366" i="22"/>
  <c r="Q5341" i="22"/>
  <c r="Q5332" i="22"/>
  <c r="Q5324" i="22"/>
  <c r="Q5108" i="22"/>
  <c r="Q5080" i="22"/>
  <c r="Q5035" i="22"/>
  <c r="Q5027" i="22"/>
  <c r="Q5019" i="22"/>
  <c r="Q5011" i="22"/>
  <c r="Q5003" i="22"/>
  <c r="Q4995" i="22"/>
  <c r="Q4987" i="22"/>
  <c r="Q4979" i="22"/>
  <c r="Q4971" i="22"/>
  <c r="Q4963" i="22"/>
  <c r="Q4955" i="22"/>
  <c r="Q4947" i="22"/>
  <c r="Q4939" i="22"/>
  <c r="Q4931" i="22"/>
  <c r="Q4923" i="22"/>
  <c r="Q4915" i="22"/>
  <c r="Q4907" i="22"/>
  <c r="Q4899" i="22"/>
  <c r="Q4891" i="22"/>
  <c r="Q4883" i="22"/>
  <c r="Q4875" i="22"/>
  <c r="Q4867" i="22"/>
  <c r="Q4859" i="22"/>
  <c r="Q4851" i="22"/>
  <c r="Q4843" i="22"/>
  <c r="Q4835" i="22"/>
  <c r="Q4827" i="22"/>
  <c r="Q4819" i="22"/>
  <c r="Q4811" i="22"/>
  <c r="Q4803" i="22"/>
  <c r="Q4795" i="22"/>
  <c r="Q4787" i="22"/>
  <c r="Q4779" i="22"/>
  <c r="Q4771" i="22"/>
  <c r="Q4763" i="22"/>
  <c r="Q4755" i="22"/>
  <c r="Q4747" i="22"/>
  <c r="Q4739" i="22"/>
  <c r="Q4731" i="22"/>
  <c r="Q4723" i="22"/>
  <c r="Q4715" i="22"/>
  <c r="Q4707" i="22"/>
  <c r="Q4699" i="22"/>
  <c r="Q5463" i="22"/>
  <c r="Q5325" i="22"/>
  <c r="Q4988" i="22"/>
  <c r="Q4924" i="22"/>
  <c r="Q4860" i="22"/>
  <c r="Q4796" i="22"/>
  <c r="Q4732" i="22"/>
  <c r="Q4683" i="22"/>
  <c r="Q4651" i="22"/>
  <c r="Q4627" i="22"/>
  <c r="Q4610" i="22"/>
  <c r="Q4596" i="22"/>
  <c r="Q4584" i="22"/>
  <c r="Q4575" i="22"/>
  <c r="Q4566" i="22"/>
  <c r="Q4557" i="22"/>
  <c r="Q4548" i="22"/>
  <c r="Q4539" i="22"/>
  <c r="Q4530" i="22"/>
  <c r="Q4520" i="22"/>
  <c r="Q4511" i="22"/>
  <c r="Q4502" i="22"/>
  <c r="Q4493" i="22"/>
  <c r="Q4484" i="22"/>
  <c r="Q4475" i="22"/>
  <c r="Q4467" i="22"/>
  <c r="Q4459" i="22"/>
  <c r="Q4451" i="22"/>
  <c r="Q4443" i="22"/>
  <c r="Q4435" i="22"/>
  <c r="Q4427" i="22"/>
  <c r="Q4419" i="22"/>
  <c r="Q4411" i="22"/>
  <c r="Q4403" i="22"/>
  <c r="Q4395" i="22"/>
  <c r="Q4387" i="22"/>
  <c r="Q4379" i="22"/>
  <c r="Q4371" i="22"/>
  <c r="Q4363" i="22"/>
  <c r="Q4355" i="22"/>
  <c r="Q4347" i="22"/>
  <c r="Q4339" i="22"/>
  <c r="Q4331" i="22"/>
  <c r="Q4323" i="22"/>
  <c r="Q4315" i="22"/>
  <c r="Q4307" i="22"/>
  <c r="Q4299" i="22"/>
  <c r="Q4291" i="22"/>
  <c r="Q4283" i="22"/>
  <c r="Q4275" i="22"/>
  <c r="Q4267" i="22"/>
  <c r="Q4259" i="22"/>
  <c r="Q4251" i="22"/>
  <c r="Q4243" i="22"/>
  <c r="Q4235" i="22"/>
  <c r="Q4227" i="22"/>
  <c r="Q4219" i="22"/>
  <c r="Q4211" i="22"/>
  <c r="Q4203" i="22"/>
  <c r="Q4195" i="22"/>
  <c r="Q4187" i="22"/>
  <c r="Q4179" i="22"/>
  <c r="Q4171" i="22"/>
  <c r="Q4163" i="22"/>
  <c r="Q4155" i="22"/>
  <c r="Q4147" i="22"/>
  <c r="Q4139" i="22"/>
  <c r="Q4131" i="22"/>
  <c r="Q4123" i="22"/>
  <c r="Q4115" i="22"/>
  <c r="Q4107" i="22"/>
  <c r="Q4099" i="22"/>
  <c r="Q4091" i="22"/>
  <c r="Q4083" i="22"/>
  <c r="Q4075" i="22"/>
  <c r="Q4067" i="22"/>
  <c r="Q4059" i="22"/>
  <c r="Q4051" i="22"/>
  <c r="Q4043" i="22"/>
  <c r="Q4035" i="22"/>
  <c r="Q4027" i="22"/>
  <c r="Q4019" i="22"/>
  <c r="Q4011" i="22"/>
  <c r="Q4003" i="22"/>
  <c r="Q3995" i="22"/>
  <c r="Q3987" i="22"/>
  <c r="Q3979" i="22"/>
  <c r="Q3971" i="22"/>
  <c r="Q3963" i="22"/>
  <c r="Q3955" i="22"/>
  <c r="Q3947" i="22"/>
  <c r="Q3939" i="22"/>
  <c r="Q3931" i="22"/>
  <c r="Q3923" i="22"/>
  <c r="Q3915" i="22"/>
  <c r="Q3907" i="22"/>
  <c r="Q3899" i="22"/>
  <c r="Q3891" i="22"/>
  <c r="Q3883" i="22"/>
  <c r="Q3875" i="22"/>
  <c r="Q3867" i="22"/>
  <c r="Q3859" i="22"/>
  <c r="Q3851" i="22"/>
  <c r="Q3843" i="22"/>
  <c r="Q3835" i="22"/>
  <c r="Q3827" i="22"/>
  <c r="Q3819" i="22"/>
  <c r="Q3811" i="22"/>
  <c r="Q3803" i="22"/>
  <c r="Q3795" i="22"/>
  <c r="Q3787" i="22"/>
  <c r="Q3779" i="22"/>
  <c r="Q3771" i="22"/>
  <c r="Q3763" i="22"/>
  <c r="Q3755" i="22"/>
  <c r="Q3747" i="22"/>
  <c r="Q3739" i="22"/>
  <c r="Q3731" i="22"/>
  <c r="Q3723" i="22"/>
  <c r="Q3715" i="22"/>
  <c r="Q3707" i="22"/>
  <c r="Q3699" i="22"/>
  <c r="Q3691" i="22"/>
  <c r="Q3683" i="22"/>
  <c r="Q3675" i="22"/>
  <c r="Q3667" i="22"/>
  <c r="Q3659" i="22"/>
  <c r="Q3651" i="22"/>
  <c r="Q3643" i="22"/>
  <c r="Q3635" i="22"/>
  <c r="Q3627" i="22"/>
  <c r="Q3619" i="22"/>
  <c r="Q3611" i="22"/>
  <c r="Q3603" i="22"/>
  <c r="Q3595" i="22"/>
  <c r="Q3587" i="22"/>
  <c r="Q3579" i="22"/>
  <c r="Q3571" i="22"/>
  <c r="Q3563" i="22"/>
  <c r="Q3555" i="22"/>
  <c r="Q3547" i="22"/>
  <c r="Q3539" i="22"/>
  <c r="Q3531" i="22"/>
  <c r="Q3523" i="22"/>
  <c r="Q3515" i="22"/>
  <c r="Q5455" i="22"/>
  <c r="Q5081" i="22"/>
  <c r="Q4980" i="22"/>
  <c r="Q4916" i="22"/>
  <c r="Q4852" i="22"/>
  <c r="Q4788" i="22"/>
  <c r="Q4724" i="22"/>
  <c r="Q4676" i="22"/>
  <c r="Q4644" i="22"/>
  <c r="Q4623" i="22"/>
  <c r="Q4607" i="22"/>
  <c r="Q4595" i="22"/>
  <c r="Q4583" i="22"/>
  <c r="Q4574" i="22"/>
  <c r="Q4565" i="22"/>
  <c r="Q4556" i="22"/>
  <c r="Q4547" i="22"/>
  <c r="Q4538" i="22"/>
  <c r="Q4528" i="22"/>
  <c r="Q4519" i="22"/>
  <c r="Q4510" i="22"/>
  <c r="Q4501" i="22"/>
  <c r="Q4492" i="22"/>
  <c r="Q4483" i="22"/>
  <c r="Q4474" i="22"/>
  <c r="Q4466" i="22"/>
  <c r="Q4458" i="22"/>
  <c r="Q4450" i="22"/>
  <c r="Q4442" i="22"/>
  <c r="Q4434" i="22"/>
  <c r="Q4426" i="22"/>
  <c r="Q4418" i="22"/>
  <c r="Q4410" i="22"/>
  <c r="Q4402" i="22"/>
  <c r="Q4394" i="22"/>
  <c r="Q4386" i="22"/>
  <c r="Q4378" i="22"/>
  <c r="Q4370" i="22"/>
  <c r="Q4362" i="22"/>
  <c r="Q4354" i="22"/>
  <c r="Q4346" i="22"/>
  <c r="Q4338" i="22"/>
  <c r="Q4330" i="22"/>
  <c r="Q4322" i="22"/>
  <c r="Q4314" i="22"/>
  <c r="Q4306" i="22"/>
  <c r="Q4298" i="22"/>
  <c r="Q4290" i="22"/>
  <c r="Q4282" i="22"/>
  <c r="Q4274" i="22"/>
  <c r="Q4266" i="22"/>
  <c r="Q4258" i="22"/>
  <c r="Q4250" i="22"/>
  <c r="Q4242" i="22"/>
  <c r="Q4234" i="22"/>
  <c r="Q4226" i="22"/>
  <c r="Q4218" i="22"/>
  <c r="Q4210" i="22"/>
  <c r="Q4202" i="22"/>
  <c r="Q4194" i="22"/>
  <c r="Q4186" i="22"/>
  <c r="Q4178" i="22"/>
  <c r="Q4170" i="22"/>
  <c r="Q4162" i="22"/>
  <c r="Q4154" i="22"/>
  <c r="Q4146" i="22"/>
  <c r="Q4138" i="22"/>
  <c r="Q4130" i="22"/>
  <c r="Q4122" i="22"/>
  <c r="Q4114" i="22"/>
  <c r="Q4106" i="22"/>
  <c r="Q4098" i="22"/>
  <c r="Q4090" i="22"/>
  <c r="Q4082" i="22"/>
  <c r="Q4074" i="22"/>
  <c r="Q4066" i="22"/>
  <c r="Q4058" i="22"/>
  <c r="Q4050" i="22"/>
  <c r="Q4042" i="22"/>
  <c r="Q4034" i="22"/>
  <c r="Q4026" i="22"/>
  <c r="Q4018" i="22"/>
  <c r="Q4010" i="22"/>
  <c r="Q4002" i="22"/>
  <c r="Q3994" i="22"/>
  <c r="Q3986" i="22"/>
  <c r="Q3978" i="22"/>
  <c r="Q3970" i="22"/>
  <c r="Q3962" i="22"/>
  <c r="Q3954" i="22"/>
  <c r="Q3946" i="22"/>
  <c r="Q3938" i="22"/>
  <c r="Q3930" i="22"/>
  <c r="Q3922" i="22"/>
  <c r="Q3914" i="22"/>
  <c r="Q3906" i="22"/>
  <c r="Q3898" i="22"/>
  <c r="Q3890" i="22"/>
  <c r="Q3882" i="22"/>
  <c r="Q3874" i="22"/>
  <c r="Q3866" i="22"/>
  <c r="Q3858" i="22"/>
  <c r="Q3850" i="22"/>
  <c r="Q3842" i="22"/>
  <c r="Q3834" i="22"/>
  <c r="Q3826" i="22"/>
  <c r="Q3818" i="22"/>
  <c r="Q3810" i="22"/>
  <c r="Q3802" i="22"/>
  <c r="Q3794" i="22"/>
  <c r="Q3786" i="22"/>
  <c r="Q3778" i="22"/>
  <c r="Q3770" i="22"/>
  <c r="Q3762" i="22"/>
  <c r="Q3754" i="22"/>
  <c r="Q3746" i="22"/>
  <c r="Q3738" i="22"/>
  <c r="Q3730" i="22"/>
  <c r="Q3722" i="22"/>
  <c r="Q3714" i="22"/>
  <c r="Q3706" i="22"/>
  <c r="Q3698" i="22"/>
  <c r="Q3690" i="22"/>
  <c r="Q3682" i="22"/>
  <c r="Q3674" i="22"/>
  <c r="Q3666" i="22"/>
  <c r="Q3658" i="22"/>
  <c r="Q3650" i="22"/>
  <c r="Q3642" i="22"/>
  <c r="Q3634" i="22"/>
  <c r="Q3626" i="22"/>
  <c r="Q3618" i="22"/>
  <c r="Q3610" i="22"/>
  <c r="Q3602" i="22"/>
  <c r="Q3594" i="22"/>
  <c r="Q3586" i="22"/>
  <c r="Q3578" i="22"/>
  <c r="Q3570" i="22"/>
  <c r="Q3562" i="22"/>
  <c r="Q3554" i="22"/>
  <c r="Q3546" i="22"/>
  <c r="Q3538" i="22"/>
  <c r="Q3530" i="22"/>
  <c r="Q3522" i="22"/>
  <c r="Q3514" i="22"/>
  <c r="Q3506" i="22"/>
  <c r="Q5375" i="22"/>
  <c r="Q5036" i="22"/>
  <c r="Q4972" i="22"/>
  <c r="Q4908" i="22"/>
  <c r="Q4844" i="22"/>
  <c r="Q4780" i="22"/>
  <c r="Q4716" i="22"/>
  <c r="Q4675" i="22"/>
  <c r="Q4643" i="22"/>
  <c r="Q4620" i="22"/>
  <c r="Q4606" i="22"/>
  <c r="Q4594" i="22"/>
  <c r="Q4582" i="22"/>
  <c r="Q4573" i="22"/>
  <c r="Q4564" i="22"/>
  <c r="Q4555" i="22"/>
  <c r="Q4546" i="22"/>
  <c r="Q4536" i="22"/>
  <c r="Q4527" i="22"/>
  <c r="Q4518" i="22"/>
  <c r="Q4509" i="22"/>
  <c r="Q4500" i="22"/>
  <c r="Q4491" i="22"/>
  <c r="Q4482" i="22"/>
  <c r="Q4473" i="22"/>
  <c r="Q4465" i="22"/>
  <c r="Q4457" i="22"/>
  <c r="Q4449" i="22"/>
  <c r="Q4441" i="22"/>
  <c r="Q4433" i="22"/>
  <c r="Q4425" i="22"/>
  <c r="Q4417" i="22"/>
  <c r="Q4409" i="22"/>
  <c r="Q4401" i="22"/>
  <c r="Q4393" i="22"/>
  <c r="Q4385" i="22"/>
  <c r="Q4377" i="22"/>
  <c r="Q4369" i="22"/>
  <c r="Q4361" i="22"/>
  <c r="Q4353" i="22"/>
  <c r="Q4345" i="22"/>
  <c r="Q4337" i="22"/>
  <c r="Q4329" i="22"/>
  <c r="Q4321" i="22"/>
  <c r="Q4313" i="22"/>
  <c r="Q4305" i="22"/>
  <c r="Q4297" i="22"/>
  <c r="Q4289" i="22"/>
  <c r="Q4281" i="22"/>
  <c r="Q4273" i="22"/>
  <c r="Q4265" i="22"/>
  <c r="Q4257" i="22"/>
  <c r="Q4249" i="22"/>
  <c r="Q4241" i="22"/>
  <c r="Q4233" i="22"/>
  <c r="Q4225" i="22"/>
  <c r="Q4217" i="22"/>
  <c r="Q4209" i="22"/>
  <c r="Q4201" i="22"/>
  <c r="Q4193" i="22"/>
  <c r="Q4185" i="22"/>
  <c r="Q4177" i="22"/>
  <c r="Q4169" i="22"/>
  <c r="Q4161" i="22"/>
  <c r="Q4153" i="22"/>
  <c r="Q4145" i="22"/>
  <c r="Q4137" i="22"/>
  <c r="Q4129" i="22"/>
  <c r="Q4121" i="22"/>
  <c r="Q4113" i="22"/>
  <c r="Q4105" i="22"/>
  <c r="Q4097" i="22"/>
  <c r="Q4089" i="22"/>
  <c r="Q4081" i="22"/>
  <c r="Q4073" i="22"/>
  <c r="Q4065" i="22"/>
  <c r="Q4057" i="22"/>
  <c r="Q4049" i="22"/>
  <c r="Q4041" i="22"/>
  <c r="Q4033" i="22"/>
  <c r="Q4025" i="22"/>
  <c r="Q4017" i="22"/>
  <c r="Q4009" i="22"/>
  <c r="Q4001" i="22"/>
  <c r="Q3993" i="22"/>
  <c r="Q3985" i="22"/>
  <c r="Q3977" i="22"/>
  <c r="Q3969" i="22"/>
  <c r="Q3961" i="22"/>
  <c r="Q3953" i="22"/>
  <c r="Q3945" i="22"/>
  <c r="Q3937" i="22"/>
  <c r="Q3929" i="22"/>
  <c r="Q3921" i="22"/>
  <c r="Q3913" i="22"/>
  <c r="Q3905" i="22"/>
  <c r="Q3897" i="22"/>
  <c r="Q3889" i="22"/>
  <c r="Q3881" i="22"/>
  <c r="Q3873" i="22"/>
  <c r="Q3865" i="22"/>
  <c r="Q3857" i="22"/>
  <c r="Q3849" i="22"/>
  <c r="Q3841" i="22"/>
  <c r="Q3833" i="22"/>
  <c r="Q3825" i="22"/>
  <c r="Q3817" i="22"/>
  <c r="Q3809" i="22"/>
  <c r="Q3801" i="22"/>
  <c r="Q3793" i="22"/>
  <c r="Q3785" i="22"/>
  <c r="Q3777" i="22"/>
  <c r="Q3769" i="22"/>
  <c r="Q3761" i="22"/>
  <c r="Q3753" i="22"/>
  <c r="Q3745" i="22"/>
  <c r="Q3737" i="22"/>
  <c r="Q3729" i="22"/>
  <c r="Q3721" i="22"/>
  <c r="Q3713" i="22"/>
  <c r="Q3705" i="22"/>
  <c r="Q3697" i="22"/>
  <c r="Q3689" i="22"/>
  <c r="Q3681" i="22"/>
  <c r="Q3673" i="22"/>
  <c r="Q3665" i="22"/>
  <c r="Q3657" i="22"/>
  <c r="Q3649" i="22"/>
  <c r="Q3641" i="22"/>
  <c r="Q3633" i="22"/>
  <c r="Q3625" i="22"/>
  <c r="Q3617" i="22"/>
  <c r="Q3609" i="22"/>
  <c r="Q3601" i="22"/>
  <c r="Q3593" i="22"/>
  <c r="Q3585" i="22"/>
  <c r="Q3577" i="22"/>
  <c r="Q3569" i="22"/>
  <c r="Q3561" i="22"/>
  <c r="Q3553" i="22"/>
  <c r="Q3545" i="22"/>
  <c r="Q3537" i="22"/>
  <c r="Q3529" i="22"/>
  <c r="Q5367" i="22"/>
  <c r="Q5028" i="22"/>
  <c r="Q4964" i="22"/>
  <c r="Q4900" i="22"/>
  <c r="Q4836" i="22"/>
  <c r="Q4772" i="22"/>
  <c r="Q4708" i="22"/>
  <c r="Q4668" i="22"/>
  <c r="Q4639" i="22"/>
  <c r="Q4619" i="22"/>
  <c r="Q4604" i="22"/>
  <c r="Q4591" i="22"/>
  <c r="Q4581" i="22"/>
  <c r="Q4572" i="22"/>
  <c r="Q4563" i="22"/>
  <c r="Q4554" i="22"/>
  <c r="Q4544" i="22"/>
  <c r="Q4535" i="22"/>
  <c r="Q4526" i="22"/>
  <c r="Q4517" i="22"/>
  <c r="Q4508" i="22"/>
  <c r="Q4499" i="22"/>
  <c r="Q4490" i="22"/>
  <c r="Q4480" i="22"/>
  <c r="Q4472" i="22"/>
  <c r="Q4464" i="22"/>
  <c r="Q4456" i="22"/>
  <c r="Q4448" i="22"/>
  <c r="Q4440" i="22"/>
  <c r="Q4432" i="22"/>
  <c r="Q4424" i="22"/>
  <c r="Q4416" i="22"/>
  <c r="Q4408" i="22"/>
  <c r="Q4400" i="22"/>
  <c r="Q4392" i="22"/>
  <c r="Q4384" i="22"/>
  <c r="Q4376" i="22"/>
  <c r="Q4368" i="22"/>
  <c r="Q4360" i="22"/>
  <c r="Q4352" i="22"/>
  <c r="Q4344" i="22"/>
  <c r="Q4336" i="22"/>
  <c r="Q4328" i="22"/>
  <c r="Q4320" i="22"/>
  <c r="Q4312" i="22"/>
  <c r="Q4304" i="22"/>
  <c r="Q4296" i="22"/>
  <c r="Q4288" i="22"/>
  <c r="Q4280" i="22"/>
  <c r="Q4272" i="22"/>
  <c r="Q4264" i="22"/>
  <c r="Q4256" i="22"/>
  <c r="Q4248" i="22"/>
  <c r="Q4240" i="22"/>
  <c r="Q4232" i="22"/>
  <c r="Q4224" i="22"/>
  <c r="Q4216" i="22"/>
  <c r="Q4208" i="22"/>
  <c r="Q4200" i="22"/>
  <c r="Q4192" i="22"/>
  <c r="Q4184" i="22"/>
  <c r="Q4176" i="22"/>
  <c r="Q4168" i="22"/>
  <c r="Q4160" i="22"/>
  <c r="Q4152" i="22"/>
  <c r="Q4144" i="22"/>
  <c r="Q4136" i="22"/>
  <c r="Q4128" i="22"/>
  <c r="Q4120" i="22"/>
  <c r="Q4112" i="22"/>
  <c r="Q4104" i="22"/>
  <c r="Q4096" i="22"/>
  <c r="Q4088" i="22"/>
  <c r="Q4080" i="22"/>
  <c r="Q4072" i="22"/>
  <c r="Q4064" i="22"/>
  <c r="Q4056" i="22"/>
  <c r="Q4048" i="22"/>
  <c r="Q4040" i="22"/>
  <c r="Q4032" i="22"/>
  <c r="Q4024" i="22"/>
  <c r="Q4016" i="22"/>
  <c r="Q4008" i="22"/>
  <c r="Q4000" i="22"/>
  <c r="Q3992" i="22"/>
  <c r="Q3984" i="22"/>
  <c r="Q3976" i="22"/>
  <c r="Q3968" i="22"/>
  <c r="Q3960" i="22"/>
  <c r="Q3952" i="22"/>
  <c r="Q3944" i="22"/>
  <c r="Q3936" i="22"/>
  <c r="Q3928" i="22"/>
  <c r="Q3920" i="22"/>
  <c r="Q3912" i="22"/>
  <c r="Q3904" i="22"/>
  <c r="Q3896" i="22"/>
  <c r="Q3888" i="22"/>
  <c r="Q3880" i="22"/>
  <c r="Q3872" i="22"/>
  <c r="Q3864" i="22"/>
  <c r="Q3856" i="22"/>
  <c r="Q3848" i="22"/>
  <c r="Q3840" i="22"/>
  <c r="Q3832" i="22"/>
  <c r="Q3824" i="22"/>
  <c r="Q3816" i="22"/>
  <c r="Q3808" i="22"/>
  <c r="Q3800" i="22"/>
  <c r="Q3792" i="22"/>
  <c r="Q3784" i="22"/>
  <c r="Q3776" i="22"/>
  <c r="Q3768" i="22"/>
  <c r="Q3760" i="22"/>
  <c r="Q3752" i="22"/>
  <c r="Q3744" i="22"/>
  <c r="Q3736" i="22"/>
  <c r="Q3728" i="22"/>
  <c r="Q3720" i="22"/>
  <c r="Q3712" i="22"/>
  <c r="Q3704" i="22"/>
  <c r="Q3696" i="22"/>
  <c r="Q3688" i="22"/>
  <c r="Q3680" i="22"/>
  <c r="Q3672" i="22"/>
  <c r="Q3664" i="22"/>
  <c r="Q3656" i="22"/>
  <c r="Q3648" i="22"/>
  <c r="Q3640" i="22"/>
  <c r="Q3632" i="22"/>
  <c r="Q3624" i="22"/>
  <c r="Q3616" i="22"/>
  <c r="Q3608" i="22"/>
  <c r="Q3600" i="22"/>
  <c r="Q3592" i="22"/>
  <c r="Q3584" i="22"/>
  <c r="Q3576" i="22"/>
  <c r="Q3568" i="22"/>
  <c r="Q3560" i="22"/>
  <c r="Q3552" i="22"/>
  <c r="Q3544" i="22"/>
  <c r="Q3536" i="22"/>
  <c r="Q3528" i="22"/>
  <c r="Q5537" i="22"/>
  <c r="Q5425" i="22"/>
  <c r="Q5020" i="22"/>
  <c r="Q4956" i="22"/>
  <c r="Q4892" i="22"/>
  <c r="Q4828" i="22"/>
  <c r="Q4764" i="22"/>
  <c r="Q4700" i="22"/>
  <c r="Q4667" i="22"/>
  <c r="Q4636" i="22"/>
  <c r="Q4618" i="22"/>
  <c r="Q4603" i="22"/>
  <c r="Q4590" i="22"/>
  <c r="Q4580" i="22"/>
  <c r="Q4571" i="22"/>
  <c r="Q4562" i="22"/>
  <c r="Q4552" i="22"/>
  <c r="Q4543" i="22"/>
  <c r="Q4534" i="22"/>
  <c r="Q4525" i="22"/>
  <c r="Q4516" i="22"/>
  <c r="Q4507" i="22"/>
  <c r="Q4498" i="22"/>
  <c r="Q4488" i="22"/>
  <c r="Q4479" i="22"/>
  <c r="Q4471" i="22"/>
  <c r="Q4463" i="22"/>
  <c r="Q4455" i="22"/>
  <c r="Q4447" i="22"/>
  <c r="Q4439" i="22"/>
  <c r="Q4431" i="22"/>
  <c r="Q4423" i="22"/>
  <c r="Q4415" i="22"/>
  <c r="Q4407" i="22"/>
  <c r="Q4399" i="22"/>
  <c r="Q4391" i="22"/>
  <c r="Q4383" i="22"/>
  <c r="Q4375" i="22"/>
  <c r="Q4367" i="22"/>
  <c r="Q4359" i="22"/>
  <c r="Q4351" i="22"/>
  <c r="Q4343" i="22"/>
  <c r="Q4335" i="22"/>
  <c r="Q4327" i="22"/>
  <c r="Q4319" i="22"/>
  <c r="Q4311" i="22"/>
  <c r="Q4303" i="22"/>
  <c r="Q4295" i="22"/>
  <c r="Q4287" i="22"/>
  <c r="Q4279" i="22"/>
  <c r="Q4271" i="22"/>
  <c r="Q4263" i="22"/>
  <c r="Q4255" i="22"/>
  <c r="Q4247" i="22"/>
  <c r="Q4239" i="22"/>
  <c r="Q4231" i="22"/>
  <c r="Q4223" i="22"/>
  <c r="Q4215" i="22"/>
  <c r="Q4207" i="22"/>
  <c r="Q4199" i="22"/>
  <c r="Q4191" i="22"/>
  <c r="Q4183" i="22"/>
  <c r="Q4175" i="22"/>
  <c r="Q4167" i="22"/>
  <c r="Q4159" i="22"/>
  <c r="Q4151" i="22"/>
  <c r="Q4143" i="22"/>
  <c r="Q4135" i="22"/>
  <c r="Q4127" i="22"/>
  <c r="Q4119" i="22"/>
  <c r="Q4111" i="22"/>
  <c r="Q4103" i="22"/>
  <c r="Q4095" i="22"/>
  <c r="Q4087" i="22"/>
  <c r="Q4079" i="22"/>
  <c r="Q4071" i="22"/>
  <c r="Q4063" i="22"/>
  <c r="Q4055" i="22"/>
  <c r="Q4047" i="22"/>
  <c r="Q4039" i="22"/>
  <c r="Q4031" i="22"/>
  <c r="Q4023" i="22"/>
  <c r="Q4015" i="22"/>
  <c r="Q4007" i="22"/>
  <c r="Q3999" i="22"/>
  <c r="Q3991" i="22"/>
  <c r="Q3983" i="22"/>
  <c r="Q3975" i="22"/>
  <c r="Q3967" i="22"/>
  <c r="Q3959" i="22"/>
  <c r="Q3951" i="22"/>
  <c r="Q3943" i="22"/>
  <c r="Q3935" i="22"/>
  <c r="Q3927" i="22"/>
  <c r="Q3919" i="22"/>
  <c r="Q3911" i="22"/>
  <c r="Q3903" i="22"/>
  <c r="Q3895" i="22"/>
  <c r="Q3887" i="22"/>
  <c r="Q3879" i="22"/>
  <c r="Q3871" i="22"/>
  <c r="Q3863" i="22"/>
  <c r="Q3855" i="22"/>
  <c r="Q3847" i="22"/>
  <c r="Q3839" i="22"/>
  <c r="Q3831" i="22"/>
  <c r="Q3823" i="22"/>
  <c r="Q3815" i="22"/>
  <c r="Q3807" i="22"/>
  <c r="Q3799" i="22"/>
  <c r="Q3791" i="22"/>
  <c r="Q3783" i="22"/>
  <c r="Q3775" i="22"/>
  <c r="Q3767" i="22"/>
  <c r="Q3759" i="22"/>
  <c r="Q3751" i="22"/>
  <c r="Q3743" i="22"/>
  <c r="Q3735" i="22"/>
  <c r="Q3727" i="22"/>
  <c r="Q3719" i="22"/>
  <c r="Q3711" i="22"/>
  <c r="Q3703" i="22"/>
  <c r="Q3695" i="22"/>
  <c r="Q3687" i="22"/>
  <c r="Q3679" i="22"/>
  <c r="Q3671" i="22"/>
  <c r="Q3663" i="22"/>
  <c r="Q3655" i="22"/>
  <c r="Q3647" i="22"/>
  <c r="Q3639" i="22"/>
  <c r="Q3631" i="22"/>
  <c r="Q3623" i="22"/>
  <c r="Q3615" i="22"/>
  <c r="Q3607" i="22"/>
  <c r="Q3599" i="22"/>
  <c r="Q3591" i="22"/>
  <c r="Q3583" i="22"/>
  <c r="Q3575" i="22"/>
  <c r="Q3567" i="22"/>
  <c r="Q3559" i="22"/>
  <c r="Q3551" i="22"/>
  <c r="Q3543" i="22"/>
  <c r="Q3535" i="22"/>
  <c r="Q3527" i="22"/>
  <c r="Q3519" i="22"/>
  <c r="Q3511" i="22"/>
  <c r="Q3503" i="22"/>
  <c r="Q3495" i="22"/>
  <c r="Q3487" i="22"/>
  <c r="Q3479" i="22"/>
  <c r="Q3471" i="22"/>
  <c r="Q3463" i="22"/>
  <c r="Q3455" i="22"/>
  <c r="Q3447" i="22"/>
  <c r="Q3439" i="22"/>
  <c r="Q3431" i="22"/>
  <c r="Q3423" i="22"/>
  <c r="Q3415" i="22"/>
  <c r="Q3407" i="22"/>
  <c r="Q3399" i="22"/>
  <c r="Q5529" i="22"/>
  <c r="Q5012" i="22"/>
  <c r="Q4948" i="22"/>
  <c r="Q4884" i="22"/>
  <c r="Q4820" i="22"/>
  <c r="Q4756" i="22"/>
  <c r="Q4692" i="22"/>
  <c r="Q4660" i="22"/>
  <c r="Q4635" i="22"/>
  <c r="Q4615" i="22"/>
  <c r="Q4602" i="22"/>
  <c r="Q4588" i="22"/>
  <c r="Q4579" i="22"/>
  <c r="Q4570" i="22"/>
  <c r="Q4560" i="22"/>
  <c r="Q4551" i="22"/>
  <c r="Q4542" i="22"/>
  <c r="Q4533" i="22"/>
  <c r="Q4524" i="22"/>
  <c r="Q4515" i="22"/>
  <c r="Q4506" i="22"/>
  <c r="Q4496" i="22"/>
  <c r="Q4487" i="22"/>
  <c r="Q4478" i="22"/>
  <c r="Q4470" i="22"/>
  <c r="Q4462" i="22"/>
  <c r="Q4454" i="22"/>
  <c r="Q4446" i="22"/>
  <c r="Q4438" i="22"/>
  <c r="Q4430" i="22"/>
  <c r="Q4422" i="22"/>
  <c r="Q4414" i="22"/>
  <c r="Q4406" i="22"/>
  <c r="Q4398" i="22"/>
  <c r="Q4390" i="22"/>
  <c r="Q4382" i="22"/>
  <c r="Q4374" i="22"/>
  <c r="Q4366" i="22"/>
  <c r="Q4358" i="22"/>
  <c r="Q4350" i="22"/>
  <c r="Q4342" i="22"/>
  <c r="Q4334" i="22"/>
  <c r="Q4326" i="22"/>
  <c r="Q4318" i="22"/>
  <c r="Q4310" i="22"/>
  <c r="Q4302" i="22"/>
  <c r="Q4294" i="22"/>
  <c r="Q4286" i="22"/>
  <c r="Q4278" i="22"/>
  <c r="Q4270" i="22"/>
  <c r="Q4262" i="22"/>
  <c r="Q4254" i="22"/>
  <c r="Q4246" i="22"/>
  <c r="Q4238" i="22"/>
  <c r="Q4230" i="22"/>
  <c r="Q4222" i="22"/>
  <c r="Q4214" i="22"/>
  <c r="Q4206" i="22"/>
  <c r="Q4198" i="22"/>
  <c r="Q4190" i="22"/>
  <c r="Q4182" i="22"/>
  <c r="Q4174" i="22"/>
  <c r="Q4166" i="22"/>
  <c r="Q4158" i="22"/>
  <c r="Q4150" i="22"/>
  <c r="Q4142" i="22"/>
  <c r="Q4134" i="22"/>
  <c r="Q4126" i="22"/>
  <c r="Q4118" i="22"/>
  <c r="Q4110" i="22"/>
  <c r="Q4102" i="22"/>
  <c r="Q4094" i="22"/>
  <c r="Q4086" i="22"/>
  <c r="Q4078" i="22"/>
  <c r="Q4070" i="22"/>
  <c r="Q4062" i="22"/>
  <c r="Q4054" i="22"/>
  <c r="Q4046" i="22"/>
  <c r="Q4038" i="22"/>
  <c r="Q4030" i="22"/>
  <c r="Q4022" i="22"/>
  <c r="Q4014" i="22"/>
  <c r="Q4006" i="22"/>
  <c r="Q3998" i="22"/>
  <c r="Q3990" i="22"/>
  <c r="Q3982" i="22"/>
  <c r="Q3974" i="22"/>
  <c r="Q3966" i="22"/>
  <c r="Q3958" i="22"/>
  <c r="Q3950" i="22"/>
  <c r="Q3942" i="22"/>
  <c r="Q3934" i="22"/>
  <c r="Q3926" i="22"/>
  <c r="Q3918" i="22"/>
  <c r="Q3910" i="22"/>
  <c r="Q3902" i="22"/>
  <c r="Q3894" i="22"/>
  <c r="Q3886" i="22"/>
  <c r="Q3878" i="22"/>
  <c r="Q3870" i="22"/>
  <c r="Q3862" i="22"/>
  <c r="Q3854" i="22"/>
  <c r="Q3846" i="22"/>
  <c r="Q3838" i="22"/>
  <c r="Q3830" i="22"/>
  <c r="Q3822" i="22"/>
  <c r="Q3814" i="22"/>
  <c r="Q3806" i="22"/>
  <c r="Q3798" i="22"/>
  <c r="Q3790" i="22"/>
  <c r="Q3782" i="22"/>
  <c r="Q3774" i="22"/>
  <c r="Q3766" i="22"/>
  <c r="Q3758" i="22"/>
  <c r="Q3750" i="22"/>
  <c r="Q3742" i="22"/>
  <c r="Q3734" i="22"/>
  <c r="Q3726" i="22"/>
  <c r="Q3718" i="22"/>
  <c r="Q3710" i="22"/>
  <c r="Q3702" i="22"/>
  <c r="Q3694" i="22"/>
  <c r="Q3686" i="22"/>
  <c r="Q3678" i="22"/>
  <c r="Q3670" i="22"/>
  <c r="Q3662" i="22"/>
  <c r="Q3654" i="22"/>
  <c r="Q3646" i="22"/>
  <c r="Q3638" i="22"/>
  <c r="Q3630" i="22"/>
  <c r="Q3622" i="22"/>
  <c r="Q3614" i="22"/>
  <c r="Q3606" i="22"/>
  <c r="Q3598" i="22"/>
  <c r="Q3590" i="22"/>
  <c r="Q3582" i="22"/>
  <c r="Q3574" i="22"/>
  <c r="Q3566" i="22"/>
  <c r="Q3558" i="22"/>
  <c r="Q3550" i="22"/>
  <c r="Q3542" i="22"/>
  <c r="Q3534" i="22"/>
  <c r="Q3526" i="22"/>
  <c r="Q3518" i="22"/>
  <c r="Q3510" i="22"/>
  <c r="Q3502" i="22"/>
  <c r="Q5475" i="22"/>
  <c r="Q5400" i="22"/>
  <c r="Q5333" i="22"/>
  <c r="Q4996" i="22"/>
  <c r="Q4932" i="22"/>
  <c r="Q4868" i="22"/>
  <c r="Q4804" i="22"/>
  <c r="Q4740" i="22"/>
  <c r="Q4684" i="22"/>
  <c r="Q4652" i="22"/>
  <c r="Q4628" i="22"/>
  <c r="Q4611" i="22"/>
  <c r="Q4598" i="22"/>
  <c r="Q4586" i="22"/>
  <c r="Q4576" i="22"/>
  <c r="Q4567" i="22"/>
  <c r="Q4558" i="22"/>
  <c r="Q4549" i="22"/>
  <c r="Q4540" i="22"/>
  <c r="Q4531" i="22"/>
  <c r="Q4522" i="22"/>
  <c r="Q4512" i="22"/>
  <c r="Q4503" i="22"/>
  <c r="Q4494" i="22"/>
  <c r="Q4485" i="22"/>
  <c r="Q4476" i="22"/>
  <c r="Q4468" i="22"/>
  <c r="Q4460" i="22"/>
  <c r="Q4452" i="22"/>
  <c r="Q4444" i="22"/>
  <c r="Q4436" i="22"/>
  <c r="Q4428" i="22"/>
  <c r="Q4420" i="22"/>
  <c r="Q4412" i="22"/>
  <c r="Q4404" i="22"/>
  <c r="Q4396" i="22"/>
  <c r="Q4388" i="22"/>
  <c r="Q4380" i="22"/>
  <c r="Q4372" i="22"/>
  <c r="Q4364" i="22"/>
  <c r="Q4356" i="22"/>
  <c r="Q4348" i="22"/>
  <c r="Q4340" i="22"/>
  <c r="Q4332" i="22"/>
  <c r="Q4324" i="22"/>
  <c r="Q4316" i="22"/>
  <c r="Q4308" i="22"/>
  <c r="Q4300" i="22"/>
  <c r="Q4292" i="22"/>
  <c r="Q4284" i="22"/>
  <c r="Q4276" i="22"/>
  <c r="Q4268" i="22"/>
  <c r="Q4260" i="22"/>
  <c r="Q4252" i="22"/>
  <c r="Q4244" i="22"/>
  <c r="Q4236" i="22"/>
  <c r="Q4228" i="22"/>
  <c r="Q4220" i="22"/>
  <c r="Q4212" i="22"/>
  <c r="Q4204" i="22"/>
  <c r="Q4196" i="22"/>
  <c r="Q4188" i="22"/>
  <c r="Q4180" i="22"/>
  <c r="Q4172" i="22"/>
  <c r="Q4164" i="22"/>
  <c r="Q4156" i="22"/>
  <c r="Q4148" i="22"/>
  <c r="Q4140" i="22"/>
  <c r="Q4132" i="22"/>
  <c r="Q4124" i="22"/>
  <c r="Q4116" i="22"/>
  <c r="Q4108" i="22"/>
  <c r="Q4100" i="22"/>
  <c r="Q4092" i="22"/>
  <c r="Q4084" i="22"/>
  <c r="Q4076" i="22"/>
  <c r="Q4068" i="22"/>
  <c r="Q4060" i="22"/>
  <c r="Q4052" i="22"/>
  <c r="Q4044" i="22"/>
  <c r="Q4036" i="22"/>
  <c r="Q4028" i="22"/>
  <c r="Q4020" i="22"/>
  <c r="Q4012" i="22"/>
  <c r="Q4004" i="22"/>
  <c r="Q3996" i="22"/>
  <c r="Q3988" i="22"/>
  <c r="Q3980" i="22"/>
  <c r="Q3972" i="22"/>
  <c r="Q3964" i="22"/>
  <c r="Q3956" i="22"/>
  <c r="Q3948" i="22"/>
  <c r="Q3940" i="22"/>
  <c r="Q3932" i="22"/>
  <c r="Q3924" i="22"/>
  <c r="Q3916" i="22"/>
  <c r="Q3908" i="22"/>
  <c r="Q3900" i="22"/>
  <c r="Q3892" i="22"/>
  <c r="Q3884" i="22"/>
  <c r="Q3876" i="22"/>
  <c r="Q3868" i="22"/>
  <c r="Q3860" i="22"/>
  <c r="Q3852" i="22"/>
  <c r="Q3844" i="22"/>
  <c r="Q3836" i="22"/>
  <c r="Q3828" i="22"/>
  <c r="Q3820" i="22"/>
  <c r="Q3812" i="22"/>
  <c r="Q3804" i="22"/>
  <c r="Q3796" i="22"/>
  <c r="Q3788" i="22"/>
  <c r="Q3780" i="22"/>
  <c r="Q3772" i="22"/>
  <c r="Q3764" i="22"/>
  <c r="Q3756" i="22"/>
  <c r="Q3748" i="22"/>
  <c r="Q3740" i="22"/>
  <c r="Q3732" i="22"/>
  <c r="Q3724" i="22"/>
  <c r="Q3716" i="22"/>
  <c r="Q3708" i="22"/>
  <c r="Q3700" i="22"/>
  <c r="Q3692" i="22"/>
  <c r="Q3684" i="22"/>
  <c r="Q3676" i="22"/>
  <c r="Q3668" i="22"/>
  <c r="Q3660" i="22"/>
  <c r="Q3652" i="22"/>
  <c r="Q3644" i="22"/>
  <c r="Q3636" i="22"/>
  <c r="Q3628" i="22"/>
  <c r="Q3620" i="22"/>
  <c r="Q3612" i="22"/>
  <c r="Q3604" i="22"/>
  <c r="Q3596" i="22"/>
  <c r="Q3588" i="22"/>
  <c r="Q3580" i="22"/>
  <c r="Q3572" i="22"/>
  <c r="Q3564" i="22"/>
  <c r="Q3556" i="22"/>
  <c r="Q3548" i="22"/>
  <c r="Q3540" i="22"/>
  <c r="Q3532" i="22"/>
  <c r="Q3524" i="22"/>
  <c r="Q3516" i="22"/>
  <c r="Q3508" i="22"/>
  <c r="Q4691" i="22"/>
  <c r="Q4559" i="22"/>
  <c r="Q4486" i="22"/>
  <c r="Q4421" i="22"/>
  <c r="Q4357" i="22"/>
  <c r="Q4293" i="22"/>
  <c r="Q4229" i="22"/>
  <c r="Q4165" i="22"/>
  <c r="Q4101" i="22"/>
  <c r="Q4037" i="22"/>
  <c r="Q3973" i="22"/>
  <c r="Q3909" i="22"/>
  <c r="Q3845" i="22"/>
  <c r="Q3781" i="22"/>
  <c r="Q3717" i="22"/>
  <c r="Q3653" i="22"/>
  <c r="Q3589" i="22"/>
  <c r="Q3525" i="22"/>
  <c r="Q3505" i="22"/>
  <c r="Q3494" i="22"/>
  <c r="Q3485" i="22"/>
  <c r="Q3476" i="22"/>
  <c r="Q3467" i="22"/>
  <c r="Q3458" i="22"/>
  <c r="Q3449" i="22"/>
  <c r="Q3440" i="22"/>
  <c r="Q3430" i="22"/>
  <c r="Q3421" i="22"/>
  <c r="Q3412" i="22"/>
  <c r="Q3403" i="22"/>
  <c r="Q3394" i="22"/>
  <c r="Q3386" i="22"/>
  <c r="Q3378" i="22"/>
  <c r="Q3370" i="22"/>
  <c r="Q3362" i="22"/>
  <c r="Q3354" i="22"/>
  <c r="Q3346" i="22"/>
  <c r="Q3338" i="22"/>
  <c r="Q3330" i="22"/>
  <c r="Q3322" i="22"/>
  <c r="Q3314" i="22"/>
  <c r="Q3306" i="22"/>
  <c r="Q3298" i="22"/>
  <c r="Q3290" i="22"/>
  <c r="Q3282" i="22"/>
  <c r="Q3274" i="22"/>
  <c r="Q3266" i="22"/>
  <c r="Q3258" i="22"/>
  <c r="Q3250" i="22"/>
  <c r="Q3242" i="22"/>
  <c r="Q3234" i="22"/>
  <c r="Q3226" i="22"/>
  <c r="Q3218" i="22"/>
  <c r="Q3210" i="22"/>
  <c r="Q3202" i="22"/>
  <c r="Q3194" i="22"/>
  <c r="Q3186" i="22"/>
  <c r="Q3178" i="22"/>
  <c r="Q3170" i="22"/>
  <c r="Q3162" i="22"/>
  <c r="Q3154" i="22"/>
  <c r="Q3146" i="22"/>
  <c r="Q3138" i="22"/>
  <c r="Q3130" i="22"/>
  <c r="Q3122" i="22"/>
  <c r="Q3114" i="22"/>
  <c r="Q3106" i="22"/>
  <c r="Q3098" i="22"/>
  <c r="Q3090" i="22"/>
  <c r="Q3082" i="22"/>
  <c r="Q3074" i="22"/>
  <c r="Q3066" i="22"/>
  <c r="Q3058" i="22"/>
  <c r="Q3050" i="22"/>
  <c r="Q3042" i="22"/>
  <c r="Q3034" i="22"/>
  <c r="Q3026" i="22"/>
  <c r="Q3018" i="22"/>
  <c r="Q3010" i="22"/>
  <c r="Q3002" i="22"/>
  <c r="Q2994" i="22"/>
  <c r="Q2986" i="22"/>
  <c r="Q2978" i="22"/>
  <c r="Q2970" i="22"/>
  <c r="Q2962" i="22"/>
  <c r="Q2954" i="22"/>
  <c r="Q2946" i="22"/>
  <c r="Q2938" i="22"/>
  <c r="Q2930" i="22"/>
  <c r="Q2922" i="22"/>
  <c r="Q2914" i="22"/>
  <c r="Q2906" i="22"/>
  <c r="Q2898" i="22"/>
  <c r="Q2890" i="22"/>
  <c r="Q2882" i="22"/>
  <c r="Q2874" i="22"/>
  <c r="Q2866" i="22"/>
  <c r="Q2858" i="22"/>
  <c r="Q2850" i="22"/>
  <c r="Q2842" i="22"/>
  <c r="Q2834" i="22"/>
  <c r="Q2826" i="22"/>
  <c r="Q2818" i="22"/>
  <c r="Q2810" i="22"/>
  <c r="Q2802" i="22"/>
  <c r="Q2794" i="22"/>
  <c r="Q2786" i="22"/>
  <c r="Q2778" i="22"/>
  <c r="Q2770" i="22"/>
  <c r="Q2762" i="22"/>
  <c r="Q2754" i="22"/>
  <c r="Q2746" i="22"/>
  <c r="Q2738" i="22"/>
  <c r="Q2730" i="22"/>
  <c r="Q2722" i="22"/>
  <c r="Q2714" i="22"/>
  <c r="Q2706" i="22"/>
  <c r="Q2698" i="22"/>
  <c r="Q2690" i="22"/>
  <c r="Q2682" i="22"/>
  <c r="Q2674" i="22"/>
  <c r="Q2666" i="22"/>
  <c r="Q2658" i="22"/>
  <c r="Q2650" i="22"/>
  <c r="Q2642" i="22"/>
  <c r="Q2634" i="22"/>
  <c r="Q2626" i="22"/>
  <c r="Q2618" i="22"/>
  <c r="Q2610" i="22"/>
  <c r="Q2602" i="22"/>
  <c r="Q2594" i="22"/>
  <c r="Q2586" i="22"/>
  <c r="Q2578" i="22"/>
  <c r="Q2570" i="22"/>
  <c r="Q2562" i="22"/>
  <c r="Q2554" i="22"/>
  <c r="Q2546" i="22"/>
  <c r="Q2538" i="22"/>
  <c r="Q2530" i="22"/>
  <c r="Q2522" i="22"/>
  <c r="Q2514" i="22"/>
  <c r="Q2506" i="22"/>
  <c r="Q2498" i="22"/>
  <c r="Q2490" i="22"/>
  <c r="Q2482" i="22"/>
  <c r="Q2474" i="22"/>
  <c r="Q2466" i="22"/>
  <c r="Q2458" i="22"/>
  <c r="Q2450" i="22"/>
  <c r="Q2442" i="22"/>
  <c r="Q2434" i="22"/>
  <c r="Q2426" i="22"/>
  <c r="Q2418" i="22"/>
  <c r="Q2410" i="22"/>
  <c r="Q2402" i="22"/>
  <c r="Q2394" i="22"/>
  <c r="Q2386" i="22"/>
  <c r="Q2378" i="22"/>
  <c r="Q2370" i="22"/>
  <c r="Q2362" i="22"/>
  <c r="Q2354" i="22"/>
  <c r="Q2346" i="22"/>
  <c r="Q2338" i="22"/>
  <c r="Q2330" i="22"/>
  <c r="Q2322" i="22"/>
  <c r="Q2314" i="22"/>
  <c r="Q2306" i="22"/>
  <c r="Q2298" i="22"/>
  <c r="Q5342" i="22"/>
  <c r="Q4659" i="22"/>
  <c r="Q4550" i="22"/>
  <c r="Q4477" i="22"/>
  <c r="Q4413" i="22"/>
  <c r="Q4349" i="22"/>
  <c r="Q4285" i="22"/>
  <c r="Q4221" i="22"/>
  <c r="Q4157" i="22"/>
  <c r="Q4093" i="22"/>
  <c r="Q4029" i="22"/>
  <c r="Q3965" i="22"/>
  <c r="Q3901" i="22"/>
  <c r="Q3837" i="22"/>
  <c r="Q3773" i="22"/>
  <c r="Q3709" i="22"/>
  <c r="Q3645" i="22"/>
  <c r="Q3581" i="22"/>
  <c r="Q3521" i="22"/>
  <c r="Q3504" i="22"/>
  <c r="Q3493" i="22"/>
  <c r="Q3484" i="22"/>
  <c r="Q3475" i="22"/>
  <c r="Q3466" i="22"/>
  <c r="Q3457" i="22"/>
  <c r="Q3448" i="22"/>
  <c r="Q3438" i="22"/>
  <c r="Q3429" i="22"/>
  <c r="Q3420" i="22"/>
  <c r="Q3411" i="22"/>
  <c r="Q3402" i="22"/>
  <c r="Q3393" i="22"/>
  <c r="Q3385" i="22"/>
  <c r="Q3377" i="22"/>
  <c r="Q3369" i="22"/>
  <c r="Q3361" i="22"/>
  <c r="Q3353" i="22"/>
  <c r="Q3345" i="22"/>
  <c r="Q3337" i="22"/>
  <c r="Q3329" i="22"/>
  <c r="Q3321" i="22"/>
  <c r="Q3313" i="22"/>
  <c r="Q3305" i="22"/>
  <c r="Q3297" i="22"/>
  <c r="Q3289" i="22"/>
  <c r="Q3281" i="22"/>
  <c r="Q3273" i="22"/>
  <c r="Q3265" i="22"/>
  <c r="Q3257" i="22"/>
  <c r="Q3249" i="22"/>
  <c r="Q3241" i="22"/>
  <c r="Q3233" i="22"/>
  <c r="Q3225" i="22"/>
  <c r="Q3217" i="22"/>
  <c r="Q3209" i="22"/>
  <c r="Q3201" i="22"/>
  <c r="Q3193" i="22"/>
  <c r="Q3185" i="22"/>
  <c r="Q3177" i="22"/>
  <c r="Q3169" i="22"/>
  <c r="Q3161" i="22"/>
  <c r="Q3153" i="22"/>
  <c r="Q3145" i="22"/>
  <c r="Q3137" i="22"/>
  <c r="Q3129" i="22"/>
  <c r="Q3121" i="22"/>
  <c r="Q3113" i="22"/>
  <c r="Q3105" i="22"/>
  <c r="Q3097" i="22"/>
  <c r="Q3089" i="22"/>
  <c r="Q3081" i="22"/>
  <c r="Q3073" i="22"/>
  <c r="Q3065" i="22"/>
  <c r="Q3057" i="22"/>
  <c r="Q3049" i="22"/>
  <c r="Q3041" i="22"/>
  <c r="Q3033" i="22"/>
  <c r="Q3025" i="22"/>
  <c r="Q3017" i="22"/>
  <c r="Q3009" i="22"/>
  <c r="Q3001" i="22"/>
  <c r="Q2993" i="22"/>
  <c r="Q2985" i="22"/>
  <c r="Q2977" i="22"/>
  <c r="Q2969" i="22"/>
  <c r="Q2961" i="22"/>
  <c r="Q2953" i="22"/>
  <c r="Q2945" i="22"/>
  <c r="Q2937" i="22"/>
  <c r="Q2929" i="22"/>
  <c r="Q2921" i="22"/>
  <c r="Q2913" i="22"/>
  <c r="Q2905" i="22"/>
  <c r="Q2897" i="22"/>
  <c r="Q2889" i="22"/>
  <c r="Q2881" i="22"/>
  <c r="Q2873" i="22"/>
  <c r="Q2865" i="22"/>
  <c r="Q2857" i="22"/>
  <c r="Q2849" i="22"/>
  <c r="Q2841" i="22"/>
  <c r="Q2833" i="22"/>
  <c r="Q2825" i="22"/>
  <c r="Q2817" i="22"/>
  <c r="Q2809" i="22"/>
  <c r="Q2801" i="22"/>
  <c r="Q2793" i="22"/>
  <c r="Q2785" i="22"/>
  <c r="Q2777" i="22"/>
  <c r="Q2769" i="22"/>
  <c r="Q2761" i="22"/>
  <c r="Q2753" i="22"/>
  <c r="Q2745" i="22"/>
  <c r="Q2737" i="22"/>
  <c r="Q2729" i="22"/>
  <c r="Q2721" i="22"/>
  <c r="Q2713" i="22"/>
  <c r="Q2705" i="22"/>
  <c r="Q2697" i="22"/>
  <c r="Q2689" i="22"/>
  <c r="Q2681" i="22"/>
  <c r="Q2673" i="22"/>
  <c r="Q2665" i="22"/>
  <c r="Q2657" i="22"/>
  <c r="Q2649" i="22"/>
  <c r="Q2641" i="22"/>
  <c r="Q2633" i="22"/>
  <c r="Q2625" i="22"/>
  <c r="Q2617" i="22"/>
  <c r="Q2609" i="22"/>
  <c r="Q2601" i="22"/>
  <c r="Q2593" i="22"/>
  <c r="Q2585" i="22"/>
  <c r="Q2577" i="22"/>
  <c r="Q2569" i="22"/>
  <c r="Q2561" i="22"/>
  <c r="Q2553" i="22"/>
  <c r="Q2545" i="22"/>
  <c r="Q2537" i="22"/>
  <c r="Q2529" i="22"/>
  <c r="Q2521" i="22"/>
  <c r="Q2513" i="22"/>
  <c r="Q2505" i="22"/>
  <c r="Q2497" i="22"/>
  <c r="Q2489" i="22"/>
  <c r="Q2481" i="22"/>
  <c r="Q2473" i="22"/>
  <c r="Q2465" i="22"/>
  <c r="Q2457" i="22"/>
  <c r="Q2449" i="22"/>
  <c r="Q2441" i="22"/>
  <c r="Q2433" i="22"/>
  <c r="Q2425" i="22"/>
  <c r="Q2417" i="22"/>
  <c r="Q2409" i="22"/>
  <c r="Q2401" i="22"/>
  <c r="Q2393" i="22"/>
  <c r="Q2385" i="22"/>
  <c r="Q2377" i="22"/>
  <c r="Q2369" i="22"/>
  <c r="Q2361" i="22"/>
  <c r="Q2353" i="22"/>
  <c r="Q2345" i="22"/>
  <c r="Q2337" i="22"/>
  <c r="Q2329" i="22"/>
  <c r="Q2321" i="22"/>
  <c r="Q2313" i="22"/>
  <c r="Q2305" i="22"/>
  <c r="Q2297" i="22"/>
  <c r="Q4631" i="22"/>
  <c r="Q4541" i="22"/>
  <c r="Q4469" i="22"/>
  <c r="Q4405" i="22"/>
  <c r="Q4341" i="22"/>
  <c r="Q4277" i="22"/>
  <c r="Q4213" i="22"/>
  <c r="Q4149" i="22"/>
  <c r="Q4085" i="22"/>
  <c r="Q4021" i="22"/>
  <c r="Q3957" i="22"/>
  <c r="Q3893" i="22"/>
  <c r="Q3829" i="22"/>
  <c r="Q3765" i="22"/>
  <c r="Q3701" i="22"/>
  <c r="Q3637" i="22"/>
  <c r="Q3573" i="22"/>
  <c r="Q3520" i="22"/>
  <c r="Q3501" i="22"/>
  <c r="Q3492" i="22"/>
  <c r="Q3483" i="22"/>
  <c r="Q3474" i="22"/>
  <c r="Q3465" i="22"/>
  <c r="Q3456" i="22"/>
  <c r="Q3446" i="22"/>
  <c r="Q3437" i="22"/>
  <c r="Q3428" i="22"/>
  <c r="Q3419" i="22"/>
  <c r="Q3410" i="22"/>
  <c r="Q3401" i="22"/>
  <c r="Q3392" i="22"/>
  <c r="Q3384" i="22"/>
  <c r="Q3376" i="22"/>
  <c r="Q3368" i="22"/>
  <c r="Q3360" i="22"/>
  <c r="Q3352" i="22"/>
  <c r="Q3344" i="22"/>
  <c r="Q3336" i="22"/>
  <c r="Q3328" i="22"/>
  <c r="Q3320" i="22"/>
  <c r="Q3312" i="22"/>
  <c r="Q3304" i="22"/>
  <c r="Q3296" i="22"/>
  <c r="Q3288" i="22"/>
  <c r="Q3280" i="22"/>
  <c r="Q3272" i="22"/>
  <c r="Q3264" i="22"/>
  <c r="Q3256" i="22"/>
  <c r="Q3248" i="22"/>
  <c r="Q3240" i="22"/>
  <c r="Q3232" i="22"/>
  <c r="Q3224" i="22"/>
  <c r="Q3216" i="22"/>
  <c r="Q3208" i="22"/>
  <c r="Q3200" i="22"/>
  <c r="Q3192" i="22"/>
  <c r="Q3184" i="22"/>
  <c r="Q3176" i="22"/>
  <c r="Q3168" i="22"/>
  <c r="Q3160" i="22"/>
  <c r="Q3152" i="22"/>
  <c r="Q3144" i="22"/>
  <c r="Q3136" i="22"/>
  <c r="Q3128" i="22"/>
  <c r="Q3120" i="22"/>
  <c r="Q3112" i="22"/>
  <c r="Q3104" i="22"/>
  <c r="Q3096" i="22"/>
  <c r="Q3088" i="22"/>
  <c r="Q3080" i="22"/>
  <c r="Q3072" i="22"/>
  <c r="Q3064" i="22"/>
  <c r="Q3056" i="22"/>
  <c r="Q3048" i="22"/>
  <c r="Q3040" i="22"/>
  <c r="Q3032" i="22"/>
  <c r="Q3024" i="22"/>
  <c r="Q3016" i="22"/>
  <c r="Q3008" i="22"/>
  <c r="Q3000" i="22"/>
  <c r="Q2992" i="22"/>
  <c r="Q2984" i="22"/>
  <c r="Q2976" i="22"/>
  <c r="Q2968" i="22"/>
  <c r="Q2960" i="22"/>
  <c r="Q2952" i="22"/>
  <c r="Q2944" i="22"/>
  <c r="Q2936" i="22"/>
  <c r="Q2928" i="22"/>
  <c r="Q2920" i="22"/>
  <c r="Q2912" i="22"/>
  <c r="Q2904" i="22"/>
  <c r="Q2896" i="22"/>
  <c r="Q2888" i="22"/>
  <c r="Q2880" i="22"/>
  <c r="Q2872" i="22"/>
  <c r="Q2864" i="22"/>
  <c r="Q2856" i="22"/>
  <c r="Q2848" i="22"/>
  <c r="Q2840" i="22"/>
  <c r="Q2832" i="22"/>
  <c r="Q2824" i="22"/>
  <c r="Q2816" i="22"/>
  <c r="Q2808" i="22"/>
  <c r="Q2800" i="22"/>
  <c r="Q2792" i="22"/>
  <c r="Q2784" i="22"/>
  <c r="Q2776" i="22"/>
  <c r="Q2768" i="22"/>
  <c r="Q2760" i="22"/>
  <c r="Q2752" i="22"/>
  <c r="Q2744" i="22"/>
  <c r="Q2736" i="22"/>
  <c r="Q2728" i="22"/>
  <c r="Q2720" i="22"/>
  <c r="Q2712" i="22"/>
  <c r="Q2704" i="22"/>
  <c r="Q2696" i="22"/>
  <c r="Q2688" i="22"/>
  <c r="Q2680" i="22"/>
  <c r="Q2672" i="22"/>
  <c r="Q2664" i="22"/>
  <c r="Q2656" i="22"/>
  <c r="Q2648" i="22"/>
  <c r="Q2640" i="22"/>
  <c r="Q2632" i="22"/>
  <c r="Q2624" i="22"/>
  <c r="Q2616" i="22"/>
  <c r="Q2608" i="22"/>
  <c r="Q2600" i="22"/>
  <c r="Q2592" i="22"/>
  <c r="Q2584" i="22"/>
  <c r="Q2576" i="22"/>
  <c r="Q2568" i="22"/>
  <c r="Q2560" i="22"/>
  <c r="Q2552" i="22"/>
  <c r="Q2544" i="22"/>
  <c r="Q2536" i="22"/>
  <c r="Q2528" i="22"/>
  <c r="Q2520" i="22"/>
  <c r="Q2512" i="22"/>
  <c r="Q2504" i="22"/>
  <c r="Q2496" i="22"/>
  <c r="Q2488" i="22"/>
  <c r="Q2480" i="22"/>
  <c r="Q2472" i="22"/>
  <c r="Q2464" i="22"/>
  <c r="Q2456" i="22"/>
  <c r="Q2448" i="22"/>
  <c r="Q2440" i="22"/>
  <c r="Q2432" i="22"/>
  <c r="Q2424" i="22"/>
  <c r="Q2416" i="22"/>
  <c r="Q2408" i="22"/>
  <c r="Q2400" i="22"/>
  <c r="Q2392" i="22"/>
  <c r="Q2384" i="22"/>
  <c r="Q2376" i="22"/>
  <c r="Q2368" i="22"/>
  <c r="Q2360" i="22"/>
  <c r="Q2352" i="22"/>
  <c r="Q2344" i="22"/>
  <c r="Q2336" i="22"/>
  <c r="Q2328" i="22"/>
  <c r="Q2320" i="22"/>
  <c r="Q2312" i="22"/>
  <c r="Q2304" i="22"/>
  <c r="Q2296" i="22"/>
  <c r="Q5004" i="22"/>
  <c r="Q4612" i="22"/>
  <c r="Q4532" i="22"/>
  <c r="Q4461" i="22"/>
  <c r="Q4397" i="22"/>
  <c r="Q4333" i="22"/>
  <c r="Q4269" i="22"/>
  <c r="Q4205" i="22"/>
  <c r="Q4141" i="22"/>
  <c r="Q4077" i="22"/>
  <c r="Q4013" i="22"/>
  <c r="Q3949" i="22"/>
  <c r="Q3885" i="22"/>
  <c r="Q3821" i="22"/>
  <c r="Q3757" i="22"/>
  <c r="Q3693" i="22"/>
  <c r="Q3629" i="22"/>
  <c r="Q3565" i="22"/>
  <c r="Q3517" i="22"/>
  <c r="Q3500" i="22"/>
  <c r="Q3491" i="22"/>
  <c r="Q3482" i="22"/>
  <c r="Q3473" i="22"/>
  <c r="Q3464" i="22"/>
  <c r="Q3454" i="22"/>
  <c r="Q3445" i="22"/>
  <c r="Q3436" i="22"/>
  <c r="Q3427" i="22"/>
  <c r="Q3418" i="22"/>
  <c r="Q3409" i="22"/>
  <c r="Q3400" i="22"/>
  <c r="Q3391" i="22"/>
  <c r="Q3383" i="22"/>
  <c r="Q3375" i="22"/>
  <c r="Q3367" i="22"/>
  <c r="Q3359" i="22"/>
  <c r="Q3351" i="22"/>
  <c r="Q3343" i="22"/>
  <c r="Q3335" i="22"/>
  <c r="Q3327" i="22"/>
  <c r="Q3319" i="22"/>
  <c r="Q3311" i="22"/>
  <c r="Q3303" i="22"/>
  <c r="Q3295" i="22"/>
  <c r="Q3287" i="22"/>
  <c r="Q3279" i="22"/>
  <c r="Q3271" i="22"/>
  <c r="Q3263" i="22"/>
  <c r="Q3255" i="22"/>
  <c r="Q3247" i="22"/>
  <c r="Q3239" i="22"/>
  <c r="Q3231" i="22"/>
  <c r="Q3223" i="22"/>
  <c r="Q3215" i="22"/>
  <c r="Q3207" i="22"/>
  <c r="Q3199" i="22"/>
  <c r="Q3191" i="22"/>
  <c r="Q3183" i="22"/>
  <c r="Q3175" i="22"/>
  <c r="Q3167" i="22"/>
  <c r="Q3159" i="22"/>
  <c r="Q3151" i="22"/>
  <c r="Q3143" i="22"/>
  <c r="Q3135" i="22"/>
  <c r="Q3127" i="22"/>
  <c r="Q3119" i="22"/>
  <c r="Q3111" i="22"/>
  <c r="Q3103" i="22"/>
  <c r="Q3095" i="22"/>
  <c r="Q3087" i="22"/>
  <c r="Q3079" i="22"/>
  <c r="Q3071" i="22"/>
  <c r="Q3063" i="22"/>
  <c r="Q3055" i="22"/>
  <c r="Q3047" i="22"/>
  <c r="Q3039" i="22"/>
  <c r="Q3031" i="22"/>
  <c r="Q3023" i="22"/>
  <c r="Q3015" i="22"/>
  <c r="Q3007" i="22"/>
  <c r="Q2999" i="22"/>
  <c r="Q2991" i="22"/>
  <c r="Q2983" i="22"/>
  <c r="Q2975" i="22"/>
  <c r="Q2967" i="22"/>
  <c r="Q2959" i="22"/>
  <c r="Q2951" i="22"/>
  <c r="Q2943" i="22"/>
  <c r="Q2935" i="22"/>
  <c r="Q2927" i="22"/>
  <c r="Q2919" i="22"/>
  <c r="Q2911" i="22"/>
  <c r="Q2903" i="22"/>
  <c r="Q2895" i="22"/>
  <c r="Q2887" i="22"/>
  <c r="Q2879" i="22"/>
  <c r="Q2871" i="22"/>
  <c r="Q2863" i="22"/>
  <c r="Q2855" i="22"/>
  <c r="Q2847" i="22"/>
  <c r="Q2839" i="22"/>
  <c r="Q2831" i="22"/>
  <c r="Q2823" i="22"/>
  <c r="Q2815" i="22"/>
  <c r="Q2807" i="22"/>
  <c r="Q2799" i="22"/>
  <c r="Q2791" i="22"/>
  <c r="Q2783" i="22"/>
  <c r="Q2775" i="22"/>
  <c r="Q2767" i="22"/>
  <c r="Q2759" i="22"/>
  <c r="Q2751" i="22"/>
  <c r="Q2743" i="22"/>
  <c r="Q2735" i="22"/>
  <c r="Q2727" i="22"/>
  <c r="Q2719" i="22"/>
  <c r="Q2711" i="22"/>
  <c r="Q2703" i="22"/>
  <c r="Q2695" i="22"/>
  <c r="Q2687" i="22"/>
  <c r="Q2679" i="22"/>
  <c r="Q2671" i="22"/>
  <c r="Q2663" i="22"/>
  <c r="Q2655" i="22"/>
  <c r="Q2647" i="22"/>
  <c r="Q2639" i="22"/>
  <c r="Q2631" i="22"/>
  <c r="Q2623" i="22"/>
  <c r="Q2615" i="22"/>
  <c r="Q2607" i="22"/>
  <c r="Q2599" i="22"/>
  <c r="Q2591" i="22"/>
  <c r="Q2583" i="22"/>
  <c r="Q2575" i="22"/>
  <c r="Q2567" i="22"/>
  <c r="Q2559" i="22"/>
  <c r="Q2551" i="22"/>
  <c r="Q2543" i="22"/>
  <c r="Q2535" i="22"/>
  <c r="Q2527" i="22"/>
  <c r="Q2519" i="22"/>
  <c r="Q2511" i="22"/>
  <c r="Q2503" i="22"/>
  <c r="Q2495" i="22"/>
  <c r="Q4940" i="22"/>
  <c r="Q4599" i="22"/>
  <c r="Q4523" i="22"/>
  <c r="Q4453" i="22"/>
  <c r="Q4389" i="22"/>
  <c r="Q4325" i="22"/>
  <c r="Q4261" i="22"/>
  <c r="Q4197" i="22"/>
  <c r="Q4133" i="22"/>
  <c r="Q4069" i="22"/>
  <c r="Q4005" i="22"/>
  <c r="Q3941" i="22"/>
  <c r="Q3877" i="22"/>
  <c r="Q3813" i="22"/>
  <c r="Q3749" i="22"/>
  <c r="Q3685" i="22"/>
  <c r="Q3621" i="22"/>
  <c r="Q3557" i="22"/>
  <c r="Q3513" i="22"/>
  <c r="Q3499" i="22"/>
  <c r="Q3490" i="22"/>
  <c r="Q3481" i="22"/>
  <c r="Q3472" i="22"/>
  <c r="Q3462" i="22"/>
  <c r="Q3453" i="22"/>
  <c r="Q3444" i="22"/>
  <c r="Q3435" i="22"/>
  <c r="Q3426" i="22"/>
  <c r="Q3417" i="22"/>
  <c r="Q3408" i="22"/>
  <c r="Q3398" i="22"/>
  <c r="Q3390" i="22"/>
  <c r="Q3382" i="22"/>
  <c r="Q3374" i="22"/>
  <c r="Q3366" i="22"/>
  <c r="Q3358" i="22"/>
  <c r="Q3350" i="22"/>
  <c r="Q3342" i="22"/>
  <c r="Q3334" i="22"/>
  <c r="Q3326" i="22"/>
  <c r="Q3318" i="22"/>
  <c r="Q3310" i="22"/>
  <c r="Q3302" i="22"/>
  <c r="Q3294" i="22"/>
  <c r="Q3286" i="22"/>
  <c r="Q3278" i="22"/>
  <c r="Q3270" i="22"/>
  <c r="Q3262" i="22"/>
  <c r="Q3254" i="22"/>
  <c r="Q3246" i="22"/>
  <c r="Q3238" i="22"/>
  <c r="Q3230" i="22"/>
  <c r="Q3222" i="22"/>
  <c r="Q3214" i="22"/>
  <c r="Q3206" i="22"/>
  <c r="Q3198" i="22"/>
  <c r="Q3190" i="22"/>
  <c r="Q3182" i="22"/>
  <c r="Q3174" i="22"/>
  <c r="Q3166" i="22"/>
  <c r="Q3158" i="22"/>
  <c r="Q3150" i="22"/>
  <c r="Q3142" i="22"/>
  <c r="Q3134" i="22"/>
  <c r="Q3126" i="22"/>
  <c r="Q3118" i="22"/>
  <c r="Q3110" i="22"/>
  <c r="Q3102" i="22"/>
  <c r="Q3094" i="22"/>
  <c r="Q3086" i="22"/>
  <c r="Q3078" i="22"/>
  <c r="Q3070" i="22"/>
  <c r="Q3062" i="22"/>
  <c r="Q3054" i="22"/>
  <c r="Q3046" i="22"/>
  <c r="Q3038" i="22"/>
  <c r="Q3030" i="22"/>
  <c r="Q3022" i="22"/>
  <c r="Q3014" i="22"/>
  <c r="Q3006" i="22"/>
  <c r="Q2998" i="22"/>
  <c r="Q2990" i="22"/>
  <c r="Q2982" i="22"/>
  <c r="Q2974" i="22"/>
  <c r="Q2966" i="22"/>
  <c r="Q2958" i="22"/>
  <c r="Q2950" i="22"/>
  <c r="Q2942" i="22"/>
  <c r="Q2934" i="22"/>
  <c r="Q2926" i="22"/>
  <c r="Q2918" i="22"/>
  <c r="Q2910" i="22"/>
  <c r="Q2902" i="22"/>
  <c r="Q2894" i="22"/>
  <c r="Q2886" i="22"/>
  <c r="Q2878" i="22"/>
  <c r="Q2870" i="22"/>
  <c r="Q2862" i="22"/>
  <c r="Q2854" i="22"/>
  <c r="Q2846" i="22"/>
  <c r="Q2838" i="22"/>
  <c r="Q2830" i="22"/>
  <c r="Q2822" i="22"/>
  <c r="Q2814" i="22"/>
  <c r="Q2806" i="22"/>
  <c r="Q2798" i="22"/>
  <c r="Q2790" i="22"/>
  <c r="Q2782" i="22"/>
  <c r="Q2774" i="22"/>
  <c r="Q2766" i="22"/>
  <c r="Q2758" i="22"/>
  <c r="Q2750" i="22"/>
  <c r="Q2742" i="22"/>
  <c r="Q2734" i="22"/>
  <c r="Q2726" i="22"/>
  <c r="Q2718" i="22"/>
  <c r="Q2710" i="22"/>
  <c r="Q2702" i="22"/>
  <c r="Q2694" i="22"/>
  <c r="Q2686" i="22"/>
  <c r="Q2678" i="22"/>
  <c r="Q2670" i="22"/>
  <c r="Q2662" i="22"/>
  <c r="Q2654" i="22"/>
  <c r="Q2646" i="22"/>
  <c r="Q2638" i="22"/>
  <c r="Q2630" i="22"/>
  <c r="Q2622" i="22"/>
  <c r="Q2614" i="22"/>
  <c r="Q2606" i="22"/>
  <c r="Q2598" i="22"/>
  <c r="Q2590" i="22"/>
  <c r="Q2582" i="22"/>
  <c r="Q2574" i="22"/>
  <c r="Q2566" i="22"/>
  <c r="Q2558" i="22"/>
  <c r="Q2550" i="22"/>
  <c r="Q2542" i="22"/>
  <c r="Q2534" i="22"/>
  <c r="Q2526" i="22"/>
  <c r="Q2518" i="22"/>
  <c r="Q2510" i="22"/>
  <c r="Q2502" i="22"/>
  <c r="Q2494" i="22"/>
  <c r="Q2486" i="22"/>
  <c r="Q2478" i="22"/>
  <c r="Q2470" i="22"/>
  <c r="Q2462" i="22"/>
  <c r="Q2454" i="22"/>
  <c r="Q2446" i="22"/>
  <c r="Q2438" i="22"/>
  <c r="Q2430" i="22"/>
  <c r="Q2422" i="22"/>
  <c r="Q2414" i="22"/>
  <c r="Q2406" i="22"/>
  <c r="Q2398" i="22"/>
  <c r="Q2390" i="22"/>
  <c r="Q2382" i="22"/>
  <c r="Q2374" i="22"/>
  <c r="Q2366" i="22"/>
  <c r="Q2358" i="22"/>
  <c r="Q2350" i="22"/>
  <c r="Q2342" i="22"/>
  <c r="Q2334" i="22"/>
  <c r="Q2326" i="22"/>
  <c r="Q2318" i="22"/>
  <c r="Q2310" i="22"/>
  <c r="Q2302" i="22"/>
  <c r="Q2294" i="22"/>
  <c r="Q4876" i="22"/>
  <c r="Q4587" i="22"/>
  <c r="Q4514" i="22"/>
  <c r="Q4445" i="22"/>
  <c r="Q4381" i="22"/>
  <c r="Q4317" i="22"/>
  <c r="Q4253" i="22"/>
  <c r="Q4189" i="22"/>
  <c r="Q4125" i="22"/>
  <c r="Q4061" i="22"/>
  <c r="Q3997" i="22"/>
  <c r="Q3933" i="22"/>
  <c r="Q3869" i="22"/>
  <c r="Q3805" i="22"/>
  <c r="Q3741" i="22"/>
  <c r="Q3677" i="22"/>
  <c r="Q3613" i="22"/>
  <c r="Q3549" i="22"/>
  <c r="Q3512" i="22"/>
  <c r="Q3498" i="22"/>
  <c r="Q3489" i="22"/>
  <c r="Q3480" i="22"/>
  <c r="Q3470" i="22"/>
  <c r="Q3461" i="22"/>
  <c r="Q3452" i="22"/>
  <c r="Q3443" i="22"/>
  <c r="Q3434" i="22"/>
  <c r="Q3425" i="22"/>
  <c r="Q3416" i="22"/>
  <c r="Q3406" i="22"/>
  <c r="Q3397" i="22"/>
  <c r="Q3389" i="22"/>
  <c r="Q3381" i="22"/>
  <c r="Q3373" i="22"/>
  <c r="Q3365" i="22"/>
  <c r="Q3357" i="22"/>
  <c r="Q3349" i="22"/>
  <c r="Q3341" i="22"/>
  <c r="Q3333" i="22"/>
  <c r="Q3325" i="22"/>
  <c r="Q3317" i="22"/>
  <c r="Q3309" i="22"/>
  <c r="Q3301" i="22"/>
  <c r="Q3293" i="22"/>
  <c r="Q3285" i="22"/>
  <c r="Q3277" i="22"/>
  <c r="Q3269" i="22"/>
  <c r="Q3261" i="22"/>
  <c r="Q3253" i="22"/>
  <c r="Q3245" i="22"/>
  <c r="Q3237" i="22"/>
  <c r="Q3229" i="22"/>
  <c r="Q3221" i="22"/>
  <c r="Q3213" i="22"/>
  <c r="Q3205" i="22"/>
  <c r="Q3197" i="22"/>
  <c r="Q3189" i="22"/>
  <c r="Q3181" i="22"/>
  <c r="Q3173" i="22"/>
  <c r="Q3165" i="22"/>
  <c r="Q3157" i="22"/>
  <c r="Q3149" i="22"/>
  <c r="Q3141" i="22"/>
  <c r="Q3133" i="22"/>
  <c r="Q3125" i="22"/>
  <c r="Q3117" i="22"/>
  <c r="Q3109" i="22"/>
  <c r="Q3101" i="22"/>
  <c r="Q3093" i="22"/>
  <c r="Q3085" i="22"/>
  <c r="Q3077" i="22"/>
  <c r="Q3069" i="22"/>
  <c r="Q3061" i="22"/>
  <c r="Q3053" i="22"/>
  <c r="Q3045" i="22"/>
  <c r="Q3037" i="22"/>
  <c r="Q3029" i="22"/>
  <c r="Q3021" i="22"/>
  <c r="Q3013" i="22"/>
  <c r="Q3005" i="22"/>
  <c r="Q2997" i="22"/>
  <c r="Q2989" i="22"/>
  <c r="Q2981" i="22"/>
  <c r="Q2973" i="22"/>
  <c r="Q2965" i="22"/>
  <c r="Q2957" i="22"/>
  <c r="Q2949" i="22"/>
  <c r="Q2941" i="22"/>
  <c r="Q2933" i="22"/>
  <c r="Q2925" i="22"/>
  <c r="Q2917" i="22"/>
  <c r="Q2909" i="22"/>
  <c r="Q2901" i="22"/>
  <c r="Q2893" i="22"/>
  <c r="Q2885" i="22"/>
  <c r="Q2877" i="22"/>
  <c r="Q2869" i="22"/>
  <c r="Q2861" i="22"/>
  <c r="Q2853" i="22"/>
  <c r="Q2845" i="22"/>
  <c r="Q2837" i="22"/>
  <c r="Q2829" i="22"/>
  <c r="Q2821" i="22"/>
  <c r="Q2813" i="22"/>
  <c r="Q2805" i="22"/>
  <c r="Q2797" i="22"/>
  <c r="Q2789" i="22"/>
  <c r="Q2781" i="22"/>
  <c r="Q2773" i="22"/>
  <c r="Q2765" i="22"/>
  <c r="Q2757" i="22"/>
  <c r="Q2749" i="22"/>
  <c r="Q2741" i="22"/>
  <c r="Q2733" i="22"/>
  <c r="Q2725" i="22"/>
  <c r="Q2717" i="22"/>
  <c r="Q2709" i="22"/>
  <c r="Q2701" i="22"/>
  <c r="Q2693" i="22"/>
  <c r="Q2685" i="22"/>
  <c r="Q2677" i="22"/>
  <c r="Q2669" i="22"/>
  <c r="Q2661" i="22"/>
  <c r="Q2653" i="22"/>
  <c r="Q2645" i="22"/>
  <c r="Q2637" i="22"/>
  <c r="Q2629" i="22"/>
  <c r="Q2621" i="22"/>
  <c r="Q2613" i="22"/>
  <c r="Q2605" i="22"/>
  <c r="Q2597" i="22"/>
  <c r="Q2589" i="22"/>
  <c r="Q2581" i="22"/>
  <c r="Q2573" i="22"/>
  <c r="Q2565" i="22"/>
  <c r="Q2557" i="22"/>
  <c r="Q2549" i="22"/>
  <c r="Q2541" i="22"/>
  <c r="Q2533" i="22"/>
  <c r="Q2525" i="22"/>
  <c r="Q2517" i="22"/>
  <c r="Q2509" i="22"/>
  <c r="Q2501" i="22"/>
  <c r="Q2493" i="22"/>
  <c r="Q2485" i="22"/>
  <c r="Q2477" i="22"/>
  <c r="Q2469" i="22"/>
  <c r="Q2461" i="22"/>
  <c r="Q2453" i="22"/>
  <c r="Q2445" i="22"/>
  <c r="Q2437" i="22"/>
  <c r="Q2429" i="22"/>
  <c r="Q2421" i="22"/>
  <c r="Q2413" i="22"/>
  <c r="Q2405" i="22"/>
  <c r="Q2397" i="22"/>
  <c r="Q2389" i="22"/>
  <c r="Q2381" i="22"/>
  <c r="Q2373" i="22"/>
  <c r="Q2365" i="22"/>
  <c r="Q2357" i="22"/>
  <c r="Q2349" i="22"/>
  <c r="Q4812" i="22"/>
  <c r="Q4578" i="22"/>
  <c r="Q4504" i="22"/>
  <c r="Q4437" i="22"/>
  <c r="Q4373" i="22"/>
  <c r="Q4309" i="22"/>
  <c r="Q4245" i="22"/>
  <c r="Q4181" i="22"/>
  <c r="Q4117" i="22"/>
  <c r="Q4053" i="22"/>
  <c r="Q3989" i="22"/>
  <c r="Q3925" i="22"/>
  <c r="Q3861" i="22"/>
  <c r="Q3797" i="22"/>
  <c r="Q3733" i="22"/>
  <c r="Q3669" i="22"/>
  <c r="Q3605" i="22"/>
  <c r="Q3541" i="22"/>
  <c r="Q3509" i="22"/>
  <c r="Q3497" i="22"/>
  <c r="Q3488" i="22"/>
  <c r="Q3478" i="22"/>
  <c r="Q3469" i="22"/>
  <c r="Q3460" i="22"/>
  <c r="Q3451" i="22"/>
  <c r="Q3442" i="22"/>
  <c r="Q3433" i="22"/>
  <c r="Q3424" i="22"/>
  <c r="Q3414" i="22"/>
  <c r="Q3405" i="22"/>
  <c r="Q3396" i="22"/>
  <c r="Q3388" i="22"/>
  <c r="Q3380" i="22"/>
  <c r="Q3372" i="22"/>
  <c r="Q3364" i="22"/>
  <c r="Q3356" i="22"/>
  <c r="Q3348" i="22"/>
  <c r="Q3340" i="22"/>
  <c r="Q3332" i="22"/>
  <c r="Q3324" i="22"/>
  <c r="Q3316" i="22"/>
  <c r="Q3308" i="22"/>
  <c r="Q3300" i="22"/>
  <c r="Q3292" i="22"/>
  <c r="Q3284" i="22"/>
  <c r="Q3276" i="22"/>
  <c r="Q3268" i="22"/>
  <c r="Q3260" i="22"/>
  <c r="Q3252" i="22"/>
  <c r="Q3244" i="22"/>
  <c r="Q3236" i="22"/>
  <c r="Q3228" i="22"/>
  <c r="Q3220" i="22"/>
  <c r="Q3212" i="22"/>
  <c r="Q3204" i="22"/>
  <c r="Q3196" i="22"/>
  <c r="Q3188" i="22"/>
  <c r="Q3180" i="22"/>
  <c r="Q3172" i="22"/>
  <c r="Q3164" i="22"/>
  <c r="Q3156" i="22"/>
  <c r="Q3148" i="22"/>
  <c r="Q3140" i="22"/>
  <c r="Q3132" i="22"/>
  <c r="Q3124" i="22"/>
  <c r="Q3116" i="22"/>
  <c r="Q3108" i="22"/>
  <c r="Q3100" i="22"/>
  <c r="Q3092" i="22"/>
  <c r="Q3084" i="22"/>
  <c r="Q3076" i="22"/>
  <c r="Q3068" i="22"/>
  <c r="Q3060" i="22"/>
  <c r="Q3052" i="22"/>
  <c r="Q3044" i="22"/>
  <c r="Q5483" i="22"/>
  <c r="Q4748" i="22"/>
  <c r="Q4568" i="22"/>
  <c r="Q4495" i="22"/>
  <c r="Q4429" i="22"/>
  <c r="Q4365" i="22"/>
  <c r="Q4301" i="22"/>
  <c r="Q4237" i="22"/>
  <c r="Q4173" i="22"/>
  <c r="Q4109" i="22"/>
  <c r="Q4045" i="22"/>
  <c r="Q3981" i="22"/>
  <c r="Q3917" i="22"/>
  <c r="Q3853" i="22"/>
  <c r="Q3789" i="22"/>
  <c r="Q3725" i="22"/>
  <c r="Q3661" i="22"/>
  <c r="Q3597" i="22"/>
  <c r="Q3533" i="22"/>
  <c r="Q3507" i="22"/>
  <c r="Q3496" i="22"/>
  <c r="Q3486" i="22"/>
  <c r="Q3477" i="22"/>
  <c r="Q3468" i="22"/>
  <c r="Q3459" i="22"/>
  <c r="Q3450" i="22"/>
  <c r="Q3441" i="22"/>
  <c r="Q3432" i="22"/>
  <c r="Q3422" i="22"/>
  <c r="Q3413" i="22"/>
  <c r="Q3404" i="22"/>
  <c r="Q3395" i="22"/>
  <c r="Q3387" i="22"/>
  <c r="Q3379" i="22"/>
  <c r="Q3371" i="22"/>
  <c r="Q3363" i="22"/>
  <c r="Q3355" i="22"/>
  <c r="Q3347" i="22"/>
  <c r="Q3339" i="22"/>
  <c r="Q3331" i="22"/>
  <c r="Q3323" i="22"/>
  <c r="Q3315" i="22"/>
  <c r="Q3307" i="22"/>
  <c r="Q3299" i="22"/>
  <c r="Q3291" i="22"/>
  <c r="Q3283" i="22"/>
  <c r="Q3275" i="22"/>
  <c r="Q3267" i="22"/>
  <c r="Q3259" i="22"/>
  <c r="Q3251" i="22"/>
  <c r="Q3243" i="22"/>
  <c r="Q3235" i="22"/>
  <c r="Q3227" i="22"/>
  <c r="Q3219" i="22"/>
  <c r="Q3211" i="22"/>
  <c r="Q3203" i="22"/>
  <c r="Q3195" i="22"/>
  <c r="Q3187" i="22"/>
  <c r="Q3179" i="22"/>
  <c r="Q3171" i="22"/>
  <c r="Q3163" i="22"/>
  <c r="Q3155" i="22"/>
  <c r="Q3147" i="22"/>
  <c r="Q3139" i="22"/>
  <c r="Q3131" i="22"/>
  <c r="Q3123" i="22"/>
  <c r="Q3115" i="22"/>
  <c r="Q3107" i="22"/>
  <c r="Q3099" i="22"/>
  <c r="Q3091" i="22"/>
  <c r="Q3083" i="22"/>
  <c r="Q3075" i="22"/>
  <c r="Q3067" i="22"/>
  <c r="Q3059" i="22"/>
  <c r="Q3051" i="22"/>
  <c r="Q3043" i="22"/>
  <c r="Q3035" i="22"/>
  <c r="Q3027" i="22"/>
  <c r="Q3019" i="22"/>
  <c r="Q3011" i="22"/>
  <c r="Q3003" i="22"/>
  <c r="Q2995" i="22"/>
  <c r="Q2987" i="22"/>
  <c r="Q2979" i="22"/>
  <c r="Q2971" i="22"/>
  <c r="Q2963" i="22"/>
  <c r="Q2955" i="22"/>
  <c r="Q2947" i="22"/>
  <c r="Q2939" i="22"/>
  <c r="Q2931" i="22"/>
  <c r="Q2923" i="22"/>
  <c r="Q2915" i="22"/>
  <c r="Q2907" i="22"/>
  <c r="Q2899" i="22"/>
  <c r="Q2891" i="22"/>
  <c r="Q2883" i="22"/>
  <c r="Q2875" i="22"/>
  <c r="Q2867" i="22"/>
  <c r="Q2859" i="22"/>
  <c r="Q2851" i="22"/>
  <c r="Q2843" i="22"/>
  <c r="Q2835" i="22"/>
  <c r="Q2827" i="22"/>
  <c r="Q2819" i="22"/>
  <c r="Q2811" i="22"/>
  <c r="Q2803" i="22"/>
  <c r="Q2795" i="22"/>
  <c r="Q2787" i="22"/>
  <c r="Q2779" i="22"/>
  <c r="Q2771" i="22"/>
  <c r="Q2763" i="22"/>
  <c r="Q2755" i="22"/>
  <c r="Q2747" i="22"/>
  <c r="Q2739" i="22"/>
  <c r="Q2731" i="22"/>
  <c r="Q2723" i="22"/>
  <c r="Q2715" i="22"/>
  <c r="Q2707" i="22"/>
  <c r="Q2699" i="22"/>
  <c r="Q2691" i="22"/>
  <c r="Q2683" i="22"/>
  <c r="Q2675" i="22"/>
  <c r="Q2667" i="22"/>
  <c r="Q2659" i="22"/>
  <c r="Q2651" i="22"/>
  <c r="Q2643" i="22"/>
  <c r="Q2635" i="22"/>
  <c r="Q2627" i="22"/>
  <c r="Q2619" i="22"/>
  <c r="Q2611" i="22"/>
  <c r="Q2603" i="22"/>
  <c r="Q2595" i="22"/>
  <c r="Q2587" i="22"/>
  <c r="Q2579" i="22"/>
  <c r="Q2571" i="22"/>
  <c r="Q2563" i="22"/>
  <c r="Q2555" i="22"/>
  <c r="Q2547" i="22"/>
  <c r="Q2539" i="22"/>
  <c r="Q2531" i="22"/>
  <c r="Q2523" i="22"/>
  <c r="Q2515" i="22"/>
  <c r="Q2507" i="22"/>
  <c r="Q2499" i="22"/>
  <c r="Q2491" i="22"/>
  <c r="Q2483" i="22"/>
  <c r="Q2475" i="22"/>
  <c r="Q2467" i="22"/>
  <c r="Q2459" i="22"/>
  <c r="Q2451" i="22"/>
  <c r="Q2443" i="22"/>
  <c r="Q2435" i="22"/>
  <c r="Q2427" i="22"/>
  <c r="Q2419" i="22"/>
  <c r="Q2411" i="22"/>
  <c r="Q2403" i="22"/>
  <c r="Q2395" i="22"/>
  <c r="Q2387" i="22"/>
  <c r="Q2379" i="22"/>
  <c r="Q2371" i="22"/>
  <c r="Q2363" i="22"/>
  <c r="Q2355" i="22"/>
  <c r="Q2347" i="22"/>
  <c r="Q2339" i="22"/>
  <c r="Q2331" i="22"/>
  <c r="Q2323" i="22"/>
  <c r="Q2315" i="22"/>
  <c r="Q2307" i="22"/>
  <c r="Q2299" i="22"/>
  <c r="Q2291" i="22"/>
  <c r="Q3036" i="22"/>
  <c r="Q2972" i="22"/>
  <c r="Q2908" i="22"/>
  <c r="Q2844" i="22"/>
  <c r="Q2780" i="22"/>
  <c r="Q2716" i="22"/>
  <c r="Q2652" i="22"/>
  <c r="Q2588" i="22"/>
  <c r="Q2524" i="22"/>
  <c r="Q2476" i="22"/>
  <c r="Q2444" i="22"/>
  <c r="Q2412" i="22"/>
  <c r="Q2380" i="22"/>
  <c r="Q2348" i="22"/>
  <c r="Q2325" i="22"/>
  <c r="Q2303" i="22"/>
  <c r="Q2288" i="22"/>
  <c r="Q2280" i="22"/>
  <c r="Q2272" i="22"/>
  <c r="Q2264" i="22"/>
  <c r="Q2256" i="22"/>
  <c r="Q2248" i="22"/>
  <c r="Q2240" i="22"/>
  <c r="Q2232" i="22"/>
  <c r="Q2224" i="22"/>
  <c r="Q2216" i="22"/>
  <c r="Q2208" i="22"/>
  <c r="Q2200" i="22"/>
  <c r="Q2192" i="22"/>
  <c r="Q2184" i="22"/>
  <c r="Q2176" i="22"/>
  <c r="Q2168" i="22"/>
  <c r="Q2160" i="22"/>
  <c r="Q2152" i="22"/>
  <c r="Q2144" i="22"/>
  <c r="Q2136" i="22"/>
  <c r="Q2128" i="22"/>
  <c r="Q2120" i="22"/>
  <c r="Q2112" i="22"/>
  <c r="Q2104" i="22"/>
  <c r="Q2096" i="22"/>
  <c r="Q2088" i="22"/>
  <c r="Q2080" i="22"/>
  <c r="Q2072" i="22"/>
  <c r="Q2064" i="22"/>
  <c r="Q2056" i="22"/>
  <c r="Q2048" i="22"/>
  <c r="Q2040" i="22"/>
  <c r="Q2032" i="22"/>
  <c r="Q2024" i="22"/>
  <c r="Q2016" i="22"/>
  <c r="Q2008" i="22"/>
  <c r="Q2000" i="22"/>
  <c r="Q1992" i="22"/>
  <c r="Q1984" i="22"/>
  <c r="Q1976" i="22"/>
  <c r="Q1968" i="22"/>
  <c r="Q1960" i="22"/>
  <c r="Q1952" i="22"/>
  <c r="Q1944" i="22"/>
  <c r="Q1936" i="22"/>
  <c r="Q1928" i="22"/>
  <c r="Q1920" i="22"/>
  <c r="Q1912" i="22"/>
  <c r="Q1904" i="22"/>
  <c r="Q1896" i="22"/>
  <c r="Q1888" i="22"/>
  <c r="Q1880" i="22"/>
  <c r="Q1872" i="22"/>
  <c r="Q1864" i="22"/>
  <c r="Q1856" i="22"/>
  <c r="Q1848" i="22"/>
  <c r="Q1840" i="22"/>
  <c r="Q1832" i="22"/>
  <c r="Q1824" i="22"/>
  <c r="Q1816" i="22"/>
  <c r="Q1808" i="22"/>
  <c r="Q1800" i="22"/>
  <c r="Q1792" i="22"/>
  <c r="Q1784" i="22"/>
  <c r="Q1776" i="22"/>
  <c r="Q1768" i="22"/>
  <c r="Q1760" i="22"/>
  <c r="Q1752" i="22"/>
  <c r="Q1744" i="22"/>
  <c r="Q1736" i="22"/>
  <c r="Q1728" i="22"/>
  <c r="Q1720" i="22"/>
  <c r="Q1712" i="22"/>
  <c r="Q1704" i="22"/>
  <c r="Q1696" i="22"/>
  <c r="Q1688" i="22"/>
  <c r="Q1680" i="22"/>
  <c r="Q1672" i="22"/>
  <c r="Q1664" i="22"/>
  <c r="Q1656" i="22"/>
  <c r="Q1648" i="22"/>
  <c r="Q1640" i="22"/>
  <c r="Q1632" i="22"/>
  <c r="Q1624" i="22"/>
  <c r="Q1616" i="22"/>
  <c r="Q1608" i="22"/>
  <c r="Q1600" i="22"/>
  <c r="Q1592" i="22"/>
  <c r="Q1584" i="22"/>
  <c r="Q1576" i="22"/>
  <c r="Q1568" i="22"/>
  <c r="Q1560" i="22"/>
  <c r="Q1552" i="22"/>
  <c r="Q1544" i="22"/>
  <c r="Q1536" i="22"/>
  <c r="Q1528" i="22"/>
  <c r="Q1520" i="22"/>
  <c r="Q1512" i="22"/>
  <c r="Q1504" i="22"/>
  <c r="Q1496" i="22"/>
  <c r="Q1488" i="22"/>
  <c r="Q1480" i="22"/>
  <c r="Q1472" i="22"/>
  <c r="Q1464" i="22"/>
  <c r="Q1456" i="22"/>
  <c r="Q1448" i="22"/>
  <c r="Q1440" i="22"/>
  <c r="Q1432" i="22"/>
  <c r="Q1424" i="22"/>
  <c r="Q1416" i="22"/>
  <c r="Q1408" i="22"/>
  <c r="Q1400" i="22"/>
  <c r="Q1392" i="22"/>
  <c r="Q1384" i="22"/>
  <c r="Q1376" i="22"/>
  <c r="Q1368" i="22"/>
  <c r="Q1360" i="22"/>
  <c r="Q1352" i="22"/>
  <c r="Q1344" i="22"/>
  <c r="Q1336" i="22"/>
  <c r="Q1328" i="22"/>
  <c r="Q1320" i="22"/>
  <c r="Q1312" i="22"/>
  <c r="Q1304" i="22"/>
  <c r="Q1296" i="22"/>
  <c r="Q1288" i="22"/>
  <c r="Q1280" i="22"/>
  <c r="Q1272" i="22"/>
  <c r="Q1264" i="22"/>
  <c r="Q1256" i="22"/>
  <c r="Q1248" i="22"/>
  <c r="Q1240" i="22"/>
  <c r="Q1232" i="22"/>
  <c r="Q1224" i="22"/>
  <c r="Q1216" i="22"/>
  <c r="Q1208" i="22"/>
  <c r="Q1200" i="22"/>
  <c r="Q1192" i="22"/>
  <c r="Q1184" i="22"/>
  <c r="Q1176" i="22"/>
  <c r="Q1168" i="22"/>
  <c r="Q1160" i="22"/>
  <c r="Q1152" i="22"/>
  <c r="Q1144" i="22"/>
  <c r="Q1136" i="22"/>
  <c r="Q1128" i="22"/>
  <c r="Q1120" i="22"/>
  <c r="Q1112" i="22"/>
  <c r="Q3028" i="22"/>
  <c r="Q2964" i="22"/>
  <c r="Q2900" i="22"/>
  <c r="Q2836" i="22"/>
  <c r="Q2772" i="22"/>
  <c r="Q2708" i="22"/>
  <c r="Q2644" i="22"/>
  <c r="Q2580" i="22"/>
  <c r="Q2516" i="22"/>
  <c r="Q2471" i="22"/>
  <c r="Q2439" i="22"/>
  <c r="Q2407" i="22"/>
  <c r="Q2375" i="22"/>
  <c r="Q2343" i="22"/>
  <c r="Q2324" i="22"/>
  <c r="Q2301" i="22"/>
  <c r="Q2287" i="22"/>
  <c r="Q2279" i="22"/>
  <c r="Q2271" i="22"/>
  <c r="Q2263" i="22"/>
  <c r="Q2255" i="22"/>
  <c r="Q2247" i="22"/>
  <c r="Q2239" i="22"/>
  <c r="Q2231" i="22"/>
  <c r="Q2223" i="22"/>
  <c r="Q2215" i="22"/>
  <c r="Q2207" i="22"/>
  <c r="Q2199" i="22"/>
  <c r="Q2191" i="22"/>
  <c r="Q2183" i="22"/>
  <c r="Q2175" i="22"/>
  <c r="Q2167" i="22"/>
  <c r="Q2159" i="22"/>
  <c r="Q2151" i="22"/>
  <c r="Q2143" i="22"/>
  <c r="Q2135" i="22"/>
  <c r="Q2127" i="22"/>
  <c r="Q2119" i="22"/>
  <c r="Q2111" i="22"/>
  <c r="Q2103" i="22"/>
  <c r="Q2095" i="22"/>
  <c r="Q2087" i="22"/>
  <c r="Q2079" i="22"/>
  <c r="Q2071" i="22"/>
  <c r="Q2063" i="22"/>
  <c r="Q2055" i="22"/>
  <c r="Q2047" i="22"/>
  <c r="Q2039" i="22"/>
  <c r="Q2031" i="22"/>
  <c r="Q2023" i="22"/>
  <c r="Q2015" i="22"/>
  <c r="Q2007" i="22"/>
  <c r="Q1999" i="22"/>
  <c r="Q1991" i="22"/>
  <c r="Q1983" i="22"/>
  <c r="Q1975" i="22"/>
  <c r="Q1967" i="22"/>
  <c r="Q1959" i="22"/>
  <c r="Q1951" i="22"/>
  <c r="Q1943" i="22"/>
  <c r="Q1935" i="22"/>
  <c r="Q1927" i="22"/>
  <c r="Q1919" i="22"/>
  <c r="Q1911" i="22"/>
  <c r="Q1903" i="22"/>
  <c r="Q1895" i="22"/>
  <c r="Q1887" i="22"/>
  <c r="Q1879" i="22"/>
  <c r="Q1871" i="22"/>
  <c r="Q1863" i="22"/>
  <c r="Q1855" i="22"/>
  <c r="Q1847" i="22"/>
  <c r="Q1839" i="22"/>
  <c r="Q1831" i="22"/>
  <c r="Q1823" i="22"/>
  <c r="Q1815" i="22"/>
  <c r="Q1807" i="22"/>
  <c r="Q1799" i="22"/>
  <c r="Q1791" i="22"/>
  <c r="Q1783" i="22"/>
  <c r="Q1775" i="22"/>
  <c r="Q1767" i="22"/>
  <c r="Q1759" i="22"/>
  <c r="Q1751" i="22"/>
  <c r="Q1743" i="22"/>
  <c r="Q1735" i="22"/>
  <c r="Q1727" i="22"/>
  <c r="Q1719" i="22"/>
  <c r="Q1711" i="22"/>
  <c r="Q1703" i="22"/>
  <c r="Q1695" i="22"/>
  <c r="Q1687" i="22"/>
  <c r="Q1679" i="22"/>
  <c r="Q1671" i="22"/>
  <c r="Q1663" i="22"/>
  <c r="Q1655" i="22"/>
  <c r="Q1647" i="22"/>
  <c r="Q1639" i="22"/>
  <c r="Q1631" i="22"/>
  <c r="Q1623" i="22"/>
  <c r="Q1615" i="22"/>
  <c r="Q1607" i="22"/>
  <c r="Q1599" i="22"/>
  <c r="Q1591" i="22"/>
  <c r="Q1583" i="22"/>
  <c r="Q1575" i="22"/>
  <c r="Q1567" i="22"/>
  <c r="Q1559" i="22"/>
  <c r="Q1551" i="22"/>
  <c r="Q1543" i="22"/>
  <c r="Q1535" i="22"/>
  <c r="Q1527" i="22"/>
  <c r="Q1519" i="22"/>
  <c r="Q1511" i="22"/>
  <c r="Q1503" i="22"/>
  <c r="Q1495" i="22"/>
  <c r="Q1487" i="22"/>
  <c r="Q1479" i="22"/>
  <c r="Q1471" i="22"/>
  <c r="Q1463" i="22"/>
  <c r="Q1455" i="22"/>
  <c r="Q1447" i="22"/>
  <c r="Q1439" i="22"/>
  <c r="Q1431" i="22"/>
  <c r="Q1423" i="22"/>
  <c r="Q1415" i="22"/>
  <c r="Q1407" i="22"/>
  <c r="Q1399" i="22"/>
  <c r="Q1391" i="22"/>
  <c r="Q1383" i="22"/>
  <c r="Q1375" i="22"/>
  <c r="Q1367" i="22"/>
  <c r="Q1359" i="22"/>
  <c r="Q1351" i="22"/>
  <c r="Q1343" i="22"/>
  <c r="Q1335" i="22"/>
  <c r="Q1327" i="22"/>
  <c r="Q1319" i="22"/>
  <c r="Q1311" i="22"/>
  <c r="Q1303" i="22"/>
  <c r="Q1295" i="22"/>
  <c r="Q1287" i="22"/>
  <c r="Q1279" i="22"/>
  <c r="Q1271" i="22"/>
  <c r="Q1263" i="22"/>
  <c r="Q1255" i="22"/>
  <c r="Q1247" i="22"/>
  <c r="Q1239" i="22"/>
  <c r="Q1231" i="22"/>
  <c r="Q1223" i="22"/>
  <c r="Q1215" i="22"/>
  <c r="Q1207" i="22"/>
  <c r="Q1199" i="22"/>
  <c r="Q1191" i="22"/>
  <c r="Q1183" i="22"/>
  <c r="Q1175" i="22"/>
  <c r="Q1167" i="22"/>
  <c r="Q1159" i="22"/>
  <c r="Q1151" i="22"/>
  <c r="Q1143" i="22"/>
  <c r="Q1135" i="22"/>
  <c r="Q1127" i="22"/>
  <c r="Q1119" i="22"/>
  <c r="Q1111" i="22"/>
  <c r="Q1103" i="22"/>
  <c r="Q1095" i="22"/>
  <c r="Q1087" i="22"/>
  <c r="Q1079" i="22"/>
  <c r="Q1071" i="22"/>
  <c r="Q1063" i="22"/>
  <c r="Q3020" i="22"/>
  <c r="Q2956" i="22"/>
  <c r="Q2892" i="22"/>
  <c r="Q2828" i="22"/>
  <c r="Q2764" i="22"/>
  <c r="Q2700" i="22"/>
  <c r="Q2636" i="22"/>
  <c r="Q2572" i="22"/>
  <c r="Q2508" i="22"/>
  <c r="Q2468" i="22"/>
  <c r="Q2436" i="22"/>
  <c r="Q2404" i="22"/>
  <c r="Q2372" i="22"/>
  <c r="Q2341" i="22"/>
  <c r="Q2319" i="22"/>
  <c r="Q2300" i="22"/>
  <c r="Q2286" i="22"/>
  <c r="Q2278" i="22"/>
  <c r="Q2270" i="22"/>
  <c r="Q2262" i="22"/>
  <c r="Q2254" i="22"/>
  <c r="Q2246" i="22"/>
  <c r="Q2238" i="22"/>
  <c r="Q2230" i="22"/>
  <c r="Q2222" i="22"/>
  <c r="Q2214" i="22"/>
  <c r="Q2206" i="22"/>
  <c r="Q2198" i="22"/>
  <c r="Q2190" i="22"/>
  <c r="Q2182" i="22"/>
  <c r="Q2174" i="22"/>
  <c r="Q2166" i="22"/>
  <c r="Q2158" i="22"/>
  <c r="Q2150" i="22"/>
  <c r="Q2142" i="22"/>
  <c r="Q2134" i="22"/>
  <c r="Q2126" i="22"/>
  <c r="Q2118" i="22"/>
  <c r="Q2110" i="22"/>
  <c r="Q2102" i="22"/>
  <c r="Q2094" i="22"/>
  <c r="Q2086" i="22"/>
  <c r="Q2078" i="22"/>
  <c r="Q2070" i="22"/>
  <c r="Q2062" i="22"/>
  <c r="Q2054" i="22"/>
  <c r="Q2046" i="22"/>
  <c r="Q2038" i="22"/>
  <c r="Q2030" i="22"/>
  <c r="Q2022" i="22"/>
  <c r="Q2014" i="22"/>
  <c r="Q2006" i="22"/>
  <c r="Q1998" i="22"/>
  <c r="Q1990" i="22"/>
  <c r="Q1982" i="22"/>
  <c r="Q1974" i="22"/>
  <c r="Q1966" i="22"/>
  <c r="Q1958" i="22"/>
  <c r="Q1950" i="22"/>
  <c r="Q1942" i="22"/>
  <c r="Q1934" i="22"/>
  <c r="Q1926" i="22"/>
  <c r="Q1918" i="22"/>
  <c r="Q1910" i="22"/>
  <c r="Q1902" i="22"/>
  <c r="Q1894" i="22"/>
  <c r="Q1886" i="22"/>
  <c r="Q1878" i="22"/>
  <c r="Q1870" i="22"/>
  <c r="Q1862" i="22"/>
  <c r="Q1854" i="22"/>
  <c r="Q1846" i="22"/>
  <c r="Q1838" i="22"/>
  <c r="Q1830" i="22"/>
  <c r="Q1822" i="22"/>
  <c r="Q1814" i="22"/>
  <c r="Q1806" i="22"/>
  <c r="Q1798" i="22"/>
  <c r="Q1790" i="22"/>
  <c r="Q1782" i="22"/>
  <c r="Q1774" i="22"/>
  <c r="Q1766" i="22"/>
  <c r="Q1758" i="22"/>
  <c r="Q1750" i="22"/>
  <c r="Q1742" i="22"/>
  <c r="Q1734" i="22"/>
  <c r="Q1726" i="22"/>
  <c r="Q1718" i="22"/>
  <c r="Q1710" i="22"/>
  <c r="Q1702" i="22"/>
  <c r="Q1694" i="22"/>
  <c r="Q1686" i="22"/>
  <c r="Q1678" i="22"/>
  <c r="Q1670" i="22"/>
  <c r="Q1662" i="22"/>
  <c r="Q1654" i="22"/>
  <c r="Q1646" i="22"/>
  <c r="Q1638" i="22"/>
  <c r="Q1630" i="22"/>
  <c r="Q1622" i="22"/>
  <c r="Q1614" i="22"/>
  <c r="Q1606" i="22"/>
  <c r="Q1598" i="22"/>
  <c r="Q1590" i="22"/>
  <c r="Q1582" i="22"/>
  <c r="Q1574" i="22"/>
  <c r="Q1566" i="22"/>
  <c r="Q1558" i="22"/>
  <c r="Q1550" i="22"/>
  <c r="Q1542" i="22"/>
  <c r="Q1534" i="22"/>
  <c r="Q1526" i="22"/>
  <c r="Q1518" i="22"/>
  <c r="Q1510" i="22"/>
  <c r="Q1502" i="22"/>
  <c r="Q1494" i="22"/>
  <c r="Q1486" i="22"/>
  <c r="Q1478" i="22"/>
  <c r="Q1470" i="22"/>
  <c r="Q1462" i="22"/>
  <c r="Q1454" i="22"/>
  <c r="Q1446" i="22"/>
  <c r="Q1438" i="22"/>
  <c r="Q1430" i="22"/>
  <c r="Q1422" i="22"/>
  <c r="Q1414" i="22"/>
  <c r="Q1406" i="22"/>
  <c r="Q1398" i="22"/>
  <c r="Q1390" i="22"/>
  <c r="Q1382" i="22"/>
  <c r="Q1374" i="22"/>
  <c r="Q1366" i="22"/>
  <c r="Q1358" i="22"/>
  <c r="Q1350" i="22"/>
  <c r="Q1342" i="22"/>
  <c r="Q1334" i="22"/>
  <c r="Q1326" i="22"/>
  <c r="Q1318" i="22"/>
  <c r="Q1310" i="22"/>
  <c r="Q1302" i="22"/>
  <c r="Q1294" i="22"/>
  <c r="Q1286" i="22"/>
  <c r="Q1278" i="22"/>
  <c r="Q1270" i="22"/>
  <c r="Q1262" i="22"/>
  <c r="Q1254" i="22"/>
  <c r="Q1246" i="22"/>
  <c r="Q1238" i="22"/>
  <c r="Q1230" i="22"/>
  <c r="Q1222" i="22"/>
  <c r="Q1214" i="22"/>
  <c r="Q1206" i="22"/>
  <c r="Q1198" i="22"/>
  <c r="Q1190" i="22"/>
  <c r="Q1182" i="22"/>
  <c r="Q1174" i="22"/>
  <c r="Q1166" i="22"/>
  <c r="Q1158" i="22"/>
  <c r="Q1150" i="22"/>
  <c r="Q1142" i="22"/>
  <c r="Q1134" i="22"/>
  <c r="Q1126" i="22"/>
  <c r="Q1118" i="22"/>
  <c r="Q1110" i="22"/>
  <c r="Q1102" i="22"/>
  <c r="Q1094" i="22"/>
  <c r="Q1086" i="22"/>
  <c r="Q3012" i="22"/>
  <c r="Q2948" i="22"/>
  <c r="Q2884" i="22"/>
  <c r="Q2820" i="22"/>
  <c r="Q2756" i="22"/>
  <c r="Q2692" i="22"/>
  <c r="Q2628" i="22"/>
  <c r="Q2564" i="22"/>
  <c r="Q2500" i="22"/>
  <c r="Q2463" i="22"/>
  <c r="Q2431" i="22"/>
  <c r="Q2399" i="22"/>
  <c r="Q2367" i="22"/>
  <c r="Q2340" i="22"/>
  <c r="Q2317" i="22"/>
  <c r="Q2295" i="22"/>
  <c r="Q2285" i="22"/>
  <c r="Q2277" i="22"/>
  <c r="Q2269" i="22"/>
  <c r="Q2261" i="22"/>
  <c r="Q2253" i="22"/>
  <c r="Q2245" i="22"/>
  <c r="Q2237" i="22"/>
  <c r="Q2229" i="22"/>
  <c r="Q2221" i="22"/>
  <c r="Q2213" i="22"/>
  <c r="Q2205" i="22"/>
  <c r="Q2197" i="22"/>
  <c r="Q2189" i="22"/>
  <c r="Q2181" i="22"/>
  <c r="Q2173" i="22"/>
  <c r="Q2165" i="22"/>
  <c r="Q2157" i="22"/>
  <c r="Q2149" i="22"/>
  <c r="Q2141" i="22"/>
  <c r="Q2133" i="22"/>
  <c r="Q2125" i="22"/>
  <c r="Q2117" i="22"/>
  <c r="Q2109" i="22"/>
  <c r="Q2101" i="22"/>
  <c r="Q2093" i="22"/>
  <c r="Q2085" i="22"/>
  <c r="Q2077" i="22"/>
  <c r="Q2069" i="22"/>
  <c r="Q2061" i="22"/>
  <c r="Q2053" i="22"/>
  <c r="Q2045" i="22"/>
  <c r="Q2037" i="22"/>
  <c r="Q2029" i="22"/>
  <c r="Q2021" i="22"/>
  <c r="Q2013" i="22"/>
  <c r="Q2005" i="22"/>
  <c r="Q1997" i="22"/>
  <c r="Q1989" i="22"/>
  <c r="Q1981" i="22"/>
  <c r="Q1973" i="22"/>
  <c r="Q1965" i="22"/>
  <c r="Q1957" i="22"/>
  <c r="Q1949" i="22"/>
  <c r="Q1941" i="22"/>
  <c r="Q1933" i="22"/>
  <c r="Q1925" i="22"/>
  <c r="Q1917" i="22"/>
  <c r="Q1909" i="22"/>
  <c r="Q1901" i="22"/>
  <c r="Q1893" i="22"/>
  <c r="Q1885" i="22"/>
  <c r="Q1877" i="22"/>
  <c r="Q1869" i="22"/>
  <c r="Q1861" i="22"/>
  <c r="Q1853" i="22"/>
  <c r="Q1845" i="22"/>
  <c r="Q1837" i="22"/>
  <c r="Q1829" i="22"/>
  <c r="Q1821" i="22"/>
  <c r="Q1813" i="22"/>
  <c r="Q1805" i="22"/>
  <c r="Q1797" i="22"/>
  <c r="Q1789" i="22"/>
  <c r="Q1781" i="22"/>
  <c r="Q1773" i="22"/>
  <c r="Q1765" i="22"/>
  <c r="Q1757" i="22"/>
  <c r="Q1749" i="22"/>
  <c r="Q1741" i="22"/>
  <c r="Q1733" i="22"/>
  <c r="Q1725" i="22"/>
  <c r="Q1717" i="22"/>
  <c r="Q1709" i="22"/>
  <c r="Q1701" i="22"/>
  <c r="Q1693" i="22"/>
  <c r="Q1685" i="22"/>
  <c r="Q1677" i="22"/>
  <c r="Q1669" i="22"/>
  <c r="Q1661" i="22"/>
  <c r="Q1653" i="22"/>
  <c r="Q1645" i="22"/>
  <c r="Q1637" i="22"/>
  <c r="Q1629" i="22"/>
  <c r="Q1621" i="22"/>
  <c r="Q1613" i="22"/>
  <c r="Q1605" i="22"/>
  <c r="Q1597" i="22"/>
  <c r="Q1589" i="22"/>
  <c r="Q1581" i="22"/>
  <c r="Q1573" i="22"/>
  <c r="Q1565" i="22"/>
  <c r="Q1557" i="22"/>
  <c r="Q1549" i="22"/>
  <c r="Q1541" i="22"/>
  <c r="Q1533" i="22"/>
  <c r="Q1525" i="22"/>
  <c r="Q1517" i="22"/>
  <c r="Q1509" i="22"/>
  <c r="Q1501" i="22"/>
  <c r="Q1493" i="22"/>
  <c r="Q1485" i="22"/>
  <c r="Q1477" i="22"/>
  <c r="Q1469" i="22"/>
  <c r="Q1461" i="22"/>
  <c r="Q1453" i="22"/>
  <c r="Q1445" i="22"/>
  <c r="Q1437" i="22"/>
  <c r="Q1429" i="22"/>
  <c r="Q1421" i="22"/>
  <c r="Q1413" i="22"/>
  <c r="Q1405" i="22"/>
  <c r="Q1397" i="22"/>
  <c r="Q1389" i="22"/>
  <c r="Q1381" i="22"/>
  <c r="Q1373" i="22"/>
  <c r="Q1365" i="22"/>
  <c r="Q1357" i="22"/>
  <c r="Q1349" i="22"/>
  <c r="Q1341" i="22"/>
  <c r="Q1333" i="22"/>
  <c r="Q1325" i="22"/>
  <c r="Q1317" i="22"/>
  <c r="Q1309" i="22"/>
  <c r="Q1301" i="22"/>
  <c r="Q1293" i="22"/>
  <c r="Q1285" i="22"/>
  <c r="Q1277" i="22"/>
  <c r="Q1269" i="22"/>
  <c r="Q1261" i="22"/>
  <c r="Q1253" i="22"/>
  <c r="Q1245" i="22"/>
  <c r="Q1237" i="22"/>
  <c r="Q1229" i="22"/>
  <c r="Q1221" i="22"/>
  <c r="Q1213" i="22"/>
  <c r="Q1205" i="22"/>
  <c r="Q1197" i="22"/>
  <c r="Q1189" i="22"/>
  <c r="Q1181" i="22"/>
  <c r="Q1173" i="22"/>
  <c r="Q1165" i="22"/>
  <c r="Q1157" i="22"/>
  <c r="Q1149" i="22"/>
  <c r="Q1141" i="22"/>
  <c r="Q1133" i="22"/>
  <c r="Q1125" i="22"/>
  <c r="Q1117" i="22"/>
  <c r="Q1109" i="22"/>
  <c r="Q1101" i="22"/>
  <c r="Q1093" i="22"/>
  <c r="Q3004" i="22"/>
  <c r="Q2940" i="22"/>
  <c r="Q2876" i="22"/>
  <c r="Q2812" i="22"/>
  <c r="Q2748" i="22"/>
  <c r="Q2684" i="22"/>
  <c r="Q2620" i="22"/>
  <c r="Q2556" i="22"/>
  <c r="Q2492" i="22"/>
  <c r="Q2460" i="22"/>
  <c r="Q2428" i="22"/>
  <c r="Q2396" i="22"/>
  <c r="Q2364" i="22"/>
  <c r="Q2335" i="22"/>
  <c r="Q2316" i="22"/>
  <c r="Q2293" i="22"/>
  <c r="Q2284" i="22"/>
  <c r="Q2276" i="22"/>
  <c r="Q2268" i="22"/>
  <c r="Q2260" i="22"/>
  <c r="Q2252" i="22"/>
  <c r="Q2244" i="22"/>
  <c r="Q2236" i="22"/>
  <c r="Q2228" i="22"/>
  <c r="Q2220" i="22"/>
  <c r="Q2212" i="22"/>
  <c r="Q2204" i="22"/>
  <c r="Q2196" i="22"/>
  <c r="Q2188" i="22"/>
  <c r="Q2180" i="22"/>
  <c r="Q2172" i="22"/>
  <c r="Q2164" i="22"/>
  <c r="Q2156" i="22"/>
  <c r="Q2148" i="22"/>
  <c r="Q2140" i="22"/>
  <c r="Q2132" i="22"/>
  <c r="Q2124" i="22"/>
  <c r="Q2116" i="22"/>
  <c r="Q2108" i="22"/>
  <c r="Q2100" i="22"/>
  <c r="Q2092" i="22"/>
  <c r="Q2084" i="22"/>
  <c r="Q2076" i="22"/>
  <c r="Q2068" i="22"/>
  <c r="Q2060" i="22"/>
  <c r="Q2052" i="22"/>
  <c r="Q2044" i="22"/>
  <c r="Q2036" i="22"/>
  <c r="Q2028" i="22"/>
  <c r="Q2020" i="22"/>
  <c r="Q2012" i="22"/>
  <c r="Q2004" i="22"/>
  <c r="Q1996" i="22"/>
  <c r="Q1988" i="22"/>
  <c r="Q1980" i="22"/>
  <c r="Q1972" i="22"/>
  <c r="Q1964" i="22"/>
  <c r="Q1956" i="22"/>
  <c r="Q1948" i="22"/>
  <c r="Q1940" i="22"/>
  <c r="Q1932" i="22"/>
  <c r="Q1924" i="22"/>
  <c r="Q1916" i="22"/>
  <c r="Q1908" i="22"/>
  <c r="Q1900" i="22"/>
  <c r="Q1892" i="22"/>
  <c r="Q1884" i="22"/>
  <c r="Q1876" i="22"/>
  <c r="Q1868" i="22"/>
  <c r="Q1860" i="22"/>
  <c r="Q1852" i="22"/>
  <c r="Q1844" i="22"/>
  <c r="Q1836" i="22"/>
  <c r="Q1828" i="22"/>
  <c r="Q1820" i="22"/>
  <c r="Q1812" i="22"/>
  <c r="Q1804" i="22"/>
  <c r="Q1796" i="22"/>
  <c r="Q1788" i="22"/>
  <c r="Q1780" i="22"/>
  <c r="Q1772" i="22"/>
  <c r="Q1764" i="22"/>
  <c r="Q1756" i="22"/>
  <c r="Q1748" i="22"/>
  <c r="Q1740" i="22"/>
  <c r="Q1732" i="22"/>
  <c r="Q1724" i="22"/>
  <c r="Q1716" i="22"/>
  <c r="Q1708" i="22"/>
  <c r="Q1700" i="22"/>
  <c r="Q1692" i="22"/>
  <c r="Q1684" i="22"/>
  <c r="Q1676" i="22"/>
  <c r="Q1668" i="22"/>
  <c r="Q1660" i="22"/>
  <c r="Q1652" i="22"/>
  <c r="Q1644" i="22"/>
  <c r="Q1636" i="22"/>
  <c r="Q1628" i="22"/>
  <c r="Q1620" i="22"/>
  <c r="Q1612" i="22"/>
  <c r="Q1604" i="22"/>
  <c r="Q1596" i="22"/>
  <c r="Q1588" i="22"/>
  <c r="Q1580" i="22"/>
  <c r="Q1572" i="22"/>
  <c r="Q1564" i="22"/>
  <c r="Q1556" i="22"/>
  <c r="Q1548" i="22"/>
  <c r="Q1540" i="22"/>
  <c r="Q1532" i="22"/>
  <c r="Q1524" i="22"/>
  <c r="Q1516" i="22"/>
  <c r="Q1508" i="22"/>
  <c r="Q1500" i="22"/>
  <c r="Q1492" i="22"/>
  <c r="Q1484" i="22"/>
  <c r="Q1476" i="22"/>
  <c r="Q1468" i="22"/>
  <c r="Q1460" i="22"/>
  <c r="Q1452" i="22"/>
  <c r="Q1444" i="22"/>
  <c r="Q1436" i="22"/>
  <c r="Q1428" i="22"/>
  <c r="Q1420" i="22"/>
  <c r="Q1412" i="22"/>
  <c r="Q1404" i="22"/>
  <c r="Q1396" i="22"/>
  <c r="Q1388" i="22"/>
  <c r="Q1380" i="22"/>
  <c r="Q1372" i="22"/>
  <c r="Q1364" i="22"/>
  <c r="Q1356" i="22"/>
  <c r="Q1348" i="22"/>
  <c r="Q1340" i="22"/>
  <c r="Q1332" i="22"/>
  <c r="Q1324" i="22"/>
  <c r="Q1316" i="22"/>
  <c r="Q1308" i="22"/>
  <c r="Q1300" i="22"/>
  <c r="Q1292" i="22"/>
  <c r="Q1284" i="22"/>
  <c r="Q1276" i="22"/>
  <c r="Q1268" i="22"/>
  <c r="Q1260" i="22"/>
  <c r="Q1252" i="22"/>
  <c r="Q1244" i="22"/>
  <c r="Q1236" i="22"/>
  <c r="Q1228" i="22"/>
  <c r="Q1220" i="22"/>
  <c r="Q1212" i="22"/>
  <c r="Q1204" i="22"/>
  <c r="Q1196" i="22"/>
  <c r="Q1188" i="22"/>
  <c r="Q1180" i="22"/>
  <c r="Q1172" i="22"/>
  <c r="Q1164" i="22"/>
  <c r="Q1156" i="22"/>
  <c r="Q1148" i="22"/>
  <c r="Q1140" i="22"/>
  <c r="Q1132" i="22"/>
  <c r="Q1124" i="22"/>
  <c r="Q1116" i="22"/>
  <c r="Q1108" i="22"/>
  <c r="Q2996" i="22"/>
  <c r="Q2932" i="22"/>
  <c r="Q2868" i="22"/>
  <c r="Q2804" i="22"/>
  <c r="Q2740" i="22"/>
  <c r="Q2676" i="22"/>
  <c r="Q2612" i="22"/>
  <c r="Q2548" i="22"/>
  <c r="Q2487" i="22"/>
  <c r="Q2455" i="22"/>
  <c r="Q2423" i="22"/>
  <c r="Q2391" i="22"/>
  <c r="Q2359" i="22"/>
  <c r="Q2333" i="22"/>
  <c r="Q2311" i="22"/>
  <c r="Q2292" i="22"/>
  <c r="Q2283" i="22"/>
  <c r="Q2275" i="22"/>
  <c r="Q2267" i="22"/>
  <c r="Q2259" i="22"/>
  <c r="Q2251" i="22"/>
  <c r="Q2243" i="22"/>
  <c r="Q2235" i="22"/>
  <c r="Q2227" i="22"/>
  <c r="Q2219" i="22"/>
  <c r="Q2211" i="22"/>
  <c r="Q2203" i="22"/>
  <c r="Q2195" i="22"/>
  <c r="Q2187" i="22"/>
  <c r="Q2179" i="22"/>
  <c r="Q2171" i="22"/>
  <c r="Q2163" i="22"/>
  <c r="Q2155" i="22"/>
  <c r="Q2147" i="22"/>
  <c r="Q2139" i="22"/>
  <c r="Q2131" i="22"/>
  <c r="Q2123" i="22"/>
  <c r="Q2115" i="22"/>
  <c r="Q2107" i="22"/>
  <c r="Q2099" i="22"/>
  <c r="Q2091" i="22"/>
  <c r="Q2083" i="22"/>
  <c r="Q2075" i="22"/>
  <c r="Q2067" i="22"/>
  <c r="Q2059" i="22"/>
  <c r="Q2051" i="22"/>
  <c r="Q2043" i="22"/>
  <c r="Q2035" i="22"/>
  <c r="Q2027" i="22"/>
  <c r="Q2019" i="22"/>
  <c r="Q2011" i="22"/>
  <c r="Q2003" i="22"/>
  <c r="Q1995" i="22"/>
  <c r="Q1987" i="22"/>
  <c r="Q1979" i="22"/>
  <c r="Q1971" i="22"/>
  <c r="Q1963" i="22"/>
  <c r="Q1955" i="22"/>
  <c r="Q1947" i="22"/>
  <c r="Q1939" i="22"/>
  <c r="Q1931" i="22"/>
  <c r="Q1923" i="22"/>
  <c r="Q1915" i="22"/>
  <c r="Q1907" i="22"/>
  <c r="Q1899" i="22"/>
  <c r="Q1891" i="22"/>
  <c r="Q1883" i="22"/>
  <c r="Q1875" i="22"/>
  <c r="Q1867" i="22"/>
  <c r="Q1859" i="22"/>
  <c r="Q1851" i="22"/>
  <c r="Q1843" i="22"/>
  <c r="Q1835" i="22"/>
  <c r="Q1827" i="22"/>
  <c r="Q1819" i="22"/>
  <c r="Q1811" i="22"/>
  <c r="Q1803" i="22"/>
  <c r="Q1795" i="22"/>
  <c r="Q1787" i="22"/>
  <c r="Q1779" i="22"/>
  <c r="Q1771" i="22"/>
  <c r="Q1763" i="22"/>
  <c r="Q1755" i="22"/>
  <c r="Q1747" i="22"/>
  <c r="Q1739" i="22"/>
  <c r="Q1731" i="22"/>
  <c r="Q1723" i="22"/>
  <c r="Q1715" i="22"/>
  <c r="Q1707" i="22"/>
  <c r="Q1699" i="22"/>
  <c r="Q1691" i="22"/>
  <c r="Q1683" i="22"/>
  <c r="Q1675" i="22"/>
  <c r="Q1667" i="22"/>
  <c r="Q1659" i="22"/>
  <c r="Q1651" i="22"/>
  <c r="Q1643" i="22"/>
  <c r="Q1635" i="22"/>
  <c r="Q1627" i="22"/>
  <c r="Q1619" i="22"/>
  <c r="Q1611" i="22"/>
  <c r="Q1603" i="22"/>
  <c r="Q1595" i="22"/>
  <c r="Q1587" i="22"/>
  <c r="Q1579" i="22"/>
  <c r="Q1571" i="22"/>
  <c r="Q1563" i="22"/>
  <c r="Q1555" i="22"/>
  <c r="Q1547" i="22"/>
  <c r="Q1539" i="22"/>
  <c r="Q1531" i="22"/>
  <c r="Q1523" i="22"/>
  <c r="Q1515" i="22"/>
  <c r="Q1507" i="22"/>
  <c r="Q1499" i="22"/>
  <c r="Q1491" i="22"/>
  <c r="Q1483" i="22"/>
  <c r="Q1475" i="22"/>
  <c r="Q1467" i="22"/>
  <c r="Q1459" i="22"/>
  <c r="Q1451" i="22"/>
  <c r="Q1443" i="22"/>
  <c r="Q1435" i="22"/>
  <c r="Q1427" i="22"/>
  <c r="Q1419" i="22"/>
  <c r="Q1411" i="22"/>
  <c r="Q1403" i="22"/>
  <c r="Q1395" i="22"/>
  <c r="Q1387" i="22"/>
  <c r="Q1379" i="22"/>
  <c r="Q1371" i="22"/>
  <c r="Q1363" i="22"/>
  <c r="Q1355" i="22"/>
  <c r="Q1347" i="22"/>
  <c r="Q1339" i="22"/>
  <c r="Q1331" i="22"/>
  <c r="Q1323" i="22"/>
  <c r="Q1315" i="22"/>
  <c r="Q1307" i="22"/>
  <c r="Q1299" i="22"/>
  <c r="Q1291" i="22"/>
  <c r="Q1283" i="22"/>
  <c r="Q1275" i="22"/>
  <c r="Q1267" i="22"/>
  <c r="Q1259" i="22"/>
  <c r="Q1251" i="22"/>
  <c r="Q1243" i="22"/>
  <c r="Q1235" i="22"/>
  <c r="Q1227" i="22"/>
  <c r="Q1219" i="22"/>
  <c r="Q1211" i="22"/>
  <c r="Q1203" i="22"/>
  <c r="Q1195" i="22"/>
  <c r="Q1187" i="22"/>
  <c r="Q1179" i="22"/>
  <c r="Q1171" i="22"/>
  <c r="Q1163" i="22"/>
  <c r="Q1155" i="22"/>
  <c r="Q1147" i="22"/>
  <c r="Q1139" i="22"/>
  <c r="Q1131" i="22"/>
  <c r="Q1123" i="22"/>
  <c r="Q1115" i="22"/>
  <c r="Q1107" i="22"/>
  <c r="Q1099" i="22"/>
  <c r="Q1091" i="22"/>
  <c r="Q1083" i="22"/>
  <c r="Q1075" i="22"/>
  <c r="Q1067" i="22"/>
  <c r="Q1059" i="22"/>
  <c r="Q2988" i="22"/>
  <c r="Q2924" i="22"/>
  <c r="Q2860" i="22"/>
  <c r="Q2796" i="22"/>
  <c r="Q2732" i="22"/>
  <c r="Q2668" i="22"/>
  <c r="Q2604" i="22"/>
  <c r="Q2540" i="22"/>
  <c r="Q2484" i="22"/>
  <c r="Q2452" i="22"/>
  <c r="Q2420" i="22"/>
  <c r="Q2388" i="22"/>
  <c r="Q2356" i="22"/>
  <c r="Q2332" i="22"/>
  <c r="Q2309" i="22"/>
  <c r="Q2290" i="22"/>
  <c r="Q2282" i="22"/>
  <c r="Q2274" i="22"/>
  <c r="Q2266" i="22"/>
  <c r="Q2258" i="22"/>
  <c r="Q2250" i="22"/>
  <c r="Q2242" i="22"/>
  <c r="Q2234" i="22"/>
  <c r="Q2226" i="22"/>
  <c r="Q2218" i="22"/>
  <c r="Q2210" i="22"/>
  <c r="Q2202" i="22"/>
  <c r="Q2194" i="22"/>
  <c r="Q2186" i="22"/>
  <c r="Q2178" i="22"/>
  <c r="Q2170" i="22"/>
  <c r="Q2162" i="22"/>
  <c r="Q2154" i="22"/>
  <c r="Q2146" i="22"/>
  <c r="Q2138" i="22"/>
  <c r="Q2130" i="22"/>
  <c r="Q2122" i="22"/>
  <c r="Q2114" i="22"/>
  <c r="Q2106" i="22"/>
  <c r="Q2098" i="22"/>
  <c r="Q2090" i="22"/>
  <c r="Q2082" i="22"/>
  <c r="Q2074" i="22"/>
  <c r="Q2066" i="22"/>
  <c r="Q2058" i="22"/>
  <c r="Q2050" i="22"/>
  <c r="Q2042" i="22"/>
  <c r="Q2034" i="22"/>
  <c r="Q2026" i="22"/>
  <c r="Q2018" i="22"/>
  <c r="Q2010" i="22"/>
  <c r="Q2002" i="22"/>
  <c r="Q1994" i="22"/>
  <c r="Q1986" i="22"/>
  <c r="Q1978" i="22"/>
  <c r="Q1970" i="22"/>
  <c r="Q1962" i="22"/>
  <c r="Q1954" i="22"/>
  <c r="Q1946" i="22"/>
  <c r="Q1938" i="22"/>
  <c r="Q1930" i="22"/>
  <c r="Q1922" i="22"/>
  <c r="Q1914" i="22"/>
  <c r="Q1906" i="22"/>
  <c r="Q1898" i="22"/>
  <c r="Q1890" i="22"/>
  <c r="Q1882" i="22"/>
  <c r="Q1874" i="22"/>
  <c r="Q1866" i="22"/>
  <c r="Q1858" i="22"/>
  <c r="Q1850" i="22"/>
  <c r="Q1842" i="22"/>
  <c r="Q1834" i="22"/>
  <c r="Q1826" i="22"/>
  <c r="Q1818" i="22"/>
  <c r="Q1810" i="22"/>
  <c r="Q1802" i="22"/>
  <c r="Q1794" i="22"/>
  <c r="Q1786" i="22"/>
  <c r="Q1778" i="22"/>
  <c r="Q1770" i="22"/>
  <c r="Q1762" i="22"/>
  <c r="Q1754" i="22"/>
  <c r="Q1746" i="22"/>
  <c r="Q1738" i="22"/>
  <c r="Q1730" i="22"/>
  <c r="Q1722" i="22"/>
  <c r="Q1714" i="22"/>
  <c r="Q1706" i="22"/>
  <c r="Q1698" i="22"/>
  <c r="Q1690" i="22"/>
  <c r="Q1682" i="22"/>
  <c r="Q1674" i="22"/>
  <c r="Q1666" i="22"/>
  <c r="Q1658" i="22"/>
  <c r="Q1650" i="22"/>
  <c r="Q1642" i="22"/>
  <c r="Q1634" i="22"/>
  <c r="Q1626" i="22"/>
  <c r="Q1618" i="22"/>
  <c r="Q1610" i="22"/>
  <c r="Q1602" i="22"/>
  <c r="Q1594" i="22"/>
  <c r="Q1586" i="22"/>
  <c r="Q1578" i="22"/>
  <c r="Q1570" i="22"/>
  <c r="Q1562" i="22"/>
  <c r="Q1554" i="22"/>
  <c r="Q1546" i="22"/>
  <c r="Q1538" i="22"/>
  <c r="Q1530" i="22"/>
  <c r="Q1522" i="22"/>
  <c r="Q1514" i="22"/>
  <c r="Q1506" i="22"/>
  <c r="Q1498" i="22"/>
  <c r="Q1490" i="22"/>
  <c r="Q1482" i="22"/>
  <c r="Q1474" i="22"/>
  <c r="Q1466" i="22"/>
  <c r="Q1458" i="22"/>
  <c r="Q1450" i="22"/>
  <c r="Q1442" i="22"/>
  <c r="Q1434" i="22"/>
  <c r="Q1426" i="22"/>
  <c r="Q1418" i="22"/>
  <c r="Q1410" i="22"/>
  <c r="Q1402" i="22"/>
  <c r="Q1394" i="22"/>
  <c r="Q1386" i="22"/>
  <c r="Q1378" i="22"/>
  <c r="Q1370" i="22"/>
  <c r="Q1362" i="22"/>
  <c r="Q1354" i="22"/>
  <c r="Q1346" i="22"/>
  <c r="Q1338" i="22"/>
  <c r="Q1330" i="22"/>
  <c r="Q1322" i="22"/>
  <c r="Q1314" i="22"/>
  <c r="Q1306" i="22"/>
  <c r="Q1298" i="22"/>
  <c r="Q1290" i="22"/>
  <c r="Q1282" i="22"/>
  <c r="Q1274" i="22"/>
  <c r="Q1266" i="22"/>
  <c r="Q1258" i="22"/>
  <c r="Q1250" i="22"/>
  <c r="Q1242" i="22"/>
  <c r="Q1234" i="22"/>
  <c r="Q1226" i="22"/>
  <c r="Q1218" i="22"/>
  <c r="Q1210" i="22"/>
  <c r="Q1202" i="22"/>
  <c r="Q1194" i="22"/>
  <c r="Q1186" i="22"/>
  <c r="Q1178" i="22"/>
  <c r="Q1170" i="22"/>
  <c r="Q1162" i="22"/>
  <c r="Q1154" i="22"/>
  <c r="Q1146" i="22"/>
  <c r="Q1138" i="22"/>
  <c r="Q1130" i="22"/>
  <c r="Q1122" i="22"/>
  <c r="Q1114" i="22"/>
  <c r="Q1106" i="22"/>
  <c r="Q1098" i="22"/>
  <c r="Q1090" i="22"/>
  <c r="Q1082" i="22"/>
  <c r="Q1074" i="22"/>
  <c r="Q1066" i="22"/>
  <c r="Q1058" i="22"/>
  <c r="Q2980" i="22"/>
  <c r="Q2916" i="22"/>
  <c r="Q2852" i="22"/>
  <c r="Q2788" i="22"/>
  <c r="Q2724" i="22"/>
  <c r="Q2660" i="22"/>
  <c r="Q2596" i="22"/>
  <c r="Q2532" i="22"/>
  <c r="Q2479" i="22"/>
  <c r="Q2447" i="22"/>
  <c r="Q2415" i="22"/>
  <c r="Q2383" i="22"/>
  <c r="Q2351" i="22"/>
  <c r="Q2327" i="22"/>
  <c r="Q2308" i="22"/>
  <c r="Q2289" i="22"/>
  <c r="Q2281" i="22"/>
  <c r="Q2273" i="22"/>
  <c r="Q2265" i="22"/>
  <c r="Q2257" i="22"/>
  <c r="Q2249" i="22"/>
  <c r="Q2241" i="22"/>
  <c r="Q2233" i="22"/>
  <c r="Q2225" i="22"/>
  <c r="Q2217" i="22"/>
  <c r="Q2209" i="22"/>
  <c r="Q2201" i="22"/>
  <c r="Q2193" i="22"/>
  <c r="Q2185" i="22"/>
  <c r="Q2177" i="22"/>
  <c r="Q2169" i="22"/>
  <c r="Q2161" i="22"/>
  <c r="Q2153" i="22"/>
  <c r="Q2145" i="22"/>
  <c r="Q2137" i="22"/>
  <c r="Q2129" i="22"/>
  <c r="Q2121" i="22"/>
  <c r="Q2113" i="22"/>
  <c r="Q2105" i="22"/>
  <c r="Q2097" i="22"/>
  <c r="Q2089" i="22"/>
  <c r="Q2081" i="22"/>
  <c r="Q2073" i="22"/>
  <c r="Q2065" i="22"/>
  <c r="Q2057" i="22"/>
  <c r="Q2049" i="22"/>
  <c r="Q2041" i="22"/>
  <c r="Q2033" i="22"/>
  <c r="Q2025" i="22"/>
  <c r="Q2017" i="22"/>
  <c r="Q2009" i="22"/>
  <c r="Q2001" i="22"/>
  <c r="Q1993" i="22"/>
  <c r="Q1985" i="22"/>
  <c r="Q1977" i="22"/>
  <c r="Q1969" i="22"/>
  <c r="Q1961" i="22"/>
  <c r="Q1953" i="22"/>
  <c r="Q1945" i="22"/>
  <c r="Q1937" i="22"/>
  <c r="Q1929" i="22"/>
  <c r="Q1921" i="22"/>
  <c r="Q1913" i="22"/>
  <c r="Q1905" i="22"/>
  <c r="Q1897" i="22"/>
  <c r="Q1889" i="22"/>
  <c r="Q1881" i="22"/>
  <c r="Q1873" i="22"/>
  <c r="Q1865" i="22"/>
  <c r="Q1857" i="22"/>
  <c r="Q1849" i="22"/>
  <c r="Q1841" i="22"/>
  <c r="Q1833" i="22"/>
  <c r="Q1825" i="22"/>
  <c r="Q1817" i="22"/>
  <c r="Q1809" i="22"/>
  <c r="Q1801" i="22"/>
  <c r="Q1793" i="22"/>
  <c r="Q1785" i="22"/>
  <c r="Q1777" i="22"/>
  <c r="Q1769" i="22"/>
  <c r="Q1761" i="22"/>
  <c r="Q1753" i="22"/>
  <c r="Q1745" i="22"/>
  <c r="Q1737" i="22"/>
  <c r="Q1729" i="22"/>
  <c r="Q1721" i="22"/>
  <c r="Q1713" i="22"/>
  <c r="Q1705" i="22"/>
  <c r="Q1697" i="22"/>
  <c r="Q1689" i="22"/>
  <c r="Q1681" i="22"/>
  <c r="Q1673" i="22"/>
  <c r="Q1665" i="22"/>
  <c r="Q1657" i="22"/>
  <c r="Q1649" i="22"/>
  <c r="Q1641" i="22"/>
  <c r="Q1633" i="22"/>
  <c r="Q1625" i="22"/>
  <c r="Q1617" i="22"/>
  <c r="Q1609" i="22"/>
  <c r="Q1601" i="22"/>
  <c r="Q1593" i="22"/>
  <c r="Q1585" i="22"/>
  <c r="Q1577" i="22"/>
  <c r="Q1569" i="22"/>
  <c r="Q1561" i="22"/>
  <c r="Q1553" i="22"/>
  <c r="Q1545" i="22"/>
  <c r="Q1537" i="22"/>
  <c r="Q1529" i="22"/>
  <c r="Q1521" i="22"/>
  <c r="Q1513" i="22"/>
  <c r="Q1505" i="22"/>
  <c r="Q1497" i="22"/>
  <c r="Q1489" i="22"/>
  <c r="Q1481" i="22"/>
  <c r="Q1473" i="22"/>
  <c r="Q1465" i="22"/>
  <c r="Q1457" i="22"/>
  <c r="Q1449" i="22"/>
  <c r="Q1441" i="22"/>
  <c r="Q1433" i="22"/>
  <c r="Q1425" i="22"/>
  <c r="Q1417" i="22"/>
  <c r="Q1409" i="22"/>
  <c r="Q1401" i="22"/>
  <c r="Q1393" i="22"/>
  <c r="Q1385" i="22"/>
  <c r="Q1377" i="22"/>
  <c r="Q1369" i="22"/>
  <c r="Q1361" i="22"/>
  <c r="Q1353" i="22"/>
  <c r="Q1345" i="22"/>
  <c r="Q1337" i="22"/>
  <c r="Q1329" i="22"/>
  <c r="Q1321" i="22"/>
  <c r="Q1313" i="22"/>
  <c r="Q1305" i="22"/>
  <c r="Q1297" i="22"/>
  <c r="Q1289" i="22"/>
  <c r="Q1281" i="22"/>
  <c r="Q1273" i="22"/>
  <c r="Q1265" i="22"/>
  <c r="Q1257" i="22"/>
  <c r="Q1249" i="22"/>
  <c r="Q1241" i="22"/>
  <c r="Q1233" i="22"/>
  <c r="Q1225" i="22"/>
  <c r="Q1217" i="22"/>
  <c r="Q1209" i="22"/>
  <c r="Q1201" i="22"/>
  <c r="Q1193" i="22"/>
  <c r="Q1185" i="22"/>
  <c r="Q1177" i="22"/>
  <c r="Q1169" i="22"/>
  <c r="Q1161" i="22"/>
  <c r="Q1153" i="22"/>
  <c r="Q1145" i="22"/>
  <c r="Q1137" i="22"/>
  <c r="Q1129" i="22"/>
  <c r="Q1121" i="22"/>
  <c r="Q1113" i="22"/>
  <c r="Q1105" i="22"/>
  <c r="Q1097" i="22"/>
  <c r="Q1089" i="22"/>
  <c r="Q1081" i="22"/>
  <c r="Q1073" i="22"/>
  <c r="Q1065" i="22"/>
  <c r="Q1057" i="22"/>
  <c r="Q1104" i="22"/>
  <c r="Q1078" i="22"/>
  <c r="Q1062" i="22"/>
  <c r="Q1051" i="22"/>
  <c r="Q1043" i="22"/>
  <c r="Q1035" i="22"/>
  <c r="Q1027" i="22"/>
  <c r="Q1019" i="22"/>
  <c r="Q1011" i="22"/>
  <c r="Q1003" i="22"/>
  <c r="Q995" i="22"/>
  <c r="Q987" i="22"/>
  <c r="Q979" i="22"/>
  <c r="Q971" i="22"/>
  <c r="Q963" i="22"/>
  <c r="Q955" i="22"/>
  <c r="Q947" i="22"/>
  <c r="Q939" i="22"/>
  <c r="Q931" i="22"/>
  <c r="Q923" i="22"/>
  <c r="Q915" i="22"/>
  <c r="Q907" i="22"/>
  <c r="Q899" i="22"/>
  <c r="Q891" i="22"/>
  <c r="Q883" i="22"/>
  <c r="Q875" i="22"/>
  <c r="Q867" i="22"/>
  <c r="Q859" i="22"/>
  <c r="Q851" i="22"/>
  <c r="Q843" i="22"/>
  <c r="Q835" i="22"/>
  <c r="Q827" i="22"/>
  <c r="Q819" i="22"/>
  <c r="Q811" i="22"/>
  <c r="Q803" i="22"/>
  <c r="Q795" i="22"/>
  <c r="Q787" i="22"/>
  <c r="Q779" i="22"/>
  <c r="Q771" i="22"/>
  <c r="Q763" i="22"/>
  <c r="Q755" i="22"/>
  <c r="Q747" i="22"/>
  <c r="Q739" i="22"/>
  <c r="Q731" i="22"/>
  <c r="Q723" i="22"/>
  <c r="Q715" i="22"/>
  <c r="Q707" i="22"/>
  <c r="Q699" i="22"/>
  <c r="Q691" i="22"/>
  <c r="Q683" i="22"/>
  <c r="Q675" i="22"/>
  <c r="Q667" i="22"/>
  <c r="Q659" i="22"/>
  <c r="Q651" i="22"/>
  <c r="Q643" i="22"/>
  <c r="Q635" i="22"/>
  <c r="Q627" i="22"/>
  <c r="Q619" i="22"/>
  <c r="Q611" i="22"/>
  <c r="Q603" i="22"/>
  <c r="Q595" i="22"/>
  <c r="Q587" i="22"/>
  <c r="Q579" i="22"/>
  <c r="Q571" i="22"/>
  <c r="Q563" i="22"/>
  <c r="Q555" i="22"/>
  <c r="Q547" i="22"/>
  <c r="Q539" i="22"/>
  <c r="Q531" i="22"/>
  <c r="Q523" i="22"/>
  <c r="Q515" i="22"/>
  <c r="Q507" i="22"/>
  <c r="Q499" i="22"/>
  <c r="Q491" i="22"/>
  <c r="Q483" i="22"/>
  <c r="Q475" i="22"/>
  <c r="Q467" i="22"/>
  <c r="Q459" i="22"/>
  <c r="Q451" i="22"/>
  <c r="Q443" i="22"/>
  <c r="Q435" i="22"/>
  <c r="Q427" i="22"/>
  <c r="Q419" i="22"/>
  <c r="Q411" i="22"/>
  <c r="Q403" i="22"/>
  <c r="Q395" i="22"/>
  <c r="Q387" i="22"/>
  <c r="Q379" i="22"/>
  <c r="Q371" i="22"/>
  <c r="Q363" i="22"/>
  <c r="Q355" i="22"/>
  <c r="Q347" i="22"/>
  <c r="Q339" i="22"/>
  <c r="Q331" i="22"/>
  <c r="Q323" i="22"/>
  <c r="Q315" i="22"/>
  <c r="Q307" i="22"/>
  <c r="Q299" i="22"/>
  <c r="Q291" i="22"/>
  <c r="Q283" i="22"/>
  <c r="Q275" i="22"/>
  <c r="Q267" i="22"/>
  <c r="Q259" i="22"/>
  <c r="Q251" i="22"/>
  <c r="Q243" i="22"/>
  <c r="Q235" i="22"/>
  <c r="Q227" i="22"/>
  <c r="Q219" i="22"/>
  <c r="Q211" i="22"/>
  <c r="Q203" i="22"/>
  <c r="Q195" i="22"/>
  <c r="Q187" i="22"/>
  <c r="Q179" i="22"/>
  <c r="Q171" i="22"/>
  <c r="Q163" i="22"/>
  <c r="Q155" i="22"/>
  <c r="Q147" i="22"/>
  <c r="Q139" i="22"/>
  <c r="Q131" i="22"/>
  <c r="Q123" i="22"/>
  <c r="Q115" i="22"/>
  <c r="Q107" i="22"/>
  <c r="Q99" i="22"/>
  <c r="Q91" i="22"/>
  <c r="Q83" i="22"/>
  <c r="Q75" i="22"/>
  <c r="Q67" i="22"/>
  <c r="Q59" i="22"/>
  <c r="Q51" i="22"/>
  <c r="Q43" i="22"/>
  <c r="Q35" i="22"/>
  <c r="Q27" i="22"/>
  <c r="Q19" i="22"/>
  <c r="Q11" i="22"/>
  <c r="Q3" i="22"/>
  <c r="Q1100" i="22"/>
  <c r="Q1077" i="22"/>
  <c r="Q1061" i="22"/>
  <c r="Q1050" i="22"/>
  <c r="Q1042" i="22"/>
  <c r="Q1034" i="22"/>
  <c r="Q1026" i="22"/>
  <c r="Q1018" i="22"/>
  <c r="Q1010" i="22"/>
  <c r="Q1002" i="22"/>
  <c r="Q994" i="22"/>
  <c r="Q986" i="22"/>
  <c r="Q978" i="22"/>
  <c r="Q970" i="22"/>
  <c r="Q962" i="22"/>
  <c r="Q954" i="22"/>
  <c r="Q946" i="22"/>
  <c r="Q938" i="22"/>
  <c r="Q930" i="22"/>
  <c r="Q922" i="22"/>
  <c r="Q914" i="22"/>
  <c r="Q906" i="22"/>
  <c r="Q898" i="22"/>
  <c r="Q890" i="22"/>
  <c r="Q882" i="22"/>
  <c r="Q874" i="22"/>
  <c r="Q866" i="22"/>
  <c r="Q858" i="22"/>
  <c r="Q850" i="22"/>
  <c r="Q842" i="22"/>
  <c r="Q834" i="22"/>
  <c r="Q826" i="22"/>
  <c r="Q818" i="22"/>
  <c r="Q810" i="22"/>
  <c r="Q802" i="22"/>
  <c r="Q794" i="22"/>
  <c r="Q786" i="22"/>
  <c r="Q778" i="22"/>
  <c r="Q770" i="22"/>
  <c r="Q762" i="22"/>
  <c r="Q754" i="22"/>
  <c r="Q746" i="22"/>
  <c r="Q738" i="22"/>
  <c r="Q730" i="22"/>
  <c r="Q722" i="22"/>
  <c r="Q714" i="22"/>
  <c r="Q706" i="22"/>
  <c r="Q698" i="22"/>
  <c r="Q690" i="22"/>
  <c r="Q682" i="22"/>
  <c r="Q674" i="22"/>
  <c r="Q666" i="22"/>
  <c r="Q658" i="22"/>
  <c r="Q650" i="22"/>
  <c r="Q642" i="22"/>
  <c r="Q634" i="22"/>
  <c r="Q626" i="22"/>
  <c r="Q618" i="22"/>
  <c r="Q610" i="22"/>
  <c r="Q602" i="22"/>
  <c r="Q594" i="22"/>
  <c r="Q586" i="22"/>
  <c r="Q578" i="22"/>
  <c r="Q570" i="22"/>
  <c r="Q562" i="22"/>
  <c r="Q554" i="22"/>
  <c r="Q546" i="22"/>
  <c r="Q538" i="22"/>
  <c r="Q530" i="22"/>
  <c r="Q522" i="22"/>
  <c r="Q514" i="22"/>
  <c r="Q506" i="22"/>
  <c r="Q498" i="22"/>
  <c r="Q490" i="22"/>
  <c r="Q482" i="22"/>
  <c r="Q474" i="22"/>
  <c r="Q466" i="22"/>
  <c r="Q458" i="22"/>
  <c r="Q450" i="22"/>
  <c r="Q442" i="22"/>
  <c r="Q434" i="22"/>
  <c r="Q426" i="22"/>
  <c r="Q418" i="22"/>
  <c r="Q410" i="22"/>
  <c r="Q402" i="22"/>
  <c r="Q394" i="22"/>
  <c r="Q386" i="22"/>
  <c r="Q378" i="22"/>
  <c r="Q370" i="22"/>
  <c r="Q362" i="22"/>
  <c r="Q354" i="22"/>
  <c r="Q346" i="22"/>
  <c r="Q338" i="22"/>
  <c r="Q330" i="22"/>
  <c r="Q322" i="22"/>
  <c r="Q314" i="22"/>
  <c r="Q306" i="22"/>
  <c r="Q298" i="22"/>
  <c r="Q290" i="22"/>
  <c r="Q282" i="22"/>
  <c r="Q274" i="22"/>
  <c r="Q266" i="22"/>
  <c r="Q258" i="22"/>
  <c r="Q250" i="22"/>
  <c r="Q242" i="22"/>
  <c r="Q234" i="22"/>
  <c r="Q226" i="22"/>
  <c r="Q218" i="22"/>
  <c r="Q210" i="22"/>
  <c r="Q202" i="22"/>
  <c r="Q194" i="22"/>
  <c r="Q186" i="22"/>
  <c r="Q178" i="22"/>
  <c r="Q170" i="22"/>
  <c r="Q162" i="22"/>
  <c r="Q154" i="22"/>
  <c r="Q146" i="22"/>
  <c r="Q138" i="22"/>
  <c r="Q130" i="22"/>
  <c r="Q122" i="22"/>
  <c r="Q114" i="22"/>
  <c r="Q106" i="22"/>
  <c r="Q98" i="22"/>
  <c r="Q90" i="22"/>
  <c r="Q82" i="22"/>
  <c r="Q74" i="22"/>
  <c r="Q66" i="22"/>
  <c r="Q58" i="22"/>
  <c r="Q50" i="22"/>
  <c r="Q42" i="22"/>
  <c r="Q34" i="22"/>
  <c r="Q26" i="22"/>
  <c r="Q18" i="22"/>
  <c r="Q10" i="22"/>
  <c r="Q1096" i="22"/>
  <c r="Q1076" i="22"/>
  <c r="Q1060" i="22"/>
  <c r="Q1049" i="22"/>
  <c r="Q1041" i="22"/>
  <c r="Q1033" i="22"/>
  <c r="Q1025" i="22"/>
  <c r="Q1017" i="22"/>
  <c r="Q1009" i="22"/>
  <c r="Q1001" i="22"/>
  <c r="Q993" i="22"/>
  <c r="Q985" i="22"/>
  <c r="Q977" i="22"/>
  <c r="Q969" i="22"/>
  <c r="Q961" i="22"/>
  <c r="Q953" i="22"/>
  <c r="Q945" i="22"/>
  <c r="Q937" i="22"/>
  <c r="Q929" i="22"/>
  <c r="Q921" i="22"/>
  <c r="Q913" i="22"/>
  <c r="Q905" i="22"/>
  <c r="Q897" i="22"/>
  <c r="Q889" i="22"/>
  <c r="Q881" i="22"/>
  <c r="Q873" i="22"/>
  <c r="Q865" i="22"/>
  <c r="Q857" i="22"/>
  <c r="Q849" i="22"/>
  <c r="Q841" i="22"/>
  <c r="Q833" i="22"/>
  <c r="Q825" i="22"/>
  <c r="Q817" i="22"/>
  <c r="Q809" i="22"/>
  <c r="Q801" i="22"/>
  <c r="Q793" i="22"/>
  <c r="Q785" i="22"/>
  <c r="Q777" i="22"/>
  <c r="Q769" i="22"/>
  <c r="Q761" i="22"/>
  <c r="Q753" i="22"/>
  <c r="Q745" i="22"/>
  <c r="Q737" i="22"/>
  <c r="Q729" i="22"/>
  <c r="Q721" i="22"/>
  <c r="Q713" i="22"/>
  <c r="Q705" i="22"/>
  <c r="Q697" i="22"/>
  <c r="Q689" i="22"/>
  <c r="Q681" i="22"/>
  <c r="Q673" i="22"/>
  <c r="Q665" i="22"/>
  <c r="Q657" i="22"/>
  <c r="Q649" i="22"/>
  <c r="Q641" i="22"/>
  <c r="Q633" i="22"/>
  <c r="Q625" i="22"/>
  <c r="Q617" i="22"/>
  <c r="Q609" i="22"/>
  <c r="Q601" i="22"/>
  <c r="Q593" i="22"/>
  <c r="Q585" i="22"/>
  <c r="Q577" i="22"/>
  <c r="Q569" i="22"/>
  <c r="Q561" i="22"/>
  <c r="Q553" i="22"/>
  <c r="Q545" i="22"/>
  <c r="Q537" i="22"/>
  <c r="Q529" i="22"/>
  <c r="Q521" i="22"/>
  <c r="Q513" i="22"/>
  <c r="Q505" i="22"/>
  <c r="Q497" i="22"/>
  <c r="Q489" i="22"/>
  <c r="Q481" i="22"/>
  <c r="Q473" i="22"/>
  <c r="Q465" i="22"/>
  <c r="Q457" i="22"/>
  <c r="Q449" i="22"/>
  <c r="Q441" i="22"/>
  <c r="Q433" i="22"/>
  <c r="Q425" i="22"/>
  <c r="Q417" i="22"/>
  <c r="Q409" i="22"/>
  <c r="Q401" i="22"/>
  <c r="Q393" i="22"/>
  <c r="Q385" i="22"/>
  <c r="Q377" i="22"/>
  <c r="Q369" i="22"/>
  <c r="Q361" i="22"/>
  <c r="Q353" i="22"/>
  <c r="Q345" i="22"/>
  <c r="Q337" i="22"/>
  <c r="Q329" i="22"/>
  <c r="Q321" i="22"/>
  <c r="Q313" i="22"/>
  <c r="Q305" i="22"/>
  <c r="Q297" i="22"/>
  <c r="Q289" i="22"/>
  <c r="Q281" i="22"/>
  <c r="Q273" i="22"/>
  <c r="Q265" i="22"/>
  <c r="Q257" i="22"/>
  <c r="Q249" i="22"/>
  <c r="Q241" i="22"/>
  <c r="Q233" i="22"/>
  <c r="Q225" i="22"/>
  <c r="Q217" i="22"/>
  <c r="Q209" i="22"/>
  <c r="Q201" i="22"/>
  <c r="Q193" i="22"/>
  <c r="Q185" i="22"/>
  <c r="Q177" i="22"/>
  <c r="Q169" i="22"/>
  <c r="Q161" i="22"/>
  <c r="Q153" i="22"/>
  <c r="Q145" i="22"/>
  <c r="Q137" i="22"/>
  <c r="Q129" i="22"/>
  <c r="Q121" i="22"/>
  <c r="Q113" i="22"/>
  <c r="Q105" i="22"/>
  <c r="Q97" i="22"/>
  <c r="Q89" i="22"/>
  <c r="Q81" i="22"/>
  <c r="Q73" i="22"/>
  <c r="Q65" i="22"/>
  <c r="Q57" i="22"/>
  <c r="Q49" i="22"/>
  <c r="Q41" i="22"/>
  <c r="Q33" i="22"/>
  <c r="Q25" i="22"/>
  <c r="Q17" i="22"/>
  <c r="Q9" i="22"/>
  <c r="Q1092" i="22"/>
  <c r="Q1072" i="22"/>
  <c r="Q1056" i="22"/>
  <c r="Q1048" i="22"/>
  <c r="Q1040" i="22"/>
  <c r="Q1032" i="22"/>
  <c r="Q1024" i="22"/>
  <c r="Q1016" i="22"/>
  <c r="Q1008" i="22"/>
  <c r="Q1000" i="22"/>
  <c r="Q992" i="22"/>
  <c r="Q984" i="22"/>
  <c r="Q976" i="22"/>
  <c r="Q968" i="22"/>
  <c r="Q960" i="22"/>
  <c r="Q952" i="22"/>
  <c r="Q944" i="22"/>
  <c r="Q936" i="22"/>
  <c r="Q928" i="22"/>
  <c r="Q920" i="22"/>
  <c r="Q912" i="22"/>
  <c r="Q904" i="22"/>
  <c r="Q896" i="22"/>
  <c r="Q888" i="22"/>
  <c r="Q880" i="22"/>
  <c r="Q872" i="22"/>
  <c r="Q864" i="22"/>
  <c r="Q856" i="22"/>
  <c r="Q848" i="22"/>
  <c r="Q840" i="22"/>
  <c r="Q832" i="22"/>
  <c r="Q824" i="22"/>
  <c r="Q816" i="22"/>
  <c r="Q808" i="22"/>
  <c r="Q800" i="22"/>
  <c r="Q792" i="22"/>
  <c r="Q784" i="22"/>
  <c r="Q776" i="22"/>
  <c r="Q768" i="22"/>
  <c r="Q760" i="22"/>
  <c r="Q752" i="22"/>
  <c r="Q744" i="22"/>
  <c r="Q736" i="22"/>
  <c r="Q728" i="22"/>
  <c r="Q720" i="22"/>
  <c r="Q712" i="22"/>
  <c r="Q704" i="22"/>
  <c r="Q696" i="22"/>
  <c r="Q688" i="22"/>
  <c r="Q680" i="22"/>
  <c r="Q672" i="22"/>
  <c r="Q664" i="22"/>
  <c r="Q656" i="22"/>
  <c r="Q648" i="22"/>
  <c r="Q640" i="22"/>
  <c r="Q632" i="22"/>
  <c r="Q624" i="22"/>
  <c r="Q616" i="22"/>
  <c r="Q608" i="22"/>
  <c r="Q600" i="22"/>
  <c r="Q592" i="22"/>
  <c r="Q584" i="22"/>
  <c r="Q576" i="22"/>
  <c r="Q568" i="22"/>
  <c r="Q560" i="22"/>
  <c r="Q552" i="22"/>
  <c r="Q544" i="22"/>
  <c r="Q536" i="22"/>
  <c r="Q528" i="22"/>
  <c r="Q520" i="22"/>
  <c r="Q512" i="22"/>
  <c r="Q504" i="22"/>
  <c r="Q496" i="22"/>
  <c r="Q488" i="22"/>
  <c r="Q480" i="22"/>
  <c r="Q472" i="22"/>
  <c r="Q464" i="22"/>
  <c r="Q456" i="22"/>
  <c r="Q448" i="22"/>
  <c r="Q440" i="22"/>
  <c r="Q432" i="22"/>
  <c r="Q424" i="22"/>
  <c r="Q416" i="22"/>
  <c r="Q408" i="22"/>
  <c r="Q400" i="22"/>
  <c r="Q392" i="22"/>
  <c r="Q384" i="22"/>
  <c r="Q376" i="22"/>
  <c r="Q368" i="22"/>
  <c r="Q360" i="22"/>
  <c r="Q352" i="22"/>
  <c r="Q344" i="22"/>
  <c r="Q336" i="22"/>
  <c r="Q328" i="22"/>
  <c r="Q320" i="22"/>
  <c r="Q312" i="22"/>
  <c r="Q304" i="22"/>
  <c r="Q296" i="22"/>
  <c r="Q288" i="22"/>
  <c r="Q280" i="22"/>
  <c r="Q272" i="22"/>
  <c r="Q264" i="22"/>
  <c r="Q256" i="22"/>
  <c r="Q248" i="22"/>
  <c r="Q240" i="22"/>
  <c r="Q232" i="22"/>
  <c r="Q224" i="22"/>
  <c r="Q216" i="22"/>
  <c r="Q208" i="22"/>
  <c r="Q200" i="22"/>
  <c r="Q192" i="22"/>
  <c r="Q184" i="22"/>
  <c r="Q176" i="22"/>
  <c r="Q168" i="22"/>
  <c r="Q160" i="22"/>
  <c r="Q152" i="22"/>
  <c r="Q144" i="22"/>
  <c r="Q136" i="22"/>
  <c r="Q128" i="22"/>
  <c r="Q120" i="22"/>
  <c r="Q112" i="22"/>
  <c r="Q104" i="22"/>
  <c r="Q96" i="22"/>
  <c r="Q88" i="22"/>
  <c r="Q80" i="22"/>
  <c r="Q72" i="22"/>
  <c r="Q64" i="22"/>
  <c r="Q56" i="22"/>
  <c r="Q48" i="22"/>
  <c r="Q40" i="22"/>
  <c r="Q32" i="22"/>
  <c r="Q24" i="22"/>
  <c r="Q16" i="22"/>
  <c r="Q8" i="22"/>
  <c r="Q1088" i="22"/>
  <c r="Q1070" i="22"/>
  <c r="Q1055" i="22"/>
  <c r="Q1047" i="22"/>
  <c r="Q1039" i="22"/>
  <c r="Q1031" i="22"/>
  <c r="Q1023" i="22"/>
  <c r="Q1015" i="22"/>
  <c r="Q1007" i="22"/>
  <c r="Q999" i="22"/>
  <c r="Q991" i="22"/>
  <c r="Q983" i="22"/>
  <c r="Q975" i="22"/>
  <c r="Q967" i="22"/>
  <c r="Q959" i="22"/>
  <c r="Q951" i="22"/>
  <c r="Q943" i="22"/>
  <c r="Q935" i="22"/>
  <c r="Q927" i="22"/>
  <c r="Q919" i="22"/>
  <c r="Q911" i="22"/>
  <c r="Q903" i="22"/>
  <c r="Q895" i="22"/>
  <c r="Q887" i="22"/>
  <c r="Q879" i="22"/>
  <c r="Q871" i="22"/>
  <c r="Q863" i="22"/>
  <c r="Q855" i="22"/>
  <c r="Q847" i="22"/>
  <c r="Q839" i="22"/>
  <c r="Q831" i="22"/>
  <c r="Q823" i="22"/>
  <c r="Q815" i="22"/>
  <c r="Q807" i="22"/>
  <c r="Q799" i="22"/>
  <c r="Q791" i="22"/>
  <c r="Q783" i="22"/>
  <c r="Q775" i="22"/>
  <c r="Q767" i="22"/>
  <c r="Q759" i="22"/>
  <c r="Q751" i="22"/>
  <c r="Q743" i="22"/>
  <c r="Q735" i="22"/>
  <c r="Q727" i="22"/>
  <c r="Q719" i="22"/>
  <c r="Q711" i="22"/>
  <c r="Q703" i="22"/>
  <c r="Q695" i="22"/>
  <c r="Q687" i="22"/>
  <c r="Q679" i="22"/>
  <c r="Q671" i="22"/>
  <c r="Q663" i="22"/>
  <c r="Q655" i="22"/>
  <c r="Q647" i="22"/>
  <c r="Q639" i="22"/>
  <c r="Q631" i="22"/>
  <c r="Q623" i="22"/>
  <c r="Q615" i="22"/>
  <c r="Q607" i="22"/>
  <c r="Q599" i="22"/>
  <c r="Q591" i="22"/>
  <c r="Q583" i="22"/>
  <c r="Q575" i="22"/>
  <c r="Q567" i="22"/>
  <c r="Q559" i="22"/>
  <c r="Q551" i="22"/>
  <c r="Q543" i="22"/>
  <c r="Q535" i="22"/>
  <c r="Q527" i="22"/>
  <c r="Q519" i="22"/>
  <c r="Q511" i="22"/>
  <c r="Q503" i="22"/>
  <c r="Q495" i="22"/>
  <c r="Q487" i="22"/>
  <c r="Q479" i="22"/>
  <c r="Q471" i="22"/>
  <c r="Q463" i="22"/>
  <c r="Q455" i="22"/>
  <c r="Q447" i="22"/>
  <c r="Q439" i="22"/>
  <c r="Q431" i="22"/>
  <c r="Q423" i="22"/>
  <c r="Q415" i="22"/>
  <c r="Q407" i="22"/>
  <c r="Q399" i="22"/>
  <c r="Q391" i="22"/>
  <c r="Q383" i="22"/>
  <c r="Q375" i="22"/>
  <c r="Q367" i="22"/>
  <c r="Q359" i="22"/>
  <c r="Q351" i="22"/>
  <c r="Q343" i="22"/>
  <c r="Q335" i="22"/>
  <c r="Q327" i="22"/>
  <c r="Q319" i="22"/>
  <c r="Q311" i="22"/>
  <c r="Q303" i="22"/>
  <c r="Q295" i="22"/>
  <c r="Q287" i="22"/>
  <c r="Q279" i="22"/>
  <c r="Q271" i="22"/>
  <c r="Q263" i="22"/>
  <c r="Q255" i="22"/>
  <c r="Q247" i="22"/>
  <c r="Q239" i="22"/>
  <c r="Q231" i="22"/>
  <c r="Q223" i="22"/>
  <c r="Q215" i="22"/>
  <c r="Q207" i="22"/>
  <c r="Q199" i="22"/>
  <c r="Q191" i="22"/>
  <c r="Q183" i="22"/>
  <c r="Q175" i="22"/>
  <c r="Q167" i="22"/>
  <c r="Q159" i="22"/>
  <c r="Q151" i="22"/>
  <c r="Q143" i="22"/>
  <c r="Q135" i="22"/>
  <c r="Q127" i="22"/>
  <c r="Q119" i="22"/>
  <c r="Q111" i="22"/>
  <c r="Q103" i="22"/>
  <c r="Q95" i="22"/>
  <c r="Q87" i="22"/>
  <c r="Q79" i="22"/>
  <c r="Q71" i="22"/>
  <c r="Q63" i="22"/>
  <c r="Q55" i="22"/>
  <c r="Q47" i="22"/>
  <c r="Q39" i="22"/>
  <c r="Q31" i="22"/>
  <c r="Q23" i="22"/>
  <c r="Q15" i="22"/>
  <c r="Q7" i="22"/>
  <c r="Q1085" i="22"/>
  <c r="Q1069" i="22"/>
  <c r="Q1054" i="22"/>
  <c r="Q1046" i="22"/>
  <c r="Q1038" i="22"/>
  <c r="Q1030" i="22"/>
  <c r="Q1022" i="22"/>
  <c r="Q1014" i="22"/>
  <c r="Q1006" i="22"/>
  <c r="Q998" i="22"/>
  <c r="Q990" i="22"/>
  <c r="Q982" i="22"/>
  <c r="Q974" i="22"/>
  <c r="Q966" i="22"/>
  <c r="Q958" i="22"/>
  <c r="Q950" i="22"/>
  <c r="Q942" i="22"/>
  <c r="Q934" i="22"/>
  <c r="Q926" i="22"/>
  <c r="Q918" i="22"/>
  <c r="Q910" i="22"/>
  <c r="Q902" i="22"/>
  <c r="Q894" i="22"/>
  <c r="Q886" i="22"/>
  <c r="Q878" i="22"/>
  <c r="Q870" i="22"/>
  <c r="Q862" i="22"/>
  <c r="Q854" i="22"/>
  <c r="Q846" i="22"/>
  <c r="Q838" i="22"/>
  <c r="Q830" i="22"/>
  <c r="Q822" i="22"/>
  <c r="Q814" i="22"/>
  <c r="Q806" i="22"/>
  <c r="Q798" i="22"/>
  <c r="Q790" i="22"/>
  <c r="Q782" i="22"/>
  <c r="Q774" i="22"/>
  <c r="Q766" i="22"/>
  <c r="Q758" i="22"/>
  <c r="Q750" i="22"/>
  <c r="Q742" i="22"/>
  <c r="Q734" i="22"/>
  <c r="Q726" i="22"/>
  <c r="Q718" i="22"/>
  <c r="Q710" i="22"/>
  <c r="Q702" i="22"/>
  <c r="Q694" i="22"/>
  <c r="Q686" i="22"/>
  <c r="Q678" i="22"/>
  <c r="Q670" i="22"/>
  <c r="Q662" i="22"/>
  <c r="Q654" i="22"/>
  <c r="Q646" i="22"/>
  <c r="Q638" i="22"/>
  <c r="Q630" i="22"/>
  <c r="Q622" i="22"/>
  <c r="Q614" i="22"/>
  <c r="Q606" i="22"/>
  <c r="Q598" i="22"/>
  <c r="Q590" i="22"/>
  <c r="Q582" i="22"/>
  <c r="Q574" i="22"/>
  <c r="Q566" i="22"/>
  <c r="Q558" i="22"/>
  <c r="Q550" i="22"/>
  <c r="Q542" i="22"/>
  <c r="Q534" i="22"/>
  <c r="Q526" i="22"/>
  <c r="Q518" i="22"/>
  <c r="Q510" i="22"/>
  <c r="Q502" i="22"/>
  <c r="Q494" i="22"/>
  <c r="Q486" i="22"/>
  <c r="Q478" i="22"/>
  <c r="Q470" i="22"/>
  <c r="Q462" i="22"/>
  <c r="Q454" i="22"/>
  <c r="Q446" i="22"/>
  <c r="Q438" i="22"/>
  <c r="Q430" i="22"/>
  <c r="Q422" i="22"/>
  <c r="Q414" i="22"/>
  <c r="Q406" i="22"/>
  <c r="Q398" i="22"/>
  <c r="Q390" i="22"/>
  <c r="Q382" i="22"/>
  <c r="Q374" i="22"/>
  <c r="Q366" i="22"/>
  <c r="Q358" i="22"/>
  <c r="Q350" i="22"/>
  <c r="Q342" i="22"/>
  <c r="Q334" i="22"/>
  <c r="Q326" i="22"/>
  <c r="Q318" i="22"/>
  <c r="Q310" i="22"/>
  <c r="Q302" i="22"/>
  <c r="Q294" i="22"/>
  <c r="Q286" i="22"/>
  <c r="Q278" i="22"/>
  <c r="Q270" i="22"/>
  <c r="Q262" i="22"/>
  <c r="Q254" i="22"/>
  <c r="Q246" i="22"/>
  <c r="Q238" i="22"/>
  <c r="Q230" i="22"/>
  <c r="Q222" i="22"/>
  <c r="Q214" i="22"/>
  <c r="Q206" i="22"/>
  <c r="Q198" i="22"/>
  <c r="Q190" i="22"/>
  <c r="Q182" i="22"/>
  <c r="Q174" i="22"/>
  <c r="Q166" i="22"/>
  <c r="Q158" i="22"/>
  <c r="Q150" i="22"/>
  <c r="Q142" i="22"/>
  <c r="Q134" i="22"/>
  <c r="Q126" i="22"/>
  <c r="Q118" i="22"/>
  <c r="Q110" i="22"/>
  <c r="Q102" i="22"/>
  <c r="Q94" i="22"/>
  <c r="Q86" i="22"/>
  <c r="Q78" i="22"/>
  <c r="Q70" i="22"/>
  <c r="Q62" i="22"/>
  <c r="Q54" i="22"/>
  <c r="Q46" i="22"/>
  <c r="Q38" i="22"/>
  <c r="Q30" i="22"/>
  <c r="Q22" i="22"/>
  <c r="Q14" i="22"/>
  <c r="Q6" i="22"/>
  <c r="Q1084" i="22"/>
  <c r="Q1068" i="22"/>
  <c r="Q1053" i="22"/>
  <c r="Q1045" i="22"/>
  <c r="Q1037" i="22"/>
  <c r="Q1029" i="22"/>
  <c r="Q1021" i="22"/>
  <c r="Q1013" i="22"/>
  <c r="Q1005" i="22"/>
  <c r="Q997" i="22"/>
  <c r="Q989" i="22"/>
  <c r="Q981" i="22"/>
  <c r="Q973" i="22"/>
  <c r="Q965" i="22"/>
  <c r="Q957" i="22"/>
  <c r="Q949" i="22"/>
  <c r="Q941" i="22"/>
  <c r="Q933" i="22"/>
  <c r="Q925" i="22"/>
  <c r="Q917" i="22"/>
  <c r="Q909" i="22"/>
  <c r="Q901" i="22"/>
  <c r="Q893" i="22"/>
  <c r="Q885" i="22"/>
  <c r="Q877" i="22"/>
  <c r="Q869" i="22"/>
  <c r="Q861" i="22"/>
  <c r="Q853" i="22"/>
  <c r="Q845" i="22"/>
  <c r="Q837" i="22"/>
  <c r="Q829" i="22"/>
  <c r="Q821" i="22"/>
  <c r="Q813" i="22"/>
  <c r="Q805" i="22"/>
  <c r="Q797" i="22"/>
  <c r="Q789" i="22"/>
  <c r="Q781" i="22"/>
  <c r="Q773" i="22"/>
  <c r="Q765" i="22"/>
  <c r="Q757" i="22"/>
  <c r="Q749" i="22"/>
  <c r="Q741" i="22"/>
  <c r="Q733" i="22"/>
  <c r="Q725" i="22"/>
  <c r="Q717" i="22"/>
  <c r="Q709" i="22"/>
  <c r="Q701" i="22"/>
  <c r="Q693" i="22"/>
  <c r="Q685" i="22"/>
  <c r="Q677" i="22"/>
  <c r="Q669" i="22"/>
  <c r="Q661" i="22"/>
  <c r="Q653" i="22"/>
  <c r="Q645" i="22"/>
  <c r="Q637" i="22"/>
  <c r="Q629" i="22"/>
  <c r="Q621" i="22"/>
  <c r="Q613" i="22"/>
  <c r="Q605" i="22"/>
  <c r="Q597" i="22"/>
  <c r="Q589" i="22"/>
  <c r="Q581" i="22"/>
  <c r="Q573" i="22"/>
  <c r="Q565" i="22"/>
  <c r="Q557" i="22"/>
  <c r="Q549" i="22"/>
  <c r="Q541" i="22"/>
  <c r="Q533" i="22"/>
  <c r="Q525" i="22"/>
  <c r="Q517" i="22"/>
  <c r="Q509" i="22"/>
  <c r="Q501" i="22"/>
  <c r="Q493" i="22"/>
  <c r="Q485" i="22"/>
  <c r="Q477" i="22"/>
  <c r="Q469" i="22"/>
  <c r="Q461" i="22"/>
  <c r="Q453" i="22"/>
  <c r="Q445" i="22"/>
  <c r="Q437" i="22"/>
  <c r="Q429" i="22"/>
  <c r="Q421" i="22"/>
  <c r="Q413" i="22"/>
  <c r="Q405" i="22"/>
  <c r="Q397" i="22"/>
  <c r="Q389" i="22"/>
  <c r="Q381" i="22"/>
  <c r="Q373" i="22"/>
  <c r="Q365" i="22"/>
  <c r="Q357" i="22"/>
  <c r="Q349" i="22"/>
  <c r="Q341" i="22"/>
  <c r="Q333" i="22"/>
  <c r="Q325" i="22"/>
  <c r="Q317" i="22"/>
  <c r="Q309" i="22"/>
  <c r="Q301" i="22"/>
  <c r="Q293" i="22"/>
  <c r="Q285" i="22"/>
  <c r="Q277" i="22"/>
  <c r="Q269" i="22"/>
  <c r="Q261" i="22"/>
  <c r="Q253" i="22"/>
  <c r="Q245" i="22"/>
  <c r="Q237" i="22"/>
  <c r="Q229" i="22"/>
  <c r="Q221" i="22"/>
  <c r="Q213" i="22"/>
  <c r="Q205" i="22"/>
  <c r="Q197" i="22"/>
  <c r="Q189" i="22"/>
  <c r="Q181" i="22"/>
  <c r="Q173" i="22"/>
  <c r="Q165" i="22"/>
  <c r="Q157" i="22"/>
  <c r="Q149" i="22"/>
  <c r="Q141" i="22"/>
  <c r="Q133" i="22"/>
  <c r="Q125" i="22"/>
  <c r="Q117" i="22"/>
  <c r="Q109" i="22"/>
  <c r="Q101" i="22"/>
  <c r="Q93" i="22"/>
  <c r="Q85" i="22"/>
  <c r="Q77" i="22"/>
  <c r="Q69" i="22"/>
  <c r="Q61" i="22"/>
  <c r="Q53" i="22"/>
  <c r="Q45" i="22"/>
  <c r="Q37" i="22"/>
  <c r="Q29" i="22"/>
  <c r="Q21" i="22"/>
  <c r="Q13" i="22"/>
  <c r="Q5" i="22"/>
  <c r="Q1080" i="22"/>
  <c r="Q1064" i="22"/>
  <c r="Q1052" i="22"/>
  <c r="Q1044" i="22"/>
  <c r="Q1036" i="22"/>
  <c r="Q1028" i="22"/>
  <c r="Q1020" i="22"/>
  <c r="Q1012" i="22"/>
  <c r="Q1004" i="22"/>
  <c r="Q996" i="22"/>
  <c r="Q988" i="22"/>
  <c r="Q980" i="22"/>
  <c r="Q972" i="22"/>
  <c r="Q964" i="22"/>
  <c r="Q956" i="22"/>
  <c r="Q948" i="22"/>
  <c r="Q940" i="22"/>
  <c r="Q932" i="22"/>
  <c r="Q924" i="22"/>
  <c r="Q916" i="22"/>
  <c r="Q908" i="22"/>
  <c r="Q900" i="22"/>
  <c r="Q892" i="22"/>
  <c r="Q884" i="22"/>
  <c r="Q876" i="22"/>
  <c r="Q868" i="22"/>
  <c r="Q860" i="22"/>
  <c r="Q852" i="22"/>
  <c r="Q844" i="22"/>
  <c r="Q836" i="22"/>
  <c r="Q828" i="22"/>
  <c r="Q820" i="22"/>
  <c r="Q812" i="22"/>
  <c r="Q804" i="22"/>
  <c r="Q796" i="22"/>
  <c r="Q788" i="22"/>
  <c r="Q780" i="22"/>
  <c r="Q772" i="22"/>
  <c r="Q764" i="22"/>
  <c r="Q756" i="22"/>
  <c r="Q748" i="22"/>
  <c r="Q740" i="22"/>
  <c r="Q732" i="22"/>
  <c r="Q724" i="22"/>
  <c r="Q716" i="22"/>
  <c r="Q708" i="22"/>
  <c r="Q700" i="22"/>
  <c r="Q692" i="22"/>
  <c r="Q684" i="22"/>
  <c r="Q676" i="22"/>
  <c r="Q668" i="22"/>
  <c r="Q660" i="22"/>
  <c r="Q652" i="22"/>
  <c r="Q644" i="22"/>
  <c r="Q636" i="22"/>
  <c r="Q628" i="22"/>
  <c r="Q620" i="22"/>
  <c r="Q612" i="22"/>
  <c r="Q604" i="22"/>
  <c r="Q596" i="22"/>
  <c r="Q588" i="22"/>
  <c r="Q580" i="22"/>
  <c r="Q572" i="22"/>
  <c r="Q564" i="22"/>
  <c r="Q556" i="22"/>
  <c r="Q548" i="22"/>
  <c r="Q540" i="22"/>
  <c r="Q532" i="22"/>
  <c r="Q524" i="22"/>
  <c r="Q516" i="22"/>
  <c r="Q508" i="22"/>
  <c r="Q500" i="22"/>
  <c r="Q492" i="22"/>
  <c r="Q484" i="22"/>
  <c r="Q476" i="22"/>
  <c r="Q468" i="22"/>
  <c r="Q460" i="22"/>
  <c r="Q452" i="22"/>
  <c r="Q444" i="22"/>
  <c r="Q436" i="22"/>
  <c r="Q428" i="22"/>
  <c r="Q420" i="22"/>
  <c r="Q412" i="22"/>
  <c r="Q404" i="22"/>
  <c r="Q396" i="22"/>
  <c r="Q388" i="22"/>
  <c r="Q380" i="22"/>
  <c r="Q372" i="22"/>
  <c r="Q364" i="22"/>
  <c r="Q356" i="22"/>
  <c r="Q348" i="22"/>
  <c r="Q340" i="22"/>
  <c r="Q332" i="22"/>
  <c r="Q324" i="22"/>
  <c r="Q316" i="22"/>
  <c r="Q308" i="22"/>
  <c r="Q300" i="22"/>
  <c r="Q292" i="22"/>
  <c r="Q284" i="22"/>
  <c r="Q276" i="22"/>
  <c r="Q268" i="22"/>
  <c r="Q260" i="22"/>
  <c r="Q252" i="22"/>
  <c r="Q244" i="22"/>
  <c r="Q236" i="22"/>
  <c r="Q228" i="22"/>
  <c r="Q220" i="22"/>
  <c r="Q212" i="22"/>
  <c r="Q204" i="22"/>
  <c r="Q196" i="22"/>
  <c r="Q188" i="22"/>
  <c r="Q180" i="22"/>
  <c r="Q172" i="22"/>
  <c r="Q164" i="22"/>
  <c r="Q156" i="22"/>
  <c r="Q148" i="22"/>
  <c r="Q140" i="22"/>
  <c r="Q132" i="22"/>
  <c r="Q124" i="22"/>
  <c r="Q116" i="22"/>
  <c r="Q108" i="22"/>
  <c r="Q100" i="22"/>
  <c r="Q92" i="22"/>
  <c r="Q84" i="22"/>
  <c r="Q76" i="22"/>
  <c r="Q68" i="22"/>
  <c r="Q60" i="22"/>
  <c r="Q52" i="22"/>
  <c r="Q44" i="22"/>
  <c r="Q36" i="22"/>
  <c r="Q28" i="22"/>
  <c r="Q20" i="22"/>
  <c r="Q12" i="22"/>
  <c r="Q4" i="22"/>
  <c r="P5588" i="22"/>
  <c r="P5580" i="22"/>
  <c r="P5561" i="22"/>
  <c r="P5553" i="22"/>
  <c r="P5581" i="22"/>
  <c r="P5582" i="22"/>
  <c r="P5554" i="22"/>
  <c r="P5583" i="22"/>
  <c r="P5556" i="22"/>
  <c r="P5471" i="22"/>
  <c r="P5584" i="22"/>
  <c r="P5557" i="22"/>
  <c r="P5500" i="22"/>
  <c r="P5473" i="22"/>
  <c r="P5467" i="22"/>
  <c r="P5590" i="22"/>
  <c r="P5585" i="22"/>
  <c r="P5558" i="22"/>
  <c r="P5550" i="22"/>
  <c r="P5555" i="22"/>
  <c r="P5586" i="22"/>
  <c r="P5578" i="22"/>
  <c r="P5559" i="22"/>
  <c r="P5551" i="22"/>
  <c r="P5575" i="22"/>
  <c r="P5587" i="22"/>
  <c r="P5579" i="22"/>
  <c r="P5560" i="22"/>
  <c r="P5552" i="22"/>
  <c r="P5589" i="22"/>
  <c r="P5562" i="22"/>
  <c r="P5469" i="22"/>
  <c r="P5451" i="22"/>
  <c r="P5445" i="22"/>
  <c r="P5450" i="22"/>
  <c r="P5083" i="22"/>
  <c r="P5079" i="22"/>
  <c r="P4538" i="22"/>
  <c r="P4163" i="22"/>
  <c r="P3923" i="22"/>
  <c r="P803" i="22"/>
  <c r="P208" i="22"/>
  <c r="P217" i="22"/>
  <c r="P225" i="22"/>
  <c r="P5081" i="22"/>
  <c r="P4542" i="22"/>
  <c r="P4534" i="22"/>
  <c r="P4115" i="22"/>
  <c r="P2049" i="22"/>
  <c r="P4252" i="22"/>
  <c r="P224" i="22"/>
  <c r="P219" i="22"/>
  <c r="P4997" i="22"/>
  <c r="P4989" i="22"/>
  <c r="P4979" i="22"/>
  <c r="P4971" i="22"/>
  <c r="P211" i="22"/>
  <c r="P4543" i="22"/>
  <c r="P4535" i="22"/>
  <c r="P4116" i="22"/>
  <c r="P808" i="22"/>
  <c r="P213" i="22"/>
  <c r="P205" i="22"/>
  <c r="P220" i="22"/>
  <c r="P228" i="22"/>
  <c r="P226" i="22"/>
  <c r="P212" i="22"/>
  <c r="P204" i="22"/>
  <c r="P4539" i="22"/>
  <c r="P804" i="22"/>
  <c r="P5005" i="22"/>
  <c r="P4995" i="22"/>
  <c r="P4983" i="22"/>
  <c r="P4975" i="22"/>
  <c r="P4052" i="22"/>
  <c r="P203" i="22"/>
  <c r="P5082" i="22"/>
  <c r="P4540" i="22"/>
  <c r="P4367" i="22"/>
  <c r="P4051" i="22"/>
  <c r="P805" i="22"/>
  <c r="P210" i="22"/>
  <c r="P202" i="22"/>
  <c r="P223" i="22"/>
  <c r="P207" i="22"/>
  <c r="P218" i="22"/>
  <c r="P221" i="22"/>
  <c r="P209" i="22"/>
  <c r="P5003" i="22"/>
  <c r="P4993" i="22"/>
  <c r="P4985" i="22"/>
  <c r="P4977" i="22"/>
  <c r="P4541" i="22"/>
  <c r="P2048" i="22"/>
  <c r="P222" i="22"/>
  <c r="P5004" i="22"/>
  <c r="P5002" i="22"/>
  <c r="P5000" i="22"/>
  <c r="P4998" i="22"/>
  <c r="P4996" i="22"/>
  <c r="P4994" i="22"/>
  <c r="P4992" i="22"/>
  <c r="P4990" i="22"/>
  <c r="P4988" i="22"/>
  <c r="P4986" i="22"/>
  <c r="P4984" i="22"/>
  <c r="P4982" i="22"/>
  <c r="P4980" i="22"/>
  <c r="P4978" i="22"/>
  <c r="P4976" i="22"/>
  <c r="P4974" i="22"/>
  <c r="P4972" i="22"/>
  <c r="P4970" i="22"/>
  <c r="P4537" i="22"/>
  <c r="P4162" i="22"/>
  <c r="P3924" i="22"/>
  <c r="P215" i="22"/>
  <c r="P229" i="22"/>
  <c r="P3951" i="22"/>
  <c r="P216" i="22"/>
  <c r="P206" i="22"/>
  <c r="P5001" i="22"/>
  <c r="P4987" i="22"/>
  <c r="P4973" i="22"/>
  <c r="P5108" i="22"/>
  <c r="P5080" i="22"/>
  <c r="P4544" i="22"/>
  <c r="P4536" i="22"/>
  <c r="P4161" i="22"/>
  <c r="P3852" i="22"/>
  <c r="P214" i="22"/>
  <c r="P227" i="22"/>
  <c r="P4999" i="22"/>
  <c r="P4991" i="22"/>
  <c r="P4981" i="22"/>
  <c r="P4533" i="22"/>
  <c r="P2193" i="22"/>
  <c r="P1542" i="22"/>
  <c r="P746" i="22"/>
  <c r="P244" i="22"/>
  <c r="P616" i="22"/>
  <c r="P1589" i="22"/>
  <c r="P635" i="22"/>
  <c r="P2356" i="22"/>
  <c r="P2065" i="22"/>
  <c r="P709" i="22"/>
  <c r="P615" i="22"/>
  <c r="P435" i="22"/>
  <c r="P1534" i="22"/>
  <c r="P823" i="22"/>
  <c r="P1361" i="22"/>
  <c r="P672" i="22"/>
  <c r="P2364" i="22"/>
  <c r="P2236" i="22"/>
  <c r="P993" i="22"/>
  <c r="P442" i="22"/>
  <c r="P511" i="22"/>
  <c r="P2424" i="22"/>
  <c r="P2185" i="22"/>
  <c r="P1369" i="22"/>
  <c r="P518" i="22"/>
  <c r="P4964" i="22"/>
  <c r="P4956" i="22"/>
  <c r="P4948" i="22"/>
  <c r="P4940" i="22"/>
  <c r="P4527" i="22"/>
  <c r="P4114" i="22"/>
  <c r="P3916" i="22"/>
  <c r="P3836" i="22"/>
  <c r="P3828" i="22"/>
  <c r="P1870" i="22"/>
  <c r="P1686" i="22"/>
  <c r="P1217" i="22"/>
  <c r="P200" i="22"/>
  <c r="P192" i="22"/>
  <c r="P1620" i="22"/>
  <c r="P4963" i="22"/>
  <c r="P4955" i="22"/>
  <c r="P4947" i="22"/>
  <c r="P4939" i="22"/>
  <c r="P4528" i="22"/>
  <c r="P4158" i="22"/>
  <c r="P3944" i="22"/>
  <c r="P3909" i="22"/>
  <c r="P3829" i="22"/>
  <c r="P3821" i="22"/>
  <c r="P1757" i="22"/>
  <c r="P1261" i="22"/>
  <c r="P199" i="22"/>
  <c r="P1391" i="22"/>
  <c r="P190" i="22"/>
  <c r="P4962" i="22"/>
  <c r="P4954" i="22"/>
  <c r="P4946" i="22"/>
  <c r="P4938" i="22"/>
  <c r="P4529" i="22"/>
  <c r="P4521" i="22"/>
  <c r="P4159" i="22"/>
  <c r="P3945" i="22"/>
  <c r="P3910" i="22"/>
  <c r="P3830" i="22"/>
  <c r="P4969" i="22"/>
  <c r="P4961" i="22"/>
  <c r="P4953" i="22"/>
  <c r="P4945" i="22"/>
  <c r="P4937" i="22"/>
  <c r="P4530" i="22"/>
  <c r="P4522" i="22"/>
  <c r="P4160" i="22"/>
  <c r="P3946" i="22"/>
  <c r="P3911" i="22"/>
  <c r="P3831" i="22"/>
  <c r="P3823" i="22"/>
  <c r="P4968" i="22"/>
  <c r="P4960" i="22"/>
  <c r="P4952" i="22"/>
  <c r="P4944" i="22"/>
  <c r="P4936" i="22"/>
  <c r="P4531" i="22"/>
  <c r="P4523" i="22"/>
  <c r="P4251" i="22"/>
  <c r="P3947" i="22"/>
  <c r="P3912" i="22"/>
  <c r="P3832" i="22"/>
  <c r="P3824" i="22"/>
  <c r="P1681" i="22"/>
  <c r="P196" i="22"/>
  <c r="P188" i="22"/>
  <c r="P191" i="22"/>
  <c r="P4967" i="22"/>
  <c r="P4959" i="22"/>
  <c r="P4951" i="22"/>
  <c r="P4943" i="22"/>
  <c r="P4935" i="22"/>
  <c r="P4532" i="22"/>
  <c r="P4524" i="22"/>
  <c r="P4366" i="22"/>
  <c r="P4049" i="22"/>
  <c r="P3913" i="22"/>
  <c r="P3833" i="22"/>
  <c r="P3825" i="22"/>
  <c r="P1868" i="22"/>
  <c r="P195" i="22"/>
  <c r="P194" i="22"/>
  <c r="P3822" i="22"/>
  <c r="P198" i="22"/>
  <c r="P4966" i="22"/>
  <c r="P4958" i="22"/>
  <c r="P4950" i="22"/>
  <c r="P4942" i="22"/>
  <c r="P4934" i="22"/>
  <c r="P4525" i="22"/>
  <c r="P4050" i="22"/>
  <c r="P3914" i="22"/>
  <c r="P3834" i="22"/>
  <c r="P3826" i="22"/>
  <c r="P197" i="22"/>
  <c r="P4965" i="22"/>
  <c r="P4957" i="22"/>
  <c r="P4949" i="22"/>
  <c r="P4941" i="22"/>
  <c r="P4526" i="22"/>
  <c r="P4113" i="22"/>
  <c r="P3915" i="22"/>
  <c r="P3835" i="22"/>
  <c r="P3827" i="22"/>
  <c r="P1685" i="22"/>
  <c r="P859" i="22"/>
  <c r="P201" i="22"/>
  <c r="P193" i="22"/>
  <c r="P189" i="22"/>
  <c r="P2472" i="22"/>
  <c r="P2473" i="22"/>
  <c r="P2471" i="22"/>
  <c r="P2013" i="22"/>
  <c r="P1777" i="22"/>
  <c r="P1962" i="22"/>
  <c r="P1942" i="22"/>
  <c r="P2864" i="22"/>
  <c r="P2862" i="22"/>
  <c r="P2865" i="22"/>
  <c r="P2863" i="22"/>
  <c r="P5041" i="22"/>
  <c r="P5039" i="22"/>
  <c r="P5037" i="22"/>
  <c r="P5035" i="22"/>
  <c r="P5033" i="22"/>
  <c r="P5031" i="22"/>
  <c r="P5029" i="22"/>
  <c r="P5027" i="22"/>
  <c r="P5025" i="22"/>
  <c r="P5023" i="22"/>
  <c r="P5021" i="22"/>
  <c r="P5019" i="22"/>
  <c r="P5017" i="22"/>
  <c r="P5015" i="22"/>
  <c r="P5013" i="22"/>
  <c r="P5011" i="22"/>
  <c r="P5009" i="22"/>
  <c r="P5007" i="22"/>
  <c r="P4555" i="22"/>
  <c r="P4551" i="22"/>
  <c r="P4547" i="22"/>
  <c r="P4165" i="22"/>
  <c r="P4053" i="22"/>
  <c r="P3948" i="22"/>
  <c r="P3921" i="22"/>
  <c r="P3917" i="22"/>
  <c r="P3849" i="22"/>
  <c r="P3845" i="22"/>
  <c r="P3841" i="22"/>
  <c r="P3837" i="22"/>
  <c r="P1776" i="22"/>
  <c r="P4554" i="22"/>
  <c r="P4550" i="22"/>
  <c r="P4546" i="22"/>
  <c r="P4164" i="22"/>
  <c r="P3952" i="22"/>
  <c r="P3926" i="22"/>
  <c r="P3920" i="22"/>
  <c r="P3853" i="22"/>
  <c r="P3848" i="22"/>
  <c r="P3844" i="22"/>
  <c r="P3840" i="22"/>
  <c r="P2425" i="22"/>
  <c r="P1565" i="22"/>
  <c r="P4368" i="22"/>
  <c r="P4118" i="22"/>
  <c r="P5040" i="22"/>
  <c r="P5038" i="22"/>
  <c r="P5036" i="22"/>
  <c r="P5034" i="22"/>
  <c r="P5032" i="22"/>
  <c r="P5030" i="22"/>
  <c r="P5028" i="22"/>
  <c r="P5026" i="22"/>
  <c r="P5024" i="22"/>
  <c r="P5022" i="22"/>
  <c r="P5020" i="22"/>
  <c r="P5018" i="22"/>
  <c r="P5016" i="22"/>
  <c r="P5014" i="22"/>
  <c r="P5012" i="22"/>
  <c r="P5010" i="22"/>
  <c r="P5008" i="22"/>
  <c r="P5006" i="22"/>
  <c r="P4553" i="22"/>
  <c r="P4549" i="22"/>
  <c r="P4545" i="22"/>
  <c r="P4253" i="22"/>
  <c r="P4117" i="22"/>
  <c r="P3950" i="22"/>
  <c r="P3925" i="22"/>
  <c r="P3919" i="22"/>
  <c r="P3851" i="22"/>
  <c r="P3847" i="22"/>
  <c r="P3843" i="22"/>
  <c r="P3839" i="22"/>
  <c r="P1435" i="22"/>
  <c r="P4556" i="22"/>
  <c r="P3918" i="22"/>
  <c r="P3842" i="22"/>
  <c r="P3949" i="22"/>
  <c r="P4552" i="22"/>
  <c r="P3850" i="22"/>
  <c r="P1961" i="22"/>
  <c r="P3838" i="22"/>
  <c r="P3922" i="22"/>
  <c r="P4548" i="22"/>
  <c r="P4166" i="22"/>
  <c r="P3846" i="22"/>
  <c r="P1262" i="22"/>
  <c r="P4054" i="22"/>
  <c r="P5085" i="22"/>
  <c r="P5262" i="22"/>
  <c r="P5264" i="22"/>
  <c r="P5260" i="22"/>
  <c r="P5087" i="22"/>
  <c r="P5086" i="22"/>
  <c r="P5263" i="22"/>
  <c r="P5259" i="22"/>
  <c r="P5266" i="22"/>
  <c r="P5258" i="22"/>
  <c r="P5088" i="22"/>
  <c r="P5265" i="22"/>
  <c r="P5261" i="22"/>
  <c r="P4933" i="22"/>
  <c r="P4929" i="22"/>
  <c r="P4925" i="22"/>
  <c r="P4921" i="22"/>
  <c r="P4917" i="22"/>
  <c r="P4913" i="22"/>
  <c r="P4909" i="22"/>
  <c r="P4905" i="22"/>
  <c r="P4901" i="22"/>
  <c r="P4520" i="22"/>
  <c r="P4516" i="22"/>
  <c r="P4512" i="22"/>
  <c r="P4365" i="22"/>
  <c r="P4361" i="22"/>
  <c r="P4357" i="22"/>
  <c r="P4353" i="22"/>
  <c r="P4349" i="22"/>
  <c r="P4345" i="22"/>
  <c r="P4250" i="22"/>
  <c r="P4112" i="22"/>
  <c r="P3943" i="22"/>
  <c r="P3908" i="22"/>
  <c r="P3904" i="22"/>
  <c r="P3820" i="22"/>
  <c r="P3816" i="22"/>
  <c r="P3812" i="22"/>
  <c r="P3808" i="22"/>
  <c r="P2468" i="22"/>
  <c r="P2464" i="22"/>
  <c r="P2460" i="22"/>
  <c r="P187" i="22"/>
  <c r="P183" i="22"/>
  <c r="P179" i="22"/>
  <c r="P175" i="22"/>
  <c r="P1598" i="22"/>
  <c r="P807" i="22"/>
  <c r="P427" i="22"/>
  <c r="P613" i="22"/>
  <c r="P4932" i="22"/>
  <c r="P4928" i="22"/>
  <c r="P4924" i="22"/>
  <c r="P4920" i="22"/>
  <c r="P4916" i="22"/>
  <c r="P4912" i="22"/>
  <c r="P4908" i="22"/>
  <c r="P4904" i="22"/>
  <c r="P4900" i="22"/>
  <c r="P4519" i="22"/>
  <c r="P4515" i="22"/>
  <c r="P4511" i="22"/>
  <c r="P4364" i="22"/>
  <c r="P4360" i="22"/>
  <c r="P4356" i="22"/>
  <c r="P4352" i="22"/>
  <c r="P4348" i="22"/>
  <c r="P4344" i="22"/>
  <c r="P4157" i="22"/>
  <c r="P4111" i="22"/>
  <c r="P3942" i="22"/>
  <c r="P3907" i="22"/>
  <c r="P3903" i="22"/>
  <c r="P3819" i="22"/>
  <c r="P3815" i="22"/>
  <c r="P3811" i="22"/>
  <c r="P3807" i="22"/>
  <c r="P2467" i="22"/>
  <c r="P2463" i="22"/>
  <c r="P1871" i="22"/>
  <c r="P186" i="22"/>
  <c r="P182" i="22"/>
  <c r="P178" i="22"/>
  <c r="P174" i="22"/>
  <c r="P1597" i="22"/>
  <c r="P806" i="22"/>
  <c r="P426" i="22"/>
  <c r="P612" i="22"/>
  <c r="P4931" i="22"/>
  <c r="P4927" i="22"/>
  <c r="P4923" i="22"/>
  <c r="P4919" i="22"/>
  <c r="P4915" i="22"/>
  <c r="P4911" i="22"/>
  <c r="P4907" i="22"/>
  <c r="P4903" i="22"/>
  <c r="P4899" i="22"/>
  <c r="P4518" i="22"/>
  <c r="P4514" i="22"/>
  <c r="P4510" i="22"/>
  <c r="P4363" i="22"/>
  <c r="P4359" i="22"/>
  <c r="P4355" i="22"/>
  <c r="P4351" i="22"/>
  <c r="P4347" i="22"/>
  <c r="P4343" i="22"/>
  <c r="P4156" i="22"/>
  <c r="P4048" i="22"/>
  <c r="P3941" i="22"/>
  <c r="P3906" i="22"/>
  <c r="P3902" i="22"/>
  <c r="P3818" i="22"/>
  <c r="P3814" i="22"/>
  <c r="P3810" i="22"/>
  <c r="P3806" i="22"/>
  <c r="P2470" i="22"/>
  <c r="P2466" i="22"/>
  <c r="P2462" i="22"/>
  <c r="P185" i="22"/>
  <c r="P181" i="22"/>
  <c r="P177" i="22"/>
  <c r="P1622" i="22"/>
  <c r="P1210" i="22"/>
  <c r="P428" i="22"/>
  <c r="P425" i="22"/>
  <c r="P4930" i="22"/>
  <c r="P4926" i="22"/>
  <c r="P4922" i="22"/>
  <c r="P4918" i="22"/>
  <c r="P4914" i="22"/>
  <c r="P4910" i="22"/>
  <c r="P4906" i="22"/>
  <c r="P4902" i="22"/>
  <c r="P4898" i="22"/>
  <c r="P4517" i="22"/>
  <c r="P4513" i="22"/>
  <c r="P4509" i="22"/>
  <c r="P4362" i="22"/>
  <c r="P4358" i="22"/>
  <c r="P4354" i="22"/>
  <c r="P4350" i="22"/>
  <c r="P4346" i="22"/>
  <c r="P4342" i="22"/>
  <c r="P4155" i="22"/>
  <c r="P4047" i="22"/>
  <c r="P3940" i="22"/>
  <c r="P3905" i="22"/>
  <c r="P3901" i="22"/>
  <c r="P3817" i="22"/>
  <c r="P3813" i="22"/>
  <c r="P3809" i="22"/>
  <c r="P3805" i="22"/>
  <c r="P2469" i="22"/>
  <c r="P2465" i="22"/>
  <c r="P2461" i="22"/>
  <c r="P1627" i="22"/>
  <c r="P184" i="22"/>
  <c r="P180" i="22"/>
  <c r="P176" i="22"/>
  <c r="P1599" i="22"/>
  <c r="P809" i="22"/>
  <c r="P424" i="22"/>
  <c r="P5237" i="22"/>
  <c r="P5245" i="22"/>
  <c r="P5271" i="22"/>
  <c r="P5279" i="22"/>
  <c r="P5287" i="22"/>
  <c r="P5307" i="22"/>
  <c r="P5315" i="22"/>
  <c r="P5322" i="22"/>
  <c r="P5327" i="22"/>
  <c r="P5336" i="22"/>
  <c r="P5344" i="22"/>
  <c r="P5363" i="22"/>
  <c r="P5369" i="22"/>
  <c r="P5377" i="22"/>
  <c r="P5397" i="22"/>
  <c r="P5405" i="22"/>
  <c r="P5425" i="22"/>
  <c r="P5202" i="22"/>
  <c r="P1626" i="22"/>
  <c r="P1635" i="22"/>
  <c r="P1643" i="22"/>
  <c r="P1651" i="22"/>
  <c r="P1659" i="22"/>
  <c r="P1667" i="22"/>
  <c r="P1675" i="22"/>
  <c r="P1687" i="22"/>
  <c r="P1695" i="22"/>
  <c r="P1703" i="22"/>
  <c r="P1711" i="22"/>
  <c r="P1718" i="22"/>
  <c r="P1726" i="22"/>
  <c r="P1734" i="22"/>
  <c r="P1742" i="22"/>
  <c r="P1750" i="22"/>
  <c r="P1759" i="22"/>
  <c r="P1767" i="22"/>
  <c r="P1775" i="22"/>
  <c r="P1785" i="22"/>
  <c r="P1793" i="22"/>
  <c r="P1801" i="22"/>
  <c r="P1809" i="22"/>
  <c r="P1817" i="22"/>
  <c r="P5238" i="22"/>
  <c r="P5246" i="22"/>
  <c r="P5272" i="22"/>
  <c r="P5280" i="22"/>
  <c r="P5288" i="22"/>
  <c r="P5308" i="22"/>
  <c r="P5316" i="22"/>
  <c r="P5328" i="22"/>
  <c r="P5337" i="22"/>
  <c r="P5345" i="22"/>
  <c r="P5364" i="22"/>
  <c r="P5370" i="22"/>
  <c r="P5378" i="22"/>
  <c r="P5398" i="22"/>
  <c r="P5406" i="22"/>
  <c r="P5426" i="22"/>
  <c r="P5447" i="22"/>
  <c r="P5236" i="22"/>
  <c r="P5203" i="22"/>
  <c r="P1628" i="22"/>
  <c r="P1636" i="22"/>
  <c r="P1644" i="22"/>
  <c r="P1652" i="22"/>
  <c r="P1660" i="22"/>
  <c r="P1668" i="22"/>
  <c r="P1676" i="22"/>
  <c r="P1688" i="22"/>
  <c r="P1696" i="22"/>
  <c r="P1704" i="22"/>
  <c r="P1712" i="22"/>
  <c r="P1719" i="22"/>
  <c r="P1727" i="22"/>
  <c r="P1735" i="22"/>
  <c r="P1743" i="22"/>
  <c r="P1751" i="22"/>
  <c r="P1760" i="22"/>
  <c r="P1768" i="22"/>
  <c r="P1778" i="22"/>
  <c r="P1786" i="22"/>
  <c r="P1794" i="22"/>
  <c r="P1802" i="22"/>
  <c r="P1810" i="22"/>
  <c r="P1818" i="22"/>
  <c r="P5239" i="22"/>
  <c r="P5247" i="22"/>
  <c r="P5273" i="22"/>
  <c r="P5281" i="22"/>
  <c r="P5289" i="22"/>
  <c r="P5309" i="22"/>
  <c r="P5317" i="22"/>
  <c r="P5329" i="22"/>
  <c r="P5338" i="22"/>
  <c r="P5346" i="22"/>
  <c r="P5365" i="22"/>
  <c r="P5371" i="22"/>
  <c r="P5379" i="22"/>
  <c r="P5399" i="22"/>
  <c r="P5419" i="22"/>
  <c r="P5427" i="22"/>
  <c r="P5448" i="22"/>
  <c r="P5196" i="22"/>
  <c r="P5204" i="22"/>
  <c r="P1629" i="22"/>
  <c r="P1637" i="22"/>
  <c r="P1645" i="22"/>
  <c r="P1653" i="22"/>
  <c r="P1661" i="22"/>
  <c r="P1669" i="22"/>
  <c r="P1677" i="22"/>
  <c r="P1689" i="22"/>
  <c r="P1697" i="22"/>
  <c r="P1705" i="22"/>
  <c r="P1713" i="22"/>
  <c r="P1720" i="22"/>
  <c r="P1728" i="22"/>
  <c r="P1736" i="22"/>
  <c r="P1744" i="22"/>
  <c r="P1752" i="22"/>
  <c r="P1761" i="22"/>
  <c r="P1769" i="22"/>
  <c r="P1779" i="22"/>
  <c r="P1787" i="22"/>
  <c r="P1795" i="22"/>
  <c r="P1803" i="22"/>
  <c r="P1811" i="22"/>
  <c r="P5240" i="22"/>
  <c r="P5248" i="22"/>
  <c r="P5274" i="22"/>
  <c r="P5282" i="22"/>
  <c r="P5290" i="22"/>
  <c r="P5310" i="22"/>
  <c r="P5319" i="22"/>
  <c r="P5330" i="22"/>
  <c r="P5339" i="22"/>
  <c r="P5347" i="22"/>
  <c r="P5366" i="22"/>
  <c r="P5372" i="22"/>
  <c r="P5380" i="22"/>
  <c r="P5400" i="22"/>
  <c r="P5420" i="22"/>
  <c r="P5428" i="22"/>
  <c r="P5197" i="22"/>
  <c r="P5205" i="22"/>
  <c r="P1630" i="22"/>
  <c r="P1638" i="22"/>
  <c r="P1646" i="22"/>
  <c r="P1654" i="22"/>
  <c r="P1662" i="22"/>
  <c r="P1670" i="22"/>
  <c r="P1678" i="22"/>
  <c r="P1690" i="22"/>
  <c r="P1698" i="22"/>
  <c r="P1706" i="22"/>
  <c r="P1682" i="22"/>
  <c r="P1721" i="22"/>
  <c r="P1729" i="22"/>
  <c r="P1737" i="22"/>
  <c r="P1745" i="22"/>
  <c r="P1753" i="22"/>
  <c r="P1762" i="22"/>
  <c r="P1770" i="22"/>
  <c r="P1780" i="22"/>
  <c r="P1788" i="22"/>
  <c r="P1796" i="22"/>
  <c r="P1804" i="22"/>
  <c r="P1812" i="22"/>
  <c r="P5241" i="22"/>
  <c r="P5267" i="22"/>
  <c r="P5275" i="22"/>
  <c r="P5283" i="22"/>
  <c r="P5291" i="22"/>
  <c r="P5311" i="22"/>
  <c r="P5318" i="22"/>
  <c r="P5323" i="22"/>
  <c r="P5331" i="22"/>
  <c r="P5340" i="22"/>
  <c r="P5360" i="22"/>
  <c r="P5373" i="22"/>
  <c r="P5381" i="22"/>
  <c r="P5401" i="22"/>
  <c r="P5421" i="22"/>
  <c r="P5429" i="22"/>
  <c r="P5198" i="22"/>
  <c r="P5206" i="22"/>
  <c r="P1631" i="22"/>
  <c r="P1639" i="22"/>
  <c r="P1647" i="22"/>
  <c r="P1655" i="22"/>
  <c r="P1663" i="22"/>
  <c r="P1671" i="22"/>
  <c r="P1679" i="22"/>
  <c r="P1691" i="22"/>
  <c r="P1699" i="22"/>
  <c r="P1707" i="22"/>
  <c r="P1714" i="22"/>
  <c r="P1722" i="22"/>
  <c r="P1730" i="22"/>
  <c r="P1738" i="22"/>
  <c r="P1746" i="22"/>
  <c r="P1754" i="22"/>
  <c r="P1763" i="22"/>
  <c r="P1771" i="22"/>
  <c r="P1781" i="22"/>
  <c r="P1789" i="22"/>
  <c r="P1797" i="22"/>
  <c r="P1805" i="22"/>
  <c r="P1813" i="22"/>
  <c r="P5242" i="22"/>
  <c r="P5268" i="22"/>
  <c r="P5276" i="22"/>
  <c r="P5284" i="22"/>
  <c r="P5292" i="22"/>
  <c r="P5312" i="22"/>
  <c r="P5320" i="22"/>
  <c r="P5324" i="22"/>
  <c r="P5332" i="22"/>
  <c r="P5341" i="22"/>
  <c r="P5361" i="22"/>
  <c r="P5367" i="22"/>
  <c r="P5374" i="22"/>
  <c r="P5394" i="22"/>
  <c r="P5402" i="22"/>
  <c r="P5422" i="22"/>
  <c r="P5430" i="22"/>
  <c r="P5454" i="22"/>
  <c r="P5199" i="22"/>
  <c r="P5195" i="22"/>
  <c r="P1632" i="22"/>
  <c r="P1640" i="22"/>
  <c r="P1648" i="22"/>
  <c r="P1656" i="22"/>
  <c r="P1664" i="22"/>
  <c r="P1672" i="22"/>
  <c r="P1680" i="22"/>
  <c r="P1692" i="22"/>
  <c r="P1700" i="22"/>
  <c r="P1708" i="22"/>
  <c r="P1715" i="22"/>
  <c r="P1723" i="22"/>
  <c r="P1731" i="22"/>
  <c r="P1739" i="22"/>
  <c r="P1747" i="22"/>
  <c r="P1755" i="22"/>
  <c r="P1764" i="22"/>
  <c r="P1772" i="22"/>
  <c r="P1782" i="22"/>
  <c r="P1790" i="22"/>
  <c r="P1798" i="22"/>
  <c r="P1806" i="22"/>
  <c r="P1814" i="22"/>
  <c r="P5243" i="22"/>
  <c r="P5269" i="22"/>
  <c r="P5277" i="22"/>
  <c r="P5285" i="22"/>
  <c r="P5305" i="22"/>
  <c r="P5313" i="22"/>
  <c r="P5321" i="22"/>
  <c r="P5325" i="22"/>
  <c r="P5333" i="22"/>
  <c r="P5342" i="22"/>
  <c r="P5362" i="22"/>
  <c r="P5375" i="22"/>
  <c r="P5395" i="22"/>
  <c r="P5403" i="22"/>
  <c r="P5423" i="22"/>
  <c r="P5431" i="22"/>
  <c r="P5200" i="22"/>
  <c r="P1624" i="22"/>
  <c r="P1633" i="22"/>
  <c r="P1641" i="22"/>
  <c r="P5244" i="22"/>
  <c r="P5270" i="22"/>
  <c r="P5278" i="22"/>
  <c r="P5286" i="22"/>
  <c r="P5306" i="22"/>
  <c r="P5314" i="22"/>
  <c r="P5326" i="22"/>
  <c r="P5334" i="22"/>
  <c r="P5343" i="22"/>
  <c r="P5368" i="22"/>
  <c r="P5376" i="22"/>
  <c r="P5396" i="22"/>
  <c r="P5404" i="22"/>
  <c r="P5424" i="22"/>
  <c r="P5444" i="22"/>
  <c r="P5201" i="22"/>
  <c r="P1625" i="22"/>
  <c r="P1634" i="22"/>
  <c r="P1642" i="22"/>
  <c r="P1650" i="22"/>
  <c r="P1658" i="22"/>
  <c r="P1666" i="22"/>
  <c r="P1674" i="22"/>
  <c r="P1684" i="22"/>
  <c r="P1694" i="22"/>
  <c r="P1702" i="22"/>
  <c r="P1710" i="22"/>
  <c r="P1717" i="22"/>
  <c r="P1725" i="22"/>
  <c r="P1733" i="22"/>
  <c r="P1741" i="22"/>
  <c r="P1749" i="22"/>
  <c r="P1758" i="22"/>
  <c r="P1766" i="22"/>
  <c r="P1774" i="22"/>
  <c r="P1784" i="22"/>
  <c r="P1792" i="22"/>
  <c r="P1800" i="22"/>
  <c r="P1693" i="22"/>
  <c r="P1756" i="22"/>
  <c r="P1815" i="22"/>
  <c r="P1825" i="22"/>
  <c r="P1833" i="22"/>
  <c r="P1841" i="22"/>
  <c r="P1849" i="22"/>
  <c r="P1857" i="22"/>
  <c r="P1865" i="22"/>
  <c r="P1877" i="22"/>
  <c r="P1885" i="22"/>
  <c r="P1893" i="22"/>
  <c r="P1900" i="22"/>
  <c r="P1908" i="22"/>
  <c r="P1916" i="22"/>
  <c r="P1924" i="22"/>
  <c r="P1932" i="22"/>
  <c r="P1940" i="22"/>
  <c r="P1949" i="22"/>
  <c r="P1957" i="22"/>
  <c r="P1967" i="22"/>
  <c r="P1975" i="22"/>
  <c r="P1983" i="22"/>
  <c r="P1991" i="22"/>
  <c r="P1999" i="22"/>
  <c r="P2007" i="22"/>
  <c r="P2016" i="22"/>
  <c r="P2024" i="22"/>
  <c r="P2032" i="22"/>
  <c r="P2040" i="22"/>
  <c r="P2050" i="22"/>
  <c r="P2058" i="22"/>
  <c r="P2067" i="22"/>
  <c r="P2075" i="22"/>
  <c r="P2083" i="22"/>
  <c r="P2091" i="22"/>
  <c r="P2099" i="22"/>
  <c r="P2107" i="22"/>
  <c r="P2115" i="22"/>
  <c r="P2123" i="22"/>
  <c r="P2131" i="22"/>
  <c r="P2139" i="22"/>
  <c r="P2147" i="22"/>
  <c r="P2155" i="22"/>
  <c r="P2163" i="22"/>
  <c r="P2171" i="22"/>
  <c r="P2179" i="22"/>
  <c r="P2188" i="22"/>
  <c r="P2197" i="22"/>
  <c r="P2205" i="22"/>
  <c r="P2213" i="22"/>
  <c r="P2221" i="22"/>
  <c r="P2229" i="22"/>
  <c r="P2238" i="22"/>
  <c r="P2246" i="22"/>
  <c r="P2254" i="22"/>
  <c r="P2262" i="22"/>
  <c r="P2270" i="22"/>
  <c r="P2278" i="22"/>
  <c r="P2286" i="22"/>
  <c r="P2294" i="22"/>
  <c r="P2302" i="22"/>
  <c r="P2310" i="22"/>
  <c r="P2318" i="22"/>
  <c r="P2326" i="22"/>
  <c r="P2334" i="22"/>
  <c r="P2342" i="22"/>
  <c r="P2350" i="22"/>
  <c r="P2359" i="22"/>
  <c r="P2368" i="22"/>
  <c r="P2376" i="22"/>
  <c r="P2384" i="22"/>
  <c r="P2392" i="22"/>
  <c r="P2400" i="22"/>
  <c r="P2408" i="22"/>
  <c r="P2416" i="22"/>
  <c r="P2426" i="22"/>
  <c r="P2434" i="22"/>
  <c r="P2442" i="22"/>
  <c r="P2450" i="22"/>
  <c r="P2458" i="22"/>
  <c r="P2480" i="22"/>
  <c r="P2488" i="22"/>
  <c r="P2496" i="22"/>
  <c r="P2504" i="22"/>
  <c r="P2512" i="22"/>
  <c r="P2520" i="22"/>
  <c r="P2528" i="22"/>
  <c r="P2536" i="22"/>
  <c r="P2544" i="22"/>
  <c r="P2552" i="22"/>
  <c r="P2560" i="22"/>
  <c r="P2568" i="22"/>
  <c r="P2576" i="22"/>
  <c r="P2584" i="22"/>
  <c r="P2592" i="22"/>
  <c r="P2600" i="22"/>
  <c r="P2608" i="22"/>
  <c r="P2616" i="22"/>
  <c r="P2624" i="22"/>
  <c r="P2632" i="22"/>
  <c r="P2640" i="22"/>
  <c r="P2648" i="22"/>
  <c r="P2656" i="22"/>
  <c r="P2664" i="22"/>
  <c r="P2672" i="22"/>
  <c r="P2680" i="22"/>
  <c r="P2688" i="22"/>
  <c r="P2696" i="22"/>
  <c r="P2704" i="22"/>
  <c r="P2712" i="22"/>
  <c r="P2720" i="22"/>
  <c r="P2728" i="22"/>
  <c r="P2736" i="22"/>
  <c r="P2744" i="22"/>
  <c r="P2752" i="22"/>
  <c r="P2760" i="22"/>
  <c r="P2768" i="22"/>
  <c r="P2776" i="22"/>
  <c r="P2784" i="22"/>
  <c r="P2792" i="22"/>
  <c r="P2800" i="22"/>
  <c r="P2808" i="22"/>
  <c r="P2816" i="22"/>
  <c r="P2824" i="22"/>
  <c r="P2832" i="22"/>
  <c r="P2840" i="22"/>
  <c r="P2848" i="22"/>
  <c r="P2856" i="22"/>
  <c r="P2868" i="22"/>
  <c r="P2876" i="22"/>
  <c r="P2884" i="22"/>
  <c r="P2892" i="22"/>
  <c r="P2900" i="22"/>
  <c r="P2908" i="22"/>
  <c r="P2916" i="22"/>
  <c r="P2924" i="22"/>
  <c r="P2932" i="22"/>
  <c r="P2940" i="22"/>
  <c r="P2948" i="22"/>
  <c r="P2956" i="22"/>
  <c r="P2964" i="22"/>
  <c r="P2972" i="22"/>
  <c r="P2980" i="22"/>
  <c r="P2988" i="22"/>
  <c r="P2996" i="22"/>
  <c r="P3004" i="22"/>
  <c r="P3012" i="22"/>
  <c r="P3020" i="22"/>
  <c r="P3028" i="22"/>
  <c r="P3036" i="22"/>
  <c r="P3044" i="22"/>
  <c r="P3052" i="22"/>
  <c r="P3060" i="22"/>
  <c r="P3068" i="22"/>
  <c r="P3076" i="22"/>
  <c r="P3084" i="22"/>
  <c r="P3092" i="22"/>
  <c r="P3100" i="22"/>
  <c r="P3108" i="22"/>
  <c r="P3116" i="22"/>
  <c r="P3124" i="22"/>
  <c r="P3132" i="22"/>
  <c r="P3140" i="22"/>
  <c r="P1701" i="22"/>
  <c r="P1765" i="22"/>
  <c r="P1816" i="22"/>
  <c r="P1826" i="22"/>
  <c r="P1834" i="22"/>
  <c r="P1842" i="22"/>
  <c r="P1850" i="22"/>
  <c r="P1858" i="22"/>
  <c r="P1867" i="22"/>
  <c r="P1878" i="22"/>
  <c r="P1886" i="22"/>
  <c r="P1894" i="22"/>
  <c r="P1901" i="22"/>
  <c r="P1909" i="22"/>
  <c r="P1917" i="22"/>
  <c r="P1925" i="22"/>
  <c r="P1933" i="22"/>
  <c r="P1941" i="22"/>
  <c r="P1950" i="22"/>
  <c r="P1958" i="22"/>
  <c r="P1968" i="22"/>
  <c r="P1976" i="22"/>
  <c r="P1984" i="22"/>
  <c r="P1992" i="22"/>
  <c r="P2000" i="22"/>
  <c r="P2008" i="22"/>
  <c r="P2017" i="22"/>
  <c r="P2025" i="22"/>
  <c r="P2033" i="22"/>
  <c r="P2041" i="22"/>
  <c r="P2051" i="22"/>
  <c r="P2059" i="22"/>
  <c r="P2068" i="22"/>
  <c r="P2076" i="22"/>
  <c r="P2084" i="22"/>
  <c r="P2092" i="22"/>
  <c r="P2100" i="22"/>
  <c r="P2108" i="22"/>
  <c r="P2116" i="22"/>
  <c r="P2124" i="22"/>
  <c r="P2132" i="22"/>
  <c r="P2140" i="22"/>
  <c r="P2148" i="22"/>
  <c r="P2156" i="22"/>
  <c r="P2164" i="22"/>
  <c r="P2172" i="22"/>
  <c r="P2180" i="22"/>
  <c r="P2189" i="22"/>
  <c r="P2198" i="22"/>
  <c r="P2206" i="22"/>
  <c r="P2214" i="22"/>
  <c r="P2222" i="22"/>
  <c r="P2230" i="22"/>
  <c r="P2239" i="22"/>
  <c r="P2247" i="22"/>
  <c r="P2255" i="22"/>
  <c r="P2263" i="22"/>
  <c r="P2271" i="22"/>
  <c r="P2279" i="22"/>
  <c r="P2287" i="22"/>
  <c r="P2295" i="22"/>
  <c r="P2303" i="22"/>
  <c r="P2311" i="22"/>
  <c r="P2319" i="22"/>
  <c r="P2327" i="22"/>
  <c r="P2335" i="22"/>
  <c r="P2343" i="22"/>
  <c r="P2351" i="22"/>
  <c r="P2360" i="22"/>
  <c r="P2369" i="22"/>
  <c r="P2377" i="22"/>
  <c r="P2385" i="22"/>
  <c r="P2393" i="22"/>
  <c r="P2401" i="22"/>
  <c r="P2409" i="22"/>
  <c r="P2417" i="22"/>
  <c r="P2427" i="22"/>
  <c r="P2435" i="22"/>
  <c r="P2443" i="22"/>
  <c r="P2451" i="22"/>
  <c r="P2459" i="22"/>
  <c r="P2481" i="22"/>
  <c r="P2489" i="22"/>
  <c r="P2497" i="22"/>
  <c r="P2505" i="22"/>
  <c r="P2513" i="22"/>
  <c r="P2521" i="22"/>
  <c r="P2529" i="22"/>
  <c r="P2537" i="22"/>
  <c r="P2545" i="22"/>
  <c r="P2553" i="22"/>
  <c r="P2561" i="22"/>
  <c r="P2569" i="22"/>
  <c r="P2577" i="22"/>
  <c r="P2585" i="22"/>
  <c r="P2593" i="22"/>
  <c r="P2601" i="22"/>
  <c r="P2609" i="22"/>
  <c r="P2617" i="22"/>
  <c r="P2625" i="22"/>
  <c r="P2633" i="22"/>
  <c r="P2641" i="22"/>
  <c r="P2649" i="22"/>
  <c r="P2657" i="22"/>
  <c r="P2665" i="22"/>
  <c r="P2673" i="22"/>
  <c r="P2681" i="22"/>
  <c r="P2689" i="22"/>
  <c r="P2697" i="22"/>
  <c r="P2705" i="22"/>
  <c r="P2713" i="22"/>
  <c r="P2721" i="22"/>
  <c r="P2729" i="22"/>
  <c r="P2737" i="22"/>
  <c r="P2745" i="22"/>
  <c r="P2753" i="22"/>
  <c r="P2761" i="22"/>
  <c r="P2769" i="22"/>
  <c r="P2777" i="22"/>
  <c r="P2785" i="22"/>
  <c r="P2793" i="22"/>
  <c r="P2801" i="22"/>
  <c r="P2809" i="22"/>
  <c r="P2817" i="22"/>
  <c r="P2825" i="22"/>
  <c r="P2833" i="22"/>
  <c r="P2841" i="22"/>
  <c r="P2849" i="22"/>
  <c r="P2857" i="22"/>
  <c r="P2869" i="22"/>
  <c r="P2877" i="22"/>
  <c r="P2885" i="22"/>
  <c r="P2893" i="22"/>
  <c r="P2901" i="22"/>
  <c r="P2909" i="22"/>
  <c r="P2917" i="22"/>
  <c r="P2925" i="22"/>
  <c r="P2933" i="22"/>
  <c r="P2941" i="22"/>
  <c r="P2949" i="22"/>
  <c r="P2957" i="22"/>
  <c r="P2965" i="22"/>
  <c r="P2973" i="22"/>
  <c r="P2981" i="22"/>
  <c r="P2989" i="22"/>
  <c r="P2997" i="22"/>
  <c r="P3005" i="22"/>
  <c r="P3013" i="22"/>
  <c r="P3021" i="22"/>
  <c r="P3029" i="22"/>
  <c r="P3037" i="22"/>
  <c r="P3045" i="22"/>
  <c r="P3053" i="22"/>
  <c r="P3061" i="22"/>
  <c r="P3069" i="22"/>
  <c r="P3077" i="22"/>
  <c r="P3085" i="22"/>
  <c r="P3093" i="22"/>
  <c r="P3101" i="22"/>
  <c r="P3109" i="22"/>
  <c r="P3117" i="22"/>
  <c r="P3125" i="22"/>
  <c r="P3133" i="22"/>
  <c r="P1709" i="22"/>
  <c r="P1773" i="22"/>
  <c r="P1819" i="22"/>
  <c r="P1827" i="22"/>
  <c r="P1835" i="22"/>
  <c r="P1843" i="22"/>
  <c r="P1851" i="22"/>
  <c r="P1859" i="22"/>
  <c r="P1869" i="22"/>
  <c r="P1879" i="22"/>
  <c r="P1887" i="22"/>
  <c r="P1895" i="22"/>
  <c r="P1902" i="22"/>
  <c r="P1910" i="22"/>
  <c r="P1918" i="22"/>
  <c r="P1926" i="22"/>
  <c r="P1934" i="22"/>
  <c r="P1943" i="22"/>
  <c r="P1951" i="22"/>
  <c r="P1959" i="22"/>
  <c r="P1969" i="22"/>
  <c r="P1977" i="22"/>
  <c r="P1985" i="22"/>
  <c r="P1993" i="22"/>
  <c r="P2001" i="22"/>
  <c r="P2009" i="22"/>
  <c r="P2018" i="22"/>
  <c r="P2026" i="22"/>
  <c r="P2034" i="22"/>
  <c r="P2042" i="22"/>
  <c r="P2052" i="22"/>
  <c r="P2060" i="22"/>
  <c r="P2069" i="22"/>
  <c r="P2077" i="22"/>
  <c r="P2085" i="22"/>
  <c r="P2093" i="22"/>
  <c r="P2101" i="22"/>
  <c r="P2109" i="22"/>
  <c r="P2117" i="22"/>
  <c r="P2125" i="22"/>
  <c r="P2133" i="22"/>
  <c r="P2141" i="22"/>
  <c r="P2149" i="22"/>
  <c r="P2157" i="22"/>
  <c r="P2165" i="22"/>
  <c r="P2173" i="22"/>
  <c r="P2181" i="22"/>
  <c r="P2190" i="22"/>
  <c r="P2199" i="22"/>
  <c r="P2207" i="22"/>
  <c r="P2215" i="22"/>
  <c r="P2223" i="22"/>
  <c r="P2231" i="22"/>
  <c r="P2240" i="22"/>
  <c r="P2248" i="22"/>
  <c r="P2256" i="22"/>
  <c r="P2264" i="22"/>
  <c r="P2272" i="22"/>
  <c r="P2280" i="22"/>
  <c r="P2288" i="22"/>
  <c r="P2296" i="22"/>
  <c r="P2304" i="22"/>
  <c r="P2312" i="22"/>
  <c r="P2320" i="22"/>
  <c r="P2328" i="22"/>
  <c r="P2336" i="22"/>
  <c r="P2344" i="22"/>
  <c r="P2352" i="22"/>
  <c r="P2361" i="22"/>
  <c r="P2370" i="22"/>
  <c r="P2378" i="22"/>
  <c r="P2386" i="22"/>
  <c r="P2394" i="22"/>
  <c r="P2402" i="22"/>
  <c r="P2410" i="22"/>
  <c r="P2418" i="22"/>
  <c r="P2428" i="22"/>
  <c r="P2436" i="22"/>
  <c r="P2444" i="22"/>
  <c r="P2452" i="22"/>
  <c r="P2474" i="22"/>
  <c r="P2482" i="22"/>
  <c r="P2490" i="22"/>
  <c r="P2498" i="22"/>
  <c r="P2506" i="22"/>
  <c r="P2514" i="22"/>
  <c r="P2522" i="22"/>
  <c r="P2530" i="22"/>
  <c r="P2538" i="22"/>
  <c r="P2546" i="22"/>
  <c r="P2554" i="22"/>
  <c r="P2562" i="22"/>
  <c r="P2570" i="22"/>
  <c r="P2578" i="22"/>
  <c r="P2586" i="22"/>
  <c r="P2594" i="22"/>
  <c r="P2602" i="22"/>
  <c r="P2610" i="22"/>
  <c r="P2618" i="22"/>
  <c r="P2626" i="22"/>
  <c r="P2634" i="22"/>
  <c r="P2642" i="22"/>
  <c r="P2650" i="22"/>
  <c r="P2658" i="22"/>
  <c r="P2666" i="22"/>
  <c r="P2674" i="22"/>
  <c r="P2682" i="22"/>
  <c r="P2690" i="22"/>
  <c r="P2698" i="22"/>
  <c r="P2706" i="22"/>
  <c r="P2714" i="22"/>
  <c r="P2722" i="22"/>
  <c r="P2730" i="22"/>
  <c r="P2738" i="22"/>
  <c r="P2746" i="22"/>
  <c r="P2754" i="22"/>
  <c r="P2762" i="22"/>
  <c r="P2770" i="22"/>
  <c r="P2778" i="22"/>
  <c r="P2786" i="22"/>
  <c r="P2794" i="22"/>
  <c r="P2802" i="22"/>
  <c r="P2810" i="22"/>
  <c r="P2818" i="22"/>
  <c r="P2826" i="22"/>
  <c r="P2834" i="22"/>
  <c r="P2842" i="22"/>
  <c r="P2850" i="22"/>
  <c r="P2858" i="22"/>
  <c r="P2870" i="22"/>
  <c r="P2878" i="22"/>
  <c r="P2886" i="22"/>
  <c r="P2894" i="22"/>
  <c r="P2902" i="22"/>
  <c r="P2910" i="22"/>
  <c r="P2918" i="22"/>
  <c r="P2926" i="22"/>
  <c r="P2934" i="22"/>
  <c r="P2942" i="22"/>
  <c r="P2950" i="22"/>
  <c r="P2958" i="22"/>
  <c r="P2966" i="22"/>
  <c r="P2974" i="22"/>
  <c r="P2982" i="22"/>
  <c r="P2990" i="22"/>
  <c r="P2998" i="22"/>
  <c r="P3006" i="22"/>
  <c r="P3014" i="22"/>
  <c r="P1649" i="22"/>
  <c r="P1716" i="22"/>
  <c r="P1783" i="22"/>
  <c r="P1820" i="22"/>
  <c r="P1828" i="22"/>
  <c r="P1836" i="22"/>
  <c r="P1844" i="22"/>
  <c r="P1852" i="22"/>
  <c r="P1860" i="22"/>
  <c r="P1872" i="22"/>
  <c r="P1880" i="22"/>
  <c r="P1888" i="22"/>
  <c r="P1896" i="22"/>
  <c r="P1903" i="22"/>
  <c r="P1911" i="22"/>
  <c r="P1919" i="22"/>
  <c r="P1927" i="22"/>
  <c r="P1935" i="22"/>
  <c r="P1944" i="22"/>
  <c r="P1952" i="22"/>
  <c r="P1960" i="22"/>
  <c r="P1970" i="22"/>
  <c r="P1978" i="22"/>
  <c r="P1986" i="22"/>
  <c r="P1994" i="22"/>
  <c r="P2002" i="22"/>
  <c r="P2010" i="22"/>
  <c r="P2019" i="22"/>
  <c r="P2027" i="22"/>
  <c r="P2035" i="22"/>
  <c r="P2043" i="22"/>
  <c r="P2053" i="22"/>
  <c r="P2061" i="22"/>
  <c r="P2070" i="22"/>
  <c r="P2078" i="22"/>
  <c r="P2086" i="22"/>
  <c r="P2094" i="22"/>
  <c r="P2102" i="22"/>
  <c r="P2110" i="22"/>
  <c r="P2118" i="22"/>
  <c r="P2126" i="22"/>
  <c r="P2134" i="22"/>
  <c r="P2142" i="22"/>
  <c r="P2150" i="22"/>
  <c r="P2158" i="22"/>
  <c r="P2166" i="22"/>
  <c r="P2174" i="22"/>
  <c r="P2182" i="22"/>
  <c r="P2191" i="22"/>
  <c r="P2200" i="22"/>
  <c r="P2208" i="22"/>
  <c r="P2216" i="22"/>
  <c r="P2224" i="22"/>
  <c r="P2232" i="22"/>
  <c r="P2241" i="22"/>
  <c r="P2249" i="22"/>
  <c r="P2257" i="22"/>
  <c r="P2265" i="22"/>
  <c r="P2273" i="22"/>
  <c r="P2281" i="22"/>
  <c r="P2289" i="22"/>
  <c r="P2297" i="22"/>
  <c r="P2305" i="22"/>
  <c r="P2313" i="22"/>
  <c r="P2321" i="22"/>
  <c r="P2329" i="22"/>
  <c r="P2337" i="22"/>
  <c r="P2345" i="22"/>
  <c r="P2353" i="22"/>
  <c r="P2362" i="22"/>
  <c r="P2371" i="22"/>
  <c r="P2379" i="22"/>
  <c r="P2387" i="22"/>
  <c r="P2395" i="22"/>
  <c r="P2403" i="22"/>
  <c r="P2411" i="22"/>
  <c r="P2419" i="22"/>
  <c r="P2429" i="22"/>
  <c r="P2437" i="22"/>
  <c r="P2445" i="22"/>
  <c r="P2453" i="22"/>
  <c r="P2475" i="22"/>
  <c r="P2483" i="22"/>
  <c r="P2491" i="22"/>
  <c r="P2499" i="22"/>
  <c r="P2507" i="22"/>
  <c r="P2515" i="22"/>
  <c r="P2523" i="22"/>
  <c r="P2531" i="22"/>
  <c r="P2539" i="22"/>
  <c r="P2547" i="22"/>
  <c r="P2555" i="22"/>
  <c r="P2563" i="22"/>
  <c r="P2571" i="22"/>
  <c r="P2579" i="22"/>
  <c r="P2587" i="22"/>
  <c r="P2595" i="22"/>
  <c r="P2603" i="22"/>
  <c r="P2611" i="22"/>
  <c r="P2619" i="22"/>
  <c r="P2627" i="22"/>
  <c r="P2635" i="22"/>
  <c r="P2643" i="22"/>
  <c r="P2651" i="22"/>
  <c r="P2659" i="22"/>
  <c r="P2667" i="22"/>
  <c r="P2675" i="22"/>
  <c r="P2683" i="22"/>
  <c r="P2691" i="22"/>
  <c r="P2699" i="22"/>
  <c r="P2707" i="22"/>
  <c r="P2715" i="22"/>
  <c r="P2723" i="22"/>
  <c r="P2731" i="22"/>
  <c r="P2739" i="22"/>
  <c r="P2747" i="22"/>
  <c r="P2755" i="22"/>
  <c r="P2763" i="22"/>
  <c r="P2771" i="22"/>
  <c r="P2779" i="22"/>
  <c r="P2787" i="22"/>
  <c r="P2795" i="22"/>
  <c r="P2803" i="22"/>
  <c r="P2811" i="22"/>
  <c r="P2819" i="22"/>
  <c r="P2827" i="22"/>
  <c r="P2835" i="22"/>
  <c r="P2843" i="22"/>
  <c r="P2851" i="22"/>
  <c r="P2859" i="22"/>
  <c r="P2871" i="22"/>
  <c r="P2879" i="22"/>
  <c r="P2887" i="22"/>
  <c r="P2895" i="22"/>
  <c r="P2903" i="22"/>
  <c r="P2911" i="22"/>
  <c r="P2919" i="22"/>
  <c r="P2927" i="22"/>
  <c r="P2935" i="22"/>
  <c r="P2943" i="22"/>
  <c r="P2951" i="22"/>
  <c r="P2959" i="22"/>
  <c r="P2967" i="22"/>
  <c r="P2975" i="22"/>
  <c r="P2983" i="22"/>
  <c r="P2991" i="22"/>
  <c r="P2999" i="22"/>
  <c r="P3007" i="22"/>
  <c r="P3015" i="22"/>
  <c r="P3023" i="22"/>
  <c r="P3031" i="22"/>
  <c r="P3039" i="22"/>
  <c r="P3047" i="22"/>
  <c r="P3055" i="22"/>
  <c r="P3063" i="22"/>
  <c r="P3071" i="22"/>
  <c r="P3079" i="22"/>
  <c r="P3087" i="22"/>
  <c r="P3095" i="22"/>
  <c r="P3103" i="22"/>
  <c r="P3111" i="22"/>
  <c r="P3119" i="22"/>
  <c r="P3127" i="22"/>
  <c r="P3135" i="22"/>
  <c r="P3143" i="22"/>
  <c r="P3151" i="22"/>
  <c r="P3159" i="22"/>
  <c r="P3167" i="22"/>
  <c r="P3175" i="22"/>
  <c r="P3183" i="22"/>
  <c r="P1657" i="22"/>
  <c r="P1724" i="22"/>
  <c r="P1791" i="22"/>
  <c r="P1821" i="22"/>
  <c r="P1829" i="22"/>
  <c r="P1837" i="22"/>
  <c r="P1845" i="22"/>
  <c r="P1853" i="22"/>
  <c r="P1861" i="22"/>
  <c r="P1873" i="22"/>
  <c r="P1881" i="22"/>
  <c r="P1889" i="22"/>
  <c r="P1897" i="22"/>
  <c r="P1904" i="22"/>
  <c r="P1912" i="22"/>
  <c r="P1920" i="22"/>
  <c r="P1928" i="22"/>
  <c r="P1936" i="22"/>
  <c r="P1945" i="22"/>
  <c r="P1953" i="22"/>
  <c r="P1963" i="22"/>
  <c r="P1971" i="22"/>
  <c r="P1979" i="22"/>
  <c r="P1987" i="22"/>
  <c r="P1995" i="22"/>
  <c r="P2003" i="22"/>
  <c r="P2011" i="22"/>
  <c r="P2020" i="22"/>
  <c r="P2028" i="22"/>
  <c r="P2036" i="22"/>
  <c r="P2044" i="22"/>
  <c r="P2054" i="22"/>
  <c r="P2062" i="22"/>
  <c r="P2071" i="22"/>
  <c r="P2079" i="22"/>
  <c r="P2087" i="22"/>
  <c r="P2095" i="22"/>
  <c r="P2103" i="22"/>
  <c r="P2111" i="22"/>
  <c r="P2119" i="22"/>
  <c r="P2127" i="22"/>
  <c r="P2135" i="22"/>
  <c r="P2143" i="22"/>
  <c r="P2151" i="22"/>
  <c r="P2159" i="22"/>
  <c r="P2167" i="22"/>
  <c r="P2175" i="22"/>
  <c r="P2183" i="22"/>
  <c r="P2192" i="22"/>
  <c r="P2201" i="22"/>
  <c r="P2209" i="22"/>
  <c r="P2217" i="22"/>
  <c r="P2225" i="22"/>
  <c r="P2233" i="22"/>
  <c r="P2242" i="22"/>
  <c r="P2250" i="22"/>
  <c r="P2258" i="22"/>
  <c r="P2266" i="22"/>
  <c r="P2274" i="22"/>
  <c r="P2282" i="22"/>
  <c r="P2290" i="22"/>
  <c r="P2298" i="22"/>
  <c r="P2306" i="22"/>
  <c r="P2314" i="22"/>
  <c r="P2322" i="22"/>
  <c r="P2330" i="22"/>
  <c r="P2338" i="22"/>
  <c r="P2346" i="22"/>
  <c r="P2354" i="22"/>
  <c r="P2363" i="22"/>
  <c r="P2372" i="22"/>
  <c r="P2380" i="22"/>
  <c r="P2388" i="22"/>
  <c r="P2396" i="22"/>
  <c r="P2404" i="22"/>
  <c r="P2412" i="22"/>
  <c r="P2420" i="22"/>
  <c r="P2430" i="22"/>
  <c r="P2438" i="22"/>
  <c r="P2446" i="22"/>
  <c r="P2454" i="22"/>
  <c r="P2476" i="22"/>
  <c r="P2484" i="22"/>
  <c r="P2492" i="22"/>
  <c r="P2500" i="22"/>
  <c r="P2508" i="22"/>
  <c r="P2516" i="22"/>
  <c r="P2524" i="22"/>
  <c r="P2532" i="22"/>
  <c r="P2540" i="22"/>
  <c r="P2548" i="22"/>
  <c r="P2556" i="22"/>
  <c r="P2564" i="22"/>
  <c r="P2572" i="22"/>
  <c r="P2580" i="22"/>
  <c r="P2588" i="22"/>
  <c r="P2596" i="22"/>
  <c r="P2604" i="22"/>
  <c r="P2612" i="22"/>
  <c r="P2620" i="22"/>
  <c r="P2628" i="22"/>
  <c r="P2636" i="22"/>
  <c r="P2644" i="22"/>
  <c r="P2652" i="22"/>
  <c r="P2660" i="22"/>
  <c r="P2668" i="22"/>
  <c r="P2676" i="22"/>
  <c r="P2684" i="22"/>
  <c r="P2692" i="22"/>
  <c r="P2700" i="22"/>
  <c r="P2708" i="22"/>
  <c r="P2716" i="22"/>
  <c r="P2724" i="22"/>
  <c r="P2732" i="22"/>
  <c r="P2740" i="22"/>
  <c r="P2748" i="22"/>
  <c r="P2756" i="22"/>
  <c r="P2764" i="22"/>
  <c r="P2772" i="22"/>
  <c r="P2780" i="22"/>
  <c r="P2788" i="22"/>
  <c r="P2796" i="22"/>
  <c r="P2804" i="22"/>
  <c r="P2812" i="22"/>
  <c r="P2820" i="22"/>
  <c r="P2828" i="22"/>
  <c r="P2836" i="22"/>
  <c r="P2844" i="22"/>
  <c r="P2852" i="22"/>
  <c r="P2860" i="22"/>
  <c r="P2872" i="22"/>
  <c r="P2880" i="22"/>
  <c r="P2888" i="22"/>
  <c r="P2896" i="22"/>
  <c r="P2904" i="22"/>
  <c r="P2912" i="22"/>
  <c r="P2920" i="22"/>
  <c r="P2928" i="22"/>
  <c r="P2936" i="22"/>
  <c r="P2944" i="22"/>
  <c r="P2952" i="22"/>
  <c r="P2960" i="22"/>
  <c r="P2968" i="22"/>
  <c r="P2976" i="22"/>
  <c r="P2984" i="22"/>
  <c r="P2992" i="22"/>
  <c r="P3000" i="22"/>
  <c r="P3008" i="22"/>
  <c r="P3016" i="22"/>
  <c r="P3024" i="22"/>
  <c r="P3032" i="22"/>
  <c r="P3040" i="22"/>
  <c r="P3048" i="22"/>
  <c r="P3056" i="22"/>
  <c r="P3064" i="22"/>
  <c r="P3072" i="22"/>
  <c r="P3080" i="22"/>
  <c r="P3088" i="22"/>
  <c r="P3096" i="22"/>
  <c r="P3104" i="22"/>
  <c r="P3112" i="22"/>
  <c r="P3120" i="22"/>
  <c r="P3128" i="22"/>
  <c r="P3136" i="22"/>
  <c r="P1665" i="22"/>
  <c r="P1732" i="22"/>
  <c r="P1799" i="22"/>
  <c r="P1822" i="22"/>
  <c r="P1830" i="22"/>
  <c r="P1838" i="22"/>
  <c r="P1846" i="22"/>
  <c r="P1854" i="22"/>
  <c r="P1862" i="22"/>
  <c r="P1874" i="22"/>
  <c r="P1882" i="22"/>
  <c r="P1890" i="22"/>
  <c r="P1898" i="22"/>
  <c r="P1905" i="22"/>
  <c r="P1913" i="22"/>
  <c r="P1921" i="22"/>
  <c r="P1929" i="22"/>
  <c r="P1937" i="22"/>
  <c r="P1946" i="22"/>
  <c r="P1954" i="22"/>
  <c r="P1964" i="22"/>
  <c r="P1972" i="22"/>
  <c r="P1980" i="22"/>
  <c r="P1988" i="22"/>
  <c r="P1996" i="22"/>
  <c r="P2004" i="22"/>
  <c r="P2012" i="22"/>
  <c r="P2021" i="22"/>
  <c r="P2029" i="22"/>
  <c r="P2037" i="22"/>
  <c r="P2045" i="22"/>
  <c r="P2055" i="22"/>
  <c r="P2063" i="22"/>
  <c r="P2072" i="22"/>
  <c r="P2080" i="22"/>
  <c r="P2088" i="22"/>
  <c r="P2096" i="22"/>
  <c r="P2104" i="22"/>
  <c r="P2112" i="22"/>
  <c r="P2120" i="22"/>
  <c r="P2128" i="22"/>
  <c r="P2136" i="22"/>
  <c r="P2144" i="22"/>
  <c r="P2152" i="22"/>
  <c r="P2160" i="22"/>
  <c r="P2168" i="22"/>
  <c r="P2176" i="22"/>
  <c r="P2184" i="22"/>
  <c r="P2194" i="22"/>
  <c r="P2202" i="22"/>
  <c r="P2210" i="22"/>
  <c r="P2218" i="22"/>
  <c r="P2226" i="22"/>
  <c r="P2234" i="22"/>
  <c r="P2243" i="22"/>
  <c r="P2251" i="22"/>
  <c r="P2259" i="22"/>
  <c r="P2267" i="22"/>
  <c r="P2275" i="22"/>
  <c r="P2283" i="22"/>
  <c r="P2291" i="22"/>
  <c r="P2299" i="22"/>
  <c r="P2307" i="22"/>
  <c r="P2315" i="22"/>
  <c r="P2323" i="22"/>
  <c r="P2331" i="22"/>
  <c r="P2339" i="22"/>
  <c r="P2347" i="22"/>
  <c r="P2355" i="22"/>
  <c r="P2365" i="22"/>
  <c r="P2373" i="22"/>
  <c r="P2381" i="22"/>
  <c r="P2389" i="22"/>
  <c r="P2397" i="22"/>
  <c r="P2405" i="22"/>
  <c r="P2413" i="22"/>
  <c r="P2421" i="22"/>
  <c r="P2431" i="22"/>
  <c r="P2439" i="22"/>
  <c r="P2447" i="22"/>
  <c r="P2455" i="22"/>
  <c r="P2477" i="22"/>
  <c r="P2485" i="22"/>
  <c r="P2493" i="22"/>
  <c r="P2501" i="22"/>
  <c r="P2509" i="22"/>
  <c r="P2517" i="22"/>
  <c r="P2525" i="22"/>
  <c r="P2533" i="22"/>
  <c r="P2541" i="22"/>
  <c r="P2549" i="22"/>
  <c r="P2557" i="22"/>
  <c r="P2565" i="22"/>
  <c r="P2573" i="22"/>
  <c r="P2581" i="22"/>
  <c r="P2589" i="22"/>
  <c r="P2597" i="22"/>
  <c r="P2605" i="22"/>
  <c r="P2613" i="22"/>
  <c r="P2621" i="22"/>
  <c r="P2629" i="22"/>
  <c r="P2637" i="22"/>
  <c r="P2645" i="22"/>
  <c r="P2653" i="22"/>
  <c r="P2661" i="22"/>
  <c r="P2669" i="22"/>
  <c r="P2677" i="22"/>
  <c r="P2685" i="22"/>
  <c r="P2693" i="22"/>
  <c r="P2701" i="22"/>
  <c r="P2709" i="22"/>
  <c r="P2717" i="22"/>
  <c r="P2725" i="22"/>
  <c r="P2733" i="22"/>
  <c r="P2741" i="22"/>
  <c r="P2749" i="22"/>
  <c r="P2757" i="22"/>
  <c r="P2765" i="22"/>
  <c r="P2773" i="22"/>
  <c r="P2781" i="22"/>
  <c r="P2789" i="22"/>
  <c r="P2797" i="22"/>
  <c r="P2805" i="22"/>
  <c r="P2813" i="22"/>
  <c r="P2821" i="22"/>
  <c r="P2829" i="22"/>
  <c r="P2837" i="22"/>
  <c r="P2845" i="22"/>
  <c r="P2853" i="22"/>
  <c r="P2861" i="22"/>
  <c r="P2873" i="22"/>
  <c r="P2881" i="22"/>
  <c r="P2889" i="22"/>
  <c r="P2897" i="22"/>
  <c r="P2905" i="22"/>
  <c r="P2913" i="22"/>
  <c r="P2921" i="22"/>
  <c r="P2929" i="22"/>
  <c r="P2937" i="22"/>
  <c r="P2945" i="22"/>
  <c r="P2953" i="22"/>
  <c r="P2961" i="22"/>
  <c r="P2969" i="22"/>
  <c r="P2977" i="22"/>
  <c r="P2985" i="22"/>
  <c r="P2993" i="22"/>
  <c r="P3001" i="22"/>
  <c r="P3009" i="22"/>
  <c r="P3017" i="22"/>
  <c r="P3025" i="22"/>
  <c r="P3033" i="22"/>
  <c r="P3041" i="22"/>
  <c r="P3049" i="22"/>
  <c r="P3057" i="22"/>
  <c r="P3065" i="22"/>
  <c r="P3073" i="22"/>
  <c r="P3081" i="22"/>
  <c r="P3089" i="22"/>
  <c r="P3097" i="22"/>
  <c r="P3105" i="22"/>
  <c r="P3113" i="22"/>
  <c r="P3121" i="22"/>
  <c r="P3129" i="22"/>
  <c r="P3137" i="22"/>
  <c r="P1673" i="22"/>
  <c r="P1740" i="22"/>
  <c r="P1807" i="22"/>
  <c r="P1823" i="22"/>
  <c r="P1831" i="22"/>
  <c r="P1839" i="22"/>
  <c r="P1847" i="22"/>
  <c r="P1855" i="22"/>
  <c r="P1863" i="22"/>
  <c r="P1875" i="22"/>
  <c r="P1883" i="22"/>
  <c r="P1891" i="22"/>
  <c r="P1866" i="22"/>
  <c r="P1906" i="22"/>
  <c r="P1914" i="22"/>
  <c r="P1922" i="22"/>
  <c r="P1930" i="22"/>
  <c r="P1938" i="22"/>
  <c r="P1947" i="22"/>
  <c r="P1955" i="22"/>
  <c r="P1965" i="22"/>
  <c r="P1973" i="22"/>
  <c r="P1981" i="22"/>
  <c r="P1989" i="22"/>
  <c r="P1997" i="22"/>
  <c r="P2005" i="22"/>
  <c r="P2014" i="22"/>
  <c r="P2022" i="22"/>
  <c r="P2030" i="22"/>
  <c r="P2038" i="22"/>
  <c r="P2046" i="22"/>
  <c r="P2056" i="22"/>
  <c r="P2064" i="22"/>
  <c r="P2073" i="22"/>
  <c r="P2081" i="22"/>
  <c r="P2089" i="22"/>
  <c r="P2097" i="22"/>
  <c r="P2105" i="22"/>
  <c r="P2113" i="22"/>
  <c r="P2121" i="22"/>
  <c r="P2129" i="22"/>
  <c r="P2137" i="22"/>
  <c r="P2145" i="22"/>
  <c r="P2153" i="22"/>
  <c r="P2161" i="22"/>
  <c r="P2169" i="22"/>
  <c r="P2177" i="22"/>
  <c r="P2186" i="22"/>
  <c r="P2195" i="22"/>
  <c r="P2203" i="22"/>
  <c r="P2211" i="22"/>
  <c r="P2219" i="22"/>
  <c r="P2227" i="22"/>
  <c r="P2235" i="22"/>
  <c r="P2244" i="22"/>
  <c r="P2252" i="22"/>
  <c r="P2260" i="22"/>
  <c r="P2268" i="22"/>
  <c r="P2276" i="22"/>
  <c r="P2284" i="22"/>
  <c r="P2292" i="22"/>
  <c r="P2300" i="22"/>
  <c r="P2308" i="22"/>
  <c r="P2316" i="22"/>
  <c r="P2324" i="22"/>
  <c r="P2332" i="22"/>
  <c r="P2340" i="22"/>
  <c r="P2348" i="22"/>
  <c r="P2357" i="22"/>
  <c r="P2366" i="22"/>
  <c r="P2374" i="22"/>
  <c r="P2382" i="22"/>
  <c r="P2390" i="22"/>
  <c r="P2398" i="22"/>
  <c r="P2406" i="22"/>
  <c r="P2414" i="22"/>
  <c r="P2422" i="22"/>
  <c r="P2432" i="22"/>
  <c r="P2440" i="22"/>
  <c r="P2448" i="22"/>
  <c r="P2456" i="22"/>
  <c r="P2478" i="22"/>
  <c r="P2486" i="22"/>
  <c r="P2494" i="22"/>
  <c r="P2502" i="22"/>
  <c r="P2510" i="22"/>
  <c r="P2518" i="22"/>
  <c r="P2526" i="22"/>
  <c r="P2534" i="22"/>
  <c r="P2542" i="22"/>
  <c r="P2550" i="22"/>
  <c r="P2558" i="22"/>
  <c r="P2566" i="22"/>
  <c r="P2574" i="22"/>
  <c r="P2582" i="22"/>
  <c r="P2590" i="22"/>
  <c r="P2598" i="22"/>
  <c r="P2606" i="22"/>
  <c r="P2614" i="22"/>
  <c r="P2622" i="22"/>
  <c r="P2630" i="22"/>
  <c r="P2638" i="22"/>
  <c r="P2646" i="22"/>
  <c r="P2654" i="22"/>
  <c r="P2662" i="22"/>
  <c r="P2670" i="22"/>
  <c r="P2678" i="22"/>
  <c r="P1683" i="22"/>
  <c r="P1748" i="22"/>
  <c r="P1808" i="22"/>
  <c r="P1824" i="22"/>
  <c r="P1832" i="22"/>
  <c r="P1840" i="22"/>
  <c r="P1848" i="22"/>
  <c r="P1856" i="22"/>
  <c r="P1864" i="22"/>
  <c r="P1876" i="22"/>
  <c r="P1884" i="22"/>
  <c r="P1892" i="22"/>
  <c r="P1899" i="22"/>
  <c r="P1907" i="22"/>
  <c r="P1915" i="22"/>
  <c r="P1923" i="22"/>
  <c r="P1931" i="22"/>
  <c r="P1939" i="22"/>
  <c r="P1948" i="22"/>
  <c r="P1956" i="22"/>
  <c r="P1966" i="22"/>
  <c r="P1974" i="22"/>
  <c r="P1982" i="22"/>
  <c r="P1990" i="22"/>
  <c r="P1998" i="22"/>
  <c r="P2006" i="22"/>
  <c r="P2015" i="22"/>
  <c r="P2023" i="22"/>
  <c r="P2031" i="22"/>
  <c r="P2039" i="22"/>
  <c r="P2047" i="22"/>
  <c r="P2057" i="22"/>
  <c r="P2066" i="22"/>
  <c r="P2074" i="22"/>
  <c r="P2082" i="22"/>
  <c r="P2090" i="22"/>
  <c r="P2098" i="22"/>
  <c r="P2106" i="22"/>
  <c r="P2114" i="22"/>
  <c r="P2122" i="22"/>
  <c r="P2130" i="22"/>
  <c r="P2138" i="22"/>
  <c r="P2146" i="22"/>
  <c r="P2154" i="22"/>
  <c r="P2162" i="22"/>
  <c r="P2170" i="22"/>
  <c r="P2178" i="22"/>
  <c r="P2187" i="22"/>
  <c r="P2196" i="22"/>
  <c r="P2204" i="22"/>
  <c r="P2212" i="22"/>
  <c r="P2220" i="22"/>
  <c r="P2228" i="22"/>
  <c r="P2237" i="22"/>
  <c r="P2245" i="22"/>
  <c r="P2253" i="22"/>
  <c r="P2261" i="22"/>
  <c r="P2269" i="22"/>
  <c r="P2277" i="22"/>
  <c r="P2285" i="22"/>
  <c r="P2293" i="22"/>
  <c r="P2301" i="22"/>
  <c r="P2309" i="22"/>
  <c r="P2317" i="22"/>
  <c r="P2325" i="22"/>
  <c r="P2333" i="22"/>
  <c r="P2341" i="22"/>
  <c r="P2349" i="22"/>
  <c r="P2358" i="22"/>
  <c r="P2367" i="22"/>
  <c r="P2375" i="22"/>
  <c r="P2383" i="22"/>
  <c r="P2391" i="22"/>
  <c r="P2399" i="22"/>
  <c r="P2407" i="22"/>
  <c r="P2415" i="22"/>
  <c r="P2423" i="22"/>
  <c r="P2433" i="22"/>
  <c r="P2441" i="22"/>
  <c r="P2449" i="22"/>
  <c r="P2457" i="22"/>
  <c r="P2479" i="22"/>
  <c r="P2487" i="22"/>
  <c r="P2495" i="22"/>
  <c r="P2503" i="22"/>
  <c r="P2511" i="22"/>
  <c r="P2519" i="22"/>
  <c r="P2527" i="22"/>
  <c r="P2535" i="22"/>
  <c r="P2543" i="22"/>
  <c r="P2551" i="22"/>
  <c r="P2559" i="22"/>
  <c r="P2567" i="22"/>
  <c r="P2575" i="22"/>
  <c r="P2583" i="22"/>
  <c r="P2591" i="22"/>
  <c r="P2599" i="22"/>
  <c r="P2607" i="22"/>
  <c r="P2615" i="22"/>
  <c r="P2623" i="22"/>
  <c r="P2631" i="22"/>
  <c r="P2639" i="22"/>
  <c r="P2647" i="22"/>
  <c r="P2655" i="22"/>
  <c r="P2663" i="22"/>
  <c r="P2671" i="22"/>
  <c r="P2679" i="22"/>
  <c r="P2687" i="22"/>
  <c r="P2695" i="22"/>
  <c r="P2703" i="22"/>
  <c r="P2711" i="22"/>
  <c r="P2719" i="22"/>
  <c r="P2727" i="22"/>
  <c r="P2735" i="22"/>
  <c r="P2743" i="22"/>
  <c r="P2751" i="22"/>
  <c r="P2759" i="22"/>
  <c r="P2767" i="22"/>
  <c r="P2775" i="22"/>
  <c r="P2783" i="22"/>
  <c r="P2791" i="22"/>
  <c r="P2799" i="22"/>
  <c r="P2807" i="22"/>
  <c r="P2815" i="22"/>
  <c r="P2823" i="22"/>
  <c r="P2831" i="22"/>
  <c r="P2839" i="22"/>
  <c r="P2847" i="22"/>
  <c r="P2855" i="22"/>
  <c r="P2867" i="22"/>
  <c r="P2875" i="22"/>
  <c r="P2883" i="22"/>
  <c r="P2891" i="22"/>
  <c r="P2899" i="22"/>
  <c r="P2907" i="22"/>
  <c r="P2915" i="22"/>
  <c r="P2923" i="22"/>
  <c r="P2931" i="22"/>
  <c r="P2939" i="22"/>
  <c r="P2947" i="22"/>
  <c r="P2955" i="22"/>
  <c r="P2963" i="22"/>
  <c r="P2971" i="22"/>
  <c r="P2979" i="22"/>
  <c r="P2987" i="22"/>
  <c r="P2995" i="22"/>
  <c r="P3003" i="22"/>
  <c r="P3011" i="22"/>
  <c r="P3019" i="22"/>
  <c r="P3027" i="22"/>
  <c r="P3035" i="22"/>
  <c r="P3043" i="22"/>
  <c r="P3051" i="22"/>
  <c r="P3059" i="22"/>
  <c r="P3067" i="22"/>
  <c r="P3075" i="22"/>
  <c r="P3083" i="22"/>
  <c r="P3091" i="22"/>
  <c r="P3099" i="22"/>
  <c r="P3107" i="22"/>
  <c r="P3115" i="22"/>
  <c r="P3123" i="22"/>
  <c r="P3131" i="22"/>
  <c r="P3139" i="22"/>
  <c r="P3147" i="22"/>
  <c r="P3155" i="22"/>
  <c r="P3163" i="22"/>
  <c r="P3171" i="22"/>
  <c r="P3179" i="22"/>
  <c r="P3187" i="22"/>
  <c r="P2726" i="22"/>
  <c r="P2790" i="22"/>
  <c r="P2854" i="22"/>
  <c r="P2922" i="22"/>
  <c r="P2986" i="22"/>
  <c r="P3034" i="22"/>
  <c r="P3066" i="22"/>
  <c r="P3098" i="22"/>
  <c r="P3130" i="22"/>
  <c r="P3148" i="22"/>
  <c r="P3158" i="22"/>
  <c r="P3169" i="22"/>
  <c r="P3180" i="22"/>
  <c r="P3190" i="22"/>
  <c r="P3198" i="22"/>
  <c r="P3206" i="22"/>
  <c r="P3214" i="22"/>
  <c r="P3222" i="22"/>
  <c r="P3230" i="22"/>
  <c r="P3238" i="22"/>
  <c r="P3246" i="22"/>
  <c r="P3254" i="22"/>
  <c r="P3262" i="22"/>
  <c r="P3270" i="22"/>
  <c r="P3278" i="22"/>
  <c r="P3286" i="22"/>
  <c r="P3294" i="22"/>
  <c r="P3302" i="22"/>
  <c r="P3310" i="22"/>
  <c r="P3318" i="22"/>
  <c r="P3326" i="22"/>
  <c r="P3334" i="22"/>
  <c r="P3342" i="22"/>
  <c r="P3350" i="22"/>
  <c r="P3358" i="22"/>
  <c r="P3366" i="22"/>
  <c r="P3374" i="22"/>
  <c r="P3382" i="22"/>
  <c r="P3390" i="22"/>
  <c r="P3398" i="22"/>
  <c r="P3406" i="22"/>
  <c r="P3414" i="22"/>
  <c r="P3422" i="22"/>
  <c r="P3430" i="22"/>
  <c r="P3438" i="22"/>
  <c r="P3446" i="22"/>
  <c r="P3454" i="22"/>
  <c r="P3462" i="22"/>
  <c r="P3470" i="22"/>
  <c r="P3478" i="22"/>
  <c r="P3486" i="22"/>
  <c r="P3494" i="22"/>
  <c r="P3502" i="22"/>
  <c r="P3510" i="22"/>
  <c r="P3518" i="22"/>
  <c r="P3526" i="22"/>
  <c r="P3534" i="22"/>
  <c r="P3542" i="22"/>
  <c r="P3550" i="22"/>
  <c r="P3558" i="22"/>
  <c r="P3566" i="22"/>
  <c r="P3574" i="22"/>
  <c r="P3582" i="22"/>
  <c r="P3590" i="22"/>
  <c r="P3598" i="22"/>
  <c r="P3606" i="22"/>
  <c r="P3614" i="22"/>
  <c r="P3622" i="22"/>
  <c r="P3630" i="22"/>
  <c r="P3638" i="22"/>
  <c r="P3646" i="22"/>
  <c r="P3654" i="22"/>
  <c r="P3662" i="22"/>
  <c r="P3670" i="22"/>
  <c r="P3678" i="22"/>
  <c r="P3686" i="22"/>
  <c r="P3694" i="22"/>
  <c r="P3702" i="22"/>
  <c r="P3710" i="22"/>
  <c r="P3718" i="22"/>
  <c r="P3726" i="22"/>
  <c r="P3734" i="22"/>
  <c r="P3742" i="22"/>
  <c r="P3750" i="22"/>
  <c r="P3758" i="22"/>
  <c r="P3766" i="22"/>
  <c r="P3774" i="22"/>
  <c r="P3782" i="22"/>
  <c r="P3790" i="22"/>
  <c r="P3798" i="22"/>
  <c r="P3855" i="22"/>
  <c r="P3863" i="22"/>
  <c r="P3871" i="22"/>
  <c r="P3879" i="22"/>
  <c r="P3887" i="22"/>
  <c r="P3895" i="22"/>
  <c r="P3929" i="22"/>
  <c r="P3937" i="22"/>
  <c r="P3958" i="22"/>
  <c r="P3966" i="22"/>
  <c r="P3974" i="22"/>
  <c r="P3982" i="22"/>
  <c r="P3990" i="22"/>
  <c r="P3998" i="22"/>
  <c r="P4006" i="22"/>
  <c r="P4014" i="22"/>
  <c r="P4022" i="22"/>
  <c r="P4030" i="22"/>
  <c r="P4038" i="22"/>
  <c r="P4046" i="22"/>
  <c r="P4062" i="22"/>
  <c r="P4070" i="22"/>
  <c r="P4078" i="22"/>
  <c r="P4086" i="22"/>
  <c r="P4094" i="22"/>
  <c r="P4102" i="22"/>
  <c r="P4110" i="22"/>
  <c r="P4126" i="22"/>
  <c r="P4134" i="22"/>
  <c r="P4142" i="22"/>
  <c r="P4150" i="22"/>
  <c r="P4170" i="22"/>
  <c r="P4178" i="22"/>
  <c r="P4186" i="22"/>
  <c r="P4194" i="22"/>
  <c r="P4202" i="22"/>
  <c r="P4210" i="22"/>
  <c r="P4218" i="22"/>
  <c r="P4226" i="22"/>
  <c r="P4234" i="22"/>
  <c r="P4242" i="22"/>
  <c r="P4254" i="22"/>
  <c r="P4262" i="22"/>
  <c r="P4270" i="22"/>
  <c r="P4278" i="22"/>
  <c r="P4286" i="22"/>
  <c r="P4294" i="22"/>
  <c r="P4302" i="22"/>
  <c r="P4310" i="22"/>
  <c r="P4318" i="22"/>
  <c r="P4326" i="22"/>
  <c r="P4334" i="22"/>
  <c r="P4369" i="22"/>
  <c r="P4377" i="22"/>
  <c r="P4385" i="22"/>
  <c r="P4393" i="22"/>
  <c r="P4401" i="22"/>
  <c r="P4409" i="22"/>
  <c r="P4417" i="22"/>
  <c r="P4425" i="22"/>
  <c r="P4433" i="22"/>
  <c r="P4441" i="22"/>
  <c r="P4449" i="22"/>
  <c r="P4457" i="22"/>
  <c r="P4465" i="22"/>
  <c r="P4473" i="22"/>
  <c r="P4481" i="22"/>
  <c r="P4489" i="22"/>
  <c r="P4497" i="22"/>
  <c r="P4505" i="22"/>
  <c r="P4561" i="22"/>
  <c r="P4569" i="22"/>
  <c r="P4577" i="22"/>
  <c r="P4585" i="22"/>
  <c r="P4593" i="22"/>
  <c r="P4601" i="22"/>
  <c r="P4609" i="22"/>
  <c r="P4617" i="22"/>
  <c r="P4625" i="22"/>
  <c r="P4633" i="22"/>
  <c r="P2734" i="22"/>
  <c r="P2798" i="22"/>
  <c r="P2866" i="22"/>
  <c r="P2930" i="22"/>
  <c r="P2994" i="22"/>
  <c r="P3038" i="22"/>
  <c r="P3070" i="22"/>
  <c r="P3102" i="22"/>
  <c r="P3134" i="22"/>
  <c r="P3149" i="22"/>
  <c r="P3160" i="22"/>
  <c r="P3170" i="22"/>
  <c r="P3181" i="22"/>
  <c r="P3191" i="22"/>
  <c r="P3199" i="22"/>
  <c r="P3207" i="22"/>
  <c r="P3215" i="22"/>
  <c r="P3223" i="22"/>
  <c r="P3231" i="22"/>
  <c r="P3239" i="22"/>
  <c r="P3247" i="22"/>
  <c r="P3255" i="22"/>
  <c r="P3263" i="22"/>
  <c r="P3271" i="22"/>
  <c r="P3279" i="22"/>
  <c r="P3287" i="22"/>
  <c r="P3295" i="22"/>
  <c r="P3303" i="22"/>
  <c r="P3311" i="22"/>
  <c r="P3319" i="22"/>
  <c r="P3327" i="22"/>
  <c r="P3335" i="22"/>
  <c r="P3343" i="22"/>
  <c r="P3351" i="22"/>
  <c r="P3359" i="22"/>
  <c r="P3367" i="22"/>
  <c r="P3375" i="22"/>
  <c r="P3383" i="22"/>
  <c r="P3391" i="22"/>
  <c r="P3399" i="22"/>
  <c r="P3407" i="22"/>
  <c r="P3415" i="22"/>
  <c r="P3423" i="22"/>
  <c r="P3431" i="22"/>
  <c r="P3439" i="22"/>
  <c r="P3447" i="22"/>
  <c r="P3455" i="22"/>
  <c r="P3463" i="22"/>
  <c r="P3471" i="22"/>
  <c r="P3479" i="22"/>
  <c r="P3487" i="22"/>
  <c r="P3495" i="22"/>
  <c r="P3503" i="22"/>
  <c r="P3511" i="22"/>
  <c r="P3519" i="22"/>
  <c r="P3527" i="22"/>
  <c r="P3535" i="22"/>
  <c r="P3543" i="22"/>
  <c r="P3551" i="22"/>
  <c r="P3559" i="22"/>
  <c r="P3567" i="22"/>
  <c r="P3575" i="22"/>
  <c r="P3583" i="22"/>
  <c r="P3591" i="22"/>
  <c r="P3599" i="22"/>
  <c r="P3607" i="22"/>
  <c r="P3615" i="22"/>
  <c r="P3623" i="22"/>
  <c r="P3631" i="22"/>
  <c r="P3639" i="22"/>
  <c r="P3647" i="22"/>
  <c r="P3655" i="22"/>
  <c r="P3663" i="22"/>
  <c r="P3671" i="22"/>
  <c r="P3679" i="22"/>
  <c r="P3687" i="22"/>
  <c r="P3695" i="22"/>
  <c r="P3703" i="22"/>
  <c r="P3711" i="22"/>
  <c r="P3719" i="22"/>
  <c r="P3727" i="22"/>
  <c r="P3735" i="22"/>
  <c r="P3743" i="22"/>
  <c r="P3751" i="22"/>
  <c r="P3759" i="22"/>
  <c r="P3767" i="22"/>
  <c r="P3775" i="22"/>
  <c r="P3783" i="22"/>
  <c r="P3791" i="22"/>
  <c r="P3799" i="22"/>
  <c r="P3856" i="22"/>
  <c r="P3864" i="22"/>
  <c r="P3872" i="22"/>
  <c r="P3880" i="22"/>
  <c r="P3888" i="22"/>
  <c r="P3896" i="22"/>
  <c r="P3930" i="22"/>
  <c r="P3938" i="22"/>
  <c r="P3959" i="22"/>
  <c r="P3967" i="22"/>
  <c r="P3975" i="22"/>
  <c r="P3983" i="22"/>
  <c r="P3991" i="22"/>
  <c r="P3999" i="22"/>
  <c r="P4007" i="22"/>
  <c r="P2742" i="22"/>
  <c r="P2806" i="22"/>
  <c r="P2874" i="22"/>
  <c r="P2938" i="22"/>
  <c r="P3002" i="22"/>
  <c r="P3042" i="22"/>
  <c r="P3074" i="22"/>
  <c r="P3106" i="22"/>
  <c r="P3138" i="22"/>
  <c r="P3150" i="22"/>
  <c r="P3161" i="22"/>
  <c r="P3172" i="22"/>
  <c r="P3182" i="22"/>
  <c r="P3192" i="22"/>
  <c r="P3200" i="22"/>
  <c r="P3208" i="22"/>
  <c r="P3216" i="22"/>
  <c r="P3224" i="22"/>
  <c r="P3232" i="22"/>
  <c r="P3240" i="22"/>
  <c r="P3248" i="22"/>
  <c r="P3256" i="22"/>
  <c r="P3264" i="22"/>
  <c r="P3272" i="22"/>
  <c r="P3280" i="22"/>
  <c r="P3288" i="22"/>
  <c r="P3296" i="22"/>
  <c r="P3304" i="22"/>
  <c r="P3312" i="22"/>
  <c r="P3320" i="22"/>
  <c r="P3328" i="22"/>
  <c r="P3336" i="22"/>
  <c r="P3344" i="22"/>
  <c r="P3352" i="22"/>
  <c r="P3360" i="22"/>
  <c r="P3368" i="22"/>
  <c r="P3376" i="22"/>
  <c r="P3384" i="22"/>
  <c r="P3392" i="22"/>
  <c r="P3400" i="22"/>
  <c r="P3408" i="22"/>
  <c r="P3416" i="22"/>
  <c r="P3424" i="22"/>
  <c r="P3432" i="22"/>
  <c r="P3440" i="22"/>
  <c r="P3448" i="22"/>
  <c r="P3456" i="22"/>
  <c r="P3464" i="22"/>
  <c r="P3472" i="22"/>
  <c r="P3480" i="22"/>
  <c r="P3488" i="22"/>
  <c r="P3496" i="22"/>
  <c r="P3504" i="22"/>
  <c r="P3512" i="22"/>
  <c r="P3520" i="22"/>
  <c r="P3528" i="22"/>
  <c r="P3536" i="22"/>
  <c r="P3544" i="22"/>
  <c r="P3552" i="22"/>
  <c r="P3560" i="22"/>
  <c r="P3568" i="22"/>
  <c r="P3576" i="22"/>
  <c r="P3584" i="22"/>
  <c r="P3592" i="22"/>
  <c r="P3600" i="22"/>
  <c r="P3608" i="22"/>
  <c r="P3616" i="22"/>
  <c r="P3624" i="22"/>
  <c r="P3632" i="22"/>
  <c r="P3640" i="22"/>
  <c r="P3648" i="22"/>
  <c r="P3656" i="22"/>
  <c r="P3664" i="22"/>
  <c r="P3672" i="22"/>
  <c r="P3680" i="22"/>
  <c r="P3688" i="22"/>
  <c r="P3696" i="22"/>
  <c r="P3704" i="22"/>
  <c r="P3712" i="22"/>
  <c r="P3720" i="22"/>
  <c r="P3728" i="22"/>
  <c r="P3736" i="22"/>
  <c r="P3744" i="22"/>
  <c r="P3752" i="22"/>
  <c r="P3760" i="22"/>
  <c r="P3768" i="22"/>
  <c r="P3776" i="22"/>
  <c r="P3784" i="22"/>
  <c r="P3792" i="22"/>
  <c r="P3800" i="22"/>
  <c r="P3857" i="22"/>
  <c r="P3865" i="22"/>
  <c r="P3873" i="22"/>
  <c r="P3881" i="22"/>
  <c r="P3889" i="22"/>
  <c r="P3897" i="22"/>
  <c r="P3931" i="22"/>
  <c r="P3939" i="22"/>
  <c r="P3960" i="22"/>
  <c r="P3968" i="22"/>
  <c r="P3976" i="22"/>
  <c r="P3984" i="22"/>
  <c r="P3992" i="22"/>
  <c r="P4000" i="22"/>
  <c r="P4008" i="22"/>
  <c r="P4016" i="22"/>
  <c r="P4024" i="22"/>
  <c r="P4032" i="22"/>
  <c r="P4040" i="22"/>
  <c r="P4056" i="22"/>
  <c r="P4064" i="22"/>
  <c r="P4072" i="22"/>
  <c r="P4080" i="22"/>
  <c r="P4088" i="22"/>
  <c r="P4096" i="22"/>
  <c r="P4104" i="22"/>
  <c r="P4120" i="22"/>
  <c r="P4128" i="22"/>
  <c r="P4136" i="22"/>
  <c r="P4144" i="22"/>
  <c r="P4152" i="22"/>
  <c r="P4172" i="22"/>
  <c r="P4180" i="22"/>
  <c r="P4188" i="22"/>
  <c r="P4196" i="22"/>
  <c r="P4204" i="22"/>
  <c r="P4212" i="22"/>
  <c r="P4220" i="22"/>
  <c r="P4228" i="22"/>
  <c r="P4236" i="22"/>
  <c r="P4244" i="22"/>
  <c r="P4256" i="22"/>
  <c r="P4264" i="22"/>
  <c r="P4272" i="22"/>
  <c r="P4280" i="22"/>
  <c r="P4288" i="22"/>
  <c r="P4296" i="22"/>
  <c r="P4304" i="22"/>
  <c r="P4312" i="22"/>
  <c r="P4320" i="22"/>
  <c r="P4328" i="22"/>
  <c r="P4336" i="22"/>
  <c r="P4371" i="22"/>
  <c r="P4379" i="22"/>
  <c r="P4387" i="22"/>
  <c r="P4395" i="22"/>
  <c r="P4403" i="22"/>
  <c r="P4411" i="22"/>
  <c r="P4419" i="22"/>
  <c r="P4427" i="22"/>
  <c r="P4435" i="22"/>
  <c r="P2686" i="22"/>
  <c r="P2750" i="22"/>
  <c r="P2814" i="22"/>
  <c r="P2882" i="22"/>
  <c r="P2946" i="22"/>
  <c r="P3010" i="22"/>
  <c r="P3046" i="22"/>
  <c r="P3078" i="22"/>
  <c r="P3110" i="22"/>
  <c r="P3141" i="22"/>
  <c r="P3152" i="22"/>
  <c r="P3162" i="22"/>
  <c r="P3173" i="22"/>
  <c r="P3184" i="22"/>
  <c r="P3193" i="22"/>
  <c r="P3201" i="22"/>
  <c r="P3209" i="22"/>
  <c r="P3217" i="22"/>
  <c r="P3225" i="22"/>
  <c r="P3233" i="22"/>
  <c r="P3241" i="22"/>
  <c r="P3249" i="22"/>
  <c r="P3257" i="22"/>
  <c r="P3265" i="22"/>
  <c r="P3273" i="22"/>
  <c r="P3281" i="22"/>
  <c r="P3289" i="22"/>
  <c r="P3297" i="22"/>
  <c r="P3305" i="22"/>
  <c r="P3313" i="22"/>
  <c r="P3321" i="22"/>
  <c r="P3329" i="22"/>
  <c r="P3337" i="22"/>
  <c r="P3345" i="22"/>
  <c r="P3353" i="22"/>
  <c r="P3361" i="22"/>
  <c r="P3369" i="22"/>
  <c r="P3377" i="22"/>
  <c r="P3385" i="22"/>
  <c r="P3393" i="22"/>
  <c r="P3401" i="22"/>
  <c r="P3409" i="22"/>
  <c r="P3417" i="22"/>
  <c r="P3425" i="22"/>
  <c r="P3433" i="22"/>
  <c r="P3441" i="22"/>
  <c r="P3449" i="22"/>
  <c r="P3457" i="22"/>
  <c r="P3465" i="22"/>
  <c r="P3473" i="22"/>
  <c r="P3481" i="22"/>
  <c r="P3489" i="22"/>
  <c r="P3497" i="22"/>
  <c r="P3505" i="22"/>
  <c r="P3513" i="22"/>
  <c r="P3521" i="22"/>
  <c r="P3529" i="22"/>
  <c r="P3537" i="22"/>
  <c r="P3545" i="22"/>
  <c r="P3553" i="22"/>
  <c r="P3561" i="22"/>
  <c r="P3569" i="22"/>
  <c r="P3577" i="22"/>
  <c r="P3585" i="22"/>
  <c r="P3593" i="22"/>
  <c r="P3601" i="22"/>
  <c r="P3609" i="22"/>
  <c r="P3617" i="22"/>
  <c r="P3625" i="22"/>
  <c r="P3633" i="22"/>
  <c r="P3641" i="22"/>
  <c r="P3649" i="22"/>
  <c r="P3657" i="22"/>
  <c r="P3665" i="22"/>
  <c r="P3673" i="22"/>
  <c r="P3681" i="22"/>
  <c r="P3689" i="22"/>
  <c r="P3697" i="22"/>
  <c r="P3705" i="22"/>
  <c r="P3713" i="22"/>
  <c r="P3721" i="22"/>
  <c r="P3729" i="22"/>
  <c r="P3737" i="22"/>
  <c r="P3745" i="22"/>
  <c r="P3753" i="22"/>
  <c r="P3761" i="22"/>
  <c r="P3769" i="22"/>
  <c r="P3777" i="22"/>
  <c r="P3785" i="22"/>
  <c r="P3793" i="22"/>
  <c r="P3801" i="22"/>
  <c r="P3858" i="22"/>
  <c r="P3866" i="22"/>
  <c r="P3874" i="22"/>
  <c r="P3882" i="22"/>
  <c r="P3890" i="22"/>
  <c r="P3898" i="22"/>
  <c r="P3932" i="22"/>
  <c r="P3953" i="22"/>
  <c r="P3961" i="22"/>
  <c r="P3969" i="22"/>
  <c r="P3977" i="22"/>
  <c r="P3985" i="22"/>
  <c r="P3993" i="22"/>
  <c r="P4001" i="22"/>
  <c r="P4009" i="22"/>
  <c r="P4017" i="22"/>
  <c r="P4025" i="22"/>
  <c r="P4033" i="22"/>
  <c r="P4041" i="22"/>
  <c r="P4057" i="22"/>
  <c r="P4065" i="22"/>
  <c r="P4073" i="22"/>
  <c r="P4081" i="22"/>
  <c r="P4089" i="22"/>
  <c r="P4097" i="22"/>
  <c r="P4105" i="22"/>
  <c r="P4121" i="22"/>
  <c r="P4129" i="22"/>
  <c r="P4137" i="22"/>
  <c r="P4145" i="22"/>
  <c r="P4153" i="22"/>
  <c r="P4173" i="22"/>
  <c r="P4181" i="22"/>
  <c r="P4189" i="22"/>
  <c r="P4197" i="22"/>
  <c r="P4205" i="22"/>
  <c r="P4213" i="22"/>
  <c r="P4221" i="22"/>
  <c r="P4229" i="22"/>
  <c r="P4237" i="22"/>
  <c r="P4245" i="22"/>
  <c r="P4257" i="22"/>
  <c r="P4265" i="22"/>
  <c r="P4273" i="22"/>
  <c r="P4281" i="22"/>
  <c r="P4289" i="22"/>
  <c r="P4297" i="22"/>
  <c r="P4305" i="22"/>
  <c r="P4313" i="22"/>
  <c r="P4321" i="22"/>
  <c r="P4329" i="22"/>
  <c r="P4337" i="22"/>
  <c r="P4372" i="22"/>
  <c r="P4380" i="22"/>
  <c r="P4388" i="22"/>
  <c r="P4396" i="22"/>
  <c r="P4404" i="22"/>
  <c r="P4412" i="22"/>
  <c r="P4420" i="22"/>
  <c r="P4428" i="22"/>
  <c r="P4436" i="22"/>
  <c r="P4444" i="22"/>
  <c r="P4452" i="22"/>
  <c r="P4460" i="22"/>
  <c r="P4468" i="22"/>
  <c r="P4476" i="22"/>
  <c r="P4484" i="22"/>
  <c r="P4492" i="22"/>
  <c r="P4500" i="22"/>
  <c r="P4508" i="22"/>
  <c r="P4564" i="22"/>
  <c r="P4572" i="22"/>
  <c r="P4580" i="22"/>
  <c r="P4588" i="22"/>
  <c r="P4596" i="22"/>
  <c r="P4604" i="22"/>
  <c r="P4612" i="22"/>
  <c r="P4620" i="22"/>
  <c r="P4628" i="22"/>
  <c r="P4636" i="22"/>
  <c r="P2694" i="22"/>
  <c r="P2758" i="22"/>
  <c r="P2822" i="22"/>
  <c r="P2890" i="22"/>
  <c r="P2954" i="22"/>
  <c r="P3018" i="22"/>
  <c r="P3050" i="22"/>
  <c r="P3082" i="22"/>
  <c r="P3114" i="22"/>
  <c r="P3142" i="22"/>
  <c r="P3153" i="22"/>
  <c r="P3164" i="22"/>
  <c r="P3174" i="22"/>
  <c r="P3185" i="22"/>
  <c r="P3194" i="22"/>
  <c r="P3202" i="22"/>
  <c r="P3210" i="22"/>
  <c r="P3218" i="22"/>
  <c r="P3226" i="22"/>
  <c r="P3234" i="22"/>
  <c r="P3242" i="22"/>
  <c r="P3250" i="22"/>
  <c r="P3258" i="22"/>
  <c r="P3266" i="22"/>
  <c r="P3274" i="22"/>
  <c r="P3282" i="22"/>
  <c r="P3290" i="22"/>
  <c r="P3298" i="22"/>
  <c r="P3306" i="22"/>
  <c r="P3314" i="22"/>
  <c r="P3322" i="22"/>
  <c r="P3330" i="22"/>
  <c r="P3338" i="22"/>
  <c r="P3346" i="22"/>
  <c r="P3354" i="22"/>
  <c r="P3362" i="22"/>
  <c r="P3370" i="22"/>
  <c r="P3378" i="22"/>
  <c r="P3386" i="22"/>
  <c r="P3394" i="22"/>
  <c r="P3402" i="22"/>
  <c r="P3410" i="22"/>
  <c r="P3418" i="22"/>
  <c r="P3426" i="22"/>
  <c r="P3434" i="22"/>
  <c r="P3442" i="22"/>
  <c r="P3450" i="22"/>
  <c r="P3458" i="22"/>
  <c r="P3466" i="22"/>
  <c r="P3474" i="22"/>
  <c r="P3482" i="22"/>
  <c r="P3490" i="22"/>
  <c r="P3498" i="22"/>
  <c r="P3506" i="22"/>
  <c r="P3514" i="22"/>
  <c r="P3522" i="22"/>
  <c r="P3530" i="22"/>
  <c r="P3538" i="22"/>
  <c r="P3546" i="22"/>
  <c r="P3554" i="22"/>
  <c r="P3562" i="22"/>
  <c r="P3570" i="22"/>
  <c r="P3578" i="22"/>
  <c r="P3586" i="22"/>
  <c r="P3594" i="22"/>
  <c r="P3602" i="22"/>
  <c r="P3610" i="22"/>
  <c r="P3618" i="22"/>
  <c r="P3626" i="22"/>
  <c r="P3634" i="22"/>
  <c r="P3642" i="22"/>
  <c r="P3650" i="22"/>
  <c r="P3658" i="22"/>
  <c r="P3666" i="22"/>
  <c r="P3674" i="22"/>
  <c r="P3682" i="22"/>
  <c r="P3690" i="22"/>
  <c r="P3698" i="22"/>
  <c r="P3706" i="22"/>
  <c r="P3714" i="22"/>
  <c r="P3722" i="22"/>
  <c r="P3730" i="22"/>
  <c r="P3738" i="22"/>
  <c r="P3746" i="22"/>
  <c r="P3754" i="22"/>
  <c r="P3762" i="22"/>
  <c r="P3770" i="22"/>
  <c r="P3778" i="22"/>
  <c r="P3786" i="22"/>
  <c r="P3794" i="22"/>
  <c r="P3802" i="22"/>
  <c r="P3859" i="22"/>
  <c r="P3867" i="22"/>
  <c r="P3875" i="22"/>
  <c r="P3883" i="22"/>
  <c r="P3891" i="22"/>
  <c r="P3899" i="22"/>
  <c r="P3933" i="22"/>
  <c r="P3954" i="22"/>
  <c r="P3962" i="22"/>
  <c r="P3970" i="22"/>
  <c r="P3978" i="22"/>
  <c r="P3986" i="22"/>
  <c r="P3994" i="22"/>
  <c r="P4002" i="22"/>
  <c r="P4010" i="22"/>
  <c r="P4018" i="22"/>
  <c r="P4026" i="22"/>
  <c r="P4034" i="22"/>
  <c r="P4042" i="22"/>
  <c r="P4058" i="22"/>
  <c r="P4066" i="22"/>
  <c r="P4074" i="22"/>
  <c r="P4082" i="22"/>
  <c r="P4090" i="22"/>
  <c r="P4098" i="22"/>
  <c r="P4106" i="22"/>
  <c r="P4122" i="22"/>
  <c r="P4130" i="22"/>
  <c r="P4138" i="22"/>
  <c r="P4146" i="22"/>
  <c r="P4154" i="22"/>
  <c r="P4174" i="22"/>
  <c r="P4182" i="22"/>
  <c r="P4190" i="22"/>
  <c r="P4198" i="22"/>
  <c r="P4206" i="22"/>
  <c r="P4214" i="22"/>
  <c r="P4222" i="22"/>
  <c r="P4230" i="22"/>
  <c r="P4238" i="22"/>
  <c r="P4246" i="22"/>
  <c r="P4258" i="22"/>
  <c r="P4266" i="22"/>
  <c r="P4274" i="22"/>
  <c r="P4282" i="22"/>
  <c r="P4290" i="22"/>
  <c r="P4298" i="22"/>
  <c r="P4306" i="22"/>
  <c r="P4314" i="22"/>
  <c r="P4322" i="22"/>
  <c r="P4330" i="22"/>
  <c r="P4338" i="22"/>
  <c r="P4373" i="22"/>
  <c r="P4381" i="22"/>
  <c r="P4389" i="22"/>
  <c r="P4397" i="22"/>
  <c r="P4405" i="22"/>
  <c r="P4413" i="22"/>
  <c r="P4421" i="22"/>
  <c r="P4429" i="22"/>
  <c r="P4437" i="22"/>
  <c r="P4445" i="22"/>
  <c r="P4453" i="22"/>
  <c r="P4461" i="22"/>
  <c r="P4469" i="22"/>
  <c r="P4477" i="22"/>
  <c r="P4485" i="22"/>
  <c r="P4493" i="22"/>
  <c r="P4501" i="22"/>
  <c r="P4557" i="22"/>
  <c r="P4565" i="22"/>
  <c r="P4573" i="22"/>
  <c r="P4581" i="22"/>
  <c r="P4589" i="22"/>
  <c r="P4597" i="22"/>
  <c r="P4605" i="22"/>
  <c r="P4613" i="22"/>
  <c r="P4621" i="22"/>
  <c r="P4629" i="22"/>
  <c r="P2702" i="22"/>
  <c r="P2766" i="22"/>
  <c r="P2830" i="22"/>
  <c r="P2898" i="22"/>
  <c r="P2962" i="22"/>
  <c r="P3022" i="22"/>
  <c r="P3054" i="22"/>
  <c r="P3086" i="22"/>
  <c r="P3118" i="22"/>
  <c r="P3144" i="22"/>
  <c r="P3154" i="22"/>
  <c r="P3165" i="22"/>
  <c r="P3176" i="22"/>
  <c r="P3186" i="22"/>
  <c r="P3195" i="22"/>
  <c r="P3203" i="22"/>
  <c r="P3211" i="22"/>
  <c r="P3219" i="22"/>
  <c r="P3227" i="22"/>
  <c r="P3235" i="22"/>
  <c r="P3243" i="22"/>
  <c r="P3251" i="22"/>
  <c r="P3259" i="22"/>
  <c r="P3267" i="22"/>
  <c r="P3275" i="22"/>
  <c r="P3283" i="22"/>
  <c r="P3291" i="22"/>
  <c r="P3299" i="22"/>
  <c r="P3307" i="22"/>
  <c r="P3315" i="22"/>
  <c r="P3323" i="22"/>
  <c r="P3331" i="22"/>
  <c r="P3339" i="22"/>
  <c r="P3347" i="22"/>
  <c r="P3355" i="22"/>
  <c r="P3363" i="22"/>
  <c r="P3371" i="22"/>
  <c r="P3379" i="22"/>
  <c r="P3387" i="22"/>
  <c r="P3395" i="22"/>
  <c r="P3403" i="22"/>
  <c r="P3411" i="22"/>
  <c r="P3419" i="22"/>
  <c r="P3427" i="22"/>
  <c r="P3435" i="22"/>
  <c r="P3443" i="22"/>
  <c r="P3451" i="22"/>
  <c r="P3459" i="22"/>
  <c r="P3467" i="22"/>
  <c r="P3475" i="22"/>
  <c r="P3483" i="22"/>
  <c r="P3491" i="22"/>
  <c r="P3499" i="22"/>
  <c r="P3507" i="22"/>
  <c r="P3515" i="22"/>
  <c r="P3523" i="22"/>
  <c r="P3531" i="22"/>
  <c r="P3539" i="22"/>
  <c r="P3547" i="22"/>
  <c r="P3555" i="22"/>
  <c r="P3563" i="22"/>
  <c r="P3571" i="22"/>
  <c r="P3579" i="22"/>
  <c r="P3587" i="22"/>
  <c r="P3595" i="22"/>
  <c r="P3603" i="22"/>
  <c r="P3611" i="22"/>
  <c r="P3619" i="22"/>
  <c r="P3627" i="22"/>
  <c r="P3635" i="22"/>
  <c r="P3643" i="22"/>
  <c r="P3651" i="22"/>
  <c r="P3659" i="22"/>
  <c r="P3667" i="22"/>
  <c r="P3675" i="22"/>
  <c r="P3683" i="22"/>
  <c r="P3691" i="22"/>
  <c r="P3699" i="22"/>
  <c r="P3707" i="22"/>
  <c r="P3715" i="22"/>
  <c r="P3723" i="22"/>
  <c r="P3731" i="22"/>
  <c r="P3739" i="22"/>
  <c r="P3747" i="22"/>
  <c r="P3755" i="22"/>
  <c r="P3763" i="22"/>
  <c r="P3771" i="22"/>
  <c r="P3779" i="22"/>
  <c r="P3787" i="22"/>
  <c r="P3795" i="22"/>
  <c r="P3803" i="22"/>
  <c r="P3860" i="22"/>
  <c r="P3868" i="22"/>
  <c r="P3876" i="22"/>
  <c r="P3884" i="22"/>
  <c r="P3892" i="22"/>
  <c r="P3900" i="22"/>
  <c r="P3934" i="22"/>
  <c r="P3955" i="22"/>
  <c r="P3963" i="22"/>
  <c r="P3971" i="22"/>
  <c r="P3979" i="22"/>
  <c r="P3987" i="22"/>
  <c r="P3995" i="22"/>
  <c r="P4003" i="22"/>
  <c r="P4011" i="22"/>
  <c r="P4019" i="22"/>
  <c r="P4027" i="22"/>
  <c r="P4035" i="22"/>
  <c r="P4043" i="22"/>
  <c r="P4059" i="22"/>
  <c r="P4067" i="22"/>
  <c r="P4075" i="22"/>
  <c r="P4083" i="22"/>
  <c r="P4091" i="22"/>
  <c r="P4099" i="22"/>
  <c r="P4107" i="22"/>
  <c r="P4123" i="22"/>
  <c r="P4131" i="22"/>
  <c r="P4139" i="22"/>
  <c r="P4147" i="22"/>
  <c r="P4167" i="22"/>
  <c r="P4175" i="22"/>
  <c r="P4183" i="22"/>
  <c r="P4191" i="22"/>
  <c r="P4199" i="22"/>
  <c r="P4207" i="22"/>
  <c r="P4215" i="22"/>
  <c r="P4223" i="22"/>
  <c r="P4231" i="22"/>
  <c r="P4239" i="22"/>
  <c r="P4247" i="22"/>
  <c r="P4259" i="22"/>
  <c r="P4267" i="22"/>
  <c r="P4275" i="22"/>
  <c r="P4283" i="22"/>
  <c r="P4291" i="22"/>
  <c r="P4299" i="22"/>
  <c r="P4307" i="22"/>
  <c r="P4315" i="22"/>
  <c r="P4323" i="22"/>
  <c r="P4331" i="22"/>
  <c r="P4339" i="22"/>
  <c r="P4374" i="22"/>
  <c r="P4382" i="22"/>
  <c r="P4390" i="22"/>
  <c r="P4398" i="22"/>
  <c r="P4406" i="22"/>
  <c r="P4414" i="22"/>
  <c r="P4422" i="22"/>
  <c r="P4430" i="22"/>
  <c r="P4438" i="22"/>
  <c r="P4446" i="22"/>
  <c r="P4454" i="22"/>
  <c r="P4462" i="22"/>
  <c r="P4470" i="22"/>
  <c r="P4478" i="22"/>
  <c r="P4486" i="22"/>
  <c r="P4494" i="22"/>
  <c r="P4502" i="22"/>
  <c r="P4558" i="22"/>
  <c r="P4566" i="22"/>
  <c r="P4574" i="22"/>
  <c r="P4582" i="22"/>
  <c r="P4590" i="22"/>
  <c r="P4598" i="22"/>
  <c r="P4606" i="22"/>
  <c r="P4614" i="22"/>
  <c r="P4622" i="22"/>
  <c r="P4630" i="22"/>
  <c r="P2710" i="22"/>
  <c r="P2774" i="22"/>
  <c r="P2838" i="22"/>
  <c r="P2906" i="22"/>
  <c r="P2970" i="22"/>
  <c r="P3026" i="22"/>
  <c r="P3058" i="22"/>
  <c r="P3090" i="22"/>
  <c r="P3122" i="22"/>
  <c r="P3145" i="22"/>
  <c r="P3156" i="22"/>
  <c r="P3166" i="22"/>
  <c r="P3177" i="22"/>
  <c r="P3188" i="22"/>
  <c r="P3196" i="22"/>
  <c r="P3204" i="22"/>
  <c r="P3212" i="22"/>
  <c r="P3220" i="22"/>
  <c r="P3228" i="22"/>
  <c r="P3236" i="22"/>
  <c r="P3244" i="22"/>
  <c r="P3252" i="22"/>
  <c r="P3260" i="22"/>
  <c r="P3268" i="22"/>
  <c r="P3276" i="22"/>
  <c r="P3284" i="22"/>
  <c r="P3292" i="22"/>
  <c r="P3300" i="22"/>
  <c r="P3308" i="22"/>
  <c r="P3316" i="22"/>
  <c r="P3324" i="22"/>
  <c r="P3332" i="22"/>
  <c r="P3340" i="22"/>
  <c r="P3348" i="22"/>
  <c r="P3356" i="22"/>
  <c r="P3364" i="22"/>
  <c r="P3372" i="22"/>
  <c r="P3380" i="22"/>
  <c r="P3388" i="22"/>
  <c r="P3396" i="22"/>
  <c r="P3404" i="22"/>
  <c r="P3412" i="22"/>
  <c r="P3420" i="22"/>
  <c r="P3428" i="22"/>
  <c r="P3436" i="22"/>
  <c r="P3444" i="22"/>
  <c r="P3452" i="22"/>
  <c r="P3460" i="22"/>
  <c r="P3468" i="22"/>
  <c r="P3476" i="22"/>
  <c r="P3484" i="22"/>
  <c r="P3492" i="22"/>
  <c r="P3500" i="22"/>
  <c r="P3508" i="22"/>
  <c r="P3516" i="22"/>
  <c r="P3524" i="22"/>
  <c r="P3532" i="22"/>
  <c r="P3540" i="22"/>
  <c r="P3548" i="22"/>
  <c r="P3556" i="22"/>
  <c r="P3564" i="22"/>
  <c r="P3572" i="22"/>
  <c r="P3580" i="22"/>
  <c r="P3588" i="22"/>
  <c r="P3596" i="22"/>
  <c r="P3604" i="22"/>
  <c r="P3612" i="22"/>
  <c r="P3620" i="22"/>
  <c r="P3628" i="22"/>
  <c r="P3636" i="22"/>
  <c r="P3644" i="22"/>
  <c r="P3652" i="22"/>
  <c r="P3660" i="22"/>
  <c r="P3668" i="22"/>
  <c r="P3676" i="22"/>
  <c r="P3684" i="22"/>
  <c r="P3692" i="22"/>
  <c r="P3700" i="22"/>
  <c r="P3708" i="22"/>
  <c r="P3716" i="22"/>
  <c r="P3724" i="22"/>
  <c r="P3732" i="22"/>
  <c r="P3740" i="22"/>
  <c r="P3748" i="22"/>
  <c r="P3756" i="22"/>
  <c r="P3764" i="22"/>
  <c r="P3772" i="22"/>
  <c r="P3780" i="22"/>
  <c r="P3788" i="22"/>
  <c r="P3796" i="22"/>
  <c r="P3804" i="22"/>
  <c r="P3861" i="22"/>
  <c r="P3869" i="22"/>
  <c r="P3877" i="22"/>
  <c r="P3885" i="22"/>
  <c r="P3893" i="22"/>
  <c r="P3927" i="22"/>
  <c r="P3935" i="22"/>
  <c r="P3956" i="22"/>
  <c r="P3964" i="22"/>
  <c r="P3972" i="22"/>
  <c r="P3980" i="22"/>
  <c r="P3988" i="22"/>
  <c r="P3996" i="22"/>
  <c r="P4004" i="22"/>
  <c r="P4012" i="22"/>
  <c r="P4020" i="22"/>
  <c r="P4028" i="22"/>
  <c r="P4036" i="22"/>
  <c r="P4044" i="22"/>
  <c r="P4060" i="22"/>
  <c r="P4068" i="22"/>
  <c r="P4076" i="22"/>
  <c r="P4084" i="22"/>
  <c r="P4092" i="22"/>
  <c r="P4100" i="22"/>
  <c r="P4108" i="22"/>
  <c r="P4124" i="22"/>
  <c r="P4132" i="22"/>
  <c r="P4140" i="22"/>
  <c r="P4148" i="22"/>
  <c r="P4168" i="22"/>
  <c r="P4176" i="22"/>
  <c r="P4184" i="22"/>
  <c r="P4192" i="22"/>
  <c r="P4200" i="22"/>
  <c r="P4208" i="22"/>
  <c r="P4216" i="22"/>
  <c r="P4224" i="22"/>
  <c r="P4232" i="22"/>
  <c r="P4240" i="22"/>
  <c r="P4248" i="22"/>
  <c r="P4260" i="22"/>
  <c r="P4268" i="22"/>
  <c r="P4276" i="22"/>
  <c r="P4284" i="22"/>
  <c r="P4292" i="22"/>
  <c r="P4300" i="22"/>
  <c r="P4308" i="22"/>
  <c r="P4316" i="22"/>
  <c r="P4324" i="22"/>
  <c r="P4332" i="22"/>
  <c r="P4340" i="22"/>
  <c r="P4375" i="22"/>
  <c r="P4383" i="22"/>
  <c r="P4391" i="22"/>
  <c r="P4399" i="22"/>
  <c r="P4407" i="22"/>
  <c r="P4415" i="22"/>
  <c r="P4423" i="22"/>
  <c r="P4431" i="22"/>
  <c r="P4439" i="22"/>
  <c r="P4447" i="22"/>
  <c r="P4455" i="22"/>
  <c r="P4463" i="22"/>
  <c r="P4471" i="22"/>
  <c r="P4479" i="22"/>
  <c r="P4487" i="22"/>
  <c r="P4495" i="22"/>
  <c r="P4503" i="22"/>
  <c r="P4559" i="22"/>
  <c r="P4567" i="22"/>
  <c r="P4575" i="22"/>
  <c r="P4583" i="22"/>
  <c r="P4591" i="22"/>
  <c r="P4599" i="22"/>
  <c r="P4607" i="22"/>
  <c r="P4615" i="22"/>
  <c r="P4623" i="22"/>
  <c r="P4631" i="22"/>
  <c r="P2718" i="22"/>
  <c r="P2782" i="22"/>
  <c r="P2846" i="22"/>
  <c r="P2914" i="22"/>
  <c r="P2978" i="22"/>
  <c r="P3030" i="22"/>
  <c r="P3062" i="22"/>
  <c r="P3094" i="22"/>
  <c r="P3126" i="22"/>
  <c r="P3146" i="22"/>
  <c r="P3157" i="22"/>
  <c r="P3168" i="22"/>
  <c r="P3178" i="22"/>
  <c r="P3189" i="22"/>
  <c r="P3197" i="22"/>
  <c r="P3205" i="22"/>
  <c r="P3213" i="22"/>
  <c r="P3221" i="22"/>
  <c r="P3229" i="22"/>
  <c r="P3237" i="22"/>
  <c r="P3245" i="22"/>
  <c r="P3253" i="22"/>
  <c r="P3261" i="22"/>
  <c r="P3269" i="22"/>
  <c r="P3277" i="22"/>
  <c r="P3285" i="22"/>
  <c r="P3293" i="22"/>
  <c r="P3301" i="22"/>
  <c r="P3309" i="22"/>
  <c r="P3317" i="22"/>
  <c r="P3325" i="22"/>
  <c r="P3333" i="22"/>
  <c r="P3341" i="22"/>
  <c r="P3349" i="22"/>
  <c r="P3357" i="22"/>
  <c r="P3365" i="22"/>
  <c r="P3373" i="22"/>
  <c r="P3381" i="22"/>
  <c r="P3389" i="22"/>
  <c r="P3397" i="22"/>
  <c r="P3405" i="22"/>
  <c r="P3413" i="22"/>
  <c r="P3421" i="22"/>
  <c r="P3429" i="22"/>
  <c r="P3437" i="22"/>
  <c r="P3445" i="22"/>
  <c r="P3453" i="22"/>
  <c r="P3461" i="22"/>
  <c r="P3469" i="22"/>
  <c r="P3477" i="22"/>
  <c r="P3485" i="22"/>
  <c r="P3493" i="22"/>
  <c r="P3501" i="22"/>
  <c r="P3509" i="22"/>
  <c r="P3517" i="22"/>
  <c r="P3525" i="22"/>
  <c r="P3533" i="22"/>
  <c r="P3541" i="22"/>
  <c r="P3549" i="22"/>
  <c r="P3557" i="22"/>
  <c r="P3565" i="22"/>
  <c r="P3573" i="22"/>
  <c r="P3581" i="22"/>
  <c r="P3589" i="22"/>
  <c r="P3597" i="22"/>
  <c r="P3605" i="22"/>
  <c r="P3613" i="22"/>
  <c r="P3621" i="22"/>
  <c r="P3629" i="22"/>
  <c r="P3637" i="22"/>
  <c r="P3645" i="22"/>
  <c r="P3653" i="22"/>
  <c r="P3661" i="22"/>
  <c r="P3669" i="22"/>
  <c r="P3677" i="22"/>
  <c r="P3685" i="22"/>
  <c r="P3693" i="22"/>
  <c r="P3701" i="22"/>
  <c r="P3709" i="22"/>
  <c r="P3717" i="22"/>
  <c r="P3725" i="22"/>
  <c r="P3733" i="22"/>
  <c r="P3741" i="22"/>
  <c r="P3749" i="22"/>
  <c r="P3757" i="22"/>
  <c r="P3765" i="22"/>
  <c r="P3773" i="22"/>
  <c r="P3781" i="22"/>
  <c r="P3789" i="22"/>
  <c r="P3797" i="22"/>
  <c r="P3854" i="22"/>
  <c r="P3862" i="22"/>
  <c r="P3870" i="22"/>
  <c r="P3878" i="22"/>
  <c r="P3886" i="22"/>
  <c r="P3894" i="22"/>
  <c r="P3928" i="22"/>
  <c r="P3936" i="22"/>
  <c r="P3957" i="22"/>
  <c r="P3965" i="22"/>
  <c r="P3973" i="22"/>
  <c r="P3981" i="22"/>
  <c r="P3989" i="22"/>
  <c r="P3997" i="22"/>
  <c r="P4005" i="22"/>
  <c r="P4013" i="22"/>
  <c r="P4021" i="22"/>
  <c r="P4029" i="22"/>
  <c r="P4037" i="22"/>
  <c r="P4045" i="22"/>
  <c r="P4061" i="22"/>
  <c r="P4069" i="22"/>
  <c r="P4077" i="22"/>
  <c r="P4085" i="22"/>
  <c r="P4093" i="22"/>
  <c r="P4101" i="22"/>
  <c r="P4109" i="22"/>
  <c r="P4125" i="22"/>
  <c r="P4133" i="22"/>
  <c r="P4141" i="22"/>
  <c r="P4149" i="22"/>
  <c r="P4169" i="22"/>
  <c r="P4177" i="22"/>
  <c r="P4185" i="22"/>
  <c r="P4193" i="22"/>
  <c r="P4201" i="22"/>
  <c r="P4209" i="22"/>
  <c r="P4217" i="22"/>
  <c r="P4225" i="22"/>
  <c r="P4233" i="22"/>
  <c r="P4241" i="22"/>
  <c r="P4249" i="22"/>
  <c r="P4261" i="22"/>
  <c r="P4269" i="22"/>
  <c r="P4277" i="22"/>
  <c r="P4285" i="22"/>
  <c r="P4293" i="22"/>
  <c r="P4301" i="22"/>
  <c r="P4309" i="22"/>
  <c r="P4317" i="22"/>
  <c r="P4325" i="22"/>
  <c r="P4333" i="22"/>
  <c r="P4341" i="22"/>
  <c r="P4376" i="22"/>
  <c r="P4384" i="22"/>
  <c r="P4392" i="22"/>
  <c r="P4400" i="22"/>
  <c r="P4408" i="22"/>
  <c r="P4416" i="22"/>
  <c r="P4424" i="22"/>
  <c r="P4432" i="22"/>
  <c r="P4440" i="22"/>
  <c r="P4448" i="22"/>
  <c r="P4456" i="22"/>
  <c r="P4464" i="22"/>
  <c r="P4063" i="22"/>
  <c r="P4135" i="22"/>
  <c r="P4211" i="22"/>
  <c r="P4279" i="22"/>
  <c r="P4370" i="22"/>
  <c r="P4434" i="22"/>
  <c r="P4467" i="22"/>
  <c r="P4490" i="22"/>
  <c r="P4560" i="22"/>
  <c r="P4579" i="22"/>
  <c r="P4602" i="22"/>
  <c r="P4624" i="22"/>
  <c r="P4639" i="22"/>
  <c r="P4647" i="22"/>
  <c r="P4655" i="22"/>
  <c r="P4663" i="22"/>
  <c r="P4671" i="22"/>
  <c r="P4679" i="22"/>
  <c r="P4687" i="22"/>
  <c r="P4695" i="22"/>
  <c r="P4703" i="22"/>
  <c r="P4711" i="22"/>
  <c r="P4719" i="22"/>
  <c r="P4727" i="22"/>
  <c r="P4735" i="22"/>
  <c r="P4743" i="22"/>
  <c r="P4751" i="22"/>
  <c r="P4759" i="22"/>
  <c r="P4767" i="22"/>
  <c r="P4775" i="22"/>
  <c r="P4783" i="22"/>
  <c r="P4791" i="22"/>
  <c r="P4799" i="22"/>
  <c r="P4807" i="22"/>
  <c r="P4815" i="22"/>
  <c r="P4823" i="22"/>
  <c r="P4831" i="22"/>
  <c r="P4839" i="22"/>
  <c r="P4847" i="22"/>
  <c r="P4855" i="22"/>
  <c r="P4863" i="22"/>
  <c r="P4871" i="22"/>
  <c r="P4879" i="22"/>
  <c r="P4887" i="22"/>
  <c r="P4895" i="22"/>
  <c r="P8" i="22"/>
  <c r="P22" i="22"/>
  <c r="P30" i="22"/>
  <c r="P38" i="22"/>
  <c r="P46" i="22"/>
  <c r="P54" i="22"/>
  <c r="P62" i="22"/>
  <c r="P70" i="22"/>
  <c r="P78" i="22"/>
  <c r="P86" i="22"/>
  <c r="P94" i="22"/>
  <c r="P102" i="22"/>
  <c r="P110" i="22"/>
  <c r="P118" i="22"/>
  <c r="P126" i="22"/>
  <c r="P134" i="22"/>
  <c r="P142" i="22"/>
  <c r="P150" i="22"/>
  <c r="P158" i="22"/>
  <c r="P166" i="22"/>
  <c r="P230" i="22"/>
  <c r="P238" i="22"/>
  <c r="P247" i="22"/>
  <c r="P255" i="22"/>
  <c r="P263" i="22"/>
  <c r="P271" i="22"/>
  <c r="P279" i="22"/>
  <c r="P287" i="22"/>
  <c r="P295" i="22"/>
  <c r="P303" i="22"/>
  <c r="P311" i="22"/>
  <c r="P319" i="22"/>
  <c r="P327" i="22"/>
  <c r="P335" i="22"/>
  <c r="P343" i="22"/>
  <c r="P351" i="22"/>
  <c r="P359" i="22"/>
  <c r="P367" i="22"/>
  <c r="P375" i="22"/>
  <c r="P383" i="22"/>
  <c r="P391" i="22"/>
  <c r="P399" i="22"/>
  <c r="P407" i="22"/>
  <c r="P415" i="22"/>
  <c r="P423" i="22"/>
  <c r="P437" i="22"/>
  <c r="P446" i="22"/>
  <c r="P454" i="22"/>
  <c r="P462" i="22"/>
  <c r="P470" i="22"/>
  <c r="P478" i="22"/>
  <c r="P486" i="22"/>
  <c r="P494" i="22"/>
  <c r="P502" i="22"/>
  <c r="P510" i="22"/>
  <c r="P520" i="22"/>
  <c r="P528" i="22"/>
  <c r="P536" i="22"/>
  <c r="P544" i="22"/>
  <c r="P552" i="22"/>
  <c r="P560" i="22"/>
  <c r="P568" i="22"/>
  <c r="P576" i="22"/>
  <c r="P584" i="22"/>
  <c r="P592" i="22"/>
  <c r="P600" i="22"/>
  <c r="P608" i="22"/>
  <c r="P620" i="22"/>
  <c r="P628" i="22"/>
  <c r="P637" i="22"/>
  <c r="P645" i="22"/>
  <c r="P653" i="22"/>
  <c r="P661" i="22"/>
  <c r="P669" i="22"/>
  <c r="P678" i="22"/>
  <c r="P686" i="22"/>
  <c r="P694" i="22"/>
  <c r="P702" i="22"/>
  <c r="P711" i="22"/>
  <c r="P719" i="22"/>
  <c r="P727" i="22"/>
  <c r="P735" i="22"/>
  <c r="P743" i="22"/>
  <c r="P752" i="22"/>
  <c r="P760" i="22"/>
  <c r="P768" i="22"/>
  <c r="P776" i="22"/>
  <c r="P784" i="22"/>
  <c r="P792" i="22"/>
  <c r="P800" i="22"/>
  <c r="P815" i="22"/>
  <c r="P824" i="22"/>
  <c r="P832" i="22"/>
  <c r="P840" i="22"/>
  <c r="P4071" i="22"/>
  <c r="P4143" i="22"/>
  <c r="P4219" i="22"/>
  <c r="P4287" i="22"/>
  <c r="P4378" i="22"/>
  <c r="P4442" i="22"/>
  <c r="P4472" i="22"/>
  <c r="P4491" i="22"/>
  <c r="P4562" i="22"/>
  <c r="P4584" i="22"/>
  <c r="P4603" i="22"/>
  <c r="P4626" i="22"/>
  <c r="P4640" i="22"/>
  <c r="P4648" i="22"/>
  <c r="P4656" i="22"/>
  <c r="P4664" i="22"/>
  <c r="P4672" i="22"/>
  <c r="P4680" i="22"/>
  <c r="P4688" i="22"/>
  <c r="P4696" i="22"/>
  <c r="P4704" i="22"/>
  <c r="P4712" i="22"/>
  <c r="P4720" i="22"/>
  <c r="P4728" i="22"/>
  <c r="P4736" i="22"/>
  <c r="P4744" i="22"/>
  <c r="P4752" i="22"/>
  <c r="P4760" i="22"/>
  <c r="P4768" i="22"/>
  <c r="P4776" i="22"/>
  <c r="P4784" i="22"/>
  <c r="P4792" i="22"/>
  <c r="P4800" i="22"/>
  <c r="P4808" i="22"/>
  <c r="P4816" i="22"/>
  <c r="P4824" i="22"/>
  <c r="P4832" i="22"/>
  <c r="P4840" i="22"/>
  <c r="P4848" i="22"/>
  <c r="P4856" i="22"/>
  <c r="P4864" i="22"/>
  <c r="P4872" i="22"/>
  <c r="P4880" i="22"/>
  <c r="P4888" i="22"/>
  <c r="P4896" i="22"/>
  <c r="P9" i="22"/>
  <c r="P15" i="22"/>
  <c r="P23" i="22"/>
  <c r="P31" i="22"/>
  <c r="P39" i="22"/>
  <c r="P47" i="22"/>
  <c r="P55" i="22"/>
  <c r="P63" i="22"/>
  <c r="P71" i="22"/>
  <c r="P79" i="22"/>
  <c r="P87" i="22"/>
  <c r="P95" i="22"/>
  <c r="P103" i="22"/>
  <c r="P111" i="22"/>
  <c r="P119" i="22"/>
  <c r="P127" i="22"/>
  <c r="P135" i="22"/>
  <c r="P143" i="22"/>
  <c r="P151" i="22"/>
  <c r="P159" i="22"/>
  <c r="P167" i="22"/>
  <c r="P231" i="22"/>
  <c r="P239" i="22"/>
  <c r="P248" i="22"/>
  <c r="P256" i="22"/>
  <c r="P264" i="22"/>
  <c r="P272" i="22"/>
  <c r="P280" i="22"/>
  <c r="P288" i="22"/>
  <c r="P296" i="22"/>
  <c r="P304" i="22"/>
  <c r="P312" i="22"/>
  <c r="P320" i="22"/>
  <c r="P328" i="22"/>
  <c r="P336" i="22"/>
  <c r="P344" i="22"/>
  <c r="P352" i="22"/>
  <c r="P360" i="22"/>
  <c r="P368" i="22"/>
  <c r="P376" i="22"/>
  <c r="P384" i="22"/>
  <c r="P392" i="22"/>
  <c r="P400" i="22"/>
  <c r="P408" i="22"/>
  <c r="P416" i="22"/>
  <c r="P429" i="22"/>
  <c r="P438" i="22"/>
  <c r="P447" i="22"/>
  <c r="P455" i="22"/>
  <c r="P463" i="22"/>
  <c r="P471" i="22"/>
  <c r="P479" i="22"/>
  <c r="P487" i="22"/>
  <c r="P495" i="22"/>
  <c r="P503" i="22"/>
  <c r="P512" i="22"/>
  <c r="P521" i="22"/>
  <c r="P529" i="22"/>
  <c r="P537" i="22"/>
  <c r="P545" i="22"/>
  <c r="P553" i="22"/>
  <c r="P561" i="22"/>
  <c r="P569" i="22"/>
  <c r="P577" i="22"/>
  <c r="P585" i="22"/>
  <c r="P593" i="22"/>
  <c r="P601" i="22"/>
  <c r="P609" i="22"/>
  <c r="P621" i="22"/>
  <c r="P629" i="22"/>
  <c r="P638" i="22"/>
  <c r="P646" i="22"/>
  <c r="P654" i="22"/>
  <c r="P662" i="22"/>
  <c r="P670" i="22"/>
  <c r="P679" i="22"/>
  <c r="P687" i="22"/>
  <c r="P695" i="22"/>
  <c r="P703" i="22"/>
  <c r="P712" i="22"/>
  <c r="P720" i="22"/>
  <c r="P728" i="22"/>
  <c r="P736" i="22"/>
  <c r="P744" i="22"/>
  <c r="P753" i="22"/>
  <c r="P761" i="22"/>
  <c r="P769" i="22"/>
  <c r="P777" i="22"/>
  <c r="P785" i="22"/>
  <c r="P793" i="22"/>
  <c r="P801" i="22"/>
  <c r="P816" i="22"/>
  <c r="P825" i="22"/>
  <c r="P833" i="22"/>
  <c r="P841" i="22"/>
  <c r="P849" i="22"/>
  <c r="P857" i="22"/>
  <c r="P866" i="22"/>
  <c r="P874" i="22"/>
  <c r="P882" i="22"/>
  <c r="P890" i="22"/>
  <c r="P898" i="22"/>
  <c r="P906" i="22"/>
  <c r="P914" i="22"/>
  <c r="P922" i="22"/>
  <c r="P930" i="22"/>
  <c r="P938" i="22"/>
  <c r="P946" i="22"/>
  <c r="P954" i="22"/>
  <c r="P962" i="22"/>
  <c r="P970" i="22"/>
  <c r="P978" i="22"/>
  <c r="P986" i="22"/>
  <c r="P995" i="22"/>
  <c r="P1003" i="22"/>
  <c r="P1011" i="22"/>
  <c r="P1019" i="22"/>
  <c r="P1027" i="22"/>
  <c r="P1035" i="22"/>
  <c r="P1043" i="22"/>
  <c r="P1051" i="22"/>
  <c r="P1059" i="22"/>
  <c r="P1067" i="22"/>
  <c r="P1075" i="22"/>
  <c r="P4079" i="22"/>
  <c r="P4151" i="22"/>
  <c r="P4227" i="22"/>
  <c r="P4295" i="22"/>
  <c r="P4386" i="22"/>
  <c r="P4443" i="22"/>
  <c r="P4474" i="22"/>
  <c r="P4496" i="22"/>
  <c r="P4563" i="22"/>
  <c r="P4586" i="22"/>
  <c r="P4608" i="22"/>
  <c r="P4627" i="22"/>
  <c r="P4641" i="22"/>
  <c r="P4649" i="22"/>
  <c r="P4657" i="22"/>
  <c r="P4665" i="22"/>
  <c r="P4673" i="22"/>
  <c r="P4681" i="22"/>
  <c r="P4689" i="22"/>
  <c r="P4697" i="22"/>
  <c r="P4705" i="22"/>
  <c r="P4713" i="22"/>
  <c r="P4721" i="22"/>
  <c r="P4729" i="22"/>
  <c r="P4737" i="22"/>
  <c r="P4745" i="22"/>
  <c r="P4753" i="22"/>
  <c r="P4761" i="22"/>
  <c r="P4769" i="22"/>
  <c r="P4777" i="22"/>
  <c r="P4785" i="22"/>
  <c r="P4793" i="22"/>
  <c r="P4801" i="22"/>
  <c r="P4809" i="22"/>
  <c r="P4817" i="22"/>
  <c r="P4825" i="22"/>
  <c r="P4833" i="22"/>
  <c r="P4841" i="22"/>
  <c r="P4849" i="22"/>
  <c r="P4857" i="22"/>
  <c r="P4865" i="22"/>
  <c r="P4873" i="22"/>
  <c r="P4881" i="22"/>
  <c r="P4889" i="22"/>
  <c r="P4897" i="22"/>
  <c r="P10" i="22"/>
  <c r="P13" i="22"/>
  <c r="P16" i="22"/>
  <c r="P24" i="22"/>
  <c r="P32" i="22"/>
  <c r="P40" i="22"/>
  <c r="P48" i="22"/>
  <c r="P56" i="22"/>
  <c r="P64" i="22"/>
  <c r="P72" i="22"/>
  <c r="P80" i="22"/>
  <c r="P88" i="22"/>
  <c r="P96" i="22"/>
  <c r="P104" i="22"/>
  <c r="P112" i="22"/>
  <c r="P120" i="22"/>
  <c r="P128" i="22"/>
  <c r="P136" i="22"/>
  <c r="P144" i="22"/>
  <c r="P152" i="22"/>
  <c r="P160" i="22"/>
  <c r="P168" i="22"/>
  <c r="P232" i="22"/>
  <c r="P240" i="22"/>
  <c r="P249" i="22"/>
  <c r="P257" i="22"/>
  <c r="P265" i="22"/>
  <c r="P273" i="22"/>
  <c r="P281" i="22"/>
  <c r="P289" i="22"/>
  <c r="P297" i="22"/>
  <c r="P305" i="22"/>
  <c r="P313" i="22"/>
  <c r="P321" i="22"/>
  <c r="P329" i="22"/>
  <c r="P337" i="22"/>
  <c r="P345" i="22"/>
  <c r="P353" i="22"/>
  <c r="P361" i="22"/>
  <c r="P369" i="22"/>
  <c r="P377" i="22"/>
  <c r="P385" i="22"/>
  <c r="P393" i="22"/>
  <c r="P401" i="22"/>
  <c r="P409" i="22"/>
  <c r="P417" i="22"/>
  <c r="P430" i="22"/>
  <c r="P439" i="22"/>
  <c r="P448" i="22"/>
  <c r="P456" i="22"/>
  <c r="P464" i="22"/>
  <c r="P472" i="22"/>
  <c r="P480" i="22"/>
  <c r="P488" i="22"/>
  <c r="P496" i="22"/>
  <c r="P504" i="22"/>
  <c r="P513" i="22"/>
  <c r="P522" i="22"/>
  <c r="P530" i="22"/>
  <c r="P538" i="22"/>
  <c r="P546" i="22"/>
  <c r="P554" i="22"/>
  <c r="P562" i="22"/>
  <c r="P570" i="22"/>
  <c r="P578" i="22"/>
  <c r="P586" i="22"/>
  <c r="P594" i="22"/>
  <c r="P602" i="22"/>
  <c r="P610" i="22"/>
  <c r="P622" i="22"/>
  <c r="P630" i="22"/>
  <c r="P639" i="22"/>
  <c r="P647" i="22"/>
  <c r="P655" i="22"/>
  <c r="P663" i="22"/>
  <c r="P671" i="22"/>
  <c r="P680" i="22"/>
  <c r="P688" i="22"/>
  <c r="P696" i="22"/>
  <c r="P704" i="22"/>
  <c r="P713" i="22"/>
  <c r="P721" i="22"/>
  <c r="P729" i="22"/>
  <c r="P737" i="22"/>
  <c r="P745" i="22"/>
  <c r="P754" i="22"/>
  <c r="P762" i="22"/>
  <c r="P770" i="22"/>
  <c r="P778" i="22"/>
  <c r="P786" i="22"/>
  <c r="P794" i="22"/>
  <c r="P802" i="22"/>
  <c r="P817" i="22"/>
  <c r="P826" i="22"/>
  <c r="P834" i="22"/>
  <c r="P842" i="22"/>
  <c r="P850" i="22"/>
  <c r="P858" i="22"/>
  <c r="P867" i="22"/>
  <c r="P875" i="22"/>
  <c r="P883" i="22"/>
  <c r="P891" i="22"/>
  <c r="P899" i="22"/>
  <c r="P907" i="22"/>
  <c r="P915" i="22"/>
  <c r="P923" i="22"/>
  <c r="P931" i="22"/>
  <c r="P939" i="22"/>
  <c r="P947" i="22"/>
  <c r="P955" i="22"/>
  <c r="P963" i="22"/>
  <c r="P971" i="22"/>
  <c r="P979" i="22"/>
  <c r="P987" i="22"/>
  <c r="P996" i="22"/>
  <c r="P1004" i="22"/>
  <c r="P1012" i="22"/>
  <c r="P1020" i="22"/>
  <c r="P1028" i="22"/>
  <c r="P1036" i="22"/>
  <c r="P1044" i="22"/>
  <c r="P1052" i="22"/>
  <c r="P1060" i="22"/>
  <c r="P1068" i="22"/>
  <c r="P1076" i="22"/>
  <c r="P4015" i="22"/>
  <c r="P4087" i="22"/>
  <c r="P4171" i="22"/>
  <c r="P4235" i="22"/>
  <c r="P4303" i="22"/>
  <c r="P4394" i="22"/>
  <c r="P4450" i="22"/>
  <c r="P4475" i="22"/>
  <c r="P4498" i="22"/>
  <c r="P4568" i="22"/>
  <c r="P4587" i="22"/>
  <c r="P4610" i="22"/>
  <c r="P4632" i="22"/>
  <c r="P4642" i="22"/>
  <c r="P4650" i="22"/>
  <c r="P4658" i="22"/>
  <c r="P4666" i="22"/>
  <c r="P4674" i="22"/>
  <c r="P4682" i="22"/>
  <c r="P4690" i="22"/>
  <c r="P4698" i="22"/>
  <c r="P4706" i="22"/>
  <c r="P4714" i="22"/>
  <c r="P4722" i="22"/>
  <c r="P4730" i="22"/>
  <c r="P4738" i="22"/>
  <c r="P4746" i="22"/>
  <c r="P4754" i="22"/>
  <c r="P4762" i="22"/>
  <c r="P4770" i="22"/>
  <c r="P4778" i="22"/>
  <c r="P4786" i="22"/>
  <c r="P4794" i="22"/>
  <c r="P4802" i="22"/>
  <c r="P4810" i="22"/>
  <c r="P4818" i="22"/>
  <c r="P4826" i="22"/>
  <c r="P4834" i="22"/>
  <c r="P4842" i="22"/>
  <c r="P4850" i="22"/>
  <c r="P4858" i="22"/>
  <c r="P4866" i="22"/>
  <c r="P4874" i="22"/>
  <c r="P4882" i="22"/>
  <c r="P4890" i="22"/>
  <c r="P1623" i="22"/>
  <c r="P11" i="22"/>
  <c r="P14" i="22"/>
  <c r="P17" i="22"/>
  <c r="P25" i="22"/>
  <c r="P33" i="22"/>
  <c r="P41" i="22"/>
  <c r="P49" i="22"/>
  <c r="P57" i="22"/>
  <c r="P65" i="22"/>
  <c r="P73" i="22"/>
  <c r="P81" i="22"/>
  <c r="P89" i="22"/>
  <c r="P97" i="22"/>
  <c r="P105" i="22"/>
  <c r="P113" i="22"/>
  <c r="P121" i="22"/>
  <c r="P129" i="22"/>
  <c r="P137" i="22"/>
  <c r="P145" i="22"/>
  <c r="P153" i="22"/>
  <c r="P161" i="22"/>
  <c r="P169" i="22"/>
  <c r="P233" i="22"/>
  <c r="P241" i="22"/>
  <c r="P250" i="22"/>
  <c r="P258" i="22"/>
  <c r="P266" i="22"/>
  <c r="P274" i="22"/>
  <c r="P282" i="22"/>
  <c r="P290" i="22"/>
  <c r="P298" i="22"/>
  <c r="P306" i="22"/>
  <c r="P314" i="22"/>
  <c r="P322" i="22"/>
  <c r="P330" i="22"/>
  <c r="P338" i="22"/>
  <c r="P346" i="22"/>
  <c r="P354" i="22"/>
  <c r="P362" i="22"/>
  <c r="P370" i="22"/>
  <c r="P378" i="22"/>
  <c r="P386" i="22"/>
  <c r="P394" i="22"/>
  <c r="P402" i="22"/>
  <c r="P410" i="22"/>
  <c r="P418" i="22"/>
  <c r="P431" i="22"/>
  <c r="P440" i="22"/>
  <c r="P449" i="22"/>
  <c r="P457" i="22"/>
  <c r="P465" i="22"/>
  <c r="P473" i="22"/>
  <c r="P481" i="22"/>
  <c r="P489" i="22"/>
  <c r="P497" i="22"/>
  <c r="P505" i="22"/>
  <c r="P514" i="22"/>
  <c r="P523" i="22"/>
  <c r="P531" i="22"/>
  <c r="P539" i="22"/>
  <c r="P547" i="22"/>
  <c r="P555" i="22"/>
  <c r="P563" i="22"/>
  <c r="P571" i="22"/>
  <c r="P579" i="22"/>
  <c r="P587" i="22"/>
  <c r="P595" i="22"/>
  <c r="P603" i="22"/>
  <c r="P611" i="22"/>
  <c r="P623" i="22"/>
  <c r="P631" i="22"/>
  <c r="P640" i="22"/>
  <c r="P648" i="22"/>
  <c r="P656" i="22"/>
  <c r="P664" i="22"/>
  <c r="P673" i="22"/>
  <c r="P681" i="22"/>
  <c r="P689" i="22"/>
  <c r="P697" i="22"/>
  <c r="P705" i="22"/>
  <c r="P714" i="22"/>
  <c r="P722" i="22"/>
  <c r="P730" i="22"/>
  <c r="P738" i="22"/>
  <c r="P747" i="22"/>
  <c r="P755" i="22"/>
  <c r="P763" i="22"/>
  <c r="P771" i="22"/>
  <c r="P779" i="22"/>
  <c r="P787" i="22"/>
  <c r="P795" i="22"/>
  <c r="P810" i="22"/>
  <c r="P818" i="22"/>
  <c r="P827" i="22"/>
  <c r="P835" i="22"/>
  <c r="P843" i="22"/>
  <c r="P851" i="22"/>
  <c r="P860" i="22"/>
  <c r="P868" i="22"/>
  <c r="P876" i="22"/>
  <c r="P884" i="22"/>
  <c r="P892" i="22"/>
  <c r="P900" i="22"/>
  <c r="P908" i="22"/>
  <c r="P916" i="22"/>
  <c r="P924" i="22"/>
  <c r="P932" i="22"/>
  <c r="P940" i="22"/>
  <c r="P948" i="22"/>
  <c r="P956" i="22"/>
  <c r="P964" i="22"/>
  <c r="P972" i="22"/>
  <c r="P980" i="22"/>
  <c r="P988" i="22"/>
  <c r="P997" i="22"/>
  <c r="P1005" i="22"/>
  <c r="P1013" i="22"/>
  <c r="P1021" i="22"/>
  <c r="P1029" i="22"/>
  <c r="P1037" i="22"/>
  <c r="P1045" i="22"/>
  <c r="P1053" i="22"/>
  <c r="P1061" i="22"/>
  <c r="P1069" i="22"/>
  <c r="P1077" i="22"/>
  <c r="P4023" i="22"/>
  <c r="P4095" i="22"/>
  <c r="P4179" i="22"/>
  <c r="P4243" i="22"/>
  <c r="P4311" i="22"/>
  <c r="P4402" i="22"/>
  <c r="P4451" i="22"/>
  <c r="P4480" i="22"/>
  <c r="P4499" i="22"/>
  <c r="P4570" i="22"/>
  <c r="P4592" i="22"/>
  <c r="P4611" i="22"/>
  <c r="P4634" i="22"/>
  <c r="P4643" i="22"/>
  <c r="P4651" i="22"/>
  <c r="P4659" i="22"/>
  <c r="P4667" i="22"/>
  <c r="P4675" i="22"/>
  <c r="P4683" i="22"/>
  <c r="P4691" i="22"/>
  <c r="P4699" i="22"/>
  <c r="P4707" i="22"/>
  <c r="P4715" i="22"/>
  <c r="P4723" i="22"/>
  <c r="P4731" i="22"/>
  <c r="P4739" i="22"/>
  <c r="P4747" i="22"/>
  <c r="P4755" i="22"/>
  <c r="P4763" i="22"/>
  <c r="P4771" i="22"/>
  <c r="P4779" i="22"/>
  <c r="P4787" i="22"/>
  <c r="P4795" i="22"/>
  <c r="P4803" i="22"/>
  <c r="P4811" i="22"/>
  <c r="P4819" i="22"/>
  <c r="P4827" i="22"/>
  <c r="P4835" i="22"/>
  <c r="P4843" i="22"/>
  <c r="P4851" i="22"/>
  <c r="P4859" i="22"/>
  <c r="P4867" i="22"/>
  <c r="P4875" i="22"/>
  <c r="P4883" i="22"/>
  <c r="P4891" i="22"/>
  <c r="P4" i="22"/>
  <c r="P12" i="22"/>
  <c r="P18" i="22"/>
  <c r="P26" i="22"/>
  <c r="P34" i="22"/>
  <c r="P42" i="22"/>
  <c r="P50" i="22"/>
  <c r="P58" i="22"/>
  <c r="P66" i="22"/>
  <c r="P74" i="22"/>
  <c r="P82" i="22"/>
  <c r="P90" i="22"/>
  <c r="P98" i="22"/>
  <c r="P106" i="22"/>
  <c r="P114" i="22"/>
  <c r="P122" i="22"/>
  <c r="P130" i="22"/>
  <c r="P138" i="22"/>
  <c r="P146" i="22"/>
  <c r="P154" i="22"/>
  <c r="P162" i="22"/>
  <c r="P170" i="22"/>
  <c r="P234" i="22"/>
  <c r="P242" i="22"/>
  <c r="P251" i="22"/>
  <c r="P259" i="22"/>
  <c r="P267" i="22"/>
  <c r="P275" i="22"/>
  <c r="P283" i="22"/>
  <c r="P291" i="22"/>
  <c r="P299" i="22"/>
  <c r="P307" i="22"/>
  <c r="P315" i="22"/>
  <c r="P323" i="22"/>
  <c r="P331" i="22"/>
  <c r="P339" i="22"/>
  <c r="P347" i="22"/>
  <c r="P355" i="22"/>
  <c r="P363" i="22"/>
  <c r="P371" i="22"/>
  <c r="P379" i="22"/>
  <c r="P387" i="22"/>
  <c r="P395" i="22"/>
  <c r="P403" i="22"/>
  <c r="P411" i="22"/>
  <c r="P419" i="22"/>
  <c r="P432" i="22"/>
  <c r="P441" i="22"/>
  <c r="P450" i="22"/>
  <c r="P458" i="22"/>
  <c r="P466" i="22"/>
  <c r="P474" i="22"/>
  <c r="P482" i="22"/>
  <c r="P490" i="22"/>
  <c r="P498" i="22"/>
  <c r="P506" i="22"/>
  <c r="P515" i="22"/>
  <c r="P524" i="22"/>
  <c r="P532" i="22"/>
  <c r="P540" i="22"/>
  <c r="P548" i="22"/>
  <c r="P556" i="22"/>
  <c r="P564" i="22"/>
  <c r="P572" i="22"/>
  <c r="P580" i="22"/>
  <c r="P588" i="22"/>
  <c r="P596" i="22"/>
  <c r="P604" i="22"/>
  <c r="P614" i="22"/>
  <c r="P624" i="22"/>
  <c r="P632" i="22"/>
  <c r="P641" i="22"/>
  <c r="P649" i="22"/>
  <c r="P657" i="22"/>
  <c r="P665" i="22"/>
  <c r="P674" i="22"/>
  <c r="P682" i="22"/>
  <c r="P690" i="22"/>
  <c r="P698" i="22"/>
  <c r="P706" i="22"/>
  <c r="P715" i="22"/>
  <c r="P723" i="22"/>
  <c r="P731" i="22"/>
  <c r="P739" i="22"/>
  <c r="P748" i="22"/>
  <c r="P756" i="22"/>
  <c r="P764" i="22"/>
  <c r="P772" i="22"/>
  <c r="P780" i="22"/>
  <c r="P788" i="22"/>
  <c r="P796" i="22"/>
  <c r="P811" i="22"/>
  <c r="P819" i="22"/>
  <c r="P828" i="22"/>
  <c r="P836" i="22"/>
  <c r="P844" i="22"/>
  <c r="P852" i="22"/>
  <c r="P861" i="22"/>
  <c r="P869" i="22"/>
  <c r="P877" i="22"/>
  <c r="P885" i="22"/>
  <c r="P893" i="22"/>
  <c r="P901" i="22"/>
  <c r="P909" i="22"/>
  <c r="P917" i="22"/>
  <c r="P925" i="22"/>
  <c r="P933" i="22"/>
  <c r="P941" i="22"/>
  <c r="P949" i="22"/>
  <c r="P957" i="22"/>
  <c r="P965" i="22"/>
  <c r="P973" i="22"/>
  <c r="P981" i="22"/>
  <c r="P989" i="22"/>
  <c r="P4031" i="22"/>
  <c r="P4103" i="22"/>
  <c r="P4187" i="22"/>
  <c r="P4255" i="22"/>
  <c r="P4319" i="22"/>
  <c r="P4410" i="22"/>
  <c r="P4458" i="22"/>
  <c r="P4482" i="22"/>
  <c r="P4504" i="22"/>
  <c r="P4571" i="22"/>
  <c r="P4594" i="22"/>
  <c r="P4616" i="22"/>
  <c r="P4635" i="22"/>
  <c r="P4644" i="22"/>
  <c r="P4652" i="22"/>
  <c r="P4660" i="22"/>
  <c r="P4668" i="22"/>
  <c r="P4676" i="22"/>
  <c r="P4684" i="22"/>
  <c r="P4692" i="22"/>
  <c r="P4700" i="22"/>
  <c r="P4708" i="22"/>
  <c r="P4716" i="22"/>
  <c r="P4724" i="22"/>
  <c r="P4732" i="22"/>
  <c r="P4740" i="22"/>
  <c r="P4748" i="22"/>
  <c r="P4756" i="22"/>
  <c r="P4764" i="22"/>
  <c r="P4772" i="22"/>
  <c r="P4780" i="22"/>
  <c r="P4788" i="22"/>
  <c r="P4796" i="22"/>
  <c r="P4804" i="22"/>
  <c r="P4812" i="22"/>
  <c r="P4820" i="22"/>
  <c r="P4828" i="22"/>
  <c r="P4836" i="22"/>
  <c r="P4844" i="22"/>
  <c r="P4852" i="22"/>
  <c r="P4860" i="22"/>
  <c r="P4868" i="22"/>
  <c r="P4876" i="22"/>
  <c r="P4884" i="22"/>
  <c r="P4892" i="22"/>
  <c r="P5" i="22"/>
  <c r="P19" i="22"/>
  <c r="P27" i="22"/>
  <c r="P35" i="22"/>
  <c r="P43" i="22"/>
  <c r="P51" i="22"/>
  <c r="P59" i="22"/>
  <c r="P67" i="22"/>
  <c r="P75" i="22"/>
  <c r="P83" i="22"/>
  <c r="P91" i="22"/>
  <c r="P99" i="22"/>
  <c r="P107" i="22"/>
  <c r="P115" i="22"/>
  <c r="P123" i="22"/>
  <c r="P131" i="22"/>
  <c r="P139" i="22"/>
  <c r="P147" i="22"/>
  <c r="P155" i="22"/>
  <c r="P163" i="22"/>
  <c r="P171" i="22"/>
  <c r="P235" i="22"/>
  <c r="P243" i="22"/>
  <c r="P252" i="22"/>
  <c r="P260" i="22"/>
  <c r="P268" i="22"/>
  <c r="P276" i="22"/>
  <c r="P284" i="22"/>
  <c r="P292" i="22"/>
  <c r="P300" i="22"/>
  <c r="P308" i="22"/>
  <c r="P316" i="22"/>
  <c r="P324" i="22"/>
  <c r="P332" i="22"/>
  <c r="P340" i="22"/>
  <c r="P348" i="22"/>
  <c r="P356" i="22"/>
  <c r="P364" i="22"/>
  <c r="P372" i="22"/>
  <c r="P380" i="22"/>
  <c r="P388" i="22"/>
  <c r="P396" i="22"/>
  <c r="P404" i="22"/>
  <c r="P412" i="22"/>
  <c r="P420" i="22"/>
  <c r="P433" i="22"/>
  <c r="P443" i="22"/>
  <c r="P451" i="22"/>
  <c r="P459" i="22"/>
  <c r="P467" i="22"/>
  <c r="P475" i="22"/>
  <c r="P483" i="22"/>
  <c r="P491" i="22"/>
  <c r="P499" i="22"/>
  <c r="P507" i="22"/>
  <c r="P516" i="22"/>
  <c r="P525" i="22"/>
  <c r="P533" i="22"/>
  <c r="P541" i="22"/>
  <c r="P549" i="22"/>
  <c r="P557" i="22"/>
  <c r="P565" i="22"/>
  <c r="P573" i="22"/>
  <c r="P581" i="22"/>
  <c r="P589" i="22"/>
  <c r="P597" i="22"/>
  <c r="P605" i="22"/>
  <c r="P617" i="22"/>
  <c r="P625" i="22"/>
  <c r="P633" i="22"/>
  <c r="P642" i="22"/>
  <c r="P650" i="22"/>
  <c r="P658" i="22"/>
  <c r="P666" i="22"/>
  <c r="P675" i="22"/>
  <c r="P683" i="22"/>
  <c r="P691" i="22"/>
  <c r="P699" i="22"/>
  <c r="P707" i="22"/>
  <c r="P716" i="22"/>
  <c r="P724" i="22"/>
  <c r="P732" i="22"/>
  <c r="P740" i="22"/>
  <c r="P749" i="22"/>
  <c r="P757" i="22"/>
  <c r="P765" i="22"/>
  <c r="P773" i="22"/>
  <c r="P781" i="22"/>
  <c r="P789" i="22"/>
  <c r="P797" i="22"/>
  <c r="P812" i="22"/>
  <c r="P820" i="22"/>
  <c r="P829" i="22"/>
  <c r="P837" i="22"/>
  <c r="P845" i="22"/>
  <c r="P853" i="22"/>
  <c r="P862" i="22"/>
  <c r="P870" i="22"/>
  <c r="P878" i="22"/>
  <c r="P886" i="22"/>
  <c r="P894" i="22"/>
  <c r="P902" i="22"/>
  <c r="P910" i="22"/>
  <c r="P918" i="22"/>
  <c r="P926" i="22"/>
  <c r="P934" i="22"/>
  <c r="P942" i="22"/>
  <c r="P950" i="22"/>
  <c r="P958" i="22"/>
  <c r="P966" i="22"/>
  <c r="P974" i="22"/>
  <c r="P982" i="22"/>
  <c r="P990" i="22"/>
  <c r="P999" i="22"/>
  <c r="P1007" i="22"/>
  <c r="P1015" i="22"/>
  <c r="P1023" i="22"/>
  <c r="P1031" i="22"/>
  <c r="P1039" i="22"/>
  <c r="P1047" i="22"/>
  <c r="P1055" i="22"/>
  <c r="P1063" i="22"/>
  <c r="P1071" i="22"/>
  <c r="P4039" i="22"/>
  <c r="P4119" i="22"/>
  <c r="P4195" i="22"/>
  <c r="P4263" i="22"/>
  <c r="P4327" i="22"/>
  <c r="P4418" i="22"/>
  <c r="P4459" i="22"/>
  <c r="P4483" i="22"/>
  <c r="P4506" i="22"/>
  <c r="P4576" i="22"/>
  <c r="P4595" i="22"/>
  <c r="P4618" i="22"/>
  <c r="P4637" i="22"/>
  <c r="P4645" i="22"/>
  <c r="P4653" i="22"/>
  <c r="P4661" i="22"/>
  <c r="P4669" i="22"/>
  <c r="P4677" i="22"/>
  <c r="P4685" i="22"/>
  <c r="P4693" i="22"/>
  <c r="P4701" i="22"/>
  <c r="P4709" i="22"/>
  <c r="P4717" i="22"/>
  <c r="P4725" i="22"/>
  <c r="P4733" i="22"/>
  <c r="P4741" i="22"/>
  <c r="P4749" i="22"/>
  <c r="P4757" i="22"/>
  <c r="P4765" i="22"/>
  <c r="P4773" i="22"/>
  <c r="P4781" i="22"/>
  <c r="P4789" i="22"/>
  <c r="P4797" i="22"/>
  <c r="P4805" i="22"/>
  <c r="P4813" i="22"/>
  <c r="P4821" i="22"/>
  <c r="P4829" i="22"/>
  <c r="P4837" i="22"/>
  <c r="P4845" i="22"/>
  <c r="P4853" i="22"/>
  <c r="P4861" i="22"/>
  <c r="P4869" i="22"/>
  <c r="P4877" i="22"/>
  <c r="P4885" i="22"/>
  <c r="P4893" i="22"/>
  <c r="P6" i="22"/>
  <c r="P20" i="22"/>
  <c r="P28" i="22"/>
  <c r="P36" i="22"/>
  <c r="P44" i="22"/>
  <c r="P52" i="22"/>
  <c r="P60" i="22"/>
  <c r="P68" i="22"/>
  <c r="P76" i="22"/>
  <c r="P84" i="22"/>
  <c r="P92" i="22"/>
  <c r="P100" i="22"/>
  <c r="P108" i="22"/>
  <c r="P116" i="22"/>
  <c r="P124" i="22"/>
  <c r="P132" i="22"/>
  <c r="P140" i="22"/>
  <c r="P148" i="22"/>
  <c r="P156" i="22"/>
  <c r="P164" i="22"/>
  <c r="P172" i="22"/>
  <c r="P236" i="22"/>
  <c r="P245" i="22"/>
  <c r="P253" i="22"/>
  <c r="P261" i="22"/>
  <c r="P269" i="22"/>
  <c r="P277" i="22"/>
  <c r="P285" i="22"/>
  <c r="P293" i="22"/>
  <c r="P301" i="22"/>
  <c r="P309" i="22"/>
  <c r="P317" i="22"/>
  <c r="P325" i="22"/>
  <c r="P333" i="22"/>
  <c r="P341" i="22"/>
  <c r="P349" i="22"/>
  <c r="P357" i="22"/>
  <c r="P365" i="22"/>
  <c r="P373" i="22"/>
  <c r="P381" i="22"/>
  <c r="P389" i="22"/>
  <c r="P397" i="22"/>
  <c r="P405" i="22"/>
  <c r="P413" i="22"/>
  <c r="P421" i="22"/>
  <c r="P434" i="22"/>
  <c r="P444" i="22"/>
  <c r="P452" i="22"/>
  <c r="P460" i="22"/>
  <c r="P468" i="22"/>
  <c r="P476" i="22"/>
  <c r="P484" i="22"/>
  <c r="P492" i="22"/>
  <c r="P500" i="22"/>
  <c r="P508" i="22"/>
  <c r="P517" i="22"/>
  <c r="P526" i="22"/>
  <c r="P534" i="22"/>
  <c r="P542" i="22"/>
  <c r="P550" i="22"/>
  <c r="P558" i="22"/>
  <c r="P566" i="22"/>
  <c r="P574" i="22"/>
  <c r="P582" i="22"/>
  <c r="P590" i="22"/>
  <c r="P598" i="22"/>
  <c r="P606" i="22"/>
  <c r="P618" i="22"/>
  <c r="P626" i="22"/>
  <c r="P634" i="22"/>
  <c r="P643" i="22"/>
  <c r="P651" i="22"/>
  <c r="P659" i="22"/>
  <c r="P667" i="22"/>
  <c r="P676" i="22"/>
  <c r="P684" i="22"/>
  <c r="P692" i="22"/>
  <c r="P700" i="22"/>
  <c r="P708" i="22"/>
  <c r="P717" i="22"/>
  <c r="P725" i="22"/>
  <c r="P733" i="22"/>
  <c r="P741" i="22"/>
  <c r="P750" i="22"/>
  <c r="P758" i="22"/>
  <c r="P766" i="22"/>
  <c r="P774" i="22"/>
  <c r="P782" i="22"/>
  <c r="P790" i="22"/>
  <c r="P798" i="22"/>
  <c r="P813" i="22"/>
  <c r="P821" i="22"/>
  <c r="P830" i="22"/>
  <c r="P838" i="22"/>
  <c r="P4055" i="22"/>
  <c r="P4127" i="22"/>
  <c r="P4203" i="22"/>
  <c r="P4271" i="22"/>
  <c r="P4335" i="22"/>
  <c r="P4426" i="22"/>
  <c r="P4466" i="22"/>
  <c r="P4488" i="22"/>
  <c r="P4507" i="22"/>
  <c r="P4578" i="22"/>
  <c r="P4600" i="22"/>
  <c r="P4619" i="22"/>
  <c r="P4638" i="22"/>
  <c r="P4646" i="22"/>
  <c r="P4654" i="22"/>
  <c r="P4662" i="22"/>
  <c r="P4670" i="22"/>
  <c r="P4678" i="22"/>
  <c r="P4686" i="22"/>
  <c r="P4694" i="22"/>
  <c r="P4702" i="22"/>
  <c r="P4710" i="22"/>
  <c r="P4718" i="22"/>
  <c r="P4726" i="22"/>
  <c r="P4734" i="22"/>
  <c r="P4742" i="22"/>
  <c r="P4750" i="22"/>
  <c r="P4758" i="22"/>
  <c r="P4766" i="22"/>
  <c r="P4774" i="22"/>
  <c r="P4782" i="22"/>
  <c r="P4790" i="22"/>
  <c r="P4798" i="22"/>
  <c r="P4806" i="22"/>
  <c r="P4814" i="22"/>
  <c r="P4822" i="22"/>
  <c r="P4830" i="22"/>
  <c r="P4838" i="22"/>
  <c r="P4846" i="22"/>
  <c r="P4854" i="22"/>
  <c r="P4862" i="22"/>
  <c r="P4870" i="22"/>
  <c r="P4878" i="22"/>
  <c r="P4886" i="22"/>
  <c r="P4894" i="22"/>
  <c r="P7" i="22"/>
  <c r="P21" i="22"/>
  <c r="P29" i="22"/>
  <c r="P37" i="22"/>
  <c r="P45" i="22"/>
  <c r="P53" i="22"/>
  <c r="P61" i="22"/>
  <c r="P69" i="22"/>
  <c r="P77" i="22"/>
  <c r="P85" i="22"/>
  <c r="P93" i="22"/>
  <c r="P101" i="22"/>
  <c r="P109" i="22"/>
  <c r="P117" i="22"/>
  <c r="P125" i="22"/>
  <c r="P133" i="22"/>
  <c r="P141" i="22"/>
  <c r="P149" i="22"/>
  <c r="P157" i="22"/>
  <c r="P165" i="22"/>
  <c r="P173" i="22"/>
  <c r="P237" i="22"/>
  <c r="P246" i="22"/>
  <c r="P254" i="22"/>
  <c r="P262" i="22"/>
  <c r="P270" i="22"/>
  <c r="P278" i="22"/>
  <c r="P286" i="22"/>
  <c r="P294" i="22"/>
  <c r="P302" i="22"/>
  <c r="P310" i="22"/>
  <c r="P318" i="22"/>
  <c r="P326" i="22"/>
  <c r="P334" i="22"/>
  <c r="P342" i="22"/>
  <c r="P350" i="22"/>
  <c r="P358" i="22"/>
  <c r="P366" i="22"/>
  <c r="P374" i="22"/>
  <c r="P382" i="22"/>
  <c r="P390" i="22"/>
  <c r="P398" i="22"/>
  <c r="P406" i="22"/>
  <c r="P414" i="22"/>
  <c r="P422" i="22"/>
  <c r="P436" i="22"/>
  <c r="P445" i="22"/>
  <c r="P453" i="22"/>
  <c r="P461" i="22"/>
  <c r="P469" i="22"/>
  <c r="P477" i="22"/>
  <c r="P485" i="22"/>
  <c r="P493" i="22"/>
  <c r="P501" i="22"/>
  <c r="P509" i="22"/>
  <c r="P519" i="22"/>
  <c r="P527" i="22"/>
  <c r="P535" i="22"/>
  <c r="P543" i="22"/>
  <c r="P551" i="22"/>
  <c r="P559" i="22"/>
  <c r="P567" i="22"/>
  <c r="P575" i="22"/>
  <c r="P583" i="22"/>
  <c r="P591" i="22"/>
  <c r="P599" i="22"/>
  <c r="P607" i="22"/>
  <c r="P619" i="22"/>
  <c r="P627" i="22"/>
  <c r="P636" i="22"/>
  <c r="P644" i="22"/>
  <c r="P652" i="22"/>
  <c r="P660" i="22"/>
  <c r="P668" i="22"/>
  <c r="P677" i="22"/>
  <c r="P685" i="22"/>
  <c r="P693" i="22"/>
  <c r="P701" i="22"/>
  <c r="P710" i="22"/>
  <c r="P718" i="22"/>
  <c r="P726" i="22"/>
  <c r="P734" i="22"/>
  <c r="P742" i="22"/>
  <c r="P751" i="22"/>
  <c r="P759" i="22"/>
  <c r="P767" i="22"/>
  <c r="P775" i="22"/>
  <c r="P783" i="22"/>
  <c r="P791" i="22"/>
  <c r="P799" i="22"/>
  <c r="P814" i="22"/>
  <c r="P822" i="22"/>
  <c r="P831" i="22"/>
  <c r="P839" i="22"/>
  <c r="P847" i="22"/>
  <c r="P863" i="22"/>
  <c r="P881" i="22"/>
  <c r="P904" i="22"/>
  <c r="P927" i="22"/>
  <c r="P945" i="22"/>
  <c r="P968" i="22"/>
  <c r="P991" i="22"/>
  <c r="P1008" i="22"/>
  <c r="P1024" i="22"/>
  <c r="P1040" i="22"/>
  <c r="P1056" i="22"/>
  <c r="P1072" i="22"/>
  <c r="P1083" i="22"/>
  <c r="P1091" i="22"/>
  <c r="P1099" i="22"/>
  <c r="P1107" i="22"/>
  <c r="P1115" i="22"/>
  <c r="P1123" i="22"/>
  <c r="P1131" i="22"/>
  <c r="P1139" i="22"/>
  <c r="P1147" i="22"/>
  <c r="P1155" i="22"/>
  <c r="P1163" i="22"/>
  <c r="P1171" i="22"/>
  <c r="P1179" i="22"/>
  <c r="P1187" i="22"/>
  <c r="P1195" i="22"/>
  <c r="P1203" i="22"/>
  <c r="P1212" i="22"/>
  <c r="P1221" i="22"/>
  <c r="P1229" i="22"/>
  <c r="P1237" i="22"/>
  <c r="P1245" i="22"/>
  <c r="P1253" i="22"/>
  <c r="P1263" i="22"/>
  <c r="P1271" i="22"/>
  <c r="P1279" i="22"/>
  <c r="P1287" i="22"/>
  <c r="P1295" i="22"/>
  <c r="P1303" i="22"/>
  <c r="P1311" i="22"/>
  <c r="P1319" i="22"/>
  <c r="P1327" i="22"/>
  <c r="P1335" i="22"/>
  <c r="P1343" i="22"/>
  <c r="P1351" i="22"/>
  <c r="P1359" i="22"/>
  <c r="P1368" i="22"/>
  <c r="P1377" i="22"/>
  <c r="P1385" i="22"/>
  <c r="P1394" i="22"/>
  <c r="P1402" i="22"/>
  <c r="P1410" i="22"/>
  <c r="P1418" i="22"/>
  <c r="P1426" i="22"/>
  <c r="P1434" i="22"/>
  <c r="P1443" i="22"/>
  <c r="P1451" i="22"/>
  <c r="P1459" i="22"/>
  <c r="P1467" i="22"/>
  <c r="P1475" i="22"/>
  <c r="P1483" i="22"/>
  <c r="P1491" i="22"/>
  <c r="P1499" i="22"/>
  <c r="P1507" i="22"/>
  <c r="P1515" i="22"/>
  <c r="P1523" i="22"/>
  <c r="P1531" i="22"/>
  <c r="P1540" i="22"/>
  <c r="P1549" i="22"/>
  <c r="P1557" i="22"/>
  <c r="P1566" i="22"/>
  <c r="P1574" i="22"/>
  <c r="P1582" i="22"/>
  <c r="P1591" i="22"/>
  <c r="P1602" i="22"/>
  <c r="P1610" i="22"/>
  <c r="P1618" i="22"/>
  <c r="P1474" i="22"/>
  <c r="P1548" i="22"/>
  <c r="P1609" i="22"/>
  <c r="P864" i="22"/>
  <c r="P887" i="22"/>
  <c r="P905" i="22"/>
  <c r="P928" i="22"/>
  <c r="P951" i="22"/>
  <c r="P969" i="22"/>
  <c r="P992" i="22"/>
  <c r="P1009" i="22"/>
  <c r="P1025" i="22"/>
  <c r="P1041" i="22"/>
  <c r="P1057" i="22"/>
  <c r="P1073" i="22"/>
  <c r="P1084" i="22"/>
  <c r="P1092" i="22"/>
  <c r="P1100" i="22"/>
  <c r="P1108" i="22"/>
  <c r="P1116" i="22"/>
  <c r="P1124" i="22"/>
  <c r="P1132" i="22"/>
  <c r="P1140" i="22"/>
  <c r="P1148" i="22"/>
  <c r="P1156" i="22"/>
  <c r="P1164" i="22"/>
  <c r="P1172" i="22"/>
  <c r="P1180" i="22"/>
  <c r="P1188" i="22"/>
  <c r="P1196" i="22"/>
  <c r="P1204" i="22"/>
  <c r="P1213" i="22"/>
  <c r="P1222" i="22"/>
  <c r="P1230" i="22"/>
  <c r="P1238" i="22"/>
  <c r="P1246" i="22"/>
  <c r="P1254" i="22"/>
  <c r="P1264" i="22"/>
  <c r="P1272" i="22"/>
  <c r="P1280" i="22"/>
  <c r="P1288" i="22"/>
  <c r="P1296" i="22"/>
  <c r="P1304" i="22"/>
  <c r="P1312" i="22"/>
  <c r="P1320" i="22"/>
  <c r="P1328" i="22"/>
  <c r="P1336" i="22"/>
  <c r="P1344" i="22"/>
  <c r="P1352" i="22"/>
  <c r="P1360" i="22"/>
  <c r="P1370" i="22"/>
  <c r="P1378" i="22"/>
  <c r="P1386" i="22"/>
  <c r="P1395" i="22"/>
  <c r="P1403" i="22"/>
  <c r="P1411" i="22"/>
  <c r="P1419" i="22"/>
  <c r="P1427" i="22"/>
  <c r="P1436" i="22"/>
  <c r="P1444" i="22"/>
  <c r="P1452" i="22"/>
  <c r="P1460" i="22"/>
  <c r="P1468" i="22"/>
  <c r="P1476" i="22"/>
  <c r="P1484" i="22"/>
  <c r="P1492" i="22"/>
  <c r="P1500" i="22"/>
  <c r="P1508" i="22"/>
  <c r="P1516" i="22"/>
  <c r="P1524" i="22"/>
  <c r="P1532" i="22"/>
  <c r="P1541" i="22"/>
  <c r="P1550" i="22"/>
  <c r="P1558" i="22"/>
  <c r="P1567" i="22"/>
  <c r="P1575" i="22"/>
  <c r="P1583" i="22"/>
  <c r="P1592" i="22"/>
  <c r="P1603" i="22"/>
  <c r="P1611" i="22"/>
  <c r="P1619" i="22"/>
  <c r="P1466" i="22"/>
  <c r="P1530" i="22"/>
  <c r="P1601" i="22"/>
  <c r="P865" i="22"/>
  <c r="P888" i="22"/>
  <c r="P911" i="22"/>
  <c r="P929" i="22"/>
  <c r="P952" i="22"/>
  <c r="P975" i="22"/>
  <c r="P994" i="22"/>
  <c r="P1010" i="22"/>
  <c r="P1026" i="22"/>
  <c r="P1042" i="22"/>
  <c r="P1058" i="22"/>
  <c r="P1074" i="22"/>
  <c r="P1085" i="22"/>
  <c r="P1093" i="22"/>
  <c r="P1101" i="22"/>
  <c r="P1109" i="22"/>
  <c r="P1117" i="22"/>
  <c r="P1125" i="22"/>
  <c r="P1133" i="22"/>
  <c r="P1141" i="22"/>
  <c r="P1149" i="22"/>
  <c r="P1157" i="22"/>
  <c r="P1165" i="22"/>
  <c r="P1173" i="22"/>
  <c r="P1181" i="22"/>
  <c r="P1189" i="22"/>
  <c r="P1197" i="22"/>
  <c r="P1205" i="22"/>
  <c r="P1214" i="22"/>
  <c r="P1223" i="22"/>
  <c r="P1231" i="22"/>
  <c r="P1239" i="22"/>
  <c r="P1247" i="22"/>
  <c r="P1255" i="22"/>
  <c r="P1265" i="22"/>
  <c r="P1273" i="22"/>
  <c r="P1281" i="22"/>
  <c r="P1289" i="22"/>
  <c r="P1297" i="22"/>
  <c r="P1305" i="22"/>
  <c r="P1313" i="22"/>
  <c r="P1321" i="22"/>
  <c r="P1329" i="22"/>
  <c r="P1337" i="22"/>
  <c r="P1345" i="22"/>
  <c r="P1353" i="22"/>
  <c r="P1362" i="22"/>
  <c r="P1371" i="22"/>
  <c r="P1379" i="22"/>
  <c r="P1387" i="22"/>
  <c r="P1396" i="22"/>
  <c r="P1404" i="22"/>
  <c r="P1412" i="22"/>
  <c r="P1420" i="22"/>
  <c r="P1428" i="22"/>
  <c r="P1437" i="22"/>
  <c r="P1445" i="22"/>
  <c r="P1453" i="22"/>
  <c r="P1461" i="22"/>
  <c r="P1469" i="22"/>
  <c r="P1477" i="22"/>
  <c r="P1485" i="22"/>
  <c r="P1493" i="22"/>
  <c r="P1501" i="22"/>
  <c r="P1509" i="22"/>
  <c r="P1517" i="22"/>
  <c r="P1525" i="22"/>
  <c r="P1533" i="22"/>
  <c r="P1543" i="22"/>
  <c r="P1551" i="22"/>
  <c r="P1559" i="22"/>
  <c r="P1568" i="22"/>
  <c r="P1576" i="22"/>
  <c r="P1584" i="22"/>
  <c r="P1593" i="22"/>
  <c r="P1604" i="22"/>
  <c r="P1612" i="22"/>
  <c r="P1621" i="22"/>
  <c r="P1482" i="22"/>
  <c r="P1573" i="22"/>
  <c r="P846" i="22"/>
  <c r="P871" i="22"/>
  <c r="P889" i="22"/>
  <c r="P912" i="22"/>
  <c r="P935" i="22"/>
  <c r="P953" i="22"/>
  <c r="P976" i="22"/>
  <c r="P998" i="22"/>
  <c r="P1014" i="22"/>
  <c r="P1030" i="22"/>
  <c r="P1046" i="22"/>
  <c r="P1062" i="22"/>
  <c r="P1078" i="22"/>
  <c r="P1086" i="22"/>
  <c r="P1094" i="22"/>
  <c r="P1102" i="22"/>
  <c r="P1110" i="22"/>
  <c r="P1118" i="22"/>
  <c r="P1126" i="22"/>
  <c r="P1134" i="22"/>
  <c r="P1142" i="22"/>
  <c r="P1150" i="22"/>
  <c r="P1158" i="22"/>
  <c r="P1166" i="22"/>
  <c r="P1174" i="22"/>
  <c r="P1182" i="22"/>
  <c r="P1190" i="22"/>
  <c r="P1198" i="22"/>
  <c r="P1206" i="22"/>
  <c r="P1215" i="22"/>
  <c r="P1224" i="22"/>
  <c r="P1232" i="22"/>
  <c r="P1240" i="22"/>
  <c r="P1248" i="22"/>
  <c r="P1256" i="22"/>
  <c r="P1266" i="22"/>
  <c r="P1274" i="22"/>
  <c r="P1282" i="22"/>
  <c r="P1290" i="22"/>
  <c r="P1298" i="22"/>
  <c r="P1306" i="22"/>
  <c r="P1314" i="22"/>
  <c r="P1322" i="22"/>
  <c r="P1330" i="22"/>
  <c r="P1338" i="22"/>
  <c r="P1346" i="22"/>
  <c r="P1354" i="22"/>
  <c r="P1363" i="22"/>
  <c r="P1372" i="22"/>
  <c r="P1380" i="22"/>
  <c r="P1388" i="22"/>
  <c r="P1397" i="22"/>
  <c r="P1405" i="22"/>
  <c r="P1413" i="22"/>
  <c r="P1421" i="22"/>
  <c r="P1429" i="22"/>
  <c r="P1438" i="22"/>
  <c r="P1446" i="22"/>
  <c r="P1454" i="22"/>
  <c r="P1462" i="22"/>
  <c r="P1470" i="22"/>
  <c r="P1478" i="22"/>
  <c r="P1486" i="22"/>
  <c r="P1494" i="22"/>
  <c r="P1502" i="22"/>
  <c r="P1510" i="22"/>
  <c r="P1518" i="22"/>
  <c r="P1526" i="22"/>
  <c r="P1535" i="22"/>
  <c r="P1544" i="22"/>
  <c r="P1552" i="22"/>
  <c r="P1560" i="22"/>
  <c r="P1569" i="22"/>
  <c r="P1577" i="22"/>
  <c r="P1585" i="22"/>
  <c r="P1594" i="22"/>
  <c r="P1605" i="22"/>
  <c r="P1613" i="22"/>
  <c r="P3" i="22"/>
  <c r="P1442" i="22"/>
  <c r="P1498" i="22"/>
  <c r="P1539" i="22"/>
  <c r="P1590" i="22"/>
  <c r="P848" i="22"/>
  <c r="P872" i="22"/>
  <c r="P895" i="22"/>
  <c r="P913" i="22"/>
  <c r="P936" i="22"/>
  <c r="P959" i="22"/>
  <c r="P977" i="22"/>
  <c r="P1000" i="22"/>
  <c r="P1016" i="22"/>
  <c r="P1032" i="22"/>
  <c r="P1048" i="22"/>
  <c r="P1064" i="22"/>
  <c r="P1079" i="22"/>
  <c r="P1087" i="22"/>
  <c r="P1095" i="22"/>
  <c r="P1103" i="22"/>
  <c r="P1111" i="22"/>
  <c r="P1119" i="22"/>
  <c r="P1127" i="22"/>
  <c r="P1135" i="22"/>
  <c r="P1143" i="22"/>
  <c r="P1151" i="22"/>
  <c r="P1159" i="22"/>
  <c r="P1167" i="22"/>
  <c r="P1175" i="22"/>
  <c r="P1183" i="22"/>
  <c r="P1191" i="22"/>
  <c r="P1199" i="22"/>
  <c r="P1207" i="22"/>
  <c r="P1216" i="22"/>
  <c r="P1225" i="22"/>
  <c r="P1233" i="22"/>
  <c r="P1241" i="22"/>
  <c r="P1249" i="22"/>
  <c r="P1257" i="22"/>
  <c r="P1267" i="22"/>
  <c r="P1275" i="22"/>
  <c r="P1283" i="22"/>
  <c r="P1291" i="22"/>
  <c r="P1299" i="22"/>
  <c r="P1307" i="22"/>
  <c r="P1315" i="22"/>
  <c r="P1323" i="22"/>
  <c r="P1331" i="22"/>
  <c r="P1339" i="22"/>
  <c r="P1347" i="22"/>
  <c r="P1355" i="22"/>
  <c r="P1364" i="22"/>
  <c r="P1373" i="22"/>
  <c r="P1381" i="22"/>
  <c r="P1389" i="22"/>
  <c r="P1398" i="22"/>
  <c r="P1406" i="22"/>
  <c r="P1414" i="22"/>
  <c r="P1422" i="22"/>
  <c r="P1430" i="22"/>
  <c r="P1439" i="22"/>
  <c r="P1447" i="22"/>
  <c r="P1455" i="22"/>
  <c r="P1463" i="22"/>
  <c r="P1471" i="22"/>
  <c r="P1479" i="22"/>
  <c r="P1487" i="22"/>
  <c r="P1495" i="22"/>
  <c r="P1503" i="22"/>
  <c r="P1511" i="22"/>
  <c r="P1519" i="22"/>
  <c r="P1527" i="22"/>
  <c r="P1536" i="22"/>
  <c r="P1545" i="22"/>
  <c r="P1553" i="22"/>
  <c r="P1561" i="22"/>
  <c r="P1570" i="22"/>
  <c r="P1578" i="22"/>
  <c r="P1586" i="22"/>
  <c r="P1595" i="22"/>
  <c r="P1606" i="22"/>
  <c r="P1614" i="22"/>
  <c r="P1433" i="22"/>
  <c r="P1506" i="22"/>
  <c r="P1556" i="22"/>
  <c r="P1617" i="22"/>
  <c r="P854" i="22"/>
  <c r="P873" i="22"/>
  <c r="P896" i="22"/>
  <c r="P919" i="22"/>
  <c r="P937" i="22"/>
  <c r="P960" i="22"/>
  <c r="P983" i="22"/>
  <c r="P1001" i="22"/>
  <c r="P1017" i="22"/>
  <c r="P1033" i="22"/>
  <c r="P1049" i="22"/>
  <c r="P1065" i="22"/>
  <c r="P1080" i="22"/>
  <c r="P1088" i="22"/>
  <c r="P1096" i="22"/>
  <c r="P1104" i="22"/>
  <c r="P1112" i="22"/>
  <c r="P1120" i="22"/>
  <c r="P1128" i="22"/>
  <c r="P1136" i="22"/>
  <c r="P1144" i="22"/>
  <c r="P1152" i="22"/>
  <c r="P1160" i="22"/>
  <c r="P1168" i="22"/>
  <c r="P1176" i="22"/>
  <c r="P1184" i="22"/>
  <c r="P1192" i="22"/>
  <c r="P1200" i="22"/>
  <c r="P1208" i="22"/>
  <c r="P1218" i="22"/>
  <c r="P1226" i="22"/>
  <c r="P1234" i="22"/>
  <c r="P1242" i="22"/>
  <c r="P1250" i="22"/>
  <c r="P1258" i="22"/>
  <c r="P1268" i="22"/>
  <c r="P1276" i="22"/>
  <c r="P1284" i="22"/>
  <c r="P1292" i="22"/>
  <c r="P1300" i="22"/>
  <c r="P1308" i="22"/>
  <c r="P1316" i="22"/>
  <c r="P1324" i="22"/>
  <c r="P1332" i="22"/>
  <c r="P1340" i="22"/>
  <c r="P1348" i="22"/>
  <c r="P1356" i="22"/>
  <c r="P1365" i="22"/>
  <c r="P1374" i="22"/>
  <c r="P1382" i="22"/>
  <c r="P1390" i="22"/>
  <c r="P1399" i="22"/>
  <c r="P1407" i="22"/>
  <c r="P1415" i="22"/>
  <c r="P1423" i="22"/>
  <c r="P1431" i="22"/>
  <c r="P1440" i="22"/>
  <c r="P1448" i="22"/>
  <c r="P1456" i="22"/>
  <c r="P1464" i="22"/>
  <c r="P1472" i="22"/>
  <c r="P1480" i="22"/>
  <c r="P1488" i="22"/>
  <c r="P1496" i="22"/>
  <c r="P1504" i="22"/>
  <c r="P1512" i="22"/>
  <c r="P1520" i="22"/>
  <c r="P1528" i="22"/>
  <c r="P1537" i="22"/>
  <c r="P1546" i="22"/>
  <c r="P1554" i="22"/>
  <c r="P1562" i="22"/>
  <c r="P1571" i="22"/>
  <c r="P1579" i="22"/>
  <c r="P1587" i="22"/>
  <c r="P1596" i="22"/>
  <c r="P1607" i="22"/>
  <c r="P1615" i="22"/>
  <c r="P1450" i="22"/>
  <c r="P1514" i="22"/>
  <c r="P1564" i="22"/>
  <c r="P855" i="22"/>
  <c r="P879" i="22"/>
  <c r="P897" i="22"/>
  <c r="P920" i="22"/>
  <c r="P943" i="22"/>
  <c r="P961" i="22"/>
  <c r="P984" i="22"/>
  <c r="P1002" i="22"/>
  <c r="P1018" i="22"/>
  <c r="P1034" i="22"/>
  <c r="P1050" i="22"/>
  <c r="P1066" i="22"/>
  <c r="P1081" i="22"/>
  <c r="P1089" i="22"/>
  <c r="P1097" i="22"/>
  <c r="P1105" i="22"/>
  <c r="P1113" i="22"/>
  <c r="P1121" i="22"/>
  <c r="P1129" i="22"/>
  <c r="P1137" i="22"/>
  <c r="P1145" i="22"/>
  <c r="P1153" i="22"/>
  <c r="P1161" i="22"/>
  <c r="P1169" i="22"/>
  <c r="P1177" i="22"/>
  <c r="P1185" i="22"/>
  <c r="P1193" i="22"/>
  <c r="P1201" i="22"/>
  <c r="P1209" i="22"/>
  <c r="P1219" i="22"/>
  <c r="P1227" i="22"/>
  <c r="P1235" i="22"/>
  <c r="P1243" i="22"/>
  <c r="P1251" i="22"/>
  <c r="P1259" i="22"/>
  <c r="P1269" i="22"/>
  <c r="P1277" i="22"/>
  <c r="P1285" i="22"/>
  <c r="P1293" i="22"/>
  <c r="P1301" i="22"/>
  <c r="P1309" i="22"/>
  <c r="P1317" i="22"/>
  <c r="P1325" i="22"/>
  <c r="P1333" i="22"/>
  <c r="P1341" i="22"/>
  <c r="P1349" i="22"/>
  <c r="P1357" i="22"/>
  <c r="P1366" i="22"/>
  <c r="P1375" i="22"/>
  <c r="P1383" i="22"/>
  <c r="P1392" i="22"/>
  <c r="P1400" i="22"/>
  <c r="P1408" i="22"/>
  <c r="P1416" i="22"/>
  <c r="P1424" i="22"/>
  <c r="P1432" i="22"/>
  <c r="P1441" i="22"/>
  <c r="P1449" i="22"/>
  <c r="P1457" i="22"/>
  <c r="P1465" i="22"/>
  <c r="P1473" i="22"/>
  <c r="P1481" i="22"/>
  <c r="P1489" i="22"/>
  <c r="P1497" i="22"/>
  <c r="P1505" i="22"/>
  <c r="P1513" i="22"/>
  <c r="P1521" i="22"/>
  <c r="P1529" i="22"/>
  <c r="P1538" i="22"/>
  <c r="P1547" i="22"/>
  <c r="P1555" i="22"/>
  <c r="P1563" i="22"/>
  <c r="P1572" i="22"/>
  <c r="P1580" i="22"/>
  <c r="P1588" i="22"/>
  <c r="P1600" i="22"/>
  <c r="P1608" i="22"/>
  <c r="P1616" i="22"/>
  <c r="P1425" i="22"/>
  <c r="P1458" i="22"/>
  <c r="P1490" i="22"/>
  <c r="P1522" i="22"/>
  <c r="P1581" i="22"/>
  <c r="P856" i="22"/>
  <c r="P880" i="22"/>
  <c r="P903" i="22"/>
  <c r="P921" i="22"/>
  <c r="P944" i="22"/>
  <c r="P967" i="22"/>
  <c r="P985" i="22"/>
  <c r="P1006" i="22"/>
  <c r="P1022" i="22"/>
  <c r="P1038" i="22"/>
  <c r="P1054" i="22"/>
  <c r="P1070" i="22"/>
  <c r="P1082" i="22"/>
  <c r="P1090" i="22"/>
  <c r="P1098" i="22"/>
  <c r="P1106" i="22"/>
  <c r="P1114" i="22"/>
  <c r="P1122" i="22"/>
  <c r="P1130" i="22"/>
  <c r="P1138" i="22"/>
  <c r="P1146" i="22"/>
  <c r="P1154" i="22"/>
  <c r="P1162" i="22"/>
  <c r="P1170" i="22"/>
  <c r="P1178" i="22"/>
  <c r="P1186" i="22"/>
  <c r="P1194" i="22"/>
  <c r="P1202" i="22"/>
  <c r="P1211" i="22"/>
  <c r="P1220" i="22"/>
  <c r="P1228" i="22"/>
  <c r="P1236" i="22"/>
  <c r="P1244" i="22"/>
  <c r="P1252" i="22"/>
  <c r="P1260" i="22"/>
  <c r="P1270" i="22"/>
  <c r="P1278" i="22"/>
  <c r="P1286" i="22"/>
  <c r="P1294" i="22"/>
  <c r="P1302" i="22"/>
  <c r="P1310" i="22"/>
  <c r="P1318" i="22"/>
  <c r="P1326" i="22"/>
  <c r="P1334" i="22"/>
  <c r="P1342" i="22"/>
  <c r="P1350" i="22"/>
  <c r="P1358" i="22"/>
  <c r="P1367" i="22"/>
  <c r="P1376" i="22"/>
  <c r="P1384" i="22"/>
  <c r="P1393" i="22"/>
  <c r="P1401" i="22"/>
  <c r="P1409" i="22"/>
  <c r="P1417" i="22"/>
  <c r="B24" i="12"/>
  <c r="L26" i="22" l="1"/>
  <c r="K26" i="22"/>
  <c r="L4646" i="22"/>
  <c r="K4645" i="22"/>
  <c r="B1" i="26"/>
  <c r="B1" i="6"/>
  <c r="B1" i="28"/>
  <c r="B1" i="29"/>
  <c r="B1" i="4"/>
  <c r="G15" i="17"/>
  <c r="B4" i="17"/>
  <c r="V5448" i="22" l="1"/>
  <c r="U5448" i="22"/>
  <c r="V5233" i="22"/>
  <c r="V5666" i="22"/>
  <c r="V5645" i="22"/>
  <c r="V5637" i="22"/>
  <c r="V5575" i="22"/>
  <c r="V5542" i="22"/>
  <c r="V5534" i="22"/>
  <c r="V5526" i="22"/>
  <c r="V5491" i="22"/>
  <c r="V5483" i="22"/>
  <c r="V5475" i="22"/>
  <c r="V5447" i="22"/>
  <c r="V5430" i="22"/>
  <c r="V5422" i="22"/>
  <c r="V5405" i="22"/>
  <c r="V5397" i="22"/>
  <c r="V5380" i="22"/>
  <c r="V5372" i="22"/>
  <c r="V5346" i="22"/>
  <c r="V5338" i="22"/>
  <c r="V5329" i="22"/>
  <c r="V5218" i="22"/>
  <c r="V5210" i="22"/>
  <c r="V5087" i="22"/>
  <c r="U5615" i="22"/>
  <c r="U5607" i="22"/>
  <c r="U5598" i="22"/>
  <c r="U5590" i="22"/>
  <c r="U5582" i="22"/>
  <c r="U5573" i="22"/>
  <c r="U5565" i="22"/>
  <c r="U5557" i="22"/>
  <c r="U5501" i="22"/>
  <c r="U5468" i="22"/>
  <c r="U5447" i="22"/>
  <c r="U5431" i="22"/>
  <c r="U5423" i="22"/>
  <c r="U5399" i="22"/>
  <c r="U5375" i="22"/>
  <c r="U5342" i="22"/>
  <c r="U5333" i="22"/>
  <c r="U5325" i="22"/>
  <c r="U5317" i="22"/>
  <c r="U5309" i="22"/>
  <c r="U5301" i="22"/>
  <c r="U5293" i="22"/>
  <c r="U5285" i="22"/>
  <c r="U5277" i="22"/>
  <c r="U5269" i="22"/>
  <c r="U5252" i="22"/>
  <c r="U5244" i="22"/>
  <c r="U5236" i="22"/>
  <c r="U5081" i="22"/>
  <c r="V5036" i="22"/>
  <c r="V5028" i="22"/>
  <c r="V5020" i="22"/>
  <c r="V5012" i="22"/>
  <c r="V5004" i="22"/>
  <c r="V4996" i="22"/>
  <c r="V4988" i="22"/>
  <c r="V4980" i="22"/>
  <c r="V4972" i="22"/>
  <c r="V4964" i="22"/>
  <c r="V4956" i="22"/>
  <c r="V4948" i="22"/>
  <c r="V4940" i="22"/>
  <c r="V4932" i="22"/>
  <c r="V5673" i="22"/>
  <c r="V5665" i="22"/>
  <c r="V5644" i="22"/>
  <c r="V5636" i="22"/>
  <c r="V5549" i="22"/>
  <c r="V5541" i="22"/>
  <c r="V5533" i="22"/>
  <c r="V5498" i="22"/>
  <c r="V5490" i="22"/>
  <c r="V5482" i="22"/>
  <c r="V5471" i="22"/>
  <c r="V5446" i="22"/>
  <c r="V5429" i="22"/>
  <c r="V5421" i="22"/>
  <c r="V5404" i="22"/>
  <c r="V5396" i="22"/>
  <c r="V5379" i="22"/>
  <c r="V5371" i="22"/>
  <c r="V5345" i="22"/>
  <c r="V5337" i="22"/>
  <c r="V5328" i="22"/>
  <c r="V5217" i="22"/>
  <c r="V5209" i="22"/>
  <c r="V5086" i="22"/>
  <c r="U5614" i="22"/>
  <c r="U5606" i="22"/>
  <c r="U5597" i="22"/>
  <c r="U5589" i="22"/>
  <c r="U5581" i="22"/>
  <c r="U5572" i="22"/>
  <c r="U5564" i="22"/>
  <c r="U5556" i="22"/>
  <c r="U5500" i="22"/>
  <c r="U5467" i="22"/>
  <c r="U5446" i="22"/>
  <c r="U5430" i="22"/>
  <c r="U5422" i="22"/>
  <c r="U5406" i="22"/>
  <c r="U5398" i="22"/>
  <c r="U5374" i="22"/>
  <c r="U5341" i="22"/>
  <c r="U5332" i="22"/>
  <c r="U5324" i="22"/>
  <c r="U5316" i="22"/>
  <c r="U5308" i="22"/>
  <c r="U5300" i="22"/>
  <c r="U5292" i="22"/>
  <c r="U5284" i="22"/>
  <c r="U5276" i="22"/>
  <c r="U5268" i="22"/>
  <c r="U5251" i="22"/>
  <c r="U5243" i="22"/>
  <c r="U5109" i="22"/>
  <c r="U5080" i="22"/>
  <c r="V5035" i="22"/>
  <c r="V5027" i="22"/>
  <c r="V5019" i="22"/>
  <c r="V5011" i="22"/>
  <c r="V5003" i="22"/>
  <c r="V4995" i="22"/>
  <c r="V4987" i="22"/>
  <c r="V4979" i="22"/>
  <c r="V4971" i="22"/>
  <c r="V4963" i="22"/>
  <c r="V4955" i="22"/>
  <c r="V4947" i="22"/>
  <c r="V4939" i="22"/>
  <c r="V4931" i="22"/>
  <c r="V4923" i="22"/>
  <c r="V4915" i="22"/>
  <c r="V4907" i="22"/>
  <c r="V4899" i="22"/>
  <c r="V4891" i="22"/>
  <c r="V4883" i="22"/>
  <c r="V5672" i="22"/>
  <c r="V5664" i="22"/>
  <c r="V5643" i="22"/>
  <c r="V5635" i="22"/>
  <c r="V5548" i="22"/>
  <c r="V5540" i="22"/>
  <c r="V5532" i="22"/>
  <c r="V5497" i="22"/>
  <c r="V5489" i="22"/>
  <c r="V5481" i="22"/>
  <c r="V5467" i="22"/>
  <c r="V5445" i="22"/>
  <c r="V5428" i="22"/>
  <c r="V5420" i="22"/>
  <c r="V5403" i="22"/>
  <c r="V5395" i="22"/>
  <c r="V5378" i="22"/>
  <c r="V5370" i="22"/>
  <c r="V5344" i="22"/>
  <c r="V5336" i="22"/>
  <c r="V5327" i="22"/>
  <c r="V5216" i="22"/>
  <c r="V5208" i="22"/>
  <c r="V5085" i="22"/>
  <c r="U5613" i="22"/>
  <c r="U5605" i="22"/>
  <c r="U5596" i="22"/>
  <c r="U5588" i="22"/>
  <c r="U5580" i="22"/>
  <c r="U5571" i="22"/>
  <c r="U5563" i="22"/>
  <c r="U5555" i="22"/>
  <c r="U5474" i="22"/>
  <c r="U5454" i="22"/>
  <c r="U5445" i="22"/>
  <c r="U5429" i="22"/>
  <c r="U5421" i="22"/>
  <c r="U5405" i="22"/>
  <c r="U5397" i="22"/>
  <c r="U5381" i="22"/>
  <c r="U5373" i="22"/>
  <c r="U5340" i="22"/>
  <c r="U5331" i="22"/>
  <c r="U5323" i="22"/>
  <c r="U5315" i="22"/>
  <c r="U5307" i="22"/>
  <c r="U5299" i="22"/>
  <c r="U5291" i="22"/>
  <c r="U5283" i="22"/>
  <c r="U5275" i="22"/>
  <c r="U5267" i="22"/>
  <c r="U5250" i="22"/>
  <c r="U5242" i="22"/>
  <c r="U5088" i="22"/>
  <c r="U5079" i="22"/>
  <c r="V5034" i="22"/>
  <c r="V5026" i="22"/>
  <c r="V5018" i="22"/>
  <c r="V5010" i="22"/>
  <c r="V5002" i="22"/>
  <c r="V4994" i="22"/>
  <c r="V4986" i="22"/>
  <c r="V4978" i="22"/>
  <c r="V4970" i="22"/>
  <c r="V4962" i="22"/>
  <c r="V4954" i="22"/>
  <c r="V4946" i="22"/>
  <c r="V4938" i="22"/>
  <c r="V4930" i="22"/>
  <c r="V4922" i="22"/>
  <c r="V4914" i="22"/>
  <c r="V4906" i="22"/>
  <c r="V4898" i="22"/>
  <c r="V4890" i="22"/>
  <c r="V5671" i="22"/>
  <c r="V5663" i="22"/>
  <c r="V5642" i="22"/>
  <c r="V5634" i="22"/>
  <c r="V5547" i="22"/>
  <c r="V5539" i="22"/>
  <c r="V5531" i="22"/>
  <c r="V5496" i="22"/>
  <c r="V5488" i="22"/>
  <c r="V5480" i="22"/>
  <c r="V5453" i="22"/>
  <c r="V5427" i="22"/>
  <c r="V5402" i="22"/>
  <c r="V5377" i="22"/>
  <c r="V5343" i="22"/>
  <c r="V5334" i="22"/>
  <c r="V5326" i="22"/>
  <c r="V5215" i="22"/>
  <c r="V5109" i="22"/>
  <c r="V5083" i="22"/>
  <c r="U5612" i="22"/>
  <c r="U5604" i="22"/>
  <c r="U5595" i="22"/>
  <c r="U5587" i="22"/>
  <c r="U5579" i="22"/>
  <c r="U5570" i="22"/>
  <c r="U5562" i="22"/>
  <c r="U5554" i="22"/>
  <c r="U5473" i="22"/>
  <c r="U5453" i="22"/>
  <c r="U5444" i="22"/>
  <c r="U5428" i="22"/>
  <c r="U5420" i="22"/>
  <c r="U5404" i="22"/>
  <c r="U5396" i="22"/>
  <c r="U5380" i="22"/>
  <c r="U5372" i="22"/>
  <c r="U5347" i="22"/>
  <c r="U5339" i="22"/>
  <c r="U5330" i="22"/>
  <c r="U5322" i="22"/>
  <c r="U5314" i="22"/>
  <c r="U5306" i="22"/>
  <c r="U5298" i="22"/>
  <c r="U5290" i="22"/>
  <c r="U5282" i="22"/>
  <c r="U5274" i="22"/>
  <c r="U5257" i="22"/>
  <c r="U5249" i="22"/>
  <c r="U5241" i="22"/>
  <c r="U5087" i="22"/>
  <c r="V5041" i="22"/>
  <c r="V5033" i="22"/>
  <c r="V5025" i="22"/>
  <c r="V5017" i="22"/>
  <c r="V5009" i="22"/>
  <c r="V5001" i="22"/>
  <c r="V4993" i="22"/>
  <c r="V4985" i="22"/>
  <c r="V4977" i="22"/>
  <c r="V4969" i="22"/>
  <c r="V4961" i="22"/>
  <c r="V4953" i="22"/>
  <c r="V4945" i="22"/>
  <c r="V4937" i="22"/>
  <c r="V4929" i="22"/>
  <c r="V4921" i="22"/>
  <c r="V4913" i="22"/>
  <c r="V4905" i="22"/>
  <c r="V4897" i="22"/>
  <c r="V4889" i="22"/>
  <c r="V4881" i="22"/>
  <c r="V4873" i="22"/>
  <c r="V5670" i="22"/>
  <c r="V5662" i="22"/>
  <c r="V5641" i="22"/>
  <c r="V5633" i="22"/>
  <c r="V5546" i="22"/>
  <c r="V5538" i="22"/>
  <c r="V5530" i="22"/>
  <c r="V5495" i="22"/>
  <c r="V5487" i="22"/>
  <c r="V5479" i="22"/>
  <c r="V5452" i="22"/>
  <c r="V5426" i="22"/>
  <c r="V5401" i="22"/>
  <c r="V5376" i="22"/>
  <c r="V5342" i="22"/>
  <c r="V5333" i="22"/>
  <c r="V5325" i="22"/>
  <c r="V5214" i="22"/>
  <c r="V5082" i="22"/>
  <c r="U5611" i="22"/>
  <c r="U5602" i="22"/>
  <c r="U5594" i="22"/>
  <c r="U5586" i="22"/>
  <c r="U5578" i="22"/>
  <c r="U5569" i="22"/>
  <c r="U5561" i="22"/>
  <c r="U5553" i="22"/>
  <c r="U5472" i="22"/>
  <c r="U5452" i="22"/>
  <c r="U5427" i="22"/>
  <c r="U5419" i="22"/>
  <c r="U5403" i="22"/>
  <c r="U5395" i="22"/>
  <c r="U5379" i="22"/>
  <c r="U5371" i="22"/>
  <c r="U5346" i="22"/>
  <c r="U5338" i="22"/>
  <c r="U5329" i="22"/>
  <c r="U5321" i="22"/>
  <c r="U5313" i="22"/>
  <c r="U5305" i="22"/>
  <c r="U5297" i="22"/>
  <c r="U5289" i="22"/>
  <c r="U5281" i="22"/>
  <c r="U5273" i="22"/>
  <c r="U5256" i="22"/>
  <c r="U5248" i="22"/>
  <c r="U5240" i="22"/>
  <c r="U5086" i="22"/>
  <c r="V5040" i="22"/>
  <c r="V5032" i="22"/>
  <c r="V5024" i="22"/>
  <c r="V5016" i="22"/>
  <c r="V5008" i="22"/>
  <c r="V5000" i="22"/>
  <c r="V4992" i="22"/>
  <c r="V4984" i="22"/>
  <c r="V4976" i="22"/>
  <c r="V4968" i="22"/>
  <c r="V4960" i="22"/>
  <c r="V4952" i="22"/>
  <c r="V4944" i="22"/>
  <c r="V4936" i="22"/>
  <c r="V4928" i="22"/>
  <c r="V4920" i="22"/>
  <c r="V5669" i="22"/>
  <c r="V5661" i="22"/>
  <c r="V5640" i="22"/>
  <c r="V5632" i="22"/>
  <c r="V5545" i="22"/>
  <c r="V5537" i="22"/>
  <c r="V5529" i="22"/>
  <c r="V5494" i="22"/>
  <c r="V5486" i="22"/>
  <c r="V5478" i="22"/>
  <c r="V5451" i="22"/>
  <c r="V5425" i="22"/>
  <c r="V5400" i="22"/>
  <c r="V5375" i="22"/>
  <c r="V5341" i="22"/>
  <c r="V5332" i="22"/>
  <c r="V5324" i="22"/>
  <c r="V5213" i="22"/>
  <c r="V5081" i="22"/>
  <c r="U5610" i="22"/>
  <c r="U5601" i="22"/>
  <c r="U5593" i="22"/>
  <c r="U5585" i="22"/>
  <c r="U5576" i="22"/>
  <c r="U5568" i="22"/>
  <c r="U5560" i="22"/>
  <c r="U5552" i="22"/>
  <c r="U5471" i="22"/>
  <c r="U5451" i="22"/>
  <c r="U5426" i="22"/>
  <c r="U5402" i="22"/>
  <c r="U5394" i="22"/>
  <c r="U5378" i="22"/>
  <c r="U5370" i="22"/>
  <c r="U5345" i="22"/>
  <c r="U5337" i="22"/>
  <c r="U5328" i="22"/>
  <c r="U5320" i="22"/>
  <c r="U5312" i="22"/>
  <c r="U5304" i="22"/>
  <c r="U5296" i="22"/>
  <c r="U5288" i="22"/>
  <c r="U5280" i="22"/>
  <c r="U5272" i="22"/>
  <c r="U5255" i="22"/>
  <c r="U5247" i="22"/>
  <c r="U5239" i="22"/>
  <c r="U5085" i="22"/>
  <c r="V5039" i="22"/>
  <c r="V5031" i="22"/>
  <c r="V5023" i="22"/>
  <c r="V5015" i="22"/>
  <c r="V5007" i="22"/>
  <c r="V4999" i="22"/>
  <c r="V4991" i="22"/>
  <c r="V4983" i="22"/>
  <c r="V4975" i="22"/>
  <c r="V4967" i="22"/>
  <c r="V4959" i="22"/>
  <c r="V4951" i="22"/>
  <c r="V4943" i="22"/>
  <c r="V4935" i="22"/>
  <c r="V4927" i="22"/>
  <c r="V4919" i="22"/>
  <c r="V4911" i="22"/>
  <c r="V4903" i="22"/>
  <c r="V4895" i="22"/>
  <c r="V5576" i="22"/>
  <c r="V5492" i="22"/>
  <c r="V5406" i="22"/>
  <c r="V5373" i="22"/>
  <c r="V5330" i="22"/>
  <c r="V5088" i="22"/>
  <c r="U5591" i="22"/>
  <c r="U5558" i="22"/>
  <c r="U5376" i="22"/>
  <c r="U5334" i="22"/>
  <c r="U5302" i="22"/>
  <c r="U5270" i="22"/>
  <c r="U5082" i="22"/>
  <c r="V5013" i="22"/>
  <c r="V4981" i="22"/>
  <c r="V4949" i="22"/>
  <c r="V4918" i="22"/>
  <c r="V4902" i="22"/>
  <c r="V4887" i="22"/>
  <c r="V4877" i="22"/>
  <c r="V4868" i="22"/>
  <c r="V4860" i="22"/>
  <c r="V4852" i="22"/>
  <c r="V4844" i="22"/>
  <c r="V4836" i="22"/>
  <c r="V4828" i="22"/>
  <c r="V4820" i="22"/>
  <c r="V4812" i="22"/>
  <c r="V4804" i="22"/>
  <c r="V4796" i="22"/>
  <c r="V4788" i="22"/>
  <c r="V4780" i="22"/>
  <c r="V4772" i="22"/>
  <c r="V4764" i="22"/>
  <c r="V4756" i="22"/>
  <c r="V4748" i="22"/>
  <c r="V4740" i="22"/>
  <c r="V4732" i="22"/>
  <c r="V4724" i="22"/>
  <c r="V4716" i="22"/>
  <c r="V4708" i="22"/>
  <c r="V4700" i="22"/>
  <c r="V4692" i="22"/>
  <c r="V4684" i="22"/>
  <c r="V4676" i="22"/>
  <c r="V4668" i="22"/>
  <c r="V4660" i="22"/>
  <c r="V4652" i="22"/>
  <c r="V4644" i="22"/>
  <c r="V4636" i="22"/>
  <c r="V4628" i="22"/>
  <c r="V4620" i="22"/>
  <c r="V4612" i="22"/>
  <c r="V5668" i="22"/>
  <c r="V5544" i="22"/>
  <c r="V5485" i="22"/>
  <c r="V5399" i="22"/>
  <c r="V5323" i="22"/>
  <c r="V5080" i="22"/>
  <c r="U5584" i="22"/>
  <c r="U5551" i="22"/>
  <c r="U5401" i="22"/>
  <c r="U5360" i="22"/>
  <c r="U5327" i="22"/>
  <c r="U5295" i="22"/>
  <c r="U5254" i="22"/>
  <c r="V5038" i="22"/>
  <c r="V5006" i="22"/>
  <c r="V4974" i="22"/>
  <c r="V4942" i="22"/>
  <c r="V4917" i="22"/>
  <c r="V4901" i="22"/>
  <c r="V4886" i="22"/>
  <c r="V4876" i="22"/>
  <c r="V4867" i="22"/>
  <c r="V4859" i="22"/>
  <c r="V4851" i="22"/>
  <c r="V4843" i="22"/>
  <c r="V4835" i="22"/>
  <c r="V4827" i="22"/>
  <c r="V4819" i="22"/>
  <c r="V4811" i="22"/>
  <c r="V4803" i="22"/>
  <c r="V4795" i="22"/>
  <c r="V4787" i="22"/>
  <c r="V4779" i="22"/>
  <c r="V4771" i="22"/>
  <c r="V4763" i="22"/>
  <c r="V4755" i="22"/>
  <c r="V4747" i="22"/>
  <c r="V4739" i="22"/>
  <c r="V4731" i="22"/>
  <c r="V4723" i="22"/>
  <c r="V4715" i="22"/>
  <c r="V4707" i="22"/>
  <c r="V4699" i="22"/>
  <c r="V4691" i="22"/>
  <c r="V4683" i="22"/>
  <c r="V4675" i="22"/>
  <c r="V4667" i="22"/>
  <c r="V4659" i="22"/>
  <c r="V4651" i="22"/>
  <c r="V4643" i="22"/>
  <c r="V4635" i="22"/>
  <c r="V4627" i="22"/>
  <c r="V4619" i="22"/>
  <c r="V4611" i="22"/>
  <c r="V4603" i="22"/>
  <c r="V4595" i="22"/>
  <c r="V4587" i="22"/>
  <c r="V4579" i="22"/>
  <c r="V4571" i="22"/>
  <c r="V4563" i="22"/>
  <c r="V4555" i="22"/>
  <c r="V4547" i="22"/>
  <c r="V4539" i="22"/>
  <c r="V4531" i="22"/>
  <c r="V4523" i="22"/>
  <c r="V4515" i="22"/>
  <c r="V4507" i="22"/>
  <c r="V4499" i="22"/>
  <c r="V4491" i="22"/>
  <c r="V4483" i="22"/>
  <c r="V4475" i="22"/>
  <c r="V4467" i="22"/>
  <c r="V4459" i="22"/>
  <c r="V4451" i="22"/>
  <c r="V4443" i="22"/>
  <c r="V4435" i="22"/>
  <c r="V4427" i="22"/>
  <c r="V4419" i="22"/>
  <c r="V4411" i="22"/>
  <c r="V4403" i="22"/>
  <c r="V4395" i="22"/>
  <c r="V4387" i="22"/>
  <c r="V5667" i="22"/>
  <c r="V5543" i="22"/>
  <c r="V5484" i="22"/>
  <c r="V5431" i="22"/>
  <c r="V5398" i="22"/>
  <c r="V5219" i="22"/>
  <c r="V5079" i="22"/>
  <c r="U5583" i="22"/>
  <c r="U5550" i="22"/>
  <c r="U5400" i="22"/>
  <c r="U5326" i="22"/>
  <c r="U5294" i="22"/>
  <c r="U5253" i="22"/>
  <c r="V5037" i="22"/>
  <c r="V5005" i="22"/>
  <c r="V4973" i="22"/>
  <c r="V4941" i="22"/>
  <c r="V4916" i="22"/>
  <c r="V4900" i="22"/>
  <c r="V4885" i="22"/>
  <c r="V4875" i="22"/>
  <c r="V4866" i="22"/>
  <c r="V4858" i="22"/>
  <c r="V4850" i="22"/>
  <c r="V4842" i="22"/>
  <c r="V4834" i="22"/>
  <c r="V4826" i="22"/>
  <c r="V4818" i="22"/>
  <c r="V4810" i="22"/>
  <c r="V4802" i="22"/>
  <c r="V4794" i="22"/>
  <c r="V4786" i="22"/>
  <c r="V4778" i="22"/>
  <c r="V4770" i="22"/>
  <c r="V4762" i="22"/>
  <c r="V4754" i="22"/>
  <c r="V4746" i="22"/>
  <c r="V4738" i="22"/>
  <c r="V4730" i="22"/>
  <c r="V4722" i="22"/>
  <c r="V4714" i="22"/>
  <c r="V4706" i="22"/>
  <c r="V4698" i="22"/>
  <c r="V4690" i="22"/>
  <c r="V4682" i="22"/>
  <c r="V4674" i="22"/>
  <c r="V4666" i="22"/>
  <c r="V4658" i="22"/>
  <c r="V4650" i="22"/>
  <c r="V4642" i="22"/>
  <c r="V4634" i="22"/>
  <c r="V4626" i="22"/>
  <c r="V4618" i="22"/>
  <c r="V4610" i="22"/>
  <c r="V4602" i="22"/>
  <c r="V4594" i="22"/>
  <c r="V4586" i="22"/>
  <c r="V4578" i="22"/>
  <c r="V4570" i="22"/>
  <c r="V4562" i="22"/>
  <c r="V4554" i="22"/>
  <c r="V4546" i="22"/>
  <c r="V4538" i="22"/>
  <c r="V4530" i="22"/>
  <c r="V4522" i="22"/>
  <c r="V4514" i="22"/>
  <c r="V4506" i="22"/>
  <c r="V4498" i="22"/>
  <c r="V4490" i="22"/>
  <c r="V4482" i="22"/>
  <c r="V4474" i="22"/>
  <c r="V4466" i="22"/>
  <c r="V4458" i="22"/>
  <c r="V4450" i="22"/>
  <c r="V4442" i="22"/>
  <c r="V4434" i="22"/>
  <c r="V4426" i="22"/>
  <c r="V4418" i="22"/>
  <c r="V4410" i="22"/>
  <c r="V4402" i="22"/>
  <c r="V4394" i="22"/>
  <c r="V4386" i="22"/>
  <c r="V5660" i="22"/>
  <c r="V5536" i="22"/>
  <c r="V5477" i="22"/>
  <c r="V5424" i="22"/>
  <c r="V5212" i="22"/>
  <c r="U5609" i="22"/>
  <c r="U5575" i="22"/>
  <c r="U5470" i="22"/>
  <c r="U5425" i="22"/>
  <c r="U5319" i="22"/>
  <c r="U5287" i="22"/>
  <c r="U5246" i="22"/>
  <c r="V5030" i="22"/>
  <c r="V4998" i="22"/>
  <c r="V4966" i="22"/>
  <c r="V4934" i="22"/>
  <c r="V4912" i="22"/>
  <c r="V4896" i="22"/>
  <c r="V4884" i="22"/>
  <c r="V4874" i="22"/>
  <c r="V4865" i="22"/>
  <c r="V4857" i="22"/>
  <c r="V4849" i="22"/>
  <c r="V4841" i="22"/>
  <c r="V4833" i="22"/>
  <c r="V4825" i="22"/>
  <c r="V4817" i="22"/>
  <c r="V4809" i="22"/>
  <c r="V4801" i="22"/>
  <c r="V4793" i="22"/>
  <c r="V4785" i="22"/>
  <c r="V4777" i="22"/>
  <c r="V4769" i="22"/>
  <c r="V4761" i="22"/>
  <c r="V4753" i="22"/>
  <c r="V4745" i="22"/>
  <c r="V4737" i="22"/>
  <c r="V4729" i="22"/>
  <c r="V4721" i="22"/>
  <c r="V4713" i="22"/>
  <c r="V4705" i="22"/>
  <c r="V4697" i="22"/>
  <c r="V4689" i="22"/>
  <c r="V4681" i="22"/>
  <c r="V4673" i="22"/>
  <c r="V4665" i="22"/>
  <c r="V4657" i="22"/>
  <c r="V4649" i="22"/>
  <c r="V4641" i="22"/>
  <c r="V4633" i="22"/>
  <c r="V4625" i="22"/>
  <c r="V4617" i="22"/>
  <c r="V5658" i="22"/>
  <c r="V5535" i="22"/>
  <c r="V5476" i="22"/>
  <c r="V5423" i="22"/>
  <c r="V5347" i="22"/>
  <c r="V5211" i="22"/>
  <c r="U5608" i="22"/>
  <c r="U5574" i="22"/>
  <c r="U5469" i="22"/>
  <c r="U5424" i="22"/>
  <c r="U5318" i="22"/>
  <c r="U5286" i="22"/>
  <c r="U5245" i="22"/>
  <c r="V5029" i="22"/>
  <c r="V4997" i="22"/>
  <c r="V4965" i="22"/>
  <c r="V4933" i="22"/>
  <c r="V4910" i="22"/>
  <c r="V4894" i="22"/>
  <c r="V4882" i="22"/>
  <c r="V4872" i="22"/>
  <c r="V4864" i="22"/>
  <c r="V4856" i="22"/>
  <c r="V4848" i="22"/>
  <c r="V4840" i="22"/>
  <c r="V4832" i="22"/>
  <c r="V4824" i="22"/>
  <c r="V4816" i="22"/>
  <c r="V4808" i="22"/>
  <c r="V4800" i="22"/>
  <c r="V4792" i="22"/>
  <c r="V4784" i="22"/>
  <c r="V4776" i="22"/>
  <c r="V4768" i="22"/>
  <c r="V4760" i="22"/>
  <c r="V4752" i="22"/>
  <c r="V4744" i="22"/>
  <c r="V4736" i="22"/>
  <c r="V4728" i="22"/>
  <c r="V4720" i="22"/>
  <c r="V4712" i="22"/>
  <c r="V4704" i="22"/>
  <c r="V4696" i="22"/>
  <c r="V4688" i="22"/>
  <c r="V4680" i="22"/>
  <c r="V4672" i="22"/>
  <c r="V4664" i="22"/>
  <c r="V4656" i="22"/>
  <c r="V4648" i="22"/>
  <c r="V4640" i="22"/>
  <c r="V4632" i="22"/>
  <c r="V4624" i="22"/>
  <c r="V5639" i="22"/>
  <c r="V5528" i="22"/>
  <c r="V5450" i="22"/>
  <c r="V5340" i="22"/>
  <c r="U5600" i="22"/>
  <c r="U5567" i="22"/>
  <c r="U5450" i="22"/>
  <c r="U5344" i="22"/>
  <c r="U5311" i="22"/>
  <c r="U5279" i="22"/>
  <c r="U5238" i="22"/>
  <c r="V5022" i="22"/>
  <c r="V4990" i="22"/>
  <c r="V4958" i="22"/>
  <c r="V4926" i="22"/>
  <c r="V4909" i="22"/>
  <c r="V4893" i="22"/>
  <c r="V4880" i="22"/>
  <c r="V4871" i="22"/>
  <c r="V4863" i="22"/>
  <c r="V4855" i="22"/>
  <c r="V4847" i="22"/>
  <c r="V4839" i="22"/>
  <c r="V4831" i="22"/>
  <c r="V4823" i="22"/>
  <c r="V4815" i="22"/>
  <c r="V4807" i="22"/>
  <c r="V4799" i="22"/>
  <c r="V4791" i="22"/>
  <c r="V4783" i="22"/>
  <c r="V4775" i="22"/>
  <c r="V4767" i="22"/>
  <c r="V4759" i="22"/>
  <c r="V4751" i="22"/>
  <c r="V4743" i="22"/>
  <c r="V4735" i="22"/>
  <c r="V4727" i="22"/>
  <c r="V4719" i="22"/>
  <c r="V4711" i="22"/>
  <c r="V4703" i="22"/>
  <c r="V4695" i="22"/>
  <c r="V4687" i="22"/>
  <c r="V4679" i="22"/>
  <c r="V4671" i="22"/>
  <c r="V4663" i="22"/>
  <c r="V4655" i="22"/>
  <c r="V4647" i="22"/>
  <c r="V4639" i="22"/>
  <c r="V4631" i="22"/>
  <c r="V4623" i="22"/>
  <c r="V4615" i="22"/>
  <c r="V4607" i="22"/>
  <c r="V4599" i="22"/>
  <c r="V4591" i="22"/>
  <c r="V4583" i="22"/>
  <c r="V4575" i="22"/>
  <c r="V4567" i="22"/>
  <c r="V4559" i="22"/>
  <c r="V4551" i="22"/>
  <c r="V4543" i="22"/>
  <c r="V4535" i="22"/>
  <c r="V4527" i="22"/>
  <c r="V4519" i="22"/>
  <c r="V4511" i="22"/>
  <c r="V4503" i="22"/>
  <c r="V4495" i="22"/>
  <c r="V4487" i="22"/>
  <c r="V4479" i="22"/>
  <c r="V4471" i="22"/>
  <c r="V4463" i="22"/>
  <c r="V4455" i="22"/>
  <c r="V4447" i="22"/>
  <c r="V4439" i="22"/>
  <c r="V4431" i="22"/>
  <c r="V4423" i="22"/>
  <c r="V4415" i="22"/>
  <c r="V4407" i="22"/>
  <c r="V4399" i="22"/>
  <c r="V4391" i="22"/>
  <c r="V4383" i="22"/>
  <c r="V5638" i="22"/>
  <c r="V5527" i="22"/>
  <c r="V5449" i="22"/>
  <c r="V5381" i="22"/>
  <c r="V5339" i="22"/>
  <c r="U5599" i="22"/>
  <c r="U5566" i="22"/>
  <c r="U5449" i="22"/>
  <c r="U5343" i="22"/>
  <c r="U5310" i="22"/>
  <c r="U5278" i="22"/>
  <c r="U5237" i="22"/>
  <c r="V5021" i="22"/>
  <c r="V4989" i="22"/>
  <c r="V4957" i="22"/>
  <c r="V4925" i="22"/>
  <c r="V4908" i="22"/>
  <c r="V4892" i="22"/>
  <c r="V4879" i="22"/>
  <c r="V4870" i="22"/>
  <c r="V4862" i="22"/>
  <c r="V4854" i="22"/>
  <c r="V4846" i="22"/>
  <c r="V4838" i="22"/>
  <c r="V4830" i="22"/>
  <c r="V4822" i="22"/>
  <c r="V4814" i="22"/>
  <c r="V4806" i="22"/>
  <c r="V4798" i="22"/>
  <c r="V4790" i="22"/>
  <c r="V4782" i="22"/>
  <c r="V4774" i="22"/>
  <c r="V4766" i="22"/>
  <c r="V4758" i="22"/>
  <c r="V4750" i="22"/>
  <c r="V4742" i="22"/>
  <c r="V4734" i="22"/>
  <c r="V4726" i="22"/>
  <c r="V4718" i="22"/>
  <c r="V4710" i="22"/>
  <c r="V4702" i="22"/>
  <c r="V4694" i="22"/>
  <c r="V4686" i="22"/>
  <c r="V4678" i="22"/>
  <c r="V4670" i="22"/>
  <c r="V4662" i="22"/>
  <c r="V4654" i="22"/>
  <c r="V4646" i="22"/>
  <c r="V4638" i="22"/>
  <c r="V4630" i="22"/>
  <c r="V4622" i="22"/>
  <c r="V4614" i="22"/>
  <c r="V4606" i="22"/>
  <c r="V4598" i="22"/>
  <c r="V4590" i="22"/>
  <c r="V4582" i="22"/>
  <c r="V4574" i="22"/>
  <c r="V4566" i="22"/>
  <c r="V4558" i="22"/>
  <c r="V4550" i="22"/>
  <c r="V4542" i="22"/>
  <c r="V4534" i="22"/>
  <c r="V4526" i="22"/>
  <c r="V4518" i="22"/>
  <c r="V4510" i="22"/>
  <c r="V4502" i="22"/>
  <c r="V4494" i="22"/>
  <c r="V4486" i="22"/>
  <c r="V4478" i="22"/>
  <c r="V4470" i="22"/>
  <c r="V4462" i="22"/>
  <c r="V4454" i="22"/>
  <c r="V4446" i="22"/>
  <c r="V4438" i="22"/>
  <c r="V4430" i="22"/>
  <c r="V4422" i="22"/>
  <c r="V4414" i="22"/>
  <c r="V4406" i="22"/>
  <c r="V4398" i="22"/>
  <c r="V4390" i="22"/>
  <c r="U5303" i="22"/>
  <c r="V4888" i="22"/>
  <c r="V4821" i="22"/>
  <c r="V4757" i="22"/>
  <c r="V4693" i="22"/>
  <c r="V4629" i="22"/>
  <c r="V4601" i="22"/>
  <c r="V4585" i="22"/>
  <c r="V4569" i="22"/>
  <c r="V4553" i="22"/>
  <c r="V4537" i="22"/>
  <c r="V4521" i="22"/>
  <c r="V4505" i="22"/>
  <c r="V4489" i="22"/>
  <c r="V4473" i="22"/>
  <c r="V4457" i="22"/>
  <c r="V4441" i="22"/>
  <c r="V4425" i="22"/>
  <c r="V4409" i="22"/>
  <c r="V4393" i="22"/>
  <c r="V4380" i="22"/>
  <c r="V4372" i="22"/>
  <c r="V4364" i="22"/>
  <c r="V4356" i="22"/>
  <c r="V4348" i="22"/>
  <c r="V4340" i="22"/>
  <c r="V4332" i="22"/>
  <c r="V4324" i="22"/>
  <c r="V4316" i="22"/>
  <c r="V4308" i="22"/>
  <c r="V4300" i="22"/>
  <c r="V4292" i="22"/>
  <c r="V4284" i="22"/>
  <c r="V4276" i="22"/>
  <c r="V4268" i="22"/>
  <c r="V4260" i="22"/>
  <c r="V4252" i="22"/>
  <c r="V4244" i="22"/>
  <c r="V4236" i="22"/>
  <c r="V4228" i="22"/>
  <c r="V4220" i="22"/>
  <c r="V4212" i="22"/>
  <c r="V4204" i="22"/>
  <c r="V4196" i="22"/>
  <c r="V4188" i="22"/>
  <c r="V4180" i="22"/>
  <c r="V4172" i="22"/>
  <c r="V4164" i="22"/>
  <c r="V4156" i="22"/>
  <c r="V4148" i="22"/>
  <c r="V4140" i="22"/>
  <c r="V4132" i="22"/>
  <c r="V4124" i="22"/>
  <c r="V4116" i="22"/>
  <c r="V4108" i="22"/>
  <c r="V4100" i="22"/>
  <c r="V4092" i="22"/>
  <c r="V4084" i="22"/>
  <c r="V4076" i="22"/>
  <c r="V4068" i="22"/>
  <c r="V4060" i="22"/>
  <c r="V4052" i="22"/>
  <c r="V4044" i="22"/>
  <c r="V4036" i="22"/>
  <c r="V4028" i="22"/>
  <c r="V4020" i="22"/>
  <c r="V4012" i="22"/>
  <c r="V4004" i="22"/>
  <c r="V3996" i="22"/>
  <c r="V3988" i="22"/>
  <c r="V3980" i="22"/>
  <c r="V3972" i="22"/>
  <c r="V3964" i="22"/>
  <c r="V3956" i="22"/>
  <c r="V3948" i="22"/>
  <c r="V3940" i="22"/>
  <c r="V3932" i="22"/>
  <c r="V3924" i="22"/>
  <c r="V3916" i="22"/>
  <c r="V3908" i="22"/>
  <c r="V3900" i="22"/>
  <c r="V3892" i="22"/>
  <c r="V3884" i="22"/>
  <c r="V3876" i="22"/>
  <c r="V5630" i="22"/>
  <c r="U5271" i="22"/>
  <c r="V4878" i="22"/>
  <c r="V4813" i="22"/>
  <c r="V4749" i="22"/>
  <c r="V4685" i="22"/>
  <c r="V4621" i="22"/>
  <c r="V4600" i="22"/>
  <c r="V4584" i="22"/>
  <c r="V4568" i="22"/>
  <c r="V4552" i="22"/>
  <c r="V4536" i="22"/>
  <c r="V4520" i="22"/>
  <c r="V4504" i="22"/>
  <c r="V4488" i="22"/>
  <c r="V4472" i="22"/>
  <c r="V4456" i="22"/>
  <c r="V4440" i="22"/>
  <c r="V4424" i="22"/>
  <c r="V4408" i="22"/>
  <c r="V4392" i="22"/>
  <c r="V4379" i="22"/>
  <c r="V4371" i="22"/>
  <c r="V4363" i="22"/>
  <c r="V4355" i="22"/>
  <c r="V4347" i="22"/>
  <c r="V4339" i="22"/>
  <c r="V4331" i="22"/>
  <c r="V4323" i="22"/>
  <c r="V4315" i="22"/>
  <c r="V4307" i="22"/>
  <c r="V4299" i="22"/>
  <c r="V4291" i="22"/>
  <c r="V4283" i="22"/>
  <c r="V4275" i="22"/>
  <c r="V4267" i="22"/>
  <c r="V4259" i="22"/>
  <c r="V4251" i="22"/>
  <c r="V4243" i="22"/>
  <c r="V4235" i="22"/>
  <c r="V4227" i="22"/>
  <c r="V4219" i="22"/>
  <c r="V4211" i="22"/>
  <c r="V4203" i="22"/>
  <c r="V4195" i="22"/>
  <c r="V4187" i="22"/>
  <c r="V4179" i="22"/>
  <c r="V4171" i="22"/>
  <c r="V4163" i="22"/>
  <c r="V4155" i="22"/>
  <c r="V4147" i="22"/>
  <c r="V4139" i="22"/>
  <c r="V4131" i="22"/>
  <c r="V4123" i="22"/>
  <c r="V4115" i="22"/>
  <c r="V4107" i="22"/>
  <c r="V4099" i="22"/>
  <c r="V4091" i="22"/>
  <c r="V4083" i="22"/>
  <c r="V4075" i="22"/>
  <c r="V4067" i="22"/>
  <c r="V4059" i="22"/>
  <c r="V4051" i="22"/>
  <c r="V4043" i="22"/>
  <c r="V4035" i="22"/>
  <c r="V4027" i="22"/>
  <c r="V4019" i="22"/>
  <c r="V4011" i="22"/>
  <c r="V4003" i="22"/>
  <c r="V3995" i="22"/>
  <c r="V3987" i="22"/>
  <c r="V3979" i="22"/>
  <c r="V3971" i="22"/>
  <c r="V3963" i="22"/>
  <c r="V3955" i="22"/>
  <c r="V3947" i="22"/>
  <c r="V3939" i="22"/>
  <c r="V3931" i="22"/>
  <c r="V3923" i="22"/>
  <c r="V3915" i="22"/>
  <c r="V3907" i="22"/>
  <c r="V3899" i="22"/>
  <c r="V3891" i="22"/>
  <c r="V3883" i="22"/>
  <c r="V3875" i="22"/>
  <c r="V5493" i="22"/>
  <c r="U5592" i="22"/>
  <c r="U5083" i="22"/>
  <c r="V4869" i="22"/>
  <c r="V4805" i="22"/>
  <c r="V4741" i="22"/>
  <c r="V4677" i="22"/>
  <c r="V4616" i="22"/>
  <c r="V4597" i="22"/>
  <c r="V4581" i="22"/>
  <c r="V4565" i="22"/>
  <c r="V4549" i="22"/>
  <c r="V4533" i="22"/>
  <c r="V4517" i="22"/>
  <c r="V4501" i="22"/>
  <c r="V4485" i="22"/>
  <c r="V4469" i="22"/>
  <c r="V4453" i="22"/>
  <c r="V4437" i="22"/>
  <c r="V4421" i="22"/>
  <c r="V4405" i="22"/>
  <c r="V4389" i="22"/>
  <c r="V4378" i="22"/>
  <c r="V4370" i="22"/>
  <c r="V4362" i="22"/>
  <c r="V4354" i="22"/>
  <c r="V4346" i="22"/>
  <c r="V4338" i="22"/>
  <c r="V4330" i="22"/>
  <c r="V4322" i="22"/>
  <c r="V4314" i="22"/>
  <c r="V4306" i="22"/>
  <c r="V4298" i="22"/>
  <c r="V4290" i="22"/>
  <c r="V4282" i="22"/>
  <c r="V4274" i="22"/>
  <c r="V4266" i="22"/>
  <c r="V4258" i="22"/>
  <c r="V4250" i="22"/>
  <c r="V4242" i="22"/>
  <c r="V4234" i="22"/>
  <c r="V4226" i="22"/>
  <c r="V4218" i="22"/>
  <c r="V4210" i="22"/>
  <c r="V4202" i="22"/>
  <c r="V4194" i="22"/>
  <c r="V4186" i="22"/>
  <c r="V4178" i="22"/>
  <c r="V4170" i="22"/>
  <c r="V4162" i="22"/>
  <c r="V4154" i="22"/>
  <c r="V4146" i="22"/>
  <c r="V4138" i="22"/>
  <c r="V4130" i="22"/>
  <c r="V4122" i="22"/>
  <c r="V4114" i="22"/>
  <c r="V4106" i="22"/>
  <c r="V4098" i="22"/>
  <c r="V4090" i="22"/>
  <c r="V4082" i="22"/>
  <c r="V4074" i="22"/>
  <c r="V4066" i="22"/>
  <c r="V4058" i="22"/>
  <c r="V4050" i="22"/>
  <c r="V4042" i="22"/>
  <c r="V4034" i="22"/>
  <c r="V4026" i="22"/>
  <c r="V4018" i="22"/>
  <c r="V4010" i="22"/>
  <c r="V4002" i="22"/>
  <c r="V3994" i="22"/>
  <c r="V3986" i="22"/>
  <c r="V3978" i="22"/>
  <c r="V3970" i="22"/>
  <c r="V3962" i="22"/>
  <c r="V3954" i="22"/>
  <c r="V3946" i="22"/>
  <c r="V3938" i="22"/>
  <c r="V3930" i="22"/>
  <c r="V3922" i="22"/>
  <c r="V3914" i="22"/>
  <c r="V3906" i="22"/>
  <c r="V3898" i="22"/>
  <c r="V3890" i="22"/>
  <c r="V3882" i="22"/>
  <c r="U5559" i="22"/>
  <c r="V5014" i="22"/>
  <c r="V4861" i="22"/>
  <c r="V4797" i="22"/>
  <c r="V4733" i="22"/>
  <c r="V4669" i="22"/>
  <c r="V4613" i="22"/>
  <c r="V4596" i="22"/>
  <c r="V4580" i="22"/>
  <c r="V4564" i="22"/>
  <c r="V4548" i="22"/>
  <c r="V4532" i="22"/>
  <c r="V4516" i="22"/>
  <c r="V4500" i="22"/>
  <c r="V4484" i="22"/>
  <c r="V4468" i="22"/>
  <c r="V4452" i="22"/>
  <c r="V4436" i="22"/>
  <c r="V4420" i="22"/>
  <c r="V4404" i="22"/>
  <c r="V4388" i="22"/>
  <c r="V4377" i="22"/>
  <c r="V4369" i="22"/>
  <c r="V4361" i="22"/>
  <c r="V4353" i="22"/>
  <c r="V4345" i="22"/>
  <c r="V4337" i="22"/>
  <c r="V4329" i="22"/>
  <c r="V4321" i="22"/>
  <c r="V4313" i="22"/>
  <c r="V4305" i="22"/>
  <c r="V4297" i="22"/>
  <c r="V4289" i="22"/>
  <c r="V4281" i="22"/>
  <c r="V4273" i="22"/>
  <c r="V4265" i="22"/>
  <c r="V4257" i="22"/>
  <c r="V4249" i="22"/>
  <c r="V4241" i="22"/>
  <c r="V4233" i="22"/>
  <c r="V4225" i="22"/>
  <c r="V4217" i="22"/>
  <c r="V4209" i="22"/>
  <c r="V4201" i="22"/>
  <c r="V4193" i="22"/>
  <c r="V4185" i="22"/>
  <c r="V4177" i="22"/>
  <c r="V4169" i="22"/>
  <c r="V4161" i="22"/>
  <c r="V4153" i="22"/>
  <c r="V4145" i="22"/>
  <c r="V4137" i="22"/>
  <c r="V4129" i="22"/>
  <c r="V4121" i="22"/>
  <c r="V4113" i="22"/>
  <c r="V4105" i="22"/>
  <c r="V4097" i="22"/>
  <c r="V4089" i="22"/>
  <c r="V4081" i="22"/>
  <c r="V4073" i="22"/>
  <c r="V4065" i="22"/>
  <c r="V4057" i="22"/>
  <c r="V4049" i="22"/>
  <c r="V4041" i="22"/>
  <c r="V4033" i="22"/>
  <c r="V4025" i="22"/>
  <c r="V4017" i="22"/>
  <c r="V4009" i="22"/>
  <c r="V4001" i="22"/>
  <c r="V3993" i="22"/>
  <c r="V3985" i="22"/>
  <c r="V3977" i="22"/>
  <c r="V3969" i="22"/>
  <c r="V3961" i="22"/>
  <c r="V3953" i="22"/>
  <c r="V3945" i="22"/>
  <c r="V3937" i="22"/>
  <c r="V3929" i="22"/>
  <c r="V3921" i="22"/>
  <c r="V3913" i="22"/>
  <c r="V3905" i="22"/>
  <c r="V3897" i="22"/>
  <c r="V3889" i="22"/>
  <c r="V3881" i="22"/>
  <c r="V4982" i="22"/>
  <c r="V4853" i="22"/>
  <c r="V4789" i="22"/>
  <c r="V4725" i="22"/>
  <c r="V4661" i="22"/>
  <c r="V4609" i="22"/>
  <c r="V4593" i="22"/>
  <c r="V4577" i="22"/>
  <c r="V4561" i="22"/>
  <c r="V4545" i="22"/>
  <c r="V4529" i="22"/>
  <c r="V4513" i="22"/>
  <c r="V4497" i="22"/>
  <c r="V4481" i="22"/>
  <c r="V4465" i="22"/>
  <c r="V4449" i="22"/>
  <c r="V4433" i="22"/>
  <c r="V4417" i="22"/>
  <c r="V4401" i="22"/>
  <c r="V4385" i="22"/>
  <c r="V4376" i="22"/>
  <c r="V4368" i="22"/>
  <c r="V4360" i="22"/>
  <c r="V4352" i="22"/>
  <c r="V4344" i="22"/>
  <c r="V4336" i="22"/>
  <c r="V4328" i="22"/>
  <c r="V4320" i="22"/>
  <c r="V4312" i="22"/>
  <c r="V4304" i="22"/>
  <c r="V4296" i="22"/>
  <c r="V4288" i="22"/>
  <c r="V4280" i="22"/>
  <c r="V4272" i="22"/>
  <c r="V4264" i="22"/>
  <c r="V4256" i="22"/>
  <c r="V4248" i="22"/>
  <c r="V4240" i="22"/>
  <c r="V4232" i="22"/>
  <c r="V4224" i="22"/>
  <c r="V4216" i="22"/>
  <c r="V4208" i="22"/>
  <c r="V4200" i="22"/>
  <c r="V4192" i="22"/>
  <c r="V4184" i="22"/>
  <c r="V4176" i="22"/>
  <c r="V4168" i="22"/>
  <c r="V4160" i="22"/>
  <c r="V4152" i="22"/>
  <c r="V4144" i="22"/>
  <c r="V4136" i="22"/>
  <c r="V4128" i="22"/>
  <c r="V4120" i="22"/>
  <c r="V4112" i="22"/>
  <c r="V4104" i="22"/>
  <c r="V4096" i="22"/>
  <c r="V4088" i="22"/>
  <c r="V4080" i="22"/>
  <c r="V4072" i="22"/>
  <c r="V4064" i="22"/>
  <c r="V4056" i="22"/>
  <c r="V4048" i="22"/>
  <c r="V4040" i="22"/>
  <c r="V4032" i="22"/>
  <c r="V4024" i="22"/>
  <c r="V4016" i="22"/>
  <c r="V4008" i="22"/>
  <c r="V4000" i="22"/>
  <c r="V3992" i="22"/>
  <c r="V3984" i="22"/>
  <c r="V3976" i="22"/>
  <c r="V3968" i="22"/>
  <c r="V3960" i="22"/>
  <c r="V3952" i="22"/>
  <c r="V3944" i="22"/>
  <c r="V3936" i="22"/>
  <c r="V3928" i="22"/>
  <c r="V3920" i="22"/>
  <c r="V3912" i="22"/>
  <c r="V3904" i="22"/>
  <c r="V3896" i="22"/>
  <c r="V3888" i="22"/>
  <c r="V3880" i="22"/>
  <c r="V5374" i="22"/>
  <c r="V4950" i="22"/>
  <c r="V4845" i="22"/>
  <c r="V4781" i="22"/>
  <c r="V4717" i="22"/>
  <c r="V4653" i="22"/>
  <c r="V4608" i="22"/>
  <c r="V4592" i="22"/>
  <c r="V4576" i="22"/>
  <c r="V4560" i="22"/>
  <c r="V4544" i="22"/>
  <c r="V4528" i="22"/>
  <c r="V4512" i="22"/>
  <c r="V4496" i="22"/>
  <c r="V4480" i="22"/>
  <c r="V4464" i="22"/>
  <c r="V4448" i="22"/>
  <c r="V4432" i="22"/>
  <c r="V4416" i="22"/>
  <c r="V4400" i="22"/>
  <c r="V4384" i="22"/>
  <c r="V4375" i="22"/>
  <c r="V4367" i="22"/>
  <c r="V4359" i="22"/>
  <c r="V4351" i="22"/>
  <c r="V4343" i="22"/>
  <c r="V4335" i="22"/>
  <c r="V4327" i="22"/>
  <c r="V4319" i="22"/>
  <c r="V4311" i="22"/>
  <c r="V4303" i="22"/>
  <c r="V4295" i="22"/>
  <c r="V4287" i="22"/>
  <c r="V4279" i="22"/>
  <c r="V4271" i="22"/>
  <c r="V4263" i="22"/>
  <c r="V4255" i="22"/>
  <c r="V4247" i="22"/>
  <c r="V4239" i="22"/>
  <c r="V4231" i="22"/>
  <c r="V4223" i="22"/>
  <c r="V4215" i="22"/>
  <c r="V4207" i="22"/>
  <c r="V4199" i="22"/>
  <c r="V4191" i="22"/>
  <c r="V4183" i="22"/>
  <c r="V4175" i="22"/>
  <c r="V4167" i="22"/>
  <c r="V4159" i="22"/>
  <c r="V4151" i="22"/>
  <c r="V4143" i="22"/>
  <c r="V4135" i="22"/>
  <c r="V4127" i="22"/>
  <c r="V4119" i="22"/>
  <c r="V4111" i="22"/>
  <c r="V4103" i="22"/>
  <c r="V4095" i="22"/>
  <c r="V4087" i="22"/>
  <c r="V4079" i="22"/>
  <c r="V4071" i="22"/>
  <c r="V4063" i="22"/>
  <c r="V4055" i="22"/>
  <c r="V4047" i="22"/>
  <c r="V4039" i="22"/>
  <c r="V4031" i="22"/>
  <c r="V4023" i="22"/>
  <c r="V4015" i="22"/>
  <c r="V4007" i="22"/>
  <c r="V3999" i="22"/>
  <c r="V3991" i="22"/>
  <c r="V3983" i="22"/>
  <c r="V3975" i="22"/>
  <c r="V3967" i="22"/>
  <c r="V3959" i="22"/>
  <c r="V3951" i="22"/>
  <c r="V3943" i="22"/>
  <c r="V3935" i="22"/>
  <c r="V3927" i="22"/>
  <c r="V3919" i="22"/>
  <c r="V3911" i="22"/>
  <c r="V3903" i="22"/>
  <c r="V3895" i="22"/>
  <c r="V3887" i="22"/>
  <c r="V3879" i="22"/>
  <c r="V5331" i="22"/>
  <c r="U5377" i="22"/>
  <c r="V4924" i="22"/>
  <c r="V4837" i="22"/>
  <c r="V4773" i="22"/>
  <c r="V4709" i="22"/>
  <c r="V4645" i="22"/>
  <c r="V4605" i="22"/>
  <c r="V4589" i="22"/>
  <c r="V4573" i="22"/>
  <c r="V4557" i="22"/>
  <c r="V4541" i="22"/>
  <c r="V4525" i="22"/>
  <c r="V4509" i="22"/>
  <c r="V4493" i="22"/>
  <c r="V4477" i="22"/>
  <c r="V4461" i="22"/>
  <c r="V4445" i="22"/>
  <c r="V4429" i="22"/>
  <c r="V4413" i="22"/>
  <c r="V4397" i="22"/>
  <c r="V4382" i="22"/>
  <c r="V4374" i="22"/>
  <c r="V4366" i="22"/>
  <c r="V4358" i="22"/>
  <c r="V4350" i="22"/>
  <c r="V4342" i="22"/>
  <c r="V4334" i="22"/>
  <c r="V4326" i="22"/>
  <c r="V4318" i="22"/>
  <c r="V4310" i="22"/>
  <c r="V4302" i="22"/>
  <c r="V4294" i="22"/>
  <c r="V4286" i="22"/>
  <c r="V4278" i="22"/>
  <c r="V4270" i="22"/>
  <c r="V4262" i="22"/>
  <c r="V4254" i="22"/>
  <c r="V4246" i="22"/>
  <c r="V4238" i="22"/>
  <c r="V4230" i="22"/>
  <c r="V4222" i="22"/>
  <c r="V4214" i="22"/>
  <c r="V4206" i="22"/>
  <c r="V4198" i="22"/>
  <c r="V4190" i="22"/>
  <c r="V4182" i="22"/>
  <c r="V4174" i="22"/>
  <c r="V4166" i="22"/>
  <c r="V4158" i="22"/>
  <c r="V4150" i="22"/>
  <c r="V4142" i="22"/>
  <c r="V4134" i="22"/>
  <c r="V4126" i="22"/>
  <c r="V4118" i="22"/>
  <c r="V4110" i="22"/>
  <c r="V4102" i="22"/>
  <c r="V4094" i="22"/>
  <c r="V4086" i="22"/>
  <c r="V4078" i="22"/>
  <c r="V4070" i="22"/>
  <c r="V4062" i="22"/>
  <c r="V4054" i="22"/>
  <c r="V4046" i="22"/>
  <c r="V4038" i="22"/>
  <c r="V4030" i="22"/>
  <c r="V4022" i="22"/>
  <c r="V4014" i="22"/>
  <c r="V4006" i="22"/>
  <c r="V3998" i="22"/>
  <c r="V3990" i="22"/>
  <c r="V3982" i="22"/>
  <c r="V3974" i="22"/>
  <c r="V3966" i="22"/>
  <c r="V3958" i="22"/>
  <c r="V3950" i="22"/>
  <c r="V3942" i="22"/>
  <c r="V3934" i="22"/>
  <c r="V3926" i="22"/>
  <c r="V3918" i="22"/>
  <c r="V3910" i="22"/>
  <c r="V3902" i="22"/>
  <c r="V3894" i="22"/>
  <c r="V3886" i="22"/>
  <c r="V3878" i="22"/>
  <c r="U5336" i="22"/>
  <c r="V4904" i="22"/>
  <c r="V4829" i="22"/>
  <c r="V4765" i="22"/>
  <c r="V4701" i="22"/>
  <c r="V4637" i="22"/>
  <c r="V4604" i="22"/>
  <c r="V4588" i="22"/>
  <c r="V4572" i="22"/>
  <c r="V4556" i="22"/>
  <c r="V4540" i="22"/>
  <c r="V4524" i="22"/>
  <c r="V4508" i="22"/>
  <c r="V4492" i="22"/>
  <c r="V4476" i="22"/>
  <c r="V4460" i="22"/>
  <c r="V4444" i="22"/>
  <c r="V4428" i="22"/>
  <c r="V4412" i="22"/>
  <c r="V4396" i="22"/>
  <c r="V4381" i="22"/>
  <c r="V4373" i="22"/>
  <c r="V4365" i="22"/>
  <c r="V4357" i="22"/>
  <c r="V4349" i="22"/>
  <c r="V4341" i="22"/>
  <c r="V4333" i="22"/>
  <c r="V4325" i="22"/>
  <c r="V4317" i="22"/>
  <c r="V4309" i="22"/>
  <c r="V4301" i="22"/>
  <c r="V4293" i="22"/>
  <c r="V4285" i="22"/>
  <c r="V4277" i="22"/>
  <c r="V4269" i="22"/>
  <c r="V4261" i="22"/>
  <c r="V4253" i="22"/>
  <c r="V4245" i="22"/>
  <c r="V4237" i="22"/>
  <c r="V4229" i="22"/>
  <c r="V4221" i="22"/>
  <c r="V4213" i="22"/>
  <c r="V4205" i="22"/>
  <c r="V4197" i="22"/>
  <c r="V4189" i="22"/>
  <c r="V4181" i="22"/>
  <c r="V4173" i="22"/>
  <c r="V4165" i="22"/>
  <c r="V4157" i="22"/>
  <c r="V4149" i="22"/>
  <c r="V4141" i="22"/>
  <c r="V4133" i="22"/>
  <c r="V4125" i="22"/>
  <c r="V4117" i="22"/>
  <c r="V4109" i="22"/>
  <c r="V4101" i="22"/>
  <c r="V4093" i="22"/>
  <c r="V4085" i="22"/>
  <c r="V4077" i="22"/>
  <c r="V4069" i="22"/>
  <c r="V4061" i="22"/>
  <c r="V4053" i="22"/>
  <c r="V4045" i="22"/>
  <c r="V4037" i="22"/>
  <c r="V4029" i="22"/>
  <c r="V4021" i="22"/>
  <c r="V4013" i="22"/>
  <c r="V4005" i="22"/>
  <c r="V3997" i="22"/>
  <c r="V3989" i="22"/>
  <c r="V3981" i="22"/>
  <c r="V3973" i="22"/>
  <c r="V3965" i="22"/>
  <c r="V3957" i="22"/>
  <c r="V3949" i="22"/>
  <c r="V3941" i="22"/>
  <c r="V3933" i="22"/>
  <c r="V3925" i="22"/>
  <c r="V3917" i="22"/>
  <c r="V3909" i="22"/>
  <c r="V3874" i="22"/>
  <c r="V3866" i="22"/>
  <c r="V3858" i="22"/>
  <c r="V3850" i="22"/>
  <c r="V3842" i="22"/>
  <c r="V3834" i="22"/>
  <c r="V3826" i="22"/>
  <c r="V3818" i="22"/>
  <c r="V3810" i="22"/>
  <c r="V3802" i="22"/>
  <c r="V3794" i="22"/>
  <c r="V3786" i="22"/>
  <c r="V3778" i="22"/>
  <c r="V3770" i="22"/>
  <c r="V3762" i="22"/>
  <c r="V3754" i="22"/>
  <c r="V3746" i="22"/>
  <c r="V3738" i="22"/>
  <c r="V3730" i="22"/>
  <c r="V3722" i="22"/>
  <c r="V3714" i="22"/>
  <c r="V3706" i="22"/>
  <c r="V3698" i="22"/>
  <c r="V3690" i="22"/>
  <c r="V3682" i="22"/>
  <c r="V3674" i="22"/>
  <c r="V3666" i="22"/>
  <c r="V3658" i="22"/>
  <c r="V3650" i="22"/>
  <c r="V3642" i="22"/>
  <c r="V3634" i="22"/>
  <c r="V3626" i="22"/>
  <c r="V3618" i="22"/>
  <c r="V3610" i="22"/>
  <c r="V3602" i="22"/>
  <c r="V3594" i="22"/>
  <c r="V3586" i="22"/>
  <c r="V3578" i="22"/>
  <c r="V3570" i="22"/>
  <c r="V3562" i="22"/>
  <c r="V3554" i="22"/>
  <c r="V3546" i="22"/>
  <c r="V3538" i="22"/>
  <c r="V3530" i="22"/>
  <c r="V3522" i="22"/>
  <c r="V3514" i="22"/>
  <c r="V3506" i="22"/>
  <c r="V3498" i="22"/>
  <c r="V3490" i="22"/>
  <c r="V3482" i="22"/>
  <c r="V3474" i="22"/>
  <c r="V3466" i="22"/>
  <c r="V3458" i="22"/>
  <c r="V3450" i="22"/>
  <c r="V3442" i="22"/>
  <c r="V3434" i="22"/>
  <c r="V3426" i="22"/>
  <c r="V3418" i="22"/>
  <c r="V3410" i="22"/>
  <c r="V3402" i="22"/>
  <c r="V3394" i="22"/>
  <c r="V3386" i="22"/>
  <c r="V3378" i="22"/>
  <c r="V3370" i="22"/>
  <c r="V3362" i="22"/>
  <c r="V3354" i="22"/>
  <c r="V3346" i="22"/>
  <c r="V3338" i="22"/>
  <c r="V3330" i="22"/>
  <c r="V3322" i="22"/>
  <c r="V3314" i="22"/>
  <c r="V3306" i="22"/>
  <c r="V3298" i="22"/>
  <c r="V3290" i="22"/>
  <c r="V3282" i="22"/>
  <c r="V3274" i="22"/>
  <c r="V3873" i="22"/>
  <c r="V3865" i="22"/>
  <c r="V3857" i="22"/>
  <c r="V3849" i="22"/>
  <c r="V3841" i="22"/>
  <c r="V3833" i="22"/>
  <c r="V3825" i="22"/>
  <c r="V3817" i="22"/>
  <c r="V3809" i="22"/>
  <c r="V3801" i="22"/>
  <c r="V3793" i="22"/>
  <c r="V3785" i="22"/>
  <c r="V3777" i="22"/>
  <c r="V3769" i="22"/>
  <c r="V3761" i="22"/>
  <c r="V3753" i="22"/>
  <c r="V3745" i="22"/>
  <c r="V3737" i="22"/>
  <c r="V3729" i="22"/>
  <c r="V3721" i="22"/>
  <c r="V3713" i="22"/>
  <c r="V3705" i="22"/>
  <c r="V3697" i="22"/>
  <c r="V3689" i="22"/>
  <c r="V3681" i="22"/>
  <c r="V3673" i="22"/>
  <c r="V3665" i="22"/>
  <c r="V3657" i="22"/>
  <c r="V3649" i="22"/>
  <c r="V3641" i="22"/>
  <c r="V3633" i="22"/>
  <c r="V3625" i="22"/>
  <c r="V3617" i="22"/>
  <c r="V3609" i="22"/>
  <c r="V3601" i="22"/>
  <c r="V3593" i="22"/>
  <c r="V3585" i="22"/>
  <c r="V3577" i="22"/>
  <c r="V3569" i="22"/>
  <c r="V3561" i="22"/>
  <c r="V3553" i="22"/>
  <c r="V3545" i="22"/>
  <c r="V3537" i="22"/>
  <c r="V3529" i="22"/>
  <c r="V3521" i="22"/>
  <c r="V3513" i="22"/>
  <c r="V3505" i="22"/>
  <c r="V3497" i="22"/>
  <c r="V3489" i="22"/>
  <c r="V3481" i="22"/>
  <c r="V3473" i="22"/>
  <c r="V3465" i="22"/>
  <c r="V3457" i="22"/>
  <c r="V3449" i="22"/>
  <c r="V3441" i="22"/>
  <c r="V3433" i="22"/>
  <c r="V3425" i="22"/>
  <c r="V3417" i="22"/>
  <c r="V3409" i="22"/>
  <c r="V3401" i="22"/>
  <c r="V3393" i="22"/>
  <c r="V3385" i="22"/>
  <c r="V3377" i="22"/>
  <c r="V3369" i="22"/>
  <c r="V3361" i="22"/>
  <c r="V3353" i="22"/>
  <c r="V3345" i="22"/>
  <c r="V3337" i="22"/>
  <c r="V3329" i="22"/>
  <c r="V3321" i="22"/>
  <c r="V3313" i="22"/>
  <c r="V3305" i="22"/>
  <c r="V3297" i="22"/>
  <c r="V3289" i="22"/>
  <c r="V3281" i="22"/>
  <c r="V3273" i="22"/>
  <c r="V3872" i="22"/>
  <c r="V3864" i="22"/>
  <c r="V3856" i="22"/>
  <c r="V3848" i="22"/>
  <c r="V3840" i="22"/>
  <c r="V3832" i="22"/>
  <c r="V3824" i="22"/>
  <c r="V3816" i="22"/>
  <c r="V3808" i="22"/>
  <c r="V3800" i="22"/>
  <c r="V3792" i="22"/>
  <c r="V3784" i="22"/>
  <c r="V3776" i="22"/>
  <c r="V3768" i="22"/>
  <c r="V3760" i="22"/>
  <c r="V3752" i="22"/>
  <c r="V3744" i="22"/>
  <c r="V3736" i="22"/>
  <c r="V3728" i="22"/>
  <c r="V3720" i="22"/>
  <c r="V3712" i="22"/>
  <c r="V3704" i="22"/>
  <c r="V3696" i="22"/>
  <c r="V3688" i="22"/>
  <c r="V3680" i="22"/>
  <c r="V3672" i="22"/>
  <c r="V3664" i="22"/>
  <c r="V3656" i="22"/>
  <c r="V3648" i="22"/>
  <c r="V3640" i="22"/>
  <c r="V3632" i="22"/>
  <c r="V3624" i="22"/>
  <c r="V3616" i="22"/>
  <c r="V3608" i="22"/>
  <c r="V3600" i="22"/>
  <c r="V3592" i="22"/>
  <c r="V3584" i="22"/>
  <c r="V3576" i="22"/>
  <c r="V3568" i="22"/>
  <c r="V3560" i="22"/>
  <c r="V3552" i="22"/>
  <c r="V3544" i="22"/>
  <c r="V3536" i="22"/>
  <c r="V3528" i="22"/>
  <c r="V3520" i="22"/>
  <c r="V3512" i="22"/>
  <c r="V3504" i="22"/>
  <c r="V3496" i="22"/>
  <c r="V3488" i="22"/>
  <c r="V3480" i="22"/>
  <c r="V3472" i="22"/>
  <c r="V3464" i="22"/>
  <c r="V3456" i="22"/>
  <c r="V3448" i="22"/>
  <c r="V3440" i="22"/>
  <c r="V3432" i="22"/>
  <c r="V3424" i="22"/>
  <c r="V3416" i="22"/>
  <c r="V3408" i="22"/>
  <c r="V3400" i="22"/>
  <c r="V3392" i="22"/>
  <c r="V3384" i="22"/>
  <c r="V3376" i="22"/>
  <c r="V3368" i="22"/>
  <c r="V3360" i="22"/>
  <c r="V3352" i="22"/>
  <c r="V3344" i="22"/>
  <c r="V3336" i="22"/>
  <c r="V3328" i="22"/>
  <c r="V3320" i="22"/>
  <c r="V3312" i="22"/>
  <c r="V3304" i="22"/>
  <c r="V3296" i="22"/>
  <c r="V3288" i="22"/>
  <c r="V3280" i="22"/>
  <c r="V3272" i="22"/>
  <c r="V3264" i="22"/>
  <c r="V3256" i="22"/>
  <c r="V3248" i="22"/>
  <c r="V3240" i="22"/>
  <c r="V3232" i="22"/>
  <c r="V3224" i="22"/>
  <c r="V3216" i="22"/>
  <c r="V3208" i="22"/>
  <c r="V3200" i="22"/>
  <c r="V3871" i="22"/>
  <c r="V3863" i="22"/>
  <c r="V3855" i="22"/>
  <c r="V3847" i="22"/>
  <c r="V3839" i="22"/>
  <c r="V3831" i="22"/>
  <c r="V3823" i="22"/>
  <c r="V3815" i="22"/>
  <c r="V3807" i="22"/>
  <c r="V3799" i="22"/>
  <c r="V3791" i="22"/>
  <c r="V3783" i="22"/>
  <c r="V3775" i="22"/>
  <c r="V3767" i="22"/>
  <c r="V3759" i="22"/>
  <c r="V3751" i="22"/>
  <c r="V3743" i="22"/>
  <c r="V3735" i="22"/>
  <c r="V3727" i="22"/>
  <c r="V3719" i="22"/>
  <c r="V3711" i="22"/>
  <c r="V3703" i="22"/>
  <c r="V3695" i="22"/>
  <c r="V3687" i="22"/>
  <c r="V3679" i="22"/>
  <c r="V3671" i="22"/>
  <c r="V3663" i="22"/>
  <c r="V3655" i="22"/>
  <c r="V3647" i="22"/>
  <c r="V3639" i="22"/>
  <c r="V3631" i="22"/>
  <c r="V3623" i="22"/>
  <c r="V3615" i="22"/>
  <c r="V3607" i="22"/>
  <c r="V3599" i="22"/>
  <c r="V3591" i="22"/>
  <c r="V3583" i="22"/>
  <c r="V3575" i="22"/>
  <c r="V3567" i="22"/>
  <c r="V3559" i="22"/>
  <c r="V3551" i="22"/>
  <c r="V3543" i="22"/>
  <c r="V3535" i="22"/>
  <c r="V3527" i="22"/>
  <c r="V3519" i="22"/>
  <c r="V3511" i="22"/>
  <c r="V3503" i="22"/>
  <c r="V3495" i="22"/>
  <c r="V3487" i="22"/>
  <c r="V3479" i="22"/>
  <c r="V3471" i="22"/>
  <c r="V3463" i="22"/>
  <c r="V3455" i="22"/>
  <c r="V3447" i="22"/>
  <c r="V3439" i="22"/>
  <c r="V3431" i="22"/>
  <c r="V3423" i="22"/>
  <c r="V3415" i="22"/>
  <c r="V3407" i="22"/>
  <c r="V3399" i="22"/>
  <c r="V3391" i="22"/>
  <c r="V3383" i="22"/>
  <c r="V3375" i="22"/>
  <c r="V3367" i="22"/>
  <c r="V3359" i="22"/>
  <c r="V3351" i="22"/>
  <c r="V3343" i="22"/>
  <c r="V3335" i="22"/>
  <c r="V3327" i="22"/>
  <c r="V3319" i="22"/>
  <c r="V3311" i="22"/>
  <c r="V3303" i="22"/>
  <c r="V3295" i="22"/>
  <c r="V3287" i="22"/>
  <c r="V3279" i="22"/>
  <c r="V3271" i="22"/>
  <c r="V3263" i="22"/>
  <c r="V3255" i="22"/>
  <c r="V3247" i="22"/>
  <c r="V3239" i="22"/>
  <c r="V3231" i="22"/>
  <c r="V3223" i="22"/>
  <c r="V3215" i="22"/>
  <c r="V3207" i="22"/>
  <c r="V3199" i="22"/>
  <c r="V3901" i="22"/>
  <c r="V3870" i="22"/>
  <c r="V3862" i="22"/>
  <c r="V3854" i="22"/>
  <c r="V3846" i="22"/>
  <c r="V3838" i="22"/>
  <c r="V3830" i="22"/>
  <c r="V3822" i="22"/>
  <c r="V3814" i="22"/>
  <c r="V3806" i="22"/>
  <c r="V3798" i="22"/>
  <c r="V3790" i="22"/>
  <c r="V3782" i="22"/>
  <c r="V3774" i="22"/>
  <c r="V3766" i="22"/>
  <c r="V3758" i="22"/>
  <c r="V3750" i="22"/>
  <c r="V3742" i="22"/>
  <c r="V3734" i="22"/>
  <c r="V3726" i="22"/>
  <c r="V3718" i="22"/>
  <c r="V3710" i="22"/>
  <c r="V3702" i="22"/>
  <c r="V3694" i="22"/>
  <c r="V3686" i="22"/>
  <c r="V3678" i="22"/>
  <c r="V3670" i="22"/>
  <c r="V3662" i="22"/>
  <c r="V3654" i="22"/>
  <c r="V3646" i="22"/>
  <c r="V3638" i="22"/>
  <c r="V3630" i="22"/>
  <c r="V3622" i="22"/>
  <c r="V3614" i="22"/>
  <c r="V3606" i="22"/>
  <c r="V3598" i="22"/>
  <c r="V3590" i="22"/>
  <c r="V3582" i="22"/>
  <c r="V3574" i="22"/>
  <c r="V3566" i="22"/>
  <c r="V3558" i="22"/>
  <c r="V3550" i="22"/>
  <c r="V3542" i="22"/>
  <c r="V3534" i="22"/>
  <c r="V3526" i="22"/>
  <c r="V3518" i="22"/>
  <c r="V3510" i="22"/>
  <c r="V3502" i="22"/>
  <c r="V3494" i="22"/>
  <c r="V3486" i="22"/>
  <c r="V3478" i="22"/>
  <c r="V3470" i="22"/>
  <c r="V3462" i="22"/>
  <c r="V3454" i="22"/>
  <c r="V3446" i="22"/>
  <c r="V3438" i="22"/>
  <c r="V3430" i="22"/>
  <c r="V3422" i="22"/>
  <c r="V3414" i="22"/>
  <c r="V3406" i="22"/>
  <c r="V3398" i="22"/>
  <c r="V3390" i="22"/>
  <c r="V3382" i="22"/>
  <c r="V3374" i="22"/>
  <c r="V3366" i="22"/>
  <c r="V3358" i="22"/>
  <c r="V3350" i="22"/>
  <c r="V3342" i="22"/>
  <c r="V3334" i="22"/>
  <c r="V3326" i="22"/>
  <c r="V3318" i="22"/>
  <c r="V3310" i="22"/>
  <c r="V3302" i="22"/>
  <c r="V3294" i="22"/>
  <c r="V3286" i="22"/>
  <c r="V3278" i="22"/>
  <c r="V3270" i="22"/>
  <c r="V3262" i="22"/>
  <c r="V3254" i="22"/>
  <c r="V3246" i="22"/>
  <c r="V3238" i="22"/>
  <c r="V3230" i="22"/>
  <c r="V3893" i="22"/>
  <c r="V3869" i="22"/>
  <c r="V3861" i="22"/>
  <c r="V3853" i="22"/>
  <c r="V3845" i="22"/>
  <c r="V3837" i="22"/>
  <c r="V3829" i="22"/>
  <c r="V3821" i="22"/>
  <c r="V3813" i="22"/>
  <c r="V3805" i="22"/>
  <c r="V3797" i="22"/>
  <c r="V3789" i="22"/>
  <c r="V3781" i="22"/>
  <c r="V3773" i="22"/>
  <c r="V3765" i="22"/>
  <c r="V3757" i="22"/>
  <c r="V3749" i="22"/>
  <c r="V3741" i="22"/>
  <c r="V3733" i="22"/>
  <c r="V3725" i="22"/>
  <c r="V3717" i="22"/>
  <c r="V3709" i="22"/>
  <c r="V3701" i="22"/>
  <c r="V3693" i="22"/>
  <c r="V3685" i="22"/>
  <c r="V3677" i="22"/>
  <c r="V3669" i="22"/>
  <c r="V3661" i="22"/>
  <c r="V3653" i="22"/>
  <c r="V3645" i="22"/>
  <c r="V3637" i="22"/>
  <c r="V3629" i="22"/>
  <c r="V3621" i="22"/>
  <c r="V3613" i="22"/>
  <c r="V3605" i="22"/>
  <c r="V3597" i="22"/>
  <c r="V3589" i="22"/>
  <c r="V3581" i="22"/>
  <c r="V3573" i="22"/>
  <c r="V3565" i="22"/>
  <c r="V3557" i="22"/>
  <c r="V3549" i="22"/>
  <c r="V3541" i="22"/>
  <c r="V3533" i="22"/>
  <c r="V3525" i="22"/>
  <c r="V3517" i="22"/>
  <c r="V3509" i="22"/>
  <c r="V3501" i="22"/>
  <c r="V3493" i="22"/>
  <c r="V3485" i="22"/>
  <c r="V3477" i="22"/>
  <c r="V3469" i="22"/>
  <c r="V3461" i="22"/>
  <c r="V3453" i="22"/>
  <c r="V3445" i="22"/>
  <c r="V3437" i="22"/>
  <c r="V3429" i="22"/>
  <c r="V3421" i="22"/>
  <c r="V3413" i="22"/>
  <c r="V3405" i="22"/>
  <c r="V3397" i="22"/>
  <c r="V3389" i="22"/>
  <c r="V3381" i="22"/>
  <c r="V3373" i="22"/>
  <c r="V3365" i="22"/>
  <c r="V3357" i="22"/>
  <c r="V3349" i="22"/>
  <c r="V3341" i="22"/>
  <c r="V3333" i="22"/>
  <c r="V3325" i="22"/>
  <c r="V3317" i="22"/>
  <c r="V3309" i="22"/>
  <c r="V3301" i="22"/>
  <c r="V3293" i="22"/>
  <c r="V3285" i="22"/>
  <c r="V3277" i="22"/>
  <c r="V3269" i="22"/>
  <c r="V3261" i="22"/>
  <c r="V3253" i="22"/>
  <c r="V3245" i="22"/>
  <c r="V3237" i="22"/>
  <c r="V3229" i="22"/>
  <c r="V3221" i="22"/>
  <c r="V3213" i="22"/>
  <c r="V3205" i="22"/>
  <c r="V3885" i="22"/>
  <c r="V3868" i="22"/>
  <c r="V3860" i="22"/>
  <c r="V3852" i="22"/>
  <c r="V3844" i="22"/>
  <c r="V3836" i="22"/>
  <c r="V3828" i="22"/>
  <c r="V3820" i="22"/>
  <c r="V3812" i="22"/>
  <c r="V3804" i="22"/>
  <c r="V3796" i="22"/>
  <c r="V3788" i="22"/>
  <c r="V3780" i="22"/>
  <c r="V3772" i="22"/>
  <c r="V3764" i="22"/>
  <c r="V3756" i="22"/>
  <c r="V3748" i="22"/>
  <c r="V3740" i="22"/>
  <c r="V3732" i="22"/>
  <c r="V3724" i="22"/>
  <c r="V3716" i="22"/>
  <c r="V3708" i="22"/>
  <c r="V3700" i="22"/>
  <c r="V3692" i="22"/>
  <c r="V3684" i="22"/>
  <c r="V3676" i="22"/>
  <c r="V3668" i="22"/>
  <c r="V3660" i="22"/>
  <c r="V3652" i="22"/>
  <c r="V3644" i="22"/>
  <c r="V3636" i="22"/>
  <c r="V3628" i="22"/>
  <c r="V3620" i="22"/>
  <c r="V3612" i="22"/>
  <c r="V3604" i="22"/>
  <c r="V3596" i="22"/>
  <c r="V3588" i="22"/>
  <c r="V3580" i="22"/>
  <c r="V3572" i="22"/>
  <c r="V3564" i="22"/>
  <c r="V3556" i="22"/>
  <c r="V3548" i="22"/>
  <c r="V3540" i="22"/>
  <c r="V3532" i="22"/>
  <c r="V3524" i="22"/>
  <c r="V3516" i="22"/>
  <c r="V3508" i="22"/>
  <c r="V3500" i="22"/>
  <c r="V3492" i="22"/>
  <c r="V3484" i="22"/>
  <c r="V3476" i="22"/>
  <c r="V3468" i="22"/>
  <c r="V3460" i="22"/>
  <c r="V3452" i="22"/>
  <c r="V3444" i="22"/>
  <c r="V3436" i="22"/>
  <c r="V3428" i="22"/>
  <c r="V3420" i="22"/>
  <c r="V3412" i="22"/>
  <c r="V3404" i="22"/>
  <c r="V3396" i="22"/>
  <c r="V3388" i="22"/>
  <c r="V3380" i="22"/>
  <c r="V3372" i="22"/>
  <c r="V3364" i="22"/>
  <c r="V3356" i="22"/>
  <c r="V3348" i="22"/>
  <c r="V3340" i="22"/>
  <c r="V3332" i="22"/>
  <c r="V3324" i="22"/>
  <c r="V3316" i="22"/>
  <c r="V3308" i="22"/>
  <c r="V3300" i="22"/>
  <c r="V3292" i="22"/>
  <c r="V3284" i="22"/>
  <c r="V3276" i="22"/>
  <c r="V3268" i="22"/>
  <c r="V3260" i="22"/>
  <c r="V3252" i="22"/>
  <c r="V3244" i="22"/>
  <c r="V3236" i="22"/>
  <c r="V3228" i="22"/>
  <c r="V3220" i="22"/>
  <c r="V3212" i="22"/>
  <c r="V3204" i="22"/>
  <c r="V3877" i="22"/>
  <c r="V3867" i="22"/>
  <c r="V3859" i="22"/>
  <c r="V3851" i="22"/>
  <c r="V3843" i="22"/>
  <c r="V3835" i="22"/>
  <c r="V3827" i="22"/>
  <c r="V3819" i="22"/>
  <c r="V3811" i="22"/>
  <c r="V3803" i="22"/>
  <c r="V3795" i="22"/>
  <c r="V3787" i="22"/>
  <c r="V3779" i="22"/>
  <c r="V3771" i="22"/>
  <c r="V3763" i="22"/>
  <c r="V3755" i="22"/>
  <c r="V3747" i="22"/>
  <c r="V3739" i="22"/>
  <c r="V3731" i="22"/>
  <c r="V3723" i="22"/>
  <c r="V3715" i="22"/>
  <c r="V3707" i="22"/>
  <c r="V3699" i="22"/>
  <c r="V3691" i="22"/>
  <c r="V3683" i="22"/>
  <c r="V3675" i="22"/>
  <c r="V3667" i="22"/>
  <c r="V3659" i="22"/>
  <c r="V3651" i="22"/>
  <c r="V3643" i="22"/>
  <c r="V3635" i="22"/>
  <c r="V3627" i="22"/>
  <c r="V3619" i="22"/>
  <c r="V3611" i="22"/>
  <c r="V3603" i="22"/>
  <c r="V3595" i="22"/>
  <c r="V3587" i="22"/>
  <c r="V3579" i="22"/>
  <c r="V3571" i="22"/>
  <c r="V3563" i="22"/>
  <c r="V3555" i="22"/>
  <c r="V3547" i="22"/>
  <c r="V3539" i="22"/>
  <c r="V3531" i="22"/>
  <c r="V3523" i="22"/>
  <c r="V3515" i="22"/>
  <c r="V3507" i="22"/>
  <c r="V3499" i="22"/>
  <c r="V3491" i="22"/>
  <c r="V3483" i="22"/>
  <c r="V3475" i="22"/>
  <c r="V3467" i="22"/>
  <c r="V3459" i="22"/>
  <c r="V3451" i="22"/>
  <c r="V3443" i="22"/>
  <c r="V3435" i="22"/>
  <c r="V3427" i="22"/>
  <c r="V3419" i="22"/>
  <c r="V3411" i="22"/>
  <c r="V3403" i="22"/>
  <c r="V3395" i="22"/>
  <c r="V3387" i="22"/>
  <c r="V3379" i="22"/>
  <c r="V3371" i="22"/>
  <c r="V3363" i="22"/>
  <c r="V3355" i="22"/>
  <c r="V3347" i="22"/>
  <c r="V3339" i="22"/>
  <c r="V3331" i="22"/>
  <c r="V3323" i="22"/>
  <c r="V3315" i="22"/>
  <c r="V3307" i="22"/>
  <c r="V3299" i="22"/>
  <c r="V3291" i="22"/>
  <c r="V3283" i="22"/>
  <c r="V3275" i="22"/>
  <c r="V3267" i="22"/>
  <c r="V3259" i="22"/>
  <c r="V3251" i="22"/>
  <c r="V3243" i="22"/>
  <c r="V3250" i="22"/>
  <c r="V3226" i="22"/>
  <c r="V3210" i="22"/>
  <c r="V3196" i="22"/>
  <c r="V3188" i="22"/>
  <c r="V3180" i="22"/>
  <c r="V3172" i="22"/>
  <c r="V3164" i="22"/>
  <c r="V3156" i="22"/>
  <c r="V3148" i="22"/>
  <c r="V3140" i="22"/>
  <c r="V3132" i="22"/>
  <c r="V3124" i="22"/>
  <c r="V3116" i="22"/>
  <c r="V3108" i="22"/>
  <c r="V3100" i="22"/>
  <c r="V3092" i="22"/>
  <c r="V3084" i="22"/>
  <c r="V3076" i="22"/>
  <c r="V3068" i="22"/>
  <c r="V3060" i="22"/>
  <c r="V3052" i="22"/>
  <c r="V3044" i="22"/>
  <c r="V3036" i="22"/>
  <c r="V3028" i="22"/>
  <c r="V3020" i="22"/>
  <c r="V3012" i="22"/>
  <c r="V3004" i="22"/>
  <c r="V2996" i="22"/>
  <c r="V2988" i="22"/>
  <c r="V2980" i="22"/>
  <c r="V2972" i="22"/>
  <c r="V2964" i="22"/>
  <c r="V2956" i="22"/>
  <c r="V2948" i="22"/>
  <c r="V2940" i="22"/>
  <c r="V2932" i="22"/>
  <c r="V2924" i="22"/>
  <c r="V2916" i="22"/>
  <c r="V2908" i="22"/>
  <c r="V2900" i="22"/>
  <c r="V2892" i="22"/>
  <c r="V2884" i="22"/>
  <c r="V2876" i="22"/>
  <c r="V2868" i="22"/>
  <c r="V2860" i="22"/>
  <c r="V2852" i="22"/>
  <c r="V2844" i="22"/>
  <c r="V2836" i="22"/>
  <c r="V2828" i="22"/>
  <c r="V2820" i="22"/>
  <c r="V2812" i="22"/>
  <c r="V2804" i="22"/>
  <c r="V2796" i="22"/>
  <c r="V2788" i="22"/>
  <c r="V2780" i="22"/>
  <c r="V2772" i="22"/>
  <c r="V2764" i="22"/>
  <c r="V2756" i="22"/>
  <c r="V2748" i="22"/>
  <c r="V2740" i="22"/>
  <c r="V2732" i="22"/>
  <c r="V2724" i="22"/>
  <c r="V2716" i="22"/>
  <c r="V2708" i="22"/>
  <c r="V2700" i="22"/>
  <c r="V2692" i="22"/>
  <c r="V2684" i="22"/>
  <c r="V2676" i="22"/>
  <c r="V2668" i="22"/>
  <c r="V2660" i="22"/>
  <c r="V2652" i="22"/>
  <c r="V2644" i="22"/>
  <c r="V2636" i="22"/>
  <c r="V2628" i="22"/>
  <c r="V2620" i="22"/>
  <c r="V2612" i="22"/>
  <c r="V2604" i="22"/>
  <c r="V2596" i="22"/>
  <c r="V2588" i="22"/>
  <c r="V2580" i="22"/>
  <c r="V2572" i="22"/>
  <c r="V2564" i="22"/>
  <c r="V2556" i="22"/>
  <c r="V2548" i="22"/>
  <c r="V3249" i="22"/>
  <c r="V3225" i="22"/>
  <c r="V3209" i="22"/>
  <c r="V3195" i="22"/>
  <c r="V3187" i="22"/>
  <c r="V3179" i="22"/>
  <c r="V3171" i="22"/>
  <c r="V3163" i="22"/>
  <c r="V3155" i="22"/>
  <c r="V3147" i="22"/>
  <c r="V3139" i="22"/>
  <c r="V3131" i="22"/>
  <c r="V3123" i="22"/>
  <c r="V3115" i="22"/>
  <c r="V3107" i="22"/>
  <c r="V3099" i="22"/>
  <c r="V3091" i="22"/>
  <c r="V3083" i="22"/>
  <c r="V3075" i="22"/>
  <c r="V3067" i="22"/>
  <c r="V3059" i="22"/>
  <c r="V3051" i="22"/>
  <c r="V3043" i="22"/>
  <c r="V3035" i="22"/>
  <c r="V3027" i="22"/>
  <c r="V3019" i="22"/>
  <c r="V3011" i="22"/>
  <c r="V3003" i="22"/>
  <c r="V2995" i="22"/>
  <c r="V2987" i="22"/>
  <c r="V2979" i="22"/>
  <c r="V2971" i="22"/>
  <c r="V2963" i="22"/>
  <c r="V2955" i="22"/>
  <c r="V2947" i="22"/>
  <c r="V2939" i="22"/>
  <c r="V2931" i="22"/>
  <c r="V2923" i="22"/>
  <c r="V2915" i="22"/>
  <c r="V2907" i="22"/>
  <c r="V2899" i="22"/>
  <c r="V2891" i="22"/>
  <c r="V2883" i="22"/>
  <c r="V2875" i="22"/>
  <c r="V2867" i="22"/>
  <c r="V2859" i="22"/>
  <c r="V2851" i="22"/>
  <c r="V2843" i="22"/>
  <c r="V2835" i="22"/>
  <c r="V2827" i="22"/>
  <c r="V2819" i="22"/>
  <c r="V2811" i="22"/>
  <c r="V2803" i="22"/>
  <c r="V2795" i="22"/>
  <c r="V2787" i="22"/>
  <c r="V2779" i="22"/>
  <c r="V2771" i="22"/>
  <c r="V2763" i="22"/>
  <c r="V2755" i="22"/>
  <c r="V2747" i="22"/>
  <c r="V2739" i="22"/>
  <c r="V2731" i="22"/>
  <c r="V2723" i="22"/>
  <c r="V2715" i="22"/>
  <c r="V2707" i="22"/>
  <c r="V2699" i="22"/>
  <c r="V2691" i="22"/>
  <c r="V2683" i="22"/>
  <c r="V2675" i="22"/>
  <c r="V2667" i="22"/>
  <c r="V2659" i="22"/>
  <c r="V2651" i="22"/>
  <c r="V2643" i="22"/>
  <c r="V2635" i="22"/>
  <c r="V2627" i="22"/>
  <c r="V2619" i="22"/>
  <c r="V2611" i="22"/>
  <c r="V2603" i="22"/>
  <c r="V2595" i="22"/>
  <c r="V2587" i="22"/>
  <c r="V2579" i="22"/>
  <c r="V2571" i="22"/>
  <c r="V2563" i="22"/>
  <c r="V2555" i="22"/>
  <c r="V2547" i="22"/>
  <c r="V3242" i="22"/>
  <c r="V3222" i="22"/>
  <c r="V3206" i="22"/>
  <c r="V3194" i="22"/>
  <c r="V3186" i="22"/>
  <c r="V3178" i="22"/>
  <c r="V3170" i="22"/>
  <c r="V3162" i="22"/>
  <c r="V3154" i="22"/>
  <c r="V3146" i="22"/>
  <c r="V3138" i="22"/>
  <c r="V3130" i="22"/>
  <c r="V3122" i="22"/>
  <c r="V3114" i="22"/>
  <c r="V3106" i="22"/>
  <c r="V3098" i="22"/>
  <c r="V3090" i="22"/>
  <c r="V3082" i="22"/>
  <c r="V3074" i="22"/>
  <c r="V3066" i="22"/>
  <c r="V3058" i="22"/>
  <c r="V3050" i="22"/>
  <c r="V3042" i="22"/>
  <c r="V3034" i="22"/>
  <c r="V3026" i="22"/>
  <c r="V3018" i="22"/>
  <c r="V3010" i="22"/>
  <c r="V3002" i="22"/>
  <c r="V2994" i="22"/>
  <c r="V2986" i="22"/>
  <c r="V2978" i="22"/>
  <c r="V2970" i="22"/>
  <c r="V2962" i="22"/>
  <c r="V2954" i="22"/>
  <c r="V2946" i="22"/>
  <c r="V2938" i="22"/>
  <c r="V2930" i="22"/>
  <c r="V2922" i="22"/>
  <c r="V2914" i="22"/>
  <c r="V2906" i="22"/>
  <c r="V2898" i="22"/>
  <c r="V2890" i="22"/>
  <c r="V2882" i="22"/>
  <c r="V2874" i="22"/>
  <c r="V2866" i="22"/>
  <c r="V2858" i="22"/>
  <c r="V2850" i="22"/>
  <c r="V2842" i="22"/>
  <c r="V2834" i="22"/>
  <c r="V2826" i="22"/>
  <c r="V2818" i="22"/>
  <c r="V2810" i="22"/>
  <c r="V2802" i="22"/>
  <c r="V2794" i="22"/>
  <c r="V2786" i="22"/>
  <c r="V2778" i="22"/>
  <c r="V2770" i="22"/>
  <c r="V2762" i="22"/>
  <c r="V2754" i="22"/>
  <c r="V3241" i="22"/>
  <c r="V3219" i="22"/>
  <c r="V3203" i="22"/>
  <c r="V3193" i="22"/>
  <c r="V3185" i="22"/>
  <c r="V3177" i="22"/>
  <c r="V3169" i="22"/>
  <c r="V3161" i="22"/>
  <c r="V3153" i="22"/>
  <c r="V3145" i="22"/>
  <c r="V3137" i="22"/>
  <c r="V3129" i="22"/>
  <c r="V3121" i="22"/>
  <c r="V3113" i="22"/>
  <c r="V3105" i="22"/>
  <c r="V3097" i="22"/>
  <c r="V3089" i="22"/>
  <c r="V3081" i="22"/>
  <c r="V3073" i="22"/>
  <c r="V3065" i="22"/>
  <c r="V3057" i="22"/>
  <c r="V3049" i="22"/>
  <c r="V3041" i="22"/>
  <c r="V3033" i="22"/>
  <c r="V3025" i="22"/>
  <c r="V3017" i="22"/>
  <c r="V3009" i="22"/>
  <c r="V3001" i="22"/>
  <c r="V2993" i="22"/>
  <c r="V2985" i="22"/>
  <c r="V2977" i="22"/>
  <c r="V2969" i="22"/>
  <c r="V2961" i="22"/>
  <c r="V2953" i="22"/>
  <c r="V2945" i="22"/>
  <c r="V2937" i="22"/>
  <c r="V2929" i="22"/>
  <c r="V2921" i="22"/>
  <c r="V2913" i="22"/>
  <c r="V2905" i="22"/>
  <c r="V2897" i="22"/>
  <c r="V2889" i="22"/>
  <c r="V2881" i="22"/>
  <c r="V2873" i="22"/>
  <c r="V2865" i="22"/>
  <c r="V2857" i="22"/>
  <c r="V2849" i="22"/>
  <c r="V2841" i="22"/>
  <c r="V2833" i="22"/>
  <c r="V2825" i="22"/>
  <c r="V2817" i="22"/>
  <c r="V2809" i="22"/>
  <c r="V2801" i="22"/>
  <c r="V2793" i="22"/>
  <c r="V2785" i="22"/>
  <c r="V2777" i="22"/>
  <c r="V2769" i="22"/>
  <c r="V2761" i="22"/>
  <c r="V2753" i="22"/>
  <c r="V2745" i="22"/>
  <c r="V2737" i="22"/>
  <c r="V2729" i="22"/>
  <c r="V2721" i="22"/>
  <c r="V2713" i="22"/>
  <c r="V2705" i="22"/>
  <c r="V2697" i="22"/>
  <c r="V2689" i="22"/>
  <c r="V2681" i="22"/>
  <c r="V2673" i="22"/>
  <c r="V2665" i="22"/>
  <c r="V2657" i="22"/>
  <c r="V2649" i="22"/>
  <c r="V2641" i="22"/>
  <c r="V2633" i="22"/>
  <c r="V2625" i="22"/>
  <c r="V2617" i="22"/>
  <c r="V2609" i="22"/>
  <c r="V2601" i="22"/>
  <c r="V2593" i="22"/>
  <c r="V2585" i="22"/>
  <c r="V2577" i="22"/>
  <c r="V2569" i="22"/>
  <c r="V2561" i="22"/>
  <c r="V2553" i="22"/>
  <c r="V3266" i="22"/>
  <c r="V3235" i="22"/>
  <c r="V3218" i="22"/>
  <c r="V3202" i="22"/>
  <c r="V3192" i="22"/>
  <c r="V3184" i="22"/>
  <c r="V3176" i="22"/>
  <c r="V3168" i="22"/>
  <c r="V3160" i="22"/>
  <c r="V3152" i="22"/>
  <c r="V3144" i="22"/>
  <c r="V3136" i="22"/>
  <c r="V3128" i="22"/>
  <c r="V3120" i="22"/>
  <c r="V3112" i="22"/>
  <c r="V3104" i="22"/>
  <c r="V3096" i="22"/>
  <c r="V3088" i="22"/>
  <c r="V3080" i="22"/>
  <c r="V3072" i="22"/>
  <c r="V3064" i="22"/>
  <c r="V3056" i="22"/>
  <c r="V3048" i="22"/>
  <c r="V3040" i="22"/>
  <c r="V3032" i="22"/>
  <c r="V3024" i="22"/>
  <c r="V3016" i="22"/>
  <c r="V3008" i="22"/>
  <c r="V3000" i="22"/>
  <c r="V2992" i="22"/>
  <c r="V2984" i="22"/>
  <c r="V2976" i="22"/>
  <c r="V2968" i="22"/>
  <c r="V2960" i="22"/>
  <c r="V2952" i="22"/>
  <c r="V2944" i="22"/>
  <c r="V2936" i="22"/>
  <c r="V2928" i="22"/>
  <c r="V2920" i="22"/>
  <c r="V2912" i="22"/>
  <c r="V2904" i="22"/>
  <c r="V2896" i="22"/>
  <c r="V2888" i="22"/>
  <c r="V2880" i="22"/>
  <c r="V2872" i="22"/>
  <c r="V2864" i="22"/>
  <c r="V2856" i="22"/>
  <c r="V2848" i="22"/>
  <c r="V2840" i="22"/>
  <c r="V2832" i="22"/>
  <c r="V2824" i="22"/>
  <c r="V2816" i="22"/>
  <c r="V2808" i="22"/>
  <c r="V2800" i="22"/>
  <c r="V2792" i="22"/>
  <c r="V2784" i="22"/>
  <c r="V2776" i="22"/>
  <c r="V2768" i="22"/>
  <c r="V2760" i="22"/>
  <c r="V2752" i="22"/>
  <c r="V2744" i="22"/>
  <c r="V2736" i="22"/>
  <c r="V2728" i="22"/>
  <c r="V2720" i="22"/>
  <c r="V2712" i="22"/>
  <c r="V2704" i="22"/>
  <c r="V3265" i="22"/>
  <c r="V3234" i="22"/>
  <c r="V3217" i="22"/>
  <c r="V3201" i="22"/>
  <c r="V3191" i="22"/>
  <c r="V3183" i="22"/>
  <c r="V3175" i="22"/>
  <c r="V3167" i="22"/>
  <c r="V3159" i="22"/>
  <c r="V3151" i="22"/>
  <c r="V3143" i="22"/>
  <c r="V3135" i="22"/>
  <c r="V3127" i="22"/>
  <c r="V3119" i="22"/>
  <c r="V3111" i="22"/>
  <c r="V3103" i="22"/>
  <c r="V3095" i="22"/>
  <c r="V3087" i="22"/>
  <c r="V3079" i="22"/>
  <c r="V3071" i="22"/>
  <c r="V3063" i="22"/>
  <c r="V3055" i="22"/>
  <c r="V3047" i="22"/>
  <c r="V3039" i="22"/>
  <c r="V3031" i="22"/>
  <c r="V3023" i="22"/>
  <c r="V3015" i="22"/>
  <c r="V3007" i="22"/>
  <c r="V2999" i="22"/>
  <c r="V2991" i="22"/>
  <c r="V2983" i="22"/>
  <c r="V2975" i="22"/>
  <c r="V2967" i="22"/>
  <c r="V2959" i="22"/>
  <c r="V2951" i="22"/>
  <c r="V2943" i="22"/>
  <c r="V2935" i="22"/>
  <c r="V2927" i="22"/>
  <c r="V2919" i="22"/>
  <c r="V2911" i="22"/>
  <c r="V2903" i="22"/>
  <c r="V2895" i="22"/>
  <c r="V2887" i="22"/>
  <c r="V2879" i="22"/>
  <c r="V2871" i="22"/>
  <c r="V2863" i="22"/>
  <c r="V2855" i="22"/>
  <c r="V2847" i="22"/>
  <c r="V2839" i="22"/>
  <c r="V2831" i="22"/>
  <c r="V2823" i="22"/>
  <c r="V2815" i="22"/>
  <c r="V2807" i="22"/>
  <c r="V2799" i="22"/>
  <c r="V2791" i="22"/>
  <c r="V2783" i="22"/>
  <c r="V2775" i="22"/>
  <c r="V2767" i="22"/>
  <c r="V2759" i="22"/>
  <c r="V2751" i="22"/>
  <c r="V2743" i="22"/>
  <c r="V2735" i="22"/>
  <c r="V2727" i="22"/>
  <c r="V2719" i="22"/>
  <c r="V2711" i="22"/>
  <c r="V2703" i="22"/>
  <c r="V2695" i="22"/>
  <c r="V2687" i="22"/>
  <c r="V2679" i="22"/>
  <c r="V2671" i="22"/>
  <c r="V2663" i="22"/>
  <c r="V2655" i="22"/>
  <c r="V2647" i="22"/>
  <c r="V2639" i="22"/>
  <c r="V2631" i="22"/>
  <c r="V2623" i="22"/>
  <c r="V2615" i="22"/>
  <c r="V2607" i="22"/>
  <c r="V2599" i="22"/>
  <c r="V2591" i="22"/>
  <c r="V2583" i="22"/>
  <c r="V2575" i="22"/>
  <c r="V2567" i="22"/>
  <c r="V2559" i="22"/>
  <c r="V2551" i="22"/>
  <c r="V2543" i="22"/>
  <c r="V3258" i="22"/>
  <c r="V3233" i="22"/>
  <c r="V3214" i="22"/>
  <c r="V3198" i="22"/>
  <c r="V3190" i="22"/>
  <c r="V3182" i="22"/>
  <c r="V3174" i="22"/>
  <c r="V3166" i="22"/>
  <c r="V3158" i="22"/>
  <c r="V3150" i="22"/>
  <c r="V3142" i="22"/>
  <c r="V3134" i="22"/>
  <c r="V3126" i="22"/>
  <c r="V3118" i="22"/>
  <c r="V3110" i="22"/>
  <c r="V3102" i="22"/>
  <c r="V3094" i="22"/>
  <c r="V3086" i="22"/>
  <c r="V3078" i="22"/>
  <c r="V3070" i="22"/>
  <c r="V3062" i="22"/>
  <c r="V3054" i="22"/>
  <c r="V3046" i="22"/>
  <c r="V3038" i="22"/>
  <c r="V3030" i="22"/>
  <c r="V3022" i="22"/>
  <c r="V3014" i="22"/>
  <c r="V3006" i="22"/>
  <c r="V2998" i="22"/>
  <c r="V2990" i="22"/>
  <c r="V2982" i="22"/>
  <c r="V2974" i="22"/>
  <c r="V2966" i="22"/>
  <c r="V2958" i="22"/>
  <c r="V2950" i="22"/>
  <c r="V2942" i="22"/>
  <c r="V2934" i="22"/>
  <c r="V2926" i="22"/>
  <c r="V2918" i="22"/>
  <c r="V2910" i="22"/>
  <c r="V2902" i="22"/>
  <c r="V2894" i="22"/>
  <c r="V2886" i="22"/>
  <c r="V2878" i="22"/>
  <c r="V2870" i="22"/>
  <c r="V2862" i="22"/>
  <c r="V2854" i="22"/>
  <c r="V2846" i="22"/>
  <c r="V2838" i="22"/>
  <c r="V2830" i="22"/>
  <c r="V2822" i="22"/>
  <c r="V2814" i="22"/>
  <c r="V2806" i="22"/>
  <c r="V2798" i="22"/>
  <c r="V2790" i="22"/>
  <c r="V2782" i="22"/>
  <c r="V2774" i="22"/>
  <c r="V2766" i="22"/>
  <c r="V2758" i="22"/>
  <c r="V2750" i="22"/>
  <c r="V2742" i="22"/>
  <c r="V2734" i="22"/>
  <c r="V2726" i="22"/>
  <c r="V2718" i="22"/>
  <c r="V2710" i="22"/>
  <c r="V2702" i="22"/>
  <c r="V2694" i="22"/>
  <c r="V2686" i="22"/>
  <c r="V2678" i="22"/>
  <c r="V2670" i="22"/>
  <c r="V2662" i="22"/>
  <c r="V2654" i="22"/>
  <c r="V2646" i="22"/>
  <c r="V2638" i="22"/>
  <c r="V2630" i="22"/>
  <c r="V2622" i="22"/>
  <c r="V2614" i="22"/>
  <c r="V2606" i="22"/>
  <c r="V2598" i="22"/>
  <c r="V2590" i="22"/>
  <c r="V2582" i="22"/>
  <c r="V2574" i="22"/>
  <c r="V2566" i="22"/>
  <c r="V2558" i="22"/>
  <c r="V2550" i="22"/>
  <c r="V3257" i="22"/>
  <c r="V3227" i="22"/>
  <c r="V3211" i="22"/>
  <c r="V3197" i="22"/>
  <c r="V3189" i="22"/>
  <c r="V3181" i="22"/>
  <c r="V3173" i="22"/>
  <c r="V3165" i="22"/>
  <c r="V3157" i="22"/>
  <c r="V3149" i="22"/>
  <c r="V3141" i="22"/>
  <c r="V3133" i="22"/>
  <c r="V3125" i="22"/>
  <c r="V3117" i="22"/>
  <c r="V3109" i="22"/>
  <c r="V3101" i="22"/>
  <c r="V3093" i="22"/>
  <c r="V3085" i="22"/>
  <c r="V3077" i="22"/>
  <c r="V3069" i="22"/>
  <c r="V3061" i="22"/>
  <c r="V3053" i="22"/>
  <c r="V3045" i="22"/>
  <c r="V3037" i="22"/>
  <c r="V3029" i="22"/>
  <c r="V3021" i="22"/>
  <c r="V3013" i="22"/>
  <c r="V3005" i="22"/>
  <c r="V2997" i="22"/>
  <c r="V2989" i="22"/>
  <c r="V2981" i="22"/>
  <c r="V2973" i="22"/>
  <c r="V2965" i="22"/>
  <c r="V2957" i="22"/>
  <c r="V2949" i="22"/>
  <c r="V2941" i="22"/>
  <c r="V2933" i="22"/>
  <c r="V2925" i="22"/>
  <c r="V2917" i="22"/>
  <c r="V2909" i="22"/>
  <c r="V2901" i="22"/>
  <c r="V2893" i="22"/>
  <c r="V2885" i="22"/>
  <c r="V2877" i="22"/>
  <c r="V2869" i="22"/>
  <c r="V2861" i="22"/>
  <c r="V2853" i="22"/>
  <c r="V2845" i="22"/>
  <c r="V2837" i="22"/>
  <c r="V2829" i="22"/>
  <c r="V2821" i="22"/>
  <c r="V2813" i="22"/>
  <c r="V2805" i="22"/>
  <c r="V2797" i="22"/>
  <c r="V2789" i="22"/>
  <c r="V2781" i="22"/>
  <c r="V2773" i="22"/>
  <c r="V2765" i="22"/>
  <c r="V2757" i="22"/>
  <c r="V2749" i="22"/>
  <c r="V2741" i="22"/>
  <c r="V2733" i="22"/>
  <c r="V2725" i="22"/>
  <c r="V2717" i="22"/>
  <c r="V2709" i="22"/>
  <c r="V2701" i="22"/>
  <c r="V2693" i="22"/>
  <c r="V2685" i="22"/>
  <c r="V2677" i="22"/>
  <c r="V2669" i="22"/>
  <c r="V2661" i="22"/>
  <c r="V2653" i="22"/>
  <c r="V2645" i="22"/>
  <c r="V2637" i="22"/>
  <c r="V2629" i="22"/>
  <c r="V2621" i="22"/>
  <c r="V2613" i="22"/>
  <c r="V2605" i="22"/>
  <c r="V2597" i="22"/>
  <c r="V2589" i="22"/>
  <c r="V2581" i="22"/>
  <c r="V2573" i="22"/>
  <c r="V2714" i="22"/>
  <c r="V2674" i="22"/>
  <c r="V2642" i="22"/>
  <c r="V2610" i="22"/>
  <c r="V2578" i="22"/>
  <c r="V2554" i="22"/>
  <c r="V2540" i="22"/>
  <c r="V2532" i="22"/>
  <c r="V2524" i="22"/>
  <c r="V2516" i="22"/>
  <c r="V2508" i="22"/>
  <c r="V2500" i="22"/>
  <c r="V2492" i="22"/>
  <c r="V2484" i="22"/>
  <c r="V2476" i="22"/>
  <c r="V2468" i="22"/>
  <c r="V2460" i="22"/>
  <c r="V2452" i="22"/>
  <c r="V2444" i="22"/>
  <c r="V2436" i="22"/>
  <c r="V2428" i="22"/>
  <c r="V2420" i="22"/>
  <c r="V2412" i="22"/>
  <c r="V2404" i="22"/>
  <c r="V2396" i="22"/>
  <c r="V2388" i="22"/>
  <c r="V2380" i="22"/>
  <c r="V2372" i="22"/>
  <c r="V2364" i="22"/>
  <c r="V2356" i="22"/>
  <c r="V2348" i="22"/>
  <c r="V2340" i="22"/>
  <c r="V2332" i="22"/>
  <c r="V2324" i="22"/>
  <c r="V2316" i="22"/>
  <c r="V2308" i="22"/>
  <c r="V2300" i="22"/>
  <c r="V2292" i="22"/>
  <c r="V2284" i="22"/>
  <c r="V2276" i="22"/>
  <c r="V2268" i="22"/>
  <c r="V2260" i="22"/>
  <c r="V2252" i="22"/>
  <c r="V2244" i="22"/>
  <c r="V2236" i="22"/>
  <c r="V2228" i="22"/>
  <c r="V2220" i="22"/>
  <c r="V2212" i="22"/>
  <c r="V2204" i="22"/>
  <c r="V2196" i="22"/>
  <c r="V2188" i="22"/>
  <c r="V2180" i="22"/>
  <c r="V2172" i="22"/>
  <c r="V2164" i="22"/>
  <c r="V2156" i="22"/>
  <c r="V2148" i="22"/>
  <c r="V2140" i="22"/>
  <c r="V2132" i="22"/>
  <c r="V2124" i="22"/>
  <c r="V2116" i="22"/>
  <c r="V2108" i="22"/>
  <c r="V2100" i="22"/>
  <c r="V2092" i="22"/>
  <c r="V2084" i="22"/>
  <c r="V2076" i="22"/>
  <c r="V2068" i="22"/>
  <c r="V2060" i="22"/>
  <c r="V2052" i="22"/>
  <c r="V2044" i="22"/>
  <c r="V2036" i="22"/>
  <c r="V2028" i="22"/>
  <c r="V2020" i="22"/>
  <c r="V2012" i="22"/>
  <c r="V2004" i="22"/>
  <c r="V1996" i="22"/>
  <c r="V1988" i="22"/>
  <c r="V1980" i="22"/>
  <c r="V1972" i="22"/>
  <c r="V1964" i="22"/>
  <c r="V1956" i="22"/>
  <c r="V1948" i="22"/>
  <c r="V1940" i="22"/>
  <c r="V1932" i="22"/>
  <c r="V1924" i="22"/>
  <c r="V1916" i="22"/>
  <c r="V2706" i="22"/>
  <c r="V2672" i="22"/>
  <c r="V2640" i="22"/>
  <c r="V2608" i="22"/>
  <c r="V2576" i="22"/>
  <c r="V2552" i="22"/>
  <c r="V2539" i="22"/>
  <c r="V2531" i="22"/>
  <c r="V2523" i="22"/>
  <c r="V2515" i="22"/>
  <c r="V2507" i="22"/>
  <c r="V2499" i="22"/>
  <c r="V2491" i="22"/>
  <c r="V2483" i="22"/>
  <c r="V2475" i="22"/>
  <c r="V2467" i="22"/>
  <c r="V2459" i="22"/>
  <c r="V2451" i="22"/>
  <c r="V2443" i="22"/>
  <c r="V2435" i="22"/>
  <c r="V2427" i="22"/>
  <c r="V2419" i="22"/>
  <c r="V2411" i="22"/>
  <c r="V2403" i="22"/>
  <c r="V2395" i="22"/>
  <c r="V2387" i="22"/>
  <c r="V2379" i="22"/>
  <c r="V2371" i="22"/>
  <c r="V2363" i="22"/>
  <c r="V2355" i="22"/>
  <c r="V2347" i="22"/>
  <c r="V2339" i="22"/>
  <c r="V2331" i="22"/>
  <c r="V2323" i="22"/>
  <c r="V2315" i="22"/>
  <c r="V2307" i="22"/>
  <c r="V2299" i="22"/>
  <c r="V2291" i="22"/>
  <c r="V2283" i="22"/>
  <c r="V2275" i="22"/>
  <c r="V2267" i="22"/>
  <c r="V2259" i="22"/>
  <c r="V2251" i="22"/>
  <c r="V2243" i="22"/>
  <c r="V2235" i="22"/>
  <c r="V2227" i="22"/>
  <c r="V2219" i="22"/>
  <c r="V2211" i="22"/>
  <c r="V2203" i="22"/>
  <c r="V2195" i="22"/>
  <c r="V2187" i="22"/>
  <c r="V2179" i="22"/>
  <c r="V2171" i="22"/>
  <c r="V2163" i="22"/>
  <c r="V2155" i="22"/>
  <c r="V2147" i="22"/>
  <c r="V2139" i="22"/>
  <c r="V2131" i="22"/>
  <c r="V2123" i="22"/>
  <c r="V2115" i="22"/>
  <c r="V2107" i="22"/>
  <c r="V2099" i="22"/>
  <c r="V2091" i="22"/>
  <c r="V2083" i="22"/>
  <c r="V2075" i="22"/>
  <c r="V2067" i="22"/>
  <c r="V2059" i="22"/>
  <c r="V2051" i="22"/>
  <c r="V2043" i="22"/>
  <c r="V2035" i="22"/>
  <c r="V2027" i="22"/>
  <c r="V2019" i="22"/>
  <c r="V2011" i="22"/>
  <c r="V2003" i="22"/>
  <c r="V1995" i="22"/>
  <c r="V1987" i="22"/>
  <c r="V1979" i="22"/>
  <c r="V1971" i="22"/>
  <c r="V1963" i="22"/>
  <c r="V1955" i="22"/>
  <c r="V1947" i="22"/>
  <c r="V1939" i="22"/>
  <c r="V1931" i="22"/>
  <c r="V1923" i="22"/>
  <c r="V1915" i="22"/>
  <c r="V2698" i="22"/>
  <c r="V2666" i="22"/>
  <c r="V2634" i="22"/>
  <c r="V2602" i="22"/>
  <c r="V2570" i="22"/>
  <c r="V2549" i="22"/>
  <c r="V2538" i="22"/>
  <c r="V2530" i="22"/>
  <c r="V2522" i="22"/>
  <c r="V2514" i="22"/>
  <c r="V2506" i="22"/>
  <c r="V2498" i="22"/>
  <c r="V2490" i="22"/>
  <c r="V2482" i="22"/>
  <c r="V2474" i="22"/>
  <c r="V2466" i="22"/>
  <c r="V2458" i="22"/>
  <c r="V2450" i="22"/>
  <c r="V2442" i="22"/>
  <c r="V2434" i="22"/>
  <c r="V2426" i="22"/>
  <c r="V2418" i="22"/>
  <c r="V2410" i="22"/>
  <c r="V2402" i="22"/>
  <c r="V2394" i="22"/>
  <c r="V2386" i="22"/>
  <c r="V2378" i="22"/>
  <c r="V2370" i="22"/>
  <c r="V2362" i="22"/>
  <c r="V2354" i="22"/>
  <c r="V2346" i="22"/>
  <c r="V2338" i="22"/>
  <c r="V2330" i="22"/>
  <c r="V2322" i="22"/>
  <c r="V2314" i="22"/>
  <c r="V2306" i="22"/>
  <c r="V2298" i="22"/>
  <c r="V2290" i="22"/>
  <c r="V2282" i="22"/>
  <c r="V2274" i="22"/>
  <c r="V2266" i="22"/>
  <c r="V2258" i="22"/>
  <c r="V2250" i="22"/>
  <c r="V2242" i="22"/>
  <c r="V2234" i="22"/>
  <c r="V2226" i="22"/>
  <c r="V2218" i="22"/>
  <c r="V2210" i="22"/>
  <c r="V2202" i="22"/>
  <c r="V2194" i="22"/>
  <c r="V2186" i="22"/>
  <c r="V2178" i="22"/>
  <c r="V2170" i="22"/>
  <c r="V2162" i="22"/>
  <c r="V2154" i="22"/>
  <c r="V2146" i="22"/>
  <c r="V2138" i="22"/>
  <c r="V2130" i="22"/>
  <c r="V2122" i="22"/>
  <c r="V2114" i="22"/>
  <c r="V2106" i="22"/>
  <c r="V2098" i="22"/>
  <c r="V2090" i="22"/>
  <c r="V2082" i="22"/>
  <c r="V2074" i="22"/>
  <c r="V2066" i="22"/>
  <c r="V2058" i="22"/>
  <c r="V2050" i="22"/>
  <c r="V2042" i="22"/>
  <c r="V2034" i="22"/>
  <c r="V2026" i="22"/>
  <c r="V2018" i="22"/>
  <c r="V2010" i="22"/>
  <c r="V2002" i="22"/>
  <c r="V1994" i="22"/>
  <c r="V1986" i="22"/>
  <c r="V1978" i="22"/>
  <c r="V1970" i="22"/>
  <c r="V1962" i="22"/>
  <c r="V1954" i="22"/>
  <c r="V1946" i="22"/>
  <c r="V1938" i="22"/>
  <c r="V1930" i="22"/>
  <c r="V1922" i="22"/>
  <c r="V1914" i="22"/>
  <c r="V2696" i="22"/>
  <c r="V2664" i="22"/>
  <c r="V2632" i="22"/>
  <c r="V2600" i="22"/>
  <c r="V2568" i="22"/>
  <c r="V2546" i="22"/>
  <c r="V2537" i="22"/>
  <c r="V2529" i="22"/>
  <c r="V2521" i="22"/>
  <c r="V2513" i="22"/>
  <c r="V2505" i="22"/>
  <c r="V2497" i="22"/>
  <c r="V2489" i="22"/>
  <c r="V2481" i="22"/>
  <c r="V2473" i="22"/>
  <c r="V2465" i="22"/>
  <c r="V2457" i="22"/>
  <c r="V2449" i="22"/>
  <c r="V2441" i="22"/>
  <c r="V2433" i="22"/>
  <c r="V2425" i="22"/>
  <c r="V2417" i="22"/>
  <c r="V2409" i="22"/>
  <c r="V2401" i="22"/>
  <c r="V2393" i="22"/>
  <c r="V2385" i="22"/>
  <c r="V2377" i="22"/>
  <c r="V2369" i="22"/>
  <c r="V2361" i="22"/>
  <c r="V2353" i="22"/>
  <c r="V2345" i="22"/>
  <c r="V2337" i="22"/>
  <c r="V2329" i="22"/>
  <c r="V2321" i="22"/>
  <c r="V2313" i="22"/>
  <c r="V2305" i="22"/>
  <c r="V2297" i="22"/>
  <c r="V2289" i="22"/>
  <c r="V2281" i="22"/>
  <c r="V2273" i="22"/>
  <c r="V2265" i="22"/>
  <c r="V2257" i="22"/>
  <c r="V2249" i="22"/>
  <c r="V2241" i="22"/>
  <c r="V2233" i="22"/>
  <c r="V2225" i="22"/>
  <c r="V2217" i="22"/>
  <c r="V2209" i="22"/>
  <c r="V2201" i="22"/>
  <c r="V2193" i="22"/>
  <c r="V2185" i="22"/>
  <c r="V2177" i="22"/>
  <c r="V2169" i="22"/>
  <c r="V2161" i="22"/>
  <c r="V2153" i="22"/>
  <c r="V2145" i="22"/>
  <c r="V2746" i="22"/>
  <c r="V2690" i="22"/>
  <c r="V2658" i="22"/>
  <c r="V2626" i="22"/>
  <c r="V2594" i="22"/>
  <c r="V2565" i="22"/>
  <c r="V2545" i="22"/>
  <c r="V2536" i="22"/>
  <c r="V2528" i="22"/>
  <c r="V2520" i="22"/>
  <c r="V2512" i="22"/>
  <c r="V2504" i="22"/>
  <c r="V2496" i="22"/>
  <c r="V2488" i="22"/>
  <c r="V2480" i="22"/>
  <c r="V2472" i="22"/>
  <c r="V2464" i="22"/>
  <c r="V2456" i="22"/>
  <c r="V2448" i="22"/>
  <c r="V2440" i="22"/>
  <c r="V2432" i="22"/>
  <c r="V2424" i="22"/>
  <c r="V2416" i="22"/>
  <c r="V2408" i="22"/>
  <c r="V2400" i="22"/>
  <c r="V2392" i="22"/>
  <c r="V2384" i="22"/>
  <c r="V2376" i="22"/>
  <c r="V2368" i="22"/>
  <c r="V2360" i="22"/>
  <c r="V2352" i="22"/>
  <c r="V2344" i="22"/>
  <c r="V2336" i="22"/>
  <c r="V2328" i="22"/>
  <c r="V2320" i="22"/>
  <c r="V2312" i="22"/>
  <c r="V2304" i="22"/>
  <c r="V2296" i="22"/>
  <c r="V2288" i="22"/>
  <c r="V2280" i="22"/>
  <c r="V2272" i="22"/>
  <c r="V2264" i="22"/>
  <c r="V2256" i="22"/>
  <c r="V2248" i="22"/>
  <c r="V2240" i="22"/>
  <c r="V2232" i="22"/>
  <c r="V2224" i="22"/>
  <c r="V2216" i="22"/>
  <c r="V2208" i="22"/>
  <c r="V2200" i="22"/>
  <c r="V2192" i="22"/>
  <c r="V2184" i="22"/>
  <c r="V2176" i="22"/>
  <c r="V2168" i="22"/>
  <c r="V2160" i="22"/>
  <c r="V2152" i="22"/>
  <c r="V2144" i="22"/>
  <c r="V2136" i="22"/>
  <c r="V2128" i="22"/>
  <c r="V2120" i="22"/>
  <c r="V2112" i="22"/>
  <c r="V2104" i="22"/>
  <c r="V2096" i="22"/>
  <c r="V2088" i="22"/>
  <c r="V2080" i="22"/>
  <c r="V2072" i="22"/>
  <c r="V2738" i="22"/>
  <c r="V2688" i="22"/>
  <c r="V2656" i="22"/>
  <c r="V2624" i="22"/>
  <c r="V2592" i="22"/>
  <c r="V2562" i="22"/>
  <c r="V2544" i="22"/>
  <c r="V2535" i="22"/>
  <c r="V2527" i="22"/>
  <c r="V2519" i="22"/>
  <c r="V2511" i="22"/>
  <c r="V2503" i="22"/>
  <c r="V2495" i="22"/>
  <c r="V2487" i="22"/>
  <c r="V2479" i="22"/>
  <c r="V2471" i="22"/>
  <c r="V2463" i="22"/>
  <c r="V2455" i="22"/>
  <c r="V2447" i="22"/>
  <c r="V2439" i="22"/>
  <c r="V2431" i="22"/>
  <c r="V2423" i="22"/>
  <c r="V2415" i="22"/>
  <c r="V2407" i="22"/>
  <c r="V2399" i="22"/>
  <c r="V2391" i="22"/>
  <c r="V2383" i="22"/>
  <c r="V2375" i="22"/>
  <c r="V2367" i="22"/>
  <c r="V2359" i="22"/>
  <c r="V2351" i="22"/>
  <c r="V2343" i="22"/>
  <c r="V2335" i="22"/>
  <c r="V2327" i="22"/>
  <c r="V2319" i="22"/>
  <c r="V2311" i="22"/>
  <c r="V2303" i="22"/>
  <c r="V2295" i="22"/>
  <c r="V2287" i="22"/>
  <c r="V2279" i="22"/>
  <c r="V2271" i="22"/>
  <c r="V2263" i="22"/>
  <c r="V2255" i="22"/>
  <c r="V2247" i="22"/>
  <c r="V2239" i="22"/>
  <c r="V2231" i="22"/>
  <c r="V2223" i="22"/>
  <c r="V2215" i="22"/>
  <c r="V2207" i="22"/>
  <c r="V2199" i="22"/>
  <c r="V2191" i="22"/>
  <c r="V2183" i="22"/>
  <c r="V2175" i="22"/>
  <c r="V2167" i="22"/>
  <c r="V2159" i="22"/>
  <c r="V2151" i="22"/>
  <c r="V2143" i="22"/>
  <c r="V2135" i="22"/>
  <c r="V2127" i="22"/>
  <c r="V2119" i="22"/>
  <c r="V2111" i="22"/>
  <c r="V2103" i="22"/>
  <c r="V2095" i="22"/>
  <c r="V2087" i="22"/>
  <c r="V2079" i="22"/>
  <c r="V2071" i="22"/>
  <c r="V2063" i="22"/>
  <c r="V2055" i="22"/>
  <c r="V2047" i="22"/>
  <c r="V2039" i="22"/>
  <c r="V2031" i="22"/>
  <c r="V2023" i="22"/>
  <c r="V2015" i="22"/>
  <c r="V2007" i="22"/>
  <c r="V1999" i="22"/>
  <c r="V1991" i="22"/>
  <c r="V1983" i="22"/>
  <c r="V1975" i="22"/>
  <c r="V1967" i="22"/>
  <c r="V1959" i="22"/>
  <c r="V1951" i="22"/>
  <c r="V1943" i="22"/>
  <c r="V2730" i="22"/>
  <c r="V2682" i="22"/>
  <c r="V2650" i="22"/>
  <c r="V2618" i="22"/>
  <c r="V2586" i="22"/>
  <c r="V2560" i="22"/>
  <c r="V2542" i="22"/>
  <c r="V2534" i="22"/>
  <c r="V2526" i="22"/>
  <c r="V2518" i="22"/>
  <c r="V2510" i="22"/>
  <c r="V2502" i="22"/>
  <c r="V2494" i="22"/>
  <c r="V2486" i="22"/>
  <c r="V2478" i="22"/>
  <c r="V2470" i="22"/>
  <c r="V2462" i="22"/>
  <c r="V2454" i="22"/>
  <c r="V2446" i="22"/>
  <c r="V2438" i="22"/>
  <c r="V2430" i="22"/>
  <c r="V2422" i="22"/>
  <c r="V2414" i="22"/>
  <c r="V2406" i="22"/>
  <c r="V2398" i="22"/>
  <c r="V2390" i="22"/>
  <c r="V2382" i="22"/>
  <c r="V2374" i="22"/>
  <c r="V2366" i="22"/>
  <c r="V2358" i="22"/>
  <c r="V2350" i="22"/>
  <c r="V2342" i="22"/>
  <c r="V2334" i="22"/>
  <c r="V2326" i="22"/>
  <c r="V2318" i="22"/>
  <c r="V2310" i="22"/>
  <c r="V2302" i="22"/>
  <c r="V2294" i="22"/>
  <c r="V2286" i="22"/>
  <c r="V2278" i="22"/>
  <c r="V2270" i="22"/>
  <c r="V2262" i="22"/>
  <c r="V2254" i="22"/>
  <c r="V2246" i="22"/>
  <c r="V2238" i="22"/>
  <c r="V2230" i="22"/>
  <c r="V2222" i="22"/>
  <c r="V2214" i="22"/>
  <c r="V2206" i="22"/>
  <c r="V2198" i="22"/>
  <c r="V2190" i="22"/>
  <c r="V2182" i="22"/>
  <c r="V2174" i="22"/>
  <c r="V2166" i="22"/>
  <c r="V2158" i="22"/>
  <c r="V2150" i="22"/>
  <c r="V2142" i="22"/>
  <c r="V2134" i="22"/>
  <c r="V2126" i="22"/>
  <c r="V2118" i="22"/>
  <c r="V2110" i="22"/>
  <c r="V2102" i="22"/>
  <c r="V2094" i="22"/>
  <c r="V2086" i="22"/>
  <c r="V2078" i="22"/>
  <c r="V2070" i="22"/>
  <c r="V2062" i="22"/>
  <c r="V2054" i="22"/>
  <c r="V2046" i="22"/>
  <c r="V2038" i="22"/>
  <c r="V2030" i="22"/>
  <c r="V2022" i="22"/>
  <c r="V2014" i="22"/>
  <c r="V2006" i="22"/>
  <c r="V1998" i="22"/>
  <c r="V1990" i="22"/>
  <c r="V2584" i="22"/>
  <c r="V2493" i="22"/>
  <c r="V2429" i="22"/>
  <c r="V2365" i="22"/>
  <c r="V2301" i="22"/>
  <c r="V2237" i="22"/>
  <c r="V2173" i="22"/>
  <c r="V2125" i="22"/>
  <c r="V2093" i="22"/>
  <c r="V2064" i="22"/>
  <c r="V2041" i="22"/>
  <c r="V2021" i="22"/>
  <c r="V2000" i="22"/>
  <c r="V1981" i="22"/>
  <c r="V1965" i="22"/>
  <c r="V1949" i="22"/>
  <c r="V1934" i="22"/>
  <c r="V1920" i="22"/>
  <c r="V1909" i="22"/>
  <c r="V1901" i="22"/>
  <c r="V1893" i="22"/>
  <c r="V1885" i="22"/>
  <c r="V1877" i="22"/>
  <c r="V1869" i="22"/>
  <c r="V1861" i="22"/>
  <c r="V1853" i="22"/>
  <c r="V1845" i="22"/>
  <c r="V1837" i="22"/>
  <c r="V1829" i="22"/>
  <c r="V1821" i="22"/>
  <c r="V1813" i="22"/>
  <c r="V1805" i="22"/>
  <c r="V1797" i="22"/>
  <c r="V1789" i="22"/>
  <c r="V1781" i="22"/>
  <c r="V1773" i="22"/>
  <c r="V1765" i="22"/>
  <c r="V1757" i="22"/>
  <c r="V1749" i="22"/>
  <c r="V1741" i="22"/>
  <c r="V1733" i="22"/>
  <c r="V1725" i="22"/>
  <c r="V1717" i="22"/>
  <c r="V1709" i="22"/>
  <c r="V1701" i="22"/>
  <c r="V1693" i="22"/>
  <c r="V1685" i="22"/>
  <c r="V1677" i="22"/>
  <c r="V1669" i="22"/>
  <c r="V1661" i="22"/>
  <c r="V1653" i="22"/>
  <c r="V1645" i="22"/>
  <c r="V1637" i="22"/>
  <c r="V1629" i="22"/>
  <c r="V1621" i="22"/>
  <c r="V1613" i="22"/>
  <c r="V1605" i="22"/>
  <c r="V1597" i="22"/>
  <c r="V1589" i="22"/>
  <c r="V1581" i="22"/>
  <c r="V1573" i="22"/>
  <c r="V1565" i="22"/>
  <c r="V1557" i="22"/>
  <c r="V2557" i="22"/>
  <c r="V2485" i="22"/>
  <c r="V2421" i="22"/>
  <c r="V2357" i="22"/>
  <c r="V2293" i="22"/>
  <c r="V2229" i="22"/>
  <c r="V2165" i="22"/>
  <c r="V2121" i="22"/>
  <c r="V2089" i="22"/>
  <c r="V2061" i="22"/>
  <c r="V2040" i="22"/>
  <c r="V2017" i="22"/>
  <c r="V1997" i="22"/>
  <c r="V1977" i="22"/>
  <c r="V1961" i="22"/>
  <c r="V1945" i="22"/>
  <c r="V1933" i="22"/>
  <c r="V1919" i="22"/>
  <c r="V1908" i="22"/>
  <c r="V1900" i="22"/>
  <c r="V1892" i="22"/>
  <c r="V1884" i="22"/>
  <c r="V1876" i="22"/>
  <c r="V1868" i="22"/>
  <c r="V1860" i="22"/>
  <c r="V1852" i="22"/>
  <c r="V1844" i="22"/>
  <c r="V1836" i="22"/>
  <c r="V1828" i="22"/>
  <c r="V1820" i="22"/>
  <c r="V1812" i="22"/>
  <c r="V1804" i="22"/>
  <c r="V1796" i="22"/>
  <c r="V1788" i="22"/>
  <c r="V1780" i="22"/>
  <c r="V1772" i="22"/>
  <c r="V1764" i="22"/>
  <c r="V1756" i="22"/>
  <c r="V1748" i="22"/>
  <c r="V1740" i="22"/>
  <c r="V1732" i="22"/>
  <c r="V1724" i="22"/>
  <c r="V1716" i="22"/>
  <c r="V1708" i="22"/>
  <c r="V1700" i="22"/>
  <c r="V1692" i="22"/>
  <c r="V1684" i="22"/>
  <c r="V1676" i="22"/>
  <c r="V1668" i="22"/>
  <c r="V1660" i="22"/>
  <c r="V1652" i="22"/>
  <c r="V1644" i="22"/>
  <c r="V1636" i="22"/>
  <c r="V1628" i="22"/>
  <c r="V1620" i="22"/>
  <c r="V1612" i="22"/>
  <c r="V1604" i="22"/>
  <c r="V1596" i="22"/>
  <c r="V1588" i="22"/>
  <c r="V1580" i="22"/>
  <c r="V1572" i="22"/>
  <c r="V1564" i="22"/>
  <c r="V1556" i="22"/>
  <c r="V1548" i="22"/>
  <c r="V1540" i="22"/>
  <c r="V1532" i="22"/>
  <c r="V1524" i="22"/>
  <c r="V1516" i="22"/>
  <c r="V1508" i="22"/>
  <c r="V1500" i="22"/>
  <c r="V1492" i="22"/>
  <c r="V1484" i="22"/>
  <c r="V1476" i="22"/>
  <c r="V1468" i="22"/>
  <c r="V1460" i="22"/>
  <c r="V1452" i="22"/>
  <c r="V2541" i="22"/>
  <c r="V2477" i="22"/>
  <c r="V2413" i="22"/>
  <c r="V2349" i="22"/>
  <c r="V2285" i="22"/>
  <c r="V2221" i="22"/>
  <c r="V2157" i="22"/>
  <c r="V2117" i="22"/>
  <c r="V2085" i="22"/>
  <c r="V2057" i="22"/>
  <c r="V2037" i="22"/>
  <c r="V2016" i="22"/>
  <c r="V1993" i="22"/>
  <c r="V1976" i="22"/>
  <c r="V1960" i="22"/>
  <c r="V1944" i="22"/>
  <c r="V1929" i="22"/>
  <c r="V1918" i="22"/>
  <c r="V1907" i="22"/>
  <c r="V1899" i="22"/>
  <c r="V1891" i="22"/>
  <c r="V1883" i="22"/>
  <c r="V1875" i="22"/>
  <c r="V1867" i="22"/>
  <c r="V1859" i="22"/>
  <c r="V1851" i="22"/>
  <c r="V1843" i="22"/>
  <c r="V1835" i="22"/>
  <c r="V1827" i="22"/>
  <c r="V1819" i="22"/>
  <c r="V1811" i="22"/>
  <c r="V1803" i="22"/>
  <c r="V1795" i="22"/>
  <c r="V1787" i="22"/>
  <c r="V1779" i="22"/>
  <c r="V1771" i="22"/>
  <c r="V1763" i="22"/>
  <c r="V1755" i="22"/>
  <c r="V1747" i="22"/>
  <c r="V1739" i="22"/>
  <c r="V1731" i="22"/>
  <c r="V1723" i="22"/>
  <c r="V1715" i="22"/>
  <c r="V1707" i="22"/>
  <c r="V1699" i="22"/>
  <c r="V1691" i="22"/>
  <c r="V1683" i="22"/>
  <c r="V1675" i="22"/>
  <c r="V1667" i="22"/>
  <c r="V1659" i="22"/>
  <c r="V1651" i="22"/>
  <c r="V1643" i="22"/>
  <c r="V1635" i="22"/>
  <c r="V1627" i="22"/>
  <c r="V1619" i="22"/>
  <c r="V1611" i="22"/>
  <c r="V1603" i="22"/>
  <c r="V1595" i="22"/>
  <c r="V1587" i="22"/>
  <c r="V1579" i="22"/>
  <c r="V1571" i="22"/>
  <c r="V1563" i="22"/>
  <c r="V1555" i="22"/>
  <c r="V1547" i="22"/>
  <c r="V1539" i="22"/>
  <c r="V1531" i="22"/>
  <c r="V1523" i="22"/>
  <c r="V1515" i="22"/>
  <c r="V1507" i="22"/>
  <c r="V1499" i="22"/>
  <c r="V1491" i="22"/>
  <c r="V1483" i="22"/>
  <c r="V1475" i="22"/>
  <c r="V1467" i="22"/>
  <c r="V1459" i="22"/>
  <c r="V1451" i="22"/>
  <c r="V1443" i="22"/>
  <c r="V1435" i="22"/>
  <c r="V1427" i="22"/>
  <c r="V1419" i="22"/>
  <c r="V1411" i="22"/>
  <c r="V1403" i="22"/>
  <c r="V1395" i="22"/>
  <c r="V1387" i="22"/>
  <c r="V1379" i="22"/>
  <c r="V1371" i="22"/>
  <c r="V1363" i="22"/>
  <c r="V1355" i="22"/>
  <c r="V1347" i="22"/>
  <c r="V2533" i="22"/>
  <c r="V2469" i="22"/>
  <c r="V2405" i="22"/>
  <c r="V2341" i="22"/>
  <c r="V2277" i="22"/>
  <c r="V2213" i="22"/>
  <c r="V2149" i="22"/>
  <c r="V2113" i="22"/>
  <c r="V2081" i="22"/>
  <c r="V2056" i="22"/>
  <c r="V2033" i="22"/>
  <c r="V2013" i="22"/>
  <c r="V1992" i="22"/>
  <c r="V1974" i="22"/>
  <c r="V1958" i="22"/>
  <c r="V1942" i="22"/>
  <c r="V1928" i="22"/>
  <c r="V1917" i="22"/>
  <c r="V1906" i="22"/>
  <c r="V1898" i="22"/>
  <c r="V1890" i="22"/>
  <c r="V1882" i="22"/>
  <c r="V1874" i="22"/>
  <c r="V1866" i="22"/>
  <c r="V1858" i="22"/>
  <c r="V1850" i="22"/>
  <c r="V1842" i="22"/>
  <c r="V1834" i="22"/>
  <c r="V1826" i="22"/>
  <c r="V1818" i="22"/>
  <c r="V1810" i="22"/>
  <c r="V1802" i="22"/>
  <c r="V1794" i="22"/>
  <c r="V1786" i="22"/>
  <c r="V1778" i="22"/>
  <c r="V1770" i="22"/>
  <c r="V1762" i="22"/>
  <c r="V1754" i="22"/>
  <c r="V1746" i="22"/>
  <c r="V1738" i="22"/>
  <c r="V1730" i="22"/>
  <c r="V1722" i="22"/>
  <c r="V1714" i="22"/>
  <c r="V1706" i="22"/>
  <c r="V1698" i="22"/>
  <c r="V1690" i="22"/>
  <c r="V1682" i="22"/>
  <c r="V1674" i="22"/>
  <c r="V1666" i="22"/>
  <c r="V1658" i="22"/>
  <c r="V1650" i="22"/>
  <c r="V1642" i="22"/>
  <c r="V2722" i="22"/>
  <c r="V2525" i="22"/>
  <c r="V2461" i="22"/>
  <c r="V2397" i="22"/>
  <c r="V2333" i="22"/>
  <c r="V2269" i="22"/>
  <c r="V2205" i="22"/>
  <c r="V2141" i="22"/>
  <c r="V2109" i="22"/>
  <c r="V2077" i="22"/>
  <c r="V2053" i="22"/>
  <c r="V2032" i="22"/>
  <c r="V2009" i="22"/>
  <c r="V1989" i="22"/>
  <c r="V1973" i="22"/>
  <c r="V1957" i="22"/>
  <c r="V1941" i="22"/>
  <c r="V1927" i="22"/>
  <c r="V1913" i="22"/>
  <c r="V1905" i="22"/>
  <c r="V1897" i="22"/>
  <c r="V1889" i="22"/>
  <c r="V1881" i="22"/>
  <c r="V1873" i="22"/>
  <c r="V1865" i="22"/>
  <c r="V1857" i="22"/>
  <c r="V1849" i="22"/>
  <c r="V1841" i="22"/>
  <c r="V1833" i="22"/>
  <c r="V1825" i="22"/>
  <c r="V1817" i="22"/>
  <c r="V1809" i="22"/>
  <c r="V1801" i="22"/>
  <c r="V1793" i="22"/>
  <c r="V1785" i="22"/>
  <c r="V1777" i="22"/>
  <c r="V1769" i="22"/>
  <c r="V1761" i="22"/>
  <c r="V1753" i="22"/>
  <c r="V1745" i="22"/>
  <c r="V1737" i="22"/>
  <c r="V1729" i="22"/>
  <c r="V1721" i="22"/>
  <c r="V1713" i="22"/>
  <c r="V1705" i="22"/>
  <c r="V1697" i="22"/>
  <c r="V1689" i="22"/>
  <c r="V1681" i="22"/>
  <c r="V1673" i="22"/>
  <c r="V1665" i="22"/>
  <c r="V1657" i="22"/>
  <c r="V1649" i="22"/>
  <c r="V1641" i="22"/>
  <c r="V1633" i="22"/>
  <c r="V1625" i="22"/>
  <c r="V1617" i="22"/>
  <c r="V1609" i="22"/>
  <c r="V1601" i="22"/>
  <c r="V1593" i="22"/>
  <c r="V1585" i="22"/>
  <c r="V1577" i="22"/>
  <c r="V1569" i="22"/>
  <c r="V1561" i="22"/>
  <c r="V1553" i="22"/>
  <c r="V1545" i="22"/>
  <c r="V1537" i="22"/>
  <c r="V1529" i="22"/>
  <c r="V1521" i="22"/>
  <c r="V1513" i="22"/>
  <c r="V1505" i="22"/>
  <c r="V1497" i="22"/>
  <c r="V1489" i="22"/>
  <c r="V1481" i="22"/>
  <c r="V1473" i="22"/>
  <c r="V1465" i="22"/>
  <c r="V1457" i="22"/>
  <c r="V1449" i="22"/>
  <c r="V1441" i="22"/>
  <c r="V1433" i="22"/>
  <c r="V1425" i="22"/>
  <c r="V1417" i="22"/>
  <c r="V1409" i="22"/>
  <c r="V1401" i="22"/>
  <c r="V1393" i="22"/>
  <c r="V1385" i="22"/>
  <c r="V1377" i="22"/>
  <c r="V1369" i="22"/>
  <c r="V2680" i="22"/>
  <c r="V2517" i="22"/>
  <c r="V2453" i="22"/>
  <c r="V2389" i="22"/>
  <c r="V2325" i="22"/>
  <c r="V2261" i="22"/>
  <c r="V2197" i="22"/>
  <c r="V2137" i="22"/>
  <c r="V2105" i="22"/>
  <c r="V2073" i="22"/>
  <c r="V2049" i="22"/>
  <c r="V2029" i="22"/>
  <c r="V2008" i="22"/>
  <c r="V1985" i="22"/>
  <c r="V1969" i="22"/>
  <c r="V1953" i="22"/>
  <c r="V1937" i="22"/>
  <c r="V1926" i="22"/>
  <c r="V1912" i="22"/>
  <c r="V1904" i="22"/>
  <c r="V1896" i="22"/>
  <c r="V1888" i="22"/>
  <c r="V1880" i="22"/>
  <c r="V1872" i="22"/>
  <c r="V1864" i="22"/>
  <c r="V1856" i="22"/>
  <c r="V1848" i="22"/>
  <c r="V1840" i="22"/>
  <c r="V1832" i="22"/>
  <c r="V1824" i="22"/>
  <c r="V1816" i="22"/>
  <c r="V1808" i="22"/>
  <c r="V1800" i="22"/>
  <c r="V1792" i="22"/>
  <c r="V1784" i="22"/>
  <c r="V1776" i="22"/>
  <c r="V1768" i="22"/>
  <c r="V1760" i="22"/>
  <c r="V1752" i="22"/>
  <c r="V1744" i="22"/>
  <c r="V1736" i="22"/>
  <c r="V1728" i="22"/>
  <c r="V1720" i="22"/>
  <c r="V1712" i="22"/>
  <c r="V1704" i="22"/>
  <c r="V1696" i="22"/>
  <c r="V1688" i="22"/>
  <c r="V1680" i="22"/>
  <c r="V1672" i="22"/>
  <c r="V1664" i="22"/>
  <c r="V1656" i="22"/>
  <c r="V1648" i="22"/>
  <c r="V1640" i="22"/>
  <c r="V1632" i="22"/>
  <c r="V1624" i="22"/>
  <c r="V1616" i="22"/>
  <c r="V1608" i="22"/>
  <c r="V1600" i="22"/>
  <c r="V1592" i="22"/>
  <c r="V1584" i="22"/>
  <c r="V1576" i="22"/>
  <c r="V1568" i="22"/>
  <c r="V1560" i="22"/>
  <c r="V1552" i="22"/>
  <c r="V1544" i="22"/>
  <c r="V1536" i="22"/>
  <c r="V1528" i="22"/>
  <c r="V1520" i="22"/>
  <c r="V1512" i="22"/>
  <c r="V1504" i="22"/>
  <c r="V1496" i="22"/>
  <c r="V1488" i="22"/>
  <c r="V1480" i="22"/>
  <c r="V1472" i="22"/>
  <c r="V1464" i="22"/>
  <c r="V1456" i="22"/>
  <c r="V1448" i="22"/>
  <c r="V1440" i="22"/>
  <c r="V1432" i="22"/>
  <c r="V1424" i="22"/>
  <c r="V1416" i="22"/>
  <c r="V1408" i="22"/>
  <c r="V1400" i="22"/>
  <c r="V1392" i="22"/>
  <c r="V1384" i="22"/>
  <c r="V1376" i="22"/>
  <c r="V1368" i="22"/>
  <c r="V1360" i="22"/>
  <c r="V1352" i="22"/>
  <c r="V2616" i="22"/>
  <c r="V2501" i="22"/>
  <c r="V2437" i="22"/>
  <c r="V2373" i="22"/>
  <c r="V2309" i="22"/>
  <c r="V2245" i="22"/>
  <c r="V2181" i="22"/>
  <c r="V2129" i="22"/>
  <c r="V2097" i="22"/>
  <c r="V2065" i="22"/>
  <c r="V2045" i="22"/>
  <c r="V2024" i="22"/>
  <c r="V2001" i="22"/>
  <c r="V1982" i="22"/>
  <c r="V1966" i="22"/>
  <c r="V1950" i="22"/>
  <c r="V1935" i="22"/>
  <c r="V1921" i="22"/>
  <c r="V1910" i="22"/>
  <c r="V1902" i="22"/>
  <c r="V1894" i="22"/>
  <c r="V1886" i="22"/>
  <c r="V1878" i="22"/>
  <c r="V1870" i="22"/>
  <c r="V1862" i="22"/>
  <c r="V1854" i="22"/>
  <c r="V1846" i="22"/>
  <c r="V1838" i="22"/>
  <c r="V1830" i="22"/>
  <c r="V1822" i="22"/>
  <c r="V1814" i="22"/>
  <c r="V1806" i="22"/>
  <c r="V1798" i="22"/>
  <c r="V1790" i="22"/>
  <c r="V1782" i="22"/>
  <c r="V1774" i="22"/>
  <c r="V1766" i="22"/>
  <c r="V1758" i="22"/>
  <c r="V1750" i="22"/>
  <c r="V1742" i="22"/>
  <c r="V1734" i="22"/>
  <c r="V1726" i="22"/>
  <c r="V1718" i="22"/>
  <c r="V1710" i="22"/>
  <c r="V1702" i="22"/>
  <c r="V1694" i="22"/>
  <c r="V1686" i="22"/>
  <c r="V1678" i="22"/>
  <c r="V1670" i="22"/>
  <c r="V1662" i="22"/>
  <c r="V1654" i="22"/>
  <c r="V1646" i="22"/>
  <c r="V1638" i="22"/>
  <c r="V1630" i="22"/>
  <c r="V1622" i="22"/>
  <c r="V1614" i="22"/>
  <c r="V1606" i="22"/>
  <c r="V1598" i="22"/>
  <c r="V1590" i="22"/>
  <c r="V1582" i="22"/>
  <c r="V1574" i="22"/>
  <c r="V1566" i="22"/>
  <c r="V1558" i="22"/>
  <c r="V1550" i="22"/>
  <c r="V1542" i="22"/>
  <c r="V1534" i="22"/>
  <c r="V1526" i="22"/>
  <c r="V1518" i="22"/>
  <c r="V1510" i="22"/>
  <c r="V1502" i="22"/>
  <c r="V1494" i="22"/>
  <c r="V1486" i="22"/>
  <c r="V1478" i="22"/>
  <c r="V1470" i="22"/>
  <c r="V1462" i="22"/>
  <c r="V1454" i="22"/>
  <c r="V1446" i="22"/>
  <c r="V1438" i="22"/>
  <c r="V1430" i="22"/>
  <c r="V1422" i="22"/>
  <c r="V1414" i="22"/>
  <c r="V1406" i="22"/>
  <c r="V1398" i="22"/>
  <c r="V1390" i="22"/>
  <c r="V1382" i="22"/>
  <c r="V2317" i="22"/>
  <c r="V2005" i="22"/>
  <c r="V1895" i="22"/>
  <c r="V1831" i="22"/>
  <c r="V1767" i="22"/>
  <c r="V1703" i="22"/>
  <c r="V1639" i="22"/>
  <c r="V1607" i="22"/>
  <c r="V1575" i="22"/>
  <c r="V1546" i="22"/>
  <c r="V1525" i="22"/>
  <c r="V1503" i="22"/>
  <c r="V1482" i="22"/>
  <c r="V1461" i="22"/>
  <c r="V1442" i="22"/>
  <c r="V1426" i="22"/>
  <c r="V1410" i="22"/>
  <c r="V1394" i="22"/>
  <c r="V1378" i="22"/>
  <c r="V1365" i="22"/>
  <c r="V1354" i="22"/>
  <c r="V1344" i="22"/>
  <c r="V1336" i="22"/>
  <c r="V1328" i="22"/>
  <c r="V1320" i="22"/>
  <c r="V1312" i="22"/>
  <c r="V1304" i="22"/>
  <c r="V1296" i="22"/>
  <c r="V1288" i="22"/>
  <c r="V1280" i="22"/>
  <c r="V1272" i="22"/>
  <c r="V1264" i="22"/>
  <c r="V1256" i="22"/>
  <c r="V1248" i="22"/>
  <c r="V1240" i="22"/>
  <c r="V1232" i="22"/>
  <c r="V1224" i="22"/>
  <c r="V1216" i="22"/>
  <c r="V1208" i="22"/>
  <c r="V1200" i="22"/>
  <c r="V1192" i="22"/>
  <c r="V1184" i="22"/>
  <c r="V1176" i="22"/>
  <c r="V1168" i="22"/>
  <c r="V1160" i="22"/>
  <c r="V1152" i="22"/>
  <c r="V1144" i="22"/>
  <c r="V1136" i="22"/>
  <c r="V1128" i="22"/>
  <c r="V1120" i="22"/>
  <c r="V1112" i="22"/>
  <c r="V1104" i="22"/>
  <c r="V1096" i="22"/>
  <c r="V1088" i="22"/>
  <c r="V1080" i="22"/>
  <c r="V1072" i="22"/>
  <c r="V1064" i="22"/>
  <c r="V1056" i="22"/>
  <c r="V1048" i="22"/>
  <c r="V1040" i="22"/>
  <c r="V1032" i="22"/>
  <c r="V1024" i="22"/>
  <c r="V1016" i="22"/>
  <c r="V1008" i="22"/>
  <c r="V1000" i="22"/>
  <c r="V992" i="22"/>
  <c r="V984" i="22"/>
  <c r="V976" i="22"/>
  <c r="V968" i="22"/>
  <c r="V960" i="22"/>
  <c r="V952" i="22"/>
  <c r="V944" i="22"/>
  <c r="V936" i="22"/>
  <c r="V928" i="22"/>
  <c r="V920" i="22"/>
  <c r="V912" i="22"/>
  <c r="V904" i="22"/>
  <c r="V896" i="22"/>
  <c r="V888" i="22"/>
  <c r="V880" i="22"/>
  <c r="V872" i="22"/>
  <c r="V864" i="22"/>
  <c r="V856" i="22"/>
  <c r="V848" i="22"/>
  <c r="V840" i="22"/>
  <c r="V832" i="22"/>
  <c r="V824" i="22"/>
  <c r="V816" i="22"/>
  <c r="V808" i="22"/>
  <c r="V800" i="22"/>
  <c r="V792" i="22"/>
  <c r="V784" i="22"/>
  <c r="V776" i="22"/>
  <c r="V768" i="22"/>
  <c r="V760" i="22"/>
  <c r="V752" i="22"/>
  <c r="V744" i="22"/>
  <c r="V736" i="22"/>
  <c r="V728" i="22"/>
  <c r="V720" i="22"/>
  <c r="V712" i="22"/>
  <c r="V704" i="22"/>
  <c r="V696" i="22"/>
  <c r="V688" i="22"/>
  <c r="V680" i="22"/>
  <c r="V672" i="22"/>
  <c r="V664" i="22"/>
  <c r="V656" i="22"/>
  <c r="V648" i="22"/>
  <c r="V640" i="22"/>
  <c r="V632" i="22"/>
  <c r="V624" i="22"/>
  <c r="V616" i="22"/>
  <c r="V608" i="22"/>
  <c r="V600" i="22"/>
  <c r="V592" i="22"/>
  <c r="V584" i="22"/>
  <c r="V576" i="22"/>
  <c r="V568" i="22"/>
  <c r="V560" i="22"/>
  <c r="V552" i="22"/>
  <c r="V544" i="22"/>
  <c r="V536" i="22"/>
  <c r="V528" i="22"/>
  <c r="V520" i="22"/>
  <c r="V512" i="22"/>
  <c r="V504" i="22"/>
  <c r="V496" i="22"/>
  <c r="V488" i="22"/>
  <c r="V480" i="22"/>
  <c r="V472" i="22"/>
  <c r="V464" i="22"/>
  <c r="V456" i="22"/>
  <c r="V448" i="22"/>
  <c r="V440" i="22"/>
  <c r="V432" i="22"/>
  <c r="V424" i="22"/>
  <c r="V416" i="22"/>
  <c r="V408" i="22"/>
  <c r="V400" i="22"/>
  <c r="V392" i="22"/>
  <c r="V384" i="22"/>
  <c r="V376" i="22"/>
  <c r="V368" i="22"/>
  <c r="V2253" i="22"/>
  <c r="V1984" i="22"/>
  <c r="V1887" i="22"/>
  <c r="V1823" i="22"/>
  <c r="V1759" i="22"/>
  <c r="V1695" i="22"/>
  <c r="V1634" i="22"/>
  <c r="V1602" i="22"/>
  <c r="V1570" i="22"/>
  <c r="V1543" i="22"/>
  <c r="V1522" i="22"/>
  <c r="V1501" i="22"/>
  <c r="V1479" i="22"/>
  <c r="V1458" i="22"/>
  <c r="V1439" i="22"/>
  <c r="V1423" i="22"/>
  <c r="V1407" i="22"/>
  <c r="V1391" i="22"/>
  <c r="V1375" i="22"/>
  <c r="V1364" i="22"/>
  <c r="V1353" i="22"/>
  <c r="V1343" i="22"/>
  <c r="V1335" i="22"/>
  <c r="V1327" i="22"/>
  <c r="V1319" i="22"/>
  <c r="V1311" i="22"/>
  <c r="V1303" i="22"/>
  <c r="V1295" i="22"/>
  <c r="V1287" i="22"/>
  <c r="V1279" i="22"/>
  <c r="V1271" i="22"/>
  <c r="V1263" i="22"/>
  <c r="V1255" i="22"/>
  <c r="V1247" i="22"/>
  <c r="V1239" i="22"/>
  <c r="V1231" i="22"/>
  <c r="V1223" i="22"/>
  <c r="V1215" i="22"/>
  <c r="V1207" i="22"/>
  <c r="V1199" i="22"/>
  <c r="V1191" i="22"/>
  <c r="V1183" i="22"/>
  <c r="V1175" i="22"/>
  <c r="V1167" i="22"/>
  <c r="V1159" i="22"/>
  <c r="V1151" i="22"/>
  <c r="V1143" i="22"/>
  <c r="V1135" i="22"/>
  <c r="V1127" i="22"/>
  <c r="V1119" i="22"/>
  <c r="V1111" i="22"/>
  <c r="V1103" i="22"/>
  <c r="V1095" i="22"/>
  <c r="V1087" i="22"/>
  <c r="V1079" i="22"/>
  <c r="V1071" i="22"/>
  <c r="V1063" i="22"/>
  <c r="V1055" i="22"/>
  <c r="V1047" i="22"/>
  <c r="V1039" i="22"/>
  <c r="V1031" i="22"/>
  <c r="V1023" i="22"/>
  <c r="V1015" i="22"/>
  <c r="V1007" i="22"/>
  <c r="V999" i="22"/>
  <c r="V991" i="22"/>
  <c r="V983" i="22"/>
  <c r="V975" i="22"/>
  <c r="V967" i="22"/>
  <c r="V959" i="22"/>
  <c r="V951" i="22"/>
  <c r="V943" i="22"/>
  <c r="V935" i="22"/>
  <c r="V927" i="22"/>
  <c r="V919" i="22"/>
  <c r="V911" i="22"/>
  <c r="V903" i="22"/>
  <c r="V895" i="22"/>
  <c r="V887" i="22"/>
  <c r="V879" i="22"/>
  <c r="V871" i="22"/>
  <c r="V863" i="22"/>
  <c r="V855" i="22"/>
  <c r="V847" i="22"/>
  <c r="V839" i="22"/>
  <c r="V831" i="22"/>
  <c r="V823" i="22"/>
  <c r="V815" i="22"/>
  <c r="V807" i="22"/>
  <c r="V799" i="22"/>
  <c r="V791" i="22"/>
  <c r="V783" i="22"/>
  <c r="V775" i="22"/>
  <c r="V767" i="22"/>
  <c r="V759" i="22"/>
  <c r="V751" i="22"/>
  <c r="V743" i="22"/>
  <c r="V735" i="22"/>
  <c r="V727" i="22"/>
  <c r="V719" i="22"/>
  <c r="V711" i="22"/>
  <c r="V703" i="22"/>
  <c r="V695" i="22"/>
  <c r="V687" i="22"/>
  <c r="V679" i="22"/>
  <c r="V671" i="22"/>
  <c r="V663" i="22"/>
  <c r="V655" i="22"/>
  <c r="V647" i="22"/>
  <c r="V639" i="22"/>
  <c r="V631" i="22"/>
  <c r="V623" i="22"/>
  <c r="V615" i="22"/>
  <c r="V607" i="22"/>
  <c r="V599" i="22"/>
  <c r="V591" i="22"/>
  <c r="V583" i="22"/>
  <c r="V575" i="22"/>
  <c r="V567" i="22"/>
  <c r="V559" i="22"/>
  <c r="V551" i="22"/>
  <c r="V543" i="22"/>
  <c r="V535" i="22"/>
  <c r="V527" i="22"/>
  <c r="V519" i="22"/>
  <c r="V511" i="22"/>
  <c r="V503" i="22"/>
  <c r="V495" i="22"/>
  <c r="V487" i="22"/>
  <c r="V479" i="22"/>
  <c r="V471" i="22"/>
  <c r="V463" i="22"/>
  <c r="V455" i="22"/>
  <c r="V447" i="22"/>
  <c r="V439" i="22"/>
  <c r="V431" i="22"/>
  <c r="V423" i="22"/>
  <c r="V415" i="22"/>
  <c r="V407" i="22"/>
  <c r="V399" i="22"/>
  <c r="V391" i="22"/>
  <c r="V383" i="22"/>
  <c r="V375" i="22"/>
  <c r="V367" i="22"/>
  <c r="V359" i="22"/>
  <c r="V351" i="22"/>
  <c r="V343" i="22"/>
  <c r="V335" i="22"/>
  <c r="V327" i="22"/>
  <c r="V319" i="22"/>
  <c r="V311" i="22"/>
  <c r="V303" i="22"/>
  <c r="V295" i="22"/>
  <c r="V2189" i="22"/>
  <c r="V1968" i="22"/>
  <c r="V1879" i="22"/>
  <c r="V1815" i="22"/>
  <c r="V1751" i="22"/>
  <c r="V1687" i="22"/>
  <c r="V1631" i="22"/>
  <c r="V1599" i="22"/>
  <c r="V1567" i="22"/>
  <c r="V1541" i="22"/>
  <c r="V1519" i="22"/>
  <c r="V1498" i="22"/>
  <c r="V1477" i="22"/>
  <c r="V1455" i="22"/>
  <c r="V1437" i="22"/>
  <c r="V1421" i="22"/>
  <c r="V1405" i="22"/>
  <c r="V1389" i="22"/>
  <c r="V1374" i="22"/>
  <c r="V1362" i="22"/>
  <c r="V1351" i="22"/>
  <c r="V1342" i="22"/>
  <c r="V1334" i="22"/>
  <c r="V1326" i="22"/>
  <c r="V1318" i="22"/>
  <c r="V1310" i="22"/>
  <c r="V1302" i="22"/>
  <c r="V1294" i="22"/>
  <c r="V1286" i="22"/>
  <c r="V1278" i="22"/>
  <c r="V1270" i="22"/>
  <c r="V1262" i="22"/>
  <c r="V1254" i="22"/>
  <c r="V1246" i="22"/>
  <c r="V1238" i="22"/>
  <c r="V1230" i="22"/>
  <c r="V1222" i="22"/>
  <c r="V1214" i="22"/>
  <c r="V1206" i="22"/>
  <c r="V1198" i="22"/>
  <c r="V1190" i="22"/>
  <c r="V1182" i="22"/>
  <c r="V1174" i="22"/>
  <c r="V1166" i="22"/>
  <c r="V1158" i="22"/>
  <c r="V1150" i="22"/>
  <c r="V1142" i="22"/>
  <c r="V1134" i="22"/>
  <c r="V1126" i="22"/>
  <c r="V1118" i="22"/>
  <c r="V1110" i="22"/>
  <c r="V1102" i="22"/>
  <c r="V1094" i="22"/>
  <c r="V1086" i="22"/>
  <c r="V1078" i="22"/>
  <c r="V1070" i="22"/>
  <c r="V1062" i="22"/>
  <c r="V1054" i="22"/>
  <c r="V1046" i="22"/>
  <c r="V1038" i="22"/>
  <c r="V1030" i="22"/>
  <c r="V1022" i="22"/>
  <c r="V1014" i="22"/>
  <c r="V1006" i="22"/>
  <c r="V998" i="22"/>
  <c r="V990" i="22"/>
  <c r="V982" i="22"/>
  <c r="V974" i="22"/>
  <c r="V966" i="22"/>
  <c r="V958" i="22"/>
  <c r="V950" i="22"/>
  <c r="V942" i="22"/>
  <c r="V934" i="22"/>
  <c r="V926" i="22"/>
  <c r="V918" i="22"/>
  <c r="V910" i="22"/>
  <c r="V902" i="22"/>
  <c r="V894" i="22"/>
  <c r="V886" i="22"/>
  <c r="V878" i="22"/>
  <c r="V870" i="22"/>
  <c r="V862" i="22"/>
  <c r="V854" i="22"/>
  <c r="V846" i="22"/>
  <c r="V838" i="22"/>
  <c r="V830" i="22"/>
  <c r="V822" i="22"/>
  <c r="V814" i="22"/>
  <c r="V806" i="22"/>
  <c r="V798" i="22"/>
  <c r="V790" i="22"/>
  <c r="V782" i="22"/>
  <c r="V774" i="22"/>
  <c r="V766" i="22"/>
  <c r="V758" i="22"/>
  <c r="V750" i="22"/>
  <c r="V742" i="22"/>
  <c r="V734" i="22"/>
  <c r="V726" i="22"/>
  <c r="V718" i="22"/>
  <c r="V710" i="22"/>
  <c r="V702" i="22"/>
  <c r="V694" i="22"/>
  <c r="V686" i="22"/>
  <c r="V678" i="22"/>
  <c r="V670" i="22"/>
  <c r="V662" i="22"/>
  <c r="V654" i="22"/>
  <c r="V646" i="22"/>
  <c r="V638" i="22"/>
  <c r="V630" i="22"/>
  <c r="V622" i="22"/>
  <c r="V614" i="22"/>
  <c r="V606" i="22"/>
  <c r="V598" i="22"/>
  <c r="V590" i="22"/>
  <c r="V582" i="22"/>
  <c r="V574" i="22"/>
  <c r="V566" i="22"/>
  <c r="V558" i="22"/>
  <c r="V550" i="22"/>
  <c r="V542" i="22"/>
  <c r="V534" i="22"/>
  <c r="V526" i="22"/>
  <c r="V518" i="22"/>
  <c r="V510" i="22"/>
  <c r="V502" i="22"/>
  <c r="V494" i="22"/>
  <c r="V486" i="22"/>
  <c r="V478" i="22"/>
  <c r="V470" i="22"/>
  <c r="V462" i="22"/>
  <c r="V454" i="22"/>
  <c r="V446" i="22"/>
  <c r="V438" i="22"/>
  <c r="V430" i="22"/>
  <c r="V422" i="22"/>
  <c r="V414" i="22"/>
  <c r="V406" i="22"/>
  <c r="V398" i="22"/>
  <c r="V390" i="22"/>
  <c r="V382" i="22"/>
  <c r="V374" i="22"/>
  <c r="V366" i="22"/>
  <c r="V358" i="22"/>
  <c r="V350" i="22"/>
  <c r="V342" i="22"/>
  <c r="V334" i="22"/>
  <c r="V326" i="22"/>
  <c r="V318" i="22"/>
  <c r="V310" i="22"/>
  <c r="V302" i="22"/>
  <c r="V294" i="22"/>
  <c r="V286" i="22"/>
  <c r="V278" i="22"/>
  <c r="V270" i="22"/>
  <c r="V262" i="22"/>
  <c r="V254" i="22"/>
  <c r="V246" i="22"/>
  <c r="V238" i="22"/>
  <c r="V230" i="22"/>
  <c r="V222" i="22"/>
  <c r="V214" i="22"/>
  <c r="V206" i="22"/>
  <c r="V198" i="22"/>
  <c r="V190" i="22"/>
  <c r="V182" i="22"/>
  <c r="V174" i="22"/>
  <c r="V166" i="22"/>
  <c r="V158" i="22"/>
  <c r="V2133" i="22"/>
  <c r="V1952" i="22"/>
  <c r="V1871" i="22"/>
  <c r="V1807" i="22"/>
  <c r="V1743" i="22"/>
  <c r="V1679" i="22"/>
  <c r="V1626" i="22"/>
  <c r="V1594" i="22"/>
  <c r="V1562" i="22"/>
  <c r="V1538" i="22"/>
  <c r="V1517" i="22"/>
  <c r="V1495" i="22"/>
  <c r="V1474" i="22"/>
  <c r="V1453" i="22"/>
  <c r="V1436" i="22"/>
  <c r="V1420" i="22"/>
  <c r="V1404" i="22"/>
  <c r="V1388" i="22"/>
  <c r="V1373" i="22"/>
  <c r="V1361" i="22"/>
  <c r="V1350" i="22"/>
  <c r="V1341" i="22"/>
  <c r="V1333" i="22"/>
  <c r="V1325" i="22"/>
  <c r="V1317" i="22"/>
  <c r="V1309" i="22"/>
  <c r="V1301" i="22"/>
  <c r="V1293" i="22"/>
  <c r="V1285" i="22"/>
  <c r="V1277" i="22"/>
  <c r="V1269" i="22"/>
  <c r="V1261" i="22"/>
  <c r="V1253" i="22"/>
  <c r="V1245" i="22"/>
  <c r="V1237" i="22"/>
  <c r="V1229" i="22"/>
  <c r="V1221" i="22"/>
  <c r="V1213" i="22"/>
  <c r="V1205" i="22"/>
  <c r="V1197" i="22"/>
  <c r="V1189" i="22"/>
  <c r="V1181" i="22"/>
  <c r="V1173" i="22"/>
  <c r="V1165" i="22"/>
  <c r="V1157" i="22"/>
  <c r="V1149" i="22"/>
  <c r="V1141" i="22"/>
  <c r="V1133" i="22"/>
  <c r="V1125" i="22"/>
  <c r="V1117" i="22"/>
  <c r="V1109" i="22"/>
  <c r="V1101" i="22"/>
  <c r="V1093" i="22"/>
  <c r="V1085" i="22"/>
  <c r="V1077" i="22"/>
  <c r="V1069" i="22"/>
  <c r="V1061" i="22"/>
  <c r="V1053" i="22"/>
  <c r="V1045" i="22"/>
  <c r="V1037" i="22"/>
  <c r="V1029" i="22"/>
  <c r="V1021" i="22"/>
  <c r="V1013" i="22"/>
  <c r="V1005" i="22"/>
  <c r="V997" i="22"/>
  <c r="V989" i="22"/>
  <c r="V981" i="22"/>
  <c r="V973" i="22"/>
  <c r="V965" i="22"/>
  <c r="V957" i="22"/>
  <c r="V949" i="22"/>
  <c r="V941" i="22"/>
  <c r="V933" i="22"/>
  <c r="V925" i="22"/>
  <c r="V917" i="22"/>
  <c r="V909" i="22"/>
  <c r="V901" i="22"/>
  <c r="V893" i="22"/>
  <c r="V885" i="22"/>
  <c r="V877" i="22"/>
  <c r="V869" i="22"/>
  <c r="V861" i="22"/>
  <c r="V853" i="22"/>
  <c r="V845" i="22"/>
  <c r="V837" i="22"/>
  <c r="V829" i="22"/>
  <c r="V821" i="22"/>
  <c r="V813" i="22"/>
  <c r="V805" i="22"/>
  <c r="V797" i="22"/>
  <c r="V789" i="22"/>
  <c r="V781" i="22"/>
  <c r="V773" i="22"/>
  <c r="V765" i="22"/>
  <c r="V757" i="22"/>
  <c r="V749" i="22"/>
  <c r="V741" i="22"/>
  <c r="V733" i="22"/>
  <c r="V725" i="22"/>
  <c r="V717" i="22"/>
  <c r="V709" i="22"/>
  <c r="V701" i="22"/>
  <c r="V693" i="22"/>
  <c r="V685" i="22"/>
  <c r="V677" i="22"/>
  <c r="V669" i="22"/>
  <c r="V661" i="22"/>
  <c r="V653" i="22"/>
  <c r="V645" i="22"/>
  <c r="V637" i="22"/>
  <c r="V629" i="22"/>
  <c r="V621" i="22"/>
  <c r="V613" i="22"/>
  <c r="V605" i="22"/>
  <c r="V597" i="22"/>
  <c r="V589" i="22"/>
  <c r="V581" i="22"/>
  <c r="V573" i="22"/>
  <c r="V565" i="22"/>
  <c r="V557" i="22"/>
  <c r="V549" i="22"/>
  <c r="V541" i="22"/>
  <c r="V533" i="22"/>
  <c r="V525" i="22"/>
  <c r="V517" i="22"/>
  <c r="V509" i="22"/>
  <c r="V501" i="22"/>
  <c r="V493" i="22"/>
  <c r="V485" i="22"/>
  <c r="V477" i="22"/>
  <c r="V469" i="22"/>
  <c r="V461" i="22"/>
  <c r="V453" i="22"/>
  <c r="V445" i="22"/>
  <c r="V437" i="22"/>
  <c r="V429" i="22"/>
  <c r="V421" i="22"/>
  <c r="V413" i="22"/>
  <c r="V405" i="22"/>
  <c r="V397" i="22"/>
  <c r="V389" i="22"/>
  <c r="V381" i="22"/>
  <c r="V373" i="22"/>
  <c r="V365" i="22"/>
  <c r="V357" i="22"/>
  <c r="V2648" i="22"/>
  <c r="V2101" i="22"/>
  <c r="V1936" i="22"/>
  <c r="V1863" i="22"/>
  <c r="V1799" i="22"/>
  <c r="V1735" i="22"/>
  <c r="V1671" i="22"/>
  <c r="V1623" i="22"/>
  <c r="V1591" i="22"/>
  <c r="V1559" i="22"/>
  <c r="V1535" i="22"/>
  <c r="V1514" i="22"/>
  <c r="V1493" i="22"/>
  <c r="V1471" i="22"/>
  <c r="V1450" i="22"/>
  <c r="V1434" i="22"/>
  <c r="V1418" i="22"/>
  <c r="V1402" i="22"/>
  <c r="V1386" i="22"/>
  <c r="V1372" i="22"/>
  <c r="V1359" i="22"/>
  <c r="V1349" i="22"/>
  <c r="V1340" i="22"/>
  <c r="V1332" i="22"/>
  <c r="V1324" i="22"/>
  <c r="V1316" i="22"/>
  <c r="V1308" i="22"/>
  <c r="V1300" i="22"/>
  <c r="V1292" i="22"/>
  <c r="V1284" i="22"/>
  <c r="V1276" i="22"/>
  <c r="V1268" i="22"/>
  <c r="V1260" i="22"/>
  <c r="V1252" i="22"/>
  <c r="V1244" i="22"/>
  <c r="V1236" i="22"/>
  <c r="V1228" i="22"/>
  <c r="V1220" i="22"/>
  <c r="V1212" i="22"/>
  <c r="V1204" i="22"/>
  <c r="V1196" i="22"/>
  <c r="V1188" i="22"/>
  <c r="V1180" i="22"/>
  <c r="V1172" i="22"/>
  <c r="V1164" i="22"/>
  <c r="V1156" i="22"/>
  <c r="V1148" i="22"/>
  <c r="V1140" i="22"/>
  <c r="V1132" i="22"/>
  <c r="V1124" i="22"/>
  <c r="V1116" i="22"/>
  <c r="V1108" i="22"/>
  <c r="V1100" i="22"/>
  <c r="V1092" i="22"/>
  <c r="V1084" i="22"/>
  <c r="V1076" i="22"/>
  <c r="V1068" i="22"/>
  <c r="V1060" i="22"/>
  <c r="V1052" i="22"/>
  <c r="V1044" i="22"/>
  <c r="V1036" i="22"/>
  <c r="V1028" i="22"/>
  <c r="V1020" i="22"/>
  <c r="V1012" i="22"/>
  <c r="V1004" i="22"/>
  <c r="V996" i="22"/>
  <c r="V988" i="22"/>
  <c r="V980" i="22"/>
  <c r="V972" i="22"/>
  <c r="V964" i="22"/>
  <c r="V956" i="22"/>
  <c r="V948" i="22"/>
  <c r="V940" i="22"/>
  <c r="V932" i="22"/>
  <c r="V924" i="22"/>
  <c r="V916" i="22"/>
  <c r="V908" i="22"/>
  <c r="V900" i="22"/>
  <c r="V892" i="22"/>
  <c r="V884" i="22"/>
  <c r="V876" i="22"/>
  <c r="V868" i="22"/>
  <c r="V860" i="22"/>
  <c r="V852" i="22"/>
  <c r="V844" i="22"/>
  <c r="V836" i="22"/>
  <c r="V828" i="22"/>
  <c r="V820" i="22"/>
  <c r="V812" i="22"/>
  <c r="V804" i="22"/>
  <c r="V796" i="22"/>
  <c r="V788" i="22"/>
  <c r="V780" i="22"/>
  <c r="V772" i="22"/>
  <c r="V764" i="22"/>
  <c r="V756" i="22"/>
  <c r="V748" i="22"/>
  <c r="V740" i="22"/>
  <c r="V732" i="22"/>
  <c r="V724" i="22"/>
  <c r="V716" i="22"/>
  <c r="V708" i="22"/>
  <c r="V700" i="22"/>
  <c r="V692" i="22"/>
  <c r="V684" i="22"/>
  <c r="V676" i="22"/>
  <c r="V668" i="22"/>
  <c r="V660" i="22"/>
  <c r="V652" i="22"/>
  <c r="V644" i="22"/>
  <c r="V636" i="22"/>
  <c r="V628" i="22"/>
  <c r="V620" i="22"/>
  <c r="V612" i="22"/>
  <c r="V604" i="22"/>
  <c r="V596" i="22"/>
  <c r="V588" i="22"/>
  <c r="V580" i="22"/>
  <c r="V572" i="22"/>
  <c r="V564" i="22"/>
  <c r="V556" i="22"/>
  <c r="V548" i="22"/>
  <c r="V540" i="22"/>
  <c r="V532" i="22"/>
  <c r="V524" i="22"/>
  <c r="V516" i="22"/>
  <c r="V508" i="22"/>
  <c r="V500" i="22"/>
  <c r="V492" i="22"/>
  <c r="V484" i="22"/>
  <c r="V476" i="22"/>
  <c r="V468" i="22"/>
  <c r="V460" i="22"/>
  <c r="V452" i="22"/>
  <c r="V444" i="22"/>
  <c r="V436" i="22"/>
  <c r="V428" i="22"/>
  <c r="V420" i="22"/>
  <c r="V412" i="22"/>
  <c r="V404" i="22"/>
  <c r="V396" i="22"/>
  <c r="V388" i="22"/>
  <c r="V380" i="22"/>
  <c r="V372" i="22"/>
  <c r="V364" i="22"/>
  <c r="V356" i="22"/>
  <c r="V348" i="22"/>
  <c r="V340" i="22"/>
  <c r="V332" i="22"/>
  <c r="V324" i="22"/>
  <c r="V316" i="22"/>
  <c r="V308" i="22"/>
  <c r="V300" i="22"/>
  <c r="V292" i="22"/>
  <c r="V284" i="22"/>
  <c r="V276" i="22"/>
  <c r="V268" i="22"/>
  <c r="V260" i="22"/>
  <c r="V252" i="22"/>
  <c r="V244" i="22"/>
  <c r="V236" i="22"/>
  <c r="V228" i="22"/>
  <c r="V220" i="22"/>
  <c r="V212" i="22"/>
  <c r="V204" i="22"/>
  <c r="V196" i="22"/>
  <c r="V188" i="22"/>
  <c r="V180" i="22"/>
  <c r="V172" i="22"/>
  <c r="V164" i="22"/>
  <c r="V2509" i="22"/>
  <c r="V2069" i="22"/>
  <c r="V1925" i="22"/>
  <c r="V1855" i="22"/>
  <c r="V1791" i="22"/>
  <c r="V1727" i="22"/>
  <c r="V1663" i="22"/>
  <c r="V1618" i="22"/>
  <c r="V1586" i="22"/>
  <c r="V1554" i="22"/>
  <c r="V1533" i="22"/>
  <c r="V1511" i="22"/>
  <c r="V1490" i="22"/>
  <c r="V1469" i="22"/>
  <c r="V1447" i="22"/>
  <c r="V1431" i="22"/>
  <c r="V1415" i="22"/>
  <c r="V1399" i="22"/>
  <c r="V1383" i="22"/>
  <c r="V1370" i="22"/>
  <c r="V1358" i="22"/>
  <c r="V1348" i="22"/>
  <c r="V1339" i="22"/>
  <c r="V1331" i="22"/>
  <c r="V1323" i="22"/>
  <c r="V1315" i="22"/>
  <c r="V1307" i="22"/>
  <c r="V1299" i="22"/>
  <c r="V1291" i="22"/>
  <c r="V1283" i="22"/>
  <c r="V1275" i="22"/>
  <c r="V1267" i="22"/>
  <c r="V1259" i="22"/>
  <c r="V1251" i="22"/>
  <c r="V1243" i="22"/>
  <c r="V1235" i="22"/>
  <c r="V1227" i="22"/>
  <c r="V1219" i="22"/>
  <c r="V1211" i="22"/>
  <c r="V1203" i="22"/>
  <c r="V1195" i="22"/>
  <c r="V1187" i="22"/>
  <c r="V1179" i="22"/>
  <c r="V1171" i="22"/>
  <c r="V1163" i="22"/>
  <c r="V1155" i="22"/>
  <c r="V1147" i="22"/>
  <c r="V1139" i="22"/>
  <c r="V1131" i="22"/>
  <c r="V1123" i="22"/>
  <c r="V1115" i="22"/>
  <c r="V1107" i="22"/>
  <c r="V1099" i="22"/>
  <c r="V1091" i="22"/>
  <c r="V1083" i="22"/>
  <c r="V1075" i="22"/>
  <c r="V1067" i="22"/>
  <c r="V1059" i="22"/>
  <c r="V1051" i="22"/>
  <c r="V1043" i="22"/>
  <c r="V1035" i="22"/>
  <c r="V1027" i="22"/>
  <c r="V1019" i="22"/>
  <c r="V1011" i="22"/>
  <c r="V1003" i="22"/>
  <c r="V995" i="22"/>
  <c r="V987" i="22"/>
  <c r="V979" i="22"/>
  <c r="V971" i="22"/>
  <c r="V963" i="22"/>
  <c r="V955" i="22"/>
  <c r="V947" i="22"/>
  <c r="V939" i="22"/>
  <c r="V931" i="22"/>
  <c r="V923" i="22"/>
  <c r="V915" i="22"/>
  <c r="V907" i="22"/>
  <c r="V899" i="22"/>
  <c r="V891" i="22"/>
  <c r="V883" i="22"/>
  <c r="V875" i="22"/>
  <c r="V867" i="22"/>
  <c r="V859" i="22"/>
  <c r="V851" i="22"/>
  <c r="V843" i="22"/>
  <c r="V835" i="22"/>
  <c r="V827" i="22"/>
  <c r="V819" i="22"/>
  <c r="V811" i="22"/>
  <c r="V803" i="22"/>
  <c r="V795" i="22"/>
  <c r="V787" i="22"/>
  <c r="V779" i="22"/>
  <c r="V771" i="22"/>
  <c r="V763" i="22"/>
  <c r="V755" i="22"/>
  <c r="V747" i="22"/>
  <c r="V739" i="22"/>
  <c r="V731" i="22"/>
  <c r="V723" i="22"/>
  <c r="V715" i="22"/>
  <c r="V707" i="22"/>
  <c r="V699" i="22"/>
  <c r="V691" i="22"/>
  <c r="V683" i="22"/>
  <c r="V675" i="22"/>
  <c r="V667" i="22"/>
  <c r="V659" i="22"/>
  <c r="V651" i="22"/>
  <c r="V643" i="22"/>
  <c r="V635" i="22"/>
  <c r="V627" i="22"/>
  <c r="V619" i="22"/>
  <c r="V611" i="22"/>
  <c r="V603" i="22"/>
  <c r="V595" i="22"/>
  <c r="V587" i="22"/>
  <c r="V579" i="22"/>
  <c r="V571" i="22"/>
  <c r="V563" i="22"/>
  <c r="V555" i="22"/>
  <c r="V547" i="22"/>
  <c r="V539" i="22"/>
  <c r="V531" i="22"/>
  <c r="V523" i="22"/>
  <c r="V515" i="22"/>
  <c r="V507" i="22"/>
  <c r="V499" i="22"/>
  <c r="V491" i="22"/>
  <c r="V483" i="22"/>
  <c r="V475" i="22"/>
  <c r="V467" i="22"/>
  <c r="V459" i="22"/>
  <c r="V451" i="22"/>
  <c r="V443" i="22"/>
  <c r="V435" i="22"/>
  <c r="V427" i="22"/>
  <c r="V419" i="22"/>
  <c r="V411" i="22"/>
  <c r="V403" i="22"/>
  <c r="V395" i="22"/>
  <c r="V387" i="22"/>
  <c r="V379" i="22"/>
  <c r="V371" i="22"/>
  <c r="V363" i="22"/>
  <c r="V355" i="22"/>
  <c r="V347" i="22"/>
  <c r="V339" i="22"/>
  <c r="V331" i="22"/>
  <c r="V323" i="22"/>
  <c r="V315" i="22"/>
  <c r="V307" i="22"/>
  <c r="V299" i="22"/>
  <c r="V291" i="22"/>
  <c r="V283" i="22"/>
  <c r="V275" i="22"/>
  <c r="V267" i="22"/>
  <c r="V259" i="22"/>
  <c r="V251" i="22"/>
  <c r="V243" i="22"/>
  <c r="V235" i="22"/>
  <c r="V227" i="22"/>
  <c r="V219" i="22"/>
  <c r="V211" i="22"/>
  <c r="V203" i="22"/>
  <c r="V195" i="22"/>
  <c r="V187" i="22"/>
  <c r="V179" i="22"/>
  <c r="V171" i="22"/>
  <c r="V163" i="22"/>
  <c r="V2381" i="22"/>
  <c r="V2025" i="22"/>
  <c r="V1903" i="22"/>
  <c r="V1839" i="22"/>
  <c r="V1775" i="22"/>
  <c r="V1711" i="22"/>
  <c r="V1647" i="22"/>
  <c r="V1610" i="22"/>
  <c r="V1578" i="22"/>
  <c r="V1549" i="22"/>
  <c r="V1527" i="22"/>
  <c r="V1506" i="22"/>
  <c r="V1485" i="22"/>
  <c r="V1463" i="22"/>
  <c r="V1444" i="22"/>
  <c r="V1428" i="22"/>
  <c r="V1412" i="22"/>
  <c r="V1396" i="22"/>
  <c r="V1380" i="22"/>
  <c r="V1366" i="22"/>
  <c r="V1356" i="22"/>
  <c r="V1345" i="22"/>
  <c r="V1337" i="22"/>
  <c r="V1329" i="22"/>
  <c r="V1321" i="22"/>
  <c r="V1313" i="22"/>
  <c r="V1305" i="22"/>
  <c r="V1297" i="22"/>
  <c r="V1289" i="22"/>
  <c r="V1281" i="22"/>
  <c r="V1273" i="22"/>
  <c r="V1265" i="22"/>
  <c r="V1257" i="22"/>
  <c r="V1249" i="22"/>
  <c r="V1241" i="22"/>
  <c r="V1233" i="22"/>
  <c r="V1225" i="22"/>
  <c r="V1217" i="22"/>
  <c r="V1209" i="22"/>
  <c r="V1201" i="22"/>
  <c r="V1193" i="22"/>
  <c r="V1185" i="22"/>
  <c r="V1177" i="22"/>
  <c r="V1169" i="22"/>
  <c r="V1161" i="22"/>
  <c r="V1153" i="22"/>
  <c r="V1145" i="22"/>
  <c r="V1137" i="22"/>
  <c r="V1129" i="22"/>
  <c r="V1121" i="22"/>
  <c r="V1113" i="22"/>
  <c r="V1105" i="22"/>
  <c r="V1097" i="22"/>
  <c r="V1089" i="22"/>
  <c r="V1081" i="22"/>
  <c r="V1073" i="22"/>
  <c r="V1065" i="22"/>
  <c r="V1057" i="22"/>
  <c r="V1049" i="22"/>
  <c r="V1041" i="22"/>
  <c r="V1033" i="22"/>
  <c r="V1025" i="22"/>
  <c r="V1017" i="22"/>
  <c r="V1009" i="22"/>
  <c r="V1001" i="22"/>
  <c r="V993" i="22"/>
  <c r="V985" i="22"/>
  <c r="V977" i="22"/>
  <c r="V969" i="22"/>
  <c r="V961" i="22"/>
  <c r="V953" i="22"/>
  <c r="V945" i="22"/>
  <c r="V937" i="22"/>
  <c r="V929" i="22"/>
  <c r="V921" i="22"/>
  <c r="V913" i="22"/>
  <c r="V905" i="22"/>
  <c r="V897" i="22"/>
  <c r="V889" i="22"/>
  <c r="V881" i="22"/>
  <c r="V873" i="22"/>
  <c r="V865" i="22"/>
  <c r="V857" i="22"/>
  <c r="V849" i="22"/>
  <c r="V841" i="22"/>
  <c r="V833" i="22"/>
  <c r="V825" i="22"/>
  <c r="V817" i="22"/>
  <c r="V809" i="22"/>
  <c r="V801" i="22"/>
  <c r="V793" i="22"/>
  <c r="V785" i="22"/>
  <c r="V777" i="22"/>
  <c r="V769" i="22"/>
  <c r="V761" i="22"/>
  <c r="V753" i="22"/>
  <c r="V745" i="22"/>
  <c r="V737" i="22"/>
  <c r="V729" i="22"/>
  <c r="V721" i="22"/>
  <c r="V713" i="22"/>
  <c r="V705" i="22"/>
  <c r="V697" i="22"/>
  <c r="V689" i="22"/>
  <c r="V681" i="22"/>
  <c r="V673" i="22"/>
  <c r="V665" i="22"/>
  <c r="V657" i="22"/>
  <c r="V649" i="22"/>
  <c r="V641" i="22"/>
  <c r="V633" i="22"/>
  <c r="V625" i="22"/>
  <c r="V617" i="22"/>
  <c r="V609" i="22"/>
  <c r="V601" i="22"/>
  <c r="V593" i="22"/>
  <c r="V585" i="22"/>
  <c r="V577" i="22"/>
  <c r="V569" i="22"/>
  <c r="V561" i="22"/>
  <c r="V553" i="22"/>
  <c r="V545" i="22"/>
  <c r="V537" i="22"/>
  <c r="V529" i="22"/>
  <c r="V521" i="22"/>
  <c r="V513" i="22"/>
  <c r="V505" i="22"/>
  <c r="V497" i="22"/>
  <c r="V489" i="22"/>
  <c r="V481" i="22"/>
  <c r="V473" i="22"/>
  <c r="V465" i="22"/>
  <c r="V457" i="22"/>
  <c r="V449" i="22"/>
  <c r="V441" i="22"/>
  <c r="V433" i="22"/>
  <c r="V425" i="22"/>
  <c r="V417" i="22"/>
  <c r="V409" i="22"/>
  <c r="V401" i="22"/>
  <c r="V393" i="22"/>
  <c r="V385" i="22"/>
  <c r="V377" i="22"/>
  <c r="V369" i="22"/>
  <c r="V361" i="22"/>
  <c r="V353" i="22"/>
  <c r="V345" i="22"/>
  <c r="V337" i="22"/>
  <c r="V329" i="22"/>
  <c r="V321" i="22"/>
  <c r="V313" i="22"/>
  <c r="V305" i="22"/>
  <c r="V297" i="22"/>
  <c r="V289" i="22"/>
  <c r="V281" i="22"/>
  <c r="V273" i="22"/>
  <c r="V265" i="22"/>
  <c r="V257" i="22"/>
  <c r="V249" i="22"/>
  <c r="V241" i="22"/>
  <c r="V233" i="22"/>
  <c r="V225" i="22"/>
  <c r="V217" i="22"/>
  <c r="V209" i="22"/>
  <c r="V201" i="22"/>
  <c r="V193" i="22"/>
  <c r="V185" i="22"/>
  <c r="V177" i="22"/>
  <c r="V169" i="22"/>
  <c r="V161" i="22"/>
  <c r="V1783" i="22"/>
  <c r="V1487" i="22"/>
  <c r="V1357" i="22"/>
  <c r="V1290" i="22"/>
  <c r="V1226" i="22"/>
  <c r="V1162" i="22"/>
  <c r="V1098" i="22"/>
  <c r="V1034" i="22"/>
  <c r="V970" i="22"/>
  <c r="V906" i="22"/>
  <c r="V842" i="22"/>
  <c r="V778" i="22"/>
  <c r="V714" i="22"/>
  <c r="V650" i="22"/>
  <c r="V586" i="22"/>
  <c r="V522" i="22"/>
  <c r="V458" i="22"/>
  <c r="V394" i="22"/>
  <c r="V349" i="22"/>
  <c r="V328" i="22"/>
  <c r="V306" i="22"/>
  <c r="V287" i="22"/>
  <c r="V271" i="22"/>
  <c r="V255" i="22"/>
  <c r="V239" i="22"/>
  <c r="V223" i="22"/>
  <c r="V207" i="22"/>
  <c r="V191" i="22"/>
  <c r="V175" i="22"/>
  <c r="V159" i="22"/>
  <c r="V150" i="22"/>
  <c r="V142" i="22"/>
  <c r="V134" i="22"/>
  <c r="V126" i="22"/>
  <c r="V118" i="22"/>
  <c r="V110" i="22"/>
  <c r="V102" i="22"/>
  <c r="V94" i="22"/>
  <c r="V86" i="22"/>
  <c r="V78" i="22"/>
  <c r="V70" i="22"/>
  <c r="V62" i="22"/>
  <c r="V54" i="22"/>
  <c r="V46" i="22"/>
  <c r="V38" i="22"/>
  <c r="V30" i="22"/>
  <c r="V22" i="22"/>
  <c r="V14" i="22"/>
  <c r="V6" i="22"/>
  <c r="U5037" i="22"/>
  <c r="U5029" i="22"/>
  <c r="U5021" i="22"/>
  <c r="U5013" i="22"/>
  <c r="U5005" i="22"/>
  <c r="U4997" i="22"/>
  <c r="U4989" i="22"/>
  <c r="U4981" i="22"/>
  <c r="U4973" i="22"/>
  <c r="U4965" i="22"/>
  <c r="U4957" i="22"/>
  <c r="U4949" i="22"/>
  <c r="U4941" i="22"/>
  <c r="U4933" i="22"/>
  <c r="U4925" i="22"/>
  <c r="U4917" i="22"/>
  <c r="U4909" i="22"/>
  <c r="U4901" i="22"/>
  <c r="U4893" i="22"/>
  <c r="U4885" i="22"/>
  <c r="U4877" i="22"/>
  <c r="U4869" i="22"/>
  <c r="U4861" i="22"/>
  <c r="U4853" i="22"/>
  <c r="U4845" i="22"/>
  <c r="U4837" i="22"/>
  <c r="U4829" i="22"/>
  <c r="U4821" i="22"/>
  <c r="U4813" i="22"/>
  <c r="U4805" i="22"/>
  <c r="U4797" i="22"/>
  <c r="U4789" i="22"/>
  <c r="U4781" i="22"/>
  <c r="U4773" i="22"/>
  <c r="U4765" i="22"/>
  <c r="U4757" i="22"/>
  <c r="U4749" i="22"/>
  <c r="U4741" i="22"/>
  <c r="U4733" i="22"/>
  <c r="U4725" i="22"/>
  <c r="U4717" i="22"/>
  <c r="U4709" i="22"/>
  <c r="U4701" i="22"/>
  <c r="U4693" i="22"/>
  <c r="U4685" i="22"/>
  <c r="U4677" i="22"/>
  <c r="U4669" i="22"/>
  <c r="U4661" i="22"/>
  <c r="U4653" i="22"/>
  <c r="U4645" i="22"/>
  <c r="U4637" i="22"/>
  <c r="U4629" i="22"/>
  <c r="U4621" i="22"/>
  <c r="U4613" i="22"/>
  <c r="U4605" i="22"/>
  <c r="U4597" i="22"/>
  <c r="U4589" i="22"/>
  <c r="U4581" i="22"/>
  <c r="U4573" i="22"/>
  <c r="U4565" i="22"/>
  <c r="U4557" i="22"/>
  <c r="U4549" i="22"/>
  <c r="U4541" i="22"/>
  <c r="U4533" i="22"/>
  <c r="U4525" i="22"/>
  <c r="U4517" i="22"/>
  <c r="U4509" i="22"/>
  <c r="U4501" i="22"/>
  <c r="U4493" i="22"/>
  <c r="U4485" i="22"/>
  <c r="U4477" i="22"/>
  <c r="U4469" i="22"/>
  <c r="U4461" i="22"/>
  <c r="U4453" i="22"/>
  <c r="U4445" i="22"/>
  <c r="U4437" i="22"/>
  <c r="U4429" i="22"/>
  <c r="U4421" i="22"/>
  <c r="U4413" i="22"/>
  <c r="U4405" i="22"/>
  <c r="U4397" i="22"/>
  <c r="U4389" i="22"/>
  <c r="U4381" i="22"/>
  <c r="U4373" i="22"/>
  <c r="U4365" i="22"/>
  <c r="U4357" i="22"/>
  <c r="U4349" i="22"/>
  <c r="U4341" i="22"/>
  <c r="U4333" i="22"/>
  <c r="U4325" i="22"/>
  <c r="U4317" i="22"/>
  <c r="V1719" i="22"/>
  <c r="V1466" i="22"/>
  <c r="V1346" i="22"/>
  <c r="V1282" i="22"/>
  <c r="V1218" i="22"/>
  <c r="V1154" i="22"/>
  <c r="V1090" i="22"/>
  <c r="V1026" i="22"/>
  <c r="V962" i="22"/>
  <c r="V898" i="22"/>
  <c r="V834" i="22"/>
  <c r="V770" i="22"/>
  <c r="V706" i="22"/>
  <c r="V642" i="22"/>
  <c r="V578" i="22"/>
  <c r="V514" i="22"/>
  <c r="V450" i="22"/>
  <c r="V386" i="22"/>
  <c r="V346" i="22"/>
  <c r="V325" i="22"/>
  <c r="V304" i="22"/>
  <c r="V285" i="22"/>
  <c r="V269" i="22"/>
  <c r="V253" i="22"/>
  <c r="V237" i="22"/>
  <c r="V221" i="22"/>
  <c r="V205" i="22"/>
  <c r="V189" i="22"/>
  <c r="V173" i="22"/>
  <c r="V157" i="22"/>
  <c r="V149" i="22"/>
  <c r="V141" i="22"/>
  <c r="V133" i="22"/>
  <c r="V125" i="22"/>
  <c r="V117" i="22"/>
  <c r="V109" i="22"/>
  <c r="V101" i="22"/>
  <c r="V93" i="22"/>
  <c r="V85" i="22"/>
  <c r="V77" i="22"/>
  <c r="V69" i="22"/>
  <c r="V61" i="22"/>
  <c r="V53" i="22"/>
  <c r="V45" i="22"/>
  <c r="V37" i="22"/>
  <c r="V29" i="22"/>
  <c r="V21" i="22"/>
  <c r="V13" i="22"/>
  <c r="V5" i="22"/>
  <c r="U5036" i="22"/>
  <c r="U5028" i="22"/>
  <c r="U5020" i="22"/>
  <c r="U5012" i="22"/>
  <c r="U5004" i="22"/>
  <c r="U4996" i="22"/>
  <c r="U4988" i="22"/>
  <c r="U4980" i="22"/>
  <c r="U4972" i="22"/>
  <c r="U4964" i="22"/>
  <c r="U4956" i="22"/>
  <c r="U4948" i="22"/>
  <c r="U4940" i="22"/>
  <c r="U4932" i="22"/>
  <c r="U4924" i="22"/>
  <c r="U4916" i="22"/>
  <c r="U4908" i="22"/>
  <c r="U4900" i="22"/>
  <c r="U4892" i="22"/>
  <c r="U4884" i="22"/>
  <c r="U4876" i="22"/>
  <c r="U4868" i="22"/>
  <c r="U4860" i="22"/>
  <c r="U4852" i="22"/>
  <c r="U4844" i="22"/>
  <c r="U4836" i="22"/>
  <c r="U4828" i="22"/>
  <c r="U4820" i="22"/>
  <c r="U4812" i="22"/>
  <c r="U4804" i="22"/>
  <c r="U4796" i="22"/>
  <c r="U4788" i="22"/>
  <c r="U4780" i="22"/>
  <c r="U4772" i="22"/>
  <c r="U4764" i="22"/>
  <c r="U4756" i="22"/>
  <c r="U4748" i="22"/>
  <c r="U4740" i="22"/>
  <c r="U4732" i="22"/>
  <c r="U4724" i="22"/>
  <c r="U4716" i="22"/>
  <c r="U4708" i="22"/>
  <c r="U4700" i="22"/>
  <c r="U4692" i="22"/>
  <c r="U4684" i="22"/>
  <c r="U4676" i="22"/>
  <c r="U4668" i="22"/>
  <c r="U4660" i="22"/>
  <c r="U4652" i="22"/>
  <c r="U4644" i="22"/>
  <c r="U4636" i="22"/>
  <c r="U4628" i="22"/>
  <c r="U4620" i="22"/>
  <c r="U4612" i="22"/>
  <c r="U4604" i="22"/>
  <c r="U4596" i="22"/>
  <c r="U4588" i="22"/>
  <c r="U4580" i="22"/>
  <c r="U4572" i="22"/>
  <c r="U4564" i="22"/>
  <c r="U4556" i="22"/>
  <c r="U4548" i="22"/>
  <c r="U4540" i="22"/>
  <c r="U4532" i="22"/>
  <c r="U4524" i="22"/>
  <c r="U4516" i="22"/>
  <c r="U4508" i="22"/>
  <c r="U4500" i="22"/>
  <c r="U4492" i="22"/>
  <c r="U4484" i="22"/>
  <c r="U4476" i="22"/>
  <c r="U4468" i="22"/>
  <c r="U4460" i="22"/>
  <c r="U4452" i="22"/>
  <c r="U4444" i="22"/>
  <c r="U4436" i="22"/>
  <c r="U4428" i="22"/>
  <c r="U4420" i="22"/>
  <c r="U4412" i="22"/>
  <c r="U4404" i="22"/>
  <c r="U4396" i="22"/>
  <c r="U4388" i="22"/>
  <c r="U4380" i="22"/>
  <c r="U4372" i="22"/>
  <c r="U4364" i="22"/>
  <c r="U4356" i="22"/>
  <c r="U4348" i="22"/>
  <c r="U4340" i="22"/>
  <c r="U4332" i="22"/>
  <c r="U4324" i="22"/>
  <c r="V1655" i="22"/>
  <c r="V1445" i="22"/>
  <c r="V1338" i="22"/>
  <c r="V1274" i="22"/>
  <c r="V1210" i="22"/>
  <c r="V1146" i="22"/>
  <c r="V1082" i="22"/>
  <c r="V1018" i="22"/>
  <c r="V954" i="22"/>
  <c r="V890" i="22"/>
  <c r="V826" i="22"/>
  <c r="V762" i="22"/>
  <c r="V698" i="22"/>
  <c r="V634" i="22"/>
  <c r="V570" i="22"/>
  <c r="V506" i="22"/>
  <c r="V442" i="22"/>
  <c r="V378" i="22"/>
  <c r="V344" i="22"/>
  <c r="V322" i="22"/>
  <c r="V301" i="22"/>
  <c r="V282" i="22"/>
  <c r="V266" i="22"/>
  <c r="V250" i="22"/>
  <c r="V234" i="22"/>
  <c r="V218" i="22"/>
  <c r="V202" i="22"/>
  <c r="V186" i="22"/>
  <c r="V170" i="22"/>
  <c r="V156" i="22"/>
  <c r="V148" i="22"/>
  <c r="V140" i="22"/>
  <c r="V132" i="22"/>
  <c r="V124" i="22"/>
  <c r="V116" i="22"/>
  <c r="V108" i="22"/>
  <c r="V100" i="22"/>
  <c r="V92" i="22"/>
  <c r="V84" i="22"/>
  <c r="V76" i="22"/>
  <c r="V68" i="22"/>
  <c r="V60" i="22"/>
  <c r="V52" i="22"/>
  <c r="V44" i="22"/>
  <c r="V36" i="22"/>
  <c r="V28" i="22"/>
  <c r="V20" i="22"/>
  <c r="V12" i="22"/>
  <c r="V4" i="22"/>
  <c r="U5035" i="22"/>
  <c r="U5027" i="22"/>
  <c r="U5019" i="22"/>
  <c r="U5011" i="22"/>
  <c r="U5003" i="22"/>
  <c r="U4995" i="22"/>
  <c r="U4987" i="22"/>
  <c r="U4979" i="22"/>
  <c r="U4971" i="22"/>
  <c r="U4963" i="22"/>
  <c r="U4955" i="22"/>
  <c r="U4947" i="22"/>
  <c r="U4939" i="22"/>
  <c r="U4931" i="22"/>
  <c r="U4923" i="22"/>
  <c r="U4915" i="22"/>
  <c r="U4907" i="22"/>
  <c r="U4899" i="22"/>
  <c r="U4891" i="22"/>
  <c r="U4883" i="22"/>
  <c r="U4875" i="22"/>
  <c r="U4867" i="22"/>
  <c r="U4859" i="22"/>
  <c r="U4851" i="22"/>
  <c r="U4843" i="22"/>
  <c r="U4835" i="22"/>
  <c r="U4827" i="22"/>
  <c r="U4819" i="22"/>
  <c r="U4811" i="22"/>
  <c r="U4803" i="22"/>
  <c r="U4795" i="22"/>
  <c r="U4787" i="22"/>
  <c r="U4779" i="22"/>
  <c r="U4771" i="22"/>
  <c r="U4763" i="22"/>
  <c r="U4755" i="22"/>
  <c r="U4747" i="22"/>
  <c r="U4739" i="22"/>
  <c r="U4731" i="22"/>
  <c r="U4723" i="22"/>
  <c r="U4715" i="22"/>
  <c r="U4707" i="22"/>
  <c r="U4699" i="22"/>
  <c r="U4691" i="22"/>
  <c r="U4683" i="22"/>
  <c r="U4675" i="22"/>
  <c r="U4667" i="22"/>
  <c r="U4659" i="22"/>
  <c r="U4651" i="22"/>
  <c r="U4643" i="22"/>
  <c r="U4635" i="22"/>
  <c r="U4627" i="22"/>
  <c r="U4619" i="22"/>
  <c r="U4611" i="22"/>
  <c r="U4603" i="22"/>
  <c r="U4595" i="22"/>
  <c r="U4587" i="22"/>
  <c r="U4579" i="22"/>
  <c r="U4571" i="22"/>
  <c r="U4563" i="22"/>
  <c r="U4555" i="22"/>
  <c r="U4547" i="22"/>
  <c r="U4539" i="22"/>
  <c r="U4531" i="22"/>
  <c r="U4523" i="22"/>
  <c r="U4515" i="22"/>
  <c r="U4507" i="22"/>
  <c r="U4499" i="22"/>
  <c r="U4491" i="22"/>
  <c r="U4483" i="22"/>
  <c r="U4475" i="22"/>
  <c r="U4467" i="22"/>
  <c r="U4459" i="22"/>
  <c r="U4451" i="22"/>
  <c r="U4443" i="22"/>
  <c r="U4435" i="22"/>
  <c r="U4427" i="22"/>
  <c r="U4419" i="22"/>
  <c r="U4411" i="22"/>
  <c r="U4403" i="22"/>
  <c r="U4395" i="22"/>
  <c r="U4387" i="22"/>
  <c r="U4379" i="22"/>
  <c r="U4371" i="22"/>
  <c r="U4363" i="22"/>
  <c r="U4355" i="22"/>
  <c r="U4347" i="22"/>
  <c r="U4339" i="22"/>
  <c r="U4331" i="22"/>
  <c r="U4323" i="22"/>
  <c r="U4315" i="22"/>
  <c r="U4307" i="22"/>
  <c r="U4299" i="22"/>
  <c r="U4291" i="22"/>
  <c r="U4283" i="22"/>
  <c r="U4275" i="22"/>
  <c r="U4267" i="22"/>
  <c r="U4259" i="22"/>
  <c r="U4251" i="22"/>
  <c r="U4243" i="22"/>
  <c r="U4235" i="22"/>
  <c r="U4227" i="22"/>
  <c r="U4219" i="22"/>
  <c r="U4211" i="22"/>
  <c r="U4203" i="22"/>
  <c r="U4195" i="22"/>
  <c r="U4187" i="22"/>
  <c r="U4179" i="22"/>
  <c r="U4171" i="22"/>
  <c r="U4163" i="22"/>
  <c r="U4155" i="22"/>
  <c r="U4147" i="22"/>
  <c r="U4139" i="22"/>
  <c r="U4131" i="22"/>
  <c r="U4123" i="22"/>
  <c r="U4115" i="22"/>
  <c r="U4107" i="22"/>
  <c r="U4099" i="22"/>
  <c r="U4091" i="22"/>
  <c r="U4083" i="22"/>
  <c r="U4075" i="22"/>
  <c r="V1615" i="22"/>
  <c r="V1429" i="22"/>
  <c r="V1330" i="22"/>
  <c r="V1266" i="22"/>
  <c r="V1202" i="22"/>
  <c r="V1138" i="22"/>
  <c r="V1074" i="22"/>
  <c r="V1010" i="22"/>
  <c r="V946" i="22"/>
  <c r="V882" i="22"/>
  <c r="V818" i="22"/>
  <c r="V754" i="22"/>
  <c r="V690" i="22"/>
  <c r="V626" i="22"/>
  <c r="V562" i="22"/>
  <c r="V498" i="22"/>
  <c r="V434" i="22"/>
  <c r="V370" i="22"/>
  <c r="V341" i="22"/>
  <c r="V320" i="22"/>
  <c r="V298" i="22"/>
  <c r="V280" i="22"/>
  <c r="V264" i="22"/>
  <c r="V248" i="22"/>
  <c r="V232" i="22"/>
  <c r="V216" i="22"/>
  <c r="V200" i="22"/>
  <c r="V184" i="22"/>
  <c r="V168" i="22"/>
  <c r="V155" i="22"/>
  <c r="V147" i="22"/>
  <c r="V139" i="22"/>
  <c r="V131" i="22"/>
  <c r="V123" i="22"/>
  <c r="V115" i="22"/>
  <c r="V107" i="22"/>
  <c r="V99" i="22"/>
  <c r="V91" i="22"/>
  <c r="V83" i="22"/>
  <c r="V75" i="22"/>
  <c r="V67" i="22"/>
  <c r="V59" i="22"/>
  <c r="V51" i="22"/>
  <c r="V43" i="22"/>
  <c r="V35" i="22"/>
  <c r="V27" i="22"/>
  <c r="V19" i="22"/>
  <c r="V11" i="22"/>
  <c r="V3" i="22"/>
  <c r="U5034" i="22"/>
  <c r="U5026" i="22"/>
  <c r="U5018" i="22"/>
  <c r="U5010" i="22"/>
  <c r="U5002" i="22"/>
  <c r="U4994" i="22"/>
  <c r="U4986" i="22"/>
  <c r="U4978" i="22"/>
  <c r="U4970" i="22"/>
  <c r="U4962" i="22"/>
  <c r="U4954" i="22"/>
  <c r="U4946" i="22"/>
  <c r="U4938" i="22"/>
  <c r="U4930" i="22"/>
  <c r="U4922" i="22"/>
  <c r="U4914" i="22"/>
  <c r="U4906" i="22"/>
  <c r="U4898" i="22"/>
  <c r="U4890" i="22"/>
  <c r="U4882" i="22"/>
  <c r="U4874" i="22"/>
  <c r="U4866" i="22"/>
  <c r="U4858" i="22"/>
  <c r="U4850" i="22"/>
  <c r="U4842" i="22"/>
  <c r="U4834" i="22"/>
  <c r="U4826" i="22"/>
  <c r="U4818" i="22"/>
  <c r="U4810" i="22"/>
  <c r="U4802" i="22"/>
  <c r="U4794" i="22"/>
  <c r="U4786" i="22"/>
  <c r="U4778" i="22"/>
  <c r="U4770" i="22"/>
  <c r="U4762" i="22"/>
  <c r="U4754" i="22"/>
  <c r="U4746" i="22"/>
  <c r="U4738" i="22"/>
  <c r="U4730" i="22"/>
  <c r="U4722" i="22"/>
  <c r="U4714" i="22"/>
  <c r="U4706" i="22"/>
  <c r="U4698" i="22"/>
  <c r="U4690" i="22"/>
  <c r="U4682" i="22"/>
  <c r="U4674" i="22"/>
  <c r="U4666" i="22"/>
  <c r="U4658" i="22"/>
  <c r="U4650" i="22"/>
  <c r="U4642" i="22"/>
  <c r="U4634" i="22"/>
  <c r="U4626" i="22"/>
  <c r="U4618" i="22"/>
  <c r="U4610" i="22"/>
  <c r="U4602" i="22"/>
  <c r="U4594" i="22"/>
  <c r="U4586" i="22"/>
  <c r="U4578" i="22"/>
  <c r="U4570" i="22"/>
  <c r="U4562" i="22"/>
  <c r="U4554" i="22"/>
  <c r="U4546" i="22"/>
  <c r="U4538" i="22"/>
  <c r="U4530" i="22"/>
  <c r="U4522" i="22"/>
  <c r="U4514" i="22"/>
  <c r="U4506" i="22"/>
  <c r="U4498" i="22"/>
  <c r="U4490" i="22"/>
  <c r="U4482" i="22"/>
  <c r="U4474" i="22"/>
  <c r="U4466" i="22"/>
  <c r="U4458" i="22"/>
  <c r="U4450" i="22"/>
  <c r="U4442" i="22"/>
  <c r="U4434" i="22"/>
  <c r="U4426" i="22"/>
  <c r="U4418" i="22"/>
  <c r="U4410" i="22"/>
  <c r="U4402" i="22"/>
  <c r="U4394" i="22"/>
  <c r="U4386" i="22"/>
  <c r="U4378" i="22"/>
  <c r="U4370" i="22"/>
  <c r="U4362" i="22"/>
  <c r="U4354" i="22"/>
  <c r="U4346" i="22"/>
  <c r="U4338" i="22"/>
  <c r="U4330" i="22"/>
  <c r="U4322" i="22"/>
  <c r="U4314" i="22"/>
  <c r="U4306" i="22"/>
  <c r="U4298" i="22"/>
  <c r="U4290" i="22"/>
  <c r="U4282" i="22"/>
  <c r="U4274" i="22"/>
  <c r="U4266" i="22"/>
  <c r="U4258" i="22"/>
  <c r="U4250" i="22"/>
  <c r="U4242" i="22"/>
  <c r="U4234" i="22"/>
  <c r="U4226" i="22"/>
  <c r="U4218" i="22"/>
  <c r="U4210" i="22"/>
  <c r="U4202" i="22"/>
  <c r="U4194" i="22"/>
  <c r="U4186" i="22"/>
  <c r="U4178" i="22"/>
  <c r="U4170" i="22"/>
  <c r="U4162" i="22"/>
  <c r="V2445" i="22"/>
  <c r="V1583" i="22"/>
  <c r="V1413" i="22"/>
  <c r="V1322" i="22"/>
  <c r="V1258" i="22"/>
  <c r="V1194" i="22"/>
  <c r="V1130" i="22"/>
  <c r="V1066" i="22"/>
  <c r="V1002" i="22"/>
  <c r="V938" i="22"/>
  <c r="V874" i="22"/>
  <c r="V810" i="22"/>
  <c r="V746" i="22"/>
  <c r="V682" i="22"/>
  <c r="V618" i="22"/>
  <c r="V554" i="22"/>
  <c r="V490" i="22"/>
  <c r="V426" i="22"/>
  <c r="V362" i="22"/>
  <c r="V338" i="22"/>
  <c r="V317" i="22"/>
  <c r="V296" i="22"/>
  <c r="V279" i="22"/>
  <c r="V263" i="22"/>
  <c r="V247" i="22"/>
  <c r="V231" i="22"/>
  <c r="V215" i="22"/>
  <c r="V199" i="22"/>
  <c r="V183" i="22"/>
  <c r="V167" i="22"/>
  <c r="V154" i="22"/>
  <c r="V146" i="22"/>
  <c r="V138" i="22"/>
  <c r="V130" i="22"/>
  <c r="V122" i="22"/>
  <c r="V114" i="22"/>
  <c r="V106" i="22"/>
  <c r="V98" i="22"/>
  <c r="V90" i="22"/>
  <c r="V82" i="22"/>
  <c r="V74" i="22"/>
  <c r="V66" i="22"/>
  <c r="V58" i="22"/>
  <c r="V50" i="22"/>
  <c r="V42" i="22"/>
  <c r="V34" i="22"/>
  <c r="V26" i="22"/>
  <c r="V18" i="22"/>
  <c r="V10" i="22"/>
  <c r="U5041" i="22"/>
  <c r="U5033" i="22"/>
  <c r="U5025" i="22"/>
  <c r="U5017" i="22"/>
  <c r="U5009" i="22"/>
  <c r="U5001" i="22"/>
  <c r="U4993" i="22"/>
  <c r="U4985" i="22"/>
  <c r="U4977" i="22"/>
  <c r="U4969" i="22"/>
  <c r="U4961" i="22"/>
  <c r="U4953" i="22"/>
  <c r="U4945" i="22"/>
  <c r="U4937" i="22"/>
  <c r="U4929" i="22"/>
  <c r="U4921" i="22"/>
  <c r="U4913" i="22"/>
  <c r="U4905" i="22"/>
  <c r="U4897" i="22"/>
  <c r="U4889" i="22"/>
  <c r="U4881" i="22"/>
  <c r="U4873" i="22"/>
  <c r="U4865" i="22"/>
  <c r="U4857" i="22"/>
  <c r="U4849" i="22"/>
  <c r="U4841" i="22"/>
  <c r="U4833" i="22"/>
  <c r="U4825" i="22"/>
  <c r="U4817" i="22"/>
  <c r="U4809" i="22"/>
  <c r="U4801" i="22"/>
  <c r="U4793" i="22"/>
  <c r="U4785" i="22"/>
  <c r="U4777" i="22"/>
  <c r="U4769" i="22"/>
  <c r="U4761" i="22"/>
  <c r="U4753" i="22"/>
  <c r="U4745" i="22"/>
  <c r="U4737" i="22"/>
  <c r="U4729" i="22"/>
  <c r="U4721" i="22"/>
  <c r="U4713" i="22"/>
  <c r="U4705" i="22"/>
  <c r="U4697" i="22"/>
  <c r="U4689" i="22"/>
  <c r="U4681" i="22"/>
  <c r="U4673" i="22"/>
  <c r="U4665" i="22"/>
  <c r="U4657" i="22"/>
  <c r="U4649" i="22"/>
  <c r="U4641" i="22"/>
  <c r="U4633" i="22"/>
  <c r="U4625" i="22"/>
  <c r="U4617" i="22"/>
  <c r="U4609" i="22"/>
  <c r="U4601" i="22"/>
  <c r="U4593" i="22"/>
  <c r="U4585" i="22"/>
  <c r="U4577" i="22"/>
  <c r="U4569" i="22"/>
  <c r="U4561" i="22"/>
  <c r="U4553" i="22"/>
  <c r="U4545" i="22"/>
  <c r="U4537" i="22"/>
  <c r="U4529" i="22"/>
  <c r="U4521" i="22"/>
  <c r="U4513" i="22"/>
  <c r="U4505" i="22"/>
  <c r="U4497" i="22"/>
  <c r="U4489" i="22"/>
  <c r="U4481" i="22"/>
  <c r="U4473" i="22"/>
  <c r="U4465" i="22"/>
  <c r="U4457" i="22"/>
  <c r="U4449" i="22"/>
  <c r="U4441" i="22"/>
  <c r="U4433" i="22"/>
  <c r="U4425" i="22"/>
  <c r="U4417" i="22"/>
  <c r="U4409" i="22"/>
  <c r="U4401" i="22"/>
  <c r="U4393" i="22"/>
  <c r="U4385" i="22"/>
  <c r="U4377" i="22"/>
  <c r="U4369" i="22"/>
  <c r="U4361" i="22"/>
  <c r="U4353" i="22"/>
  <c r="U4345" i="22"/>
  <c r="U4337" i="22"/>
  <c r="U4329" i="22"/>
  <c r="U4321" i="22"/>
  <c r="U4313" i="22"/>
  <c r="U4305" i="22"/>
  <c r="U4297" i="22"/>
  <c r="U4289" i="22"/>
  <c r="U4281" i="22"/>
  <c r="U4273" i="22"/>
  <c r="U4265" i="22"/>
  <c r="U4257" i="22"/>
  <c r="U4249" i="22"/>
  <c r="U4241" i="22"/>
  <c r="U4233" i="22"/>
  <c r="U4225" i="22"/>
  <c r="U4217" i="22"/>
  <c r="U4209" i="22"/>
  <c r="U4201" i="22"/>
  <c r="U4193" i="22"/>
  <c r="U4185" i="22"/>
  <c r="U4177" i="22"/>
  <c r="U4169" i="22"/>
  <c r="U4161" i="22"/>
  <c r="U4153" i="22"/>
  <c r="U4145" i="22"/>
  <c r="U4137" i="22"/>
  <c r="U4129" i="22"/>
  <c r="U4121" i="22"/>
  <c r="U4113" i="22"/>
  <c r="U4105" i="22"/>
  <c r="U4097" i="22"/>
  <c r="U4089" i="22"/>
  <c r="U4081" i="22"/>
  <c r="U4073" i="22"/>
  <c r="V2048" i="22"/>
  <c r="V1551" i="22"/>
  <c r="V1397" i="22"/>
  <c r="V1314" i="22"/>
  <c r="V1250" i="22"/>
  <c r="V1186" i="22"/>
  <c r="V1122" i="22"/>
  <c r="V1058" i="22"/>
  <c r="V994" i="22"/>
  <c r="V930" i="22"/>
  <c r="V866" i="22"/>
  <c r="V802" i="22"/>
  <c r="V738" i="22"/>
  <c r="V674" i="22"/>
  <c r="V610" i="22"/>
  <c r="V546" i="22"/>
  <c r="V482" i="22"/>
  <c r="V418" i="22"/>
  <c r="V360" i="22"/>
  <c r="V336" i="22"/>
  <c r="V314" i="22"/>
  <c r="V293" i="22"/>
  <c r="V277" i="22"/>
  <c r="V261" i="22"/>
  <c r="V245" i="22"/>
  <c r="V229" i="22"/>
  <c r="V213" i="22"/>
  <c r="V197" i="22"/>
  <c r="V181" i="22"/>
  <c r="V165" i="22"/>
  <c r="V153" i="22"/>
  <c r="V145" i="22"/>
  <c r="V137" i="22"/>
  <c r="V129" i="22"/>
  <c r="V121" i="22"/>
  <c r="V113" i="22"/>
  <c r="V105" i="22"/>
  <c r="V97" i="22"/>
  <c r="V89" i="22"/>
  <c r="V81" i="22"/>
  <c r="V73" i="22"/>
  <c r="V65" i="22"/>
  <c r="V57" i="22"/>
  <c r="V49" i="22"/>
  <c r="V41" i="22"/>
  <c r="V33" i="22"/>
  <c r="V25" i="22"/>
  <c r="V17" i="22"/>
  <c r="V9" i="22"/>
  <c r="U5040" i="22"/>
  <c r="U5032" i="22"/>
  <c r="U5024" i="22"/>
  <c r="U5016" i="22"/>
  <c r="U5008" i="22"/>
  <c r="U5000" i="22"/>
  <c r="U4992" i="22"/>
  <c r="U4984" i="22"/>
  <c r="U4976" i="22"/>
  <c r="U4968" i="22"/>
  <c r="U4960" i="22"/>
  <c r="U4952" i="22"/>
  <c r="U4944" i="22"/>
  <c r="U4936" i="22"/>
  <c r="U4928" i="22"/>
  <c r="U4920" i="22"/>
  <c r="U4912" i="22"/>
  <c r="U4904" i="22"/>
  <c r="U4896" i="22"/>
  <c r="U4888" i="22"/>
  <c r="U4880" i="22"/>
  <c r="U4872" i="22"/>
  <c r="U4864" i="22"/>
  <c r="U4856" i="22"/>
  <c r="U4848" i="22"/>
  <c r="U4840" i="22"/>
  <c r="U4832" i="22"/>
  <c r="U4824" i="22"/>
  <c r="U4816" i="22"/>
  <c r="U4808" i="22"/>
  <c r="U4800" i="22"/>
  <c r="U4792" i="22"/>
  <c r="U4784" i="22"/>
  <c r="U4776" i="22"/>
  <c r="U4768" i="22"/>
  <c r="U4760" i="22"/>
  <c r="U4752" i="22"/>
  <c r="U4744" i="22"/>
  <c r="U4736" i="22"/>
  <c r="U4728" i="22"/>
  <c r="U4720" i="22"/>
  <c r="U4712" i="22"/>
  <c r="U4704" i="22"/>
  <c r="U4696" i="22"/>
  <c r="U4688" i="22"/>
  <c r="U4680" i="22"/>
  <c r="U4672" i="22"/>
  <c r="U4664" i="22"/>
  <c r="U4656" i="22"/>
  <c r="U4648" i="22"/>
  <c r="U4640" i="22"/>
  <c r="U4632" i="22"/>
  <c r="U4624" i="22"/>
  <c r="U4616" i="22"/>
  <c r="U4608" i="22"/>
  <c r="U4600" i="22"/>
  <c r="U4592" i="22"/>
  <c r="U4584" i="22"/>
  <c r="U4576" i="22"/>
  <c r="U4568" i="22"/>
  <c r="U4560" i="22"/>
  <c r="U4552" i="22"/>
  <c r="U4544" i="22"/>
  <c r="U4536" i="22"/>
  <c r="U4528" i="22"/>
  <c r="U4520" i="22"/>
  <c r="U4512" i="22"/>
  <c r="U4504" i="22"/>
  <c r="U4496" i="22"/>
  <c r="U4488" i="22"/>
  <c r="U4480" i="22"/>
  <c r="U4472" i="22"/>
  <c r="U4464" i="22"/>
  <c r="U4456" i="22"/>
  <c r="U4448" i="22"/>
  <c r="U4440" i="22"/>
  <c r="U4432" i="22"/>
  <c r="U4424" i="22"/>
  <c r="U4416" i="22"/>
  <c r="U4408" i="22"/>
  <c r="U4400" i="22"/>
  <c r="U4392" i="22"/>
  <c r="U4384" i="22"/>
  <c r="U4376" i="22"/>
  <c r="U4368" i="22"/>
  <c r="U4360" i="22"/>
  <c r="U4352" i="22"/>
  <c r="U4344" i="22"/>
  <c r="U4336" i="22"/>
  <c r="U4328" i="22"/>
  <c r="U4320" i="22"/>
  <c r="U4312" i="22"/>
  <c r="U4304" i="22"/>
  <c r="U4296" i="22"/>
  <c r="U4288" i="22"/>
  <c r="U4280" i="22"/>
  <c r="U4272" i="22"/>
  <c r="U4264" i="22"/>
  <c r="U4256" i="22"/>
  <c r="U4248" i="22"/>
  <c r="U4240" i="22"/>
  <c r="U4232" i="22"/>
  <c r="U4224" i="22"/>
  <c r="U4216" i="22"/>
  <c r="U4208" i="22"/>
  <c r="U4200" i="22"/>
  <c r="U4192" i="22"/>
  <c r="U4184" i="22"/>
  <c r="U4176" i="22"/>
  <c r="U4168" i="22"/>
  <c r="U4160" i="22"/>
  <c r="U4152" i="22"/>
  <c r="V1847" i="22"/>
  <c r="V1509" i="22"/>
  <c r="V1367" i="22"/>
  <c r="V1298" i="22"/>
  <c r="V1234" i="22"/>
  <c r="V1170" i="22"/>
  <c r="V1106" i="22"/>
  <c r="V1042" i="22"/>
  <c r="V978" i="22"/>
  <c r="V914" i="22"/>
  <c r="V850" i="22"/>
  <c r="V786" i="22"/>
  <c r="V722" i="22"/>
  <c r="V658" i="22"/>
  <c r="V594" i="22"/>
  <c r="V530" i="22"/>
  <c r="V466" i="22"/>
  <c r="V402" i="22"/>
  <c r="V352" i="22"/>
  <c r="V330" i="22"/>
  <c r="V309" i="22"/>
  <c r="V288" i="22"/>
  <c r="V272" i="22"/>
  <c r="V256" i="22"/>
  <c r="V240" i="22"/>
  <c r="V224" i="22"/>
  <c r="V208" i="22"/>
  <c r="V192" i="22"/>
  <c r="V176" i="22"/>
  <c r="V160" i="22"/>
  <c r="V151" i="22"/>
  <c r="V143" i="22"/>
  <c r="V135" i="22"/>
  <c r="V127" i="22"/>
  <c r="V119" i="22"/>
  <c r="V111" i="22"/>
  <c r="V103" i="22"/>
  <c r="V95" i="22"/>
  <c r="V87" i="22"/>
  <c r="V79" i="22"/>
  <c r="V71" i="22"/>
  <c r="V63" i="22"/>
  <c r="V55" i="22"/>
  <c r="V47" i="22"/>
  <c r="V39" i="22"/>
  <c r="V31" i="22"/>
  <c r="V23" i="22"/>
  <c r="V15" i="22"/>
  <c r="V7" i="22"/>
  <c r="U5038" i="22"/>
  <c r="U5030" i="22"/>
  <c r="U5022" i="22"/>
  <c r="U5014" i="22"/>
  <c r="U5006" i="22"/>
  <c r="U4998" i="22"/>
  <c r="U4990" i="22"/>
  <c r="U4982" i="22"/>
  <c r="U4974" i="22"/>
  <c r="U4966" i="22"/>
  <c r="U4958" i="22"/>
  <c r="U4950" i="22"/>
  <c r="U4942" i="22"/>
  <c r="U4934" i="22"/>
  <c r="U4926" i="22"/>
  <c r="U4918" i="22"/>
  <c r="U4910" i="22"/>
  <c r="U4902" i="22"/>
  <c r="U4894" i="22"/>
  <c r="U4886" i="22"/>
  <c r="U4878" i="22"/>
  <c r="U4870" i="22"/>
  <c r="U4862" i="22"/>
  <c r="U4854" i="22"/>
  <c r="U4846" i="22"/>
  <c r="U4838" i="22"/>
  <c r="U4830" i="22"/>
  <c r="U4822" i="22"/>
  <c r="U4814" i="22"/>
  <c r="U4806" i="22"/>
  <c r="U4798" i="22"/>
  <c r="U4790" i="22"/>
  <c r="U4782" i="22"/>
  <c r="U4774" i="22"/>
  <c r="U4766" i="22"/>
  <c r="U4758" i="22"/>
  <c r="U4750" i="22"/>
  <c r="U4742" i="22"/>
  <c r="U4734" i="22"/>
  <c r="U4726" i="22"/>
  <c r="U4718" i="22"/>
  <c r="U4710" i="22"/>
  <c r="U4702" i="22"/>
  <c r="U4694" i="22"/>
  <c r="U4686" i="22"/>
  <c r="U4678" i="22"/>
  <c r="U4670" i="22"/>
  <c r="U4662" i="22"/>
  <c r="U4654" i="22"/>
  <c r="U4646" i="22"/>
  <c r="U4638" i="22"/>
  <c r="U4630" i="22"/>
  <c r="U4622" i="22"/>
  <c r="U4614" i="22"/>
  <c r="U4606" i="22"/>
  <c r="U4598" i="22"/>
  <c r="U4590" i="22"/>
  <c r="U4582" i="22"/>
  <c r="U4574" i="22"/>
  <c r="U4566" i="22"/>
  <c r="U4558" i="22"/>
  <c r="U4550" i="22"/>
  <c r="U4542" i="22"/>
  <c r="U4534" i="22"/>
  <c r="U4526" i="22"/>
  <c r="U4518" i="22"/>
  <c r="U4510" i="22"/>
  <c r="U4502" i="22"/>
  <c r="U4494" i="22"/>
  <c r="U4486" i="22"/>
  <c r="U4478" i="22"/>
  <c r="U4470" i="22"/>
  <c r="U4462" i="22"/>
  <c r="U4454" i="22"/>
  <c r="U4446" i="22"/>
  <c r="U4438" i="22"/>
  <c r="U4430" i="22"/>
  <c r="U4422" i="22"/>
  <c r="U4414" i="22"/>
  <c r="U4406" i="22"/>
  <c r="U4398" i="22"/>
  <c r="U4390" i="22"/>
  <c r="U4382" i="22"/>
  <c r="U4374" i="22"/>
  <c r="U4366" i="22"/>
  <c r="U4358" i="22"/>
  <c r="U4350" i="22"/>
  <c r="U4342" i="22"/>
  <c r="U4334" i="22"/>
  <c r="U4326" i="22"/>
  <c r="U4318" i="22"/>
  <c r="U4310" i="22"/>
  <c r="U4302" i="22"/>
  <c r="U4294" i="22"/>
  <c r="U4286" i="22"/>
  <c r="U4278" i="22"/>
  <c r="U4270" i="22"/>
  <c r="U4262" i="22"/>
  <c r="U4254" i="22"/>
  <c r="U4246" i="22"/>
  <c r="U4238" i="22"/>
  <c r="U4230" i="22"/>
  <c r="U4222" i="22"/>
  <c r="U4214" i="22"/>
  <c r="U4206" i="22"/>
  <c r="U4198" i="22"/>
  <c r="U4190" i="22"/>
  <c r="U4182" i="22"/>
  <c r="U4174" i="22"/>
  <c r="U4166" i="22"/>
  <c r="U4158" i="22"/>
  <c r="U4150" i="22"/>
  <c r="U4142" i="22"/>
  <c r="U4134" i="22"/>
  <c r="U4126" i="22"/>
  <c r="U4118" i="22"/>
  <c r="U4110" i="22"/>
  <c r="U4102" i="22"/>
  <c r="U4094" i="22"/>
  <c r="U4086" i="22"/>
  <c r="U4078" i="22"/>
  <c r="V1242" i="22"/>
  <c r="V730" i="22"/>
  <c r="V312" i="22"/>
  <c r="V178" i="22"/>
  <c r="V104" i="22"/>
  <c r="V40" i="22"/>
  <c r="U5015" i="22"/>
  <c r="U4951" i="22"/>
  <c r="U4887" i="22"/>
  <c r="U4823" i="22"/>
  <c r="U4759" i="22"/>
  <c r="U4695" i="22"/>
  <c r="U4631" i="22"/>
  <c r="U4567" i="22"/>
  <c r="U4503" i="22"/>
  <c r="U4439" i="22"/>
  <c r="U4375" i="22"/>
  <c r="U4316" i="22"/>
  <c r="U4293" i="22"/>
  <c r="U4271" i="22"/>
  <c r="U4252" i="22"/>
  <c r="U4229" i="22"/>
  <c r="U4207" i="22"/>
  <c r="U4188" i="22"/>
  <c r="U4165" i="22"/>
  <c r="U4148" i="22"/>
  <c r="U4135" i="22"/>
  <c r="U4122" i="22"/>
  <c r="U4109" i="22"/>
  <c r="U4096" i="22"/>
  <c r="U4084" i="22"/>
  <c r="U4071" i="22"/>
  <c r="U4063" i="22"/>
  <c r="U4055" i="22"/>
  <c r="U4047" i="22"/>
  <c r="U4039" i="22"/>
  <c r="U4031" i="22"/>
  <c r="U4023" i="22"/>
  <c r="U4015" i="22"/>
  <c r="U4007" i="22"/>
  <c r="U3999" i="22"/>
  <c r="U3991" i="22"/>
  <c r="U3983" i="22"/>
  <c r="U3975" i="22"/>
  <c r="U3967" i="22"/>
  <c r="U3959" i="22"/>
  <c r="U3951" i="22"/>
  <c r="U3943" i="22"/>
  <c r="U3935" i="22"/>
  <c r="U3927" i="22"/>
  <c r="U3919" i="22"/>
  <c r="U3911" i="22"/>
  <c r="U3903" i="22"/>
  <c r="U3895" i="22"/>
  <c r="U3887" i="22"/>
  <c r="U3879" i="22"/>
  <c r="U3871" i="22"/>
  <c r="U3863" i="22"/>
  <c r="U3855" i="22"/>
  <c r="U3847" i="22"/>
  <c r="U3839" i="22"/>
  <c r="U3831" i="22"/>
  <c r="U3823" i="22"/>
  <c r="U3815" i="22"/>
  <c r="U3807" i="22"/>
  <c r="U3799" i="22"/>
  <c r="U3791" i="22"/>
  <c r="U3783" i="22"/>
  <c r="U3775" i="22"/>
  <c r="U3767" i="22"/>
  <c r="U3759" i="22"/>
  <c r="U3751" i="22"/>
  <c r="U3743" i="22"/>
  <c r="U3735" i="22"/>
  <c r="U3727" i="22"/>
  <c r="U3719" i="22"/>
  <c r="U3711" i="22"/>
  <c r="U3703" i="22"/>
  <c r="U3695" i="22"/>
  <c r="U3687" i="22"/>
  <c r="U3679" i="22"/>
  <c r="U3671" i="22"/>
  <c r="U3663" i="22"/>
  <c r="U3655" i="22"/>
  <c r="U3647" i="22"/>
  <c r="U3639" i="22"/>
  <c r="U3631" i="22"/>
  <c r="U3623" i="22"/>
  <c r="U3615" i="22"/>
  <c r="U3607" i="22"/>
  <c r="U3599" i="22"/>
  <c r="U3591" i="22"/>
  <c r="U3583" i="22"/>
  <c r="U3575" i="22"/>
  <c r="U3567" i="22"/>
  <c r="U3559" i="22"/>
  <c r="U3551" i="22"/>
  <c r="U3543" i="22"/>
  <c r="U3535" i="22"/>
  <c r="U3527" i="22"/>
  <c r="U3519" i="22"/>
  <c r="U3511" i="22"/>
  <c r="U3503" i="22"/>
  <c r="U3495" i="22"/>
  <c r="U3487" i="22"/>
  <c r="U3479" i="22"/>
  <c r="U3471" i="22"/>
  <c r="U3463" i="22"/>
  <c r="U3455" i="22"/>
  <c r="U3447" i="22"/>
  <c r="U3439" i="22"/>
  <c r="U3431" i="22"/>
  <c r="U3423" i="22"/>
  <c r="U3415" i="22"/>
  <c r="U3407" i="22"/>
  <c r="U3399" i="22"/>
  <c r="U3391" i="22"/>
  <c r="U3383" i="22"/>
  <c r="U3375" i="22"/>
  <c r="U3367" i="22"/>
  <c r="U3359" i="22"/>
  <c r="U3351" i="22"/>
  <c r="U3343" i="22"/>
  <c r="U3335" i="22"/>
  <c r="U3327" i="22"/>
  <c r="U3319" i="22"/>
  <c r="U3311" i="22"/>
  <c r="U3303" i="22"/>
  <c r="U3295" i="22"/>
  <c r="U3287" i="22"/>
  <c r="U3279" i="22"/>
  <c r="U3271" i="22"/>
  <c r="U3263" i="22"/>
  <c r="U3255" i="22"/>
  <c r="U3247" i="22"/>
  <c r="U3239" i="22"/>
  <c r="U3231" i="22"/>
  <c r="U3223" i="22"/>
  <c r="U3215" i="22"/>
  <c r="U3207" i="22"/>
  <c r="U3199" i="22"/>
  <c r="U3191" i="22"/>
  <c r="U3183" i="22"/>
  <c r="U3175" i="22"/>
  <c r="U3167" i="22"/>
  <c r="U3159" i="22"/>
  <c r="U3151" i="22"/>
  <c r="U3143" i="22"/>
  <c r="U3135" i="22"/>
  <c r="U3127" i="22"/>
  <c r="U3119" i="22"/>
  <c r="U3111" i="22"/>
  <c r="U3103" i="22"/>
  <c r="U3095" i="22"/>
  <c r="U3087" i="22"/>
  <c r="U3079" i="22"/>
  <c r="U3071" i="22"/>
  <c r="U3063" i="22"/>
  <c r="U3055" i="22"/>
  <c r="U3047" i="22"/>
  <c r="U3039" i="22"/>
  <c r="U3031" i="22"/>
  <c r="U3023" i="22"/>
  <c r="U3015" i="22"/>
  <c r="U3007" i="22"/>
  <c r="U2999" i="22"/>
  <c r="U2991" i="22"/>
  <c r="U2983" i="22"/>
  <c r="U2975" i="22"/>
  <c r="U2967" i="22"/>
  <c r="V1178" i="22"/>
  <c r="V666" i="22"/>
  <c r="V290" i="22"/>
  <c r="V162" i="22"/>
  <c r="V96" i="22"/>
  <c r="V32" i="22"/>
  <c r="U5007" i="22"/>
  <c r="U4943" i="22"/>
  <c r="U4879" i="22"/>
  <c r="U4815" i="22"/>
  <c r="U4751" i="22"/>
  <c r="U4687" i="22"/>
  <c r="U4623" i="22"/>
  <c r="U4559" i="22"/>
  <c r="U4495" i="22"/>
  <c r="U4431" i="22"/>
  <c r="U4367" i="22"/>
  <c r="U4311" i="22"/>
  <c r="U4292" i="22"/>
  <c r="U4269" i="22"/>
  <c r="U4247" i="22"/>
  <c r="U4228" i="22"/>
  <c r="U4205" i="22"/>
  <c r="U4183" i="22"/>
  <c r="U4164" i="22"/>
  <c r="U4146" i="22"/>
  <c r="U4133" i="22"/>
  <c r="U4120" i="22"/>
  <c r="U4108" i="22"/>
  <c r="U4095" i="22"/>
  <c r="U4082" i="22"/>
  <c r="U4070" i="22"/>
  <c r="U4062" i="22"/>
  <c r="U4054" i="22"/>
  <c r="U4046" i="22"/>
  <c r="U4038" i="22"/>
  <c r="U4030" i="22"/>
  <c r="U4022" i="22"/>
  <c r="U4014" i="22"/>
  <c r="U4006" i="22"/>
  <c r="U3998" i="22"/>
  <c r="U3990" i="22"/>
  <c r="U3982" i="22"/>
  <c r="U3974" i="22"/>
  <c r="U3966" i="22"/>
  <c r="U3958" i="22"/>
  <c r="U3950" i="22"/>
  <c r="U3942" i="22"/>
  <c r="U3934" i="22"/>
  <c r="U3926" i="22"/>
  <c r="U3918" i="22"/>
  <c r="U3910" i="22"/>
  <c r="U3902" i="22"/>
  <c r="U3894" i="22"/>
  <c r="U3886" i="22"/>
  <c r="U3878" i="22"/>
  <c r="U3870" i="22"/>
  <c r="U3862" i="22"/>
  <c r="U3854" i="22"/>
  <c r="U3846" i="22"/>
  <c r="U3838" i="22"/>
  <c r="U3830" i="22"/>
  <c r="U3822" i="22"/>
  <c r="U3814" i="22"/>
  <c r="U3806" i="22"/>
  <c r="U3798" i="22"/>
  <c r="U3790" i="22"/>
  <c r="U3782" i="22"/>
  <c r="U3774" i="22"/>
  <c r="U3766" i="22"/>
  <c r="U3758" i="22"/>
  <c r="U3750" i="22"/>
  <c r="U3742" i="22"/>
  <c r="U3734" i="22"/>
  <c r="U3726" i="22"/>
  <c r="U3718" i="22"/>
  <c r="U3710" i="22"/>
  <c r="U3702" i="22"/>
  <c r="U3694" i="22"/>
  <c r="U3686" i="22"/>
  <c r="U3678" i="22"/>
  <c r="U3670" i="22"/>
  <c r="U3662" i="22"/>
  <c r="U3654" i="22"/>
  <c r="U3646" i="22"/>
  <c r="U3638" i="22"/>
  <c r="U3630" i="22"/>
  <c r="U3622" i="22"/>
  <c r="U3614" i="22"/>
  <c r="U3606" i="22"/>
  <c r="U3598" i="22"/>
  <c r="U3590" i="22"/>
  <c r="U3582" i="22"/>
  <c r="U3574" i="22"/>
  <c r="U3566" i="22"/>
  <c r="U3558" i="22"/>
  <c r="U3550" i="22"/>
  <c r="U3542" i="22"/>
  <c r="U3534" i="22"/>
  <c r="U3526" i="22"/>
  <c r="U3518" i="22"/>
  <c r="U3510" i="22"/>
  <c r="U3502" i="22"/>
  <c r="U3494" i="22"/>
  <c r="U3486" i="22"/>
  <c r="U3478" i="22"/>
  <c r="U3470" i="22"/>
  <c r="U3462" i="22"/>
  <c r="U3454" i="22"/>
  <c r="U3446" i="22"/>
  <c r="U3438" i="22"/>
  <c r="U3430" i="22"/>
  <c r="U3422" i="22"/>
  <c r="U3414" i="22"/>
  <c r="U3406" i="22"/>
  <c r="U3398" i="22"/>
  <c r="U3390" i="22"/>
  <c r="U3382" i="22"/>
  <c r="U3374" i="22"/>
  <c r="U3366" i="22"/>
  <c r="U3358" i="22"/>
  <c r="U3350" i="22"/>
  <c r="U3342" i="22"/>
  <c r="U3334" i="22"/>
  <c r="U3326" i="22"/>
  <c r="U3318" i="22"/>
  <c r="U3310" i="22"/>
  <c r="U3302" i="22"/>
  <c r="U3294" i="22"/>
  <c r="U3286" i="22"/>
  <c r="U3278" i="22"/>
  <c r="U3270" i="22"/>
  <c r="U3262" i="22"/>
  <c r="U3254" i="22"/>
  <c r="U3246" i="22"/>
  <c r="U3238" i="22"/>
  <c r="U3230" i="22"/>
  <c r="U3222" i="22"/>
  <c r="U3214" i="22"/>
  <c r="U3206" i="22"/>
  <c r="U3198" i="22"/>
  <c r="U3190" i="22"/>
  <c r="U3182" i="22"/>
  <c r="U3174" i="22"/>
  <c r="U3166" i="22"/>
  <c r="U3158" i="22"/>
  <c r="U3150" i="22"/>
  <c r="U3142" i="22"/>
  <c r="U3134" i="22"/>
  <c r="U3126" i="22"/>
  <c r="U3118" i="22"/>
  <c r="U3110" i="22"/>
  <c r="U3102" i="22"/>
  <c r="U3094" i="22"/>
  <c r="U3086" i="22"/>
  <c r="U3078" i="22"/>
  <c r="U3070" i="22"/>
  <c r="U3062" i="22"/>
  <c r="U3054" i="22"/>
  <c r="U3046" i="22"/>
  <c r="U3038" i="22"/>
  <c r="V1114" i="22"/>
  <c r="V602" i="22"/>
  <c r="V274" i="22"/>
  <c r="V152" i="22"/>
  <c r="V88" i="22"/>
  <c r="V24" i="22"/>
  <c r="U4999" i="22"/>
  <c r="U4935" i="22"/>
  <c r="U4871" i="22"/>
  <c r="U4807" i="22"/>
  <c r="U4743" i="22"/>
  <c r="U4679" i="22"/>
  <c r="U4615" i="22"/>
  <c r="U4551" i="22"/>
  <c r="U4487" i="22"/>
  <c r="U4423" i="22"/>
  <c r="U4359" i="22"/>
  <c r="U4309" i="22"/>
  <c r="U4287" i="22"/>
  <c r="U4268" i="22"/>
  <c r="U4245" i="22"/>
  <c r="U4223" i="22"/>
  <c r="U4204" i="22"/>
  <c r="U4181" i="22"/>
  <c r="U4159" i="22"/>
  <c r="U4144" i="22"/>
  <c r="U4132" i="22"/>
  <c r="U4119" i="22"/>
  <c r="U4106" i="22"/>
  <c r="U4093" i="22"/>
  <c r="U4080" i="22"/>
  <c r="U4069" i="22"/>
  <c r="U4061" i="22"/>
  <c r="U4053" i="22"/>
  <c r="U4045" i="22"/>
  <c r="U4037" i="22"/>
  <c r="U4029" i="22"/>
  <c r="U4021" i="22"/>
  <c r="U4013" i="22"/>
  <c r="U4005" i="22"/>
  <c r="U3997" i="22"/>
  <c r="U3989" i="22"/>
  <c r="U3981" i="22"/>
  <c r="U3973" i="22"/>
  <c r="U3965" i="22"/>
  <c r="U3957" i="22"/>
  <c r="U3949" i="22"/>
  <c r="U3941" i="22"/>
  <c r="U3933" i="22"/>
  <c r="U3925" i="22"/>
  <c r="U3917" i="22"/>
  <c r="U3909" i="22"/>
  <c r="U3901" i="22"/>
  <c r="U3893" i="22"/>
  <c r="U3885" i="22"/>
  <c r="U3877" i="22"/>
  <c r="U3869" i="22"/>
  <c r="U3861" i="22"/>
  <c r="U3853" i="22"/>
  <c r="U3845" i="22"/>
  <c r="U3837" i="22"/>
  <c r="U3829" i="22"/>
  <c r="U3821" i="22"/>
  <c r="U3813" i="22"/>
  <c r="U3805" i="22"/>
  <c r="U3797" i="22"/>
  <c r="U3789" i="22"/>
  <c r="U3781" i="22"/>
  <c r="U3773" i="22"/>
  <c r="U3765" i="22"/>
  <c r="U3757" i="22"/>
  <c r="U3749" i="22"/>
  <c r="U3741" i="22"/>
  <c r="U3733" i="22"/>
  <c r="U3725" i="22"/>
  <c r="U3717" i="22"/>
  <c r="U3709" i="22"/>
  <c r="U3701" i="22"/>
  <c r="U3693" i="22"/>
  <c r="U3685" i="22"/>
  <c r="U3677" i="22"/>
  <c r="U3669" i="22"/>
  <c r="U3661" i="22"/>
  <c r="U3653" i="22"/>
  <c r="U3645" i="22"/>
  <c r="U3637" i="22"/>
  <c r="U3629" i="22"/>
  <c r="U3621" i="22"/>
  <c r="U3613" i="22"/>
  <c r="U3605" i="22"/>
  <c r="U3597" i="22"/>
  <c r="U3589" i="22"/>
  <c r="U3581" i="22"/>
  <c r="U3573" i="22"/>
  <c r="U3565" i="22"/>
  <c r="U3557" i="22"/>
  <c r="U3549" i="22"/>
  <c r="U3541" i="22"/>
  <c r="U3533" i="22"/>
  <c r="U3525" i="22"/>
  <c r="U3517" i="22"/>
  <c r="U3509" i="22"/>
  <c r="U3501" i="22"/>
  <c r="U3493" i="22"/>
  <c r="U3485" i="22"/>
  <c r="U3477" i="22"/>
  <c r="U3469" i="22"/>
  <c r="U3461" i="22"/>
  <c r="U3453" i="22"/>
  <c r="U3445" i="22"/>
  <c r="U3437" i="22"/>
  <c r="U3429" i="22"/>
  <c r="U3421" i="22"/>
  <c r="U3413" i="22"/>
  <c r="U3405" i="22"/>
  <c r="U3397" i="22"/>
  <c r="U3389" i="22"/>
  <c r="U3381" i="22"/>
  <c r="U3373" i="22"/>
  <c r="U3365" i="22"/>
  <c r="U3357" i="22"/>
  <c r="U3349" i="22"/>
  <c r="U3341" i="22"/>
  <c r="U3333" i="22"/>
  <c r="U3325" i="22"/>
  <c r="U3317" i="22"/>
  <c r="U3309" i="22"/>
  <c r="U3301" i="22"/>
  <c r="U3293" i="22"/>
  <c r="U3285" i="22"/>
  <c r="U3277" i="22"/>
  <c r="U3269" i="22"/>
  <c r="U3261" i="22"/>
  <c r="U3253" i="22"/>
  <c r="U3245" i="22"/>
  <c r="U3237" i="22"/>
  <c r="U3229" i="22"/>
  <c r="U3221" i="22"/>
  <c r="U3213" i="22"/>
  <c r="U3205" i="22"/>
  <c r="U3197" i="22"/>
  <c r="U3189" i="22"/>
  <c r="U3181" i="22"/>
  <c r="U3173" i="22"/>
  <c r="U3165" i="22"/>
  <c r="U3157" i="22"/>
  <c r="U3149" i="22"/>
  <c r="U3141" i="22"/>
  <c r="U3133" i="22"/>
  <c r="U3125" i="22"/>
  <c r="U3117" i="22"/>
  <c r="U3109" i="22"/>
  <c r="U3101" i="22"/>
  <c r="U3093" i="22"/>
  <c r="U3085" i="22"/>
  <c r="U3077" i="22"/>
  <c r="U3069" i="22"/>
  <c r="U3061" i="22"/>
  <c r="U3053" i="22"/>
  <c r="U3045" i="22"/>
  <c r="U3037" i="22"/>
  <c r="U3029" i="22"/>
  <c r="U3021" i="22"/>
  <c r="U3013" i="22"/>
  <c r="U3005" i="22"/>
  <c r="U2997" i="22"/>
  <c r="U2989" i="22"/>
  <c r="U2981" i="22"/>
  <c r="U2973" i="22"/>
  <c r="U2965" i="22"/>
  <c r="V1050" i="22"/>
  <c r="V538" i="22"/>
  <c r="V258" i="22"/>
  <c r="V144" i="22"/>
  <c r="V80" i="22"/>
  <c r="V16" i="22"/>
  <c r="U4991" i="22"/>
  <c r="U4927" i="22"/>
  <c r="U4863" i="22"/>
  <c r="U4799" i="22"/>
  <c r="U4735" i="22"/>
  <c r="U4671" i="22"/>
  <c r="U4607" i="22"/>
  <c r="U4543" i="22"/>
  <c r="U4479" i="22"/>
  <c r="U4415" i="22"/>
  <c r="U4351" i="22"/>
  <c r="U4308" i="22"/>
  <c r="U4285" i="22"/>
  <c r="U4263" i="22"/>
  <c r="U4244" i="22"/>
  <c r="U4221" i="22"/>
  <c r="U4199" i="22"/>
  <c r="U4180" i="22"/>
  <c r="U4157" i="22"/>
  <c r="U4143" i="22"/>
  <c r="U4130" i="22"/>
  <c r="U4117" i="22"/>
  <c r="U4104" i="22"/>
  <c r="U4092" i="22"/>
  <c r="U4079" i="22"/>
  <c r="U4068" i="22"/>
  <c r="U4060" i="22"/>
  <c r="U4052" i="22"/>
  <c r="U4044" i="22"/>
  <c r="U4036" i="22"/>
  <c r="U4028" i="22"/>
  <c r="U4020" i="22"/>
  <c r="U4012" i="22"/>
  <c r="U4004" i="22"/>
  <c r="U3996" i="22"/>
  <c r="U3988" i="22"/>
  <c r="U3980" i="22"/>
  <c r="U3972" i="22"/>
  <c r="U3964" i="22"/>
  <c r="U3956" i="22"/>
  <c r="U3948" i="22"/>
  <c r="U3940" i="22"/>
  <c r="U3932" i="22"/>
  <c r="U3924" i="22"/>
  <c r="U3916" i="22"/>
  <c r="U3908" i="22"/>
  <c r="U3900" i="22"/>
  <c r="U3892" i="22"/>
  <c r="U3884" i="22"/>
  <c r="U3876" i="22"/>
  <c r="U3868" i="22"/>
  <c r="U3860" i="22"/>
  <c r="U3852" i="22"/>
  <c r="U3844" i="22"/>
  <c r="U3836" i="22"/>
  <c r="U3828" i="22"/>
  <c r="U3820" i="22"/>
  <c r="U3812" i="22"/>
  <c r="U3804" i="22"/>
  <c r="U3796" i="22"/>
  <c r="U3788" i="22"/>
  <c r="U3780" i="22"/>
  <c r="U3772" i="22"/>
  <c r="U3764" i="22"/>
  <c r="U3756" i="22"/>
  <c r="U3748" i="22"/>
  <c r="U3740" i="22"/>
  <c r="U3732" i="22"/>
  <c r="U3724" i="22"/>
  <c r="U3716" i="22"/>
  <c r="U3708" i="22"/>
  <c r="U3700" i="22"/>
  <c r="U3692" i="22"/>
  <c r="U3684" i="22"/>
  <c r="U3676" i="22"/>
  <c r="U3668" i="22"/>
  <c r="U3660" i="22"/>
  <c r="U3652" i="22"/>
  <c r="U3644" i="22"/>
  <c r="U3636" i="22"/>
  <c r="U3628" i="22"/>
  <c r="U3620" i="22"/>
  <c r="U3612" i="22"/>
  <c r="U3604" i="22"/>
  <c r="U3596" i="22"/>
  <c r="U3588" i="22"/>
  <c r="U3580" i="22"/>
  <c r="U3572" i="22"/>
  <c r="U3564" i="22"/>
  <c r="U3556" i="22"/>
  <c r="U3548" i="22"/>
  <c r="U3540" i="22"/>
  <c r="U3532" i="22"/>
  <c r="U3524" i="22"/>
  <c r="U3516" i="22"/>
  <c r="U3508" i="22"/>
  <c r="U3500" i="22"/>
  <c r="U3492" i="22"/>
  <c r="U3484" i="22"/>
  <c r="U3476" i="22"/>
  <c r="U3468" i="22"/>
  <c r="U3460" i="22"/>
  <c r="U3452" i="22"/>
  <c r="U3444" i="22"/>
  <c r="U3436" i="22"/>
  <c r="U3428" i="22"/>
  <c r="U3420" i="22"/>
  <c r="U3412" i="22"/>
  <c r="U3404" i="22"/>
  <c r="U3396" i="22"/>
  <c r="U3388" i="22"/>
  <c r="U3380" i="22"/>
  <c r="U3372" i="22"/>
  <c r="U3364" i="22"/>
  <c r="U3356" i="22"/>
  <c r="U3348" i="22"/>
  <c r="U3340" i="22"/>
  <c r="U3332" i="22"/>
  <c r="U3324" i="22"/>
  <c r="U3316" i="22"/>
  <c r="U3308" i="22"/>
  <c r="U3300" i="22"/>
  <c r="U3292" i="22"/>
  <c r="U3284" i="22"/>
  <c r="U3276" i="22"/>
  <c r="U3268" i="22"/>
  <c r="U3260" i="22"/>
  <c r="U3252" i="22"/>
  <c r="U3244" i="22"/>
  <c r="U3236" i="22"/>
  <c r="U3228" i="22"/>
  <c r="U3220" i="22"/>
  <c r="U3212" i="22"/>
  <c r="U3204" i="22"/>
  <c r="U3196" i="22"/>
  <c r="U3188" i="22"/>
  <c r="U3180" i="22"/>
  <c r="U3172" i="22"/>
  <c r="U3164" i="22"/>
  <c r="U3156" i="22"/>
  <c r="U3148" i="22"/>
  <c r="U3140" i="22"/>
  <c r="U3132" i="22"/>
  <c r="U3124" i="22"/>
  <c r="U3116" i="22"/>
  <c r="U3108" i="22"/>
  <c r="U3100" i="22"/>
  <c r="U3092" i="22"/>
  <c r="U3084" i="22"/>
  <c r="U3076" i="22"/>
  <c r="U3068" i="22"/>
  <c r="U3060" i="22"/>
  <c r="U3052" i="22"/>
  <c r="U3044" i="22"/>
  <c r="U3036" i="22"/>
  <c r="U3028" i="22"/>
  <c r="U3020" i="22"/>
  <c r="U3012" i="22"/>
  <c r="U3004" i="22"/>
  <c r="V1911" i="22"/>
  <c r="V986" i="22"/>
  <c r="V474" i="22"/>
  <c r="V242" i="22"/>
  <c r="V136" i="22"/>
  <c r="V72" i="22"/>
  <c r="V8" i="22"/>
  <c r="U4983" i="22"/>
  <c r="U4919" i="22"/>
  <c r="U4855" i="22"/>
  <c r="U4791" i="22"/>
  <c r="U4727" i="22"/>
  <c r="U4663" i="22"/>
  <c r="U4599" i="22"/>
  <c r="U4535" i="22"/>
  <c r="U4471" i="22"/>
  <c r="U4407" i="22"/>
  <c r="U4343" i="22"/>
  <c r="U4303" i="22"/>
  <c r="U4284" i="22"/>
  <c r="U4261" i="22"/>
  <c r="U4239" i="22"/>
  <c r="U4220" i="22"/>
  <c r="U4197" i="22"/>
  <c r="U4175" i="22"/>
  <c r="U4156" i="22"/>
  <c r="U4141" i="22"/>
  <c r="U4128" i="22"/>
  <c r="U4116" i="22"/>
  <c r="U4103" i="22"/>
  <c r="U4090" i="22"/>
  <c r="U4077" i="22"/>
  <c r="U4067" i="22"/>
  <c r="U4059" i="22"/>
  <c r="U4051" i="22"/>
  <c r="U4043" i="22"/>
  <c r="U4035" i="22"/>
  <c r="U4027" i="22"/>
  <c r="U4019" i="22"/>
  <c r="U4011" i="22"/>
  <c r="U4003" i="22"/>
  <c r="U3995" i="22"/>
  <c r="U3987" i="22"/>
  <c r="U3979" i="22"/>
  <c r="U3971" i="22"/>
  <c r="U3963" i="22"/>
  <c r="U3955" i="22"/>
  <c r="U3947" i="22"/>
  <c r="U3939" i="22"/>
  <c r="U3931" i="22"/>
  <c r="U3923" i="22"/>
  <c r="U3915" i="22"/>
  <c r="U3907" i="22"/>
  <c r="U3899" i="22"/>
  <c r="U3891" i="22"/>
  <c r="U3883" i="22"/>
  <c r="U3875" i="22"/>
  <c r="U3867" i="22"/>
  <c r="U3859" i="22"/>
  <c r="U3851" i="22"/>
  <c r="U3843" i="22"/>
  <c r="U3835" i="22"/>
  <c r="U3827" i="22"/>
  <c r="U3819" i="22"/>
  <c r="U3811" i="22"/>
  <c r="U3803" i="22"/>
  <c r="U3795" i="22"/>
  <c r="U3787" i="22"/>
  <c r="U3779" i="22"/>
  <c r="U3771" i="22"/>
  <c r="U3763" i="22"/>
  <c r="U3755" i="22"/>
  <c r="U3747" i="22"/>
  <c r="U3739" i="22"/>
  <c r="U3731" i="22"/>
  <c r="U3723" i="22"/>
  <c r="U3715" i="22"/>
  <c r="U3707" i="22"/>
  <c r="U3699" i="22"/>
  <c r="U3691" i="22"/>
  <c r="U3683" i="22"/>
  <c r="U3675" i="22"/>
  <c r="U3667" i="22"/>
  <c r="U3659" i="22"/>
  <c r="U3651" i="22"/>
  <c r="U3643" i="22"/>
  <c r="U3635" i="22"/>
  <c r="U3627" i="22"/>
  <c r="U3619" i="22"/>
  <c r="U3611" i="22"/>
  <c r="U3603" i="22"/>
  <c r="U3595" i="22"/>
  <c r="U3587" i="22"/>
  <c r="U3579" i="22"/>
  <c r="U3571" i="22"/>
  <c r="U3563" i="22"/>
  <c r="U3555" i="22"/>
  <c r="U3547" i="22"/>
  <c r="U3539" i="22"/>
  <c r="U3531" i="22"/>
  <c r="U3523" i="22"/>
  <c r="U3515" i="22"/>
  <c r="U3507" i="22"/>
  <c r="U3499" i="22"/>
  <c r="U3491" i="22"/>
  <c r="U3483" i="22"/>
  <c r="U3475" i="22"/>
  <c r="U3467" i="22"/>
  <c r="U3459" i="22"/>
  <c r="U3451" i="22"/>
  <c r="U3443" i="22"/>
  <c r="U3435" i="22"/>
  <c r="U3427" i="22"/>
  <c r="U3419" i="22"/>
  <c r="U3411" i="22"/>
  <c r="U3403" i="22"/>
  <c r="U3395" i="22"/>
  <c r="U3387" i="22"/>
  <c r="U3379" i="22"/>
  <c r="U3371" i="22"/>
  <c r="U3363" i="22"/>
  <c r="U3355" i="22"/>
  <c r="U3347" i="22"/>
  <c r="U3339" i="22"/>
  <c r="U3331" i="22"/>
  <c r="U3323" i="22"/>
  <c r="U3315" i="22"/>
  <c r="U3307" i="22"/>
  <c r="U3299" i="22"/>
  <c r="U3291" i="22"/>
  <c r="U3283" i="22"/>
  <c r="U3275" i="22"/>
  <c r="U3267" i="22"/>
  <c r="U3259" i="22"/>
  <c r="U3251" i="22"/>
  <c r="U3243" i="22"/>
  <c r="U3235" i="22"/>
  <c r="U3227" i="22"/>
  <c r="U3219" i="22"/>
  <c r="U3211" i="22"/>
  <c r="U3203" i="22"/>
  <c r="U3195" i="22"/>
  <c r="U3187" i="22"/>
  <c r="U3179" i="22"/>
  <c r="U3171" i="22"/>
  <c r="U3163" i="22"/>
  <c r="U3155" i="22"/>
  <c r="U3147" i="22"/>
  <c r="U3139" i="22"/>
  <c r="U3131" i="22"/>
  <c r="U3123" i="22"/>
  <c r="U3115" i="22"/>
  <c r="U3107" i="22"/>
  <c r="U3099" i="22"/>
  <c r="U3091" i="22"/>
  <c r="U3083" i="22"/>
  <c r="U3075" i="22"/>
  <c r="U3067" i="22"/>
  <c r="U3059" i="22"/>
  <c r="U3051" i="22"/>
  <c r="U3043" i="22"/>
  <c r="U3035" i="22"/>
  <c r="U3027" i="22"/>
  <c r="U3019" i="22"/>
  <c r="U3011" i="22"/>
  <c r="U3003" i="22"/>
  <c r="U2995" i="22"/>
  <c r="U2987" i="22"/>
  <c r="U2979" i="22"/>
  <c r="U2971" i="22"/>
  <c r="U2963" i="22"/>
  <c r="V1530" i="22"/>
  <c r="V922" i="22"/>
  <c r="V410" i="22"/>
  <c r="V226" i="22"/>
  <c r="V128" i="22"/>
  <c r="V64" i="22"/>
  <c r="U5039" i="22"/>
  <c r="U4975" i="22"/>
  <c r="U4911" i="22"/>
  <c r="U4847" i="22"/>
  <c r="U4783" i="22"/>
  <c r="U4719" i="22"/>
  <c r="U4655" i="22"/>
  <c r="U4591" i="22"/>
  <c r="U4527" i="22"/>
  <c r="U4463" i="22"/>
  <c r="U4399" i="22"/>
  <c r="U4335" i="22"/>
  <c r="U4301" i="22"/>
  <c r="U4279" i="22"/>
  <c r="U4260" i="22"/>
  <c r="U4237" i="22"/>
  <c r="U4215" i="22"/>
  <c r="U4196" i="22"/>
  <c r="U4173" i="22"/>
  <c r="U4154" i="22"/>
  <c r="U4140" i="22"/>
  <c r="U4127" i="22"/>
  <c r="U4114" i="22"/>
  <c r="U4101" i="22"/>
  <c r="U4088" i="22"/>
  <c r="U4076" i="22"/>
  <c r="U4066" i="22"/>
  <c r="U4058" i="22"/>
  <c r="U4050" i="22"/>
  <c r="U4042" i="22"/>
  <c r="U4034" i="22"/>
  <c r="U4026" i="22"/>
  <c r="U4018" i="22"/>
  <c r="U4010" i="22"/>
  <c r="U4002" i="22"/>
  <c r="U3994" i="22"/>
  <c r="U3986" i="22"/>
  <c r="U3978" i="22"/>
  <c r="U3970" i="22"/>
  <c r="U3962" i="22"/>
  <c r="U3954" i="22"/>
  <c r="U3946" i="22"/>
  <c r="U3938" i="22"/>
  <c r="U3930" i="22"/>
  <c r="U3922" i="22"/>
  <c r="U3914" i="22"/>
  <c r="U3906" i="22"/>
  <c r="U3898" i="22"/>
  <c r="U3890" i="22"/>
  <c r="U3882" i="22"/>
  <c r="U3874" i="22"/>
  <c r="U3866" i="22"/>
  <c r="U3858" i="22"/>
  <c r="U3850" i="22"/>
  <c r="U3842" i="22"/>
  <c r="U3834" i="22"/>
  <c r="U3826" i="22"/>
  <c r="U3818" i="22"/>
  <c r="U3810" i="22"/>
  <c r="U3802" i="22"/>
  <c r="U3794" i="22"/>
  <c r="U3786" i="22"/>
  <c r="U3778" i="22"/>
  <c r="U3770" i="22"/>
  <c r="U3762" i="22"/>
  <c r="U3754" i="22"/>
  <c r="U3746" i="22"/>
  <c r="U3738" i="22"/>
  <c r="U3730" i="22"/>
  <c r="U3722" i="22"/>
  <c r="U3714" i="22"/>
  <c r="U3706" i="22"/>
  <c r="U3698" i="22"/>
  <c r="U3690" i="22"/>
  <c r="U3682" i="22"/>
  <c r="U3674" i="22"/>
  <c r="U3666" i="22"/>
  <c r="U3658" i="22"/>
  <c r="U3650" i="22"/>
  <c r="U3642" i="22"/>
  <c r="U3634" i="22"/>
  <c r="U3626" i="22"/>
  <c r="U3618" i="22"/>
  <c r="U3610" i="22"/>
  <c r="U3602" i="22"/>
  <c r="U3594" i="22"/>
  <c r="U3586" i="22"/>
  <c r="U3578" i="22"/>
  <c r="U3570" i="22"/>
  <c r="U3562" i="22"/>
  <c r="U3554" i="22"/>
  <c r="U3546" i="22"/>
  <c r="U3538" i="22"/>
  <c r="U3530" i="22"/>
  <c r="U3522" i="22"/>
  <c r="U3514" i="22"/>
  <c r="U3506" i="22"/>
  <c r="U3498" i="22"/>
  <c r="U3490" i="22"/>
  <c r="U3482" i="22"/>
  <c r="U3474" i="22"/>
  <c r="U3466" i="22"/>
  <c r="U3458" i="22"/>
  <c r="U3450" i="22"/>
  <c r="U3442" i="22"/>
  <c r="U3434" i="22"/>
  <c r="U3426" i="22"/>
  <c r="U3418" i="22"/>
  <c r="U3410" i="22"/>
  <c r="U3402" i="22"/>
  <c r="U3394" i="22"/>
  <c r="U3386" i="22"/>
  <c r="U3378" i="22"/>
  <c r="U3370" i="22"/>
  <c r="U3362" i="22"/>
  <c r="U3354" i="22"/>
  <c r="U3346" i="22"/>
  <c r="U3338" i="22"/>
  <c r="U3330" i="22"/>
  <c r="U3322" i="22"/>
  <c r="U3314" i="22"/>
  <c r="U3306" i="22"/>
  <c r="U3298" i="22"/>
  <c r="U3290" i="22"/>
  <c r="U3282" i="22"/>
  <c r="U3274" i="22"/>
  <c r="U3266" i="22"/>
  <c r="U3258" i="22"/>
  <c r="U3250" i="22"/>
  <c r="U3242" i="22"/>
  <c r="U3234" i="22"/>
  <c r="U3226" i="22"/>
  <c r="U3218" i="22"/>
  <c r="U3210" i="22"/>
  <c r="U3202" i="22"/>
  <c r="U3194" i="22"/>
  <c r="U3186" i="22"/>
  <c r="U3178" i="22"/>
  <c r="U3170" i="22"/>
  <c r="U3162" i="22"/>
  <c r="U3154" i="22"/>
  <c r="U3146" i="22"/>
  <c r="U3138" i="22"/>
  <c r="U3130" i="22"/>
  <c r="U3122" i="22"/>
  <c r="U3114" i="22"/>
  <c r="U3106" i="22"/>
  <c r="U3098" i="22"/>
  <c r="U3090" i="22"/>
  <c r="U3082" i="22"/>
  <c r="U3074" i="22"/>
  <c r="U3066" i="22"/>
  <c r="U3058" i="22"/>
  <c r="U3050" i="22"/>
  <c r="U3042" i="22"/>
  <c r="U3034" i="22"/>
  <c r="U3026" i="22"/>
  <c r="U3018" i="22"/>
  <c r="U3010" i="22"/>
  <c r="U3002" i="22"/>
  <c r="U2994" i="22"/>
  <c r="U2986" i="22"/>
  <c r="U2978" i="22"/>
  <c r="U2970" i="22"/>
  <c r="V1381" i="22"/>
  <c r="V858" i="22"/>
  <c r="V354" i="22"/>
  <c r="V210" i="22"/>
  <c r="V120" i="22"/>
  <c r="V56" i="22"/>
  <c r="U5031" i="22"/>
  <c r="U4967" i="22"/>
  <c r="U4903" i="22"/>
  <c r="U4839" i="22"/>
  <c r="U4775" i="22"/>
  <c r="U4711" i="22"/>
  <c r="U4647" i="22"/>
  <c r="U4583" i="22"/>
  <c r="U4519" i="22"/>
  <c r="U4455" i="22"/>
  <c r="U4391" i="22"/>
  <c r="U4327" i="22"/>
  <c r="U4300" i="22"/>
  <c r="U4277" i="22"/>
  <c r="U4255" i="22"/>
  <c r="U4236" i="22"/>
  <c r="U4213" i="22"/>
  <c r="U4191" i="22"/>
  <c r="U4172" i="22"/>
  <c r="U4151" i="22"/>
  <c r="U4138" i="22"/>
  <c r="U4125" i="22"/>
  <c r="U4112" i="22"/>
  <c r="U4100" i="22"/>
  <c r="U4087" i="22"/>
  <c r="U4074" i="22"/>
  <c r="U4065" i="22"/>
  <c r="U4057" i="22"/>
  <c r="U4049" i="22"/>
  <c r="U4041" i="22"/>
  <c r="U4033" i="22"/>
  <c r="U4025" i="22"/>
  <c r="U4017" i="22"/>
  <c r="U4009" i="22"/>
  <c r="U4001" i="22"/>
  <c r="U3993" i="22"/>
  <c r="U3985" i="22"/>
  <c r="U3977" i="22"/>
  <c r="U3969" i="22"/>
  <c r="U3961" i="22"/>
  <c r="U3953" i="22"/>
  <c r="U3945" i="22"/>
  <c r="U3937" i="22"/>
  <c r="U3929" i="22"/>
  <c r="U3921" i="22"/>
  <c r="U3913" i="22"/>
  <c r="U3905" i="22"/>
  <c r="U3897" i="22"/>
  <c r="U3889" i="22"/>
  <c r="U3881" i="22"/>
  <c r="U3873" i="22"/>
  <c r="U3865" i="22"/>
  <c r="U3857" i="22"/>
  <c r="U3849" i="22"/>
  <c r="U3841" i="22"/>
  <c r="U3833" i="22"/>
  <c r="U3825" i="22"/>
  <c r="U3817" i="22"/>
  <c r="U3809" i="22"/>
  <c r="U3801" i="22"/>
  <c r="U3793" i="22"/>
  <c r="U3785" i="22"/>
  <c r="U3777" i="22"/>
  <c r="U3769" i="22"/>
  <c r="U3761" i="22"/>
  <c r="U3753" i="22"/>
  <c r="U3745" i="22"/>
  <c r="U3737" i="22"/>
  <c r="U3729" i="22"/>
  <c r="U3721" i="22"/>
  <c r="U3713" i="22"/>
  <c r="U3705" i="22"/>
  <c r="U3697" i="22"/>
  <c r="U3689" i="22"/>
  <c r="U3681" i="22"/>
  <c r="U3673" i="22"/>
  <c r="U3665" i="22"/>
  <c r="U3657" i="22"/>
  <c r="U3649" i="22"/>
  <c r="U3641" i="22"/>
  <c r="U3633" i="22"/>
  <c r="U3625" i="22"/>
  <c r="U3617" i="22"/>
  <c r="U3609" i="22"/>
  <c r="U3601" i="22"/>
  <c r="U3593" i="22"/>
  <c r="U3585" i="22"/>
  <c r="U3577" i="22"/>
  <c r="U3569" i="22"/>
  <c r="U3561" i="22"/>
  <c r="U3553" i="22"/>
  <c r="U3545" i="22"/>
  <c r="U3537" i="22"/>
  <c r="U3529" i="22"/>
  <c r="U3521" i="22"/>
  <c r="U3513" i="22"/>
  <c r="U3505" i="22"/>
  <c r="U3497" i="22"/>
  <c r="U3489" i="22"/>
  <c r="U3481" i="22"/>
  <c r="U3473" i="22"/>
  <c r="U3465" i="22"/>
  <c r="U3457" i="22"/>
  <c r="U3449" i="22"/>
  <c r="U3441" i="22"/>
  <c r="U3433" i="22"/>
  <c r="U3425" i="22"/>
  <c r="U3417" i="22"/>
  <c r="U3409" i="22"/>
  <c r="U3401" i="22"/>
  <c r="U3393" i="22"/>
  <c r="U3385" i="22"/>
  <c r="U3377" i="22"/>
  <c r="U3369" i="22"/>
  <c r="U3361" i="22"/>
  <c r="U3353" i="22"/>
  <c r="U3345" i="22"/>
  <c r="U3337" i="22"/>
  <c r="U3329" i="22"/>
  <c r="U3321" i="22"/>
  <c r="U3313" i="22"/>
  <c r="U3305" i="22"/>
  <c r="U3297" i="22"/>
  <c r="U3289" i="22"/>
  <c r="U3281" i="22"/>
  <c r="U3273" i="22"/>
  <c r="U3265" i="22"/>
  <c r="U3257" i="22"/>
  <c r="V1306" i="22"/>
  <c r="V794" i="22"/>
  <c r="V333" i="22"/>
  <c r="V194" i="22"/>
  <c r="V112" i="22"/>
  <c r="V48" i="22"/>
  <c r="U5023" i="22"/>
  <c r="U4959" i="22"/>
  <c r="U4895" i="22"/>
  <c r="U4831" i="22"/>
  <c r="U4767" i="22"/>
  <c r="U4703" i="22"/>
  <c r="U4639" i="22"/>
  <c r="U4575" i="22"/>
  <c r="U4511" i="22"/>
  <c r="U4447" i="22"/>
  <c r="U4383" i="22"/>
  <c r="U4319" i="22"/>
  <c r="U4295" i="22"/>
  <c r="U4276" i="22"/>
  <c r="U4253" i="22"/>
  <c r="U4231" i="22"/>
  <c r="U4212" i="22"/>
  <c r="U4189" i="22"/>
  <c r="U4167" i="22"/>
  <c r="U4149" i="22"/>
  <c r="U4136" i="22"/>
  <c r="U4124" i="22"/>
  <c r="U4111" i="22"/>
  <c r="U4098" i="22"/>
  <c r="U4085" i="22"/>
  <c r="U4072" i="22"/>
  <c r="U4064" i="22"/>
  <c r="U4056" i="22"/>
  <c r="U4048" i="22"/>
  <c r="U4040" i="22"/>
  <c r="U4032" i="22"/>
  <c r="U4024" i="22"/>
  <c r="U4016" i="22"/>
  <c r="U4008" i="22"/>
  <c r="U4000" i="22"/>
  <c r="U3992" i="22"/>
  <c r="U3984" i="22"/>
  <c r="U3976" i="22"/>
  <c r="U3968" i="22"/>
  <c r="U3960" i="22"/>
  <c r="U3952" i="22"/>
  <c r="U3944" i="22"/>
  <c r="U3936" i="22"/>
  <c r="U3928" i="22"/>
  <c r="U3920" i="22"/>
  <c r="U3912" i="22"/>
  <c r="U3904" i="22"/>
  <c r="U3896" i="22"/>
  <c r="U3888" i="22"/>
  <c r="U3880" i="22"/>
  <c r="U3872" i="22"/>
  <c r="U3864" i="22"/>
  <c r="U3856" i="22"/>
  <c r="U3848" i="22"/>
  <c r="U3840" i="22"/>
  <c r="U3832" i="22"/>
  <c r="U3824" i="22"/>
  <c r="U3816" i="22"/>
  <c r="U3808" i="22"/>
  <c r="U3800" i="22"/>
  <c r="U3792" i="22"/>
  <c r="U3784" i="22"/>
  <c r="U3776" i="22"/>
  <c r="U3768" i="22"/>
  <c r="U3760" i="22"/>
  <c r="U3752" i="22"/>
  <c r="U3744" i="22"/>
  <c r="U3736" i="22"/>
  <c r="U3728" i="22"/>
  <c r="U3720" i="22"/>
  <c r="U3712" i="22"/>
  <c r="U3704" i="22"/>
  <c r="U3696" i="22"/>
  <c r="U3688" i="22"/>
  <c r="U3680" i="22"/>
  <c r="U3640" i="22"/>
  <c r="U3576" i="22"/>
  <c r="U3512" i="22"/>
  <c r="U3448" i="22"/>
  <c r="U3384" i="22"/>
  <c r="U3320" i="22"/>
  <c r="U3256" i="22"/>
  <c r="U3224" i="22"/>
  <c r="U3192" i="22"/>
  <c r="U3160" i="22"/>
  <c r="U3128" i="22"/>
  <c r="U3096" i="22"/>
  <c r="U3064" i="22"/>
  <c r="U3032" i="22"/>
  <c r="U3009" i="22"/>
  <c r="U2992" i="22"/>
  <c r="U2976" i="22"/>
  <c r="U2961" i="22"/>
  <c r="U2953" i="22"/>
  <c r="U2945" i="22"/>
  <c r="U2937" i="22"/>
  <c r="U2929" i="22"/>
  <c r="U2921" i="22"/>
  <c r="U2913" i="22"/>
  <c r="U2905" i="22"/>
  <c r="U2897" i="22"/>
  <c r="U2889" i="22"/>
  <c r="U2881" i="22"/>
  <c r="U2873" i="22"/>
  <c r="U2865" i="22"/>
  <c r="U2857" i="22"/>
  <c r="U2849" i="22"/>
  <c r="U2841" i="22"/>
  <c r="U2833" i="22"/>
  <c r="U2825" i="22"/>
  <c r="U2817" i="22"/>
  <c r="U2809" i="22"/>
  <c r="U2801" i="22"/>
  <c r="U2793" i="22"/>
  <c r="U2785" i="22"/>
  <c r="U2777" i="22"/>
  <c r="U2769" i="22"/>
  <c r="U2761" i="22"/>
  <c r="U2753" i="22"/>
  <c r="U2745" i="22"/>
  <c r="U2737" i="22"/>
  <c r="U2729" i="22"/>
  <c r="U2721" i="22"/>
  <c r="U2713" i="22"/>
  <c r="U2705" i="22"/>
  <c r="U2697" i="22"/>
  <c r="U2689" i="22"/>
  <c r="U2681" i="22"/>
  <c r="U2673" i="22"/>
  <c r="U2665" i="22"/>
  <c r="U2657" i="22"/>
  <c r="U2649" i="22"/>
  <c r="U2641" i="22"/>
  <c r="U2633" i="22"/>
  <c r="U2625" i="22"/>
  <c r="U2617" i="22"/>
  <c r="U2609" i="22"/>
  <c r="U2601" i="22"/>
  <c r="U2593" i="22"/>
  <c r="U2585" i="22"/>
  <c r="U2577" i="22"/>
  <c r="U2569" i="22"/>
  <c r="U2561" i="22"/>
  <c r="U2553" i="22"/>
  <c r="U2545" i="22"/>
  <c r="U2537" i="22"/>
  <c r="U2529" i="22"/>
  <c r="U2521" i="22"/>
  <c r="U2513" i="22"/>
  <c r="U2505" i="22"/>
  <c r="U2497" i="22"/>
  <c r="U2489" i="22"/>
  <c r="U2481" i="22"/>
  <c r="U2473" i="22"/>
  <c r="U2465" i="22"/>
  <c r="U2457" i="22"/>
  <c r="U2449" i="22"/>
  <c r="U2441" i="22"/>
  <c r="U2433" i="22"/>
  <c r="U2425" i="22"/>
  <c r="U2417" i="22"/>
  <c r="U2409" i="22"/>
  <c r="U2401" i="22"/>
  <c r="U2393" i="22"/>
  <c r="U2385" i="22"/>
  <c r="U2377" i="22"/>
  <c r="U2369" i="22"/>
  <c r="U2361" i="22"/>
  <c r="U2353" i="22"/>
  <c r="U2345" i="22"/>
  <c r="U2337" i="22"/>
  <c r="U2329" i="22"/>
  <c r="U2321" i="22"/>
  <c r="U2313" i="22"/>
  <c r="U2305" i="22"/>
  <c r="U2297" i="22"/>
  <c r="U2289" i="22"/>
  <c r="U2281" i="22"/>
  <c r="U2273" i="22"/>
  <c r="U2265" i="22"/>
  <c r="U2257" i="22"/>
  <c r="U2249" i="22"/>
  <c r="U2241" i="22"/>
  <c r="U2233" i="22"/>
  <c r="U2225" i="22"/>
  <c r="U2217" i="22"/>
  <c r="U2209" i="22"/>
  <c r="U2201" i="22"/>
  <c r="U2193" i="22"/>
  <c r="U2185" i="22"/>
  <c r="U2177" i="22"/>
  <c r="U2169" i="22"/>
  <c r="U2161" i="22"/>
  <c r="U2153" i="22"/>
  <c r="U2145" i="22"/>
  <c r="U2137" i="22"/>
  <c r="U2129" i="22"/>
  <c r="U2121" i="22"/>
  <c r="U2113" i="22"/>
  <c r="U2105" i="22"/>
  <c r="U2097" i="22"/>
  <c r="U2089" i="22"/>
  <c r="U2081" i="22"/>
  <c r="U2073" i="22"/>
  <c r="U2065" i="22"/>
  <c r="U2057" i="22"/>
  <c r="U2049" i="22"/>
  <c r="U2041" i="22"/>
  <c r="U2033" i="22"/>
  <c r="U2025" i="22"/>
  <c r="U2017" i="22"/>
  <c r="U2009" i="22"/>
  <c r="U2001" i="22"/>
  <c r="U1993" i="22"/>
  <c r="U1985" i="22"/>
  <c r="U1977" i="22"/>
  <c r="U1969" i="22"/>
  <c r="U1961" i="22"/>
  <c r="U1953" i="22"/>
  <c r="U1945" i="22"/>
  <c r="U1937" i="22"/>
  <c r="U1929" i="22"/>
  <c r="U1921" i="22"/>
  <c r="U1913" i="22"/>
  <c r="U1905" i="22"/>
  <c r="U1897" i="22"/>
  <c r="U1889" i="22"/>
  <c r="U1881" i="22"/>
  <c r="U1873" i="22"/>
  <c r="U1865" i="22"/>
  <c r="U1857" i="22"/>
  <c r="U1849" i="22"/>
  <c r="U1841" i="22"/>
  <c r="U1833" i="22"/>
  <c r="U1825" i="22"/>
  <c r="U1817" i="22"/>
  <c r="U1809" i="22"/>
  <c r="U1801" i="22"/>
  <c r="U1793" i="22"/>
  <c r="U1785" i="22"/>
  <c r="U1777" i="22"/>
  <c r="U1769" i="22"/>
  <c r="U1761" i="22"/>
  <c r="U1753" i="22"/>
  <c r="U1745" i="22"/>
  <c r="U3632" i="22"/>
  <c r="U3568" i="22"/>
  <c r="U3504" i="22"/>
  <c r="U3440" i="22"/>
  <c r="U3376" i="22"/>
  <c r="U3312" i="22"/>
  <c r="U3249" i="22"/>
  <c r="U3217" i="22"/>
  <c r="U3185" i="22"/>
  <c r="U3153" i="22"/>
  <c r="U3121" i="22"/>
  <c r="U3089" i="22"/>
  <c r="U3057" i="22"/>
  <c r="U3030" i="22"/>
  <c r="U3008" i="22"/>
  <c r="U2990" i="22"/>
  <c r="U2974" i="22"/>
  <c r="U2960" i="22"/>
  <c r="U2952" i="22"/>
  <c r="U2944" i="22"/>
  <c r="U2936" i="22"/>
  <c r="U2928" i="22"/>
  <c r="U2920" i="22"/>
  <c r="U2912" i="22"/>
  <c r="U2904" i="22"/>
  <c r="U2896" i="22"/>
  <c r="U2888" i="22"/>
  <c r="U2880" i="22"/>
  <c r="U2872" i="22"/>
  <c r="U2864" i="22"/>
  <c r="U2856" i="22"/>
  <c r="U2848" i="22"/>
  <c r="U2840" i="22"/>
  <c r="U2832" i="22"/>
  <c r="U2824" i="22"/>
  <c r="U2816" i="22"/>
  <c r="U2808" i="22"/>
  <c r="U2800" i="22"/>
  <c r="U2792" i="22"/>
  <c r="U2784" i="22"/>
  <c r="U2776" i="22"/>
  <c r="U2768" i="22"/>
  <c r="U2760" i="22"/>
  <c r="U2752" i="22"/>
  <c r="U2744" i="22"/>
  <c r="U2736" i="22"/>
  <c r="U2728" i="22"/>
  <c r="U2720" i="22"/>
  <c r="U2712" i="22"/>
  <c r="U2704" i="22"/>
  <c r="U2696" i="22"/>
  <c r="U2688" i="22"/>
  <c r="U2680" i="22"/>
  <c r="U2672" i="22"/>
  <c r="U2664" i="22"/>
  <c r="U2656" i="22"/>
  <c r="U2648" i="22"/>
  <c r="U2640" i="22"/>
  <c r="U2632" i="22"/>
  <c r="U2624" i="22"/>
  <c r="U2616" i="22"/>
  <c r="U2608" i="22"/>
  <c r="U2600" i="22"/>
  <c r="U2592" i="22"/>
  <c r="U2584" i="22"/>
  <c r="U2576" i="22"/>
  <c r="U2568" i="22"/>
  <c r="U2560" i="22"/>
  <c r="U2552" i="22"/>
  <c r="U2544" i="22"/>
  <c r="U2536" i="22"/>
  <c r="U2528" i="22"/>
  <c r="U2520" i="22"/>
  <c r="U2512" i="22"/>
  <c r="U2504" i="22"/>
  <c r="U2496" i="22"/>
  <c r="U2488" i="22"/>
  <c r="U2480" i="22"/>
  <c r="U2472" i="22"/>
  <c r="U2464" i="22"/>
  <c r="U2456" i="22"/>
  <c r="U2448" i="22"/>
  <c r="U2440" i="22"/>
  <c r="U2432" i="22"/>
  <c r="U2424" i="22"/>
  <c r="U2416" i="22"/>
  <c r="U2408" i="22"/>
  <c r="U2400" i="22"/>
  <c r="U2392" i="22"/>
  <c r="U2384" i="22"/>
  <c r="U2376" i="22"/>
  <c r="U2368" i="22"/>
  <c r="U2360" i="22"/>
  <c r="U2352" i="22"/>
  <c r="U2344" i="22"/>
  <c r="U2336" i="22"/>
  <c r="U2328" i="22"/>
  <c r="U2320" i="22"/>
  <c r="U2312" i="22"/>
  <c r="U2304" i="22"/>
  <c r="U2296" i="22"/>
  <c r="U2288" i="22"/>
  <c r="U2280" i="22"/>
  <c r="U2272" i="22"/>
  <c r="U2264" i="22"/>
  <c r="U2256" i="22"/>
  <c r="U2248" i="22"/>
  <c r="U2240" i="22"/>
  <c r="U2232" i="22"/>
  <c r="U2224" i="22"/>
  <c r="U2216" i="22"/>
  <c r="U2208" i="22"/>
  <c r="U2200" i="22"/>
  <c r="U2192" i="22"/>
  <c r="U2184" i="22"/>
  <c r="U2176" i="22"/>
  <c r="U2168" i="22"/>
  <c r="U2160" i="22"/>
  <c r="U2152" i="22"/>
  <c r="U2144" i="22"/>
  <c r="U2136" i="22"/>
  <c r="U2128" i="22"/>
  <c r="U2120" i="22"/>
  <c r="U2112" i="22"/>
  <c r="U2104" i="22"/>
  <c r="U2096" i="22"/>
  <c r="U2088" i="22"/>
  <c r="U2080" i="22"/>
  <c r="U2072" i="22"/>
  <c r="U2064" i="22"/>
  <c r="U2056" i="22"/>
  <c r="U2048" i="22"/>
  <c r="U2040" i="22"/>
  <c r="U2032" i="22"/>
  <c r="U2024" i="22"/>
  <c r="U2016" i="22"/>
  <c r="U2008" i="22"/>
  <c r="U2000" i="22"/>
  <c r="U1992" i="22"/>
  <c r="U1984" i="22"/>
  <c r="U1976" i="22"/>
  <c r="U1968" i="22"/>
  <c r="U1960" i="22"/>
  <c r="U1952" i="22"/>
  <c r="U1944" i="22"/>
  <c r="U1936" i="22"/>
  <c r="U1928" i="22"/>
  <c r="U1920" i="22"/>
  <c r="U1912" i="22"/>
  <c r="U1904" i="22"/>
  <c r="U3624" i="22"/>
  <c r="U3560" i="22"/>
  <c r="U3496" i="22"/>
  <c r="U3432" i="22"/>
  <c r="U3368" i="22"/>
  <c r="U3304" i="22"/>
  <c r="U3248" i="22"/>
  <c r="U3216" i="22"/>
  <c r="U3184" i="22"/>
  <c r="U3152" i="22"/>
  <c r="U3120" i="22"/>
  <c r="U3088" i="22"/>
  <c r="U3056" i="22"/>
  <c r="U3025" i="22"/>
  <c r="U3006" i="22"/>
  <c r="U2988" i="22"/>
  <c r="U2972" i="22"/>
  <c r="U2959" i="22"/>
  <c r="U2951" i="22"/>
  <c r="U2943" i="22"/>
  <c r="U2935" i="22"/>
  <c r="U2927" i="22"/>
  <c r="U2919" i="22"/>
  <c r="U2911" i="22"/>
  <c r="U2903" i="22"/>
  <c r="U2895" i="22"/>
  <c r="U2887" i="22"/>
  <c r="U2879" i="22"/>
  <c r="U2871" i="22"/>
  <c r="U2863" i="22"/>
  <c r="U2855" i="22"/>
  <c r="U2847" i="22"/>
  <c r="U2839" i="22"/>
  <c r="U2831" i="22"/>
  <c r="U2823" i="22"/>
  <c r="U2815" i="22"/>
  <c r="U2807" i="22"/>
  <c r="U2799" i="22"/>
  <c r="U2791" i="22"/>
  <c r="U2783" i="22"/>
  <c r="U2775" i="22"/>
  <c r="U2767" i="22"/>
  <c r="U2759" i="22"/>
  <c r="U2751" i="22"/>
  <c r="U2743" i="22"/>
  <c r="U2735" i="22"/>
  <c r="U2727" i="22"/>
  <c r="U2719" i="22"/>
  <c r="U2711" i="22"/>
  <c r="U2703" i="22"/>
  <c r="U2695" i="22"/>
  <c r="U2687" i="22"/>
  <c r="U2679" i="22"/>
  <c r="U2671" i="22"/>
  <c r="U2663" i="22"/>
  <c r="U2655" i="22"/>
  <c r="U2647" i="22"/>
  <c r="U2639" i="22"/>
  <c r="U2631" i="22"/>
  <c r="U2623" i="22"/>
  <c r="U2615" i="22"/>
  <c r="U2607" i="22"/>
  <c r="U2599" i="22"/>
  <c r="U2591" i="22"/>
  <c r="U2583" i="22"/>
  <c r="U2575" i="22"/>
  <c r="U2567" i="22"/>
  <c r="U2559" i="22"/>
  <c r="U2551" i="22"/>
  <c r="U2543" i="22"/>
  <c r="U2535" i="22"/>
  <c r="U2527" i="22"/>
  <c r="U2519" i="22"/>
  <c r="U2511" i="22"/>
  <c r="U2503" i="22"/>
  <c r="U2495" i="22"/>
  <c r="U2487" i="22"/>
  <c r="U2479" i="22"/>
  <c r="U2471" i="22"/>
  <c r="U2463" i="22"/>
  <c r="U2455" i="22"/>
  <c r="U2447" i="22"/>
  <c r="U2439" i="22"/>
  <c r="U2431" i="22"/>
  <c r="U2423" i="22"/>
  <c r="U2415" i="22"/>
  <c r="U2407" i="22"/>
  <c r="U2399" i="22"/>
  <c r="U2391" i="22"/>
  <c r="U2383" i="22"/>
  <c r="U2375" i="22"/>
  <c r="U2367" i="22"/>
  <c r="U2359" i="22"/>
  <c r="U2351" i="22"/>
  <c r="U2343" i="22"/>
  <c r="U2335" i="22"/>
  <c r="U2327" i="22"/>
  <c r="U2319" i="22"/>
  <c r="U2311" i="22"/>
  <c r="U2303" i="22"/>
  <c r="U2295" i="22"/>
  <c r="U2287" i="22"/>
  <c r="U2279" i="22"/>
  <c r="U2271" i="22"/>
  <c r="U2263" i="22"/>
  <c r="U2255" i="22"/>
  <c r="U2247" i="22"/>
  <c r="U2239" i="22"/>
  <c r="U2231" i="22"/>
  <c r="U2223" i="22"/>
  <c r="U2215" i="22"/>
  <c r="U2207" i="22"/>
  <c r="U2199" i="22"/>
  <c r="U2191" i="22"/>
  <c r="U2183" i="22"/>
  <c r="U2175" i="22"/>
  <c r="U2167" i="22"/>
  <c r="U2159" i="22"/>
  <c r="U2151" i="22"/>
  <c r="U2143" i="22"/>
  <c r="U2135" i="22"/>
  <c r="U2127" i="22"/>
  <c r="U2119" i="22"/>
  <c r="U2111" i="22"/>
  <c r="U2103" i="22"/>
  <c r="U2095" i="22"/>
  <c r="U2087" i="22"/>
  <c r="U2079" i="22"/>
  <c r="U2071" i="22"/>
  <c r="U2063" i="22"/>
  <c r="U2055" i="22"/>
  <c r="U2047" i="22"/>
  <c r="U2039" i="22"/>
  <c r="U2031" i="22"/>
  <c r="U2023" i="22"/>
  <c r="U2015" i="22"/>
  <c r="U2007" i="22"/>
  <c r="U1999" i="22"/>
  <c r="U1991" i="22"/>
  <c r="U1983" i="22"/>
  <c r="U1975" i="22"/>
  <c r="U1967" i="22"/>
  <c r="U1959" i="22"/>
  <c r="U1951" i="22"/>
  <c r="U1943" i="22"/>
  <c r="U1935" i="22"/>
  <c r="U1927" i="22"/>
  <c r="U1919" i="22"/>
  <c r="U1911" i="22"/>
  <c r="U1903" i="22"/>
  <c r="U1895" i="22"/>
  <c r="U1887" i="22"/>
  <c r="U1879" i="22"/>
  <c r="U1871" i="22"/>
  <c r="U1863" i="22"/>
  <c r="U1855" i="22"/>
  <c r="U1847" i="22"/>
  <c r="U1839" i="22"/>
  <c r="U1831" i="22"/>
  <c r="U1823" i="22"/>
  <c r="U1815" i="22"/>
  <c r="U1807" i="22"/>
  <c r="U1799" i="22"/>
  <c r="U1791" i="22"/>
  <c r="U1783" i="22"/>
  <c r="U1775" i="22"/>
  <c r="U1767" i="22"/>
  <c r="U1759" i="22"/>
  <c r="U1751" i="22"/>
  <c r="U1743" i="22"/>
  <c r="U3616" i="22"/>
  <c r="U3552" i="22"/>
  <c r="U3488" i="22"/>
  <c r="U3424" i="22"/>
  <c r="U3360" i="22"/>
  <c r="U3296" i="22"/>
  <c r="U3241" i="22"/>
  <c r="U3209" i="22"/>
  <c r="U3177" i="22"/>
  <c r="U3145" i="22"/>
  <c r="U3113" i="22"/>
  <c r="U3081" i="22"/>
  <c r="U3049" i="22"/>
  <c r="U3024" i="22"/>
  <c r="U3001" i="22"/>
  <c r="U2985" i="22"/>
  <c r="U2969" i="22"/>
  <c r="U2958" i="22"/>
  <c r="U2950" i="22"/>
  <c r="U2942" i="22"/>
  <c r="U2934" i="22"/>
  <c r="U2926" i="22"/>
  <c r="U2918" i="22"/>
  <c r="U2910" i="22"/>
  <c r="U2902" i="22"/>
  <c r="U2894" i="22"/>
  <c r="U2886" i="22"/>
  <c r="U2878" i="22"/>
  <c r="U2870" i="22"/>
  <c r="U2862" i="22"/>
  <c r="U2854" i="22"/>
  <c r="U2846" i="22"/>
  <c r="U2838" i="22"/>
  <c r="U2830" i="22"/>
  <c r="U2822" i="22"/>
  <c r="U2814" i="22"/>
  <c r="U2806" i="22"/>
  <c r="U2798" i="22"/>
  <c r="U2790" i="22"/>
  <c r="U2782" i="22"/>
  <c r="U2774" i="22"/>
  <c r="U2766" i="22"/>
  <c r="U2758" i="22"/>
  <c r="U2750" i="22"/>
  <c r="U2742" i="22"/>
  <c r="U2734" i="22"/>
  <c r="U2726" i="22"/>
  <c r="U2718" i="22"/>
  <c r="U2710" i="22"/>
  <c r="U2702" i="22"/>
  <c r="U2694" i="22"/>
  <c r="U2686" i="22"/>
  <c r="U2678" i="22"/>
  <c r="U2670" i="22"/>
  <c r="U2662" i="22"/>
  <c r="U2654" i="22"/>
  <c r="U2646" i="22"/>
  <c r="U2638" i="22"/>
  <c r="U2630" i="22"/>
  <c r="U2622" i="22"/>
  <c r="U2614" i="22"/>
  <c r="U2606" i="22"/>
  <c r="U2598" i="22"/>
  <c r="U2590" i="22"/>
  <c r="U2582" i="22"/>
  <c r="U2574" i="22"/>
  <c r="U2566" i="22"/>
  <c r="U2558" i="22"/>
  <c r="U2550" i="22"/>
  <c r="U2542" i="22"/>
  <c r="U2534" i="22"/>
  <c r="U2526" i="22"/>
  <c r="U2518" i="22"/>
  <c r="U2510" i="22"/>
  <c r="U2502" i="22"/>
  <c r="U2494" i="22"/>
  <c r="U2486" i="22"/>
  <c r="U2478" i="22"/>
  <c r="U2470" i="22"/>
  <c r="U2462" i="22"/>
  <c r="U2454" i="22"/>
  <c r="U2446" i="22"/>
  <c r="U2438" i="22"/>
  <c r="U2430" i="22"/>
  <c r="U2422" i="22"/>
  <c r="U2414" i="22"/>
  <c r="U2406" i="22"/>
  <c r="U2398" i="22"/>
  <c r="U2390" i="22"/>
  <c r="U2382" i="22"/>
  <c r="U2374" i="22"/>
  <c r="U2366" i="22"/>
  <c r="U2358" i="22"/>
  <c r="U2350" i="22"/>
  <c r="U2342" i="22"/>
  <c r="U2334" i="22"/>
  <c r="U2326" i="22"/>
  <c r="U2318" i="22"/>
  <c r="U2310" i="22"/>
  <c r="U2302" i="22"/>
  <c r="U2294" i="22"/>
  <c r="U2286" i="22"/>
  <c r="U2278" i="22"/>
  <c r="U2270" i="22"/>
  <c r="U2262" i="22"/>
  <c r="U2254" i="22"/>
  <c r="U2246" i="22"/>
  <c r="U2238" i="22"/>
  <c r="U2230" i="22"/>
  <c r="U2222" i="22"/>
  <c r="U2214" i="22"/>
  <c r="U2206" i="22"/>
  <c r="U2198" i="22"/>
  <c r="U2190" i="22"/>
  <c r="U2182" i="22"/>
  <c r="U2174" i="22"/>
  <c r="U2166" i="22"/>
  <c r="U2158" i="22"/>
  <c r="U2150" i="22"/>
  <c r="U2142" i="22"/>
  <c r="U2134" i="22"/>
  <c r="U2126" i="22"/>
  <c r="U2118" i="22"/>
  <c r="U2110" i="22"/>
  <c r="U2102" i="22"/>
  <c r="U2094" i="22"/>
  <c r="U2086" i="22"/>
  <c r="U2078" i="22"/>
  <c r="U2070" i="22"/>
  <c r="U2062" i="22"/>
  <c r="U2054" i="22"/>
  <c r="U2046" i="22"/>
  <c r="U2038" i="22"/>
  <c r="U2030" i="22"/>
  <c r="U2022" i="22"/>
  <c r="U2014" i="22"/>
  <c r="U3672" i="22"/>
  <c r="U3608" i="22"/>
  <c r="U3544" i="22"/>
  <c r="U3480" i="22"/>
  <c r="U3416" i="22"/>
  <c r="U3352" i="22"/>
  <c r="U3288" i="22"/>
  <c r="U3240" i="22"/>
  <c r="U3208" i="22"/>
  <c r="U3176" i="22"/>
  <c r="U3144" i="22"/>
  <c r="U3112" i="22"/>
  <c r="U3080" i="22"/>
  <c r="U3048" i="22"/>
  <c r="U3022" i="22"/>
  <c r="U3000" i="22"/>
  <c r="U2984" i="22"/>
  <c r="U2968" i="22"/>
  <c r="U2957" i="22"/>
  <c r="U2949" i="22"/>
  <c r="U2941" i="22"/>
  <c r="U2933" i="22"/>
  <c r="U2925" i="22"/>
  <c r="U2917" i="22"/>
  <c r="U2909" i="22"/>
  <c r="U2901" i="22"/>
  <c r="U2893" i="22"/>
  <c r="U2885" i="22"/>
  <c r="U2877" i="22"/>
  <c r="U2869" i="22"/>
  <c r="U2861" i="22"/>
  <c r="U2853" i="22"/>
  <c r="U2845" i="22"/>
  <c r="U2837" i="22"/>
  <c r="U2829" i="22"/>
  <c r="U2821" i="22"/>
  <c r="U2813" i="22"/>
  <c r="U2805" i="22"/>
  <c r="U2797" i="22"/>
  <c r="U2789" i="22"/>
  <c r="U2781" i="22"/>
  <c r="U2773" i="22"/>
  <c r="U2765" i="22"/>
  <c r="U2757" i="22"/>
  <c r="U2749" i="22"/>
  <c r="U2741" i="22"/>
  <c r="U2733" i="22"/>
  <c r="U2725" i="22"/>
  <c r="U2717" i="22"/>
  <c r="U2709" i="22"/>
  <c r="U2701" i="22"/>
  <c r="U2693" i="22"/>
  <c r="U2685" i="22"/>
  <c r="U2677" i="22"/>
  <c r="U2669" i="22"/>
  <c r="U2661" i="22"/>
  <c r="U2653" i="22"/>
  <c r="U2645" i="22"/>
  <c r="U2637" i="22"/>
  <c r="U2629" i="22"/>
  <c r="U2621" i="22"/>
  <c r="U2613" i="22"/>
  <c r="U2605" i="22"/>
  <c r="U2597" i="22"/>
  <c r="U2589" i="22"/>
  <c r="U2581" i="22"/>
  <c r="U2573" i="22"/>
  <c r="U2565" i="22"/>
  <c r="U2557" i="22"/>
  <c r="U2549" i="22"/>
  <c r="U2541" i="22"/>
  <c r="U2533" i="22"/>
  <c r="U2525" i="22"/>
  <c r="U2517" i="22"/>
  <c r="U2509" i="22"/>
  <c r="U2501" i="22"/>
  <c r="U2493" i="22"/>
  <c r="U2485" i="22"/>
  <c r="U2477" i="22"/>
  <c r="U2469" i="22"/>
  <c r="U2461" i="22"/>
  <c r="U2453" i="22"/>
  <c r="U2445" i="22"/>
  <c r="U2437" i="22"/>
  <c r="U2429" i="22"/>
  <c r="U2421" i="22"/>
  <c r="U2413" i="22"/>
  <c r="U2405" i="22"/>
  <c r="U2397" i="22"/>
  <c r="U2389" i="22"/>
  <c r="U2381" i="22"/>
  <c r="U2373" i="22"/>
  <c r="U2365" i="22"/>
  <c r="U2357" i="22"/>
  <c r="U2349" i="22"/>
  <c r="U2341" i="22"/>
  <c r="U2333" i="22"/>
  <c r="U2325" i="22"/>
  <c r="U2317" i="22"/>
  <c r="U2309" i="22"/>
  <c r="U2301" i="22"/>
  <c r="U2293" i="22"/>
  <c r="U2285" i="22"/>
  <c r="U2277" i="22"/>
  <c r="U2269" i="22"/>
  <c r="U2261" i="22"/>
  <c r="U2253" i="22"/>
  <c r="U2245" i="22"/>
  <c r="U2237" i="22"/>
  <c r="U2229" i="22"/>
  <c r="U2221" i="22"/>
  <c r="U2213" i="22"/>
  <c r="U2205" i="22"/>
  <c r="U2197" i="22"/>
  <c r="U2189" i="22"/>
  <c r="U2181" i="22"/>
  <c r="U2173" i="22"/>
  <c r="U2165" i="22"/>
  <c r="U2157" i="22"/>
  <c r="U2149" i="22"/>
  <c r="U2141" i="22"/>
  <c r="U2133" i="22"/>
  <c r="U2125" i="22"/>
  <c r="U2117" i="22"/>
  <c r="U2109" i="22"/>
  <c r="U2101" i="22"/>
  <c r="U2093" i="22"/>
  <c r="U2085" i="22"/>
  <c r="U2077" i="22"/>
  <c r="U2069" i="22"/>
  <c r="U2061" i="22"/>
  <c r="U2053" i="22"/>
  <c r="U2045" i="22"/>
  <c r="U2037" i="22"/>
  <c r="U2029" i="22"/>
  <c r="U2021" i="22"/>
  <c r="U2013" i="22"/>
  <c r="U2005" i="22"/>
  <c r="U1997" i="22"/>
  <c r="U1989" i="22"/>
  <c r="U1981" i="22"/>
  <c r="U1973" i="22"/>
  <c r="U1965" i="22"/>
  <c r="U1957" i="22"/>
  <c r="U1949" i="22"/>
  <c r="U1941" i="22"/>
  <c r="U1933" i="22"/>
  <c r="U1925" i="22"/>
  <c r="U1917" i="22"/>
  <c r="U1909" i="22"/>
  <c r="U1901" i="22"/>
  <c r="U1893" i="22"/>
  <c r="U1885" i="22"/>
  <c r="U1877" i="22"/>
  <c r="U1869" i="22"/>
  <c r="U1861" i="22"/>
  <c r="U1853" i="22"/>
  <c r="U1845" i="22"/>
  <c r="U1837" i="22"/>
  <c r="U1829" i="22"/>
  <c r="U1821" i="22"/>
  <c r="U1813" i="22"/>
  <c r="U1805" i="22"/>
  <c r="U1797" i="22"/>
  <c r="U1789" i="22"/>
  <c r="U1781" i="22"/>
  <c r="U1773" i="22"/>
  <c r="U1765" i="22"/>
  <c r="U1757" i="22"/>
  <c r="U1749" i="22"/>
  <c r="U1741" i="22"/>
  <c r="U3664" i="22"/>
  <c r="U3600" i="22"/>
  <c r="U3536" i="22"/>
  <c r="U3472" i="22"/>
  <c r="U3408" i="22"/>
  <c r="U3344" i="22"/>
  <c r="U3280" i="22"/>
  <c r="U3233" i="22"/>
  <c r="U3201" i="22"/>
  <c r="U3169" i="22"/>
  <c r="U3137" i="22"/>
  <c r="U3105" i="22"/>
  <c r="U3073" i="22"/>
  <c r="U3041" i="22"/>
  <c r="U3017" i="22"/>
  <c r="U2998" i="22"/>
  <c r="U2982" i="22"/>
  <c r="U2966" i="22"/>
  <c r="U2956" i="22"/>
  <c r="U2948" i="22"/>
  <c r="U2940" i="22"/>
  <c r="U2932" i="22"/>
  <c r="U2924" i="22"/>
  <c r="U2916" i="22"/>
  <c r="U2908" i="22"/>
  <c r="U2900" i="22"/>
  <c r="U2892" i="22"/>
  <c r="U2884" i="22"/>
  <c r="U2876" i="22"/>
  <c r="U2868" i="22"/>
  <c r="U2860" i="22"/>
  <c r="U2852" i="22"/>
  <c r="U2844" i="22"/>
  <c r="U2836" i="22"/>
  <c r="U2828" i="22"/>
  <c r="U2820" i="22"/>
  <c r="U2812" i="22"/>
  <c r="U2804" i="22"/>
  <c r="U2796" i="22"/>
  <c r="U2788" i="22"/>
  <c r="U2780" i="22"/>
  <c r="U2772" i="22"/>
  <c r="U2764" i="22"/>
  <c r="U2756" i="22"/>
  <c r="U2748" i="22"/>
  <c r="U2740" i="22"/>
  <c r="U2732" i="22"/>
  <c r="U2724" i="22"/>
  <c r="U2716" i="22"/>
  <c r="U2708" i="22"/>
  <c r="U2700" i="22"/>
  <c r="U2692" i="22"/>
  <c r="U2684" i="22"/>
  <c r="U2676" i="22"/>
  <c r="U2668" i="22"/>
  <c r="U2660" i="22"/>
  <c r="U2652" i="22"/>
  <c r="U2644" i="22"/>
  <c r="U2636" i="22"/>
  <c r="U2628" i="22"/>
  <c r="U2620" i="22"/>
  <c r="U2612" i="22"/>
  <c r="U2604" i="22"/>
  <c r="U2596" i="22"/>
  <c r="U2588" i="22"/>
  <c r="U2580" i="22"/>
  <c r="U2572" i="22"/>
  <c r="U2564" i="22"/>
  <c r="U2556" i="22"/>
  <c r="U2548" i="22"/>
  <c r="U2540" i="22"/>
  <c r="U2532" i="22"/>
  <c r="U2524" i="22"/>
  <c r="U2516" i="22"/>
  <c r="U2508" i="22"/>
  <c r="U2500" i="22"/>
  <c r="U2492" i="22"/>
  <c r="U2484" i="22"/>
  <c r="U2476" i="22"/>
  <c r="U2468" i="22"/>
  <c r="U2460" i="22"/>
  <c r="U2452" i="22"/>
  <c r="U2444" i="22"/>
  <c r="U2436" i="22"/>
  <c r="U2428" i="22"/>
  <c r="U2420" i="22"/>
  <c r="U2412" i="22"/>
  <c r="U2404" i="22"/>
  <c r="U2396" i="22"/>
  <c r="U2388" i="22"/>
  <c r="U2380" i="22"/>
  <c r="U2372" i="22"/>
  <c r="U2364" i="22"/>
  <c r="U2356" i="22"/>
  <c r="U2348" i="22"/>
  <c r="U2340" i="22"/>
  <c r="U2332" i="22"/>
  <c r="U2324" i="22"/>
  <c r="U2316" i="22"/>
  <c r="U2308" i="22"/>
  <c r="U2300" i="22"/>
  <c r="U2292" i="22"/>
  <c r="U2284" i="22"/>
  <c r="U2276" i="22"/>
  <c r="U2268" i="22"/>
  <c r="U2260" i="22"/>
  <c r="U2252" i="22"/>
  <c r="U2244" i="22"/>
  <c r="U2236" i="22"/>
  <c r="U2228" i="22"/>
  <c r="U2220" i="22"/>
  <c r="U2212" i="22"/>
  <c r="U2204" i="22"/>
  <c r="U2196" i="22"/>
  <c r="U2188" i="22"/>
  <c r="U2180" i="22"/>
  <c r="U2172" i="22"/>
  <c r="U2164" i="22"/>
  <c r="U2156" i="22"/>
  <c r="U2148" i="22"/>
  <c r="U2140" i="22"/>
  <c r="U2132" i="22"/>
  <c r="U2124" i="22"/>
  <c r="U2116" i="22"/>
  <c r="U2108" i="22"/>
  <c r="U2100" i="22"/>
  <c r="U2092" i="22"/>
  <c r="U2084" i="22"/>
  <c r="U2076" i="22"/>
  <c r="U2068" i="22"/>
  <c r="U2060" i="22"/>
  <c r="U2052" i="22"/>
  <c r="U2044" i="22"/>
  <c r="U2036" i="22"/>
  <c r="U2028" i="22"/>
  <c r="U2020" i="22"/>
  <c r="U2012" i="22"/>
  <c r="U2004" i="22"/>
  <c r="U1996" i="22"/>
  <c r="U1988" i="22"/>
  <c r="U1980" i="22"/>
  <c r="U1972" i="22"/>
  <c r="U1964" i="22"/>
  <c r="U1956" i="22"/>
  <c r="U1948" i="22"/>
  <c r="U1940" i="22"/>
  <c r="U1932" i="22"/>
  <c r="U1924" i="22"/>
  <c r="U1916" i="22"/>
  <c r="U1908" i="22"/>
  <c r="U1900" i="22"/>
  <c r="U1892" i="22"/>
  <c r="U1884" i="22"/>
  <c r="U1876" i="22"/>
  <c r="U1868" i="22"/>
  <c r="U1860" i="22"/>
  <c r="U1852" i="22"/>
  <c r="U1844" i="22"/>
  <c r="U1836" i="22"/>
  <c r="U1828" i="22"/>
  <c r="U1820" i="22"/>
  <c r="U1812" i="22"/>
  <c r="U3656" i="22"/>
  <c r="U3592" i="22"/>
  <c r="U3528" i="22"/>
  <c r="U3464" i="22"/>
  <c r="U3400" i="22"/>
  <c r="U3336" i="22"/>
  <c r="U3272" i="22"/>
  <c r="U3232" i="22"/>
  <c r="U3200" i="22"/>
  <c r="U3168" i="22"/>
  <c r="U3136" i="22"/>
  <c r="U3104" i="22"/>
  <c r="U3072" i="22"/>
  <c r="U3040" i="22"/>
  <c r="U3016" i="22"/>
  <c r="U2996" i="22"/>
  <c r="U2980" i="22"/>
  <c r="U2964" i="22"/>
  <c r="U2955" i="22"/>
  <c r="U2947" i="22"/>
  <c r="U2939" i="22"/>
  <c r="U2931" i="22"/>
  <c r="U2923" i="22"/>
  <c r="U2915" i="22"/>
  <c r="U2907" i="22"/>
  <c r="U2899" i="22"/>
  <c r="U2891" i="22"/>
  <c r="U2883" i="22"/>
  <c r="U2875" i="22"/>
  <c r="U2867" i="22"/>
  <c r="U2859" i="22"/>
  <c r="U2851" i="22"/>
  <c r="U2843" i="22"/>
  <c r="U2835" i="22"/>
  <c r="U2827" i="22"/>
  <c r="U2819" i="22"/>
  <c r="U2811" i="22"/>
  <c r="U2803" i="22"/>
  <c r="U2795" i="22"/>
  <c r="U2787" i="22"/>
  <c r="U2779" i="22"/>
  <c r="U2771" i="22"/>
  <c r="U2763" i="22"/>
  <c r="U2755" i="22"/>
  <c r="U2747" i="22"/>
  <c r="U2739" i="22"/>
  <c r="U2731" i="22"/>
  <c r="U2723" i="22"/>
  <c r="U2715" i="22"/>
  <c r="U2707" i="22"/>
  <c r="U2699" i="22"/>
  <c r="U2691" i="22"/>
  <c r="U2683" i="22"/>
  <c r="U2675" i="22"/>
  <c r="U2667" i="22"/>
  <c r="U2659" i="22"/>
  <c r="U2651" i="22"/>
  <c r="U2643" i="22"/>
  <c r="U2635" i="22"/>
  <c r="U2627" i="22"/>
  <c r="U2619" i="22"/>
  <c r="U2611" i="22"/>
  <c r="U2603" i="22"/>
  <c r="U2595" i="22"/>
  <c r="U2587" i="22"/>
  <c r="U2579" i="22"/>
  <c r="U2571" i="22"/>
  <c r="U2563" i="22"/>
  <c r="U2555" i="22"/>
  <c r="U2547" i="22"/>
  <c r="U2539" i="22"/>
  <c r="U2531" i="22"/>
  <c r="U2523" i="22"/>
  <c r="U2515" i="22"/>
  <c r="U2507" i="22"/>
  <c r="U2499" i="22"/>
  <c r="U2491" i="22"/>
  <c r="U2483" i="22"/>
  <c r="U2475" i="22"/>
  <c r="U2467" i="22"/>
  <c r="U2459" i="22"/>
  <c r="U2451" i="22"/>
  <c r="U2443" i="22"/>
  <c r="U2435" i="22"/>
  <c r="U2427" i="22"/>
  <c r="U2419" i="22"/>
  <c r="U2411" i="22"/>
  <c r="U2403" i="22"/>
  <c r="U2395" i="22"/>
  <c r="U2387" i="22"/>
  <c r="U2379" i="22"/>
  <c r="U2371" i="22"/>
  <c r="U2363" i="22"/>
  <c r="U2355" i="22"/>
  <c r="U2347" i="22"/>
  <c r="U2339" i="22"/>
  <c r="U2331" i="22"/>
  <c r="U2323" i="22"/>
  <c r="U2315" i="22"/>
  <c r="U2307" i="22"/>
  <c r="U2299" i="22"/>
  <c r="U2291" i="22"/>
  <c r="U2283" i="22"/>
  <c r="U2275" i="22"/>
  <c r="U2267" i="22"/>
  <c r="U2259" i="22"/>
  <c r="U2251" i="22"/>
  <c r="U2243" i="22"/>
  <c r="U2235" i="22"/>
  <c r="U2227" i="22"/>
  <c r="U2219" i="22"/>
  <c r="U2211" i="22"/>
  <c r="U2203" i="22"/>
  <c r="U2195" i="22"/>
  <c r="U2187" i="22"/>
  <c r="U2179" i="22"/>
  <c r="U2171" i="22"/>
  <c r="U2163" i="22"/>
  <c r="U2155" i="22"/>
  <c r="U2147" i="22"/>
  <c r="U2139" i="22"/>
  <c r="U2131" i="22"/>
  <c r="U2123" i="22"/>
  <c r="U2115" i="22"/>
  <c r="U2107" i="22"/>
  <c r="U2099" i="22"/>
  <c r="U2091" i="22"/>
  <c r="U2083" i="22"/>
  <c r="U2075" i="22"/>
  <c r="U2067" i="22"/>
  <c r="U2059" i="22"/>
  <c r="U2051" i="22"/>
  <c r="U2043" i="22"/>
  <c r="U2035" i="22"/>
  <c r="U2027" i="22"/>
  <c r="U2019" i="22"/>
  <c r="U2011" i="22"/>
  <c r="U2003" i="22"/>
  <c r="U1995" i="22"/>
  <c r="U1987" i="22"/>
  <c r="U1979" i="22"/>
  <c r="U1971" i="22"/>
  <c r="U1963" i="22"/>
  <c r="U1955" i="22"/>
  <c r="U1947" i="22"/>
  <c r="U1939" i="22"/>
  <c r="U1931" i="22"/>
  <c r="U1923" i="22"/>
  <c r="U1915" i="22"/>
  <c r="U1907" i="22"/>
  <c r="U1899" i="22"/>
  <c r="U1891" i="22"/>
  <c r="U1883" i="22"/>
  <c r="U1875" i="22"/>
  <c r="U1867" i="22"/>
  <c r="U1859" i="22"/>
  <c r="U1851" i="22"/>
  <c r="U1843" i="22"/>
  <c r="U1835" i="22"/>
  <c r="U1827" i="22"/>
  <c r="U1819" i="22"/>
  <c r="U1811" i="22"/>
  <c r="U1803" i="22"/>
  <c r="U1795" i="22"/>
  <c r="U1787" i="22"/>
  <c r="U1779" i="22"/>
  <c r="U1771" i="22"/>
  <c r="U1763" i="22"/>
  <c r="U1755" i="22"/>
  <c r="U1747" i="22"/>
  <c r="U3648" i="22"/>
  <c r="U3584" i="22"/>
  <c r="U3520" i="22"/>
  <c r="U3456" i="22"/>
  <c r="U3392" i="22"/>
  <c r="U3328" i="22"/>
  <c r="U3264" i="22"/>
  <c r="U3225" i="22"/>
  <c r="U3193" i="22"/>
  <c r="U3161" i="22"/>
  <c r="U3129" i="22"/>
  <c r="U3097" i="22"/>
  <c r="U3065" i="22"/>
  <c r="U3033" i="22"/>
  <c r="U3014" i="22"/>
  <c r="U2993" i="22"/>
  <c r="U2977" i="22"/>
  <c r="U2962" i="22"/>
  <c r="U2954" i="22"/>
  <c r="U2946" i="22"/>
  <c r="U2938" i="22"/>
  <c r="U2930" i="22"/>
  <c r="U2922" i="22"/>
  <c r="U2914" i="22"/>
  <c r="U2906" i="22"/>
  <c r="U2898" i="22"/>
  <c r="U2890" i="22"/>
  <c r="U2882" i="22"/>
  <c r="U2874" i="22"/>
  <c r="U2866" i="22"/>
  <c r="U2858" i="22"/>
  <c r="U2850" i="22"/>
  <c r="U2842" i="22"/>
  <c r="U2834" i="22"/>
  <c r="U2826" i="22"/>
  <c r="U2818" i="22"/>
  <c r="U2810" i="22"/>
  <c r="U2802" i="22"/>
  <c r="U2794" i="22"/>
  <c r="U2786" i="22"/>
  <c r="U2778" i="22"/>
  <c r="U2770" i="22"/>
  <c r="U2762" i="22"/>
  <c r="U2754" i="22"/>
  <c r="U2746" i="22"/>
  <c r="U2738" i="22"/>
  <c r="U2730" i="22"/>
  <c r="U2722" i="22"/>
  <c r="U2714" i="22"/>
  <c r="U2706" i="22"/>
  <c r="U2698" i="22"/>
  <c r="U2690" i="22"/>
  <c r="U2682" i="22"/>
  <c r="U2674" i="22"/>
  <c r="U2666" i="22"/>
  <c r="U2658" i="22"/>
  <c r="U2650" i="22"/>
  <c r="U2642" i="22"/>
  <c r="U2634" i="22"/>
  <c r="U2626" i="22"/>
  <c r="U2618" i="22"/>
  <c r="U2610" i="22"/>
  <c r="U2602" i="22"/>
  <c r="U2594" i="22"/>
  <c r="U2586" i="22"/>
  <c r="U2578" i="22"/>
  <c r="U2570" i="22"/>
  <c r="U2562" i="22"/>
  <c r="U2554" i="22"/>
  <c r="U2546" i="22"/>
  <c r="U2538" i="22"/>
  <c r="U2530" i="22"/>
  <c r="U2522" i="22"/>
  <c r="U2514" i="22"/>
  <c r="U2506" i="22"/>
  <c r="U2498" i="22"/>
  <c r="U2490" i="22"/>
  <c r="U2482" i="22"/>
  <c r="U2474" i="22"/>
  <c r="U2466" i="22"/>
  <c r="U2458" i="22"/>
  <c r="U2450" i="22"/>
  <c r="U2442" i="22"/>
  <c r="U2434" i="22"/>
  <c r="U2426" i="22"/>
  <c r="U2418" i="22"/>
  <c r="U2410" i="22"/>
  <c r="U2402" i="22"/>
  <c r="U2394" i="22"/>
  <c r="U2386" i="22"/>
  <c r="U2378" i="22"/>
  <c r="U2370" i="22"/>
  <c r="U2362" i="22"/>
  <c r="U2354" i="22"/>
  <c r="U2346" i="22"/>
  <c r="U2338" i="22"/>
  <c r="U2330" i="22"/>
  <c r="U2322" i="22"/>
  <c r="U2314" i="22"/>
  <c r="U2306" i="22"/>
  <c r="U2298" i="22"/>
  <c r="U2290" i="22"/>
  <c r="U2282" i="22"/>
  <c r="U2274" i="22"/>
  <c r="U2266" i="22"/>
  <c r="U2258" i="22"/>
  <c r="U2250" i="22"/>
  <c r="U2242" i="22"/>
  <c r="U2234" i="22"/>
  <c r="U2226" i="22"/>
  <c r="U2218" i="22"/>
  <c r="U2210" i="22"/>
  <c r="U2202" i="22"/>
  <c r="U2162" i="22"/>
  <c r="U2098" i="22"/>
  <c r="U2034" i="22"/>
  <c r="U1990" i="22"/>
  <c r="U1958" i="22"/>
  <c r="U1926" i="22"/>
  <c r="U1896" i="22"/>
  <c r="U1874" i="22"/>
  <c r="U1854" i="22"/>
  <c r="U1832" i="22"/>
  <c r="U1810" i="22"/>
  <c r="U1794" i="22"/>
  <c r="U1778" i="22"/>
  <c r="U1762" i="22"/>
  <c r="U1746" i="22"/>
  <c r="U1735" i="22"/>
  <c r="U1727" i="22"/>
  <c r="U1719" i="22"/>
  <c r="U1711" i="22"/>
  <c r="U1703" i="22"/>
  <c r="U1695" i="22"/>
  <c r="U1687" i="22"/>
  <c r="U1679" i="22"/>
  <c r="U1671" i="22"/>
  <c r="U1663" i="22"/>
  <c r="U1655" i="22"/>
  <c r="U1647" i="22"/>
  <c r="U1639" i="22"/>
  <c r="U1631" i="22"/>
  <c r="U1623" i="22"/>
  <c r="U1615" i="22"/>
  <c r="U1607" i="22"/>
  <c r="U1599" i="22"/>
  <c r="U1591" i="22"/>
  <c r="U1583" i="22"/>
  <c r="U1575" i="22"/>
  <c r="U1567" i="22"/>
  <c r="U1559" i="22"/>
  <c r="U1551" i="22"/>
  <c r="U1543" i="22"/>
  <c r="U1535" i="22"/>
  <c r="U1527" i="22"/>
  <c r="U1519" i="22"/>
  <c r="U1511" i="22"/>
  <c r="U1503" i="22"/>
  <c r="U1495" i="22"/>
  <c r="U1487" i="22"/>
  <c r="U1479" i="22"/>
  <c r="U1471" i="22"/>
  <c r="U1463" i="22"/>
  <c r="U1455" i="22"/>
  <c r="U1447" i="22"/>
  <c r="U1439" i="22"/>
  <c r="U1431" i="22"/>
  <c r="U1423" i="22"/>
  <c r="U1415" i="22"/>
  <c r="U1407" i="22"/>
  <c r="U1399" i="22"/>
  <c r="U1391" i="22"/>
  <c r="U1383" i="22"/>
  <c r="U1375" i="22"/>
  <c r="U1367" i="22"/>
  <c r="U1359" i="22"/>
  <c r="U1351" i="22"/>
  <c r="U1343" i="22"/>
  <c r="U1335" i="22"/>
  <c r="U1327" i="22"/>
  <c r="U1319" i="22"/>
  <c r="U1311" i="22"/>
  <c r="U1303" i="22"/>
  <c r="U1295" i="22"/>
  <c r="U1287" i="22"/>
  <c r="U1279" i="22"/>
  <c r="U1271" i="22"/>
  <c r="U1263" i="22"/>
  <c r="U1255" i="22"/>
  <c r="U1247" i="22"/>
  <c r="U1239" i="22"/>
  <c r="U1231" i="22"/>
  <c r="U1223" i="22"/>
  <c r="U1215" i="22"/>
  <c r="U1207" i="22"/>
  <c r="U1199" i="22"/>
  <c r="U1191" i="22"/>
  <c r="U1183" i="22"/>
  <c r="U1175" i="22"/>
  <c r="U1167" i="22"/>
  <c r="U1159" i="22"/>
  <c r="U1151" i="22"/>
  <c r="U1143" i="22"/>
  <c r="U1135" i="22"/>
  <c r="U1127" i="22"/>
  <c r="U1119" i="22"/>
  <c r="U1111" i="22"/>
  <c r="U1103" i="22"/>
  <c r="U1095" i="22"/>
  <c r="U1087" i="22"/>
  <c r="U1079" i="22"/>
  <c r="U1071" i="22"/>
  <c r="U1063" i="22"/>
  <c r="U1055" i="22"/>
  <c r="U1047" i="22"/>
  <c r="U1039" i="22"/>
  <c r="U1031" i="22"/>
  <c r="U1023" i="22"/>
  <c r="U1015" i="22"/>
  <c r="U1007" i="22"/>
  <c r="U999" i="22"/>
  <c r="U991" i="22"/>
  <c r="U983" i="22"/>
  <c r="U975" i="22"/>
  <c r="U967" i="22"/>
  <c r="U959" i="22"/>
  <c r="U951" i="22"/>
  <c r="U943" i="22"/>
  <c r="U935" i="22"/>
  <c r="U927" i="22"/>
  <c r="U919" i="22"/>
  <c r="U911" i="22"/>
  <c r="U903" i="22"/>
  <c r="U895" i="22"/>
  <c r="U887" i="22"/>
  <c r="U879" i="22"/>
  <c r="U871" i="22"/>
  <c r="U863" i="22"/>
  <c r="U855" i="22"/>
  <c r="U847" i="22"/>
  <c r="U839" i="22"/>
  <c r="U831" i="22"/>
  <c r="U823" i="22"/>
  <c r="U815" i="22"/>
  <c r="U807" i="22"/>
  <c r="U799" i="22"/>
  <c r="U791" i="22"/>
  <c r="U783" i="22"/>
  <c r="U775" i="22"/>
  <c r="U767" i="22"/>
  <c r="U759" i="22"/>
  <c r="U751" i="22"/>
  <c r="U743" i="22"/>
  <c r="U735" i="22"/>
  <c r="U727" i="22"/>
  <c r="U719" i="22"/>
  <c r="U711" i="22"/>
  <c r="U703" i="22"/>
  <c r="U695" i="22"/>
  <c r="U687" i="22"/>
  <c r="U679" i="22"/>
  <c r="U671" i="22"/>
  <c r="U663" i="22"/>
  <c r="U655" i="22"/>
  <c r="U647" i="22"/>
  <c r="U639" i="22"/>
  <c r="U631" i="22"/>
  <c r="U623" i="22"/>
  <c r="U615" i="22"/>
  <c r="U607" i="22"/>
  <c r="U599" i="22"/>
  <c r="U591" i="22"/>
  <c r="U583" i="22"/>
  <c r="U575" i="22"/>
  <c r="U567" i="22"/>
  <c r="U559" i="22"/>
  <c r="U551" i="22"/>
  <c r="U543" i="22"/>
  <c r="U535" i="22"/>
  <c r="U2154" i="22"/>
  <c r="U2090" i="22"/>
  <c r="U2026" i="22"/>
  <c r="U1986" i="22"/>
  <c r="U1954" i="22"/>
  <c r="U1922" i="22"/>
  <c r="U1894" i="22"/>
  <c r="U1872" i="22"/>
  <c r="U1850" i="22"/>
  <c r="U1830" i="22"/>
  <c r="U1808" i="22"/>
  <c r="U1792" i="22"/>
  <c r="U1776" i="22"/>
  <c r="U1760" i="22"/>
  <c r="U1744" i="22"/>
  <c r="U1734" i="22"/>
  <c r="U1726" i="22"/>
  <c r="U1718" i="22"/>
  <c r="U1710" i="22"/>
  <c r="U1702" i="22"/>
  <c r="U1694" i="22"/>
  <c r="U1686" i="22"/>
  <c r="U1678" i="22"/>
  <c r="U1670" i="22"/>
  <c r="U1662" i="22"/>
  <c r="U1654" i="22"/>
  <c r="U1646" i="22"/>
  <c r="U1638" i="22"/>
  <c r="U1630" i="22"/>
  <c r="U1622" i="22"/>
  <c r="U1614" i="22"/>
  <c r="U1606" i="22"/>
  <c r="U1598" i="22"/>
  <c r="U1590" i="22"/>
  <c r="U1582" i="22"/>
  <c r="U1574" i="22"/>
  <c r="U1566" i="22"/>
  <c r="U1558" i="22"/>
  <c r="U1550" i="22"/>
  <c r="U1542" i="22"/>
  <c r="U1534" i="22"/>
  <c r="U1526" i="22"/>
  <c r="U1518" i="22"/>
  <c r="U1510" i="22"/>
  <c r="U1502" i="22"/>
  <c r="U1494" i="22"/>
  <c r="U1486" i="22"/>
  <c r="U1478" i="22"/>
  <c r="U1470" i="22"/>
  <c r="U1462" i="22"/>
  <c r="U1454" i="22"/>
  <c r="U1446" i="22"/>
  <c r="U1438" i="22"/>
  <c r="U1430" i="22"/>
  <c r="U1422" i="22"/>
  <c r="U1414" i="22"/>
  <c r="U1406" i="22"/>
  <c r="U1398" i="22"/>
  <c r="U1390" i="22"/>
  <c r="U1382" i="22"/>
  <c r="U1374" i="22"/>
  <c r="U1366" i="22"/>
  <c r="U1358" i="22"/>
  <c r="U1350" i="22"/>
  <c r="U1342" i="22"/>
  <c r="U1334" i="22"/>
  <c r="U1326" i="22"/>
  <c r="U1318" i="22"/>
  <c r="U1310" i="22"/>
  <c r="U1302" i="22"/>
  <c r="U1294" i="22"/>
  <c r="U1286" i="22"/>
  <c r="U1278" i="22"/>
  <c r="U1270" i="22"/>
  <c r="U1262" i="22"/>
  <c r="U1254" i="22"/>
  <c r="U1246" i="22"/>
  <c r="U1238" i="22"/>
  <c r="U1230" i="22"/>
  <c r="U1222" i="22"/>
  <c r="U1214" i="22"/>
  <c r="U1206" i="22"/>
  <c r="U1198" i="22"/>
  <c r="U1190" i="22"/>
  <c r="U1182" i="22"/>
  <c r="U1174" i="22"/>
  <c r="U1166" i="22"/>
  <c r="U1158" i="22"/>
  <c r="U1150" i="22"/>
  <c r="U1142" i="22"/>
  <c r="U1134" i="22"/>
  <c r="U1126" i="22"/>
  <c r="U1118" i="22"/>
  <c r="U1110" i="22"/>
  <c r="U1102" i="22"/>
  <c r="U1094" i="22"/>
  <c r="U1086" i="22"/>
  <c r="U1078" i="22"/>
  <c r="U1070" i="22"/>
  <c r="U1062" i="22"/>
  <c r="U1054" i="22"/>
  <c r="U1046" i="22"/>
  <c r="U1038" i="22"/>
  <c r="U1030" i="22"/>
  <c r="U1022" i="22"/>
  <c r="U1014" i="22"/>
  <c r="U1006" i="22"/>
  <c r="U998" i="22"/>
  <c r="U990" i="22"/>
  <c r="U982" i="22"/>
  <c r="U974" i="22"/>
  <c r="U966" i="22"/>
  <c r="U958" i="22"/>
  <c r="U950" i="22"/>
  <c r="U942" i="22"/>
  <c r="U934" i="22"/>
  <c r="U926" i="22"/>
  <c r="U918" i="22"/>
  <c r="U910" i="22"/>
  <c r="U902" i="22"/>
  <c r="U894" i="22"/>
  <c r="U886" i="22"/>
  <c r="U878" i="22"/>
  <c r="U870" i="22"/>
  <c r="U862" i="22"/>
  <c r="U854" i="22"/>
  <c r="U846" i="22"/>
  <c r="U838" i="22"/>
  <c r="U830" i="22"/>
  <c r="U822" i="22"/>
  <c r="U814" i="22"/>
  <c r="U806" i="22"/>
  <c r="U798" i="22"/>
  <c r="U790" i="22"/>
  <c r="U782" i="22"/>
  <c r="U774" i="22"/>
  <c r="U766" i="22"/>
  <c r="U758" i="22"/>
  <c r="U750" i="22"/>
  <c r="U742" i="22"/>
  <c r="U734" i="22"/>
  <c r="U726" i="22"/>
  <c r="U718" i="22"/>
  <c r="U710" i="22"/>
  <c r="U702" i="22"/>
  <c r="U694" i="22"/>
  <c r="U686" i="22"/>
  <c r="U678" i="22"/>
  <c r="U670" i="22"/>
  <c r="U662" i="22"/>
  <c r="U654" i="22"/>
  <c r="U646" i="22"/>
  <c r="U638" i="22"/>
  <c r="U630" i="22"/>
  <c r="U622" i="22"/>
  <c r="U614" i="22"/>
  <c r="U606" i="22"/>
  <c r="U598" i="22"/>
  <c r="U590" i="22"/>
  <c r="U582" i="22"/>
  <c r="U574" i="22"/>
  <c r="U566" i="22"/>
  <c r="U558" i="22"/>
  <c r="U550" i="22"/>
  <c r="U2146" i="22"/>
  <c r="U2082" i="22"/>
  <c r="U2018" i="22"/>
  <c r="U1982" i="22"/>
  <c r="U1950" i="22"/>
  <c r="U1918" i="22"/>
  <c r="U1890" i="22"/>
  <c r="U1870" i="22"/>
  <c r="U1848" i="22"/>
  <c r="U1826" i="22"/>
  <c r="U1806" i="22"/>
  <c r="U1790" i="22"/>
  <c r="U1774" i="22"/>
  <c r="U1758" i="22"/>
  <c r="U1742" i="22"/>
  <c r="U1733" i="22"/>
  <c r="U1725" i="22"/>
  <c r="U1717" i="22"/>
  <c r="U1709" i="22"/>
  <c r="U1701" i="22"/>
  <c r="U1693" i="22"/>
  <c r="U1685" i="22"/>
  <c r="U1677" i="22"/>
  <c r="U1669" i="22"/>
  <c r="U1661" i="22"/>
  <c r="U1653" i="22"/>
  <c r="U1645" i="22"/>
  <c r="U1637" i="22"/>
  <c r="U1629" i="22"/>
  <c r="U1621" i="22"/>
  <c r="U1613" i="22"/>
  <c r="U1605" i="22"/>
  <c r="U1597" i="22"/>
  <c r="U1589" i="22"/>
  <c r="U1581" i="22"/>
  <c r="U1573" i="22"/>
  <c r="U1565" i="22"/>
  <c r="U1557" i="22"/>
  <c r="U1549" i="22"/>
  <c r="U1541" i="22"/>
  <c r="U1533" i="22"/>
  <c r="U1525" i="22"/>
  <c r="U1517" i="22"/>
  <c r="U1509" i="22"/>
  <c r="U1501" i="22"/>
  <c r="U1493" i="22"/>
  <c r="U1485" i="22"/>
  <c r="U1477" i="22"/>
  <c r="U1469" i="22"/>
  <c r="U1461" i="22"/>
  <c r="U1453" i="22"/>
  <c r="U1445" i="22"/>
  <c r="U1437" i="22"/>
  <c r="U1429" i="22"/>
  <c r="U1421" i="22"/>
  <c r="U1413" i="22"/>
  <c r="U1405" i="22"/>
  <c r="U1397" i="22"/>
  <c r="U1389" i="22"/>
  <c r="U1381" i="22"/>
  <c r="U1373" i="22"/>
  <c r="U1365" i="22"/>
  <c r="U1357" i="22"/>
  <c r="U1349" i="22"/>
  <c r="U1341" i="22"/>
  <c r="U1333" i="22"/>
  <c r="U1325" i="22"/>
  <c r="U1317" i="22"/>
  <c r="U1309" i="22"/>
  <c r="U1301" i="22"/>
  <c r="U1293" i="22"/>
  <c r="U1285" i="22"/>
  <c r="U1277" i="22"/>
  <c r="U1269" i="22"/>
  <c r="U1261" i="22"/>
  <c r="U1253" i="22"/>
  <c r="U1245" i="22"/>
  <c r="U1237" i="22"/>
  <c r="U1229" i="22"/>
  <c r="U1221" i="22"/>
  <c r="U1213" i="22"/>
  <c r="U1205" i="22"/>
  <c r="U1197" i="22"/>
  <c r="U1189" i="22"/>
  <c r="U1181" i="22"/>
  <c r="U1173" i="22"/>
  <c r="U1165" i="22"/>
  <c r="U1157" i="22"/>
  <c r="U1149" i="22"/>
  <c r="U1141" i="22"/>
  <c r="U1133" i="22"/>
  <c r="U1125" i="22"/>
  <c r="U1117" i="22"/>
  <c r="U1109" i="22"/>
  <c r="U1101" i="22"/>
  <c r="U1093" i="22"/>
  <c r="U1085" i="22"/>
  <c r="U1077" i="22"/>
  <c r="U1069" i="22"/>
  <c r="U1061" i="22"/>
  <c r="U1053" i="22"/>
  <c r="U1045" i="22"/>
  <c r="U1037" i="22"/>
  <c r="U1029" i="22"/>
  <c r="U1021" i="22"/>
  <c r="U1013" i="22"/>
  <c r="U1005" i="22"/>
  <c r="U997" i="22"/>
  <c r="U989" i="22"/>
  <c r="U981" i="22"/>
  <c r="U973" i="22"/>
  <c r="U965" i="22"/>
  <c r="U957" i="22"/>
  <c r="U949" i="22"/>
  <c r="U941" i="22"/>
  <c r="U933" i="22"/>
  <c r="U925" i="22"/>
  <c r="U917" i="22"/>
  <c r="U909" i="22"/>
  <c r="U901" i="22"/>
  <c r="U893" i="22"/>
  <c r="U885" i="22"/>
  <c r="U877" i="22"/>
  <c r="U869" i="22"/>
  <c r="U861" i="22"/>
  <c r="U853" i="22"/>
  <c r="U845" i="22"/>
  <c r="U837" i="22"/>
  <c r="U829" i="22"/>
  <c r="U821" i="22"/>
  <c r="U813" i="22"/>
  <c r="U805" i="22"/>
  <c r="U797" i="22"/>
  <c r="U789" i="22"/>
  <c r="U781" i="22"/>
  <c r="U773" i="22"/>
  <c r="U765" i="22"/>
  <c r="U757" i="22"/>
  <c r="U749" i="22"/>
  <c r="U741" i="22"/>
  <c r="U733" i="22"/>
  <c r="U725" i="22"/>
  <c r="U717" i="22"/>
  <c r="U709" i="22"/>
  <c r="U701" i="22"/>
  <c r="U693" i="22"/>
  <c r="U685" i="22"/>
  <c r="U677" i="22"/>
  <c r="U669" i="22"/>
  <c r="U661" i="22"/>
  <c r="U653" i="22"/>
  <c r="U645" i="22"/>
  <c r="U637" i="22"/>
  <c r="U629" i="22"/>
  <c r="U621" i="22"/>
  <c r="U613" i="22"/>
  <c r="U605" i="22"/>
  <c r="U597" i="22"/>
  <c r="U589" i="22"/>
  <c r="U581" i="22"/>
  <c r="U573" i="22"/>
  <c r="U565" i="22"/>
  <c r="U557" i="22"/>
  <c r="U549" i="22"/>
  <c r="U2138" i="22"/>
  <c r="U2074" i="22"/>
  <c r="U2010" i="22"/>
  <c r="U1978" i="22"/>
  <c r="U1946" i="22"/>
  <c r="U1914" i="22"/>
  <c r="U1888" i="22"/>
  <c r="U1866" i="22"/>
  <c r="U1846" i="22"/>
  <c r="U1824" i="22"/>
  <c r="U1804" i="22"/>
  <c r="U1788" i="22"/>
  <c r="U1772" i="22"/>
  <c r="U1756" i="22"/>
  <c r="U1740" i="22"/>
  <c r="U1732" i="22"/>
  <c r="U1724" i="22"/>
  <c r="U1716" i="22"/>
  <c r="U1708" i="22"/>
  <c r="U1700" i="22"/>
  <c r="U1692" i="22"/>
  <c r="U1684" i="22"/>
  <c r="U1676" i="22"/>
  <c r="U1668" i="22"/>
  <c r="U1660" i="22"/>
  <c r="U1652" i="22"/>
  <c r="U1644" i="22"/>
  <c r="U1636" i="22"/>
  <c r="U1628" i="22"/>
  <c r="U1620" i="22"/>
  <c r="U1612" i="22"/>
  <c r="U1604" i="22"/>
  <c r="U1596" i="22"/>
  <c r="U1588" i="22"/>
  <c r="U1580" i="22"/>
  <c r="U1572" i="22"/>
  <c r="U1564" i="22"/>
  <c r="U1556" i="22"/>
  <c r="U1548" i="22"/>
  <c r="U1540" i="22"/>
  <c r="U1532" i="22"/>
  <c r="U1524" i="22"/>
  <c r="U1516" i="22"/>
  <c r="U1508" i="22"/>
  <c r="U1500" i="22"/>
  <c r="U1492" i="22"/>
  <c r="U1484" i="22"/>
  <c r="U1476" i="22"/>
  <c r="U1468" i="22"/>
  <c r="U1460" i="22"/>
  <c r="U1452" i="22"/>
  <c r="U1444" i="22"/>
  <c r="U1436" i="22"/>
  <c r="U1428" i="22"/>
  <c r="U1420" i="22"/>
  <c r="U1412" i="22"/>
  <c r="U1404" i="22"/>
  <c r="U1396" i="22"/>
  <c r="U1388" i="22"/>
  <c r="U1380" i="22"/>
  <c r="U1372" i="22"/>
  <c r="U1364" i="22"/>
  <c r="U1356" i="22"/>
  <c r="U1348" i="22"/>
  <c r="U1340" i="22"/>
  <c r="U1332" i="22"/>
  <c r="U1324" i="22"/>
  <c r="U1316" i="22"/>
  <c r="U1308" i="22"/>
  <c r="U1300" i="22"/>
  <c r="U1292" i="22"/>
  <c r="U1284" i="22"/>
  <c r="U1276" i="22"/>
  <c r="U1268" i="22"/>
  <c r="U1260" i="22"/>
  <c r="U1252" i="22"/>
  <c r="U1244" i="22"/>
  <c r="U1236" i="22"/>
  <c r="U1228" i="22"/>
  <c r="U1220" i="22"/>
  <c r="U1212" i="22"/>
  <c r="U1204" i="22"/>
  <c r="U1196" i="22"/>
  <c r="U1188" i="22"/>
  <c r="U1180" i="22"/>
  <c r="U1172" i="22"/>
  <c r="U1164" i="22"/>
  <c r="U1156" i="22"/>
  <c r="U1148" i="22"/>
  <c r="U1140" i="22"/>
  <c r="U1132" i="22"/>
  <c r="U1124" i="22"/>
  <c r="U1116" i="22"/>
  <c r="U1108" i="22"/>
  <c r="U1100" i="22"/>
  <c r="U1092" i="22"/>
  <c r="U1084" i="22"/>
  <c r="U1076" i="22"/>
  <c r="U1068" i="22"/>
  <c r="U1060" i="22"/>
  <c r="U1052" i="22"/>
  <c r="U1044" i="22"/>
  <c r="U1036" i="22"/>
  <c r="U1028" i="22"/>
  <c r="U1020" i="22"/>
  <c r="U1012" i="22"/>
  <c r="U1004" i="22"/>
  <c r="U996" i="22"/>
  <c r="U988" i="22"/>
  <c r="U980" i="22"/>
  <c r="U972" i="22"/>
  <c r="U964" i="22"/>
  <c r="U956" i="22"/>
  <c r="U948" i="22"/>
  <c r="U940" i="22"/>
  <c r="U932" i="22"/>
  <c r="U924" i="22"/>
  <c r="U916" i="22"/>
  <c r="U908" i="22"/>
  <c r="U900" i="22"/>
  <c r="U892" i="22"/>
  <c r="U884" i="22"/>
  <c r="U876" i="22"/>
  <c r="U868" i="22"/>
  <c r="U860" i="22"/>
  <c r="U852" i="22"/>
  <c r="U844" i="22"/>
  <c r="U836" i="22"/>
  <c r="U828" i="22"/>
  <c r="U820" i="22"/>
  <c r="U812" i="22"/>
  <c r="U804" i="22"/>
  <c r="U796" i="22"/>
  <c r="U788" i="22"/>
  <c r="U780" i="22"/>
  <c r="U772" i="22"/>
  <c r="U764" i="22"/>
  <c r="U756" i="22"/>
  <c r="U748" i="22"/>
  <c r="U740" i="22"/>
  <c r="U732" i="22"/>
  <c r="U724" i="22"/>
  <c r="U716" i="22"/>
  <c r="U708" i="22"/>
  <c r="U700" i="22"/>
  <c r="U692" i="22"/>
  <c r="U684" i="22"/>
  <c r="U676" i="22"/>
  <c r="U668" i="22"/>
  <c r="U660" i="22"/>
  <c r="U652" i="22"/>
  <c r="U644" i="22"/>
  <c r="U636" i="22"/>
  <c r="U628" i="22"/>
  <c r="U620" i="22"/>
  <c r="U612" i="22"/>
  <c r="U604" i="22"/>
  <c r="U596" i="22"/>
  <c r="U588" i="22"/>
  <c r="U580" i="22"/>
  <c r="U572" i="22"/>
  <c r="U564" i="22"/>
  <c r="U556" i="22"/>
  <c r="U548" i="22"/>
  <c r="U540" i="22"/>
  <c r="U532" i="22"/>
  <c r="U524" i="22"/>
  <c r="U516" i="22"/>
  <c r="U508" i="22"/>
  <c r="U500" i="22"/>
  <c r="U2194" i="22"/>
  <c r="U2130" i="22"/>
  <c r="U2066" i="22"/>
  <c r="U2006" i="22"/>
  <c r="U1974" i="22"/>
  <c r="U1942" i="22"/>
  <c r="U1910" i="22"/>
  <c r="U1886" i="22"/>
  <c r="U1864" i="22"/>
  <c r="U1842" i="22"/>
  <c r="U1822" i="22"/>
  <c r="U1802" i="22"/>
  <c r="U1786" i="22"/>
  <c r="U1770" i="22"/>
  <c r="U1754" i="22"/>
  <c r="U1739" i="22"/>
  <c r="U1731" i="22"/>
  <c r="U1723" i="22"/>
  <c r="U1715" i="22"/>
  <c r="U1707" i="22"/>
  <c r="U1699" i="22"/>
  <c r="U1691" i="22"/>
  <c r="U1683" i="22"/>
  <c r="U1675" i="22"/>
  <c r="U1667" i="22"/>
  <c r="U1659" i="22"/>
  <c r="U1651" i="22"/>
  <c r="U1643" i="22"/>
  <c r="U1635" i="22"/>
  <c r="U1627" i="22"/>
  <c r="U1619" i="22"/>
  <c r="U1611" i="22"/>
  <c r="U1603" i="22"/>
  <c r="U1595" i="22"/>
  <c r="U1587" i="22"/>
  <c r="U1579" i="22"/>
  <c r="U1571" i="22"/>
  <c r="U1563" i="22"/>
  <c r="U1555" i="22"/>
  <c r="U1547" i="22"/>
  <c r="U1539" i="22"/>
  <c r="U1531" i="22"/>
  <c r="U1523" i="22"/>
  <c r="U1515" i="22"/>
  <c r="U1507" i="22"/>
  <c r="U1499" i="22"/>
  <c r="U1491" i="22"/>
  <c r="U1483" i="22"/>
  <c r="U1475" i="22"/>
  <c r="U1467" i="22"/>
  <c r="U1459" i="22"/>
  <c r="U1451" i="22"/>
  <c r="U1443" i="22"/>
  <c r="U1435" i="22"/>
  <c r="U1427" i="22"/>
  <c r="U1419" i="22"/>
  <c r="U1411" i="22"/>
  <c r="U1403" i="22"/>
  <c r="U1395" i="22"/>
  <c r="U1387" i="22"/>
  <c r="U1379" i="22"/>
  <c r="U1371" i="22"/>
  <c r="U1363" i="22"/>
  <c r="U1355" i="22"/>
  <c r="U1347" i="22"/>
  <c r="U1339" i="22"/>
  <c r="U1331" i="22"/>
  <c r="U1323" i="22"/>
  <c r="U1315" i="22"/>
  <c r="U1307" i="22"/>
  <c r="U1299" i="22"/>
  <c r="U1291" i="22"/>
  <c r="U1283" i="22"/>
  <c r="U1275" i="22"/>
  <c r="U1267" i="22"/>
  <c r="U1259" i="22"/>
  <c r="U1251" i="22"/>
  <c r="U1243" i="22"/>
  <c r="U1235" i="22"/>
  <c r="U1227" i="22"/>
  <c r="U1219" i="22"/>
  <c r="U1211" i="22"/>
  <c r="U1203" i="22"/>
  <c r="U1195" i="22"/>
  <c r="U1187" i="22"/>
  <c r="U1179" i="22"/>
  <c r="U1171" i="22"/>
  <c r="U1163" i="22"/>
  <c r="U1155" i="22"/>
  <c r="U1147" i="22"/>
  <c r="U1139" i="22"/>
  <c r="U1131" i="22"/>
  <c r="U1123" i="22"/>
  <c r="U1115" i="22"/>
  <c r="U1107" i="22"/>
  <c r="U1099" i="22"/>
  <c r="U1091" i="22"/>
  <c r="U1083" i="22"/>
  <c r="U1075" i="22"/>
  <c r="U1067" i="22"/>
  <c r="U1059" i="22"/>
  <c r="U1051" i="22"/>
  <c r="U1043" i="22"/>
  <c r="U1035" i="22"/>
  <c r="U1027" i="22"/>
  <c r="U1019" i="22"/>
  <c r="U1011" i="22"/>
  <c r="U1003" i="22"/>
  <c r="U995" i="22"/>
  <c r="U987" i="22"/>
  <c r="U979" i="22"/>
  <c r="U971" i="22"/>
  <c r="U963" i="22"/>
  <c r="U955" i="22"/>
  <c r="U947" i="22"/>
  <c r="U939" i="22"/>
  <c r="U931" i="22"/>
  <c r="U923" i="22"/>
  <c r="U915" i="22"/>
  <c r="U907" i="22"/>
  <c r="U899" i="22"/>
  <c r="U891" i="22"/>
  <c r="U883" i="22"/>
  <c r="U875" i="22"/>
  <c r="U867" i="22"/>
  <c r="U859" i="22"/>
  <c r="U851" i="22"/>
  <c r="U843" i="22"/>
  <c r="U835" i="22"/>
  <c r="U827" i="22"/>
  <c r="U819" i="22"/>
  <c r="U811" i="22"/>
  <c r="U803" i="22"/>
  <c r="U795" i="22"/>
  <c r="U787" i="22"/>
  <c r="U779" i="22"/>
  <c r="U771" i="22"/>
  <c r="U763" i="22"/>
  <c r="U755" i="22"/>
  <c r="U747" i="22"/>
  <c r="U739" i="22"/>
  <c r="U731" i="22"/>
  <c r="U723" i="22"/>
  <c r="U715" i="22"/>
  <c r="U707" i="22"/>
  <c r="U699" i="22"/>
  <c r="U691" i="22"/>
  <c r="U683" i="22"/>
  <c r="U675" i="22"/>
  <c r="U667" i="22"/>
  <c r="U659" i="22"/>
  <c r="U651" i="22"/>
  <c r="U643" i="22"/>
  <c r="U635" i="22"/>
  <c r="U627" i="22"/>
  <c r="U619" i="22"/>
  <c r="U611" i="22"/>
  <c r="U603" i="22"/>
  <c r="U595" i="22"/>
  <c r="U587" i="22"/>
  <c r="U579" i="22"/>
  <c r="U571" i="22"/>
  <c r="U563" i="22"/>
  <c r="U555" i="22"/>
  <c r="U547" i="22"/>
  <c r="U539" i="22"/>
  <c r="U531" i="22"/>
  <c r="U523" i="22"/>
  <c r="U515" i="22"/>
  <c r="U507" i="22"/>
  <c r="U2186" i="22"/>
  <c r="U2122" i="22"/>
  <c r="U2058" i="22"/>
  <c r="U2002" i="22"/>
  <c r="U1970" i="22"/>
  <c r="U1938" i="22"/>
  <c r="U1906" i="22"/>
  <c r="U1882" i="22"/>
  <c r="U1862" i="22"/>
  <c r="U1840" i="22"/>
  <c r="U1818" i="22"/>
  <c r="U1800" i="22"/>
  <c r="U1784" i="22"/>
  <c r="U1768" i="22"/>
  <c r="U1752" i="22"/>
  <c r="U1738" i="22"/>
  <c r="U1730" i="22"/>
  <c r="U1722" i="22"/>
  <c r="U1714" i="22"/>
  <c r="U1706" i="22"/>
  <c r="U1698" i="22"/>
  <c r="U1690" i="22"/>
  <c r="U1682" i="22"/>
  <c r="U1674" i="22"/>
  <c r="U1666" i="22"/>
  <c r="U1658" i="22"/>
  <c r="U1650" i="22"/>
  <c r="U1642" i="22"/>
  <c r="U1634" i="22"/>
  <c r="U1626" i="22"/>
  <c r="U1618" i="22"/>
  <c r="U1610" i="22"/>
  <c r="U1602" i="22"/>
  <c r="U1594" i="22"/>
  <c r="U1586" i="22"/>
  <c r="U1578" i="22"/>
  <c r="U1570" i="22"/>
  <c r="U1562" i="22"/>
  <c r="U1554" i="22"/>
  <c r="U1546" i="22"/>
  <c r="U1538" i="22"/>
  <c r="U1530" i="22"/>
  <c r="U1522" i="22"/>
  <c r="U1514" i="22"/>
  <c r="U1506" i="22"/>
  <c r="U1498" i="22"/>
  <c r="U1490" i="22"/>
  <c r="U1482" i="22"/>
  <c r="U1474" i="22"/>
  <c r="U1466" i="22"/>
  <c r="U1458" i="22"/>
  <c r="U1450" i="22"/>
  <c r="U1442" i="22"/>
  <c r="U1434" i="22"/>
  <c r="U1426" i="22"/>
  <c r="U1418" i="22"/>
  <c r="U1410" i="22"/>
  <c r="U1402" i="22"/>
  <c r="U1394" i="22"/>
  <c r="U1386" i="22"/>
  <c r="U1378" i="22"/>
  <c r="U1370" i="22"/>
  <c r="U1362" i="22"/>
  <c r="U1354" i="22"/>
  <c r="U1346" i="22"/>
  <c r="U1338" i="22"/>
  <c r="U1330" i="22"/>
  <c r="U1322" i="22"/>
  <c r="U1314" i="22"/>
  <c r="U1306" i="22"/>
  <c r="U1298" i="22"/>
  <c r="U1290" i="22"/>
  <c r="U1282" i="22"/>
  <c r="U1274" i="22"/>
  <c r="U1266" i="22"/>
  <c r="U1258" i="22"/>
  <c r="U1250" i="22"/>
  <c r="U1242" i="22"/>
  <c r="U1234" i="22"/>
  <c r="U1226" i="22"/>
  <c r="U1218" i="22"/>
  <c r="U1210" i="22"/>
  <c r="U1202" i="22"/>
  <c r="U1194" i="22"/>
  <c r="U1186" i="22"/>
  <c r="U1178" i="22"/>
  <c r="U1170" i="22"/>
  <c r="U1162" i="22"/>
  <c r="U1154" i="22"/>
  <c r="U1146" i="22"/>
  <c r="U1138" i="22"/>
  <c r="U1130" i="22"/>
  <c r="U1122" i="22"/>
  <c r="U1114" i="22"/>
  <c r="U1106" i="22"/>
  <c r="U1098" i="22"/>
  <c r="U1090" i="22"/>
  <c r="U1082" i="22"/>
  <c r="U1074" i="22"/>
  <c r="U1066" i="22"/>
  <c r="U1058" i="22"/>
  <c r="U1050" i="22"/>
  <c r="U1042" i="22"/>
  <c r="U1034" i="22"/>
  <c r="U1026" i="22"/>
  <c r="U1018" i="22"/>
  <c r="U1010" i="22"/>
  <c r="U1002" i="22"/>
  <c r="U994" i="22"/>
  <c r="U986" i="22"/>
  <c r="U978" i="22"/>
  <c r="U970" i="22"/>
  <c r="U962" i="22"/>
  <c r="U954" i="22"/>
  <c r="U946" i="22"/>
  <c r="U938" i="22"/>
  <c r="U930" i="22"/>
  <c r="U922" i="22"/>
  <c r="U914" i="22"/>
  <c r="U906" i="22"/>
  <c r="U898" i="22"/>
  <c r="U890" i="22"/>
  <c r="U882" i="22"/>
  <c r="U874" i="22"/>
  <c r="U866" i="22"/>
  <c r="U858" i="22"/>
  <c r="U850" i="22"/>
  <c r="U842" i="22"/>
  <c r="U834" i="22"/>
  <c r="U826" i="22"/>
  <c r="U818" i="22"/>
  <c r="U810" i="22"/>
  <c r="U802" i="22"/>
  <c r="U794" i="22"/>
  <c r="U786" i="22"/>
  <c r="U778" i="22"/>
  <c r="U770" i="22"/>
  <c r="U762" i="22"/>
  <c r="U754" i="22"/>
  <c r="U746" i="22"/>
  <c r="U738" i="22"/>
  <c r="U730" i="22"/>
  <c r="U722" i="22"/>
  <c r="U714" i="22"/>
  <c r="U706" i="22"/>
  <c r="U698" i="22"/>
  <c r="U690" i="22"/>
  <c r="U682" i="22"/>
  <c r="U674" i="22"/>
  <c r="U666" i="22"/>
  <c r="U658" i="22"/>
  <c r="U650" i="22"/>
  <c r="U642" i="22"/>
  <c r="U634" i="22"/>
  <c r="U626" i="22"/>
  <c r="U618" i="22"/>
  <c r="U610" i="22"/>
  <c r="U602" i="22"/>
  <c r="U594" i="22"/>
  <c r="U586" i="22"/>
  <c r="U578" i="22"/>
  <c r="U570" i="22"/>
  <c r="U562" i="22"/>
  <c r="U554" i="22"/>
  <c r="U546" i="22"/>
  <c r="U538" i="22"/>
  <c r="U530" i="22"/>
  <c r="U522" i="22"/>
  <c r="U514" i="22"/>
  <c r="U506" i="22"/>
  <c r="U498" i="22"/>
  <c r="U2178" i="22"/>
  <c r="U2114" i="22"/>
  <c r="U2050" i="22"/>
  <c r="U1998" i="22"/>
  <c r="U1966" i="22"/>
  <c r="U1934" i="22"/>
  <c r="U1902" i="22"/>
  <c r="U1880" i="22"/>
  <c r="U1858" i="22"/>
  <c r="U1838" i="22"/>
  <c r="U1816" i="22"/>
  <c r="U1798" i="22"/>
  <c r="U1782" i="22"/>
  <c r="U1766" i="22"/>
  <c r="U1750" i="22"/>
  <c r="U1737" i="22"/>
  <c r="U1729" i="22"/>
  <c r="U1721" i="22"/>
  <c r="U1713" i="22"/>
  <c r="U1705" i="22"/>
  <c r="U1697" i="22"/>
  <c r="U1689" i="22"/>
  <c r="U1681" i="22"/>
  <c r="U1673" i="22"/>
  <c r="U1665" i="22"/>
  <c r="U1657" i="22"/>
  <c r="U1649" i="22"/>
  <c r="U1641" i="22"/>
  <c r="U1633" i="22"/>
  <c r="U1625" i="22"/>
  <c r="U1617" i="22"/>
  <c r="U1609" i="22"/>
  <c r="U1601" i="22"/>
  <c r="U1593" i="22"/>
  <c r="U1585" i="22"/>
  <c r="U1577" i="22"/>
  <c r="U1569" i="22"/>
  <c r="U1561" i="22"/>
  <c r="U1553" i="22"/>
  <c r="U1545" i="22"/>
  <c r="U1537" i="22"/>
  <c r="U1529" i="22"/>
  <c r="U1521" i="22"/>
  <c r="U1513" i="22"/>
  <c r="U1505" i="22"/>
  <c r="U1497" i="22"/>
  <c r="U1489" i="22"/>
  <c r="U1481" i="22"/>
  <c r="U1473" i="22"/>
  <c r="U1465" i="22"/>
  <c r="U1457" i="22"/>
  <c r="U1449" i="22"/>
  <c r="U1441" i="22"/>
  <c r="U1433" i="22"/>
  <c r="U1425" i="22"/>
  <c r="U1417" i="22"/>
  <c r="U1409" i="22"/>
  <c r="U1401" i="22"/>
  <c r="U1393" i="22"/>
  <c r="U1385" i="22"/>
  <c r="U1377" i="22"/>
  <c r="U1369" i="22"/>
  <c r="U1361" i="22"/>
  <c r="U1353" i="22"/>
  <c r="U1345" i="22"/>
  <c r="U1337" i="22"/>
  <c r="U1329" i="22"/>
  <c r="U1321" i="22"/>
  <c r="U1313" i="22"/>
  <c r="U1305" i="22"/>
  <c r="U1297" i="22"/>
  <c r="U1289" i="22"/>
  <c r="U1281" i="22"/>
  <c r="U1273" i="22"/>
  <c r="U1265" i="22"/>
  <c r="U1257" i="22"/>
  <c r="U1249" i="22"/>
  <c r="U1241" i="22"/>
  <c r="U1233" i="22"/>
  <c r="U1225" i="22"/>
  <c r="U1217" i="22"/>
  <c r="U1209" i="22"/>
  <c r="U1201" i="22"/>
  <c r="U1193" i="22"/>
  <c r="U1185" i="22"/>
  <c r="U1177" i="22"/>
  <c r="U1169" i="22"/>
  <c r="U1161" i="22"/>
  <c r="U1153" i="22"/>
  <c r="U1145" i="22"/>
  <c r="U1137" i="22"/>
  <c r="U1129" i="22"/>
  <c r="U1121" i="22"/>
  <c r="U1113" i="22"/>
  <c r="U1105" i="22"/>
  <c r="U1097" i="22"/>
  <c r="U1089" i="22"/>
  <c r="U1081" i="22"/>
  <c r="U1073" i="22"/>
  <c r="U1065" i="22"/>
  <c r="U1057" i="22"/>
  <c r="U1049" i="22"/>
  <c r="U1041" i="22"/>
  <c r="U1033" i="22"/>
  <c r="U1025" i="22"/>
  <c r="U1017" i="22"/>
  <c r="U1009" i="22"/>
  <c r="U1001" i="22"/>
  <c r="U993" i="22"/>
  <c r="U985" i="22"/>
  <c r="U977" i="22"/>
  <c r="U969" i="22"/>
  <c r="U961" i="22"/>
  <c r="U953" i="22"/>
  <c r="U945" i="22"/>
  <c r="U937" i="22"/>
  <c r="U929" i="22"/>
  <c r="U921" i="22"/>
  <c r="U913" i="22"/>
  <c r="U905" i="22"/>
  <c r="U897" i="22"/>
  <c r="U889" i="22"/>
  <c r="U881" i="22"/>
  <c r="U873" i="22"/>
  <c r="U865" i="22"/>
  <c r="U857" i="22"/>
  <c r="U849" i="22"/>
  <c r="U841" i="22"/>
  <c r="U833" i="22"/>
  <c r="U825" i="22"/>
  <c r="U817" i="22"/>
  <c r="U809" i="22"/>
  <c r="U801" i="22"/>
  <c r="U793" i="22"/>
  <c r="U785" i="22"/>
  <c r="U777" i="22"/>
  <c r="U769" i="22"/>
  <c r="U761" i="22"/>
  <c r="U753" i="22"/>
  <c r="U745" i="22"/>
  <c r="U737" i="22"/>
  <c r="U729" i="22"/>
  <c r="U721" i="22"/>
  <c r="U713" i="22"/>
  <c r="U705" i="22"/>
  <c r="U697" i="22"/>
  <c r="U689" i="22"/>
  <c r="U681" i="22"/>
  <c r="U673" i="22"/>
  <c r="U665" i="22"/>
  <c r="U657" i="22"/>
  <c r="U649" i="22"/>
  <c r="U641" i="22"/>
  <c r="U2170" i="22"/>
  <c r="U2106" i="22"/>
  <c r="U2042" i="22"/>
  <c r="U1994" i="22"/>
  <c r="U1962" i="22"/>
  <c r="U1930" i="22"/>
  <c r="U1898" i="22"/>
  <c r="U1878" i="22"/>
  <c r="U1856" i="22"/>
  <c r="U1834" i="22"/>
  <c r="U1814" i="22"/>
  <c r="U1796" i="22"/>
  <c r="U1780" i="22"/>
  <c r="U1764" i="22"/>
  <c r="U1748" i="22"/>
  <c r="U1736" i="22"/>
  <c r="U1728" i="22"/>
  <c r="U1720" i="22"/>
  <c r="U1712" i="22"/>
  <c r="U1704" i="22"/>
  <c r="U1696" i="22"/>
  <c r="U1688" i="22"/>
  <c r="U1680" i="22"/>
  <c r="U1672" i="22"/>
  <c r="U1664" i="22"/>
  <c r="U1656" i="22"/>
  <c r="U1648" i="22"/>
  <c r="U1640" i="22"/>
  <c r="U1632" i="22"/>
  <c r="U1624" i="22"/>
  <c r="U1616" i="22"/>
  <c r="U1608" i="22"/>
  <c r="U1600" i="22"/>
  <c r="U1592" i="22"/>
  <c r="U1584" i="22"/>
  <c r="U1576" i="22"/>
  <c r="U1568" i="22"/>
  <c r="U1560" i="22"/>
  <c r="U1552" i="22"/>
  <c r="U1544" i="22"/>
  <c r="U1536" i="22"/>
  <c r="U1528" i="22"/>
  <c r="U1520" i="22"/>
  <c r="U1512" i="22"/>
  <c r="U1504" i="22"/>
  <c r="U1496" i="22"/>
  <c r="U1488" i="22"/>
  <c r="U1480" i="22"/>
  <c r="U1472" i="22"/>
  <c r="U1464" i="22"/>
  <c r="U1456" i="22"/>
  <c r="U1448" i="22"/>
  <c r="U1440" i="22"/>
  <c r="U1432" i="22"/>
  <c r="U1424" i="22"/>
  <c r="U1416" i="22"/>
  <c r="U1408" i="22"/>
  <c r="U1400" i="22"/>
  <c r="U1392" i="22"/>
  <c r="U1384" i="22"/>
  <c r="U1376" i="22"/>
  <c r="U1368" i="22"/>
  <c r="U1360" i="22"/>
  <c r="U1352" i="22"/>
  <c r="U1344" i="22"/>
  <c r="U1336" i="22"/>
  <c r="U1328" i="22"/>
  <c r="U1320" i="22"/>
  <c r="U1312" i="22"/>
  <c r="U1304" i="22"/>
  <c r="U1296" i="22"/>
  <c r="U1288" i="22"/>
  <c r="U1280" i="22"/>
  <c r="U1272" i="22"/>
  <c r="U1264" i="22"/>
  <c r="U1256" i="22"/>
  <c r="U1248" i="22"/>
  <c r="U1240" i="22"/>
  <c r="U1232" i="22"/>
  <c r="U1224" i="22"/>
  <c r="U1216" i="22"/>
  <c r="U1208" i="22"/>
  <c r="U1200" i="22"/>
  <c r="U1192" i="22"/>
  <c r="U1184" i="22"/>
  <c r="U1176" i="22"/>
  <c r="U1168" i="22"/>
  <c r="U1160" i="22"/>
  <c r="U1152" i="22"/>
  <c r="U1144" i="22"/>
  <c r="U1136" i="22"/>
  <c r="U1128" i="22"/>
  <c r="U1120" i="22"/>
  <c r="U1112" i="22"/>
  <c r="U1104" i="22"/>
  <c r="U1096" i="22"/>
  <c r="U1088" i="22"/>
  <c r="U1080" i="22"/>
  <c r="U1072" i="22"/>
  <c r="U1064" i="22"/>
  <c r="U1056" i="22"/>
  <c r="U1048" i="22"/>
  <c r="U1040" i="22"/>
  <c r="U1032" i="22"/>
  <c r="U1024" i="22"/>
  <c r="U1016" i="22"/>
  <c r="U1008" i="22"/>
  <c r="U1000" i="22"/>
  <c r="U992" i="22"/>
  <c r="U984" i="22"/>
  <c r="U976" i="22"/>
  <c r="U968" i="22"/>
  <c r="U960" i="22"/>
  <c r="U952" i="22"/>
  <c r="U944" i="22"/>
  <c r="U936" i="22"/>
  <c r="U928" i="22"/>
  <c r="U920" i="22"/>
  <c r="U912" i="22"/>
  <c r="U904" i="22"/>
  <c r="U896" i="22"/>
  <c r="U888" i="22"/>
  <c r="U880" i="22"/>
  <c r="U872" i="22"/>
  <c r="U864" i="22"/>
  <c r="U856" i="22"/>
  <c r="U848" i="22"/>
  <c r="U840" i="22"/>
  <c r="U832" i="22"/>
  <c r="U824" i="22"/>
  <c r="U816" i="22"/>
  <c r="U808" i="22"/>
  <c r="U800" i="22"/>
  <c r="U792" i="22"/>
  <c r="U784" i="22"/>
  <c r="U776" i="22"/>
  <c r="U768" i="22"/>
  <c r="U760" i="22"/>
  <c r="U752" i="22"/>
  <c r="U744" i="22"/>
  <c r="U736" i="22"/>
  <c r="U728" i="22"/>
  <c r="U720" i="22"/>
  <c r="U712" i="22"/>
  <c r="U704" i="22"/>
  <c r="U696" i="22"/>
  <c r="U688" i="22"/>
  <c r="U680" i="22"/>
  <c r="U672" i="22"/>
  <c r="U664" i="22"/>
  <c r="U656" i="22"/>
  <c r="U648" i="22"/>
  <c r="U640" i="22"/>
  <c r="U632" i="22"/>
  <c r="U624" i="22"/>
  <c r="U616" i="22"/>
  <c r="U608" i="22"/>
  <c r="U600" i="22"/>
  <c r="U592" i="22"/>
  <c r="U584" i="22"/>
  <c r="U576" i="22"/>
  <c r="U568" i="22"/>
  <c r="U560" i="22"/>
  <c r="U552" i="22"/>
  <c r="U544" i="22"/>
  <c r="U536" i="22"/>
  <c r="U528" i="22"/>
  <c r="U520" i="22"/>
  <c r="U512" i="22"/>
  <c r="U504" i="22"/>
  <c r="U496" i="22"/>
  <c r="U601" i="22"/>
  <c r="U542" i="22"/>
  <c r="U525" i="22"/>
  <c r="U509" i="22"/>
  <c r="U494" i="22"/>
  <c r="U486" i="22"/>
  <c r="U478" i="22"/>
  <c r="U470" i="22"/>
  <c r="U462" i="22"/>
  <c r="U454" i="22"/>
  <c r="U446" i="22"/>
  <c r="U438" i="22"/>
  <c r="U430" i="22"/>
  <c r="U422" i="22"/>
  <c r="U414" i="22"/>
  <c r="U406" i="22"/>
  <c r="U398" i="22"/>
  <c r="U390" i="22"/>
  <c r="U382" i="22"/>
  <c r="U374" i="22"/>
  <c r="U366" i="22"/>
  <c r="U358" i="22"/>
  <c r="U350" i="22"/>
  <c r="U342" i="22"/>
  <c r="U334" i="22"/>
  <c r="U326" i="22"/>
  <c r="U318" i="22"/>
  <c r="U310" i="22"/>
  <c r="U302" i="22"/>
  <c r="U294" i="22"/>
  <c r="U286" i="22"/>
  <c r="U278" i="22"/>
  <c r="U270" i="22"/>
  <c r="U262" i="22"/>
  <c r="U254" i="22"/>
  <c r="U246" i="22"/>
  <c r="U238" i="22"/>
  <c r="U230" i="22"/>
  <c r="U222" i="22"/>
  <c r="U214" i="22"/>
  <c r="U206" i="22"/>
  <c r="U198" i="22"/>
  <c r="U190" i="22"/>
  <c r="U182" i="22"/>
  <c r="U174" i="22"/>
  <c r="U166" i="22"/>
  <c r="U158" i="22"/>
  <c r="U150" i="22"/>
  <c r="U142" i="22"/>
  <c r="U134" i="22"/>
  <c r="U126" i="22"/>
  <c r="U118" i="22"/>
  <c r="U110" i="22"/>
  <c r="U102" i="22"/>
  <c r="U94" i="22"/>
  <c r="U86" i="22"/>
  <c r="U78" i="22"/>
  <c r="U70" i="22"/>
  <c r="U62" i="22"/>
  <c r="U54" i="22"/>
  <c r="U46" i="22"/>
  <c r="U38" i="22"/>
  <c r="U30" i="22"/>
  <c r="U22" i="22"/>
  <c r="U14" i="22"/>
  <c r="U21" i="22"/>
  <c r="U593" i="22"/>
  <c r="U541" i="22"/>
  <c r="U521" i="22"/>
  <c r="U505" i="22"/>
  <c r="U493" i="22"/>
  <c r="U485" i="22"/>
  <c r="U477" i="22"/>
  <c r="U469" i="22"/>
  <c r="U461" i="22"/>
  <c r="U453" i="22"/>
  <c r="U445" i="22"/>
  <c r="U437" i="22"/>
  <c r="U429" i="22"/>
  <c r="U421" i="22"/>
  <c r="U413" i="22"/>
  <c r="U405" i="22"/>
  <c r="U397" i="22"/>
  <c r="U389" i="22"/>
  <c r="U381" i="22"/>
  <c r="U373" i="22"/>
  <c r="U365" i="22"/>
  <c r="U357" i="22"/>
  <c r="U349" i="22"/>
  <c r="U341" i="22"/>
  <c r="U333" i="22"/>
  <c r="U325" i="22"/>
  <c r="U317" i="22"/>
  <c r="U309" i="22"/>
  <c r="U301" i="22"/>
  <c r="U293" i="22"/>
  <c r="U285" i="22"/>
  <c r="U277" i="22"/>
  <c r="U269" i="22"/>
  <c r="U261" i="22"/>
  <c r="U253" i="22"/>
  <c r="U245" i="22"/>
  <c r="U237" i="22"/>
  <c r="U229" i="22"/>
  <c r="U221" i="22"/>
  <c r="U213" i="22"/>
  <c r="U205" i="22"/>
  <c r="U197" i="22"/>
  <c r="U189" i="22"/>
  <c r="U181" i="22"/>
  <c r="U173" i="22"/>
  <c r="U165" i="22"/>
  <c r="U157" i="22"/>
  <c r="U149" i="22"/>
  <c r="U141" i="22"/>
  <c r="U133" i="22"/>
  <c r="U125" i="22"/>
  <c r="U117" i="22"/>
  <c r="U109" i="22"/>
  <c r="U101" i="22"/>
  <c r="U93" i="22"/>
  <c r="U85" i="22"/>
  <c r="U77" i="22"/>
  <c r="U69" i="22"/>
  <c r="U61" i="22"/>
  <c r="U53" i="22"/>
  <c r="U45" i="22"/>
  <c r="U37" i="22"/>
  <c r="U29" i="22"/>
  <c r="U585" i="22"/>
  <c r="U537" i="22"/>
  <c r="U519" i="22"/>
  <c r="U503" i="22"/>
  <c r="U492" i="22"/>
  <c r="U484" i="22"/>
  <c r="U476" i="22"/>
  <c r="U468" i="22"/>
  <c r="U460" i="22"/>
  <c r="U452" i="22"/>
  <c r="U444" i="22"/>
  <c r="U436" i="22"/>
  <c r="U428" i="22"/>
  <c r="U420" i="22"/>
  <c r="U412" i="22"/>
  <c r="U404" i="22"/>
  <c r="U396" i="22"/>
  <c r="U388" i="22"/>
  <c r="U380" i="22"/>
  <c r="U372" i="22"/>
  <c r="U364" i="22"/>
  <c r="U356" i="22"/>
  <c r="U348" i="22"/>
  <c r="U340" i="22"/>
  <c r="U332" i="22"/>
  <c r="U324" i="22"/>
  <c r="U316" i="22"/>
  <c r="U308" i="22"/>
  <c r="U300" i="22"/>
  <c r="U292" i="22"/>
  <c r="U284" i="22"/>
  <c r="U276" i="22"/>
  <c r="U268" i="22"/>
  <c r="U260" i="22"/>
  <c r="U252" i="22"/>
  <c r="U244" i="22"/>
  <c r="U236" i="22"/>
  <c r="U228" i="22"/>
  <c r="U220" i="22"/>
  <c r="U212" i="22"/>
  <c r="U204" i="22"/>
  <c r="U196" i="22"/>
  <c r="U188" i="22"/>
  <c r="U180" i="22"/>
  <c r="U172" i="22"/>
  <c r="U164" i="22"/>
  <c r="U156" i="22"/>
  <c r="U148" i="22"/>
  <c r="U140" i="22"/>
  <c r="U132" i="22"/>
  <c r="U124" i="22"/>
  <c r="U116" i="22"/>
  <c r="U108" i="22"/>
  <c r="U100" i="22"/>
  <c r="U92" i="22"/>
  <c r="U84" i="22"/>
  <c r="U76" i="22"/>
  <c r="U68" i="22"/>
  <c r="U60" i="22"/>
  <c r="U52" i="22"/>
  <c r="U44" i="22"/>
  <c r="U36" i="22"/>
  <c r="U28" i="22"/>
  <c r="U20" i="22"/>
  <c r="U12" i="22"/>
  <c r="U4" i="22"/>
  <c r="U59" i="22"/>
  <c r="U43" i="22"/>
  <c r="U27" i="22"/>
  <c r="U11" i="22"/>
  <c r="U18" i="22"/>
  <c r="U5" i="22"/>
  <c r="U577" i="22"/>
  <c r="U534" i="22"/>
  <c r="U518" i="22"/>
  <c r="U502" i="22"/>
  <c r="U491" i="22"/>
  <c r="U483" i="22"/>
  <c r="U475" i="22"/>
  <c r="U467" i="22"/>
  <c r="U459" i="22"/>
  <c r="U451" i="22"/>
  <c r="U443" i="22"/>
  <c r="U435" i="22"/>
  <c r="U427" i="22"/>
  <c r="U419" i="22"/>
  <c r="U411" i="22"/>
  <c r="U403" i="22"/>
  <c r="U395" i="22"/>
  <c r="U387" i="22"/>
  <c r="U379" i="22"/>
  <c r="U371" i="22"/>
  <c r="U363" i="22"/>
  <c r="U355" i="22"/>
  <c r="U347" i="22"/>
  <c r="U339" i="22"/>
  <c r="U331" i="22"/>
  <c r="U323" i="22"/>
  <c r="U315" i="22"/>
  <c r="U307" i="22"/>
  <c r="U299" i="22"/>
  <c r="U291" i="22"/>
  <c r="U283" i="22"/>
  <c r="U275" i="22"/>
  <c r="U267" i="22"/>
  <c r="U259" i="22"/>
  <c r="U251" i="22"/>
  <c r="U243" i="22"/>
  <c r="U235" i="22"/>
  <c r="U227" i="22"/>
  <c r="U219" i="22"/>
  <c r="U211" i="22"/>
  <c r="U203" i="22"/>
  <c r="U195" i="22"/>
  <c r="U187" i="22"/>
  <c r="U179" i="22"/>
  <c r="U171" i="22"/>
  <c r="U163" i="22"/>
  <c r="U155" i="22"/>
  <c r="U147" i="22"/>
  <c r="U139" i="22"/>
  <c r="U131" i="22"/>
  <c r="U123" i="22"/>
  <c r="U115" i="22"/>
  <c r="U107" i="22"/>
  <c r="U99" i="22"/>
  <c r="U91" i="22"/>
  <c r="U83" i="22"/>
  <c r="U75" i="22"/>
  <c r="U67" i="22"/>
  <c r="U51" i="22"/>
  <c r="U35" i="22"/>
  <c r="U19" i="22"/>
  <c r="U3" i="22"/>
  <c r="U13" i="22"/>
  <c r="U633" i="22"/>
  <c r="U569" i="22"/>
  <c r="U533" i="22"/>
  <c r="U517" i="22"/>
  <c r="U501" i="22"/>
  <c r="U490" i="22"/>
  <c r="U482" i="22"/>
  <c r="U474" i="22"/>
  <c r="U466" i="22"/>
  <c r="U458" i="22"/>
  <c r="U450" i="22"/>
  <c r="U442" i="22"/>
  <c r="U434" i="22"/>
  <c r="U426" i="22"/>
  <c r="U418" i="22"/>
  <c r="U410" i="22"/>
  <c r="U402" i="22"/>
  <c r="U394" i="22"/>
  <c r="U386" i="22"/>
  <c r="U378" i="22"/>
  <c r="U370" i="22"/>
  <c r="U362" i="22"/>
  <c r="U354" i="22"/>
  <c r="U346" i="22"/>
  <c r="U338" i="22"/>
  <c r="U330" i="22"/>
  <c r="U322" i="22"/>
  <c r="U314" i="22"/>
  <c r="U306" i="22"/>
  <c r="U298" i="22"/>
  <c r="U290" i="22"/>
  <c r="U282" i="22"/>
  <c r="U274" i="22"/>
  <c r="U266" i="22"/>
  <c r="U258" i="22"/>
  <c r="U250" i="22"/>
  <c r="U242" i="22"/>
  <c r="U234" i="22"/>
  <c r="U226" i="22"/>
  <c r="U218" i="22"/>
  <c r="U210" i="22"/>
  <c r="U202" i="22"/>
  <c r="U194" i="22"/>
  <c r="U186" i="22"/>
  <c r="U178" i="22"/>
  <c r="U170" i="22"/>
  <c r="U162" i="22"/>
  <c r="U154" i="22"/>
  <c r="U146" i="22"/>
  <c r="U138" i="22"/>
  <c r="U130" i="22"/>
  <c r="U122" i="22"/>
  <c r="U114" i="22"/>
  <c r="U106" i="22"/>
  <c r="U98" i="22"/>
  <c r="U90" i="22"/>
  <c r="U82" i="22"/>
  <c r="U74" i="22"/>
  <c r="U66" i="22"/>
  <c r="U58" i="22"/>
  <c r="U50" i="22"/>
  <c r="U42" i="22"/>
  <c r="U34" i="22"/>
  <c r="U26" i="22"/>
  <c r="U10" i="22"/>
  <c r="U625" i="22"/>
  <c r="U561" i="22"/>
  <c r="U529" i="22"/>
  <c r="U513" i="22"/>
  <c r="U499" i="22"/>
  <c r="U489" i="22"/>
  <c r="U481" i="22"/>
  <c r="U473" i="22"/>
  <c r="U465" i="22"/>
  <c r="U457" i="22"/>
  <c r="U449" i="22"/>
  <c r="U441" i="22"/>
  <c r="U433" i="22"/>
  <c r="U425" i="22"/>
  <c r="U417" i="22"/>
  <c r="U409" i="22"/>
  <c r="U401" i="22"/>
  <c r="U393" i="22"/>
  <c r="U385" i="22"/>
  <c r="U377" i="22"/>
  <c r="U369" i="22"/>
  <c r="U361" i="22"/>
  <c r="U353" i="22"/>
  <c r="U345" i="22"/>
  <c r="U337" i="22"/>
  <c r="U329" i="22"/>
  <c r="U321" i="22"/>
  <c r="U313" i="22"/>
  <c r="U305" i="22"/>
  <c r="U297" i="22"/>
  <c r="U289" i="22"/>
  <c r="U281" i="22"/>
  <c r="U273" i="22"/>
  <c r="U265" i="22"/>
  <c r="U257" i="22"/>
  <c r="U249" i="22"/>
  <c r="U241" i="22"/>
  <c r="U233" i="22"/>
  <c r="U225" i="22"/>
  <c r="U217" i="22"/>
  <c r="U209" i="22"/>
  <c r="U201" i="22"/>
  <c r="U193" i="22"/>
  <c r="U185" i="22"/>
  <c r="U177" i="22"/>
  <c r="U169" i="22"/>
  <c r="U161" i="22"/>
  <c r="U153" i="22"/>
  <c r="U145" i="22"/>
  <c r="U137" i="22"/>
  <c r="U129" i="22"/>
  <c r="U121" i="22"/>
  <c r="U113" i="22"/>
  <c r="U105" i="22"/>
  <c r="U97" i="22"/>
  <c r="U89" i="22"/>
  <c r="U81" i="22"/>
  <c r="U73" i="22"/>
  <c r="U65" i="22"/>
  <c r="U57" i="22"/>
  <c r="U49" i="22"/>
  <c r="U41" i="22"/>
  <c r="U33" i="22"/>
  <c r="U25" i="22"/>
  <c r="U17" i="22"/>
  <c r="U9" i="22"/>
  <c r="U617" i="22"/>
  <c r="U553" i="22"/>
  <c r="U527" i="22"/>
  <c r="U511" i="22"/>
  <c r="U497" i="22"/>
  <c r="U488" i="22"/>
  <c r="U480" i="22"/>
  <c r="U472" i="22"/>
  <c r="U464" i="22"/>
  <c r="U456" i="22"/>
  <c r="U448" i="22"/>
  <c r="U440" i="22"/>
  <c r="U432" i="22"/>
  <c r="U424" i="22"/>
  <c r="U416" i="22"/>
  <c r="U408" i="22"/>
  <c r="U400" i="22"/>
  <c r="U392" i="22"/>
  <c r="U384" i="22"/>
  <c r="U376" i="22"/>
  <c r="U368" i="22"/>
  <c r="U360" i="22"/>
  <c r="U352" i="22"/>
  <c r="U344" i="22"/>
  <c r="U336" i="22"/>
  <c r="U328" i="22"/>
  <c r="U320" i="22"/>
  <c r="U312" i="22"/>
  <c r="U304" i="22"/>
  <c r="U296" i="22"/>
  <c r="U288" i="22"/>
  <c r="U280" i="22"/>
  <c r="U272" i="22"/>
  <c r="U264" i="22"/>
  <c r="U256" i="22"/>
  <c r="U248" i="22"/>
  <c r="U240" i="22"/>
  <c r="U232" i="22"/>
  <c r="U224" i="22"/>
  <c r="U216" i="22"/>
  <c r="U208" i="22"/>
  <c r="U200" i="22"/>
  <c r="U192" i="22"/>
  <c r="U184" i="22"/>
  <c r="U176" i="22"/>
  <c r="U168" i="22"/>
  <c r="U160" i="22"/>
  <c r="U152" i="22"/>
  <c r="U144" i="22"/>
  <c r="U136" i="22"/>
  <c r="U128" i="22"/>
  <c r="U120" i="22"/>
  <c r="U112" i="22"/>
  <c r="U104" i="22"/>
  <c r="U96" i="22"/>
  <c r="U88" i="22"/>
  <c r="U80" i="22"/>
  <c r="U72" i="22"/>
  <c r="U64" i="22"/>
  <c r="U56" i="22"/>
  <c r="U48" i="22"/>
  <c r="U40" i="22"/>
  <c r="U32" i="22"/>
  <c r="U24" i="22"/>
  <c r="U16" i="22"/>
  <c r="U8" i="22"/>
  <c r="U79" i="22"/>
  <c r="U63" i="22"/>
  <c r="U47" i="22"/>
  <c r="U31" i="22"/>
  <c r="U15" i="22"/>
  <c r="U6" i="22"/>
  <c r="U609" i="22"/>
  <c r="U545" i="22"/>
  <c r="U526" i="22"/>
  <c r="U510" i="22"/>
  <c r="U495" i="22"/>
  <c r="U487" i="22"/>
  <c r="U479" i="22"/>
  <c r="U471" i="22"/>
  <c r="U463" i="22"/>
  <c r="U455" i="22"/>
  <c r="U447" i="22"/>
  <c r="U439" i="22"/>
  <c r="U431" i="22"/>
  <c r="U423" i="22"/>
  <c r="U415" i="22"/>
  <c r="U407" i="22"/>
  <c r="U399" i="22"/>
  <c r="U391" i="22"/>
  <c r="U383" i="22"/>
  <c r="U375" i="22"/>
  <c r="U367" i="22"/>
  <c r="U359" i="22"/>
  <c r="U351" i="22"/>
  <c r="U343" i="22"/>
  <c r="U335" i="22"/>
  <c r="U327" i="22"/>
  <c r="U319" i="22"/>
  <c r="U311" i="22"/>
  <c r="U303" i="22"/>
  <c r="U295" i="22"/>
  <c r="U287" i="22"/>
  <c r="U279" i="22"/>
  <c r="U271" i="22"/>
  <c r="U263" i="22"/>
  <c r="U255" i="22"/>
  <c r="U247" i="22"/>
  <c r="U239" i="22"/>
  <c r="U231" i="22"/>
  <c r="U223" i="22"/>
  <c r="U215" i="22"/>
  <c r="U207" i="22"/>
  <c r="U199" i="22"/>
  <c r="U191" i="22"/>
  <c r="U183" i="22"/>
  <c r="U175" i="22"/>
  <c r="U167" i="22"/>
  <c r="U159" i="22"/>
  <c r="U151" i="22"/>
  <c r="U143" i="22"/>
  <c r="U135" i="22"/>
  <c r="U127" i="22"/>
  <c r="U119" i="22"/>
  <c r="U111" i="22"/>
  <c r="U103" i="22"/>
  <c r="U95" i="22"/>
  <c r="U87" i="22"/>
  <c r="U71" i="22"/>
  <c r="U55" i="22"/>
  <c r="U39" i="22"/>
  <c r="U23" i="22"/>
  <c r="U7" i="22"/>
  <c r="L27" i="22"/>
  <c r="K27" i="22"/>
  <c r="L4647" i="22"/>
  <c r="K4646" i="22"/>
  <c r="L5687" i="22"/>
  <c r="L5679" i="22"/>
  <c r="L5694" i="22"/>
  <c r="L5686" i="22"/>
  <c r="L5678" i="22"/>
  <c r="L5693" i="22"/>
  <c r="L5685" i="22"/>
  <c r="L5677" i="22"/>
  <c r="L5692" i="22"/>
  <c r="L5684" i="22"/>
  <c r="L5691" i="22"/>
  <c r="L5683" i="22"/>
  <c r="L5690" i="22"/>
  <c r="L5682" i="22"/>
  <c r="L5689" i="22"/>
  <c r="L5681" i="22"/>
  <c r="L5688" i="22"/>
  <c r="L5680" i="22"/>
  <c r="V5235" i="22"/>
  <c r="V5234" i="22"/>
  <c r="V5512" i="22"/>
  <c r="V5504" i="22"/>
  <c r="V5511" i="22"/>
  <c r="V5503" i="22"/>
  <c r="V5510" i="22"/>
  <c r="V5502" i="22"/>
  <c r="V5509" i="22"/>
  <c r="V5508" i="22"/>
  <c r="V5507" i="22"/>
  <c r="V5513" i="22"/>
  <c r="V5505" i="22"/>
  <c r="V5506" i="22"/>
  <c r="L5153" i="22"/>
  <c r="L5157" i="22"/>
  <c r="L5149" i="22"/>
  <c r="L5141" i="22"/>
  <c r="L5156" i="22"/>
  <c r="L5154" i="22"/>
  <c r="L5146" i="22"/>
  <c r="L5138" i="22"/>
  <c r="L5151" i="22"/>
  <c r="L5140" i="22"/>
  <c r="L5131" i="22"/>
  <c r="L5123" i="22"/>
  <c r="L5115" i="22"/>
  <c r="L5150" i="22"/>
  <c r="L5139" i="22"/>
  <c r="L5130" i="22"/>
  <c r="L5122" i="22"/>
  <c r="L5114" i="22"/>
  <c r="L5148" i="22"/>
  <c r="L5137" i="22"/>
  <c r="L5129" i="22"/>
  <c r="L5121" i="22"/>
  <c r="L5113" i="22"/>
  <c r="L5147" i="22"/>
  <c r="L5136" i="22"/>
  <c r="L5128" i="22"/>
  <c r="L5120" i="22"/>
  <c r="L5112" i="22"/>
  <c r="L5159" i="22"/>
  <c r="L5145" i="22"/>
  <c r="L5135" i="22"/>
  <c r="L5127" i="22"/>
  <c r="L5119" i="22"/>
  <c r="L5111" i="22"/>
  <c r="L5158" i="22"/>
  <c r="L5144" i="22"/>
  <c r="L5134" i="22"/>
  <c r="L5126" i="22"/>
  <c r="L5118" i="22"/>
  <c r="L5155" i="22"/>
  <c r="L5143" i="22"/>
  <c r="L5133" i="22"/>
  <c r="L5125" i="22"/>
  <c r="L5117" i="22"/>
  <c r="L5152" i="22"/>
  <c r="L5142" i="22"/>
  <c r="L5132" i="22"/>
  <c r="L5124" i="22"/>
  <c r="L5116" i="22"/>
  <c r="D10" i="23"/>
  <c r="C10" i="23"/>
  <c r="K5694" i="22"/>
  <c r="K5691" i="22"/>
  <c r="K5689" i="22"/>
  <c r="K5690" i="22"/>
  <c r="K5688" i="22"/>
  <c r="U5203" i="22"/>
  <c r="U5195" i="22"/>
  <c r="U5201" i="22"/>
  <c r="U5202" i="22"/>
  <c r="U5200" i="22"/>
  <c r="U5205" i="22"/>
  <c r="U5199" i="22"/>
  <c r="U5197" i="22"/>
  <c r="U5206" i="22"/>
  <c r="U5198" i="22"/>
  <c r="U5204" i="22"/>
  <c r="U5196" i="22"/>
  <c r="K5680" i="22"/>
  <c r="K5682" i="22"/>
  <c r="K5679" i="22"/>
  <c r="K5685" i="22"/>
  <c r="K5678" i="22"/>
  <c r="K5684" i="22"/>
  <c r="K5677" i="22"/>
  <c r="K5683" i="22"/>
  <c r="K5681" i="22"/>
  <c r="K5687" i="22"/>
  <c r="K5686" i="22"/>
  <c r="D11" i="23"/>
  <c r="C11" i="23"/>
  <c r="D12" i="23"/>
  <c r="C12" i="23"/>
  <c r="U5222" i="22"/>
  <c r="U5230" i="22"/>
  <c r="U5223" i="22"/>
  <c r="U5231" i="22"/>
  <c r="U5224" i="22"/>
  <c r="U5232" i="22"/>
  <c r="U5225" i="22"/>
  <c r="U5221" i="22"/>
  <c r="U5226" i="22"/>
  <c r="U5228" i="22"/>
  <c r="U5227" i="22"/>
  <c r="U5229" i="22"/>
  <c r="C9" i="23"/>
  <c r="C25" i="23"/>
  <c r="D25" i="23"/>
  <c r="D43" i="23"/>
  <c r="B33" i="12" s="1"/>
  <c r="D9" i="23"/>
  <c r="D35" i="23"/>
  <c r="D34" i="23"/>
  <c r="C35" i="23"/>
  <c r="C34" i="23"/>
  <c r="D29" i="17" l="1"/>
  <c r="D26" i="17"/>
  <c r="D28" i="17"/>
  <c r="L28" i="22"/>
  <c r="K28" i="22"/>
  <c r="D49" i="17"/>
  <c r="L4648" i="22"/>
  <c r="K4647" i="22"/>
  <c r="D71" i="17"/>
  <c r="D73" i="17"/>
  <c r="D72" i="17"/>
  <c r="D70" i="17"/>
  <c r="D32" i="17"/>
  <c r="D27" i="17"/>
  <c r="D30" i="17"/>
  <c r="D50" i="17"/>
  <c r="C13" i="23"/>
  <c r="B31" i="12"/>
  <c r="D13" i="23"/>
  <c r="B30" i="12" s="1"/>
  <c r="D36" i="23"/>
  <c r="B32" i="12" s="1"/>
  <c r="C36" i="23"/>
  <c r="D51" i="17" l="1"/>
  <c r="D52" i="17" s="1"/>
  <c r="C52" i="17" s="1"/>
  <c r="C25" i="12" s="1"/>
  <c r="L29" i="22"/>
  <c r="K29" i="22"/>
  <c r="L4649" i="22"/>
  <c r="K4648" i="22"/>
  <c r="D74" i="17"/>
  <c r="D33" i="17"/>
  <c r="B34" i="12"/>
  <c r="B28" i="12" l="1"/>
  <c r="D75" i="17"/>
  <c r="C75" i="17" s="1"/>
  <c r="B25" i="12"/>
  <c r="L30" i="22"/>
  <c r="K30" i="22"/>
  <c r="L4650" i="22"/>
  <c r="K4649" i="22"/>
  <c r="L31" i="22" l="1"/>
  <c r="K31" i="22"/>
  <c r="L4651" i="22"/>
  <c r="K4650" i="22"/>
  <c r="L32" i="22" l="1"/>
  <c r="K32" i="22"/>
  <c r="L4652" i="22"/>
  <c r="K4651" i="22"/>
  <c r="L33" i="22" l="1"/>
  <c r="K33" i="22"/>
  <c r="L4653" i="22"/>
  <c r="K4652" i="22"/>
  <c r="L34" i="22" l="1"/>
  <c r="K34" i="22"/>
  <c r="L4654" i="22"/>
  <c r="K4653" i="22"/>
  <c r="L35" i="22" l="1"/>
  <c r="K35" i="22"/>
  <c r="L4655" i="22"/>
  <c r="K4654" i="22"/>
  <c r="L36" i="22" l="1"/>
  <c r="K36" i="22"/>
  <c r="L4656" i="22"/>
  <c r="K4655" i="22"/>
  <c r="L37" i="22" l="1"/>
  <c r="K37" i="22"/>
  <c r="L4657" i="22"/>
  <c r="K4656" i="22"/>
  <c r="L38" i="22" l="1"/>
  <c r="K38" i="22"/>
  <c r="L4658" i="22"/>
  <c r="K4657" i="22"/>
  <c r="L39" i="22" l="1"/>
  <c r="K39" i="22"/>
  <c r="L4659" i="22"/>
  <c r="K4658" i="22"/>
  <c r="L40" i="22" l="1"/>
  <c r="K40" i="22"/>
  <c r="L4660" i="22"/>
  <c r="K4659" i="22"/>
  <c r="L41" i="22" l="1"/>
  <c r="K41" i="22"/>
  <c r="L4661" i="22"/>
  <c r="K4660" i="22"/>
  <c r="L42" i="22" l="1"/>
  <c r="K42" i="22"/>
  <c r="L4662" i="22"/>
  <c r="K4661" i="22"/>
  <c r="L43" i="22" l="1"/>
  <c r="K43" i="22"/>
  <c r="L4663" i="22"/>
  <c r="K4662" i="22"/>
  <c r="L44" i="22" l="1"/>
  <c r="K44" i="22"/>
  <c r="L4664" i="22"/>
  <c r="K4663" i="22"/>
  <c r="L45" i="22" l="1"/>
  <c r="K45" i="22"/>
  <c r="L4665" i="22"/>
  <c r="K4664" i="22"/>
  <c r="L46" i="22" l="1"/>
  <c r="K46" i="22"/>
  <c r="L4666" i="22"/>
  <c r="K4665" i="22"/>
  <c r="L47" i="22" l="1"/>
  <c r="K47" i="22"/>
  <c r="L4667" i="22"/>
  <c r="K4666" i="22"/>
  <c r="L48" i="22" l="1"/>
  <c r="K48" i="22"/>
  <c r="L4668" i="22"/>
  <c r="K4667" i="22"/>
  <c r="L49" i="22" l="1"/>
  <c r="K49" i="22"/>
  <c r="L4669" i="22"/>
  <c r="K4668" i="22"/>
  <c r="L50" i="22" l="1"/>
  <c r="K50" i="22"/>
  <c r="L4670" i="22"/>
  <c r="K4669" i="22"/>
  <c r="L51" i="22" l="1"/>
  <c r="K51" i="22"/>
  <c r="L4671" i="22"/>
  <c r="K4670" i="22"/>
  <c r="L52" i="22" l="1"/>
  <c r="K52" i="22"/>
  <c r="L4672" i="22"/>
  <c r="K4671" i="22"/>
  <c r="L53" i="22" l="1"/>
  <c r="K53" i="22"/>
  <c r="L4673" i="22"/>
  <c r="K4672" i="22"/>
  <c r="L54" i="22" l="1"/>
  <c r="K54" i="22"/>
  <c r="L4674" i="22"/>
  <c r="K4673" i="22"/>
  <c r="L55" i="22" l="1"/>
  <c r="K55" i="22"/>
  <c r="L4675" i="22"/>
  <c r="K4674" i="22"/>
  <c r="L56" i="22" l="1"/>
  <c r="K56" i="22"/>
  <c r="L4676" i="22"/>
  <c r="K4675" i="22"/>
  <c r="L57" i="22" l="1"/>
  <c r="K57" i="22"/>
  <c r="L4677" i="22"/>
  <c r="K4676" i="22"/>
  <c r="L58" i="22" l="1"/>
  <c r="K58" i="22"/>
  <c r="L4678" i="22"/>
  <c r="K4677" i="22"/>
  <c r="L59" i="22" l="1"/>
  <c r="K59" i="22"/>
  <c r="L4679" i="22"/>
  <c r="K4678" i="22"/>
  <c r="L60" i="22" l="1"/>
  <c r="K60" i="22"/>
  <c r="L4680" i="22"/>
  <c r="K4679" i="22"/>
  <c r="L61" i="22" l="1"/>
  <c r="K61" i="22"/>
  <c r="L4681" i="22"/>
  <c r="K4680" i="22"/>
  <c r="L62" i="22" l="1"/>
  <c r="K62" i="22"/>
  <c r="L4682" i="22"/>
  <c r="K4681" i="22"/>
  <c r="L63" i="22" l="1"/>
  <c r="K63" i="22"/>
  <c r="L4683" i="22"/>
  <c r="K4682" i="22"/>
  <c r="L64" i="22" l="1"/>
  <c r="K64" i="22"/>
  <c r="L4684" i="22"/>
  <c r="K4683" i="22"/>
  <c r="L65" i="22" l="1"/>
  <c r="K65" i="22"/>
  <c r="L4685" i="22"/>
  <c r="K4684" i="22"/>
  <c r="L66" i="22" l="1"/>
  <c r="K66" i="22"/>
  <c r="L4686" i="22"/>
  <c r="K4685" i="22"/>
  <c r="L67" i="22" l="1"/>
  <c r="K67" i="22"/>
  <c r="L4687" i="22"/>
  <c r="K4686" i="22"/>
  <c r="L68" i="22" l="1"/>
  <c r="K68" i="22"/>
  <c r="L4688" i="22"/>
  <c r="K4687" i="22"/>
  <c r="L69" i="22" l="1"/>
  <c r="K69" i="22"/>
  <c r="L4689" i="22"/>
  <c r="K4688" i="22"/>
  <c r="L70" i="22" l="1"/>
  <c r="K70" i="22"/>
  <c r="L4690" i="22"/>
  <c r="K4689" i="22"/>
  <c r="L71" i="22" l="1"/>
  <c r="K71" i="22"/>
  <c r="L4691" i="22"/>
  <c r="K4690" i="22"/>
  <c r="L72" i="22" l="1"/>
  <c r="K72" i="22"/>
  <c r="L4692" i="22"/>
  <c r="K4691" i="22"/>
  <c r="L73" i="22" l="1"/>
  <c r="K73" i="22"/>
  <c r="L4693" i="22"/>
  <c r="K4692" i="22"/>
  <c r="L74" i="22" l="1"/>
  <c r="K74" i="22"/>
  <c r="L4694" i="22"/>
  <c r="K4693" i="22"/>
  <c r="L75" i="22" l="1"/>
  <c r="K75" i="22"/>
  <c r="L4695" i="22"/>
  <c r="K4694" i="22"/>
  <c r="L76" i="22" l="1"/>
  <c r="K76" i="22"/>
  <c r="L4696" i="22"/>
  <c r="K4695" i="22"/>
  <c r="L77" i="22" l="1"/>
  <c r="K77" i="22"/>
  <c r="L4697" i="22"/>
  <c r="K4696" i="22"/>
  <c r="L78" i="22" l="1"/>
  <c r="K78" i="22"/>
  <c r="L4698" i="22"/>
  <c r="K4697" i="22"/>
  <c r="L79" i="22" l="1"/>
  <c r="K79" i="22"/>
  <c r="L4699" i="22"/>
  <c r="K4698" i="22"/>
  <c r="L80" i="22" l="1"/>
  <c r="K80" i="22"/>
  <c r="L4700" i="22"/>
  <c r="K4699" i="22"/>
  <c r="L81" i="22" l="1"/>
  <c r="K81" i="22"/>
  <c r="L4701" i="22"/>
  <c r="K4700" i="22"/>
  <c r="L82" i="22" l="1"/>
  <c r="K82" i="22"/>
  <c r="L4702" i="22"/>
  <c r="K4701" i="22"/>
  <c r="L83" i="22" l="1"/>
  <c r="K83" i="22"/>
  <c r="L4703" i="22"/>
  <c r="K4702" i="22"/>
  <c r="L84" i="22" l="1"/>
  <c r="K84" i="22"/>
  <c r="L4704" i="22"/>
  <c r="K4703" i="22"/>
  <c r="L85" i="22" l="1"/>
  <c r="K85" i="22"/>
  <c r="L4705" i="22"/>
  <c r="K4704" i="22"/>
  <c r="L86" i="22" l="1"/>
  <c r="K86" i="22"/>
  <c r="L4706" i="22"/>
  <c r="K4705" i="22"/>
  <c r="L87" i="22" l="1"/>
  <c r="K87" i="22"/>
  <c r="L4707" i="22"/>
  <c r="K4706" i="22"/>
  <c r="L88" i="22" l="1"/>
  <c r="K88" i="22"/>
  <c r="L4708" i="22"/>
  <c r="K4707" i="22"/>
  <c r="L89" i="22" l="1"/>
  <c r="K89" i="22"/>
  <c r="L4709" i="22"/>
  <c r="K4708" i="22"/>
  <c r="L90" i="22" l="1"/>
  <c r="K90" i="22"/>
  <c r="L4710" i="22"/>
  <c r="K4709" i="22"/>
  <c r="L91" i="22" l="1"/>
  <c r="K91" i="22"/>
  <c r="L4711" i="22"/>
  <c r="K4710" i="22"/>
  <c r="L92" i="22" l="1"/>
  <c r="K92" i="22"/>
  <c r="L4712" i="22"/>
  <c r="K4711" i="22"/>
  <c r="L93" i="22" l="1"/>
  <c r="K93" i="22"/>
  <c r="L4713" i="22"/>
  <c r="K4712" i="22"/>
  <c r="L94" i="22" l="1"/>
  <c r="K94" i="22"/>
  <c r="L4714" i="22"/>
  <c r="K4713" i="22"/>
  <c r="L95" i="22" l="1"/>
  <c r="K95" i="22"/>
  <c r="L4715" i="22"/>
  <c r="K4714" i="22"/>
  <c r="L96" i="22" l="1"/>
  <c r="K96" i="22"/>
  <c r="L4716" i="22"/>
  <c r="K4715" i="22"/>
  <c r="L97" i="22" l="1"/>
  <c r="K97" i="22"/>
  <c r="L4717" i="22"/>
  <c r="K4716" i="22"/>
  <c r="L98" i="22" l="1"/>
  <c r="K98" i="22"/>
  <c r="L4718" i="22"/>
  <c r="K4717" i="22"/>
  <c r="L99" i="22" l="1"/>
  <c r="K99" i="22"/>
  <c r="L4719" i="22"/>
  <c r="K4718" i="22"/>
  <c r="L100" i="22" l="1"/>
  <c r="K100" i="22"/>
  <c r="L4720" i="22"/>
  <c r="K4719" i="22"/>
  <c r="L101" i="22" l="1"/>
  <c r="K101" i="22"/>
  <c r="L4721" i="22"/>
  <c r="K4720" i="22"/>
  <c r="L102" i="22" l="1"/>
  <c r="K102" i="22"/>
  <c r="L4722" i="22"/>
  <c r="K4721" i="22"/>
  <c r="L103" i="22" l="1"/>
  <c r="K103" i="22"/>
  <c r="L4723" i="22"/>
  <c r="K4722" i="22"/>
  <c r="L104" i="22" l="1"/>
  <c r="K104" i="22"/>
  <c r="L4724" i="22"/>
  <c r="K4723" i="22"/>
  <c r="L105" i="22" l="1"/>
  <c r="K105" i="22"/>
  <c r="L4725" i="22"/>
  <c r="K4724" i="22"/>
  <c r="L106" i="22" l="1"/>
  <c r="K106" i="22"/>
  <c r="L4726" i="22"/>
  <c r="K4725" i="22"/>
  <c r="L107" i="22" l="1"/>
  <c r="K107" i="22"/>
  <c r="L4727" i="22"/>
  <c r="K4726" i="22"/>
  <c r="L108" i="22" l="1"/>
  <c r="K108" i="22"/>
  <c r="L4728" i="22"/>
  <c r="K4727" i="22"/>
  <c r="L109" i="22" l="1"/>
  <c r="K109" i="22"/>
  <c r="L4729" i="22"/>
  <c r="K4728" i="22"/>
  <c r="L110" i="22" l="1"/>
  <c r="K110" i="22"/>
  <c r="L4730" i="22"/>
  <c r="K4729" i="22"/>
  <c r="L111" i="22" l="1"/>
  <c r="K111" i="22"/>
  <c r="L4731" i="22"/>
  <c r="K4730" i="22"/>
  <c r="L112" i="22" l="1"/>
  <c r="K112" i="22"/>
  <c r="L4732" i="22"/>
  <c r="K4731" i="22"/>
  <c r="L113" i="22" l="1"/>
  <c r="K113" i="22"/>
  <c r="L4733" i="22"/>
  <c r="K4732" i="22"/>
  <c r="L114" i="22" l="1"/>
  <c r="K114" i="22"/>
  <c r="L4734" i="22"/>
  <c r="K4733" i="22"/>
  <c r="L115" i="22" l="1"/>
  <c r="K115" i="22"/>
  <c r="L4735" i="22"/>
  <c r="K4734" i="22"/>
  <c r="L116" i="22" l="1"/>
  <c r="K116" i="22"/>
  <c r="L4736" i="22"/>
  <c r="K4735" i="22"/>
  <c r="L117" i="22" l="1"/>
  <c r="K117" i="22"/>
  <c r="L4737" i="22"/>
  <c r="K4736" i="22"/>
  <c r="L118" i="22" l="1"/>
  <c r="K118" i="22"/>
  <c r="L4738" i="22"/>
  <c r="K4737" i="22"/>
  <c r="L119" i="22" l="1"/>
  <c r="K119" i="22"/>
  <c r="L4739" i="22"/>
  <c r="K4738" i="22"/>
  <c r="L120" i="22" l="1"/>
  <c r="K120" i="22"/>
  <c r="L4740" i="22"/>
  <c r="K4739" i="22"/>
  <c r="L121" i="22" l="1"/>
  <c r="K121" i="22"/>
  <c r="L4741" i="22"/>
  <c r="K4740" i="22"/>
  <c r="L122" i="22" l="1"/>
  <c r="K122" i="22"/>
  <c r="L4742" i="22"/>
  <c r="K4741" i="22"/>
  <c r="L123" i="22" l="1"/>
  <c r="K123" i="22"/>
  <c r="L4743" i="22"/>
  <c r="K4742" i="22"/>
  <c r="L124" i="22" l="1"/>
  <c r="K124" i="22"/>
  <c r="L4744" i="22"/>
  <c r="K4743" i="22"/>
  <c r="L125" i="22" l="1"/>
  <c r="K125" i="22"/>
  <c r="L4745" i="22"/>
  <c r="K4744" i="22"/>
  <c r="L126" i="22" l="1"/>
  <c r="K126" i="22"/>
  <c r="L4746" i="22"/>
  <c r="K4745" i="22"/>
  <c r="L127" i="22" l="1"/>
  <c r="K127" i="22"/>
  <c r="L4747" i="22"/>
  <c r="K4746" i="22"/>
  <c r="L128" i="22" l="1"/>
  <c r="K128" i="22"/>
  <c r="L4748" i="22"/>
  <c r="K4747" i="22"/>
  <c r="L129" i="22" l="1"/>
  <c r="K129" i="22"/>
  <c r="L4749" i="22"/>
  <c r="K4748" i="22"/>
  <c r="L130" i="22" l="1"/>
  <c r="K130" i="22"/>
  <c r="L4750" i="22"/>
  <c r="K4749" i="22"/>
  <c r="L131" i="22" l="1"/>
  <c r="K131" i="22"/>
  <c r="L4751" i="22"/>
  <c r="K4750" i="22"/>
  <c r="L132" i="22" l="1"/>
  <c r="K132" i="22"/>
  <c r="L4752" i="22"/>
  <c r="K4751" i="22"/>
  <c r="L133" i="22" l="1"/>
  <c r="K133" i="22"/>
  <c r="L4753" i="22"/>
  <c r="K4752" i="22"/>
  <c r="L134" i="22" l="1"/>
  <c r="K134" i="22"/>
  <c r="L4754" i="22"/>
  <c r="K4753" i="22"/>
  <c r="L135" i="22" l="1"/>
  <c r="K135" i="22"/>
  <c r="L4755" i="22"/>
  <c r="K4754" i="22"/>
  <c r="L136" i="22" l="1"/>
  <c r="K136" i="22"/>
  <c r="L4756" i="22"/>
  <c r="K4755" i="22"/>
  <c r="L137" i="22" l="1"/>
  <c r="K137" i="22"/>
  <c r="L4757" i="22"/>
  <c r="K4756" i="22"/>
  <c r="L138" i="22" l="1"/>
  <c r="K138" i="22"/>
  <c r="L4758" i="22"/>
  <c r="K4757" i="22"/>
  <c r="L139" i="22" l="1"/>
  <c r="K139" i="22"/>
  <c r="L4759" i="22"/>
  <c r="K4758" i="22"/>
  <c r="L140" i="22" l="1"/>
  <c r="K140" i="22"/>
  <c r="L4760" i="22"/>
  <c r="K4759" i="22"/>
  <c r="L141" i="22" l="1"/>
  <c r="K141" i="22"/>
  <c r="L4761" i="22"/>
  <c r="K4760" i="22"/>
  <c r="L142" i="22" l="1"/>
  <c r="K142" i="22"/>
  <c r="L4762" i="22"/>
  <c r="K4761" i="22"/>
  <c r="L143" i="22" l="1"/>
  <c r="K143" i="22"/>
  <c r="L4763" i="22"/>
  <c r="K4762" i="22"/>
  <c r="L144" i="22" l="1"/>
  <c r="K144" i="22"/>
  <c r="L4764" i="22"/>
  <c r="K4763" i="22"/>
  <c r="L145" i="22" l="1"/>
  <c r="K145" i="22"/>
  <c r="L4765" i="22"/>
  <c r="K4764" i="22"/>
  <c r="L146" i="22" l="1"/>
  <c r="K146" i="22"/>
  <c r="L4766" i="22"/>
  <c r="K4765" i="22"/>
  <c r="L147" i="22" l="1"/>
  <c r="K147" i="22"/>
  <c r="L4767" i="22"/>
  <c r="K4766" i="22"/>
  <c r="L148" i="22" l="1"/>
  <c r="K148" i="22"/>
  <c r="L4768" i="22"/>
  <c r="K4767" i="22"/>
  <c r="L149" i="22" l="1"/>
  <c r="K149" i="22"/>
  <c r="L4769" i="22"/>
  <c r="K4768" i="22"/>
  <c r="L150" i="22" l="1"/>
  <c r="K150" i="22"/>
  <c r="L4770" i="22"/>
  <c r="K4769" i="22"/>
  <c r="L151" i="22" l="1"/>
  <c r="K151" i="22"/>
  <c r="L4771" i="22"/>
  <c r="K4770" i="22"/>
  <c r="L152" i="22" l="1"/>
  <c r="K152" i="22"/>
  <c r="L4772" i="22"/>
  <c r="K4771" i="22"/>
  <c r="L153" i="22" l="1"/>
  <c r="K153" i="22"/>
  <c r="L4773" i="22"/>
  <c r="K4772" i="22"/>
  <c r="L154" i="22" l="1"/>
  <c r="K154" i="22"/>
  <c r="L4774" i="22"/>
  <c r="K4773" i="22"/>
  <c r="L155" i="22" l="1"/>
  <c r="K155" i="22"/>
  <c r="L4775" i="22"/>
  <c r="K4774" i="22"/>
  <c r="L156" i="22" l="1"/>
  <c r="K156" i="22"/>
  <c r="L4776" i="22"/>
  <c r="K4775" i="22"/>
  <c r="L157" i="22" l="1"/>
  <c r="K157" i="22"/>
  <c r="L4777" i="22"/>
  <c r="K4776" i="22"/>
  <c r="L158" i="22" l="1"/>
  <c r="K158" i="22"/>
  <c r="L4778" i="22"/>
  <c r="K4777" i="22"/>
  <c r="L159" i="22" l="1"/>
  <c r="K159" i="22"/>
  <c r="L4779" i="22"/>
  <c r="K4778" i="22"/>
  <c r="L160" i="22" l="1"/>
  <c r="K160" i="22"/>
  <c r="L4780" i="22"/>
  <c r="K4779" i="22"/>
  <c r="L161" i="22" l="1"/>
  <c r="K161" i="22"/>
  <c r="L4781" i="22"/>
  <c r="K4780" i="22"/>
  <c r="L162" i="22" l="1"/>
  <c r="K162" i="22"/>
  <c r="L4782" i="22"/>
  <c r="K4781" i="22"/>
  <c r="L163" i="22" l="1"/>
  <c r="K163" i="22"/>
  <c r="L4783" i="22"/>
  <c r="K4782" i="22"/>
  <c r="L164" i="22" l="1"/>
  <c r="K164" i="22"/>
  <c r="L4784" i="22"/>
  <c r="K4783" i="22"/>
  <c r="L165" i="22" l="1"/>
  <c r="K165" i="22"/>
  <c r="L4785" i="22"/>
  <c r="K4784" i="22"/>
  <c r="L166" i="22" l="1"/>
  <c r="K166" i="22"/>
  <c r="L4786" i="22"/>
  <c r="K4785" i="22"/>
  <c r="L167" i="22" l="1"/>
  <c r="K167" i="22"/>
  <c r="L4787" i="22"/>
  <c r="K4786" i="22"/>
  <c r="L168" i="22" l="1"/>
  <c r="K168" i="22"/>
  <c r="L4788" i="22"/>
  <c r="K4787" i="22"/>
  <c r="L169" i="22" l="1"/>
  <c r="K169" i="22"/>
  <c r="L4789" i="22"/>
  <c r="K4788" i="22"/>
  <c r="L170" i="22" l="1"/>
  <c r="K170" i="22"/>
  <c r="L4790" i="22"/>
  <c r="K4789" i="22"/>
  <c r="L171" i="22" l="1"/>
  <c r="K171" i="22"/>
  <c r="L4791" i="22"/>
  <c r="K4790" i="22"/>
  <c r="L172" i="22" l="1"/>
  <c r="K172" i="22"/>
  <c r="L4792" i="22"/>
  <c r="K4791" i="22"/>
  <c r="L173" i="22" l="1"/>
  <c r="K173" i="22"/>
  <c r="L4793" i="22"/>
  <c r="K4792" i="22"/>
  <c r="L174" i="22" l="1"/>
  <c r="K174" i="22"/>
  <c r="L4794" i="22"/>
  <c r="K4793" i="22"/>
  <c r="L175" i="22" l="1"/>
  <c r="K175" i="22"/>
  <c r="L4795" i="22"/>
  <c r="K4794" i="22"/>
  <c r="L176" i="22" l="1"/>
  <c r="K176" i="22"/>
  <c r="L4796" i="22"/>
  <c r="K4795" i="22"/>
  <c r="L177" i="22" l="1"/>
  <c r="K177" i="22"/>
  <c r="L4797" i="22"/>
  <c r="K4796" i="22"/>
  <c r="L178" i="22" l="1"/>
  <c r="K178" i="22"/>
  <c r="L4798" i="22"/>
  <c r="K4797" i="22"/>
  <c r="L179" i="22" l="1"/>
  <c r="K179" i="22"/>
  <c r="L4799" i="22"/>
  <c r="K4798" i="22"/>
  <c r="L180" i="22" l="1"/>
  <c r="K180" i="22"/>
  <c r="L4800" i="22"/>
  <c r="K4799" i="22"/>
  <c r="L181" i="22" l="1"/>
  <c r="K181" i="22"/>
  <c r="L4801" i="22"/>
  <c r="K4800" i="22"/>
  <c r="L182" i="22" l="1"/>
  <c r="K182" i="22"/>
  <c r="L4802" i="22"/>
  <c r="K4801" i="22"/>
  <c r="L183" i="22" l="1"/>
  <c r="K183" i="22"/>
  <c r="L4803" i="22"/>
  <c r="K4802" i="22"/>
  <c r="L184" i="22" l="1"/>
  <c r="K184" i="22"/>
  <c r="L4804" i="22"/>
  <c r="K4803" i="22"/>
  <c r="L185" i="22" l="1"/>
  <c r="K185" i="22"/>
  <c r="L4805" i="22"/>
  <c r="K4804" i="22"/>
  <c r="L186" i="22" l="1"/>
  <c r="K186" i="22"/>
  <c r="L4806" i="22"/>
  <c r="K4805" i="22"/>
  <c r="L187" i="22" l="1"/>
  <c r="K187" i="22"/>
  <c r="L4807" i="22"/>
  <c r="K4806" i="22"/>
  <c r="L188" i="22" l="1"/>
  <c r="K188" i="22"/>
  <c r="L4808" i="22"/>
  <c r="K4807" i="22"/>
  <c r="L189" i="22" l="1"/>
  <c r="K189" i="22"/>
  <c r="L4809" i="22"/>
  <c r="K4808" i="22"/>
  <c r="L190" i="22" l="1"/>
  <c r="K190" i="22"/>
  <c r="L4810" i="22"/>
  <c r="K4809" i="22"/>
  <c r="L191" i="22" l="1"/>
  <c r="K191" i="22"/>
  <c r="L4811" i="22"/>
  <c r="K4810" i="22"/>
  <c r="L192" i="22" l="1"/>
  <c r="K192" i="22"/>
  <c r="L4812" i="22"/>
  <c r="K4811" i="22"/>
  <c r="L193" i="22" l="1"/>
  <c r="K193" i="22"/>
  <c r="L4813" i="22"/>
  <c r="K4812" i="22"/>
  <c r="L194" i="22" l="1"/>
  <c r="K194" i="22"/>
  <c r="L4814" i="22"/>
  <c r="K4813" i="22"/>
  <c r="L195" i="22" l="1"/>
  <c r="K195" i="22"/>
  <c r="L4815" i="22"/>
  <c r="K4814" i="22"/>
  <c r="L196" i="22" l="1"/>
  <c r="K196" i="22"/>
  <c r="L4816" i="22"/>
  <c r="K4815" i="22"/>
  <c r="L197" i="22" l="1"/>
  <c r="K197" i="22"/>
  <c r="L4817" i="22"/>
  <c r="K4816" i="22"/>
  <c r="L198" i="22" l="1"/>
  <c r="K198" i="22"/>
  <c r="L4818" i="22"/>
  <c r="K4817" i="22"/>
  <c r="L199" i="22" l="1"/>
  <c r="K199" i="22"/>
  <c r="L4819" i="22"/>
  <c r="K4818" i="22"/>
  <c r="L200" i="22" l="1"/>
  <c r="K200" i="22"/>
  <c r="L4820" i="22"/>
  <c r="K4819" i="22"/>
  <c r="L201" i="22" l="1"/>
  <c r="K201" i="22"/>
  <c r="L4821" i="22"/>
  <c r="K4820" i="22"/>
  <c r="L202" i="22" l="1"/>
  <c r="K202" i="22"/>
  <c r="L4822" i="22"/>
  <c r="K4821" i="22"/>
  <c r="L203" i="22" l="1"/>
  <c r="K203" i="22"/>
  <c r="L4823" i="22"/>
  <c r="K4822" i="22"/>
  <c r="L204" i="22" l="1"/>
  <c r="K204" i="22"/>
  <c r="L4824" i="22"/>
  <c r="K4823" i="22"/>
  <c r="L205" i="22" l="1"/>
  <c r="K205" i="22"/>
  <c r="L4825" i="22"/>
  <c r="K4824" i="22"/>
  <c r="L206" i="22" l="1"/>
  <c r="K206" i="22"/>
  <c r="L4826" i="22"/>
  <c r="K4825" i="22"/>
  <c r="L207" i="22" l="1"/>
  <c r="K207" i="22"/>
  <c r="L4827" i="22"/>
  <c r="K4826" i="22"/>
  <c r="L208" i="22" l="1"/>
  <c r="K208" i="22"/>
  <c r="L4828" i="22"/>
  <c r="K4827" i="22"/>
  <c r="L209" i="22" l="1"/>
  <c r="K209" i="22"/>
  <c r="L4829" i="22"/>
  <c r="K4828" i="22"/>
  <c r="L210" i="22" l="1"/>
  <c r="K210" i="22"/>
  <c r="L4830" i="22"/>
  <c r="K4829" i="22"/>
  <c r="L211" i="22" l="1"/>
  <c r="K211" i="22"/>
  <c r="L4831" i="22"/>
  <c r="K4830" i="22"/>
  <c r="L212" i="22" l="1"/>
  <c r="K212" i="22"/>
  <c r="L4832" i="22"/>
  <c r="K4831" i="22"/>
  <c r="L213" i="22" l="1"/>
  <c r="K213" i="22"/>
  <c r="L4833" i="22"/>
  <c r="K4832" i="22"/>
  <c r="L214" i="22" l="1"/>
  <c r="K214" i="22"/>
  <c r="L4834" i="22"/>
  <c r="K4833" i="22"/>
  <c r="L215" i="22" l="1"/>
  <c r="K215" i="22"/>
  <c r="L4835" i="22"/>
  <c r="K4834" i="22"/>
  <c r="L216" i="22" l="1"/>
  <c r="K216" i="22"/>
  <c r="L4836" i="22"/>
  <c r="K4835" i="22"/>
  <c r="L217" i="22" l="1"/>
  <c r="K217" i="22"/>
  <c r="L4837" i="22"/>
  <c r="K4836" i="22"/>
  <c r="L218" i="22" l="1"/>
  <c r="K218" i="22"/>
  <c r="L4838" i="22"/>
  <c r="K4837" i="22"/>
  <c r="L219" i="22" l="1"/>
  <c r="K219" i="22"/>
  <c r="L4839" i="22"/>
  <c r="K4838" i="22"/>
  <c r="L220" i="22" l="1"/>
  <c r="K220" i="22"/>
  <c r="L4840" i="22"/>
  <c r="K4839" i="22"/>
  <c r="L221" i="22" l="1"/>
  <c r="K221" i="22"/>
  <c r="L4841" i="22"/>
  <c r="K4840" i="22"/>
  <c r="L222" i="22" l="1"/>
  <c r="K222" i="22"/>
  <c r="L4842" i="22"/>
  <c r="K4841" i="22"/>
  <c r="L223" i="22" l="1"/>
  <c r="K223" i="22"/>
  <c r="L4843" i="22"/>
  <c r="K4842" i="22"/>
  <c r="L224" i="22" l="1"/>
  <c r="K224" i="22"/>
  <c r="L4844" i="22"/>
  <c r="K4843" i="22"/>
  <c r="L225" i="22" l="1"/>
  <c r="K225" i="22"/>
  <c r="L4845" i="22"/>
  <c r="K4844" i="22"/>
  <c r="L226" i="22" l="1"/>
  <c r="K226" i="22"/>
  <c r="L4846" i="22"/>
  <c r="K4845" i="22"/>
  <c r="L227" i="22" l="1"/>
  <c r="K227" i="22"/>
  <c r="L4847" i="22"/>
  <c r="K4846" i="22"/>
  <c r="L228" i="22" l="1"/>
  <c r="K228" i="22"/>
  <c r="L4848" i="22"/>
  <c r="K4847" i="22"/>
  <c r="L229" i="22" l="1"/>
  <c r="K229" i="22"/>
  <c r="L4849" i="22"/>
  <c r="K4848" i="22"/>
  <c r="L230" i="22" l="1"/>
  <c r="K230" i="22"/>
  <c r="L4850" i="22"/>
  <c r="K4849" i="22"/>
  <c r="L231" i="22" l="1"/>
  <c r="K231" i="22"/>
  <c r="L4851" i="22"/>
  <c r="K4850" i="22"/>
  <c r="L232" i="22" l="1"/>
  <c r="K232" i="22"/>
  <c r="L4852" i="22"/>
  <c r="K4851" i="22"/>
  <c r="L233" i="22" l="1"/>
  <c r="K233" i="22"/>
  <c r="L4853" i="22"/>
  <c r="K4852" i="22"/>
  <c r="L234" i="22" l="1"/>
  <c r="K234" i="22"/>
  <c r="L4854" i="22"/>
  <c r="K4853" i="22"/>
  <c r="L235" i="22" l="1"/>
  <c r="K235" i="22"/>
  <c r="L4855" i="22"/>
  <c r="K4854" i="22"/>
  <c r="L236" i="22" l="1"/>
  <c r="K236" i="22"/>
  <c r="L4856" i="22"/>
  <c r="K4855" i="22"/>
  <c r="L237" i="22" l="1"/>
  <c r="K237" i="22"/>
  <c r="L4857" i="22"/>
  <c r="K4856" i="22"/>
  <c r="L238" i="22" l="1"/>
  <c r="K238" i="22"/>
  <c r="L4858" i="22"/>
  <c r="K4857" i="22"/>
  <c r="L239" i="22" l="1"/>
  <c r="K239" i="22"/>
  <c r="L4859" i="22"/>
  <c r="K4858" i="22"/>
  <c r="L240" i="22" l="1"/>
  <c r="K240" i="22"/>
  <c r="L4860" i="22"/>
  <c r="K4859" i="22"/>
  <c r="L241" i="22" l="1"/>
  <c r="K241" i="22"/>
  <c r="L4861" i="22"/>
  <c r="K4860" i="22"/>
  <c r="L242" i="22" l="1"/>
  <c r="K242" i="22"/>
  <c r="L4862" i="22"/>
  <c r="K4861" i="22"/>
  <c r="L243" i="22" l="1"/>
  <c r="K243" i="22"/>
  <c r="L4863" i="22"/>
  <c r="K4862" i="22"/>
  <c r="L244" i="22" l="1"/>
  <c r="K244" i="22"/>
  <c r="L4864" i="22"/>
  <c r="K4863" i="22"/>
  <c r="L245" i="22" l="1"/>
  <c r="K245" i="22"/>
  <c r="L4865" i="22"/>
  <c r="K4864" i="22"/>
  <c r="L246" i="22" l="1"/>
  <c r="K246" i="22"/>
  <c r="L4866" i="22"/>
  <c r="K4865" i="22"/>
  <c r="L247" i="22" l="1"/>
  <c r="K247" i="22"/>
  <c r="L4867" i="22"/>
  <c r="K4866" i="22"/>
  <c r="L248" i="22" l="1"/>
  <c r="K248" i="22"/>
  <c r="L4868" i="22"/>
  <c r="K4867" i="22"/>
  <c r="L249" i="22" l="1"/>
  <c r="K249" i="22"/>
  <c r="L4869" i="22"/>
  <c r="K4868" i="22"/>
  <c r="L250" i="22" l="1"/>
  <c r="K250" i="22"/>
  <c r="L4870" i="22"/>
  <c r="K4869" i="22"/>
  <c r="L251" i="22" l="1"/>
  <c r="K251" i="22"/>
  <c r="L4871" i="22"/>
  <c r="K4870" i="22"/>
  <c r="L252" i="22" l="1"/>
  <c r="K252" i="22"/>
  <c r="L4872" i="22"/>
  <c r="K4871" i="22"/>
  <c r="L253" i="22" l="1"/>
  <c r="K253" i="22"/>
  <c r="L4873" i="22"/>
  <c r="K4872" i="22"/>
  <c r="L254" i="22" l="1"/>
  <c r="K254" i="22"/>
  <c r="L4874" i="22"/>
  <c r="K4873" i="22"/>
  <c r="L255" i="22" l="1"/>
  <c r="K255" i="22"/>
  <c r="L4875" i="22"/>
  <c r="K4874" i="22"/>
  <c r="L256" i="22" l="1"/>
  <c r="K256" i="22"/>
  <c r="L4876" i="22"/>
  <c r="K4875" i="22"/>
  <c r="L257" i="22" l="1"/>
  <c r="K257" i="22"/>
  <c r="L4877" i="22"/>
  <c r="K4876" i="22"/>
  <c r="L258" i="22" l="1"/>
  <c r="K258" i="22"/>
  <c r="L4878" i="22"/>
  <c r="K4877" i="22"/>
  <c r="L259" i="22" l="1"/>
  <c r="K259" i="22"/>
  <c r="L4879" i="22"/>
  <c r="K4878" i="22"/>
  <c r="L260" i="22" l="1"/>
  <c r="K260" i="22"/>
  <c r="L4880" i="22"/>
  <c r="K4879" i="22"/>
  <c r="L261" i="22" l="1"/>
  <c r="K261" i="22"/>
  <c r="L4881" i="22"/>
  <c r="K4880" i="22"/>
  <c r="L262" i="22" l="1"/>
  <c r="K262" i="22"/>
  <c r="L4882" i="22"/>
  <c r="K4881" i="22"/>
  <c r="L263" i="22" l="1"/>
  <c r="K263" i="22"/>
  <c r="L4883" i="22"/>
  <c r="K4882" i="22"/>
  <c r="L264" i="22" l="1"/>
  <c r="K264" i="22"/>
  <c r="L4884" i="22"/>
  <c r="K4883" i="22"/>
  <c r="L265" i="22" l="1"/>
  <c r="K265" i="22"/>
  <c r="L4885" i="22"/>
  <c r="K4884" i="22"/>
  <c r="L266" i="22" l="1"/>
  <c r="K266" i="22"/>
  <c r="L4886" i="22"/>
  <c r="K4885" i="22"/>
  <c r="L267" i="22" l="1"/>
  <c r="K267" i="22"/>
  <c r="L4887" i="22"/>
  <c r="K4886" i="22"/>
  <c r="L268" i="22" l="1"/>
  <c r="K268" i="22"/>
  <c r="L4888" i="22"/>
  <c r="K4887" i="22"/>
  <c r="L269" i="22" l="1"/>
  <c r="K269" i="22"/>
  <c r="L4889" i="22"/>
  <c r="K4888" i="22"/>
  <c r="L270" i="22" l="1"/>
  <c r="K270" i="22"/>
  <c r="L4890" i="22"/>
  <c r="K4889" i="22"/>
  <c r="L271" i="22" l="1"/>
  <c r="K271" i="22"/>
  <c r="L4891" i="22"/>
  <c r="K4890" i="22"/>
  <c r="L272" i="22" l="1"/>
  <c r="K272" i="22"/>
  <c r="L4892" i="22"/>
  <c r="K4891" i="22"/>
  <c r="L273" i="22" l="1"/>
  <c r="K273" i="22"/>
  <c r="L4893" i="22"/>
  <c r="K4892" i="22"/>
  <c r="L274" i="22" l="1"/>
  <c r="K274" i="22"/>
  <c r="L4894" i="22"/>
  <c r="K4893" i="22"/>
  <c r="L275" i="22" l="1"/>
  <c r="K275" i="22"/>
  <c r="L4895" i="22"/>
  <c r="K4894" i="22"/>
  <c r="L276" i="22" l="1"/>
  <c r="K276" i="22"/>
  <c r="L4896" i="22"/>
  <c r="K4895" i="22"/>
  <c r="L277" i="22" l="1"/>
  <c r="K277" i="22"/>
  <c r="L4897" i="22"/>
  <c r="K4896" i="22"/>
  <c r="L278" i="22" l="1"/>
  <c r="K278" i="22"/>
  <c r="L4898" i="22"/>
  <c r="K4897" i="22"/>
  <c r="L279" i="22" l="1"/>
  <c r="K279" i="22"/>
  <c r="L4899" i="22"/>
  <c r="K4898" i="22"/>
  <c r="L280" i="22" l="1"/>
  <c r="K280" i="22"/>
  <c r="L4900" i="22"/>
  <c r="K4899" i="22"/>
  <c r="L281" i="22" l="1"/>
  <c r="K281" i="22"/>
  <c r="L4901" i="22"/>
  <c r="K4900" i="22"/>
  <c r="L282" i="22" l="1"/>
  <c r="K282" i="22"/>
  <c r="L4902" i="22"/>
  <c r="K4901" i="22"/>
  <c r="L283" i="22" l="1"/>
  <c r="K283" i="22"/>
  <c r="L4903" i="22"/>
  <c r="K4902" i="22"/>
  <c r="L284" i="22" l="1"/>
  <c r="K284" i="22"/>
  <c r="L4904" i="22"/>
  <c r="K4903" i="22"/>
  <c r="L285" i="22" l="1"/>
  <c r="K285" i="22"/>
  <c r="L4905" i="22"/>
  <c r="K4904" i="22"/>
  <c r="L286" i="22" l="1"/>
  <c r="K286" i="22"/>
  <c r="L4906" i="22"/>
  <c r="K4905" i="22"/>
  <c r="L287" i="22" l="1"/>
  <c r="K287" i="22"/>
  <c r="L4907" i="22"/>
  <c r="K4906" i="22"/>
  <c r="L288" i="22" l="1"/>
  <c r="K288" i="22"/>
  <c r="L4908" i="22"/>
  <c r="K4907" i="22"/>
  <c r="L289" i="22" l="1"/>
  <c r="K289" i="22"/>
  <c r="L4909" i="22"/>
  <c r="K4908" i="22"/>
  <c r="L290" i="22" l="1"/>
  <c r="K290" i="22"/>
  <c r="L4910" i="22"/>
  <c r="K4909" i="22"/>
  <c r="L291" i="22" l="1"/>
  <c r="K291" i="22"/>
  <c r="L4911" i="22"/>
  <c r="K4910" i="22"/>
  <c r="L292" i="22" l="1"/>
  <c r="K292" i="22"/>
  <c r="L4912" i="22"/>
  <c r="K4911" i="22"/>
  <c r="L293" i="22" l="1"/>
  <c r="K293" i="22"/>
  <c r="L4913" i="22"/>
  <c r="K4912" i="22"/>
  <c r="L294" i="22" l="1"/>
  <c r="K294" i="22"/>
  <c r="L4914" i="22"/>
  <c r="K4913" i="22"/>
  <c r="L295" i="22" l="1"/>
  <c r="K295" i="22"/>
  <c r="L4915" i="22"/>
  <c r="K4914" i="22"/>
  <c r="L296" i="22" l="1"/>
  <c r="K296" i="22"/>
  <c r="L4916" i="22"/>
  <c r="K4915" i="22"/>
  <c r="L297" i="22" l="1"/>
  <c r="K297" i="22"/>
  <c r="L4917" i="22"/>
  <c r="K4916" i="22"/>
  <c r="L298" i="22" l="1"/>
  <c r="K298" i="22"/>
  <c r="L4918" i="22"/>
  <c r="K4917" i="22"/>
  <c r="L299" i="22" l="1"/>
  <c r="K299" i="22"/>
  <c r="L4919" i="22"/>
  <c r="K4918" i="22"/>
  <c r="L300" i="22" l="1"/>
  <c r="K300" i="22"/>
  <c r="L4920" i="22"/>
  <c r="K4919" i="22"/>
  <c r="L301" i="22" l="1"/>
  <c r="K301" i="22"/>
  <c r="L4921" i="22"/>
  <c r="K4920" i="22"/>
  <c r="L302" i="22" l="1"/>
  <c r="K302" i="22"/>
  <c r="L4922" i="22"/>
  <c r="K4921" i="22"/>
  <c r="L303" i="22" l="1"/>
  <c r="K303" i="22"/>
  <c r="L4923" i="22"/>
  <c r="K4922" i="22"/>
  <c r="L304" i="22" l="1"/>
  <c r="K304" i="22"/>
  <c r="L4924" i="22"/>
  <c r="K4923" i="22"/>
  <c r="L305" i="22" l="1"/>
  <c r="K305" i="22"/>
  <c r="L4925" i="22"/>
  <c r="K4924" i="22"/>
  <c r="L306" i="22" l="1"/>
  <c r="K306" i="22"/>
  <c r="L4926" i="22"/>
  <c r="K4925" i="22"/>
  <c r="L307" i="22" l="1"/>
  <c r="K307" i="22"/>
  <c r="L4927" i="22"/>
  <c r="K4926" i="22"/>
  <c r="L308" i="22" l="1"/>
  <c r="K308" i="22"/>
  <c r="L4928" i="22"/>
  <c r="K4927" i="22"/>
  <c r="L309" i="22" l="1"/>
  <c r="K309" i="22"/>
  <c r="L4929" i="22"/>
  <c r="K4928" i="22"/>
  <c r="L310" i="22" l="1"/>
  <c r="K310" i="22"/>
  <c r="L4930" i="22"/>
  <c r="K4929" i="22"/>
  <c r="L311" i="22" l="1"/>
  <c r="K311" i="22"/>
  <c r="L4931" i="22"/>
  <c r="K4930" i="22"/>
  <c r="L312" i="22" l="1"/>
  <c r="K312" i="22"/>
  <c r="L4932" i="22"/>
  <c r="K4931" i="22"/>
  <c r="L313" i="22" l="1"/>
  <c r="K313" i="22"/>
  <c r="L4933" i="22"/>
  <c r="K4932" i="22"/>
  <c r="L314" i="22" l="1"/>
  <c r="K314" i="22"/>
  <c r="L4934" i="22"/>
  <c r="K4933" i="22"/>
  <c r="L315" i="22" l="1"/>
  <c r="K315" i="22"/>
  <c r="L4935" i="22"/>
  <c r="K4934" i="22"/>
  <c r="L316" i="22" l="1"/>
  <c r="K316" i="22"/>
  <c r="L4936" i="22"/>
  <c r="K4935" i="22"/>
  <c r="L317" i="22" l="1"/>
  <c r="K317" i="22"/>
  <c r="L4937" i="22"/>
  <c r="K4936" i="22"/>
  <c r="L318" i="22" l="1"/>
  <c r="K318" i="22"/>
  <c r="L4938" i="22"/>
  <c r="K4937" i="22"/>
  <c r="L319" i="22" l="1"/>
  <c r="K319" i="22"/>
  <c r="L4939" i="22"/>
  <c r="K4938" i="22"/>
  <c r="L320" i="22" l="1"/>
  <c r="K320" i="22"/>
  <c r="L4940" i="22"/>
  <c r="K4939" i="22"/>
  <c r="L321" i="22" l="1"/>
  <c r="K321" i="22"/>
  <c r="L4941" i="22"/>
  <c r="K4940" i="22"/>
  <c r="L322" i="22" l="1"/>
  <c r="K322" i="22"/>
  <c r="L4942" i="22"/>
  <c r="K4941" i="22"/>
  <c r="L323" i="22" l="1"/>
  <c r="K323" i="22"/>
  <c r="L4943" i="22"/>
  <c r="K4942" i="22"/>
  <c r="L324" i="22" l="1"/>
  <c r="K324" i="22"/>
  <c r="L4944" i="22"/>
  <c r="K4943" i="22"/>
  <c r="L325" i="22" l="1"/>
  <c r="K325" i="22"/>
  <c r="L4945" i="22"/>
  <c r="K4944" i="22"/>
  <c r="L326" i="22" l="1"/>
  <c r="K326" i="22"/>
  <c r="L4946" i="22"/>
  <c r="K4945" i="22"/>
  <c r="L327" i="22" l="1"/>
  <c r="K327" i="22"/>
  <c r="L4947" i="22"/>
  <c r="K4946" i="22"/>
  <c r="L328" i="22" l="1"/>
  <c r="K328" i="22"/>
  <c r="L4948" i="22"/>
  <c r="K4947" i="22"/>
  <c r="L329" i="22" l="1"/>
  <c r="K329" i="22"/>
  <c r="L4949" i="22"/>
  <c r="K4948" i="22"/>
  <c r="L330" i="22" l="1"/>
  <c r="K330" i="22"/>
  <c r="L4950" i="22"/>
  <c r="K4949" i="22"/>
  <c r="L331" i="22" l="1"/>
  <c r="K331" i="22"/>
  <c r="L4951" i="22"/>
  <c r="K4950" i="22"/>
  <c r="L332" i="22" l="1"/>
  <c r="K332" i="22"/>
  <c r="L4952" i="22"/>
  <c r="K4951" i="22"/>
  <c r="L333" i="22" l="1"/>
  <c r="K333" i="22"/>
  <c r="L4953" i="22"/>
  <c r="K4952" i="22"/>
  <c r="L334" i="22" l="1"/>
  <c r="K334" i="22"/>
  <c r="L4954" i="22"/>
  <c r="K4953" i="22"/>
  <c r="L335" i="22" l="1"/>
  <c r="K335" i="22"/>
  <c r="L4955" i="22"/>
  <c r="K4954" i="22"/>
  <c r="L336" i="22" l="1"/>
  <c r="K336" i="22"/>
  <c r="L4956" i="22"/>
  <c r="K4955" i="22"/>
  <c r="L337" i="22" l="1"/>
  <c r="K337" i="22"/>
  <c r="L4957" i="22"/>
  <c r="K4956" i="22"/>
  <c r="L338" i="22" l="1"/>
  <c r="K338" i="22"/>
  <c r="L4958" i="22"/>
  <c r="K4957" i="22"/>
  <c r="L339" i="22" l="1"/>
  <c r="K339" i="22"/>
  <c r="L4959" i="22"/>
  <c r="K4958" i="22"/>
  <c r="L340" i="22" l="1"/>
  <c r="K340" i="22"/>
  <c r="L4960" i="22"/>
  <c r="K4959" i="22"/>
  <c r="L341" i="22" l="1"/>
  <c r="K341" i="22"/>
  <c r="L4961" i="22"/>
  <c r="K4960" i="22"/>
  <c r="L342" i="22" l="1"/>
  <c r="K342" i="22"/>
  <c r="L4962" i="22"/>
  <c r="K4961" i="22"/>
  <c r="L343" i="22" l="1"/>
  <c r="K343" i="22"/>
  <c r="L4963" i="22"/>
  <c r="K4962" i="22"/>
  <c r="L344" i="22" l="1"/>
  <c r="K344" i="22"/>
  <c r="L4964" i="22"/>
  <c r="K4963" i="22"/>
  <c r="L345" i="22" l="1"/>
  <c r="K345" i="22"/>
  <c r="L4965" i="22"/>
  <c r="K4964" i="22"/>
  <c r="L346" i="22" l="1"/>
  <c r="K346" i="22"/>
  <c r="L4966" i="22"/>
  <c r="K4965" i="22"/>
  <c r="L347" i="22" l="1"/>
  <c r="K347" i="22"/>
  <c r="L4967" i="22"/>
  <c r="K4966" i="22"/>
  <c r="L348" i="22" l="1"/>
  <c r="K348" i="22"/>
  <c r="L4968" i="22"/>
  <c r="K4967" i="22"/>
  <c r="L349" i="22" l="1"/>
  <c r="K349" i="22"/>
  <c r="L4969" i="22"/>
  <c r="K4968" i="22"/>
  <c r="L350" i="22" l="1"/>
  <c r="K350" i="22"/>
  <c r="L4970" i="22"/>
  <c r="K4969" i="22"/>
  <c r="L351" i="22" l="1"/>
  <c r="K351" i="22"/>
  <c r="L4971" i="22"/>
  <c r="K4970" i="22"/>
  <c r="L352" i="22" l="1"/>
  <c r="K352" i="22"/>
  <c r="L4972" i="22"/>
  <c r="K4971" i="22"/>
  <c r="L353" i="22" l="1"/>
  <c r="K353" i="22"/>
  <c r="L4973" i="22"/>
  <c r="K4972" i="22"/>
  <c r="L354" i="22" l="1"/>
  <c r="K354" i="22"/>
  <c r="L4974" i="22"/>
  <c r="K4973" i="22"/>
  <c r="L355" i="22" l="1"/>
  <c r="K355" i="22"/>
  <c r="L4975" i="22"/>
  <c r="K4974" i="22"/>
  <c r="L356" i="22" l="1"/>
  <c r="K356" i="22"/>
  <c r="L4976" i="22"/>
  <c r="K4975" i="22"/>
  <c r="L357" i="22" l="1"/>
  <c r="K357" i="22"/>
  <c r="L4977" i="22"/>
  <c r="K4976" i="22"/>
  <c r="L358" i="22" l="1"/>
  <c r="K358" i="22"/>
  <c r="L4978" i="22"/>
  <c r="K4977" i="22"/>
  <c r="L359" i="22" l="1"/>
  <c r="K359" i="22"/>
  <c r="L4979" i="22"/>
  <c r="K4978" i="22"/>
  <c r="L360" i="22" l="1"/>
  <c r="K360" i="22"/>
  <c r="L4980" i="22"/>
  <c r="K4979" i="22"/>
  <c r="L361" i="22" l="1"/>
  <c r="K361" i="22"/>
  <c r="L4981" i="22"/>
  <c r="K4980" i="22"/>
  <c r="L362" i="22" l="1"/>
  <c r="K362" i="22"/>
  <c r="L4982" i="22"/>
  <c r="K4981" i="22"/>
  <c r="L363" i="22" l="1"/>
  <c r="K363" i="22"/>
  <c r="L4983" i="22"/>
  <c r="K4982" i="22"/>
  <c r="L364" i="22" l="1"/>
  <c r="K364" i="22"/>
  <c r="L4984" i="22"/>
  <c r="K4983" i="22"/>
  <c r="L365" i="22" l="1"/>
  <c r="K365" i="22"/>
  <c r="L4985" i="22"/>
  <c r="K4984" i="22"/>
  <c r="L366" i="22" l="1"/>
  <c r="K366" i="22"/>
  <c r="L4986" i="22"/>
  <c r="K4985" i="22"/>
  <c r="L367" i="22" l="1"/>
  <c r="K367" i="22"/>
  <c r="L4987" i="22"/>
  <c r="K4986" i="22"/>
  <c r="L368" i="22" l="1"/>
  <c r="K368" i="22"/>
  <c r="L4988" i="22"/>
  <c r="K4987" i="22"/>
  <c r="L369" i="22" l="1"/>
  <c r="K369" i="22"/>
  <c r="L4989" i="22"/>
  <c r="K4988" i="22"/>
  <c r="L370" i="22" l="1"/>
  <c r="K370" i="22"/>
  <c r="L4990" i="22"/>
  <c r="K4989" i="22"/>
  <c r="L371" i="22" l="1"/>
  <c r="K371" i="22"/>
  <c r="L4991" i="22"/>
  <c r="K4990" i="22"/>
  <c r="L372" i="22" l="1"/>
  <c r="K372" i="22"/>
  <c r="L4992" i="22"/>
  <c r="K4991" i="22"/>
  <c r="L373" i="22" l="1"/>
  <c r="K373" i="22"/>
  <c r="L4993" i="22"/>
  <c r="K4992" i="22"/>
  <c r="L374" i="22" l="1"/>
  <c r="K374" i="22"/>
  <c r="L4994" i="22"/>
  <c r="K4993" i="22"/>
  <c r="L375" i="22" l="1"/>
  <c r="K375" i="22"/>
  <c r="L4995" i="22"/>
  <c r="K4994" i="22"/>
  <c r="L376" i="22" l="1"/>
  <c r="K376" i="22"/>
  <c r="L4996" i="22"/>
  <c r="K4995" i="22"/>
  <c r="L377" i="22" l="1"/>
  <c r="K377" i="22"/>
  <c r="L4997" i="22"/>
  <c r="K4996" i="22"/>
  <c r="L378" i="22" l="1"/>
  <c r="K378" i="22"/>
  <c r="L4998" i="22"/>
  <c r="K4997" i="22"/>
  <c r="L379" i="22" l="1"/>
  <c r="K379" i="22"/>
  <c r="L4999" i="22"/>
  <c r="K4998" i="22"/>
  <c r="L380" i="22" l="1"/>
  <c r="K380" i="22"/>
  <c r="L5000" i="22"/>
  <c r="K4999" i="22"/>
  <c r="L381" i="22" l="1"/>
  <c r="K381" i="22"/>
  <c r="L5001" i="22"/>
  <c r="K5000" i="22"/>
  <c r="L382" i="22" l="1"/>
  <c r="K382" i="22"/>
  <c r="L5002" i="22"/>
  <c r="K5001" i="22"/>
  <c r="L383" i="22" l="1"/>
  <c r="K383" i="22"/>
  <c r="L5003" i="22"/>
  <c r="K5002" i="22"/>
  <c r="L384" i="22" l="1"/>
  <c r="K384" i="22"/>
  <c r="L5004" i="22"/>
  <c r="K5003" i="22"/>
  <c r="L385" i="22" l="1"/>
  <c r="K385" i="22"/>
  <c r="L5005" i="22"/>
  <c r="K5004" i="22"/>
  <c r="L386" i="22" l="1"/>
  <c r="K386" i="22"/>
  <c r="L5006" i="22"/>
  <c r="K5005" i="22"/>
  <c r="L387" i="22" l="1"/>
  <c r="K387" i="22"/>
  <c r="L5007" i="22"/>
  <c r="K5006" i="22"/>
  <c r="L388" i="22" l="1"/>
  <c r="K388" i="22"/>
  <c r="L5008" i="22"/>
  <c r="K5007" i="22"/>
  <c r="L389" i="22" l="1"/>
  <c r="K389" i="22"/>
  <c r="L5009" i="22"/>
  <c r="K5008" i="22"/>
  <c r="L390" i="22" l="1"/>
  <c r="K390" i="22"/>
  <c r="L5010" i="22"/>
  <c r="K5009" i="22"/>
  <c r="L391" i="22" l="1"/>
  <c r="K391" i="22"/>
  <c r="L5011" i="22"/>
  <c r="K5010" i="22"/>
  <c r="L392" i="22" l="1"/>
  <c r="K392" i="22"/>
  <c r="L5012" i="22"/>
  <c r="K5011" i="22"/>
  <c r="L393" i="22" l="1"/>
  <c r="K393" i="22"/>
  <c r="L5013" i="22"/>
  <c r="K5012" i="22"/>
  <c r="L394" i="22" l="1"/>
  <c r="K394" i="22"/>
  <c r="L5014" i="22"/>
  <c r="K5013" i="22"/>
  <c r="L395" i="22" l="1"/>
  <c r="K395" i="22"/>
  <c r="L5015" i="22"/>
  <c r="K5014" i="22"/>
  <c r="L396" i="22" l="1"/>
  <c r="K396" i="22"/>
  <c r="L5016" i="22"/>
  <c r="K5015" i="22"/>
  <c r="L397" i="22" l="1"/>
  <c r="K397" i="22"/>
  <c r="L5017" i="22"/>
  <c r="K5016" i="22"/>
  <c r="L398" i="22" l="1"/>
  <c r="K398" i="22"/>
  <c r="L5018" i="22"/>
  <c r="K5017" i="22"/>
  <c r="L399" i="22" l="1"/>
  <c r="K399" i="22"/>
  <c r="L5019" i="22"/>
  <c r="K5018" i="22"/>
  <c r="L400" i="22" l="1"/>
  <c r="K400" i="22"/>
  <c r="L5020" i="22"/>
  <c r="K5019" i="22"/>
  <c r="L401" i="22" l="1"/>
  <c r="K401" i="22"/>
  <c r="L5021" i="22"/>
  <c r="K5020" i="22"/>
  <c r="L402" i="22" l="1"/>
  <c r="K402" i="22"/>
  <c r="L5022" i="22"/>
  <c r="K5021" i="22"/>
  <c r="L403" i="22" l="1"/>
  <c r="K403" i="22"/>
  <c r="L5023" i="22"/>
  <c r="K5022" i="22"/>
  <c r="L404" i="22" l="1"/>
  <c r="K404" i="22"/>
  <c r="L5024" i="22"/>
  <c r="K5023" i="22"/>
  <c r="L405" i="22" l="1"/>
  <c r="K405" i="22"/>
  <c r="L5025" i="22"/>
  <c r="K5024" i="22"/>
  <c r="L406" i="22" l="1"/>
  <c r="K406" i="22"/>
  <c r="L5026" i="22"/>
  <c r="K5025" i="22"/>
  <c r="L407" i="22" l="1"/>
  <c r="K407" i="22"/>
  <c r="L5027" i="22"/>
  <c r="K5026" i="22"/>
  <c r="L408" i="22" l="1"/>
  <c r="K408" i="22"/>
  <c r="L5028" i="22"/>
  <c r="K5027" i="22"/>
  <c r="L409" i="22" l="1"/>
  <c r="K409" i="22"/>
  <c r="L5029" i="22"/>
  <c r="K5028" i="22"/>
  <c r="L410" i="22" l="1"/>
  <c r="K410" i="22"/>
  <c r="L5030" i="22"/>
  <c r="K5029" i="22"/>
  <c r="L411" i="22" l="1"/>
  <c r="K411" i="22"/>
  <c r="L5031" i="22"/>
  <c r="K5030" i="22"/>
  <c r="L412" i="22" l="1"/>
  <c r="K412" i="22"/>
  <c r="L5032" i="22"/>
  <c r="K5031" i="22"/>
  <c r="L413" i="22" l="1"/>
  <c r="K413" i="22"/>
  <c r="L5033" i="22"/>
  <c r="K5032" i="22"/>
  <c r="L414" i="22" l="1"/>
  <c r="K414" i="22"/>
  <c r="L5034" i="22"/>
  <c r="K5033" i="22"/>
  <c r="L415" i="22" l="1"/>
  <c r="K415" i="22"/>
  <c r="L5035" i="22"/>
  <c r="K5034" i="22"/>
  <c r="L416" i="22" l="1"/>
  <c r="K416" i="22"/>
  <c r="L5036" i="22"/>
  <c r="K5035" i="22"/>
  <c r="L417" i="22" l="1"/>
  <c r="K417" i="22"/>
  <c r="L5037" i="22"/>
  <c r="K5036" i="22"/>
  <c r="L418" i="22" l="1"/>
  <c r="K418" i="22"/>
  <c r="L5038" i="22"/>
  <c r="K5037" i="22"/>
  <c r="L419" i="22" l="1"/>
  <c r="K419" i="22"/>
  <c r="L5039" i="22"/>
  <c r="K5038" i="22"/>
  <c r="L420" i="22" l="1"/>
  <c r="K420" i="22"/>
  <c r="L5040" i="22"/>
  <c r="K5039" i="22"/>
  <c r="L421" i="22" l="1"/>
  <c r="K421" i="22"/>
  <c r="L5041" i="22"/>
  <c r="K5040" i="22"/>
  <c r="L422" i="22" l="1"/>
  <c r="K422" i="22"/>
  <c r="L5093" i="22"/>
  <c r="K5041" i="22"/>
  <c r="L423" i="22" l="1"/>
  <c r="K423" i="22"/>
  <c r="L5094" i="22"/>
  <c r="K5093" i="22"/>
  <c r="L424" i="22" l="1"/>
  <c r="K424" i="22"/>
  <c r="L5095" i="22"/>
  <c r="K5094" i="22"/>
  <c r="L425" i="22" l="1"/>
  <c r="K425" i="22"/>
  <c r="L5096" i="22"/>
  <c r="K5095" i="22"/>
  <c r="L426" i="22" l="1"/>
  <c r="K426" i="22"/>
  <c r="L5097" i="22"/>
  <c r="K5096" i="22"/>
  <c r="L427" i="22" l="1"/>
  <c r="K427" i="22"/>
  <c r="L5098" i="22"/>
  <c r="K5097" i="22"/>
  <c r="L428" i="22" l="1"/>
  <c r="K428" i="22"/>
  <c r="L5099" i="22"/>
  <c r="K5098" i="22"/>
  <c r="L7" i="17" l="1"/>
  <c r="L429" i="22"/>
  <c r="K429" i="22"/>
  <c r="L5100" i="22"/>
  <c r="K5099" i="22"/>
  <c r="L9" i="17" l="1"/>
  <c r="L430" i="22"/>
  <c r="K430" i="22"/>
  <c r="K7" i="17"/>
  <c r="L5101" i="22"/>
  <c r="K5100" i="22"/>
  <c r="L8" i="17" l="1"/>
  <c r="L431" i="22"/>
  <c r="K431" i="22"/>
  <c r="K9" i="17"/>
  <c r="L5102" i="22"/>
  <c r="K5101" i="22"/>
  <c r="L10" i="17" l="1"/>
  <c r="L432" i="22"/>
  <c r="K432" i="22"/>
  <c r="L5103" i="22"/>
  <c r="K5102" i="22"/>
  <c r="K8" i="17"/>
  <c r="L11" i="17" l="1"/>
  <c r="L433" i="22"/>
  <c r="K433" i="22"/>
  <c r="K10" i="17"/>
  <c r="L5104" i="22"/>
  <c r="K5103" i="22"/>
  <c r="L13" i="17" l="1"/>
  <c r="L14" i="17" s="1"/>
  <c r="L434" i="22"/>
  <c r="K434" i="22"/>
  <c r="L5108" i="22"/>
  <c r="K5104" i="22"/>
  <c r="K11" i="17"/>
  <c r="K13" i="17" l="1"/>
  <c r="K14" i="17" s="1"/>
  <c r="L435" i="22"/>
  <c r="K435" i="22"/>
  <c r="K5108" i="22"/>
  <c r="L436" i="22" l="1"/>
  <c r="K436" i="22"/>
  <c r="K5195" i="22"/>
  <c r="H27" i="17" l="1"/>
  <c r="L437" i="22"/>
  <c r="K437" i="22"/>
  <c r="K5196" i="22"/>
  <c r="H29" i="17" l="1"/>
  <c r="L438" i="22"/>
  <c r="K438" i="22"/>
  <c r="K5197" i="22"/>
  <c r="L439" i="22" l="1"/>
  <c r="K439" i="22"/>
  <c r="K5198" i="22"/>
  <c r="L440" i="22" l="1"/>
  <c r="K440" i="22"/>
  <c r="K5199" i="22"/>
  <c r="L441" i="22" l="1"/>
  <c r="K441" i="22"/>
  <c r="K5200" i="22"/>
  <c r="H28" i="17" l="1"/>
  <c r="L442" i="22"/>
  <c r="K442" i="22"/>
  <c r="K5201" i="22"/>
  <c r="H30" i="17" l="1"/>
  <c r="L443" i="22"/>
  <c r="K443" i="22"/>
  <c r="K5202" i="22"/>
  <c r="L444" i="22" l="1"/>
  <c r="K444" i="22"/>
  <c r="K5203" i="22"/>
  <c r="L445" i="22" l="1"/>
  <c r="K445" i="22"/>
  <c r="K5204" i="22"/>
  <c r="H31" i="17" l="1"/>
  <c r="L446" i="22"/>
  <c r="K446" i="22"/>
  <c r="K5205" i="22"/>
  <c r="L447" i="22" l="1"/>
  <c r="K447" i="22"/>
  <c r="K5206" i="22"/>
  <c r="L448" i="22" l="1"/>
  <c r="K448" i="22"/>
  <c r="K5236" i="22"/>
  <c r="L449" i="22" l="1"/>
  <c r="K449" i="22"/>
  <c r="K5237" i="22"/>
  <c r="L450" i="22" l="1"/>
  <c r="K450" i="22"/>
  <c r="K5238" i="22"/>
  <c r="L451" i="22" l="1"/>
  <c r="K451" i="22"/>
  <c r="K5239" i="22"/>
  <c r="L452" i="22" l="1"/>
  <c r="K452" i="22"/>
  <c r="K5240" i="22"/>
  <c r="L453" i="22" l="1"/>
  <c r="K453" i="22"/>
  <c r="K5241" i="22"/>
  <c r="L454" i="22" l="1"/>
  <c r="K454" i="22"/>
  <c r="K5242" i="22"/>
  <c r="L455" i="22" l="1"/>
  <c r="K455" i="22"/>
  <c r="K5243" i="22"/>
  <c r="L456" i="22" l="1"/>
  <c r="K456" i="22"/>
  <c r="K5244" i="22"/>
  <c r="L457" i="22" l="1"/>
  <c r="K457" i="22"/>
  <c r="K5245" i="22"/>
  <c r="L458" i="22" l="1"/>
  <c r="K458" i="22"/>
  <c r="K5246" i="22"/>
  <c r="L459" i="22" l="1"/>
  <c r="K459" i="22"/>
  <c r="K5247" i="22"/>
  <c r="L460" i="22" l="1"/>
  <c r="K460" i="22"/>
  <c r="K5248" i="22"/>
  <c r="L461" i="22" l="1"/>
  <c r="K461" i="22"/>
  <c r="K5267" i="22"/>
  <c r="L462" i="22" l="1"/>
  <c r="K462" i="22"/>
  <c r="K5268" i="22"/>
  <c r="L463" i="22" l="1"/>
  <c r="K463" i="22"/>
  <c r="K5269" i="22"/>
  <c r="L464" i="22" l="1"/>
  <c r="K464" i="22"/>
  <c r="K5270" i="22"/>
  <c r="L465" i="22" l="1"/>
  <c r="K465" i="22"/>
  <c r="K5271" i="22"/>
  <c r="L466" i="22" l="1"/>
  <c r="K466" i="22"/>
  <c r="K5272" i="22"/>
  <c r="L467" i="22" l="1"/>
  <c r="K467" i="22"/>
  <c r="K5273" i="22"/>
  <c r="L468" i="22" l="1"/>
  <c r="K468" i="22"/>
  <c r="K5274" i="22"/>
  <c r="L469" i="22" l="1"/>
  <c r="K469" i="22"/>
  <c r="K5275" i="22"/>
  <c r="L470" i="22" l="1"/>
  <c r="K470" i="22"/>
  <c r="K5276" i="22"/>
  <c r="L471" i="22" l="1"/>
  <c r="K471" i="22"/>
  <c r="K5277" i="22"/>
  <c r="L472" i="22" l="1"/>
  <c r="K472" i="22"/>
  <c r="K5278" i="22"/>
  <c r="L473" i="22" l="1"/>
  <c r="K473" i="22"/>
  <c r="K5279" i="22"/>
  <c r="L474" i="22" l="1"/>
  <c r="K474" i="22"/>
  <c r="K5280" i="22"/>
  <c r="L475" i="22" l="1"/>
  <c r="K475" i="22"/>
  <c r="K5281" i="22"/>
  <c r="L476" i="22" l="1"/>
  <c r="K476" i="22"/>
  <c r="K5282" i="22"/>
  <c r="L477" i="22" l="1"/>
  <c r="K477" i="22"/>
  <c r="K5283" i="22"/>
  <c r="L478" i="22" l="1"/>
  <c r="K478" i="22"/>
  <c r="K5284" i="22"/>
  <c r="L479" i="22" l="1"/>
  <c r="K479" i="22"/>
  <c r="K5285" i="22"/>
  <c r="L480" i="22" l="1"/>
  <c r="K480" i="22"/>
  <c r="K5286" i="22"/>
  <c r="L481" i="22" l="1"/>
  <c r="K481" i="22"/>
  <c r="K5287" i="22"/>
  <c r="L482" i="22" l="1"/>
  <c r="K482" i="22"/>
  <c r="K5288" i="22"/>
  <c r="L483" i="22" l="1"/>
  <c r="K483" i="22"/>
  <c r="K5289" i="22"/>
  <c r="L484" i="22" l="1"/>
  <c r="K484" i="22"/>
  <c r="K5290" i="22"/>
  <c r="L485" i="22" l="1"/>
  <c r="K485" i="22"/>
  <c r="K5291" i="22"/>
  <c r="L486" i="22" l="1"/>
  <c r="K486" i="22"/>
  <c r="K5292" i="22"/>
  <c r="L487" i="22" l="1"/>
  <c r="K487" i="22"/>
  <c r="K5305" i="22"/>
  <c r="L488" i="22" l="1"/>
  <c r="K488" i="22"/>
  <c r="K5306" i="22"/>
  <c r="L489" i="22" l="1"/>
  <c r="K489" i="22"/>
  <c r="K5307" i="22"/>
  <c r="L490" i="22" l="1"/>
  <c r="K490" i="22"/>
  <c r="K5308" i="22"/>
  <c r="L491" i="22" l="1"/>
  <c r="K491" i="22"/>
  <c r="K5309" i="22"/>
  <c r="L492" i="22" l="1"/>
  <c r="K492" i="22"/>
  <c r="K5310" i="22"/>
  <c r="L493" i="22" l="1"/>
  <c r="K493" i="22"/>
  <c r="K5311" i="22"/>
  <c r="L494" i="22" l="1"/>
  <c r="K494" i="22"/>
  <c r="K5312" i="22"/>
  <c r="L495" i="22" l="1"/>
  <c r="K495" i="22"/>
  <c r="K5313" i="22"/>
  <c r="L496" i="22" l="1"/>
  <c r="K496" i="22"/>
  <c r="K5314" i="22"/>
  <c r="L497" i="22" l="1"/>
  <c r="K497" i="22"/>
  <c r="K5315" i="22"/>
  <c r="L498" i="22" l="1"/>
  <c r="K498" i="22"/>
  <c r="K5316" i="22"/>
  <c r="L499" i="22" l="1"/>
  <c r="K499" i="22"/>
  <c r="K5317" i="22"/>
  <c r="L500" i="22" l="1"/>
  <c r="K500" i="22"/>
  <c r="K5318" i="22"/>
  <c r="L501" i="22" l="1"/>
  <c r="K501" i="22"/>
  <c r="K5319" i="22"/>
  <c r="L502" i="22" l="1"/>
  <c r="K502" i="22"/>
  <c r="K5320" i="22"/>
  <c r="L503" i="22" l="1"/>
  <c r="K503" i="22"/>
  <c r="K5321" i="22"/>
  <c r="L504" i="22" l="1"/>
  <c r="K504" i="22"/>
  <c r="L5323" i="22"/>
  <c r="K5322" i="22"/>
  <c r="L505" i="22" l="1"/>
  <c r="K505" i="22"/>
  <c r="L5324" i="22"/>
  <c r="K5323" i="22"/>
  <c r="L506" i="22" l="1"/>
  <c r="K506" i="22"/>
  <c r="L5325" i="22"/>
  <c r="K5324" i="22"/>
  <c r="L507" i="22" l="1"/>
  <c r="K507" i="22"/>
  <c r="L5326" i="22"/>
  <c r="K5325" i="22"/>
  <c r="L508" i="22" l="1"/>
  <c r="K508" i="22"/>
  <c r="L5327" i="22"/>
  <c r="K5326" i="22"/>
  <c r="L509" i="22" l="1"/>
  <c r="K509" i="22"/>
  <c r="L5328" i="22"/>
  <c r="K5327" i="22"/>
  <c r="L510" i="22" l="1"/>
  <c r="K510" i="22"/>
  <c r="L5329" i="22"/>
  <c r="K5328" i="22"/>
  <c r="L511" i="22" l="1"/>
  <c r="K511" i="22"/>
  <c r="L5330" i="22"/>
  <c r="K5329" i="22"/>
  <c r="L512" i="22" l="1"/>
  <c r="K512" i="22"/>
  <c r="L5331" i="22"/>
  <c r="K5330" i="22"/>
  <c r="L513" i="22" l="1"/>
  <c r="K513" i="22"/>
  <c r="L5332" i="22"/>
  <c r="K5331" i="22"/>
  <c r="L514" i="22" l="1"/>
  <c r="K514" i="22"/>
  <c r="L5333" i="22"/>
  <c r="K5332" i="22"/>
  <c r="L515" i="22" l="1"/>
  <c r="K515" i="22"/>
  <c r="L5334" i="22"/>
  <c r="K5333" i="22"/>
  <c r="L516" i="22" l="1"/>
  <c r="K516" i="22"/>
  <c r="L5336" i="22"/>
  <c r="K5334" i="22"/>
  <c r="L517" i="22" l="1"/>
  <c r="K517" i="22"/>
  <c r="L5337" i="22"/>
  <c r="K5336" i="22"/>
  <c r="L518" i="22" l="1"/>
  <c r="K518" i="22"/>
  <c r="L5338" i="22"/>
  <c r="K5337" i="22"/>
  <c r="L519" i="22" l="1"/>
  <c r="K519" i="22"/>
  <c r="L5339" i="22"/>
  <c r="K5338" i="22"/>
  <c r="L520" i="22" l="1"/>
  <c r="K520" i="22"/>
  <c r="L5340" i="22"/>
  <c r="K5339" i="22"/>
  <c r="L521" i="22" l="1"/>
  <c r="K521" i="22"/>
  <c r="L5341" i="22"/>
  <c r="K5340" i="22"/>
  <c r="L522" i="22" l="1"/>
  <c r="K522" i="22"/>
  <c r="L5342" i="22"/>
  <c r="K5341" i="22"/>
  <c r="L523" i="22" l="1"/>
  <c r="K523" i="22"/>
  <c r="L5343" i="22"/>
  <c r="K5342" i="22"/>
  <c r="L524" i="22" l="1"/>
  <c r="K524" i="22"/>
  <c r="L5344" i="22"/>
  <c r="K5343" i="22"/>
  <c r="L525" i="22" l="1"/>
  <c r="K525" i="22"/>
  <c r="L5345" i="22"/>
  <c r="K5344" i="22"/>
  <c r="L526" i="22" l="1"/>
  <c r="K526" i="22"/>
  <c r="L5346" i="22"/>
  <c r="K5345" i="22"/>
  <c r="L527" i="22" l="1"/>
  <c r="K527" i="22"/>
  <c r="L5347" i="22"/>
  <c r="K5346" i="22"/>
  <c r="L528" i="22" l="1"/>
  <c r="K528" i="22"/>
  <c r="K5347" i="22"/>
  <c r="L529" i="22" l="1"/>
  <c r="K529" i="22"/>
  <c r="L530" i="22" l="1"/>
  <c r="K530" i="22"/>
  <c r="L531" i="22" l="1"/>
  <c r="K531" i="22"/>
  <c r="L532" i="22" l="1"/>
  <c r="K532" i="22"/>
  <c r="L533" i="22" l="1"/>
  <c r="K533" i="22"/>
  <c r="L534" i="22" l="1"/>
  <c r="K534" i="22"/>
  <c r="L535" i="22" l="1"/>
  <c r="K535" i="22"/>
  <c r="L536" i="22" l="1"/>
  <c r="K536" i="22"/>
  <c r="L537" i="22" l="1"/>
  <c r="K537" i="22"/>
  <c r="L538" i="22" l="1"/>
  <c r="K538" i="22"/>
  <c r="L539" i="22" l="1"/>
  <c r="K539" i="22"/>
  <c r="L540" i="22" l="1"/>
  <c r="K540" i="22"/>
  <c r="L541" i="22" l="1"/>
  <c r="K541" i="22"/>
  <c r="L5370" i="22"/>
  <c r="K5360" i="22"/>
  <c r="L542" i="22" l="1"/>
  <c r="K542" i="22"/>
  <c r="L5371" i="22"/>
  <c r="K5370" i="22"/>
  <c r="L543" i="22" l="1"/>
  <c r="K543" i="22"/>
  <c r="L5372" i="22"/>
  <c r="K5371" i="22"/>
  <c r="L544" i="22" l="1"/>
  <c r="K544" i="22"/>
  <c r="L5373" i="22"/>
  <c r="K5372" i="22"/>
  <c r="L545" i="22" l="1"/>
  <c r="K545" i="22"/>
  <c r="L5374" i="22"/>
  <c r="K5373" i="22"/>
  <c r="L546" i="22" l="1"/>
  <c r="K546" i="22"/>
  <c r="L5375" i="22"/>
  <c r="K5374" i="22"/>
  <c r="L547" i="22" l="1"/>
  <c r="K547" i="22"/>
  <c r="L5376" i="22"/>
  <c r="K5375" i="22"/>
  <c r="L548" i="22" l="1"/>
  <c r="K548" i="22"/>
  <c r="L5377" i="22"/>
  <c r="K5376" i="22"/>
  <c r="L549" i="22" l="1"/>
  <c r="K549" i="22"/>
  <c r="L5378" i="22"/>
  <c r="K5377" i="22"/>
  <c r="L550" i="22" l="1"/>
  <c r="K550" i="22"/>
  <c r="L5379" i="22"/>
  <c r="K5378" i="22"/>
  <c r="L551" i="22" l="1"/>
  <c r="K551" i="22"/>
  <c r="L5380" i="22"/>
  <c r="K5379" i="22"/>
  <c r="L552" i="22" l="1"/>
  <c r="K552" i="22"/>
  <c r="L5381" i="22"/>
  <c r="K5380" i="22"/>
  <c r="L553" i="22" l="1"/>
  <c r="K553" i="22"/>
  <c r="K5381" i="22"/>
  <c r="L554" i="22" l="1"/>
  <c r="K554" i="22"/>
  <c r="L555" i="22" l="1"/>
  <c r="K555" i="22"/>
  <c r="L556" i="22" l="1"/>
  <c r="K556" i="22"/>
  <c r="L557" i="22" l="1"/>
  <c r="K557" i="22"/>
  <c r="L558" i="22" l="1"/>
  <c r="K558" i="22"/>
  <c r="L559" i="22" l="1"/>
  <c r="K559" i="22"/>
  <c r="L560" i="22" l="1"/>
  <c r="K560" i="22"/>
  <c r="L561" i="22" l="1"/>
  <c r="K561" i="22"/>
  <c r="L562" i="22" l="1"/>
  <c r="K562" i="22"/>
  <c r="L563" i="22" l="1"/>
  <c r="K563" i="22"/>
  <c r="L564" i="22" l="1"/>
  <c r="K564" i="22"/>
  <c r="L565" i="22" l="1"/>
  <c r="K565" i="22"/>
  <c r="L566" i="22" l="1"/>
  <c r="K566" i="22"/>
  <c r="L5395" i="22"/>
  <c r="K5394" i="22"/>
  <c r="L567" i="22" l="1"/>
  <c r="K567" i="22"/>
  <c r="L5396" i="22"/>
  <c r="K5395" i="22"/>
  <c r="L568" i="22" l="1"/>
  <c r="K568" i="22"/>
  <c r="L5397" i="22"/>
  <c r="K5396" i="22"/>
  <c r="L569" i="22" l="1"/>
  <c r="K569" i="22"/>
  <c r="L5398" i="22"/>
  <c r="K5397" i="22"/>
  <c r="L570" i="22" l="1"/>
  <c r="K570" i="22"/>
  <c r="L5399" i="22"/>
  <c r="K5398" i="22"/>
  <c r="L571" i="22" l="1"/>
  <c r="K571" i="22"/>
  <c r="L5400" i="22"/>
  <c r="K5399" i="22"/>
  <c r="L572" i="22" l="1"/>
  <c r="K572" i="22"/>
  <c r="L5401" i="22"/>
  <c r="K5400" i="22"/>
  <c r="L573" i="22" l="1"/>
  <c r="K573" i="22"/>
  <c r="L5402" i="22"/>
  <c r="K5401" i="22"/>
  <c r="L574" i="22" l="1"/>
  <c r="K574" i="22"/>
  <c r="L5403" i="22"/>
  <c r="K5402" i="22"/>
  <c r="L575" i="22" l="1"/>
  <c r="K575" i="22"/>
  <c r="L5404" i="22"/>
  <c r="K5403" i="22"/>
  <c r="L576" i="22" l="1"/>
  <c r="K576" i="22"/>
  <c r="L5405" i="22"/>
  <c r="K5404" i="22"/>
  <c r="L577" i="22" l="1"/>
  <c r="K577" i="22"/>
  <c r="L5406" i="22"/>
  <c r="K5405" i="22"/>
  <c r="L578" i="22" l="1"/>
  <c r="K578" i="22"/>
  <c r="K5406" i="22"/>
  <c r="L579" i="22" l="1"/>
  <c r="K579" i="22"/>
  <c r="L580" i="22" l="1"/>
  <c r="K580" i="22"/>
  <c r="L581" i="22" l="1"/>
  <c r="K581" i="22"/>
  <c r="L582" i="22" l="1"/>
  <c r="K582" i="22"/>
  <c r="L583" i="22" l="1"/>
  <c r="K583" i="22"/>
  <c r="L584" i="22" l="1"/>
  <c r="K584" i="22"/>
  <c r="L585" i="22" l="1"/>
  <c r="K585" i="22"/>
  <c r="L586" i="22" l="1"/>
  <c r="K586" i="22"/>
  <c r="L587" i="22" l="1"/>
  <c r="K587" i="22"/>
  <c r="L588" i="22" l="1"/>
  <c r="K588" i="22"/>
  <c r="L589" i="22" l="1"/>
  <c r="K589" i="22"/>
  <c r="L590" i="22" l="1"/>
  <c r="K590" i="22"/>
  <c r="L591" i="22" l="1"/>
  <c r="K591" i="22"/>
  <c r="L5420" i="22"/>
  <c r="K5419" i="22"/>
  <c r="L592" i="22" l="1"/>
  <c r="K592" i="22"/>
  <c r="L5421" i="22"/>
  <c r="K5420" i="22"/>
  <c r="L593" i="22" l="1"/>
  <c r="K593" i="22"/>
  <c r="L5422" i="22"/>
  <c r="K5421" i="22"/>
  <c r="L594" i="22" l="1"/>
  <c r="K594" i="22"/>
  <c r="L5423" i="22"/>
  <c r="K5422" i="22"/>
  <c r="L595" i="22" l="1"/>
  <c r="K595" i="22"/>
  <c r="L5424" i="22"/>
  <c r="K5423" i="22"/>
  <c r="L596" i="22" l="1"/>
  <c r="K596" i="22"/>
  <c r="L5425" i="22"/>
  <c r="K5424" i="22"/>
  <c r="L597" i="22" l="1"/>
  <c r="K597" i="22"/>
  <c r="L5426" i="22"/>
  <c r="K5425" i="22"/>
  <c r="L598" i="22" l="1"/>
  <c r="K598" i="22"/>
  <c r="L5427" i="22"/>
  <c r="K5426" i="22"/>
  <c r="L599" i="22" l="1"/>
  <c r="K599" i="22"/>
  <c r="L5428" i="22"/>
  <c r="K5427" i="22"/>
  <c r="L600" i="22" l="1"/>
  <c r="K600" i="22"/>
  <c r="L5429" i="22"/>
  <c r="K5428" i="22"/>
  <c r="L601" i="22" l="1"/>
  <c r="K601" i="22"/>
  <c r="L5430" i="22"/>
  <c r="K5429" i="22"/>
  <c r="L602" i="22" l="1"/>
  <c r="K602" i="22"/>
  <c r="L5431" i="22"/>
  <c r="K5430" i="22"/>
  <c r="L603" i="22" l="1"/>
  <c r="K603" i="22"/>
  <c r="K5431" i="22"/>
  <c r="L604" i="22" l="1"/>
  <c r="K604" i="22"/>
  <c r="L605" i="22" l="1"/>
  <c r="K605" i="22"/>
  <c r="L606" i="22" l="1"/>
  <c r="K606" i="22"/>
  <c r="L607" i="22" l="1"/>
  <c r="K607" i="22"/>
  <c r="L608" i="22" l="1"/>
  <c r="K608" i="22"/>
  <c r="L609" i="22" l="1"/>
  <c r="K609" i="22"/>
  <c r="L610" i="22" l="1"/>
  <c r="K610" i="22"/>
  <c r="L611" i="22" l="1"/>
  <c r="K611" i="22"/>
  <c r="L612" i="22" l="1"/>
  <c r="K612" i="22"/>
  <c r="L613" i="22" l="1"/>
  <c r="K613" i="22"/>
  <c r="L614" i="22" l="1"/>
  <c r="K614" i="22"/>
  <c r="L615" i="22" l="1"/>
  <c r="K615" i="22"/>
  <c r="L616" i="22" l="1"/>
  <c r="K616" i="22"/>
  <c r="L5445" i="22"/>
  <c r="K5444" i="22"/>
  <c r="L617" i="22" l="1"/>
  <c r="K617" i="22"/>
  <c r="L5447" i="22"/>
  <c r="K5445" i="22"/>
  <c r="L618" i="22" l="1"/>
  <c r="K618" i="22"/>
  <c r="L5448" i="22"/>
  <c r="K5447" i="22"/>
  <c r="L619" i="22" l="1"/>
  <c r="K619" i="22"/>
  <c r="L5450" i="22"/>
  <c r="K5448" i="22"/>
  <c r="L620" i="22" l="1"/>
  <c r="K620" i="22"/>
  <c r="L5451" i="22"/>
  <c r="K5450" i="22"/>
  <c r="L621" i="22" l="1"/>
  <c r="K621" i="22"/>
  <c r="K5451" i="22"/>
  <c r="L622" i="22" l="1"/>
  <c r="K622" i="22"/>
  <c r="L5467" i="22"/>
  <c r="K5454" i="22"/>
  <c r="L623" i="22" l="1"/>
  <c r="K623" i="22"/>
  <c r="K5467" i="22"/>
  <c r="L624" i="22" l="1"/>
  <c r="K624" i="22"/>
  <c r="L5471" i="22"/>
  <c r="K5469" i="22"/>
  <c r="L625" i="22" l="1"/>
  <c r="K625" i="22"/>
  <c r="K5471" i="22"/>
  <c r="L626" i="22" l="1"/>
  <c r="K626" i="22"/>
  <c r="K5473" i="22"/>
  <c r="L627" i="22" l="1"/>
  <c r="K627" i="22"/>
  <c r="K5500" i="22"/>
  <c r="L628" i="22" l="1"/>
  <c r="K628" i="22"/>
  <c r="K5550" i="22"/>
  <c r="L629" i="22" l="1"/>
  <c r="K629" i="22"/>
  <c r="K5551" i="22"/>
  <c r="L630" i="22" l="1"/>
  <c r="K630" i="22"/>
  <c r="K5552" i="22"/>
  <c r="L631" i="22" l="1"/>
  <c r="K631" i="22"/>
  <c r="K5553" i="22"/>
  <c r="L632" i="22" l="1"/>
  <c r="K632" i="22"/>
  <c r="K5554" i="22"/>
  <c r="L633" i="22" l="1"/>
  <c r="K633" i="22"/>
  <c r="K5555" i="22"/>
  <c r="L634" i="22" l="1"/>
  <c r="K634" i="22"/>
  <c r="K5556" i="22"/>
  <c r="L635" i="22" l="1"/>
  <c r="K635" i="22"/>
  <c r="K5557" i="22"/>
  <c r="L636" i="22" l="1"/>
  <c r="K636" i="22"/>
  <c r="K5558" i="22"/>
  <c r="L637" i="22" l="1"/>
  <c r="K637" i="22"/>
  <c r="K5559" i="22"/>
  <c r="L638" i="22" l="1"/>
  <c r="K638" i="22"/>
  <c r="K5560" i="22"/>
  <c r="L639" i="22" l="1"/>
  <c r="K639" i="22"/>
  <c r="K5561" i="22"/>
  <c r="L640" i="22" l="1"/>
  <c r="K640" i="22"/>
  <c r="K5562" i="22"/>
  <c r="L5575" i="22" l="1"/>
  <c r="L641" i="22"/>
  <c r="K641" i="22"/>
  <c r="K5575" i="22"/>
  <c r="K642" i="22" l="1"/>
  <c r="K5578" i="22"/>
  <c r="L642" i="22" l="1"/>
  <c r="L643" i="22"/>
  <c r="K643" i="22"/>
  <c r="K5579" i="22"/>
  <c r="K644" i="22" l="1"/>
  <c r="K5580" i="22"/>
  <c r="L644" i="22" l="1"/>
  <c r="L645" i="22"/>
  <c r="K645" i="22"/>
  <c r="K5581" i="22"/>
  <c r="K646" i="22" l="1"/>
  <c r="K5582" i="22"/>
  <c r="L646" i="22" l="1"/>
  <c r="L647" i="22"/>
  <c r="K647" i="22"/>
  <c r="K5583" i="22"/>
  <c r="K648" i="22" l="1"/>
  <c r="K5584" i="22"/>
  <c r="L648" i="22" l="1"/>
  <c r="L649" i="22"/>
  <c r="K649" i="22"/>
  <c r="K5585" i="22"/>
  <c r="L650" i="22" l="1"/>
  <c r="K650" i="22"/>
  <c r="K5586" i="22"/>
  <c r="L651" i="22" l="1"/>
  <c r="K651" i="22"/>
  <c r="K5587" i="22"/>
  <c r="L652" i="22" l="1"/>
  <c r="K652" i="22"/>
  <c r="K5588" i="22"/>
  <c r="L653" i="22" l="1"/>
  <c r="K653" i="22"/>
  <c r="K5589" i="22"/>
  <c r="L654" i="22" l="1"/>
  <c r="K654" i="22"/>
  <c r="K5590" i="22"/>
  <c r="L655" i="22" l="1"/>
  <c r="K655" i="22"/>
  <c r="K5604" i="22"/>
  <c r="L656" i="22" l="1"/>
  <c r="K656" i="22"/>
  <c r="K5605" i="22"/>
  <c r="L657" i="22" l="1"/>
  <c r="K657" i="22"/>
  <c r="K5606" i="22"/>
  <c r="L658" i="22" l="1"/>
  <c r="K658" i="22"/>
  <c r="K5607" i="22"/>
  <c r="L659" i="22" l="1"/>
  <c r="K659" i="22"/>
  <c r="K5608" i="22"/>
  <c r="L660" i="22" l="1"/>
  <c r="K660" i="22"/>
  <c r="K5609" i="22"/>
  <c r="L661" i="22" l="1"/>
  <c r="K661" i="22"/>
  <c r="K5610" i="22"/>
  <c r="L662" i="22" l="1"/>
  <c r="K662" i="22"/>
  <c r="K5611" i="22"/>
  <c r="L663" i="22" l="1"/>
  <c r="K663" i="22"/>
  <c r="K5612" i="22"/>
  <c r="L664" i="22" l="1"/>
  <c r="K664" i="22"/>
  <c r="K5613" i="22"/>
  <c r="L665" i="22" l="1"/>
  <c r="K665" i="22"/>
  <c r="K5614" i="22"/>
  <c r="L666" i="22" l="1"/>
  <c r="K666" i="22"/>
  <c r="K5615" i="22"/>
  <c r="G16" i="17" l="1"/>
  <c r="L667" i="22"/>
  <c r="K667" i="22"/>
  <c r="L668" i="22" l="1"/>
  <c r="K668" i="22"/>
  <c r="L669" i="22" l="1"/>
  <c r="K669" i="22"/>
  <c r="L670" i="22" l="1"/>
  <c r="K670" i="22"/>
  <c r="L671" i="22" l="1"/>
  <c r="K671" i="22"/>
  <c r="L672" i="22" l="1"/>
  <c r="K672" i="22"/>
  <c r="L673" i="22" l="1"/>
  <c r="K673" i="22"/>
  <c r="L674" i="22" l="1"/>
  <c r="K674" i="22"/>
  <c r="L675" i="22" l="1"/>
  <c r="K675" i="22"/>
  <c r="L676" i="22" l="1"/>
  <c r="K676" i="22"/>
  <c r="L677" i="22" l="1"/>
  <c r="K677" i="22"/>
  <c r="L678" i="22" l="1"/>
  <c r="K678" i="22"/>
  <c r="L679" i="22" l="1"/>
  <c r="K679" i="22"/>
  <c r="L680" i="22" l="1"/>
  <c r="K680" i="22"/>
  <c r="L681" i="22" l="1"/>
  <c r="K681" i="22"/>
  <c r="L682" i="22" l="1"/>
  <c r="K682" i="22"/>
  <c r="L683" i="22" l="1"/>
  <c r="K683" i="22"/>
  <c r="L684" i="22" l="1"/>
  <c r="K684" i="22"/>
  <c r="L685" i="22" l="1"/>
  <c r="K685" i="22"/>
  <c r="L686" i="22" l="1"/>
  <c r="K686" i="22"/>
  <c r="L687" i="22" l="1"/>
  <c r="K687" i="22"/>
  <c r="L688" i="22" l="1"/>
  <c r="K688" i="22"/>
  <c r="L689" i="22" l="1"/>
  <c r="K689" i="22"/>
  <c r="L690" i="22" l="1"/>
  <c r="K690" i="22"/>
  <c r="L691" i="22" l="1"/>
  <c r="K691" i="22"/>
  <c r="L692" i="22" l="1"/>
  <c r="K692" i="22"/>
  <c r="L693" i="22" l="1"/>
  <c r="K693" i="22"/>
  <c r="L694" i="22" l="1"/>
  <c r="K694" i="22"/>
  <c r="L695" i="22" l="1"/>
  <c r="K695" i="22"/>
  <c r="L696" i="22" l="1"/>
  <c r="K696" i="22"/>
  <c r="L697" i="22" l="1"/>
  <c r="K697" i="22"/>
  <c r="L698" i="22" l="1"/>
  <c r="K698" i="22"/>
  <c r="L699" i="22" l="1"/>
  <c r="K699" i="22"/>
  <c r="L700" i="22" l="1"/>
  <c r="K700" i="22"/>
  <c r="L701" i="22" l="1"/>
  <c r="K701" i="22"/>
  <c r="L702" i="22" l="1"/>
  <c r="K702" i="22"/>
  <c r="L703" i="22" l="1"/>
  <c r="K703" i="22"/>
  <c r="L704" i="22" l="1"/>
  <c r="K704" i="22"/>
  <c r="L705" i="22" l="1"/>
  <c r="K705" i="22"/>
  <c r="L706" i="22" l="1"/>
  <c r="K706" i="22"/>
  <c r="L707" i="22" l="1"/>
  <c r="K707" i="22"/>
  <c r="L708" i="22" l="1"/>
  <c r="K708" i="22"/>
  <c r="L709" i="22" l="1"/>
  <c r="K709" i="22"/>
  <c r="L710" i="22" l="1"/>
  <c r="K710" i="22"/>
  <c r="L711" i="22" l="1"/>
  <c r="K711" i="22"/>
  <c r="L712" i="22" l="1"/>
  <c r="K712" i="22"/>
  <c r="L713" i="22" l="1"/>
  <c r="K713" i="22"/>
  <c r="L714" i="22" l="1"/>
  <c r="K714" i="22"/>
  <c r="L715" i="22" l="1"/>
  <c r="K715" i="22"/>
  <c r="L716" i="22" l="1"/>
  <c r="K716" i="22"/>
  <c r="L717" i="22" l="1"/>
  <c r="K717" i="22"/>
  <c r="L718" i="22" l="1"/>
  <c r="K718" i="22"/>
  <c r="L719" i="22" l="1"/>
  <c r="K719" i="22"/>
  <c r="L720" i="22" l="1"/>
  <c r="K720" i="22"/>
  <c r="L721" i="22" l="1"/>
  <c r="K721" i="22"/>
  <c r="L722" i="22" l="1"/>
  <c r="K722" i="22"/>
  <c r="L723" i="22" l="1"/>
  <c r="K723" i="22"/>
  <c r="L724" i="22" l="1"/>
  <c r="K724" i="22"/>
  <c r="L725" i="22" l="1"/>
  <c r="K725" i="22"/>
  <c r="L726" i="22" l="1"/>
  <c r="K726" i="22"/>
  <c r="L727" i="22" l="1"/>
  <c r="K727" i="22"/>
  <c r="L728" i="22" l="1"/>
  <c r="K728" i="22"/>
  <c r="L729" i="22" l="1"/>
  <c r="K729" i="22"/>
  <c r="L730" i="22" l="1"/>
  <c r="K730" i="22"/>
  <c r="L731" i="22" l="1"/>
  <c r="K731" i="22"/>
  <c r="L732" i="22" l="1"/>
  <c r="K732" i="22"/>
  <c r="L733" i="22" l="1"/>
  <c r="K733" i="22"/>
  <c r="L734" i="22" l="1"/>
  <c r="K734" i="22"/>
  <c r="L735" i="22" l="1"/>
  <c r="K735" i="22"/>
  <c r="L736" i="22" l="1"/>
  <c r="K736" i="22"/>
  <c r="L737" i="22" l="1"/>
  <c r="K737" i="22"/>
  <c r="L738" i="22" l="1"/>
  <c r="K738" i="22"/>
  <c r="L739" i="22" l="1"/>
  <c r="K739" i="22"/>
  <c r="L740" i="22" l="1"/>
  <c r="K740" i="22"/>
  <c r="L741" i="22" l="1"/>
  <c r="K741" i="22"/>
  <c r="L742" i="22" l="1"/>
  <c r="K742" i="22"/>
  <c r="L743" i="22" l="1"/>
  <c r="K743" i="22"/>
  <c r="L744" i="22" l="1"/>
  <c r="K744" i="22"/>
  <c r="L745" i="22" l="1"/>
  <c r="K745" i="22"/>
  <c r="L746" i="22" l="1"/>
  <c r="K746" i="22"/>
  <c r="L747" i="22" l="1"/>
  <c r="K747" i="22"/>
  <c r="L748" i="22" l="1"/>
  <c r="K748" i="22"/>
  <c r="L749" i="22" l="1"/>
  <c r="K749" i="22"/>
  <c r="L750" i="22" l="1"/>
  <c r="K750" i="22"/>
  <c r="L751" i="22" l="1"/>
  <c r="K751" i="22"/>
  <c r="L752" i="22" l="1"/>
  <c r="K752" i="22"/>
  <c r="L753" i="22" l="1"/>
  <c r="K753" i="22"/>
  <c r="L754" i="22" l="1"/>
  <c r="K754" i="22"/>
  <c r="L755" i="22" l="1"/>
  <c r="K755" i="22"/>
  <c r="L756" i="22" l="1"/>
  <c r="K756" i="22"/>
  <c r="L757" i="22" l="1"/>
  <c r="K757" i="22"/>
  <c r="L758" i="22" l="1"/>
  <c r="K758" i="22"/>
  <c r="L759" i="22" l="1"/>
  <c r="K759" i="22"/>
  <c r="L760" i="22" l="1"/>
  <c r="K760" i="22"/>
  <c r="L761" i="22" l="1"/>
  <c r="K761" i="22"/>
  <c r="L762" i="22" l="1"/>
  <c r="K762" i="22"/>
  <c r="L763" i="22" l="1"/>
  <c r="K763" i="22"/>
  <c r="L764" i="22" l="1"/>
  <c r="K764" i="22"/>
  <c r="L765" i="22" l="1"/>
  <c r="K765" i="22"/>
  <c r="L766" i="22" l="1"/>
  <c r="K766" i="22"/>
  <c r="L767" i="22" l="1"/>
  <c r="K767" i="22"/>
  <c r="L768" i="22" l="1"/>
  <c r="K768" i="22"/>
  <c r="L769" i="22" l="1"/>
  <c r="K769" i="22"/>
  <c r="L770" i="22" l="1"/>
  <c r="K770" i="22"/>
  <c r="L771" i="22" l="1"/>
  <c r="K771" i="22"/>
  <c r="L772" i="22" l="1"/>
  <c r="K772" i="22"/>
  <c r="L773" i="22" l="1"/>
  <c r="K773" i="22"/>
  <c r="L774" i="22" l="1"/>
  <c r="K774" i="22"/>
  <c r="L775" i="22" l="1"/>
  <c r="K775" i="22"/>
  <c r="L776" i="22" l="1"/>
  <c r="K776" i="22"/>
  <c r="L777" i="22" l="1"/>
  <c r="K777" i="22"/>
  <c r="L778" i="22" l="1"/>
  <c r="K778" i="22"/>
  <c r="L779" i="22" l="1"/>
  <c r="K779" i="22"/>
  <c r="L780" i="22" l="1"/>
  <c r="K780" i="22"/>
  <c r="L781" i="22" l="1"/>
  <c r="K781" i="22"/>
  <c r="L782" i="22" l="1"/>
  <c r="K782" i="22"/>
  <c r="L783" i="22" l="1"/>
  <c r="K783" i="22"/>
  <c r="L784" i="22" l="1"/>
  <c r="K784" i="22"/>
  <c r="L785" i="22" l="1"/>
  <c r="K785" i="22"/>
  <c r="L786" i="22" l="1"/>
  <c r="K786" i="22"/>
  <c r="L787" i="22" l="1"/>
  <c r="K787" i="22"/>
  <c r="L788" i="22" l="1"/>
  <c r="K788" i="22"/>
  <c r="L789" i="22" l="1"/>
  <c r="K789" i="22"/>
  <c r="L790" i="22" l="1"/>
  <c r="K790" i="22"/>
  <c r="L791" i="22" l="1"/>
  <c r="K791" i="22"/>
  <c r="L792" i="22" l="1"/>
  <c r="K792" i="22"/>
  <c r="L793" i="22" l="1"/>
  <c r="K793" i="22"/>
  <c r="L794" i="22" l="1"/>
  <c r="K794" i="22"/>
  <c r="L795" i="22" l="1"/>
  <c r="K795" i="22"/>
  <c r="L796" i="22" l="1"/>
  <c r="K796" i="22"/>
  <c r="L797" i="22" l="1"/>
  <c r="K797" i="22"/>
  <c r="L798" i="22" l="1"/>
  <c r="K798" i="22"/>
  <c r="L799" i="22" l="1"/>
  <c r="K799" i="22"/>
  <c r="L800" i="22" l="1"/>
  <c r="K800" i="22"/>
  <c r="L801" i="22" l="1"/>
  <c r="K801" i="22"/>
  <c r="L802" i="22" l="1"/>
  <c r="K802" i="22"/>
  <c r="L803" i="22" l="1"/>
  <c r="K803" i="22"/>
  <c r="L804" i="22" l="1"/>
  <c r="K804" i="22"/>
  <c r="L805" i="22" l="1"/>
  <c r="K805" i="22"/>
  <c r="L806" i="22" l="1"/>
  <c r="K806" i="22"/>
  <c r="L807" i="22" l="1"/>
  <c r="K807" i="22"/>
  <c r="L808" i="22" l="1"/>
  <c r="K808" i="22"/>
  <c r="L809" i="22" l="1"/>
  <c r="K809" i="22"/>
  <c r="L810" i="22" l="1"/>
  <c r="K810" i="22"/>
  <c r="L811" i="22" l="1"/>
  <c r="K811" i="22"/>
  <c r="L812" i="22" l="1"/>
  <c r="K812" i="22"/>
  <c r="L813" i="22" l="1"/>
  <c r="K813" i="22"/>
  <c r="L814" i="22" l="1"/>
  <c r="K814" i="22"/>
  <c r="L815" i="22" l="1"/>
  <c r="K815" i="22"/>
  <c r="L816" i="22" l="1"/>
  <c r="K816" i="22"/>
  <c r="L817" i="22" l="1"/>
  <c r="K817" i="22"/>
  <c r="L818" i="22" l="1"/>
  <c r="K818" i="22"/>
  <c r="L819" i="22" l="1"/>
  <c r="K819" i="22"/>
  <c r="L820" i="22" l="1"/>
  <c r="K820" i="22"/>
  <c r="L821" i="22" l="1"/>
  <c r="K821" i="22"/>
  <c r="L822" i="22" l="1"/>
  <c r="K822" i="22"/>
  <c r="L823" i="22" l="1"/>
  <c r="K823" i="22"/>
  <c r="L824" i="22" l="1"/>
  <c r="K824" i="22"/>
  <c r="L825" i="22" l="1"/>
  <c r="K825" i="22"/>
  <c r="L826" i="22" l="1"/>
  <c r="K826" i="22"/>
  <c r="L827" i="22" l="1"/>
  <c r="K827" i="22"/>
  <c r="L828" i="22" l="1"/>
  <c r="K828" i="22"/>
  <c r="L829" i="22" l="1"/>
  <c r="K829" i="22"/>
  <c r="L830" i="22" l="1"/>
  <c r="K830" i="22"/>
  <c r="L831" i="22" l="1"/>
  <c r="K831" i="22"/>
  <c r="L832" i="22" l="1"/>
  <c r="K832" i="22"/>
  <c r="L833" i="22" l="1"/>
  <c r="K833" i="22"/>
  <c r="L834" i="22" l="1"/>
  <c r="K834" i="22"/>
  <c r="L835" i="22" l="1"/>
  <c r="K835" i="22"/>
  <c r="L836" i="22" l="1"/>
  <c r="K836" i="22"/>
  <c r="L837" i="22" l="1"/>
  <c r="K837" i="22"/>
  <c r="L838" i="22" l="1"/>
  <c r="K838" i="22"/>
  <c r="L839" i="22" l="1"/>
  <c r="K839" i="22"/>
  <c r="L840" i="22" l="1"/>
  <c r="K840" i="22"/>
  <c r="L841" i="22" l="1"/>
  <c r="K841" i="22"/>
  <c r="L842" i="22" l="1"/>
  <c r="K842" i="22"/>
  <c r="L843" i="22" l="1"/>
  <c r="K843" i="22"/>
  <c r="L844" i="22" l="1"/>
  <c r="K844" i="22"/>
  <c r="L845" i="22" l="1"/>
  <c r="K845" i="22"/>
  <c r="L846" i="22" l="1"/>
  <c r="K846" i="22"/>
  <c r="L847" i="22" l="1"/>
  <c r="K847" i="22"/>
  <c r="L848" i="22" l="1"/>
  <c r="K848" i="22"/>
  <c r="L849" i="22" l="1"/>
  <c r="K849" i="22"/>
  <c r="L850" i="22" l="1"/>
  <c r="K850" i="22"/>
  <c r="L851" i="22" l="1"/>
  <c r="K851" i="22"/>
  <c r="L852" i="22" l="1"/>
  <c r="K852" i="22"/>
  <c r="L853" i="22" l="1"/>
  <c r="K853" i="22"/>
  <c r="L854" i="22" l="1"/>
  <c r="K854" i="22"/>
  <c r="L855" i="22" l="1"/>
  <c r="K855" i="22"/>
  <c r="L856" i="22" l="1"/>
  <c r="K856" i="22"/>
  <c r="L857" i="22" l="1"/>
  <c r="K857" i="22"/>
  <c r="L858" i="22" l="1"/>
  <c r="K858" i="22"/>
  <c r="L859" i="22" l="1"/>
  <c r="K859" i="22"/>
  <c r="L860" i="22" l="1"/>
  <c r="K860" i="22"/>
  <c r="L861" i="22" l="1"/>
  <c r="K861" i="22"/>
  <c r="L862" i="22" l="1"/>
  <c r="K862" i="22"/>
  <c r="L863" i="22" l="1"/>
  <c r="K863" i="22"/>
  <c r="L864" i="22" l="1"/>
  <c r="K864" i="22"/>
  <c r="L865" i="22" l="1"/>
  <c r="K865" i="22"/>
  <c r="L866" i="22" l="1"/>
  <c r="K866" i="22"/>
  <c r="L867" i="22" l="1"/>
  <c r="K867" i="22"/>
  <c r="L868" i="22" l="1"/>
  <c r="K868" i="22"/>
  <c r="L869" i="22" l="1"/>
  <c r="K869" i="22"/>
  <c r="L870" i="22" l="1"/>
  <c r="K870" i="22"/>
  <c r="L871" i="22" l="1"/>
  <c r="K871" i="22"/>
  <c r="L872" i="22" l="1"/>
  <c r="K872" i="22"/>
  <c r="L873" i="22" l="1"/>
  <c r="K873" i="22"/>
  <c r="L874" i="22" l="1"/>
  <c r="K874" i="22"/>
  <c r="L875" i="22" l="1"/>
  <c r="K875" i="22"/>
  <c r="L876" i="22" l="1"/>
  <c r="K876" i="22"/>
  <c r="L877" i="22" l="1"/>
  <c r="K877" i="22"/>
  <c r="L878" i="22" l="1"/>
  <c r="K878" i="22"/>
  <c r="L879" i="22" l="1"/>
  <c r="K879" i="22"/>
  <c r="L880" i="22" l="1"/>
  <c r="K880" i="22"/>
  <c r="L881" i="22" l="1"/>
  <c r="K881" i="22"/>
  <c r="L882" i="22" l="1"/>
  <c r="K882" i="22"/>
  <c r="L883" i="22" l="1"/>
  <c r="K883" i="22"/>
  <c r="L884" i="22" l="1"/>
  <c r="K884" i="22"/>
  <c r="L885" i="22" l="1"/>
  <c r="K885" i="22"/>
  <c r="L886" i="22" l="1"/>
  <c r="K886" i="22"/>
  <c r="L887" i="22" l="1"/>
  <c r="K887" i="22"/>
  <c r="L888" i="22" l="1"/>
  <c r="K888" i="22"/>
  <c r="L889" i="22" l="1"/>
  <c r="K889" i="22"/>
  <c r="L890" i="22" l="1"/>
  <c r="K890" i="22"/>
  <c r="L891" i="22" l="1"/>
  <c r="K891" i="22"/>
  <c r="L892" i="22" l="1"/>
  <c r="K892" i="22"/>
  <c r="L893" i="22" l="1"/>
  <c r="K893" i="22"/>
  <c r="L894" i="22" l="1"/>
  <c r="K894" i="22"/>
  <c r="L895" i="22" l="1"/>
  <c r="K895" i="22"/>
  <c r="L896" i="22" l="1"/>
  <c r="K896" i="22"/>
  <c r="L897" i="22" l="1"/>
  <c r="K897" i="22"/>
  <c r="L898" i="22" l="1"/>
  <c r="K898" i="22"/>
  <c r="L899" i="22" l="1"/>
  <c r="K899" i="22"/>
  <c r="L900" i="22" l="1"/>
  <c r="K900" i="22"/>
  <c r="L901" i="22" l="1"/>
  <c r="K901" i="22"/>
  <c r="L902" i="22" l="1"/>
  <c r="K902" i="22"/>
  <c r="L903" i="22" l="1"/>
  <c r="K903" i="22"/>
  <c r="L904" i="22" l="1"/>
  <c r="K904" i="22"/>
  <c r="L905" i="22" l="1"/>
  <c r="K905" i="22"/>
  <c r="L906" i="22" l="1"/>
  <c r="K906" i="22"/>
  <c r="L907" i="22" l="1"/>
  <c r="K907" i="22"/>
  <c r="L908" i="22" l="1"/>
  <c r="K908" i="22"/>
  <c r="L909" i="22" l="1"/>
  <c r="K909" i="22"/>
  <c r="L910" i="22" l="1"/>
  <c r="K910" i="22"/>
  <c r="L911" i="22" l="1"/>
  <c r="K911" i="22"/>
  <c r="L912" i="22" l="1"/>
  <c r="K912" i="22"/>
  <c r="L913" i="22" l="1"/>
  <c r="K913" i="22"/>
  <c r="L914" i="22" l="1"/>
  <c r="K914" i="22"/>
  <c r="L915" i="22" l="1"/>
  <c r="K915" i="22"/>
  <c r="L916" i="22" l="1"/>
  <c r="K916" i="22"/>
  <c r="L917" i="22" l="1"/>
  <c r="K917" i="22"/>
  <c r="L918" i="22" l="1"/>
  <c r="K918" i="22"/>
  <c r="L919" i="22" l="1"/>
  <c r="K919" i="22"/>
  <c r="L920" i="22" l="1"/>
  <c r="K920" i="22"/>
  <c r="L921" i="22" l="1"/>
  <c r="K921" i="22"/>
  <c r="L922" i="22" l="1"/>
  <c r="K922" i="22"/>
  <c r="L923" i="22" l="1"/>
  <c r="K923" i="22"/>
  <c r="L924" i="22" l="1"/>
  <c r="K924" i="22"/>
  <c r="L925" i="22" l="1"/>
  <c r="K925" i="22"/>
  <c r="L926" i="22" l="1"/>
  <c r="K926" i="22"/>
  <c r="L927" i="22" l="1"/>
  <c r="K927" i="22"/>
  <c r="L928" i="22" l="1"/>
  <c r="K928" i="22"/>
  <c r="L929" i="22" l="1"/>
  <c r="K929" i="22"/>
  <c r="L930" i="22" l="1"/>
  <c r="K930" i="22"/>
  <c r="L931" i="22" l="1"/>
  <c r="K931" i="22"/>
  <c r="L932" i="22" l="1"/>
  <c r="K932" i="22"/>
  <c r="L933" i="22" l="1"/>
  <c r="K933" i="22"/>
  <c r="L934" i="22" l="1"/>
  <c r="K934" i="22"/>
  <c r="L935" i="22" l="1"/>
  <c r="K935" i="22"/>
  <c r="L936" i="22" l="1"/>
  <c r="K936" i="22"/>
  <c r="L937" i="22" l="1"/>
  <c r="K937" i="22"/>
  <c r="L938" i="22" l="1"/>
  <c r="K938" i="22"/>
  <c r="L939" i="22" l="1"/>
  <c r="K939" i="22"/>
  <c r="L940" i="22" l="1"/>
  <c r="K940" i="22"/>
  <c r="L941" i="22" l="1"/>
  <c r="K941" i="22"/>
  <c r="L942" i="22" l="1"/>
  <c r="K942" i="22"/>
  <c r="L943" i="22" l="1"/>
  <c r="K943" i="22"/>
  <c r="L944" i="22" l="1"/>
  <c r="K944" i="22"/>
  <c r="L945" i="22" l="1"/>
  <c r="K945" i="22"/>
  <c r="L946" i="22" l="1"/>
  <c r="K946" i="22"/>
  <c r="L947" i="22" l="1"/>
  <c r="K947" i="22"/>
  <c r="L948" i="22" l="1"/>
  <c r="K948" i="22"/>
  <c r="L949" i="22" l="1"/>
  <c r="K949" i="22"/>
  <c r="L950" i="22" l="1"/>
  <c r="K950" i="22"/>
  <c r="L951" i="22" l="1"/>
  <c r="K951" i="22"/>
  <c r="L952" i="22" l="1"/>
  <c r="K952" i="22"/>
  <c r="L953" i="22" l="1"/>
  <c r="K953" i="22"/>
  <c r="L954" i="22" l="1"/>
  <c r="K954" i="22"/>
  <c r="L955" i="22" l="1"/>
  <c r="K955" i="22"/>
  <c r="L956" i="22" l="1"/>
  <c r="K956" i="22"/>
  <c r="L957" i="22" l="1"/>
  <c r="K957" i="22"/>
  <c r="L958" i="22" l="1"/>
  <c r="K958" i="22"/>
  <c r="L959" i="22" l="1"/>
  <c r="K959" i="22"/>
  <c r="L960" i="22" l="1"/>
  <c r="K960" i="22"/>
  <c r="L961" i="22" l="1"/>
  <c r="K961" i="22"/>
  <c r="L962" i="22" l="1"/>
  <c r="K962" i="22"/>
  <c r="L963" i="22" l="1"/>
  <c r="K963" i="22"/>
  <c r="L964" i="22" l="1"/>
  <c r="K964" i="22"/>
  <c r="L965" i="22" l="1"/>
  <c r="K965" i="22"/>
  <c r="L966" i="22" l="1"/>
  <c r="K966" i="22"/>
  <c r="L967" i="22" l="1"/>
  <c r="K967" i="22"/>
  <c r="L968" i="22" l="1"/>
  <c r="K968" i="22"/>
  <c r="L969" i="22" l="1"/>
  <c r="K969" i="22"/>
  <c r="L970" i="22" l="1"/>
  <c r="K970" i="22"/>
  <c r="L971" i="22" l="1"/>
  <c r="K971" i="22"/>
  <c r="L972" i="22" l="1"/>
  <c r="K972" i="22"/>
  <c r="L973" i="22" l="1"/>
  <c r="K973" i="22"/>
  <c r="L974" i="22" l="1"/>
  <c r="K974" i="22"/>
  <c r="L975" i="22" l="1"/>
  <c r="K975" i="22"/>
  <c r="L976" i="22" l="1"/>
  <c r="K976" i="22"/>
  <c r="L977" i="22" l="1"/>
  <c r="K977" i="22"/>
  <c r="L978" i="22" l="1"/>
  <c r="K978" i="22"/>
  <c r="L979" i="22" l="1"/>
  <c r="K979" i="22"/>
  <c r="L980" i="22" l="1"/>
  <c r="K980" i="22"/>
  <c r="L981" i="22" l="1"/>
  <c r="K981" i="22"/>
  <c r="L982" i="22" l="1"/>
  <c r="K982" i="22"/>
  <c r="L983" i="22" l="1"/>
  <c r="K983" i="22"/>
  <c r="L984" i="22" l="1"/>
  <c r="K984" i="22"/>
  <c r="L985" i="22" l="1"/>
  <c r="K985" i="22"/>
  <c r="L986" i="22" l="1"/>
  <c r="K986" i="22"/>
  <c r="L987" i="22" l="1"/>
  <c r="K987" i="22"/>
  <c r="L988" i="22" l="1"/>
  <c r="K988" i="22"/>
  <c r="L989" i="22" l="1"/>
  <c r="K989" i="22"/>
  <c r="L990" i="22" l="1"/>
  <c r="K990" i="22"/>
  <c r="L991" i="22" l="1"/>
  <c r="K991" i="22"/>
  <c r="L992" i="22" l="1"/>
  <c r="K992" i="22"/>
  <c r="L993" i="22" l="1"/>
  <c r="K993" i="22"/>
  <c r="L994" i="22" l="1"/>
  <c r="K994" i="22"/>
  <c r="L995" i="22" l="1"/>
  <c r="K995" i="22"/>
  <c r="L996" i="22" l="1"/>
  <c r="K996" i="22"/>
  <c r="L997" i="22" l="1"/>
  <c r="K997" i="22"/>
  <c r="L998" i="22" l="1"/>
  <c r="K998" i="22"/>
  <c r="L999" i="22" l="1"/>
  <c r="K999" i="22"/>
  <c r="L1000" i="22" l="1"/>
  <c r="K1000" i="22"/>
  <c r="L1001" i="22" l="1"/>
  <c r="K1001" i="22"/>
  <c r="L1002" i="22" l="1"/>
  <c r="K1002" i="22"/>
  <c r="L1003" i="22" l="1"/>
  <c r="K1003" i="22"/>
  <c r="L1004" i="22" l="1"/>
  <c r="K1004" i="22"/>
  <c r="L1005" i="22" l="1"/>
  <c r="K1005" i="22"/>
  <c r="L1006" i="22" l="1"/>
  <c r="K1006" i="22"/>
  <c r="L1007" i="22" l="1"/>
  <c r="K1007" i="22"/>
  <c r="L1008" i="22" l="1"/>
  <c r="K1008" i="22"/>
  <c r="L1009" i="22" l="1"/>
  <c r="K1009" i="22"/>
  <c r="L1010" i="22" l="1"/>
  <c r="K1010" i="22"/>
  <c r="L1011" i="22" l="1"/>
  <c r="K1011" i="22"/>
  <c r="L1012" i="22" l="1"/>
  <c r="K1012" i="22"/>
  <c r="L1013" i="22" l="1"/>
  <c r="K1013" i="22"/>
  <c r="L1014" i="22" l="1"/>
  <c r="K1014" i="22"/>
  <c r="L1015" i="22" l="1"/>
  <c r="K1015" i="22"/>
  <c r="L1016" i="22" l="1"/>
  <c r="K1016" i="22"/>
  <c r="L1017" i="22" l="1"/>
  <c r="K1017" i="22"/>
  <c r="L1018" i="22" l="1"/>
  <c r="K1018" i="22"/>
  <c r="L1019" i="22" l="1"/>
  <c r="K1019" i="22"/>
  <c r="L1020" i="22" l="1"/>
  <c r="K1020" i="22"/>
  <c r="L1021" i="22" l="1"/>
  <c r="K1021" i="22"/>
  <c r="L1022" i="22" l="1"/>
  <c r="K1022" i="22"/>
  <c r="L1023" i="22" l="1"/>
  <c r="K1023" i="22"/>
  <c r="L1024" i="22" l="1"/>
  <c r="K1024" i="22"/>
  <c r="L1025" i="22" l="1"/>
  <c r="K1025" i="22"/>
  <c r="L1026" i="22" l="1"/>
  <c r="K1026" i="22"/>
  <c r="L1027" i="22" l="1"/>
  <c r="K1027" i="22"/>
  <c r="L1028" i="22" l="1"/>
  <c r="K1028" i="22"/>
  <c r="L1029" i="22" l="1"/>
  <c r="K1029" i="22"/>
  <c r="L1030" i="22" l="1"/>
  <c r="K1030" i="22"/>
  <c r="L1031" i="22" l="1"/>
  <c r="K1031" i="22"/>
  <c r="L1032" i="22" l="1"/>
  <c r="K1032" i="22"/>
  <c r="L1033" i="22" l="1"/>
  <c r="K1033" i="22"/>
  <c r="L1034" i="22" l="1"/>
  <c r="K1034" i="22"/>
  <c r="L1035" i="22" l="1"/>
  <c r="K1035" i="22"/>
  <c r="L1036" i="22" l="1"/>
  <c r="K1036" i="22"/>
  <c r="L1037" i="22" l="1"/>
  <c r="K1037" i="22"/>
  <c r="L1038" i="22" l="1"/>
  <c r="K1038" i="22"/>
  <c r="L1039" i="22" l="1"/>
  <c r="K1039" i="22"/>
  <c r="L1040" i="22" l="1"/>
  <c r="K1040" i="22"/>
  <c r="L1041" i="22" l="1"/>
  <c r="K1041" i="22"/>
  <c r="L1042" i="22" l="1"/>
  <c r="K1042" i="22"/>
  <c r="L1043" i="22" l="1"/>
  <c r="K1043" i="22"/>
  <c r="L1044" i="22" l="1"/>
  <c r="K1044" i="22"/>
  <c r="L1045" i="22" l="1"/>
  <c r="K1045" i="22"/>
  <c r="L1046" i="22" l="1"/>
  <c r="K1046" i="22"/>
  <c r="L1047" i="22" l="1"/>
  <c r="K1047" i="22"/>
  <c r="L1048" i="22" l="1"/>
  <c r="K1048" i="22"/>
  <c r="L1049" i="22" l="1"/>
  <c r="K1049" i="22"/>
  <c r="L1050" i="22" l="1"/>
  <c r="K1050" i="22"/>
  <c r="L1051" i="22" l="1"/>
  <c r="K1051" i="22"/>
  <c r="L1052" i="22" l="1"/>
  <c r="K1052" i="22"/>
  <c r="L1053" i="22" l="1"/>
  <c r="K1053" i="22"/>
  <c r="L1054" i="22" l="1"/>
  <c r="K1054" i="22"/>
  <c r="L1055" i="22" l="1"/>
  <c r="K1055" i="22"/>
  <c r="L1056" i="22" l="1"/>
  <c r="K1056" i="22"/>
  <c r="L1057" i="22" l="1"/>
  <c r="K1057" i="22"/>
  <c r="L1058" i="22" l="1"/>
  <c r="K1058" i="22"/>
  <c r="L1059" i="22" l="1"/>
  <c r="K1059" i="22"/>
  <c r="L1060" i="22" l="1"/>
  <c r="K1060" i="22"/>
  <c r="L1061" i="22" l="1"/>
  <c r="K1061" i="22"/>
  <c r="L1062" i="22" l="1"/>
  <c r="K1062" i="22"/>
  <c r="L1063" i="22" l="1"/>
  <c r="K1063" i="22"/>
  <c r="L1064" i="22" l="1"/>
  <c r="K1064" i="22"/>
  <c r="L1065" i="22" l="1"/>
  <c r="K1065" i="22"/>
  <c r="L1066" i="22" l="1"/>
  <c r="K1066" i="22"/>
  <c r="L1067" i="22" l="1"/>
  <c r="K1067" i="22"/>
  <c r="L1068" i="22" l="1"/>
  <c r="K1068" i="22"/>
  <c r="L1069" i="22" l="1"/>
  <c r="K1069" i="22"/>
  <c r="L1070" i="22" l="1"/>
  <c r="K1070" i="22"/>
  <c r="L1071" i="22" l="1"/>
  <c r="K1071" i="22"/>
  <c r="L1072" i="22" l="1"/>
  <c r="K1072" i="22"/>
  <c r="L1073" i="22" l="1"/>
  <c r="K1073" i="22"/>
  <c r="L1074" i="22" l="1"/>
  <c r="K1074" i="22"/>
  <c r="L1075" i="22" l="1"/>
  <c r="K1075" i="22"/>
  <c r="L1076" i="22" l="1"/>
  <c r="K1076" i="22"/>
  <c r="L1077" i="22" l="1"/>
  <c r="K1077" i="22"/>
  <c r="L1078" i="22" l="1"/>
  <c r="K1078" i="22"/>
  <c r="L1079" i="22" l="1"/>
  <c r="K1079" i="22"/>
  <c r="L1080" i="22" l="1"/>
  <c r="K1080" i="22"/>
  <c r="L1081" i="22" l="1"/>
  <c r="K1081" i="22"/>
  <c r="L1082" i="22" l="1"/>
  <c r="K1082" i="22"/>
  <c r="L1083" i="22" l="1"/>
  <c r="K1083" i="22"/>
  <c r="L1084" i="22" l="1"/>
  <c r="K1084" i="22"/>
  <c r="L1085" i="22" l="1"/>
  <c r="K1085" i="22"/>
  <c r="L1086" i="22" l="1"/>
  <c r="K1086" i="22"/>
  <c r="L1087" i="22" l="1"/>
  <c r="K1087" i="22"/>
  <c r="L1088" i="22" l="1"/>
  <c r="K1088" i="22"/>
  <c r="L1089" i="22" l="1"/>
  <c r="K1089" i="22"/>
  <c r="L1090" i="22" l="1"/>
  <c r="K1090" i="22"/>
  <c r="L1091" i="22" l="1"/>
  <c r="K1091" i="22"/>
  <c r="L1092" i="22" l="1"/>
  <c r="K1092" i="22"/>
  <c r="L1093" i="22" l="1"/>
  <c r="K1093" i="22"/>
  <c r="L1094" i="22" l="1"/>
  <c r="K1094" i="22"/>
  <c r="L1095" i="22" l="1"/>
  <c r="K1095" i="22"/>
  <c r="L1096" i="22" l="1"/>
  <c r="K1096" i="22"/>
  <c r="L1097" i="22" l="1"/>
  <c r="K1097" i="22"/>
  <c r="L1098" i="22" l="1"/>
  <c r="K1098" i="22"/>
  <c r="L1099" i="22" l="1"/>
  <c r="K1099" i="22"/>
  <c r="L1100" i="22" l="1"/>
  <c r="K1100" i="22"/>
  <c r="L1101" i="22" l="1"/>
  <c r="K1101" i="22"/>
  <c r="L1102" i="22" l="1"/>
  <c r="K1102" i="22"/>
  <c r="L1103" i="22" l="1"/>
  <c r="K1103" i="22"/>
  <c r="L1104" i="22" l="1"/>
  <c r="K1104" i="22"/>
  <c r="L1105" i="22" l="1"/>
  <c r="K1105" i="22"/>
  <c r="L1106" i="22" l="1"/>
  <c r="K1106" i="22"/>
  <c r="L1107" i="22" l="1"/>
  <c r="K1107" i="22"/>
  <c r="L1108" i="22" l="1"/>
  <c r="K1108" i="22"/>
  <c r="L1109" i="22" l="1"/>
  <c r="K1109" i="22"/>
  <c r="L1110" i="22" l="1"/>
  <c r="K1110" i="22"/>
  <c r="L1111" i="22" l="1"/>
  <c r="K1111" i="22"/>
  <c r="L1112" i="22" l="1"/>
  <c r="K1112" i="22"/>
  <c r="L1113" i="22" l="1"/>
  <c r="K1113" i="22"/>
  <c r="L1114" i="22" l="1"/>
  <c r="K1114" i="22"/>
  <c r="L1115" i="22" l="1"/>
  <c r="K1115" i="22"/>
  <c r="L1116" i="22" l="1"/>
  <c r="K1116" i="22"/>
  <c r="L1117" i="22" l="1"/>
  <c r="K1117" i="22"/>
  <c r="L1118" i="22" l="1"/>
  <c r="K1118" i="22"/>
  <c r="L1119" i="22" l="1"/>
  <c r="K1119" i="22"/>
  <c r="L1120" i="22" l="1"/>
  <c r="K1120" i="22"/>
  <c r="L1121" i="22" l="1"/>
  <c r="K1121" i="22"/>
  <c r="L1122" i="22" l="1"/>
  <c r="K1122" i="22"/>
  <c r="L1123" i="22" l="1"/>
  <c r="K1123" i="22"/>
  <c r="L1124" i="22" l="1"/>
  <c r="K1124" i="22"/>
  <c r="L1125" i="22" l="1"/>
  <c r="K1125" i="22"/>
  <c r="L1126" i="22" l="1"/>
  <c r="K1126" i="22"/>
  <c r="L1127" i="22" l="1"/>
  <c r="K1127" i="22"/>
  <c r="L1128" i="22" l="1"/>
  <c r="K1128" i="22"/>
  <c r="L1129" i="22" l="1"/>
  <c r="K1129" i="22"/>
  <c r="L1130" i="22" l="1"/>
  <c r="K1130" i="22"/>
  <c r="L1131" i="22" l="1"/>
  <c r="K1131" i="22"/>
  <c r="L1132" i="22" l="1"/>
  <c r="K1132" i="22"/>
  <c r="L1133" i="22" l="1"/>
  <c r="K1133" i="22"/>
  <c r="L1134" i="22" l="1"/>
  <c r="K1134" i="22"/>
  <c r="L1135" i="22" l="1"/>
  <c r="K1135" i="22"/>
  <c r="L1136" i="22" l="1"/>
  <c r="K1136" i="22"/>
  <c r="L1137" i="22" l="1"/>
  <c r="K1137" i="22"/>
  <c r="L1138" i="22" l="1"/>
  <c r="K1138" i="22"/>
  <c r="L1139" i="22" l="1"/>
  <c r="K1139" i="22"/>
  <c r="L1140" i="22" l="1"/>
  <c r="K1140" i="22"/>
  <c r="L1141" i="22" l="1"/>
  <c r="K1141" i="22"/>
  <c r="L1142" i="22" l="1"/>
  <c r="K1142" i="22"/>
  <c r="L1143" i="22" l="1"/>
  <c r="K1143" i="22"/>
  <c r="L1144" i="22" l="1"/>
  <c r="K1144" i="22"/>
  <c r="L1145" i="22" l="1"/>
  <c r="K1145" i="22"/>
  <c r="L1146" i="22" l="1"/>
  <c r="K1146" i="22"/>
  <c r="L1147" i="22" l="1"/>
  <c r="K1147" i="22"/>
  <c r="L1148" i="22" l="1"/>
  <c r="K1148" i="22"/>
  <c r="L1149" i="22" l="1"/>
  <c r="K1149" i="22"/>
  <c r="L1150" i="22" l="1"/>
  <c r="K1150" i="22"/>
  <c r="L1151" i="22" l="1"/>
  <c r="K1151" i="22"/>
  <c r="L1152" i="22" l="1"/>
  <c r="K1152" i="22"/>
  <c r="L1153" i="22" l="1"/>
  <c r="K1153" i="22"/>
  <c r="L1154" i="22" l="1"/>
  <c r="K1154" i="22"/>
  <c r="L1155" i="22" l="1"/>
  <c r="K1155" i="22"/>
  <c r="L1156" i="22" l="1"/>
  <c r="K1156" i="22"/>
  <c r="L1157" i="22" l="1"/>
  <c r="K1157" i="22"/>
  <c r="L1158" i="22" l="1"/>
  <c r="K1158" i="22"/>
  <c r="L1159" i="22" l="1"/>
  <c r="K1159" i="22"/>
  <c r="L1160" i="22" l="1"/>
  <c r="K1160" i="22"/>
  <c r="L1161" i="22" l="1"/>
  <c r="K1161" i="22"/>
  <c r="L1162" i="22" l="1"/>
  <c r="K1162" i="22"/>
  <c r="L1163" i="22" l="1"/>
  <c r="K1163" i="22"/>
  <c r="L1164" i="22" l="1"/>
  <c r="K1164" i="22"/>
  <c r="L1165" i="22" l="1"/>
  <c r="K1165" i="22"/>
  <c r="L1166" i="22" l="1"/>
  <c r="K1166" i="22"/>
  <c r="L1167" i="22" l="1"/>
  <c r="K1167" i="22"/>
  <c r="L1168" i="22" l="1"/>
  <c r="K1168" i="22"/>
  <c r="L1169" i="22" l="1"/>
  <c r="K1169" i="22"/>
  <c r="L1170" i="22" l="1"/>
  <c r="K1170" i="22"/>
  <c r="L1171" i="22" l="1"/>
  <c r="K1171" i="22"/>
  <c r="L1172" i="22" l="1"/>
  <c r="K1172" i="22"/>
  <c r="L1173" i="22" l="1"/>
  <c r="K1173" i="22"/>
  <c r="L1174" i="22" l="1"/>
  <c r="K1174" i="22"/>
  <c r="L1175" i="22" l="1"/>
  <c r="K1175" i="22"/>
  <c r="L1176" i="22" l="1"/>
  <c r="K1176" i="22"/>
  <c r="L1177" i="22" l="1"/>
  <c r="K1177" i="22"/>
  <c r="L1178" i="22" l="1"/>
  <c r="K1178" i="22"/>
  <c r="L1179" i="22" l="1"/>
  <c r="K1179" i="22"/>
  <c r="L1180" i="22" l="1"/>
  <c r="K1180" i="22"/>
  <c r="L1181" i="22" l="1"/>
  <c r="K1181" i="22"/>
  <c r="L1182" i="22" l="1"/>
  <c r="K1182" i="22"/>
  <c r="L1183" i="22" l="1"/>
  <c r="K1183" i="22"/>
  <c r="L1184" i="22" l="1"/>
  <c r="K1184" i="22"/>
  <c r="L1185" i="22" l="1"/>
  <c r="K1185" i="22"/>
  <c r="L1186" i="22" l="1"/>
  <c r="K1186" i="22"/>
  <c r="L1187" i="22" l="1"/>
  <c r="K1187" i="22"/>
  <c r="L1188" i="22" l="1"/>
  <c r="K1188" i="22"/>
  <c r="L1189" i="22" l="1"/>
  <c r="K1189" i="22"/>
  <c r="L1190" i="22" l="1"/>
  <c r="K1190" i="22"/>
  <c r="L1191" i="22" l="1"/>
  <c r="K1191" i="22"/>
  <c r="L1192" i="22" l="1"/>
  <c r="K1192" i="22"/>
  <c r="L1193" i="22" l="1"/>
  <c r="K1193" i="22"/>
  <c r="L1194" i="22" l="1"/>
  <c r="K1194" i="22"/>
  <c r="L1195" i="22" l="1"/>
  <c r="K1195" i="22"/>
  <c r="L1196" i="22" l="1"/>
  <c r="K1196" i="22"/>
  <c r="L1197" i="22" l="1"/>
  <c r="K1197" i="22"/>
  <c r="L1198" i="22" l="1"/>
  <c r="K1198" i="22"/>
  <c r="L1199" i="22" l="1"/>
  <c r="K1199" i="22"/>
  <c r="L1200" i="22" l="1"/>
  <c r="K1200" i="22"/>
  <c r="L1201" i="22" l="1"/>
  <c r="K1201" i="22"/>
  <c r="L1202" i="22" l="1"/>
  <c r="K1202" i="22"/>
  <c r="L1203" i="22" l="1"/>
  <c r="K1203" i="22"/>
  <c r="L1204" i="22" l="1"/>
  <c r="K1204" i="22"/>
  <c r="L1205" i="22" l="1"/>
  <c r="K1205" i="22"/>
  <c r="L1206" i="22" l="1"/>
  <c r="K1206" i="22"/>
  <c r="L1207" i="22" l="1"/>
  <c r="K1207" i="22"/>
  <c r="L1208" i="22" l="1"/>
  <c r="K1208" i="22"/>
  <c r="L1209" i="22" l="1"/>
  <c r="K1209" i="22"/>
  <c r="L1210" i="22" l="1"/>
  <c r="K1210" i="22"/>
  <c r="L1211" i="22" l="1"/>
  <c r="K1211" i="22"/>
  <c r="L1212" i="22" l="1"/>
  <c r="K1212" i="22"/>
  <c r="L1213" i="22" l="1"/>
  <c r="K1213" i="22"/>
  <c r="L1214" i="22" l="1"/>
  <c r="K1214" i="22"/>
  <c r="L1215" i="22" l="1"/>
  <c r="K1215" i="22"/>
  <c r="L1216" i="22" l="1"/>
  <c r="K1216" i="22"/>
  <c r="L1217" i="22" l="1"/>
  <c r="K1217" i="22"/>
  <c r="L1218" i="22" l="1"/>
  <c r="K1218" i="22"/>
  <c r="L1219" i="22" l="1"/>
  <c r="K1219" i="22"/>
  <c r="L1220" i="22" l="1"/>
  <c r="K1220" i="22"/>
  <c r="L1221" i="22" l="1"/>
  <c r="K1221" i="22"/>
  <c r="L1222" i="22" l="1"/>
  <c r="K1222" i="22"/>
  <c r="L1223" i="22" l="1"/>
  <c r="K1223" i="22"/>
  <c r="L1224" i="22" l="1"/>
  <c r="K1224" i="22"/>
  <c r="L1225" i="22" l="1"/>
  <c r="K1225" i="22"/>
  <c r="L1226" i="22" l="1"/>
  <c r="K1226" i="22"/>
  <c r="L1227" i="22" l="1"/>
  <c r="K1227" i="22"/>
  <c r="L1228" i="22" l="1"/>
  <c r="K1228" i="22"/>
  <c r="L1229" i="22" l="1"/>
  <c r="K1229" i="22"/>
  <c r="L1230" i="22" l="1"/>
  <c r="K1230" i="22"/>
  <c r="L1231" i="22" l="1"/>
  <c r="K1231" i="22"/>
  <c r="L1232" i="22" l="1"/>
  <c r="K1232" i="22"/>
  <c r="L1233" i="22" l="1"/>
  <c r="K1233" i="22"/>
  <c r="L1234" i="22" l="1"/>
  <c r="K1234" i="22"/>
  <c r="L1235" i="22" l="1"/>
  <c r="K1235" i="22"/>
  <c r="L1236" i="22" l="1"/>
  <c r="K1236" i="22"/>
  <c r="L1237" i="22" l="1"/>
  <c r="K1237" i="22"/>
  <c r="L1238" i="22" l="1"/>
  <c r="K1238" i="22"/>
  <c r="L1239" i="22" l="1"/>
  <c r="K1239" i="22"/>
  <c r="L1240" i="22" l="1"/>
  <c r="K1240" i="22"/>
  <c r="L1241" i="22" l="1"/>
  <c r="K1241" i="22"/>
  <c r="L1242" i="22" l="1"/>
  <c r="K1242" i="22"/>
  <c r="L1243" i="22" l="1"/>
  <c r="K1243" i="22"/>
  <c r="L1244" i="22" l="1"/>
  <c r="K1244" i="22"/>
  <c r="L1245" i="22" l="1"/>
  <c r="K1245" i="22"/>
  <c r="L1246" i="22" l="1"/>
  <c r="K1246" i="22"/>
  <c r="L1247" i="22" l="1"/>
  <c r="K1247" i="22"/>
  <c r="L1248" i="22" l="1"/>
  <c r="K1248" i="22"/>
  <c r="L1249" i="22" l="1"/>
  <c r="K1249" i="22"/>
  <c r="L1250" i="22" l="1"/>
  <c r="K1250" i="22"/>
  <c r="L1251" i="22" l="1"/>
  <c r="K1251" i="22"/>
  <c r="L1252" i="22" l="1"/>
  <c r="K1252" i="22"/>
  <c r="L1253" i="22" l="1"/>
  <c r="K1253" i="22"/>
  <c r="L1254" i="22" l="1"/>
  <c r="K1254" i="22"/>
  <c r="L1255" i="22" l="1"/>
  <c r="K1255" i="22"/>
  <c r="L1256" i="22" l="1"/>
  <c r="K1256" i="22"/>
  <c r="L1257" i="22" l="1"/>
  <c r="K1257" i="22"/>
  <c r="L1258" i="22" l="1"/>
  <c r="K1258" i="22"/>
  <c r="L1259" i="22" l="1"/>
  <c r="K1259" i="22"/>
  <c r="L1260" i="22" l="1"/>
  <c r="K1260" i="22"/>
  <c r="L1261" i="22" l="1"/>
  <c r="K1261" i="22"/>
  <c r="L1262" i="22" l="1"/>
  <c r="K1262" i="22"/>
  <c r="L1263" i="22" l="1"/>
  <c r="K1263" i="22"/>
  <c r="L1264" i="22" l="1"/>
  <c r="K1264" i="22"/>
  <c r="L1265" i="22" l="1"/>
  <c r="K1265" i="22"/>
  <c r="L1266" i="22" l="1"/>
  <c r="K1266" i="22"/>
  <c r="L1267" i="22" l="1"/>
  <c r="K1267" i="22"/>
  <c r="L1268" i="22" l="1"/>
  <c r="K1268" i="22"/>
  <c r="L1269" i="22" l="1"/>
  <c r="K1269" i="22"/>
  <c r="L1270" i="22" l="1"/>
  <c r="K1270" i="22"/>
  <c r="L1271" i="22" l="1"/>
  <c r="K1271" i="22"/>
  <c r="L1272" i="22" l="1"/>
  <c r="K1272" i="22"/>
  <c r="L1273" i="22" l="1"/>
  <c r="K1273" i="22"/>
  <c r="L1274" i="22" l="1"/>
  <c r="K1274" i="22"/>
  <c r="L1275" i="22" l="1"/>
  <c r="K1275" i="22"/>
  <c r="L1276" i="22" l="1"/>
  <c r="K1276" i="22"/>
  <c r="L1277" i="22" l="1"/>
  <c r="K1277" i="22"/>
  <c r="L1278" i="22" l="1"/>
  <c r="K1278" i="22"/>
  <c r="L1279" i="22" l="1"/>
  <c r="K1279" i="22"/>
  <c r="L1280" i="22" l="1"/>
  <c r="K1280" i="22"/>
  <c r="L1281" i="22" l="1"/>
  <c r="K1281" i="22"/>
  <c r="L1282" i="22" l="1"/>
  <c r="K1282" i="22"/>
  <c r="L1283" i="22" l="1"/>
  <c r="K1283" i="22"/>
  <c r="L1284" i="22" l="1"/>
  <c r="K1284" i="22"/>
  <c r="L1285" i="22" l="1"/>
  <c r="K1285" i="22"/>
  <c r="L1286" i="22" l="1"/>
  <c r="K1286" i="22"/>
  <c r="L1287" i="22" l="1"/>
  <c r="K1287" i="22"/>
  <c r="L1288" i="22" l="1"/>
  <c r="K1288" i="22"/>
  <c r="L1289" i="22" l="1"/>
  <c r="K1289" i="22"/>
  <c r="L1290" i="22" l="1"/>
  <c r="K1290" i="22"/>
  <c r="L1291" i="22" l="1"/>
  <c r="K1291" i="22"/>
  <c r="L1292" i="22" l="1"/>
  <c r="K1292" i="22"/>
  <c r="L1293" i="22" l="1"/>
  <c r="K1293" i="22"/>
  <c r="L1294" i="22" l="1"/>
  <c r="K1294" i="22"/>
  <c r="L1295" i="22" l="1"/>
  <c r="K1295" i="22"/>
  <c r="L1296" i="22" l="1"/>
  <c r="K1296" i="22"/>
  <c r="L1297" i="22" l="1"/>
  <c r="K1297" i="22"/>
  <c r="L1298" i="22" l="1"/>
  <c r="K1298" i="22"/>
  <c r="L1299" i="22" l="1"/>
  <c r="K1299" i="22"/>
  <c r="L1300" i="22" l="1"/>
  <c r="K1300" i="22"/>
  <c r="L1301" i="22" l="1"/>
  <c r="K1301" i="22"/>
  <c r="L1302" i="22" l="1"/>
  <c r="K1302" i="22"/>
  <c r="L1303" i="22" l="1"/>
  <c r="K1303" i="22"/>
  <c r="L1304" i="22" l="1"/>
  <c r="K1304" i="22"/>
  <c r="L1305" i="22" l="1"/>
  <c r="K1305" i="22"/>
  <c r="L1306" i="22" l="1"/>
  <c r="K1306" i="22"/>
  <c r="L1307" i="22" l="1"/>
  <c r="K1307" i="22"/>
  <c r="L1308" i="22" l="1"/>
  <c r="K1308" i="22"/>
  <c r="L1309" i="22" l="1"/>
  <c r="K1309" i="22"/>
  <c r="L1310" i="22" l="1"/>
  <c r="K1310" i="22"/>
  <c r="L1311" i="22" l="1"/>
  <c r="K1311" i="22"/>
  <c r="L1312" i="22" l="1"/>
  <c r="K1312" i="22"/>
  <c r="L1313" i="22" l="1"/>
  <c r="K1313" i="22"/>
  <c r="L1314" i="22" l="1"/>
  <c r="K1314" i="22"/>
  <c r="L1315" i="22" l="1"/>
  <c r="K1315" i="22"/>
  <c r="L1316" i="22" l="1"/>
  <c r="K1316" i="22"/>
  <c r="L1317" i="22" l="1"/>
  <c r="K1317" i="22"/>
  <c r="L1318" i="22" l="1"/>
  <c r="K1318" i="22"/>
  <c r="L1319" i="22" l="1"/>
  <c r="K1319" i="22"/>
  <c r="L1320" i="22" l="1"/>
  <c r="K1320" i="22"/>
  <c r="L1321" i="22" l="1"/>
  <c r="K1321" i="22"/>
  <c r="L1322" i="22" l="1"/>
  <c r="K1322" i="22"/>
  <c r="L1323" i="22" l="1"/>
  <c r="K1323" i="22"/>
  <c r="L1324" i="22" l="1"/>
  <c r="K1324" i="22"/>
  <c r="L1325" i="22" l="1"/>
  <c r="K1325" i="22"/>
  <c r="L1326" i="22" l="1"/>
  <c r="K1326" i="22"/>
  <c r="L1327" i="22" l="1"/>
  <c r="K1327" i="22"/>
  <c r="L1328" i="22" l="1"/>
  <c r="K1328" i="22"/>
  <c r="L1329" i="22" l="1"/>
  <c r="K1329" i="22"/>
  <c r="L1330" i="22" l="1"/>
  <c r="K1330" i="22"/>
  <c r="L1331" i="22" l="1"/>
  <c r="K1331" i="22"/>
  <c r="L1332" i="22" l="1"/>
  <c r="K1332" i="22"/>
  <c r="L1333" i="22" l="1"/>
  <c r="K1333" i="22"/>
  <c r="L1334" i="22" l="1"/>
  <c r="K1334" i="22"/>
  <c r="L1335" i="22" l="1"/>
  <c r="K1335" i="22"/>
  <c r="L1336" i="22" l="1"/>
  <c r="K1336" i="22"/>
  <c r="L1337" i="22" l="1"/>
  <c r="K1337" i="22"/>
  <c r="L1338" i="22" l="1"/>
  <c r="K1338" i="22"/>
  <c r="L1339" i="22" l="1"/>
  <c r="K1339" i="22"/>
  <c r="L1340" i="22" l="1"/>
  <c r="K1340" i="22"/>
  <c r="L1341" i="22" l="1"/>
  <c r="K1341" i="22"/>
  <c r="L1342" i="22" l="1"/>
  <c r="K1342" i="22"/>
  <c r="L1343" i="22" l="1"/>
  <c r="K1343" i="22"/>
  <c r="L1344" i="22" l="1"/>
  <c r="K1344" i="22"/>
  <c r="L1345" i="22" l="1"/>
  <c r="K1345" i="22"/>
  <c r="L1346" i="22" l="1"/>
  <c r="K1346" i="22"/>
  <c r="L1347" i="22" l="1"/>
  <c r="K1347" i="22"/>
  <c r="L1348" i="22" l="1"/>
  <c r="K1348" i="22"/>
  <c r="L1349" i="22" l="1"/>
  <c r="K1349" i="22"/>
  <c r="L1350" i="22" l="1"/>
  <c r="K1350" i="22"/>
  <c r="L1351" i="22" l="1"/>
  <c r="K1351" i="22"/>
  <c r="L1352" i="22" l="1"/>
  <c r="K1352" i="22"/>
  <c r="L1353" i="22" l="1"/>
  <c r="K1353" i="22"/>
  <c r="L1354" i="22" l="1"/>
  <c r="K1354" i="22"/>
  <c r="L1355" i="22" l="1"/>
  <c r="K1355" i="22"/>
  <c r="L1356" i="22" l="1"/>
  <c r="K1356" i="22"/>
  <c r="L1357" i="22" l="1"/>
  <c r="K1357" i="22"/>
  <c r="L1358" i="22" l="1"/>
  <c r="K1358" i="22"/>
  <c r="L1359" i="22" l="1"/>
  <c r="K1359" i="22"/>
  <c r="L1360" i="22" l="1"/>
  <c r="K1360" i="22"/>
  <c r="L1361" i="22" l="1"/>
  <c r="K1361" i="22"/>
  <c r="L1362" i="22" l="1"/>
  <c r="K1362" i="22"/>
  <c r="L1363" i="22" l="1"/>
  <c r="K1363" i="22"/>
  <c r="L1364" i="22" l="1"/>
  <c r="K1364" i="22"/>
  <c r="L1365" i="22" l="1"/>
  <c r="K1365" i="22"/>
  <c r="L1366" i="22" l="1"/>
  <c r="K1366" i="22"/>
  <c r="L1367" i="22" l="1"/>
  <c r="K1367" i="22"/>
  <c r="L1368" i="22" l="1"/>
  <c r="K1368" i="22"/>
  <c r="L1369" i="22" l="1"/>
  <c r="K1369" i="22"/>
  <c r="L1370" i="22" l="1"/>
  <c r="K1370" i="22"/>
  <c r="L1371" i="22" l="1"/>
  <c r="K1371" i="22"/>
  <c r="L1372" i="22" l="1"/>
  <c r="K1372" i="22"/>
  <c r="L1373" i="22" l="1"/>
  <c r="K1373" i="22"/>
  <c r="L1374" i="22" l="1"/>
  <c r="K1374" i="22"/>
  <c r="L1375" i="22" l="1"/>
  <c r="K1375" i="22"/>
  <c r="L1376" i="22" l="1"/>
  <c r="K1376" i="22"/>
  <c r="L1377" i="22" l="1"/>
  <c r="K1377" i="22"/>
  <c r="L1378" i="22" l="1"/>
  <c r="K1378" i="22"/>
  <c r="L1379" i="22" l="1"/>
  <c r="K1379" i="22"/>
  <c r="L1380" i="22" l="1"/>
  <c r="K1380" i="22"/>
  <c r="L1381" i="22" l="1"/>
  <c r="K1381" i="22"/>
  <c r="L1382" i="22" l="1"/>
  <c r="K1382" i="22"/>
  <c r="L1383" i="22" l="1"/>
  <c r="K1383" i="22"/>
  <c r="L1384" i="22" l="1"/>
  <c r="K1384" i="22"/>
  <c r="L1385" i="22" l="1"/>
  <c r="K1385" i="22"/>
  <c r="L1386" i="22" l="1"/>
  <c r="K1386" i="22"/>
  <c r="L1387" i="22" l="1"/>
  <c r="K1387" i="22"/>
  <c r="L1388" i="22" l="1"/>
  <c r="K1388" i="22"/>
  <c r="L1389" i="22" l="1"/>
  <c r="K1389" i="22"/>
  <c r="L1390" i="22" l="1"/>
  <c r="K1390" i="22"/>
  <c r="L1391" i="22" l="1"/>
  <c r="K1391" i="22"/>
  <c r="L1392" i="22" l="1"/>
  <c r="K1392" i="22"/>
  <c r="L1393" i="22" l="1"/>
  <c r="K1393" i="22"/>
  <c r="L1394" i="22" l="1"/>
  <c r="K1394" i="22"/>
  <c r="L1395" i="22" l="1"/>
  <c r="K1395" i="22"/>
  <c r="L1396" i="22" l="1"/>
  <c r="K1396" i="22"/>
  <c r="L1397" i="22" l="1"/>
  <c r="K1397" i="22"/>
  <c r="L1398" i="22" l="1"/>
  <c r="K1398" i="22"/>
  <c r="L1399" i="22" l="1"/>
  <c r="K1399" i="22"/>
  <c r="L1400" i="22" l="1"/>
  <c r="K1400" i="22"/>
  <c r="L1401" i="22" l="1"/>
  <c r="K1401" i="22"/>
  <c r="L1402" i="22" l="1"/>
  <c r="K1402" i="22"/>
  <c r="L1403" i="22" l="1"/>
  <c r="K1403" i="22"/>
  <c r="L1404" i="22" l="1"/>
  <c r="K1404" i="22"/>
  <c r="L1405" i="22" l="1"/>
  <c r="K1405" i="22"/>
  <c r="L1406" i="22" l="1"/>
  <c r="K1406" i="22"/>
  <c r="L1407" i="22" l="1"/>
  <c r="K1407" i="22"/>
  <c r="L1408" i="22" l="1"/>
  <c r="K1408" i="22"/>
  <c r="L1409" i="22" l="1"/>
  <c r="K1409" i="22"/>
  <c r="L1410" i="22" l="1"/>
  <c r="K1410" i="22"/>
  <c r="L1411" i="22" l="1"/>
  <c r="K1411" i="22"/>
  <c r="L1412" i="22" l="1"/>
  <c r="K1412" i="22"/>
  <c r="L1413" i="22" l="1"/>
  <c r="K1413" i="22"/>
  <c r="L1414" i="22" l="1"/>
  <c r="K1414" i="22"/>
  <c r="L1415" i="22" l="1"/>
  <c r="K1415" i="22"/>
  <c r="L1416" i="22" l="1"/>
  <c r="K1416" i="22"/>
  <c r="L1417" i="22" l="1"/>
  <c r="K1417" i="22"/>
  <c r="L1418" i="22" l="1"/>
  <c r="K1418" i="22"/>
  <c r="L1419" i="22" l="1"/>
  <c r="K1419" i="22"/>
  <c r="L1420" i="22" l="1"/>
  <c r="K1420" i="22"/>
  <c r="L1421" i="22" l="1"/>
  <c r="K1421" i="22"/>
  <c r="L1422" i="22" l="1"/>
  <c r="K1422" i="22"/>
  <c r="L1423" i="22" l="1"/>
  <c r="K1423" i="22"/>
  <c r="L1424" i="22" l="1"/>
  <c r="K1424" i="22"/>
  <c r="L1425" i="22" l="1"/>
  <c r="K1425" i="22"/>
  <c r="L1426" i="22" l="1"/>
  <c r="K1426" i="22"/>
  <c r="L1427" i="22" l="1"/>
  <c r="K1427" i="22"/>
  <c r="L1428" i="22" l="1"/>
  <c r="K1428" i="22"/>
  <c r="L1429" i="22" l="1"/>
  <c r="K1429" i="22"/>
  <c r="L1430" i="22" l="1"/>
  <c r="K1430" i="22"/>
  <c r="L1431" i="22" l="1"/>
  <c r="K1431" i="22"/>
  <c r="L1432" i="22" l="1"/>
  <c r="K1432" i="22"/>
  <c r="L1433" i="22" l="1"/>
  <c r="K1433" i="22"/>
  <c r="L1434" i="22" l="1"/>
  <c r="K1434" i="22"/>
  <c r="L1435" i="22" l="1"/>
  <c r="K1435" i="22"/>
  <c r="L1436" i="22" l="1"/>
  <c r="K1436" i="22"/>
  <c r="L1437" i="22" l="1"/>
  <c r="K1437" i="22"/>
  <c r="L1438" i="22" l="1"/>
  <c r="K1438" i="22"/>
  <c r="L1439" i="22" l="1"/>
  <c r="K1439" i="22"/>
  <c r="L1440" i="22" l="1"/>
  <c r="K1440" i="22"/>
  <c r="L1441" i="22" l="1"/>
  <c r="K1441" i="22"/>
  <c r="L1442" i="22" l="1"/>
  <c r="K1442" i="22"/>
  <c r="L1443" i="22" l="1"/>
  <c r="K1443" i="22"/>
  <c r="L1444" i="22" l="1"/>
  <c r="K1444" i="22"/>
  <c r="L1445" i="22" l="1"/>
  <c r="K1445" i="22"/>
  <c r="L1446" i="22" l="1"/>
  <c r="K1446" i="22"/>
  <c r="L1447" i="22" l="1"/>
  <c r="K1447" i="22"/>
  <c r="L1448" i="22" l="1"/>
  <c r="K1448" i="22"/>
  <c r="L1449" i="22" l="1"/>
  <c r="K1449" i="22"/>
  <c r="L1450" i="22" l="1"/>
  <c r="K1450" i="22"/>
  <c r="L1451" i="22" l="1"/>
  <c r="K1451" i="22"/>
  <c r="L1452" i="22" l="1"/>
  <c r="K1452" i="22"/>
  <c r="L1453" i="22" l="1"/>
  <c r="K1453" i="22"/>
  <c r="L1454" i="22" l="1"/>
  <c r="K1454" i="22"/>
  <c r="L1455" i="22" l="1"/>
  <c r="K1455" i="22"/>
  <c r="L1456" i="22" l="1"/>
  <c r="K1456" i="22"/>
  <c r="L1457" i="22" l="1"/>
  <c r="K1457" i="22"/>
  <c r="L1458" i="22" l="1"/>
  <c r="K1458" i="22"/>
  <c r="L1459" i="22" l="1"/>
  <c r="K1459" i="22"/>
  <c r="L1460" i="22" l="1"/>
  <c r="K1460" i="22"/>
  <c r="L1461" i="22" l="1"/>
  <c r="K1461" i="22"/>
  <c r="L1462" i="22" l="1"/>
  <c r="K1462" i="22"/>
  <c r="L1463" i="22" l="1"/>
  <c r="K1463" i="22"/>
  <c r="L1464" i="22" l="1"/>
  <c r="K1464" i="22"/>
  <c r="L1465" i="22" l="1"/>
  <c r="K1465" i="22"/>
  <c r="L1466" i="22" l="1"/>
  <c r="K1466" i="22"/>
  <c r="L1467" i="22" l="1"/>
  <c r="K1467" i="22"/>
  <c r="L1468" i="22" l="1"/>
  <c r="K1468" i="22"/>
  <c r="L1469" i="22" l="1"/>
  <c r="K1469" i="22"/>
  <c r="L1470" i="22" l="1"/>
  <c r="K1470" i="22"/>
  <c r="L1471" i="22" l="1"/>
  <c r="K1471" i="22"/>
  <c r="L1472" i="22" l="1"/>
  <c r="K1472" i="22"/>
  <c r="L1473" i="22" l="1"/>
  <c r="K1473" i="22"/>
  <c r="L1474" i="22" l="1"/>
  <c r="K1474" i="22"/>
  <c r="L1475" i="22" l="1"/>
  <c r="K1475" i="22"/>
  <c r="L1476" i="22" l="1"/>
  <c r="K1476" i="22"/>
  <c r="L1477" i="22" l="1"/>
  <c r="K1477" i="22"/>
  <c r="L1478" i="22" l="1"/>
  <c r="K1478" i="22"/>
  <c r="L1479" i="22" l="1"/>
  <c r="K1479" i="22"/>
  <c r="L1480" i="22" l="1"/>
  <c r="K1480" i="22"/>
  <c r="L1481" i="22" l="1"/>
  <c r="K1481" i="22"/>
  <c r="L1482" i="22" l="1"/>
  <c r="K1482" i="22"/>
  <c r="L1483" i="22" l="1"/>
  <c r="K1483" i="22"/>
  <c r="L1484" i="22" l="1"/>
  <c r="K1484" i="22"/>
  <c r="L1485" i="22" l="1"/>
  <c r="K1485" i="22"/>
  <c r="L1486" i="22" l="1"/>
  <c r="K1486" i="22"/>
  <c r="L1487" i="22" l="1"/>
  <c r="K1487" i="22"/>
  <c r="L1488" i="22" l="1"/>
  <c r="K1488" i="22"/>
  <c r="L1489" i="22" l="1"/>
  <c r="K1489" i="22"/>
  <c r="L1490" i="22" l="1"/>
  <c r="K1490" i="22"/>
  <c r="L1491" i="22" l="1"/>
  <c r="K1491" i="22"/>
  <c r="L1492" i="22" l="1"/>
  <c r="K1492" i="22"/>
  <c r="L1493" i="22" l="1"/>
  <c r="K1493" i="22"/>
  <c r="L1494" i="22" l="1"/>
  <c r="K1494" i="22"/>
  <c r="L1495" i="22" l="1"/>
  <c r="K1495" i="22"/>
  <c r="L1496" i="22" l="1"/>
  <c r="K1496" i="22"/>
  <c r="L1497" i="22" l="1"/>
  <c r="K1497" i="22"/>
  <c r="L1498" i="22" l="1"/>
  <c r="K1498" i="22"/>
  <c r="L1499" i="22" l="1"/>
  <c r="K1499" i="22"/>
  <c r="L1500" i="22" l="1"/>
  <c r="K1500" i="22"/>
  <c r="L1501" i="22" l="1"/>
  <c r="K1501" i="22"/>
  <c r="L1502" i="22" l="1"/>
  <c r="K1502" i="22"/>
  <c r="L1503" i="22" l="1"/>
  <c r="K1503" i="22"/>
  <c r="L1504" i="22" l="1"/>
  <c r="K1504" i="22"/>
  <c r="L1505" i="22" l="1"/>
  <c r="K1505" i="22"/>
  <c r="L1506" i="22" l="1"/>
  <c r="K1506" i="22"/>
  <c r="L1507" i="22" l="1"/>
  <c r="K1507" i="22"/>
  <c r="L1508" i="22" l="1"/>
  <c r="K1508" i="22"/>
  <c r="L1509" i="22" l="1"/>
  <c r="K1509" i="22"/>
  <c r="L1510" i="22" l="1"/>
  <c r="K1510" i="22"/>
  <c r="L1511" i="22" l="1"/>
  <c r="K1511" i="22"/>
  <c r="L1512" i="22" l="1"/>
  <c r="K1512" i="22"/>
  <c r="L1513" i="22" l="1"/>
  <c r="K1513" i="22"/>
  <c r="L1514" i="22" l="1"/>
  <c r="K1514" i="22"/>
  <c r="L1515" i="22" l="1"/>
  <c r="K1515" i="22"/>
  <c r="L1516" i="22" l="1"/>
  <c r="K1516" i="22"/>
  <c r="L1517" i="22" l="1"/>
  <c r="K1517" i="22"/>
  <c r="L1518" i="22" l="1"/>
  <c r="K1518" i="22"/>
  <c r="L1519" i="22" l="1"/>
  <c r="K1519" i="22"/>
  <c r="L1520" i="22" l="1"/>
  <c r="K1520" i="22"/>
  <c r="L1521" i="22" l="1"/>
  <c r="K1521" i="22"/>
  <c r="L1522" i="22" l="1"/>
  <c r="K1522" i="22"/>
  <c r="L1523" i="22" l="1"/>
  <c r="K1523" i="22"/>
  <c r="L1524" i="22" l="1"/>
  <c r="K1524" i="22"/>
  <c r="L1525" i="22" l="1"/>
  <c r="K1525" i="22"/>
  <c r="L1526" i="22" l="1"/>
  <c r="K1526" i="22"/>
  <c r="L1527" i="22" l="1"/>
  <c r="K1527" i="22"/>
  <c r="L1528" i="22" l="1"/>
  <c r="K1528" i="22"/>
  <c r="L1529" i="22" l="1"/>
  <c r="K1529" i="22"/>
  <c r="L1530" i="22" l="1"/>
  <c r="K1530" i="22"/>
  <c r="L1531" i="22" l="1"/>
  <c r="K1531" i="22"/>
  <c r="L1532" i="22" l="1"/>
  <c r="K1532" i="22"/>
  <c r="L1533" i="22" l="1"/>
  <c r="K1533" i="22"/>
  <c r="L1534" i="22" l="1"/>
  <c r="K1534" i="22"/>
  <c r="L1535" i="22" l="1"/>
  <c r="K1535" i="22"/>
  <c r="L1536" i="22" l="1"/>
  <c r="K1536" i="22"/>
  <c r="L1537" i="22" l="1"/>
  <c r="K1537" i="22"/>
  <c r="L1538" i="22" l="1"/>
  <c r="K1538" i="22"/>
  <c r="L1539" i="22" l="1"/>
  <c r="K1539" i="22"/>
  <c r="L1540" i="22" l="1"/>
  <c r="K1540" i="22"/>
  <c r="L1541" i="22" l="1"/>
  <c r="K1541" i="22"/>
  <c r="L1542" i="22" l="1"/>
  <c r="K1542" i="22"/>
  <c r="L1543" i="22" l="1"/>
  <c r="K1543" i="22"/>
  <c r="L1544" i="22" l="1"/>
  <c r="K1544" i="22"/>
  <c r="L1545" i="22" l="1"/>
  <c r="K1545" i="22"/>
  <c r="L1546" i="22" l="1"/>
  <c r="K1546" i="22"/>
  <c r="L1547" i="22" l="1"/>
  <c r="K1547" i="22"/>
  <c r="L1548" i="22" l="1"/>
  <c r="K1548" i="22"/>
  <c r="L1549" i="22" l="1"/>
  <c r="K1549" i="22"/>
  <c r="L1550" i="22" l="1"/>
  <c r="K1550" i="22"/>
  <c r="L1551" i="22" l="1"/>
  <c r="K1551" i="22"/>
  <c r="L1552" i="22" l="1"/>
  <c r="K1552" i="22"/>
  <c r="L1553" i="22" l="1"/>
  <c r="K1553" i="22"/>
  <c r="L1554" i="22" l="1"/>
  <c r="K1554" i="22"/>
  <c r="L1555" i="22" l="1"/>
  <c r="K1555" i="22"/>
  <c r="L1556" i="22" l="1"/>
  <c r="K1556" i="22"/>
  <c r="L1557" i="22" l="1"/>
  <c r="K1557" i="22"/>
  <c r="L1558" i="22" l="1"/>
  <c r="K1558" i="22"/>
  <c r="L1559" i="22" l="1"/>
  <c r="K1559" i="22"/>
  <c r="L1560" i="22" l="1"/>
  <c r="K1560" i="22"/>
  <c r="L1561" i="22" l="1"/>
  <c r="K1561" i="22"/>
  <c r="L1562" i="22" l="1"/>
  <c r="K1562" i="22"/>
  <c r="L1563" i="22" l="1"/>
  <c r="K1563" i="22"/>
  <c r="L1564" i="22" l="1"/>
  <c r="K1564" i="22"/>
  <c r="L1565" i="22" l="1"/>
  <c r="K1565" i="22"/>
  <c r="L1566" i="22" l="1"/>
  <c r="K1566" i="22"/>
  <c r="L1567" i="22" l="1"/>
  <c r="K1567" i="22"/>
  <c r="L1568" i="22" l="1"/>
  <c r="K1568" i="22"/>
  <c r="L1569" i="22" l="1"/>
  <c r="K1569" i="22"/>
  <c r="L1570" i="22" l="1"/>
  <c r="K1570" i="22"/>
  <c r="L1571" i="22" l="1"/>
  <c r="K1571" i="22"/>
  <c r="L1572" i="22" l="1"/>
  <c r="K1572" i="22"/>
  <c r="L1573" i="22" l="1"/>
  <c r="K1573" i="22"/>
  <c r="L1574" i="22" l="1"/>
  <c r="K1574" i="22"/>
  <c r="L1575" i="22" l="1"/>
  <c r="K1575" i="22"/>
  <c r="L1576" i="22" l="1"/>
  <c r="K1576" i="22"/>
  <c r="L1577" i="22" l="1"/>
  <c r="K1577" i="22"/>
  <c r="L1578" i="22" l="1"/>
  <c r="K1578" i="22"/>
  <c r="L1579" i="22" l="1"/>
  <c r="K1579" i="22"/>
  <c r="L1580" i="22" l="1"/>
  <c r="K1580" i="22"/>
  <c r="L1581" i="22" l="1"/>
  <c r="K1581" i="22"/>
  <c r="L1582" i="22" l="1"/>
  <c r="K1582" i="22"/>
  <c r="L1583" i="22" l="1"/>
  <c r="K1583" i="22"/>
  <c r="L1584" i="22" l="1"/>
  <c r="K1584" i="22"/>
  <c r="L1585" i="22" l="1"/>
  <c r="K1585" i="22"/>
  <c r="L1586" i="22" l="1"/>
  <c r="K1586" i="22"/>
  <c r="L1587" i="22" l="1"/>
  <c r="K1587" i="22"/>
  <c r="L1588" i="22" l="1"/>
  <c r="K1588" i="22"/>
  <c r="L1589" i="22" l="1"/>
  <c r="K1589" i="22"/>
  <c r="L1590" i="22" l="1"/>
  <c r="K1590" i="22"/>
  <c r="L1591" i="22" l="1"/>
  <c r="K1591" i="22"/>
  <c r="L1592" i="22" l="1"/>
  <c r="K1592" i="22"/>
  <c r="L1593" i="22" l="1"/>
  <c r="K1593" i="22"/>
  <c r="L1594" i="22" l="1"/>
  <c r="K1594" i="22"/>
  <c r="L1595" i="22" l="1"/>
  <c r="K1595" i="22"/>
  <c r="L1596" i="22" l="1"/>
  <c r="K1596" i="22"/>
  <c r="L1597" i="22" l="1"/>
  <c r="K1597" i="22"/>
  <c r="L1598" i="22" l="1"/>
  <c r="K1598" i="22"/>
  <c r="L1599" i="22" l="1"/>
  <c r="K1599" i="22"/>
  <c r="L1600" i="22" l="1"/>
  <c r="K1600" i="22"/>
  <c r="L1601" i="22" l="1"/>
  <c r="K1601" i="22"/>
  <c r="L1602" i="22" l="1"/>
  <c r="K1602" i="22"/>
  <c r="L1603" i="22" l="1"/>
  <c r="K1603" i="22"/>
  <c r="L1604" i="22" l="1"/>
  <c r="K1604" i="22"/>
  <c r="L1605" i="22" l="1"/>
  <c r="K1605" i="22"/>
  <c r="L1606" i="22" l="1"/>
  <c r="K1606" i="22"/>
  <c r="L1607" i="22" l="1"/>
  <c r="K1607" i="22"/>
  <c r="L1608" i="22" l="1"/>
  <c r="K1608" i="22"/>
  <c r="L1609" i="22" l="1"/>
  <c r="K1609" i="22"/>
  <c r="L1610" i="22" l="1"/>
  <c r="K1610" i="22"/>
  <c r="L1611" i="22" l="1"/>
  <c r="K1611" i="22"/>
  <c r="L1612" i="22" l="1"/>
  <c r="K1612" i="22"/>
  <c r="L1613" i="22" l="1"/>
  <c r="K1613" i="22"/>
  <c r="L1614" i="22" l="1"/>
  <c r="K1614" i="22"/>
  <c r="L1615" i="22" l="1"/>
  <c r="K1615" i="22"/>
  <c r="L1616" i="22" l="1"/>
  <c r="K1616" i="22"/>
  <c r="L1617" i="22" l="1"/>
  <c r="K1617" i="22"/>
  <c r="L1618" i="22" l="1"/>
  <c r="K1618" i="22"/>
  <c r="L1619" i="22" l="1"/>
  <c r="K1619" i="22"/>
  <c r="L1620" i="22" l="1"/>
  <c r="K1620" i="22"/>
  <c r="L1621" i="22" l="1"/>
  <c r="K1621" i="22"/>
  <c r="L1622" i="22" l="1"/>
  <c r="K1622" i="22"/>
  <c r="L1623" i="22" l="1"/>
  <c r="K1623" i="22"/>
  <c r="L1624" i="22" l="1"/>
  <c r="K1624" i="22"/>
  <c r="L1625" i="22" l="1"/>
  <c r="K1625" i="22"/>
  <c r="L1626" i="22" l="1"/>
  <c r="K1626" i="22"/>
  <c r="L1627" i="22" l="1"/>
  <c r="K1627" i="22"/>
  <c r="L1628" i="22" l="1"/>
  <c r="K1628" i="22"/>
  <c r="L1629" i="22" l="1"/>
  <c r="K1629" i="22"/>
  <c r="L1630" i="22" l="1"/>
  <c r="K1630" i="22"/>
  <c r="L1631" i="22" l="1"/>
  <c r="K1631" i="22"/>
  <c r="L1632" i="22" l="1"/>
  <c r="K1632" i="22"/>
  <c r="L1633" i="22" l="1"/>
  <c r="K1633" i="22"/>
  <c r="L1634" i="22" l="1"/>
  <c r="K1634" i="22"/>
  <c r="L1635" i="22" l="1"/>
  <c r="K1635" i="22"/>
  <c r="L1636" i="22" l="1"/>
  <c r="K1636" i="22"/>
  <c r="L1637" i="22" l="1"/>
  <c r="K1637" i="22"/>
  <c r="L1638" i="22" l="1"/>
  <c r="K1638" i="22"/>
  <c r="L1639" i="22" l="1"/>
  <c r="K1639" i="22"/>
  <c r="L1640" i="22" l="1"/>
  <c r="K1640" i="22"/>
  <c r="L1641" i="22" l="1"/>
  <c r="K1641" i="22"/>
  <c r="L1642" i="22" l="1"/>
  <c r="K1642" i="22"/>
  <c r="L1643" i="22" l="1"/>
  <c r="K1643" i="22"/>
  <c r="L1644" i="22" l="1"/>
  <c r="K1644" i="22"/>
  <c r="L1645" i="22" l="1"/>
  <c r="K1645" i="22"/>
  <c r="L1646" i="22" l="1"/>
  <c r="K1646" i="22"/>
  <c r="L1647" i="22" l="1"/>
  <c r="K1647" i="22"/>
  <c r="L1648" i="22" l="1"/>
  <c r="K1648" i="22"/>
  <c r="L1649" i="22" l="1"/>
  <c r="K1649" i="22"/>
  <c r="L1650" i="22" l="1"/>
  <c r="K1650" i="22"/>
  <c r="L1651" i="22" l="1"/>
  <c r="K1651" i="22"/>
  <c r="L1652" i="22" l="1"/>
  <c r="K1652" i="22"/>
  <c r="L1653" i="22" l="1"/>
  <c r="K1653" i="22"/>
  <c r="L1654" i="22" l="1"/>
  <c r="K1654" i="22"/>
  <c r="L1655" i="22" l="1"/>
  <c r="K1655" i="22"/>
  <c r="L1656" i="22" l="1"/>
  <c r="K1656" i="22"/>
  <c r="L1657" i="22" l="1"/>
  <c r="K1657" i="22"/>
  <c r="L1658" i="22" l="1"/>
  <c r="K1658" i="22"/>
  <c r="L1659" i="22" l="1"/>
  <c r="K1659" i="22"/>
  <c r="L1660" i="22" l="1"/>
  <c r="K1660" i="22"/>
  <c r="L1661" i="22" l="1"/>
  <c r="K1661" i="22"/>
  <c r="L1662" i="22" l="1"/>
  <c r="K1662" i="22"/>
  <c r="L1663" i="22" l="1"/>
  <c r="K1663" i="22"/>
  <c r="L1664" i="22" l="1"/>
  <c r="K1664" i="22"/>
  <c r="L1665" i="22" l="1"/>
  <c r="K1665" i="22"/>
  <c r="L1666" i="22" l="1"/>
  <c r="K1666" i="22"/>
  <c r="L1667" i="22" l="1"/>
  <c r="K1667" i="22"/>
  <c r="L1668" i="22" l="1"/>
  <c r="K1668" i="22"/>
  <c r="L1669" i="22" l="1"/>
  <c r="K1669" i="22"/>
  <c r="L1670" i="22" l="1"/>
  <c r="K1670" i="22"/>
  <c r="L1671" i="22" l="1"/>
  <c r="K1671" i="22"/>
  <c r="L1672" i="22" l="1"/>
  <c r="K1672" i="22"/>
  <c r="L1673" i="22" l="1"/>
  <c r="K1673" i="22"/>
  <c r="L1674" i="22" l="1"/>
  <c r="K1674" i="22"/>
  <c r="L1675" i="22" l="1"/>
  <c r="K1675" i="22"/>
  <c r="L1676" i="22" l="1"/>
  <c r="K1676" i="22"/>
  <c r="L1677" i="22" l="1"/>
  <c r="K1677" i="22"/>
  <c r="L1678" i="22" l="1"/>
  <c r="K1678" i="22"/>
  <c r="L1679" i="22" l="1"/>
  <c r="K1679" i="22"/>
  <c r="L1680" i="22" l="1"/>
  <c r="K1680" i="22"/>
  <c r="L1681" i="22" l="1"/>
  <c r="K1681" i="22"/>
  <c r="L1682" i="22" l="1"/>
  <c r="K1682" i="22"/>
  <c r="L1683" i="22" l="1"/>
  <c r="K1683" i="22"/>
  <c r="L1684" i="22" l="1"/>
  <c r="K1684" i="22"/>
  <c r="L1685" i="22" l="1"/>
  <c r="K1685" i="22"/>
  <c r="L1686" i="22" l="1"/>
  <c r="K1686" i="22"/>
  <c r="L1687" i="22" l="1"/>
  <c r="K1687" i="22"/>
  <c r="L1688" i="22" l="1"/>
  <c r="K1688" i="22"/>
  <c r="L1689" i="22" l="1"/>
  <c r="K1689" i="22"/>
  <c r="L1690" i="22" l="1"/>
  <c r="K1690" i="22"/>
  <c r="L1691" i="22" l="1"/>
  <c r="K1691" i="22"/>
  <c r="L1692" i="22" l="1"/>
  <c r="K1692" i="22"/>
  <c r="L1693" i="22" l="1"/>
  <c r="K1693" i="22"/>
  <c r="L1694" i="22" l="1"/>
  <c r="K1694" i="22"/>
  <c r="L1695" i="22" l="1"/>
  <c r="K1695" i="22"/>
  <c r="L1696" i="22" l="1"/>
  <c r="K1696" i="22"/>
  <c r="L1697" i="22" l="1"/>
  <c r="K1697" i="22"/>
  <c r="L1698" i="22" l="1"/>
  <c r="K1698" i="22"/>
  <c r="L1699" i="22" l="1"/>
  <c r="K1699" i="22"/>
  <c r="L1700" i="22" l="1"/>
  <c r="K1700" i="22"/>
  <c r="L1701" i="22" l="1"/>
  <c r="K1701" i="22"/>
  <c r="L1702" i="22" l="1"/>
  <c r="K1702" i="22"/>
  <c r="L1703" i="22" l="1"/>
  <c r="K1703" i="22"/>
  <c r="L1704" i="22" l="1"/>
  <c r="K1704" i="22"/>
  <c r="L1705" i="22" l="1"/>
  <c r="K1705" i="22"/>
  <c r="L1706" i="22" l="1"/>
  <c r="K1706" i="22"/>
  <c r="L1707" i="22" l="1"/>
  <c r="K1707" i="22"/>
  <c r="L1708" i="22" l="1"/>
  <c r="K1708" i="22"/>
  <c r="L1709" i="22" l="1"/>
  <c r="K1709" i="22"/>
  <c r="L1710" i="22" l="1"/>
  <c r="K1710" i="22"/>
  <c r="L1711" i="22" l="1"/>
  <c r="K1711" i="22"/>
  <c r="L1712" i="22" l="1"/>
  <c r="K1712" i="22"/>
  <c r="L1713" i="22" l="1"/>
  <c r="K1713" i="22"/>
  <c r="L1714" i="22" l="1"/>
  <c r="K1714" i="22"/>
  <c r="L1715" i="22" l="1"/>
  <c r="K1715" i="22"/>
  <c r="L1716" i="22" l="1"/>
  <c r="K1716" i="22"/>
  <c r="L1717" i="22" l="1"/>
  <c r="K1717" i="22"/>
  <c r="L1718" i="22" l="1"/>
  <c r="K1718" i="22"/>
  <c r="L1719" i="22" l="1"/>
  <c r="K1719" i="22"/>
  <c r="L1720" i="22" l="1"/>
  <c r="K1720" i="22"/>
  <c r="L1721" i="22" l="1"/>
  <c r="K1721" i="22"/>
  <c r="L1722" i="22" l="1"/>
  <c r="K1722" i="22"/>
  <c r="L1723" i="22" l="1"/>
  <c r="K1723" i="22"/>
  <c r="L1724" i="22" l="1"/>
  <c r="K1724" i="22"/>
  <c r="L1725" i="22" l="1"/>
  <c r="K1725" i="22"/>
  <c r="L1726" i="22" l="1"/>
  <c r="K1726" i="22"/>
  <c r="L1727" i="22" l="1"/>
  <c r="K1727" i="22"/>
  <c r="L1728" i="22" l="1"/>
  <c r="K1728" i="22"/>
  <c r="L1729" i="22" l="1"/>
  <c r="K1729" i="22"/>
  <c r="L1730" i="22" l="1"/>
  <c r="K1730" i="22"/>
  <c r="L1731" i="22" l="1"/>
  <c r="K1731" i="22"/>
  <c r="L1732" i="22" l="1"/>
  <c r="K1732" i="22"/>
  <c r="L1733" i="22" l="1"/>
  <c r="K1733" i="22"/>
  <c r="L1734" i="22" l="1"/>
  <c r="K1734" i="22"/>
  <c r="L1735" i="22" l="1"/>
  <c r="K1735" i="22"/>
  <c r="L1736" i="22" l="1"/>
  <c r="K1736" i="22"/>
  <c r="L1737" i="22" l="1"/>
  <c r="K1737" i="22"/>
  <c r="L1738" i="22" l="1"/>
  <c r="K1738" i="22"/>
  <c r="L1739" i="22" l="1"/>
  <c r="K1739" i="22"/>
  <c r="L1740" i="22" l="1"/>
  <c r="K1740" i="22"/>
  <c r="L1741" i="22" l="1"/>
  <c r="K1741" i="22"/>
  <c r="L1742" i="22" l="1"/>
  <c r="K1742" i="22"/>
  <c r="L1743" i="22" l="1"/>
  <c r="K1743" i="22"/>
  <c r="L1744" i="22" l="1"/>
  <c r="K1744" i="22"/>
  <c r="L1745" i="22" l="1"/>
  <c r="K1745" i="22"/>
  <c r="L1746" i="22" l="1"/>
  <c r="K1746" i="22"/>
  <c r="L1747" i="22" l="1"/>
  <c r="K1747" i="22"/>
  <c r="L1748" i="22" l="1"/>
  <c r="K1748" i="22"/>
  <c r="L1749" i="22" l="1"/>
  <c r="K1749" i="22"/>
  <c r="L1750" i="22" l="1"/>
  <c r="K1750" i="22"/>
  <c r="L1751" i="22" l="1"/>
  <c r="K1751" i="22"/>
  <c r="L1752" i="22" l="1"/>
  <c r="K1752" i="22"/>
  <c r="L1753" i="22" l="1"/>
  <c r="K1753" i="22"/>
  <c r="L1754" i="22" l="1"/>
  <c r="K1754" i="22"/>
  <c r="L1755" i="22" l="1"/>
  <c r="K1755" i="22"/>
  <c r="L1756" i="22" l="1"/>
  <c r="K1756" i="22"/>
  <c r="L1757" i="22" l="1"/>
  <c r="K1757" i="22"/>
  <c r="L1758" i="22" l="1"/>
  <c r="K1758" i="22"/>
  <c r="L1759" i="22" l="1"/>
  <c r="K1759" i="22"/>
  <c r="L1760" i="22" l="1"/>
  <c r="K1760" i="22"/>
  <c r="L1761" i="22" l="1"/>
  <c r="K1761" i="22"/>
  <c r="L1762" i="22" l="1"/>
  <c r="K1762" i="22"/>
  <c r="L1763" i="22" l="1"/>
  <c r="K1763" i="22"/>
  <c r="L1764" i="22" l="1"/>
  <c r="K1764" i="22"/>
  <c r="L1765" i="22" l="1"/>
  <c r="K1765" i="22"/>
  <c r="L1766" i="22" l="1"/>
  <c r="K1766" i="22"/>
  <c r="L1767" i="22" l="1"/>
  <c r="K1767" i="22"/>
  <c r="L1768" i="22" l="1"/>
  <c r="K1768" i="22"/>
  <c r="L1769" i="22" l="1"/>
  <c r="K1769" i="22"/>
  <c r="L1770" i="22" l="1"/>
  <c r="K1770" i="22"/>
  <c r="L1771" i="22" l="1"/>
  <c r="K1771" i="22"/>
  <c r="L1772" i="22" l="1"/>
  <c r="K1772" i="22"/>
  <c r="L1773" i="22" l="1"/>
  <c r="K1773" i="22"/>
  <c r="L1774" i="22" l="1"/>
  <c r="K1774" i="22"/>
  <c r="L1775" i="22" l="1"/>
  <c r="K1775" i="22"/>
  <c r="L1776" i="22" l="1"/>
  <c r="K1776" i="22"/>
  <c r="L1777" i="22" l="1"/>
  <c r="K1777" i="22"/>
  <c r="L1778" i="22" l="1"/>
  <c r="K1778" i="22"/>
  <c r="L1779" i="22" l="1"/>
  <c r="K1779" i="22"/>
  <c r="L1780" i="22" l="1"/>
  <c r="K1780" i="22"/>
  <c r="L1781" i="22" l="1"/>
  <c r="K1781" i="22"/>
  <c r="L1782" i="22" l="1"/>
  <c r="K1782" i="22"/>
  <c r="L1783" i="22" l="1"/>
  <c r="K1783" i="22"/>
  <c r="L1784" i="22" l="1"/>
  <c r="K1784" i="22"/>
  <c r="L1785" i="22" l="1"/>
  <c r="K1785" i="22"/>
  <c r="L1786" i="22" l="1"/>
  <c r="K1786" i="22"/>
  <c r="L1787" i="22" l="1"/>
  <c r="K1787" i="22"/>
  <c r="L1788" i="22" l="1"/>
  <c r="K1788" i="22"/>
  <c r="L1789" i="22" l="1"/>
  <c r="K1789" i="22"/>
  <c r="L1790" i="22" l="1"/>
  <c r="K1790" i="22"/>
  <c r="L1791" i="22" l="1"/>
  <c r="K1791" i="22"/>
  <c r="L1792" i="22" l="1"/>
  <c r="K1792" i="22"/>
  <c r="L1793" i="22" l="1"/>
  <c r="K1793" i="22"/>
  <c r="L1794" i="22" l="1"/>
  <c r="K1794" i="22"/>
  <c r="L1795" i="22" l="1"/>
  <c r="K1795" i="22"/>
  <c r="L1796" i="22" l="1"/>
  <c r="K1796" i="22"/>
  <c r="L1797" i="22" l="1"/>
  <c r="K1797" i="22"/>
  <c r="L1798" i="22" l="1"/>
  <c r="K1798" i="22"/>
  <c r="L1799" i="22" l="1"/>
  <c r="K1799" i="22"/>
  <c r="L1800" i="22" l="1"/>
  <c r="K1800" i="22"/>
  <c r="L1801" i="22" l="1"/>
  <c r="K1801" i="22"/>
  <c r="L1802" i="22" l="1"/>
  <c r="K1802" i="22"/>
  <c r="L1803" i="22" l="1"/>
  <c r="K1803" i="22"/>
  <c r="L1804" i="22" l="1"/>
  <c r="K1804" i="22"/>
  <c r="L1805" i="22" l="1"/>
  <c r="K1805" i="22"/>
  <c r="L1806" i="22" l="1"/>
  <c r="K1806" i="22"/>
  <c r="L1807" i="22" l="1"/>
  <c r="K1807" i="22"/>
  <c r="L1808" i="22" l="1"/>
  <c r="K1808" i="22"/>
  <c r="L1809" i="22" l="1"/>
  <c r="K1809" i="22"/>
  <c r="L1810" i="22" l="1"/>
  <c r="K1810" i="22"/>
  <c r="L1811" i="22" l="1"/>
  <c r="K1811" i="22"/>
  <c r="L1812" i="22" l="1"/>
  <c r="K1812" i="22"/>
  <c r="L1813" i="22" l="1"/>
  <c r="K1813" i="22"/>
  <c r="L1814" i="22" l="1"/>
  <c r="K1814" i="22"/>
  <c r="L1815" i="22" l="1"/>
  <c r="K1815" i="22"/>
  <c r="L1816" i="22" l="1"/>
  <c r="K1816" i="22"/>
  <c r="L1817" i="22" l="1"/>
  <c r="K1817" i="22"/>
  <c r="L1818" i="22" l="1"/>
  <c r="K1818" i="22"/>
  <c r="L1819" i="22" l="1"/>
  <c r="K1819" i="22"/>
  <c r="L1820" i="22" l="1"/>
  <c r="K1820" i="22"/>
  <c r="L1821" i="22" l="1"/>
  <c r="K1821" i="22"/>
  <c r="L1822" i="22" l="1"/>
  <c r="K1822" i="22"/>
  <c r="L1823" i="22" l="1"/>
  <c r="K1823" i="22"/>
  <c r="L1824" i="22" l="1"/>
  <c r="K1824" i="22"/>
  <c r="L1825" i="22" l="1"/>
  <c r="K1825" i="22"/>
  <c r="L1826" i="22" l="1"/>
  <c r="K1826" i="22"/>
  <c r="L1827" i="22" l="1"/>
  <c r="K1827" i="22"/>
  <c r="L1828" i="22" l="1"/>
  <c r="K1828" i="22"/>
  <c r="L1829" i="22" l="1"/>
  <c r="K1829" i="22"/>
  <c r="L1830" i="22" l="1"/>
  <c r="K1830" i="22"/>
  <c r="L1831" i="22" l="1"/>
  <c r="K1831" i="22"/>
  <c r="L1832" i="22" l="1"/>
  <c r="K1832" i="22"/>
  <c r="L1833" i="22" l="1"/>
  <c r="K1833" i="22"/>
  <c r="L1834" i="22" l="1"/>
  <c r="K1834" i="22"/>
  <c r="L1835" i="22" l="1"/>
  <c r="K1835" i="22"/>
  <c r="L1836" i="22" l="1"/>
  <c r="K1836" i="22"/>
  <c r="L1837" i="22" l="1"/>
  <c r="K1837" i="22"/>
  <c r="L1838" i="22" l="1"/>
  <c r="K1838" i="22"/>
  <c r="L1839" i="22" l="1"/>
  <c r="K1839" i="22"/>
  <c r="L1840" i="22" l="1"/>
  <c r="K1840" i="22"/>
  <c r="L1841" i="22" l="1"/>
  <c r="K1841" i="22"/>
  <c r="L1842" i="22" l="1"/>
  <c r="K1842" i="22"/>
  <c r="L1843" i="22" l="1"/>
  <c r="K1843" i="22"/>
  <c r="L1844" i="22" l="1"/>
  <c r="K1844" i="22"/>
  <c r="L1845" i="22" l="1"/>
  <c r="K1845" i="22"/>
  <c r="L1846" i="22" l="1"/>
  <c r="K1846" i="22"/>
  <c r="L1847" i="22" l="1"/>
  <c r="K1847" i="22"/>
  <c r="L1848" i="22" l="1"/>
  <c r="K1848" i="22"/>
  <c r="L1849" i="22" l="1"/>
  <c r="K1849" i="22"/>
  <c r="L1850" i="22" l="1"/>
  <c r="K1850" i="22"/>
  <c r="L1851" i="22" l="1"/>
  <c r="K1851" i="22"/>
  <c r="L1852" i="22" l="1"/>
  <c r="K1852" i="22"/>
  <c r="L1853" i="22" l="1"/>
  <c r="K1853" i="22"/>
  <c r="L1854" i="22" l="1"/>
  <c r="K1854" i="22"/>
  <c r="L1855" i="22" l="1"/>
  <c r="K1855" i="22"/>
  <c r="L1856" i="22" l="1"/>
  <c r="K1856" i="22"/>
  <c r="L1857" i="22" l="1"/>
  <c r="K1857" i="22"/>
  <c r="L1858" i="22" l="1"/>
  <c r="K1858" i="22"/>
  <c r="L1859" i="22" l="1"/>
  <c r="K1859" i="22"/>
  <c r="L1860" i="22" l="1"/>
  <c r="K1860" i="22"/>
  <c r="L1861" i="22" l="1"/>
  <c r="K1861" i="22"/>
  <c r="L1862" i="22" l="1"/>
  <c r="K1862" i="22"/>
  <c r="L1863" i="22" l="1"/>
  <c r="K1863" i="22"/>
  <c r="L1864" i="22" l="1"/>
  <c r="K1864" i="22"/>
  <c r="L1865" i="22" l="1"/>
  <c r="K1865" i="22"/>
  <c r="L1866" i="22" l="1"/>
  <c r="K1866" i="22"/>
  <c r="L1867" i="22" l="1"/>
  <c r="K1867" i="22"/>
  <c r="L1868" i="22" l="1"/>
  <c r="K1868" i="22"/>
  <c r="L1869" i="22" l="1"/>
  <c r="K1869" i="22"/>
  <c r="L1870" i="22" l="1"/>
  <c r="K1870" i="22"/>
  <c r="L1871" i="22" l="1"/>
  <c r="K1871" i="22"/>
  <c r="L1872" i="22" l="1"/>
  <c r="K1872" i="22"/>
  <c r="L1873" i="22" l="1"/>
  <c r="K1873" i="22"/>
  <c r="L1874" i="22" l="1"/>
  <c r="K1874" i="22"/>
  <c r="L1875" i="22" l="1"/>
  <c r="K1875" i="22"/>
  <c r="L1876" i="22" l="1"/>
  <c r="K1876" i="22"/>
  <c r="L1877" i="22" l="1"/>
  <c r="K1877" i="22"/>
  <c r="L1878" i="22" l="1"/>
  <c r="K1878" i="22"/>
  <c r="L1879" i="22" l="1"/>
  <c r="K1879" i="22"/>
  <c r="L1880" i="22" l="1"/>
  <c r="K1880" i="22"/>
  <c r="L1881" i="22" l="1"/>
  <c r="K1881" i="22"/>
  <c r="L1882" i="22" l="1"/>
  <c r="K1882" i="22"/>
  <c r="L1883" i="22" l="1"/>
  <c r="K1883" i="22"/>
  <c r="L1884" i="22" l="1"/>
  <c r="K1884" i="22"/>
  <c r="L1885" i="22" l="1"/>
  <c r="K1885" i="22"/>
  <c r="L1886" i="22" l="1"/>
  <c r="K1886" i="22"/>
  <c r="L1887" i="22" l="1"/>
  <c r="K1887" i="22"/>
  <c r="L1888" i="22" l="1"/>
  <c r="K1888" i="22"/>
  <c r="L1889" i="22" l="1"/>
  <c r="K1889" i="22"/>
  <c r="L1890" i="22" l="1"/>
  <c r="K1890" i="22"/>
  <c r="L1891" i="22" l="1"/>
  <c r="K1891" i="22"/>
  <c r="L1892" i="22" l="1"/>
  <c r="K1892" i="22"/>
  <c r="L1893" i="22" l="1"/>
  <c r="K1893" i="22"/>
  <c r="L1894" i="22" l="1"/>
  <c r="K1894" i="22"/>
  <c r="L1895" i="22" l="1"/>
  <c r="K1895" i="22"/>
  <c r="L1896" i="22" l="1"/>
  <c r="K1896" i="22"/>
  <c r="L1897" i="22" l="1"/>
  <c r="K1897" i="22"/>
  <c r="L1898" i="22" l="1"/>
  <c r="K1898" i="22"/>
  <c r="L1899" i="22" l="1"/>
  <c r="K1899" i="22"/>
  <c r="L1900" i="22" l="1"/>
  <c r="K1900" i="22"/>
  <c r="L1901" i="22" l="1"/>
  <c r="K1901" i="22"/>
  <c r="L1902" i="22" l="1"/>
  <c r="K1902" i="22"/>
  <c r="L1903" i="22" l="1"/>
  <c r="K1903" i="22"/>
  <c r="L1904" i="22" l="1"/>
  <c r="K1904" i="22"/>
  <c r="L1905" i="22" l="1"/>
  <c r="K1905" i="22"/>
  <c r="L1906" i="22" l="1"/>
  <c r="K1906" i="22"/>
  <c r="L1907" i="22" l="1"/>
  <c r="K1907" i="22"/>
  <c r="L1908" i="22" l="1"/>
  <c r="K1908" i="22"/>
  <c r="L1909" i="22" l="1"/>
  <c r="K1909" i="22"/>
  <c r="L1910" i="22" l="1"/>
  <c r="K1910" i="22"/>
  <c r="L1911" i="22" l="1"/>
  <c r="K1911" i="22"/>
  <c r="L1912" i="22" l="1"/>
  <c r="K1912" i="22"/>
  <c r="L1913" i="22" l="1"/>
  <c r="K1913" i="22"/>
  <c r="L1914" i="22" l="1"/>
  <c r="K1914" i="22"/>
  <c r="L1915" i="22" l="1"/>
  <c r="K1915" i="22"/>
  <c r="L1916" i="22" l="1"/>
  <c r="K1916" i="22"/>
  <c r="L1917" i="22" l="1"/>
  <c r="K1917" i="22"/>
  <c r="L1918" i="22" l="1"/>
  <c r="K1918" i="22"/>
  <c r="L1919" i="22" l="1"/>
  <c r="K1919" i="22"/>
  <c r="L1920" i="22" l="1"/>
  <c r="K1920" i="22"/>
  <c r="L1921" i="22" l="1"/>
  <c r="K1921" i="22"/>
  <c r="L1922" i="22" l="1"/>
  <c r="K1922" i="22"/>
  <c r="L1923" i="22" l="1"/>
  <c r="K1923" i="22"/>
  <c r="L1924" i="22" l="1"/>
  <c r="K1924" i="22"/>
  <c r="L1925" i="22" l="1"/>
  <c r="K1925" i="22"/>
  <c r="L1926" i="22" l="1"/>
  <c r="K1926" i="22"/>
  <c r="L1927" i="22" l="1"/>
  <c r="K1927" i="22"/>
  <c r="L1928" i="22" l="1"/>
  <c r="K1928" i="22"/>
  <c r="L1929" i="22" l="1"/>
  <c r="K1929" i="22"/>
  <c r="L1930" i="22" l="1"/>
  <c r="K1930" i="22"/>
  <c r="L1931" i="22" l="1"/>
  <c r="K1931" i="22"/>
  <c r="L1932" i="22" l="1"/>
  <c r="K1932" i="22"/>
  <c r="L1933" i="22" l="1"/>
  <c r="K1933" i="22"/>
  <c r="L1934" i="22" l="1"/>
  <c r="K1934" i="22"/>
  <c r="L1935" i="22" l="1"/>
  <c r="K1935" i="22"/>
  <c r="L1936" i="22" l="1"/>
  <c r="K1936" i="22"/>
  <c r="L1937" i="22" l="1"/>
  <c r="K1937" i="22"/>
  <c r="L1938" i="22" l="1"/>
  <c r="K1938" i="22"/>
  <c r="L1939" i="22" l="1"/>
  <c r="K1939" i="22"/>
  <c r="L1940" i="22" l="1"/>
  <c r="K1940" i="22"/>
  <c r="L1941" i="22" l="1"/>
  <c r="K1941" i="22"/>
  <c r="L1942" i="22" l="1"/>
  <c r="K1942" i="22"/>
  <c r="L1943" i="22" l="1"/>
  <c r="K1943" i="22"/>
  <c r="L1944" i="22" l="1"/>
  <c r="K1944" i="22"/>
  <c r="L1945" i="22" l="1"/>
  <c r="K1945" i="22"/>
  <c r="L1946" i="22" l="1"/>
  <c r="K1946" i="22"/>
  <c r="L1947" i="22" l="1"/>
  <c r="K1947" i="22"/>
  <c r="L1948" i="22" l="1"/>
  <c r="K1948" i="22"/>
  <c r="L1949" i="22" l="1"/>
  <c r="K1949" i="22"/>
  <c r="L1950" i="22" l="1"/>
  <c r="K1950" i="22"/>
  <c r="L1951" i="22" l="1"/>
  <c r="K1951" i="22"/>
  <c r="L1952" i="22" l="1"/>
  <c r="K1952" i="22"/>
  <c r="L1953" i="22" l="1"/>
  <c r="K1953" i="22"/>
  <c r="L1954" i="22" l="1"/>
  <c r="K1954" i="22"/>
  <c r="L1955" i="22" l="1"/>
  <c r="K1955" i="22"/>
  <c r="L1956" i="22" l="1"/>
  <c r="K1956" i="22"/>
  <c r="L1957" i="22" l="1"/>
  <c r="K1957" i="22"/>
  <c r="L1958" i="22" l="1"/>
  <c r="K1958" i="22"/>
  <c r="L1959" i="22" l="1"/>
  <c r="K1959" i="22"/>
  <c r="L1960" i="22" l="1"/>
  <c r="K1960" i="22"/>
  <c r="L1961" i="22" l="1"/>
  <c r="K1961" i="22"/>
  <c r="L1962" i="22" l="1"/>
  <c r="K1962" i="22"/>
  <c r="L1963" i="22" l="1"/>
  <c r="K1963" i="22"/>
  <c r="L1964" i="22" l="1"/>
  <c r="K1964" i="22"/>
  <c r="L1965" i="22" l="1"/>
  <c r="K1965" i="22"/>
  <c r="L1966" i="22" l="1"/>
  <c r="K1966" i="22"/>
  <c r="L1967" i="22" l="1"/>
  <c r="K1967" i="22"/>
  <c r="L1968" i="22" l="1"/>
  <c r="K1968" i="22"/>
  <c r="L1969" i="22" l="1"/>
  <c r="K1969" i="22"/>
  <c r="L1970" i="22" l="1"/>
  <c r="K1970" i="22"/>
  <c r="L1971" i="22" l="1"/>
  <c r="K1971" i="22"/>
  <c r="L1972" i="22" l="1"/>
  <c r="K1972" i="22"/>
  <c r="L1973" i="22" l="1"/>
  <c r="K1973" i="22"/>
  <c r="L1974" i="22" l="1"/>
  <c r="K1974" i="22"/>
  <c r="L1975" i="22" l="1"/>
  <c r="K1975" i="22"/>
  <c r="L1976" i="22" l="1"/>
  <c r="K1976" i="22"/>
  <c r="L1977" i="22" l="1"/>
  <c r="K1977" i="22"/>
  <c r="L1978" i="22" l="1"/>
  <c r="K1978" i="22"/>
  <c r="L1979" i="22" l="1"/>
  <c r="K1979" i="22"/>
  <c r="L1980" i="22" l="1"/>
  <c r="K1980" i="22"/>
  <c r="L1981" i="22" l="1"/>
  <c r="K1981" i="22"/>
  <c r="L1982" i="22" l="1"/>
  <c r="K1982" i="22"/>
  <c r="L1983" i="22" l="1"/>
  <c r="K1983" i="22"/>
  <c r="L1984" i="22" l="1"/>
  <c r="K1984" i="22"/>
  <c r="L1985" i="22" l="1"/>
  <c r="K1985" i="22"/>
  <c r="L1986" i="22" l="1"/>
  <c r="K1986" i="22"/>
  <c r="L1987" i="22" l="1"/>
  <c r="K1987" i="22"/>
  <c r="L1988" i="22" l="1"/>
  <c r="K1988" i="22"/>
  <c r="L1989" i="22" l="1"/>
  <c r="K1989" i="22"/>
  <c r="L1990" i="22" l="1"/>
  <c r="K1990" i="22"/>
  <c r="L1991" i="22" l="1"/>
  <c r="K1991" i="22"/>
  <c r="L1992" i="22" l="1"/>
  <c r="K1992" i="22"/>
  <c r="L1993" i="22" l="1"/>
  <c r="K1993" i="22"/>
  <c r="L1994" i="22" l="1"/>
  <c r="K1994" i="22"/>
  <c r="L1995" i="22" l="1"/>
  <c r="K1995" i="22"/>
  <c r="L1996" i="22" l="1"/>
  <c r="K1996" i="22"/>
  <c r="L1997" i="22" l="1"/>
  <c r="K1997" i="22"/>
  <c r="L1998" i="22" l="1"/>
  <c r="K1998" i="22"/>
  <c r="L1999" i="22" l="1"/>
  <c r="K1999" i="22"/>
  <c r="L2000" i="22" l="1"/>
  <c r="K2000" i="22"/>
  <c r="L2001" i="22" l="1"/>
  <c r="K2001" i="22"/>
  <c r="L2002" i="22" l="1"/>
  <c r="K2002" i="22"/>
  <c r="L2003" i="22" l="1"/>
  <c r="K2003" i="22"/>
  <c r="L2004" i="22" l="1"/>
  <c r="K2004" i="22"/>
  <c r="L2005" i="22" l="1"/>
  <c r="K2005" i="22"/>
  <c r="L2006" i="22" l="1"/>
  <c r="K2006" i="22"/>
  <c r="L2007" i="22" l="1"/>
  <c r="K2007" i="22"/>
  <c r="L2008" i="22" l="1"/>
  <c r="K2008" i="22"/>
  <c r="L2009" i="22" l="1"/>
  <c r="K2009" i="22"/>
  <c r="L2010" i="22" l="1"/>
  <c r="K2010" i="22"/>
  <c r="L2011" i="22" l="1"/>
  <c r="K2011" i="22"/>
  <c r="L2012" i="22" l="1"/>
  <c r="K2012" i="22"/>
  <c r="L2013" i="22" l="1"/>
  <c r="K2013" i="22"/>
  <c r="L2014" i="22" l="1"/>
  <c r="K2014" i="22"/>
  <c r="L2015" i="22" l="1"/>
  <c r="K2015" i="22"/>
  <c r="L2016" i="22" l="1"/>
  <c r="K2016" i="22"/>
  <c r="L2017" i="22" l="1"/>
  <c r="K2017" i="22"/>
  <c r="L2018" i="22" l="1"/>
  <c r="K2018" i="22"/>
  <c r="L2019" i="22" l="1"/>
  <c r="K2019" i="22"/>
  <c r="L2020" i="22" l="1"/>
  <c r="K2020" i="22"/>
  <c r="L2021" i="22" l="1"/>
  <c r="K2021" i="22"/>
  <c r="L2022" i="22" l="1"/>
  <c r="K2022" i="22"/>
  <c r="L2023" i="22" l="1"/>
  <c r="K2023" i="22"/>
  <c r="L2024" i="22" l="1"/>
  <c r="K2024" i="22"/>
  <c r="L2025" i="22" l="1"/>
  <c r="K2025" i="22"/>
  <c r="L2026" i="22" l="1"/>
  <c r="K2026" i="22"/>
  <c r="L2027" i="22" l="1"/>
  <c r="K2027" i="22"/>
  <c r="L2028" i="22" l="1"/>
  <c r="K2028" i="22"/>
  <c r="L2029" i="22" l="1"/>
  <c r="K2029" i="22"/>
  <c r="L2030" i="22" l="1"/>
  <c r="K2030" i="22"/>
  <c r="L2031" i="22" l="1"/>
  <c r="K2031" i="22"/>
  <c r="L2032" i="22" l="1"/>
  <c r="K2032" i="22"/>
  <c r="L2033" i="22" l="1"/>
  <c r="K2033" i="22"/>
  <c r="L2034" i="22" l="1"/>
  <c r="K2034" i="22"/>
  <c r="L2035" i="22" l="1"/>
  <c r="K2035" i="22"/>
  <c r="L2036" i="22" l="1"/>
  <c r="K2036" i="22"/>
  <c r="L2037" i="22" l="1"/>
  <c r="K2037" i="22"/>
  <c r="L2038" i="22" l="1"/>
  <c r="K2038" i="22"/>
  <c r="L2039" i="22" l="1"/>
  <c r="K2039" i="22"/>
  <c r="L2040" i="22" l="1"/>
  <c r="K2040" i="22"/>
  <c r="L2041" i="22" l="1"/>
  <c r="K2041" i="22"/>
  <c r="L2042" i="22" l="1"/>
  <c r="K2042" i="22"/>
  <c r="L2043" i="22" l="1"/>
  <c r="K2043" i="22"/>
  <c r="L2044" i="22" l="1"/>
  <c r="K2044" i="22"/>
  <c r="L2045" i="22" l="1"/>
  <c r="K2045" i="22"/>
  <c r="L2046" i="22" l="1"/>
  <c r="K2046" i="22"/>
  <c r="L2047" i="22" l="1"/>
  <c r="K2047" i="22"/>
  <c r="L2048" i="22" l="1"/>
  <c r="K2048" i="22"/>
  <c r="L2049" i="22" l="1"/>
  <c r="K2049" i="22"/>
  <c r="L2050" i="22" l="1"/>
  <c r="K2050" i="22"/>
  <c r="L2051" i="22" l="1"/>
  <c r="K2051" i="22"/>
  <c r="L2052" i="22" l="1"/>
  <c r="K2052" i="22"/>
  <c r="L2053" i="22" l="1"/>
  <c r="K2053" i="22"/>
  <c r="L2054" i="22" l="1"/>
  <c r="K2054" i="22"/>
  <c r="L2055" i="22" l="1"/>
  <c r="K2055" i="22"/>
  <c r="L2056" i="22" l="1"/>
  <c r="K2056" i="22"/>
  <c r="L2057" i="22" l="1"/>
  <c r="K2057" i="22"/>
  <c r="L2058" i="22" l="1"/>
  <c r="K2058" i="22"/>
  <c r="L2059" i="22" l="1"/>
  <c r="K2059" i="22"/>
  <c r="L2060" i="22" l="1"/>
  <c r="K2060" i="22"/>
  <c r="L2061" i="22" l="1"/>
  <c r="K2061" i="22"/>
  <c r="L2062" i="22" l="1"/>
  <c r="K2062" i="22"/>
  <c r="L2063" i="22" l="1"/>
  <c r="K2063" i="22"/>
  <c r="L2064" i="22" l="1"/>
  <c r="K2064" i="22"/>
  <c r="L2065" i="22" l="1"/>
  <c r="K2065" i="22"/>
  <c r="L2066" i="22" l="1"/>
  <c r="K2066" i="22"/>
  <c r="L2067" i="22" l="1"/>
  <c r="K2067" i="22"/>
  <c r="L2068" i="22" l="1"/>
  <c r="K2068" i="22"/>
  <c r="L2069" i="22" l="1"/>
  <c r="K2069" i="22"/>
  <c r="L2070" i="22" l="1"/>
  <c r="K2070" i="22"/>
  <c r="L2071" i="22" l="1"/>
  <c r="K2071" i="22"/>
  <c r="L2072" i="22" l="1"/>
  <c r="K2072" i="22"/>
  <c r="L2073" i="22" l="1"/>
  <c r="K2073" i="22"/>
  <c r="L2074" i="22" l="1"/>
  <c r="K2074" i="22"/>
  <c r="L2075" i="22" l="1"/>
  <c r="K2075" i="22"/>
  <c r="L2076" i="22" l="1"/>
  <c r="K2076" i="22"/>
  <c r="L2077" i="22" l="1"/>
  <c r="K2077" i="22"/>
  <c r="L2078" i="22" l="1"/>
  <c r="K2078" i="22"/>
  <c r="L2079" i="22" l="1"/>
  <c r="K2079" i="22"/>
  <c r="L2080" i="22" l="1"/>
  <c r="K2080" i="22"/>
  <c r="L2081" i="22" l="1"/>
  <c r="K2081" i="22"/>
  <c r="L2082" i="22" l="1"/>
  <c r="K2082" i="22"/>
  <c r="L2083" i="22" l="1"/>
  <c r="K2083" i="22"/>
  <c r="L2084" i="22" l="1"/>
  <c r="K2084" i="22"/>
  <c r="L2085" i="22" l="1"/>
  <c r="K2085" i="22"/>
  <c r="L2086" i="22" l="1"/>
  <c r="K2086" i="22"/>
  <c r="L2087" i="22" l="1"/>
  <c r="K2087" i="22"/>
  <c r="L2088" i="22" l="1"/>
  <c r="K2088" i="22"/>
  <c r="L2089" i="22" l="1"/>
  <c r="K2089" i="22"/>
  <c r="L2090" i="22" l="1"/>
  <c r="K2090" i="22"/>
  <c r="L2091" i="22" l="1"/>
  <c r="K2091" i="22"/>
  <c r="L2092" i="22" l="1"/>
  <c r="K2092" i="22"/>
  <c r="L2093" i="22" l="1"/>
  <c r="K2093" i="22"/>
  <c r="L2094" i="22" l="1"/>
  <c r="K2094" i="22"/>
  <c r="L2095" i="22" l="1"/>
  <c r="K2095" i="22"/>
  <c r="L2096" i="22" l="1"/>
  <c r="K2096" i="22"/>
  <c r="L2097" i="22" l="1"/>
  <c r="K2097" i="22"/>
  <c r="L2098" i="22" l="1"/>
  <c r="K2098" i="22"/>
  <c r="L2099" i="22" l="1"/>
  <c r="K2099" i="22"/>
  <c r="L2100" i="22" l="1"/>
  <c r="K2100" i="22"/>
  <c r="L2101" i="22" l="1"/>
  <c r="K2101" i="22"/>
  <c r="L2102" i="22" l="1"/>
  <c r="K2102" i="22"/>
  <c r="L2103" i="22" l="1"/>
  <c r="K2103" i="22"/>
  <c r="L2104" i="22" l="1"/>
  <c r="K2104" i="22"/>
  <c r="L2105" i="22" l="1"/>
  <c r="K2105" i="22"/>
  <c r="L2106" i="22" l="1"/>
  <c r="K2106" i="22"/>
  <c r="L2107" i="22" l="1"/>
  <c r="K2107" i="22"/>
  <c r="L2108" i="22" l="1"/>
  <c r="K2108" i="22"/>
  <c r="L2109" i="22" l="1"/>
  <c r="K2109" i="22"/>
  <c r="L2110" i="22" l="1"/>
  <c r="K2110" i="22"/>
  <c r="L2111" i="22" l="1"/>
  <c r="K2111" i="22"/>
  <c r="L2112" i="22" l="1"/>
  <c r="K2112" i="22"/>
  <c r="L2113" i="22" l="1"/>
  <c r="K2113" i="22"/>
  <c r="L2114" i="22" l="1"/>
  <c r="K2114" i="22"/>
  <c r="L2115" i="22" l="1"/>
  <c r="K2115" i="22"/>
  <c r="L2116" i="22" l="1"/>
  <c r="K2116" i="22"/>
  <c r="L2117" i="22" l="1"/>
  <c r="K2117" i="22"/>
  <c r="L2118" i="22" l="1"/>
  <c r="K2118" i="22"/>
  <c r="L2119" i="22" l="1"/>
  <c r="K2119" i="22"/>
  <c r="L2120" i="22" l="1"/>
  <c r="K2120" i="22"/>
  <c r="L2121" i="22" l="1"/>
  <c r="K2121" i="22"/>
  <c r="L2122" i="22" l="1"/>
  <c r="K2122" i="22"/>
  <c r="L2123" i="22" l="1"/>
  <c r="K2123" i="22"/>
  <c r="L2124" i="22" l="1"/>
  <c r="K2124" i="22"/>
  <c r="L2125" i="22" l="1"/>
  <c r="K2125" i="22"/>
  <c r="L2126" i="22" l="1"/>
  <c r="K2126" i="22"/>
  <c r="L2127" i="22" l="1"/>
  <c r="K2127" i="22"/>
  <c r="L2128" i="22" l="1"/>
  <c r="K2128" i="22"/>
  <c r="L2129" i="22" l="1"/>
  <c r="K2129" i="22"/>
  <c r="L2130" i="22" l="1"/>
  <c r="K2130" i="22"/>
  <c r="L2131" i="22" l="1"/>
  <c r="K2131" i="22"/>
  <c r="L2132" i="22" l="1"/>
  <c r="K2132" i="22"/>
  <c r="L2133" i="22" l="1"/>
  <c r="K2133" i="22"/>
  <c r="L2134" i="22" l="1"/>
  <c r="K2134" i="22"/>
  <c r="L2135" i="22" l="1"/>
  <c r="K2135" i="22"/>
  <c r="L2136" i="22" l="1"/>
  <c r="K2136" i="22"/>
  <c r="L2137" i="22" l="1"/>
  <c r="K2137" i="22"/>
  <c r="L2138" i="22" l="1"/>
  <c r="K2138" i="22"/>
  <c r="L2139" i="22" l="1"/>
  <c r="K2139" i="22"/>
  <c r="L2140" i="22" l="1"/>
  <c r="K2140" i="22"/>
  <c r="L2141" i="22" l="1"/>
  <c r="K2141" i="22"/>
  <c r="L2142" i="22" l="1"/>
  <c r="K2142" i="22"/>
  <c r="L2143" i="22" l="1"/>
  <c r="K2143" i="22"/>
  <c r="L2144" i="22" l="1"/>
  <c r="K2144" i="22"/>
  <c r="L2145" i="22" l="1"/>
  <c r="K2145" i="22"/>
  <c r="L2146" i="22" l="1"/>
  <c r="K2146" i="22"/>
  <c r="L2147" i="22" l="1"/>
  <c r="K2147" i="22"/>
  <c r="L2148" i="22" l="1"/>
  <c r="K2148" i="22"/>
  <c r="L2149" i="22" l="1"/>
  <c r="K2149" i="22"/>
  <c r="L2150" i="22" l="1"/>
  <c r="K2150" i="22"/>
  <c r="L2151" i="22" l="1"/>
  <c r="K2151" i="22"/>
  <c r="L2152" i="22" l="1"/>
  <c r="K2152" i="22"/>
  <c r="L2153" i="22" l="1"/>
  <c r="K2153" i="22"/>
  <c r="L2154" i="22" l="1"/>
  <c r="K2154" i="22"/>
  <c r="L2155" i="22" l="1"/>
  <c r="K2155" i="22"/>
  <c r="L2156" i="22" l="1"/>
  <c r="K2156" i="22"/>
  <c r="L2157" i="22" l="1"/>
  <c r="K2157" i="22"/>
  <c r="L2158" i="22" l="1"/>
  <c r="K2158" i="22"/>
  <c r="L2159" i="22" l="1"/>
  <c r="K2159" i="22"/>
  <c r="L2160" i="22" l="1"/>
  <c r="K2160" i="22"/>
  <c r="L2161" i="22" l="1"/>
  <c r="K2161" i="22"/>
  <c r="L2162" i="22" l="1"/>
  <c r="K2162" i="22"/>
  <c r="L2163" i="22" l="1"/>
  <c r="K2163" i="22"/>
  <c r="L2164" i="22" l="1"/>
  <c r="K2164" i="22"/>
  <c r="L2165" i="22" l="1"/>
  <c r="K2165" i="22"/>
  <c r="L2166" i="22" l="1"/>
  <c r="K2166" i="22"/>
  <c r="L2167" i="22" l="1"/>
  <c r="K2167" i="22"/>
  <c r="L2168" i="22" l="1"/>
  <c r="K2168" i="22"/>
  <c r="L2169" i="22" l="1"/>
  <c r="K2169" i="22"/>
  <c r="L2170" i="22" l="1"/>
  <c r="K2170" i="22"/>
  <c r="L2171" i="22" l="1"/>
  <c r="K2171" i="22"/>
  <c r="L2172" i="22" l="1"/>
  <c r="K2172" i="22"/>
  <c r="L2173" i="22" l="1"/>
  <c r="K2173" i="22"/>
  <c r="L2174" i="22" l="1"/>
  <c r="K2174" i="22"/>
  <c r="L2175" i="22" l="1"/>
  <c r="K2175" i="22"/>
  <c r="L2176" i="22" l="1"/>
  <c r="K2176" i="22"/>
  <c r="L2177" i="22" l="1"/>
  <c r="K2177" i="22"/>
  <c r="L2178" i="22" l="1"/>
  <c r="K2178" i="22"/>
  <c r="L2179" i="22" l="1"/>
  <c r="K2179" i="22"/>
  <c r="L2180" i="22" l="1"/>
  <c r="K2180" i="22"/>
  <c r="L2181" i="22" l="1"/>
  <c r="K2181" i="22"/>
  <c r="L2182" i="22" l="1"/>
  <c r="K2182" i="22"/>
  <c r="L2183" i="22" l="1"/>
  <c r="K2183" i="22"/>
  <c r="L2184" i="22" l="1"/>
  <c r="K2184" i="22"/>
  <c r="L2185" i="22" l="1"/>
  <c r="K2185" i="22"/>
  <c r="L2186" i="22" l="1"/>
  <c r="K2186" i="22"/>
  <c r="L2187" i="22" l="1"/>
  <c r="K2187" i="22"/>
  <c r="L2188" i="22" l="1"/>
  <c r="K2188" i="22"/>
  <c r="L2189" i="22" l="1"/>
  <c r="K2189" i="22"/>
  <c r="L2190" i="22" l="1"/>
  <c r="K2190" i="22"/>
  <c r="L2191" i="22" l="1"/>
  <c r="K2191" i="22"/>
  <c r="L2192" i="22" l="1"/>
  <c r="K2192" i="22"/>
  <c r="L2193" i="22" l="1"/>
  <c r="K2193" i="22"/>
  <c r="L2194" i="22" l="1"/>
  <c r="K2194" i="22"/>
  <c r="L2195" i="22" l="1"/>
  <c r="K2195" i="22"/>
  <c r="L2196" i="22" l="1"/>
  <c r="K2196" i="22"/>
  <c r="L2197" i="22" l="1"/>
  <c r="K2197" i="22"/>
  <c r="L2198" i="22" l="1"/>
  <c r="K2198" i="22"/>
  <c r="L2199" i="22" l="1"/>
  <c r="K2199" i="22"/>
  <c r="L2200" i="22" l="1"/>
  <c r="K2200" i="22"/>
  <c r="L2201" i="22" l="1"/>
  <c r="K2201" i="22"/>
  <c r="L2202" i="22" l="1"/>
  <c r="K2202" i="22"/>
  <c r="L2203" i="22" l="1"/>
  <c r="K2203" i="22"/>
  <c r="L2204" i="22" l="1"/>
  <c r="K2204" i="22"/>
  <c r="L2205" i="22" l="1"/>
  <c r="K2205" i="22"/>
  <c r="L2206" i="22" l="1"/>
  <c r="K2206" i="22"/>
  <c r="L2207" i="22" l="1"/>
  <c r="K2207" i="22"/>
  <c r="L2208" i="22" l="1"/>
  <c r="K2208" i="22"/>
  <c r="L2209" i="22" l="1"/>
  <c r="K2209" i="22"/>
  <c r="L2210" i="22" l="1"/>
  <c r="K2210" i="22"/>
  <c r="L2211" i="22" l="1"/>
  <c r="K2211" i="22"/>
  <c r="L2212" i="22" l="1"/>
  <c r="K2212" i="22"/>
  <c r="L2213" i="22" l="1"/>
  <c r="K2213" i="22"/>
  <c r="L2214" i="22" l="1"/>
  <c r="K2214" i="22"/>
  <c r="L2215" i="22" l="1"/>
  <c r="K2215" i="22"/>
  <c r="L2216" i="22" l="1"/>
  <c r="K2216" i="22"/>
  <c r="L2217" i="22" l="1"/>
  <c r="K2217" i="22"/>
  <c r="L2218" i="22" l="1"/>
  <c r="K2218" i="22"/>
  <c r="L2219" i="22" l="1"/>
  <c r="K2219" i="22"/>
  <c r="L2220" i="22" l="1"/>
  <c r="K2220" i="22"/>
  <c r="L2221" i="22" l="1"/>
  <c r="K2221" i="22"/>
  <c r="L2222" i="22" l="1"/>
  <c r="K2222" i="22"/>
  <c r="L2223" i="22" l="1"/>
  <c r="K2223" i="22"/>
  <c r="L2224" i="22" l="1"/>
  <c r="K2224" i="22"/>
  <c r="L2225" i="22" l="1"/>
  <c r="K2225" i="22"/>
  <c r="L2226" i="22" l="1"/>
  <c r="K2226" i="22"/>
  <c r="L2227" i="22" l="1"/>
  <c r="K2227" i="22"/>
  <c r="L2228" i="22" l="1"/>
  <c r="K2228" i="22"/>
  <c r="L2229" i="22" l="1"/>
  <c r="K2229" i="22"/>
  <c r="L2230" i="22" l="1"/>
  <c r="K2230" i="22"/>
  <c r="L2231" i="22" l="1"/>
  <c r="K2231" i="22"/>
  <c r="L2232" i="22" l="1"/>
  <c r="K2232" i="22"/>
  <c r="L2233" i="22" l="1"/>
  <c r="K2233" i="22"/>
  <c r="L2234" i="22" l="1"/>
  <c r="K2234" i="22"/>
  <c r="L2235" i="22" l="1"/>
  <c r="K2235" i="22"/>
  <c r="L2236" i="22" l="1"/>
  <c r="K2236" i="22"/>
  <c r="L2237" i="22" l="1"/>
  <c r="K2237" i="22"/>
  <c r="L2238" i="22" l="1"/>
  <c r="K2238" i="22"/>
  <c r="L2239" i="22" l="1"/>
  <c r="K2239" i="22"/>
  <c r="L2240" i="22" l="1"/>
  <c r="K2240" i="22"/>
  <c r="L2241" i="22" l="1"/>
  <c r="K2241" i="22"/>
  <c r="L2242" i="22" l="1"/>
  <c r="K2242" i="22"/>
  <c r="L2243" i="22" l="1"/>
  <c r="K2243" i="22"/>
  <c r="L2244" i="22" l="1"/>
  <c r="K2244" i="22"/>
  <c r="L2245" i="22" l="1"/>
  <c r="K2245" i="22"/>
  <c r="L2246" i="22" l="1"/>
  <c r="K2246" i="22"/>
  <c r="L2247" i="22" l="1"/>
  <c r="K2247" i="22"/>
  <c r="L2248" i="22" l="1"/>
  <c r="K2248" i="22"/>
  <c r="L2249" i="22" l="1"/>
  <c r="K2249" i="22"/>
  <c r="L2250" i="22" l="1"/>
  <c r="K2250" i="22"/>
  <c r="L2251" i="22" l="1"/>
  <c r="K2251" i="22"/>
  <c r="L2252" i="22" l="1"/>
  <c r="K2252" i="22"/>
  <c r="L2253" i="22" l="1"/>
  <c r="K2253" i="22"/>
  <c r="L2254" i="22" l="1"/>
  <c r="K2254" i="22"/>
  <c r="L2255" i="22" l="1"/>
  <c r="K2255" i="22"/>
  <c r="L2256" i="22" l="1"/>
  <c r="K2256" i="22"/>
  <c r="L2257" i="22" l="1"/>
  <c r="K2257" i="22"/>
  <c r="L2258" i="22" l="1"/>
  <c r="K2258" i="22"/>
  <c r="L2259" i="22" l="1"/>
  <c r="K2259" i="22"/>
  <c r="L2260" i="22" l="1"/>
  <c r="K2260" i="22"/>
  <c r="L2261" i="22" l="1"/>
  <c r="K2261" i="22"/>
  <c r="L2262" i="22" l="1"/>
  <c r="K2262" i="22"/>
  <c r="L2263" i="22" l="1"/>
  <c r="K2263" i="22"/>
  <c r="L2264" i="22" l="1"/>
  <c r="K2264" i="22"/>
  <c r="L2265" i="22" l="1"/>
  <c r="K2265" i="22"/>
  <c r="L2266" i="22" l="1"/>
  <c r="K2266" i="22"/>
  <c r="L2267" i="22" l="1"/>
  <c r="K2267" i="22"/>
  <c r="L2268" i="22" l="1"/>
  <c r="K2268" i="22"/>
  <c r="L2269" i="22" l="1"/>
  <c r="K2269" i="22"/>
  <c r="L2270" i="22" l="1"/>
  <c r="K2270" i="22"/>
  <c r="L2271" i="22" l="1"/>
  <c r="K2271" i="22"/>
  <c r="L2272" i="22" l="1"/>
  <c r="K2272" i="22"/>
  <c r="L2273" i="22" l="1"/>
  <c r="K2273" i="22"/>
  <c r="L2274" i="22" l="1"/>
  <c r="K2274" i="22"/>
  <c r="L2275" i="22" l="1"/>
  <c r="K2275" i="22"/>
  <c r="L2276" i="22" l="1"/>
  <c r="K2276" i="22"/>
  <c r="L2277" i="22" l="1"/>
  <c r="K2277" i="22"/>
  <c r="L2278" i="22" l="1"/>
  <c r="K2278" i="22"/>
  <c r="L2279" i="22" l="1"/>
  <c r="K2279" i="22"/>
  <c r="L2280" i="22" l="1"/>
  <c r="K2280" i="22"/>
  <c r="L2281" i="22" l="1"/>
  <c r="K2281" i="22"/>
  <c r="L2282" i="22" l="1"/>
  <c r="K2282" i="22"/>
  <c r="L2283" i="22" l="1"/>
  <c r="K2283" i="22"/>
  <c r="L2284" i="22" l="1"/>
  <c r="K2284" i="22"/>
  <c r="L2285" i="22" l="1"/>
  <c r="K2285" i="22"/>
  <c r="L2286" i="22" l="1"/>
  <c r="K2286" i="22"/>
  <c r="L2287" i="22" l="1"/>
  <c r="K2287" i="22"/>
  <c r="L2288" i="22" l="1"/>
  <c r="K2288" i="22"/>
  <c r="L2289" i="22" l="1"/>
  <c r="K2289" i="22"/>
  <c r="L2290" i="22" l="1"/>
  <c r="K2290" i="22"/>
  <c r="L2291" i="22" l="1"/>
  <c r="K2291" i="22"/>
  <c r="L2292" i="22" l="1"/>
  <c r="K2292" i="22"/>
  <c r="L2293" i="22" l="1"/>
  <c r="K2293" i="22"/>
  <c r="L2294" i="22" l="1"/>
  <c r="K2294" i="22"/>
  <c r="L2295" i="22" l="1"/>
  <c r="K2295" i="22"/>
  <c r="L2296" i="22" l="1"/>
  <c r="K2296" i="22"/>
  <c r="L2297" i="22" l="1"/>
  <c r="K2297" i="22"/>
  <c r="L2298" i="22" l="1"/>
  <c r="K2298" i="22"/>
  <c r="L2299" i="22" l="1"/>
  <c r="K2299" i="22"/>
  <c r="L2300" i="22" l="1"/>
  <c r="K2300" i="22"/>
  <c r="L2301" i="22" l="1"/>
  <c r="K2301" i="22"/>
  <c r="L2302" i="22" l="1"/>
  <c r="K2302" i="22"/>
  <c r="L2303" i="22" l="1"/>
  <c r="K2303" i="22"/>
  <c r="L2304" i="22" l="1"/>
  <c r="K2304" i="22"/>
  <c r="L2305" i="22" l="1"/>
  <c r="K2305" i="22"/>
  <c r="L2306" i="22" l="1"/>
  <c r="K2306" i="22"/>
  <c r="L2307" i="22" l="1"/>
  <c r="K2307" i="22"/>
  <c r="L2308" i="22" l="1"/>
  <c r="K2308" i="22"/>
  <c r="L2309" i="22" l="1"/>
  <c r="K2309" i="22"/>
  <c r="L2310" i="22" l="1"/>
  <c r="K2310" i="22"/>
  <c r="L2311" i="22" l="1"/>
  <c r="K2311" i="22"/>
  <c r="L2312" i="22" l="1"/>
  <c r="K2312" i="22"/>
  <c r="L2313" i="22" l="1"/>
  <c r="K2313" i="22"/>
  <c r="L2314" i="22" l="1"/>
  <c r="K2314" i="22"/>
  <c r="L2315" i="22" l="1"/>
  <c r="K2315" i="22"/>
  <c r="L2316" i="22" l="1"/>
  <c r="K2316" i="22"/>
  <c r="L2317" i="22" l="1"/>
  <c r="K2317" i="22"/>
  <c r="L2318" i="22" l="1"/>
  <c r="K2318" i="22"/>
  <c r="L2319" i="22" l="1"/>
  <c r="K2319" i="22"/>
  <c r="L2320" i="22" l="1"/>
  <c r="K2320" i="22"/>
  <c r="L2321" i="22" l="1"/>
  <c r="K2321" i="22"/>
  <c r="L2322" i="22" l="1"/>
  <c r="K2322" i="22"/>
  <c r="L2323" i="22" l="1"/>
  <c r="K2323" i="22"/>
  <c r="L2324" i="22" l="1"/>
  <c r="K2324" i="22"/>
  <c r="L2325" i="22" l="1"/>
  <c r="K2325" i="22"/>
  <c r="L2326" i="22" l="1"/>
  <c r="K2326" i="22"/>
  <c r="L2327" i="22" l="1"/>
  <c r="K2327" i="22"/>
  <c r="L2328" i="22" l="1"/>
  <c r="K2328" i="22"/>
  <c r="L2329" i="22" l="1"/>
  <c r="K2329" i="22"/>
  <c r="L2330" i="22" l="1"/>
  <c r="K2330" i="22"/>
  <c r="L2331" i="22" l="1"/>
  <c r="K2331" i="22"/>
  <c r="L2332" i="22" l="1"/>
  <c r="K2332" i="22"/>
  <c r="L2333" i="22" l="1"/>
  <c r="K2333" i="22"/>
  <c r="L2334" i="22" l="1"/>
  <c r="K2334" i="22"/>
  <c r="L2335" i="22" l="1"/>
  <c r="K2335" i="22"/>
  <c r="L2336" i="22" l="1"/>
  <c r="K2336" i="22"/>
  <c r="L2337" i="22" l="1"/>
  <c r="K2337" i="22"/>
  <c r="L2338" i="22" l="1"/>
  <c r="K2338" i="22"/>
  <c r="L2339" i="22" l="1"/>
  <c r="K2339" i="22"/>
  <c r="L2340" i="22" l="1"/>
  <c r="K2340" i="22"/>
  <c r="L2341" i="22" l="1"/>
  <c r="K2341" i="22"/>
  <c r="L2342" i="22" l="1"/>
  <c r="K2342" i="22"/>
  <c r="L2343" i="22" l="1"/>
  <c r="K2343" i="22"/>
  <c r="L2344" i="22" l="1"/>
  <c r="K2344" i="22"/>
  <c r="L2345" i="22" l="1"/>
  <c r="K2345" i="22"/>
  <c r="L2346" i="22" l="1"/>
  <c r="K2346" i="22"/>
  <c r="L2347" i="22" l="1"/>
  <c r="K2347" i="22"/>
  <c r="L2348" i="22" l="1"/>
  <c r="K2348" i="22"/>
  <c r="L2349" i="22" l="1"/>
  <c r="K2349" i="22"/>
  <c r="L2350" i="22" l="1"/>
  <c r="K2350" i="22"/>
  <c r="L2351" i="22" l="1"/>
  <c r="K2351" i="22"/>
  <c r="L2352" i="22" l="1"/>
  <c r="K2352" i="22"/>
  <c r="L2353" i="22" l="1"/>
  <c r="K2353" i="22"/>
  <c r="L2354" i="22" l="1"/>
  <c r="K2354" i="22"/>
  <c r="L2355" i="22" l="1"/>
  <c r="K2355" i="22"/>
  <c r="L2356" i="22" l="1"/>
  <c r="K2356" i="22"/>
  <c r="L2357" i="22" l="1"/>
  <c r="K2357" i="22"/>
  <c r="L2358" i="22" l="1"/>
  <c r="K2358" i="22"/>
  <c r="L2359" i="22" l="1"/>
  <c r="K2359" i="22"/>
  <c r="L2360" i="22" l="1"/>
  <c r="K2360" i="22"/>
  <c r="L2361" i="22" l="1"/>
  <c r="K2361" i="22"/>
  <c r="L2362" i="22" l="1"/>
  <c r="K2362" i="22"/>
  <c r="L2363" i="22" l="1"/>
  <c r="K2363" i="22"/>
  <c r="L2364" i="22" l="1"/>
  <c r="K2364" i="22"/>
  <c r="L2365" i="22" l="1"/>
  <c r="K2365" i="22"/>
  <c r="L2366" i="22" l="1"/>
  <c r="K2366" i="22"/>
  <c r="L2367" i="22" l="1"/>
  <c r="K2367" i="22"/>
  <c r="L2368" i="22" l="1"/>
  <c r="K2368" i="22"/>
  <c r="L2369" i="22" l="1"/>
  <c r="K2369" i="22"/>
  <c r="L2370" i="22" l="1"/>
  <c r="K2370" i="22"/>
  <c r="L2371" i="22" l="1"/>
  <c r="K2371" i="22"/>
  <c r="L2372" i="22" l="1"/>
  <c r="K2372" i="22"/>
  <c r="L2373" i="22" l="1"/>
  <c r="K2373" i="22"/>
  <c r="L2374" i="22" l="1"/>
  <c r="K2374" i="22"/>
  <c r="L2375" i="22" l="1"/>
  <c r="K2375" i="22"/>
  <c r="L2376" i="22" l="1"/>
  <c r="K2376" i="22"/>
  <c r="L2377" i="22" l="1"/>
  <c r="K2377" i="22"/>
  <c r="L2378" i="22" l="1"/>
  <c r="K2378" i="22"/>
  <c r="L2379" i="22" l="1"/>
  <c r="K2379" i="22"/>
  <c r="L2380" i="22" l="1"/>
  <c r="K2380" i="22"/>
  <c r="L2381" i="22" l="1"/>
  <c r="K2381" i="22"/>
  <c r="L2382" i="22" l="1"/>
  <c r="K2382" i="22"/>
  <c r="L2383" i="22" l="1"/>
  <c r="K2383" i="22"/>
  <c r="L2384" i="22" l="1"/>
  <c r="K2384" i="22"/>
  <c r="L2385" i="22" l="1"/>
  <c r="K2385" i="22"/>
  <c r="L2386" i="22" l="1"/>
  <c r="K2386" i="22"/>
  <c r="L2387" i="22" l="1"/>
  <c r="K2387" i="22"/>
  <c r="L2388" i="22" l="1"/>
  <c r="K2388" i="22"/>
  <c r="L2389" i="22" l="1"/>
  <c r="K2389" i="22"/>
  <c r="L2390" i="22" l="1"/>
  <c r="K2390" i="22"/>
  <c r="L2391" i="22" l="1"/>
  <c r="K2391" i="22"/>
  <c r="L2392" i="22" l="1"/>
  <c r="K2392" i="22"/>
  <c r="L2393" i="22" l="1"/>
  <c r="K2393" i="22"/>
  <c r="L2394" i="22" l="1"/>
  <c r="K2394" i="22"/>
  <c r="L2395" i="22" l="1"/>
  <c r="K2395" i="22"/>
  <c r="L2396" i="22" l="1"/>
  <c r="K2396" i="22"/>
  <c r="L2397" i="22" l="1"/>
  <c r="K2397" i="22"/>
  <c r="L2398" i="22" l="1"/>
  <c r="K2398" i="22"/>
  <c r="L2399" i="22" l="1"/>
  <c r="K2399" i="22"/>
  <c r="L2400" i="22" l="1"/>
  <c r="K2400" i="22"/>
  <c r="L2401" i="22" l="1"/>
  <c r="K2401" i="22"/>
  <c r="L2402" i="22" l="1"/>
  <c r="K2402" i="22"/>
  <c r="L2403" i="22" l="1"/>
  <c r="K2403" i="22"/>
  <c r="L2404" i="22" l="1"/>
  <c r="K2404" i="22"/>
  <c r="L2405" i="22" l="1"/>
  <c r="K2405" i="22"/>
  <c r="L2406" i="22" l="1"/>
  <c r="K2406" i="22"/>
  <c r="L2407" i="22" l="1"/>
  <c r="K2407" i="22"/>
  <c r="L2408" i="22" l="1"/>
  <c r="K2408" i="22"/>
  <c r="L2409" i="22" l="1"/>
  <c r="K2409" i="22"/>
  <c r="L2410" i="22" l="1"/>
  <c r="K2410" i="22"/>
  <c r="L2411" i="22" l="1"/>
  <c r="K2411" i="22"/>
  <c r="L2412" i="22" l="1"/>
  <c r="K2412" i="22"/>
  <c r="L2413" i="22" l="1"/>
  <c r="K2413" i="22"/>
  <c r="L2414" i="22" l="1"/>
  <c r="K2414" i="22"/>
  <c r="L2415" i="22" l="1"/>
  <c r="K2415" i="22"/>
  <c r="L2416" i="22" l="1"/>
  <c r="K2416" i="22"/>
  <c r="L2417" i="22" l="1"/>
  <c r="K2417" i="22"/>
  <c r="L2418" i="22" l="1"/>
  <c r="K2418" i="22"/>
  <c r="L2419" i="22" l="1"/>
  <c r="K2419" i="22"/>
  <c r="L2420" i="22" l="1"/>
  <c r="K2420" i="22"/>
  <c r="L2421" i="22" l="1"/>
  <c r="K2421" i="22"/>
  <c r="L2422" i="22" l="1"/>
  <c r="K2422" i="22"/>
  <c r="L2423" i="22" l="1"/>
  <c r="K2423" i="22"/>
  <c r="L2424" i="22" l="1"/>
  <c r="K2424" i="22"/>
  <c r="L2425" i="22" l="1"/>
  <c r="K2425" i="22"/>
  <c r="L2426" i="22" l="1"/>
  <c r="K2426" i="22"/>
  <c r="L2427" i="22" l="1"/>
  <c r="K2427" i="22"/>
  <c r="L2428" i="22" l="1"/>
  <c r="K2428" i="22"/>
  <c r="L2429" i="22" l="1"/>
  <c r="K2429" i="22"/>
  <c r="L2430" i="22" l="1"/>
  <c r="K2430" i="22"/>
  <c r="L2431" i="22" l="1"/>
  <c r="K2431" i="22"/>
  <c r="L2432" i="22" l="1"/>
  <c r="K2432" i="22"/>
  <c r="L2433" i="22" l="1"/>
  <c r="K2433" i="22"/>
  <c r="L2434" i="22" l="1"/>
  <c r="K2434" i="22"/>
  <c r="L2435" i="22" l="1"/>
  <c r="K2435" i="22"/>
  <c r="L2436" i="22" l="1"/>
  <c r="K2436" i="22"/>
  <c r="L2437" i="22" l="1"/>
  <c r="K2437" i="22"/>
  <c r="L2438" i="22" l="1"/>
  <c r="K2438" i="22"/>
  <c r="L2439" i="22" l="1"/>
  <c r="K2439" i="22"/>
  <c r="L2440" i="22" l="1"/>
  <c r="K2440" i="22"/>
  <c r="L2441" i="22" l="1"/>
  <c r="K2441" i="22"/>
  <c r="L2442" i="22" l="1"/>
  <c r="K2442" i="22"/>
  <c r="L2443" i="22" l="1"/>
  <c r="K2443" i="22"/>
  <c r="L2444" i="22" l="1"/>
  <c r="K2444" i="22"/>
  <c r="L2445" i="22" l="1"/>
  <c r="K2445" i="22"/>
  <c r="L2446" i="22" l="1"/>
  <c r="K2446" i="22"/>
  <c r="L2447" i="22" l="1"/>
  <c r="K2447" i="22"/>
  <c r="L2448" i="22" l="1"/>
  <c r="K2448" i="22"/>
  <c r="L2449" i="22" l="1"/>
  <c r="K2449" i="22"/>
  <c r="L2450" i="22" l="1"/>
  <c r="K2450" i="22"/>
  <c r="L2451" i="22" l="1"/>
  <c r="K2451" i="22"/>
  <c r="L2452" i="22" l="1"/>
  <c r="K2452" i="22"/>
  <c r="L2453" i="22" l="1"/>
  <c r="K2453" i="22"/>
  <c r="L2454" i="22" l="1"/>
  <c r="K2454" i="22"/>
  <c r="L2455" i="22" l="1"/>
  <c r="K2455" i="22"/>
  <c r="L2456" i="22" l="1"/>
  <c r="K2456" i="22"/>
  <c r="L2457" i="22" l="1"/>
  <c r="K2457" i="22"/>
  <c r="L2458" i="22" l="1"/>
  <c r="K2458" i="22"/>
  <c r="L2459" i="22" l="1"/>
  <c r="K2459" i="22"/>
  <c r="L2460" i="22" l="1"/>
  <c r="K2460" i="22"/>
  <c r="L2461" i="22" l="1"/>
  <c r="K2461" i="22"/>
  <c r="L2462" i="22" l="1"/>
  <c r="K2462" i="22"/>
  <c r="L2463" i="22" l="1"/>
  <c r="K2463" i="22"/>
  <c r="L2464" i="22" l="1"/>
  <c r="K2464" i="22"/>
  <c r="L2465" i="22" l="1"/>
  <c r="K2465" i="22"/>
  <c r="L2466" i="22" l="1"/>
  <c r="K2466" i="22"/>
  <c r="L2467" i="22" l="1"/>
  <c r="K2467" i="22"/>
  <c r="L2468" i="22" l="1"/>
  <c r="K2468" i="22"/>
  <c r="L2469" i="22" l="1"/>
  <c r="K2469" i="22"/>
  <c r="L2470" i="22" l="1"/>
  <c r="K2470" i="22"/>
  <c r="L2471" i="22" l="1"/>
  <c r="K2471" i="22"/>
  <c r="L2472" i="22" l="1"/>
  <c r="K2472" i="22"/>
  <c r="L2473" i="22" l="1"/>
  <c r="K2473" i="22"/>
  <c r="L2474" i="22" l="1"/>
  <c r="K2474" i="22"/>
  <c r="L2475" i="22" l="1"/>
  <c r="K2475" i="22"/>
  <c r="L2476" i="22" l="1"/>
  <c r="K2476" i="22"/>
  <c r="L2477" i="22" l="1"/>
  <c r="K2477" i="22"/>
  <c r="L2478" i="22" l="1"/>
  <c r="K2478" i="22"/>
  <c r="L2479" i="22" l="1"/>
  <c r="K2479" i="22"/>
  <c r="L2480" i="22" l="1"/>
  <c r="K2480" i="22"/>
  <c r="L2481" i="22" l="1"/>
  <c r="K2481" i="22"/>
  <c r="L2482" i="22" l="1"/>
  <c r="K2482" i="22"/>
  <c r="L2483" i="22" l="1"/>
  <c r="K2483" i="22"/>
  <c r="L2484" i="22" l="1"/>
  <c r="K2484" i="22"/>
  <c r="L2485" i="22" l="1"/>
  <c r="K2485" i="22"/>
  <c r="L2486" i="22" l="1"/>
  <c r="K2486" i="22"/>
  <c r="L2487" i="22" l="1"/>
  <c r="K2487" i="22"/>
  <c r="L2488" i="22" l="1"/>
  <c r="K2488" i="22"/>
  <c r="L2489" i="22" l="1"/>
  <c r="K2489" i="22"/>
  <c r="L2490" i="22" l="1"/>
  <c r="K2490" i="22"/>
  <c r="L2491" i="22" l="1"/>
  <c r="K2491" i="22"/>
  <c r="L2492" i="22" l="1"/>
  <c r="K2492" i="22"/>
  <c r="L2493" i="22" l="1"/>
  <c r="K2493" i="22"/>
  <c r="L2494" i="22" l="1"/>
  <c r="K2494" i="22"/>
  <c r="L2495" i="22" l="1"/>
  <c r="K2495" i="22"/>
  <c r="L2496" i="22" l="1"/>
  <c r="K2496" i="22"/>
  <c r="L2497" i="22" l="1"/>
  <c r="K2497" i="22"/>
  <c r="L2498" i="22" l="1"/>
  <c r="K2498" i="22"/>
  <c r="L2499" i="22" l="1"/>
  <c r="K2499" i="22"/>
  <c r="L2500" i="22" l="1"/>
  <c r="K2500" i="22"/>
  <c r="L2501" i="22" l="1"/>
  <c r="K2501" i="22"/>
  <c r="L2502" i="22" l="1"/>
  <c r="K2502" i="22"/>
  <c r="L2503" i="22" l="1"/>
  <c r="K2503" i="22"/>
  <c r="L2504" i="22" l="1"/>
  <c r="K2504" i="22"/>
  <c r="L2505" i="22" l="1"/>
  <c r="K2505" i="22"/>
  <c r="L2506" i="22" l="1"/>
  <c r="K2506" i="22"/>
  <c r="L2507" i="22" l="1"/>
  <c r="K2507" i="22"/>
  <c r="L2508" i="22" l="1"/>
  <c r="K2508" i="22"/>
  <c r="L2509" i="22" l="1"/>
  <c r="K2509" i="22"/>
  <c r="L2510" i="22" l="1"/>
  <c r="K2510" i="22"/>
  <c r="L2511" i="22" l="1"/>
  <c r="K2511" i="22"/>
  <c r="L2512" i="22" l="1"/>
  <c r="K2512" i="22"/>
  <c r="L2513" i="22" l="1"/>
  <c r="K2513" i="22"/>
  <c r="L2514" i="22" l="1"/>
  <c r="K2514" i="22"/>
  <c r="L2515" i="22" l="1"/>
  <c r="K2515" i="22"/>
  <c r="L2516" i="22" l="1"/>
  <c r="K2516" i="22"/>
  <c r="L2517" i="22" l="1"/>
  <c r="K2517" i="22"/>
  <c r="L2518" i="22" l="1"/>
  <c r="K2518" i="22"/>
  <c r="L2519" i="22" l="1"/>
  <c r="K2519" i="22"/>
  <c r="L2520" i="22" l="1"/>
  <c r="K2520" i="22"/>
  <c r="L2521" i="22" l="1"/>
  <c r="K2521" i="22"/>
  <c r="L2522" i="22" l="1"/>
  <c r="K2522" i="22"/>
  <c r="L2523" i="22" l="1"/>
  <c r="K2523" i="22"/>
  <c r="L2524" i="22" l="1"/>
  <c r="K2524" i="22"/>
  <c r="L2525" i="22" l="1"/>
  <c r="K2525" i="22"/>
  <c r="L2526" i="22" l="1"/>
  <c r="K2526" i="22"/>
  <c r="L2527" i="22" l="1"/>
  <c r="K2527" i="22"/>
  <c r="L2528" i="22" l="1"/>
  <c r="K2528" i="22"/>
  <c r="L2529" i="22" l="1"/>
  <c r="K2529" i="22"/>
  <c r="L2530" i="22" l="1"/>
  <c r="K2530" i="22"/>
  <c r="L2531" i="22" l="1"/>
  <c r="K2531" i="22"/>
  <c r="L2532" i="22" l="1"/>
  <c r="K2532" i="22"/>
  <c r="L2533" i="22" l="1"/>
  <c r="K2533" i="22"/>
  <c r="L2534" i="22" l="1"/>
  <c r="K2534" i="22"/>
  <c r="L2535" i="22" l="1"/>
  <c r="K2535" i="22"/>
  <c r="L2536" i="22" l="1"/>
  <c r="K2536" i="22"/>
  <c r="L2537" i="22" l="1"/>
  <c r="K2537" i="22"/>
  <c r="L2538" i="22" l="1"/>
  <c r="K2538" i="22"/>
  <c r="L2539" i="22" l="1"/>
  <c r="K2539" i="22"/>
  <c r="L2540" i="22" l="1"/>
  <c r="K2540" i="22"/>
  <c r="L2541" i="22" l="1"/>
  <c r="K2541" i="22"/>
  <c r="L2542" i="22" l="1"/>
  <c r="K2542" i="22"/>
  <c r="L2543" i="22" l="1"/>
  <c r="K2543" i="22"/>
  <c r="L2544" i="22" l="1"/>
  <c r="K2544" i="22"/>
  <c r="L2545" i="22" l="1"/>
  <c r="K2545" i="22"/>
  <c r="L2546" i="22" l="1"/>
  <c r="K2546" i="22"/>
  <c r="L2547" i="22" l="1"/>
  <c r="K2547" i="22"/>
  <c r="L2548" i="22" l="1"/>
  <c r="K2548" i="22"/>
  <c r="L2549" i="22" l="1"/>
  <c r="K2549" i="22"/>
  <c r="L2550" i="22" l="1"/>
  <c r="K2550" i="22"/>
  <c r="L2551" i="22" l="1"/>
  <c r="K2551" i="22"/>
  <c r="L2552" i="22" l="1"/>
  <c r="K2552" i="22"/>
  <c r="L2553" i="22" l="1"/>
  <c r="K2553" i="22"/>
  <c r="L2554" i="22" l="1"/>
  <c r="K2554" i="22"/>
  <c r="L2555" i="22" l="1"/>
  <c r="K2555" i="22"/>
  <c r="L2556" i="22" l="1"/>
  <c r="K2556" i="22"/>
  <c r="L2557" i="22" l="1"/>
  <c r="K2557" i="22"/>
  <c r="L2558" i="22" l="1"/>
  <c r="K2558" i="22"/>
  <c r="L2559" i="22" l="1"/>
  <c r="K2559" i="22"/>
  <c r="L2560" i="22" l="1"/>
  <c r="K2560" i="22"/>
  <c r="L2561" i="22" l="1"/>
  <c r="K2561" i="22"/>
  <c r="L2562" i="22" l="1"/>
  <c r="K2562" i="22"/>
  <c r="L2563" i="22" l="1"/>
  <c r="K2563" i="22"/>
  <c r="L2564" i="22" l="1"/>
  <c r="K2564" i="22"/>
  <c r="L2565" i="22" l="1"/>
  <c r="K2565" i="22"/>
  <c r="L2566" i="22" l="1"/>
  <c r="K2566" i="22"/>
  <c r="L2567" i="22" l="1"/>
  <c r="K2567" i="22"/>
  <c r="L2568" i="22" l="1"/>
  <c r="K2568" i="22"/>
  <c r="L2569" i="22" l="1"/>
  <c r="K2569" i="22"/>
  <c r="L2570" i="22" l="1"/>
  <c r="K2570" i="22"/>
  <c r="L2571" i="22" l="1"/>
  <c r="K2571" i="22"/>
  <c r="L2572" i="22" l="1"/>
  <c r="K2572" i="22"/>
  <c r="L2573" i="22" l="1"/>
  <c r="K2573" i="22"/>
  <c r="L2574" i="22" l="1"/>
  <c r="K2574" i="22"/>
  <c r="L2575" i="22" l="1"/>
  <c r="K2575" i="22"/>
  <c r="L2576" i="22" l="1"/>
  <c r="K2576" i="22"/>
  <c r="L2577" i="22" l="1"/>
  <c r="K2577" i="22"/>
  <c r="L2578" i="22" l="1"/>
  <c r="K2578" i="22"/>
  <c r="L2579" i="22" l="1"/>
  <c r="K2579" i="22"/>
  <c r="L2580" i="22" l="1"/>
  <c r="K2580" i="22"/>
  <c r="L2581" i="22" l="1"/>
  <c r="K2581" i="22"/>
  <c r="L2582" i="22" l="1"/>
  <c r="K2582" i="22"/>
  <c r="L2583" i="22" l="1"/>
  <c r="K2583" i="22"/>
  <c r="L2584" i="22" l="1"/>
  <c r="K2584" i="22"/>
  <c r="L2585" i="22" l="1"/>
  <c r="K2585" i="22"/>
  <c r="L2586" i="22" l="1"/>
  <c r="K2586" i="22"/>
  <c r="L2587" i="22" l="1"/>
  <c r="K2587" i="22"/>
  <c r="L2588" i="22" l="1"/>
  <c r="K2588" i="22"/>
  <c r="L2589" i="22" l="1"/>
  <c r="K2589" i="22"/>
  <c r="L2590" i="22" l="1"/>
  <c r="K2590" i="22"/>
  <c r="L2591" i="22" l="1"/>
  <c r="K2591" i="22"/>
  <c r="L2592" i="22" l="1"/>
  <c r="K2592" i="22"/>
  <c r="L2593" i="22" l="1"/>
  <c r="K2593" i="22"/>
  <c r="L2594" i="22" l="1"/>
  <c r="K2594" i="22"/>
  <c r="L2595" i="22" l="1"/>
  <c r="K2595" i="22"/>
  <c r="L2596" i="22" l="1"/>
  <c r="K2596" i="22"/>
  <c r="L2597" i="22" l="1"/>
  <c r="K2597" i="22"/>
  <c r="L2598" i="22" l="1"/>
  <c r="K2598" i="22"/>
  <c r="L2599" i="22" l="1"/>
  <c r="K2599" i="22"/>
  <c r="L2600" i="22" l="1"/>
  <c r="K2600" i="22"/>
  <c r="L2601" i="22" l="1"/>
  <c r="K2601" i="22"/>
  <c r="L2602" i="22" l="1"/>
  <c r="K2602" i="22"/>
  <c r="L2603" i="22" l="1"/>
  <c r="K2603" i="22"/>
  <c r="L2604" i="22" l="1"/>
  <c r="K2604" i="22"/>
  <c r="L2605" i="22" l="1"/>
  <c r="K2605" i="22"/>
  <c r="L2606" i="22" l="1"/>
  <c r="K2606" i="22"/>
  <c r="L2607" i="22" l="1"/>
  <c r="K2607" i="22"/>
  <c r="L2608" i="22" l="1"/>
  <c r="K2608" i="22"/>
  <c r="L2609" i="22" l="1"/>
  <c r="K2609" i="22"/>
  <c r="L2610" i="22" l="1"/>
  <c r="K2610" i="22"/>
  <c r="L2611" i="22" l="1"/>
  <c r="K2611" i="22"/>
  <c r="L2612" i="22" l="1"/>
  <c r="K2612" i="22"/>
  <c r="L2613" i="22" l="1"/>
  <c r="K2613" i="22"/>
  <c r="L2614" i="22" l="1"/>
  <c r="K2614" i="22"/>
  <c r="L2615" i="22" l="1"/>
  <c r="K2615" i="22"/>
  <c r="L2616" i="22" l="1"/>
  <c r="K2616" i="22"/>
  <c r="L2617" i="22" l="1"/>
  <c r="K2617" i="22"/>
  <c r="L2618" i="22" l="1"/>
  <c r="K2618" i="22"/>
  <c r="L2619" i="22" l="1"/>
  <c r="K2619" i="22"/>
  <c r="L2620" i="22" l="1"/>
  <c r="K2620" i="22"/>
  <c r="L2621" i="22" l="1"/>
  <c r="K2621" i="22"/>
  <c r="L2622" i="22" l="1"/>
  <c r="K2622" i="22"/>
  <c r="L2623" i="22" l="1"/>
  <c r="K2623" i="22"/>
  <c r="L2624" i="22" l="1"/>
  <c r="K2624" i="22"/>
  <c r="L2625" i="22" l="1"/>
  <c r="K2625" i="22"/>
  <c r="L2626" i="22" l="1"/>
  <c r="K2626" i="22"/>
  <c r="L2627" i="22" l="1"/>
  <c r="K2627" i="22"/>
  <c r="L2628" i="22" l="1"/>
  <c r="K2628" i="22"/>
  <c r="L2629" i="22" l="1"/>
  <c r="K2629" i="22"/>
  <c r="L2630" i="22" l="1"/>
  <c r="K2630" i="22"/>
  <c r="L2631" i="22" l="1"/>
  <c r="K2631" i="22"/>
  <c r="L2632" i="22" l="1"/>
  <c r="K2632" i="22"/>
  <c r="L2633" i="22" l="1"/>
  <c r="K2633" i="22"/>
  <c r="L2634" i="22" l="1"/>
  <c r="K2634" i="22"/>
  <c r="L2635" i="22" l="1"/>
  <c r="K2635" i="22"/>
  <c r="L2636" i="22" l="1"/>
  <c r="K2636" i="22"/>
  <c r="L2637" i="22" l="1"/>
  <c r="K2637" i="22"/>
  <c r="L2638" i="22" l="1"/>
  <c r="K2638" i="22"/>
  <c r="L2639" i="22" l="1"/>
  <c r="K2639" i="22"/>
  <c r="L2640" i="22" l="1"/>
  <c r="K2640" i="22"/>
  <c r="L2641" i="22" l="1"/>
  <c r="K2641" i="22"/>
  <c r="L2642" i="22" l="1"/>
  <c r="K2642" i="22"/>
  <c r="L2643" i="22" l="1"/>
  <c r="K2643" i="22"/>
  <c r="L2644" i="22" l="1"/>
  <c r="K2644" i="22"/>
  <c r="L2645" i="22" l="1"/>
  <c r="K2645" i="22"/>
  <c r="L2646" i="22" l="1"/>
  <c r="K2646" i="22"/>
  <c r="L2647" i="22" l="1"/>
  <c r="K2647" i="22"/>
  <c r="L2648" i="22" l="1"/>
  <c r="K2648" i="22"/>
  <c r="L2649" i="22" l="1"/>
  <c r="K2649" i="22"/>
  <c r="L2650" i="22" l="1"/>
  <c r="K2650" i="22"/>
  <c r="L2651" i="22" l="1"/>
  <c r="K2651" i="22"/>
  <c r="L2652" i="22" l="1"/>
  <c r="K2652" i="22"/>
  <c r="L2653" i="22" l="1"/>
  <c r="K2653" i="22"/>
  <c r="L2654" i="22" l="1"/>
  <c r="K2654" i="22"/>
  <c r="L2655" i="22" l="1"/>
  <c r="K2655" i="22"/>
  <c r="L2656" i="22" l="1"/>
  <c r="K2656" i="22"/>
  <c r="L2657" i="22" l="1"/>
  <c r="K2657" i="22"/>
  <c r="L2658" i="22" l="1"/>
  <c r="K2658" i="22"/>
  <c r="L2659" i="22" l="1"/>
  <c r="K2659" i="22"/>
  <c r="L2660" i="22" l="1"/>
  <c r="K2660" i="22"/>
  <c r="L2661" i="22" l="1"/>
  <c r="K2661" i="22"/>
  <c r="L2662" i="22" l="1"/>
  <c r="K2662" i="22"/>
  <c r="L2663" i="22" l="1"/>
  <c r="K2663" i="22"/>
  <c r="L2664" i="22" l="1"/>
  <c r="K2664" i="22"/>
  <c r="L2665" i="22" l="1"/>
  <c r="K2665" i="22"/>
  <c r="L2666" i="22" l="1"/>
  <c r="K2666" i="22"/>
  <c r="L2667" i="22" l="1"/>
  <c r="K2667" i="22"/>
  <c r="L2668" i="22" l="1"/>
  <c r="K2668" i="22"/>
  <c r="L2669" i="22" l="1"/>
  <c r="K2669" i="22"/>
  <c r="L2670" i="22" l="1"/>
  <c r="K2670" i="22"/>
  <c r="L2671" i="22" l="1"/>
  <c r="K2671" i="22"/>
  <c r="L2672" i="22" l="1"/>
  <c r="K2672" i="22"/>
  <c r="L2673" i="22" l="1"/>
  <c r="K2673" i="22"/>
  <c r="L2674" i="22" l="1"/>
  <c r="K2674" i="22"/>
  <c r="L2675" i="22" l="1"/>
  <c r="K2675" i="22"/>
  <c r="L2676" i="22" l="1"/>
  <c r="K2676" i="22"/>
  <c r="L2677" i="22" l="1"/>
  <c r="K2677" i="22"/>
  <c r="L2678" i="22" l="1"/>
  <c r="K2678" i="22"/>
  <c r="L2679" i="22" l="1"/>
  <c r="K2679" i="22"/>
  <c r="L2680" i="22" l="1"/>
  <c r="K2680" i="22"/>
  <c r="L2681" i="22" l="1"/>
  <c r="K2681" i="22"/>
  <c r="L2682" i="22" l="1"/>
  <c r="K2682" i="22"/>
  <c r="L2683" i="22" l="1"/>
  <c r="K2683" i="22"/>
  <c r="L2684" i="22" l="1"/>
  <c r="K2684" i="22"/>
  <c r="L2685" i="22" l="1"/>
  <c r="K2685" i="22"/>
  <c r="L2686" i="22" l="1"/>
  <c r="K2686" i="22"/>
  <c r="L2687" i="22" l="1"/>
  <c r="K2687" i="22"/>
  <c r="L2688" i="22" l="1"/>
  <c r="K2688" i="22"/>
  <c r="L2689" i="22" l="1"/>
  <c r="K2689" i="22"/>
  <c r="L2690" i="22" l="1"/>
  <c r="K2690" i="22"/>
  <c r="L2691" i="22" l="1"/>
  <c r="K2691" i="22"/>
  <c r="L2692" i="22" l="1"/>
  <c r="K2692" i="22"/>
  <c r="L2693" i="22" l="1"/>
  <c r="K2693" i="22"/>
  <c r="L2694" i="22" l="1"/>
  <c r="K2694" i="22"/>
  <c r="L2695" i="22" l="1"/>
  <c r="K2695" i="22"/>
  <c r="L2696" i="22" l="1"/>
  <c r="K2696" i="22"/>
  <c r="L2697" i="22" l="1"/>
  <c r="K2697" i="22"/>
  <c r="L2698" i="22" l="1"/>
  <c r="K2698" i="22"/>
  <c r="L2699" i="22" l="1"/>
  <c r="K2699" i="22"/>
  <c r="L2700" i="22" l="1"/>
  <c r="K2700" i="22"/>
  <c r="L2701" i="22" l="1"/>
  <c r="K2701" i="22"/>
  <c r="L2702" i="22" l="1"/>
  <c r="K2702" i="22"/>
  <c r="L2703" i="22" l="1"/>
  <c r="K2703" i="22"/>
  <c r="L2704" i="22" l="1"/>
  <c r="K2704" i="22"/>
  <c r="L2705" i="22" l="1"/>
  <c r="K2705" i="22"/>
  <c r="L2706" i="22" l="1"/>
  <c r="K2706" i="22"/>
  <c r="L2707" i="22" l="1"/>
  <c r="K2707" i="22"/>
  <c r="L2708" i="22" l="1"/>
  <c r="K2708" i="22"/>
  <c r="L2709" i="22" l="1"/>
  <c r="K2709" i="22"/>
  <c r="L2710" i="22" l="1"/>
  <c r="K2710" i="22"/>
  <c r="L2711" i="22" l="1"/>
  <c r="K2711" i="22"/>
  <c r="L2712" i="22" l="1"/>
  <c r="K2712" i="22"/>
  <c r="L2713" i="22" l="1"/>
  <c r="K2713" i="22"/>
  <c r="L2714" i="22" l="1"/>
  <c r="K2714" i="22"/>
  <c r="L2715" i="22" l="1"/>
  <c r="K2715" i="22"/>
  <c r="L2716" i="22" l="1"/>
  <c r="K2716" i="22"/>
  <c r="L2717" i="22" l="1"/>
  <c r="K2717" i="22"/>
  <c r="L2718" i="22" l="1"/>
  <c r="K2718" i="22"/>
  <c r="L2719" i="22" l="1"/>
  <c r="K2719" i="22"/>
  <c r="L2720" i="22" l="1"/>
  <c r="K2720" i="22"/>
  <c r="L2721" i="22" l="1"/>
  <c r="K2721" i="22"/>
  <c r="L2722" i="22" l="1"/>
  <c r="K2722" i="22"/>
  <c r="L2723" i="22" l="1"/>
  <c r="K2723" i="22"/>
  <c r="L2724" i="22" l="1"/>
  <c r="K2724" i="22"/>
  <c r="L2725" i="22" l="1"/>
  <c r="K2725" i="22"/>
  <c r="L2726" i="22" l="1"/>
  <c r="K2726" i="22"/>
  <c r="L2727" i="22" l="1"/>
  <c r="K2727" i="22"/>
  <c r="L2728" i="22" l="1"/>
  <c r="K2728" i="22"/>
  <c r="L2729" i="22" l="1"/>
  <c r="K2729" i="22"/>
  <c r="L2730" i="22" l="1"/>
  <c r="K2730" i="22"/>
  <c r="L2731" i="22" l="1"/>
  <c r="K2731" i="22"/>
  <c r="L2732" i="22" l="1"/>
  <c r="K2732" i="22"/>
  <c r="L2733" i="22" l="1"/>
  <c r="K2733" i="22"/>
  <c r="L2734" i="22" l="1"/>
  <c r="K2734" i="22"/>
  <c r="L2735" i="22" l="1"/>
  <c r="K2735" i="22"/>
  <c r="L2736" i="22" l="1"/>
  <c r="K2736" i="22"/>
  <c r="L2737" i="22" l="1"/>
  <c r="K2737" i="22"/>
  <c r="L2738" i="22" l="1"/>
  <c r="K2738" i="22"/>
  <c r="L2739" i="22" l="1"/>
  <c r="K2739" i="22"/>
  <c r="L2740" i="22" l="1"/>
  <c r="K2740" i="22"/>
  <c r="L2741" i="22" l="1"/>
  <c r="K2741" i="22"/>
  <c r="L2742" i="22" l="1"/>
  <c r="K2742" i="22"/>
  <c r="L2743" i="22" l="1"/>
  <c r="K2743" i="22"/>
  <c r="L2744" i="22" l="1"/>
  <c r="K2744" i="22"/>
  <c r="L2745" i="22" l="1"/>
  <c r="K2745" i="22"/>
  <c r="L2746" i="22" l="1"/>
  <c r="K2746" i="22"/>
  <c r="L2747" i="22" l="1"/>
  <c r="K2747" i="22"/>
  <c r="L2748" i="22" l="1"/>
  <c r="K2748" i="22"/>
  <c r="L2749" i="22" l="1"/>
  <c r="K2749" i="22"/>
  <c r="L2750" i="22" l="1"/>
  <c r="K2750" i="22"/>
  <c r="L2751" i="22" l="1"/>
  <c r="K2751" i="22"/>
  <c r="L2752" i="22" l="1"/>
  <c r="K2752" i="22"/>
  <c r="L2753" i="22" l="1"/>
  <c r="K2753" i="22"/>
  <c r="L2754" i="22" l="1"/>
  <c r="K2754" i="22"/>
  <c r="L2755" i="22" l="1"/>
  <c r="K2755" i="22"/>
  <c r="L2756" i="22" l="1"/>
  <c r="K2756" i="22"/>
  <c r="L2757" i="22" l="1"/>
  <c r="K2757" i="22"/>
  <c r="L2758" i="22" l="1"/>
  <c r="K2758" i="22"/>
  <c r="L2759" i="22" l="1"/>
  <c r="K2759" i="22"/>
  <c r="L2760" i="22" l="1"/>
  <c r="K2760" i="22"/>
  <c r="L2761" i="22" l="1"/>
  <c r="K2761" i="22"/>
  <c r="L2762" i="22" l="1"/>
  <c r="K2762" i="22"/>
  <c r="L2763" i="22" l="1"/>
  <c r="K2763" i="22"/>
  <c r="L2764" i="22" l="1"/>
  <c r="K2764" i="22"/>
  <c r="L2765" i="22" l="1"/>
  <c r="K2765" i="22"/>
  <c r="L2766" i="22" l="1"/>
  <c r="K2766" i="22"/>
  <c r="L2767" i="22" l="1"/>
  <c r="K2767" i="22"/>
  <c r="L2768" i="22" l="1"/>
  <c r="K2768" i="22"/>
  <c r="L2769" i="22" l="1"/>
  <c r="K2769" i="22"/>
  <c r="L2770" i="22" l="1"/>
  <c r="K2770" i="22"/>
  <c r="L2771" i="22" l="1"/>
  <c r="K2771" i="22"/>
  <c r="L2772" i="22" l="1"/>
  <c r="K2772" i="22"/>
  <c r="L2773" i="22" l="1"/>
  <c r="K2773" i="22"/>
  <c r="L2774" i="22" l="1"/>
  <c r="K2774" i="22"/>
  <c r="L2775" i="22" l="1"/>
  <c r="K2775" i="22"/>
  <c r="L2776" i="22" l="1"/>
  <c r="K2776" i="22"/>
  <c r="L2777" i="22" l="1"/>
  <c r="K2777" i="22"/>
  <c r="L2778" i="22" l="1"/>
  <c r="K2778" i="22"/>
  <c r="L2779" i="22" l="1"/>
  <c r="K2779" i="22"/>
  <c r="L2780" i="22" l="1"/>
  <c r="K2780" i="22"/>
  <c r="L2781" i="22" l="1"/>
  <c r="K2781" i="22"/>
  <c r="L2782" i="22" l="1"/>
  <c r="K2782" i="22"/>
  <c r="L2783" i="22" l="1"/>
  <c r="K2783" i="22"/>
  <c r="L2784" i="22" l="1"/>
  <c r="K2784" i="22"/>
  <c r="L2785" i="22" l="1"/>
  <c r="K2785" i="22"/>
  <c r="L2786" i="22" l="1"/>
  <c r="K2786" i="22"/>
  <c r="L2787" i="22" l="1"/>
  <c r="K2787" i="22"/>
  <c r="L2788" i="22" l="1"/>
  <c r="K2788" i="22"/>
  <c r="L2789" i="22" l="1"/>
  <c r="K2789" i="22"/>
  <c r="L2790" i="22" l="1"/>
  <c r="K2790" i="22"/>
  <c r="L2791" i="22" l="1"/>
  <c r="K2791" i="22"/>
  <c r="L2792" i="22" l="1"/>
  <c r="K2792" i="22"/>
  <c r="L2793" i="22" l="1"/>
  <c r="K2793" i="22"/>
  <c r="L2794" i="22" l="1"/>
  <c r="K2794" i="22"/>
  <c r="L2795" i="22" l="1"/>
  <c r="K2795" i="22"/>
  <c r="L2796" i="22" l="1"/>
  <c r="K2796" i="22"/>
  <c r="L2797" i="22" l="1"/>
  <c r="K2797" i="22"/>
  <c r="L2798" i="22" l="1"/>
  <c r="K2798" i="22"/>
  <c r="L2799" i="22" l="1"/>
  <c r="K2799" i="22"/>
  <c r="L2800" i="22" l="1"/>
  <c r="K2800" i="22"/>
  <c r="L2801" i="22" l="1"/>
  <c r="K2801" i="22"/>
  <c r="L2802" i="22" l="1"/>
  <c r="K2802" i="22"/>
  <c r="L2803" i="22" l="1"/>
  <c r="K2803" i="22"/>
  <c r="L2804" i="22" l="1"/>
  <c r="K2804" i="22"/>
  <c r="L2805" i="22" l="1"/>
  <c r="K2805" i="22"/>
  <c r="L2806" i="22" l="1"/>
  <c r="K2806" i="22"/>
  <c r="L2807" i="22" l="1"/>
  <c r="K2807" i="22"/>
  <c r="L2808" i="22" l="1"/>
  <c r="K2808" i="22"/>
  <c r="L2809" i="22" l="1"/>
  <c r="K2809" i="22"/>
  <c r="L2810" i="22" l="1"/>
  <c r="K2810" i="22"/>
  <c r="L2811" i="22" l="1"/>
  <c r="K2811" i="22"/>
  <c r="L2812" i="22" l="1"/>
  <c r="K2812" i="22"/>
  <c r="L2813" i="22" l="1"/>
  <c r="K2813" i="22"/>
  <c r="L2814" i="22" l="1"/>
  <c r="K2814" i="22"/>
  <c r="L2815" i="22" l="1"/>
  <c r="K2815" i="22"/>
  <c r="L2816" i="22" l="1"/>
  <c r="K2816" i="22"/>
  <c r="L2817" i="22" l="1"/>
  <c r="K2817" i="22"/>
  <c r="L2818" i="22" l="1"/>
  <c r="K2818" i="22"/>
  <c r="L2819" i="22" l="1"/>
  <c r="K2819" i="22"/>
  <c r="L2820" i="22" l="1"/>
  <c r="K2820" i="22"/>
  <c r="L2821" i="22" l="1"/>
  <c r="K2821" i="22"/>
  <c r="L2822" i="22" l="1"/>
  <c r="K2822" i="22"/>
  <c r="L2823" i="22" l="1"/>
  <c r="K2823" i="22"/>
  <c r="L2824" i="22" l="1"/>
  <c r="K2824" i="22"/>
  <c r="L2825" i="22" l="1"/>
  <c r="K2825" i="22"/>
  <c r="L2826" i="22" l="1"/>
  <c r="K2826" i="22"/>
  <c r="L2827" i="22" l="1"/>
  <c r="K2827" i="22"/>
  <c r="L2828" i="22" l="1"/>
  <c r="K2828" i="22"/>
  <c r="L2829" i="22" l="1"/>
  <c r="K2829" i="22"/>
  <c r="L2830" i="22" l="1"/>
  <c r="K2830" i="22"/>
  <c r="L2831" i="22" l="1"/>
  <c r="K2831" i="22"/>
  <c r="L2832" i="22" l="1"/>
  <c r="K2832" i="22"/>
  <c r="L2833" i="22" l="1"/>
  <c r="K2833" i="22"/>
  <c r="L2834" i="22" l="1"/>
  <c r="K2834" i="22"/>
  <c r="L2835" i="22" l="1"/>
  <c r="K2835" i="22"/>
  <c r="L2836" i="22" l="1"/>
  <c r="K2836" i="22"/>
  <c r="L2837" i="22" l="1"/>
  <c r="K2837" i="22"/>
  <c r="L2838" i="22" l="1"/>
  <c r="K2838" i="22"/>
  <c r="L2839" i="22" l="1"/>
  <c r="K2839" i="22"/>
  <c r="L2840" i="22" l="1"/>
  <c r="K2840" i="22"/>
  <c r="L2841" i="22" l="1"/>
  <c r="K2841" i="22"/>
  <c r="L2842" i="22" l="1"/>
  <c r="K2842" i="22"/>
  <c r="L2843" i="22" l="1"/>
  <c r="K2843" i="22"/>
  <c r="L2844" i="22" l="1"/>
  <c r="K2844" i="22"/>
  <c r="L2845" i="22" l="1"/>
  <c r="K2845" i="22"/>
  <c r="L2846" i="22" l="1"/>
  <c r="K2846" i="22"/>
  <c r="L2847" i="22" l="1"/>
  <c r="K2847" i="22"/>
  <c r="L2848" i="22" l="1"/>
  <c r="K2848" i="22"/>
  <c r="L2849" i="22" l="1"/>
  <c r="K2849" i="22"/>
  <c r="L2850" i="22" l="1"/>
  <c r="K2850" i="22"/>
  <c r="L2851" i="22" l="1"/>
  <c r="K2851" i="22"/>
  <c r="L2852" i="22" l="1"/>
  <c r="K2852" i="22"/>
  <c r="L2853" i="22" l="1"/>
  <c r="K2853" i="22"/>
  <c r="L2854" i="22" l="1"/>
  <c r="K2854" i="22"/>
  <c r="L2855" i="22" l="1"/>
  <c r="K2855" i="22"/>
  <c r="L2856" i="22" l="1"/>
  <c r="K2856" i="22"/>
  <c r="L2857" i="22" l="1"/>
  <c r="K2857" i="22"/>
  <c r="L2858" i="22" l="1"/>
  <c r="K2858" i="22"/>
  <c r="L2859" i="22" l="1"/>
  <c r="K2859" i="22"/>
  <c r="L2860" i="22" l="1"/>
  <c r="K2860" i="22"/>
  <c r="L2861" i="22" l="1"/>
  <c r="K2861" i="22"/>
  <c r="L2862" i="22" l="1"/>
  <c r="K2862" i="22"/>
  <c r="L2863" i="22" l="1"/>
  <c r="K2863" i="22"/>
  <c r="L2864" i="22" l="1"/>
  <c r="K2864" i="22"/>
  <c r="L2865" i="22" l="1"/>
  <c r="K2865" i="22"/>
  <c r="L2866" i="22" l="1"/>
  <c r="K2866" i="22"/>
  <c r="L2867" i="22" l="1"/>
  <c r="K2867" i="22"/>
  <c r="L2868" i="22" l="1"/>
  <c r="K2868" i="22"/>
  <c r="L2869" i="22" l="1"/>
  <c r="K2869" i="22"/>
  <c r="L2870" i="22" l="1"/>
  <c r="K2870" i="22"/>
  <c r="L2871" i="22" l="1"/>
  <c r="K2871" i="22"/>
  <c r="L2872" i="22" l="1"/>
  <c r="K2872" i="22"/>
  <c r="L2873" i="22" l="1"/>
  <c r="K2873" i="22"/>
  <c r="L2874" i="22" l="1"/>
  <c r="K2874" i="22"/>
  <c r="L2875" i="22" l="1"/>
  <c r="K2875" i="22"/>
  <c r="L2876" i="22" l="1"/>
  <c r="K2876" i="22"/>
  <c r="L2877" i="22" l="1"/>
  <c r="K2877" i="22"/>
  <c r="L2878" i="22" l="1"/>
  <c r="K2878" i="22"/>
  <c r="L2879" i="22" l="1"/>
  <c r="K2879" i="22"/>
  <c r="L2880" i="22" l="1"/>
  <c r="K2880" i="22"/>
  <c r="L2881" i="22" l="1"/>
  <c r="K2881" i="22"/>
  <c r="L2882" i="22" l="1"/>
  <c r="K2882" i="22"/>
  <c r="L2883" i="22" l="1"/>
  <c r="K2883" i="22"/>
  <c r="L2884" i="22" l="1"/>
  <c r="K2884" i="22"/>
  <c r="L2885" i="22" l="1"/>
  <c r="K2885" i="22"/>
  <c r="L2886" i="22" l="1"/>
  <c r="K2886" i="22"/>
  <c r="L2887" i="22" l="1"/>
  <c r="K2887" i="22"/>
  <c r="L2888" i="22" l="1"/>
  <c r="K2888" i="22"/>
  <c r="L2889" i="22" l="1"/>
  <c r="K2889" i="22"/>
  <c r="L2890" i="22" l="1"/>
  <c r="K2890" i="22"/>
  <c r="L2891" i="22" l="1"/>
  <c r="K2891" i="22"/>
  <c r="L2892" i="22" l="1"/>
  <c r="K2892" i="22"/>
  <c r="L2893" i="22" l="1"/>
  <c r="K2893" i="22"/>
  <c r="L2894" i="22" l="1"/>
  <c r="K2894" i="22"/>
  <c r="L2895" i="22" l="1"/>
  <c r="K2895" i="22"/>
  <c r="L2896" i="22" l="1"/>
  <c r="K2896" i="22"/>
  <c r="L2897" i="22" l="1"/>
  <c r="K2897" i="22"/>
  <c r="L2898" i="22" l="1"/>
  <c r="K2898" i="22"/>
  <c r="L2899" i="22" l="1"/>
  <c r="K2899" i="22"/>
  <c r="L2900" i="22" l="1"/>
  <c r="K2900" i="22"/>
  <c r="L2901" i="22" l="1"/>
  <c r="K2901" i="22"/>
  <c r="L2902" i="22" l="1"/>
  <c r="K2902" i="22"/>
  <c r="L2903" i="22" l="1"/>
  <c r="K2903" i="22"/>
  <c r="L2904" i="22" l="1"/>
  <c r="K2904" i="22"/>
  <c r="L2905" i="22" l="1"/>
  <c r="K2905" i="22"/>
  <c r="L2906" i="22" l="1"/>
  <c r="K2906" i="22"/>
  <c r="L2907" i="22" l="1"/>
  <c r="K2907" i="22"/>
  <c r="L2908" i="22" l="1"/>
  <c r="K2908" i="22"/>
  <c r="L2909" i="22" l="1"/>
  <c r="K2909" i="22"/>
  <c r="L2910" i="22" l="1"/>
  <c r="K2910" i="22"/>
  <c r="L2911" i="22" l="1"/>
  <c r="K2911" i="22"/>
  <c r="L2912" i="22" l="1"/>
  <c r="K2912" i="22"/>
  <c r="L2913" i="22" l="1"/>
  <c r="K2913" i="22"/>
  <c r="L2914" i="22" l="1"/>
  <c r="K2914" i="22"/>
  <c r="L2915" i="22" l="1"/>
  <c r="K2915" i="22"/>
  <c r="L2916" i="22" l="1"/>
  <c r="K2916" i="22"/>
  <c r="L2917" i="22" l="1"/>
  <c r="K2917" i="22"/>
  <c r="L2918" i="22" l="1"/>
  <c r="K2918" i="22"/>
  <c r="L2919" i="22" l="1"/>
  <c r="K2919" i="22"/>
  <c r="L2920" i="22" l="1"/>
  <c r="K2920" i="22"/>
  <c r="L2921" i="22" l="1"/>
  <c r="K2921" i="22"/>
  <c r="L2922" i="22" l="1"/>
  <c r="K2922" i="22"/>
  <c r="L2923" i="22" l="1"/>
  <c r="K2923" i="22"/>
  <c r="L2924" i="22" l="1"/>
  <c r="K2924" i="22"/>
  <c r="L2925" i="22" l="1"/>
  <c r="K2925" i="22"/>
  <c r="L2926" i="22" l="1"/>
  <c r="K2926" i="22"/>
  <c r="L2927" i="22" l="1"/>
  <c r="K2927" i="22"/>
  <c r="L2928" i="22" l="1"/>
  <c r="K2928" i="22"/>
  <c r="L2929" i="22" l="1"/>
  <c r="K2929" i="22"/>
  <c r="L2930" i="22" l="1"/>
  <c r="K2930" i="22"/>
  <c r="L2931" i="22" l="1"/>
  <c r="K2931" i="22"/>
  <c r="L2932" i="22" l="1"/>
  <c r="K2932" i="22"/>
  <c r="L2933" i="22" l="1"/>
  <c r="K2933" i="22"/>
  <c r="L2934" i="22" l="1"/>
  <c r="K2934" i="22"/>
  <c r="L2935" i="22" l="1"/>
  <c r="K2935" i="22"/>
  <c r="L2936" i="22" l="1"/>
  <c r="K2936" i="22"/>
  <c r="L2937" i="22" l="1"/>
  <c r="K2937" i="22"/>
  <c r="L2938" i="22" l="1"/>
  <c r="K2938" i="22"/>
  <c r="L2939" i="22" l="1"/>
  <c r="K2939" i="22"/>
  <c r="L2940" i="22" l="1"/>
  <c r="K2940" i="22"/>
  <c r="L2941" i="22" l="1"/>
  <c r="K2941" i="22"/>
  <c r="L2942" i="22" l="1"/>
  <c r="K2942" i="22"/>
  <c r="L2943" i="22" l="1"/>
  <c r="K2943" i="22"/>
  <c r="L2944" i="22" l="1"/>
  <c r="K2944" i="22"/>
  <c r="L2945" i="22" l="1"/>
  <c r="K2945" i="22"/>
  <c r="L2946" i="22" l="1"/>
  <c r="K2946" i="22"/>
  <c r="L2947" i="22" l="1"/>
  <c r="K2947" i="22"/>
  <c r="L2948" i="22" l="1"/>
  <c r="K2948" i="22"/>
  <c r="L2949" i="22" l="1"/>
  <c r="K2949" i="22"/>
  <c r="L2950" i="22" l="1"/>
  <c r="K2950" i="22"/>
  <c r="L2951" i="22" l="1"/>
  <c r="K2951" i="22"/>
  <c r="L2952" i="22" l="1"/>
  <c r="K2952" i="22"/>
  <c r="L2953" i="22" l="1"/>
  <c r="K2953" i="22"/>
  <c r="L2954" i="22" l="1"/>
  <c r="K2954" i="22"/>
  <c r="L2955" i="22" l="1"/>
  <c r="K2955" i="22"/>
  <c r="L2956" i="22" l="1"/>
  <c r="K2956" i="22"/>
  <c r="L2957" i="22" l="1"/>
  <c r="K2957" i="22"/>
  <c r="L2958" i="22" l="1"/>
  <c r="K2958" i="22"/>
  <c r="L2959" i="22" l="1"/>
  <c r="K2959" i="22"/>
  <c r="L2960" i="22" l="1"/>
  <c r="K2960" i="22"/>
  <c r="L2961" i="22" l="1"/>
  <c r="K2961" i="22"/>
  <c r="L2962" i="22" l="1"/>
  <c r="K2962" i="22"/>
  <c r="L2963" i="22" l="1"/>
  <c r="K2963" i="22"/>
  <c r="L2964" i="22" l="1"/>
  <c r="K2964" i="22"/>
  <c r="L2965" i="22" l="1"/>
  <c r="K2965" i="22"/>
  <c r="L2966" i="22" l="1"/>
  <c r="K2966" i="22"/>
  <c r="L2967" i="22" l="1"/>
  <c r="K2967" i="22"/>
  <c r="L2968" i="22" l="1"/>
  <c r="K2968" i="22"/>
  <c r="L2969" i="22" l="1"/>
  <c r="K2969" i="22"/>
  <c r="L2970" i="22" l="1"/>
  <c r="K2970" i="22"/>
  <c r="L2971" i="22" l="1"/>
  <c r="K2971" i="22"/>
  <c r="L2972" i="22" l="1"/>
  <c r="K2972" i="22"/>
  <c r="L2973" i="22" l="1"/>
  <c r="K2973" i="22"/>
  <c r="L2974" i="22" l="1"/>
  <c r="K2974" i="22"/>
  <c r="L2975" i="22" l="1"/>
  <c r="K2975" i="22"/>
  <c r="L2976" i="22" l="1"/>
  <c r="K2976" i="22"/>
  <c r="L2977" i="22" l="1"/>
  <c r="K2977" i="22"/>
  <c r="L2978" i="22" l="1"/>
  <c r="K2978" i="22"/>
  <c r="L2979" i="22" l="1"/>
  <c r="K2979" i="22"/>
  <c r="L2980" i="22" l="1"/>
  <c r="K2980" i="22"/>
  <c r="L2981" i="22" l="1"/>
  <c r="K2981" i="22"/>
  <c r="L2982" i="22" l="1"/>
  <c r="K2982" i="22"/>
  <c r="L2983" i="22" l="1"/>
  <c r="K2983" i="22"/>
  <c r="L2984" i="22" l="1"/>
  <c r="K2984" i="22"/>
  <c r="L2985" i="22" l="1"/>
  <c r="K2985" i="22"/>
  <c r="L2986" i="22" l="1"/>
  <c r="K2986" i="22"/>
  <c r="L2987" i="22" l="1"/>
  <c r="K2987" i="22"/>
  <c r="L2988" i="22" l="1"/>
  <c r="K2988" i="22"/>
  <c r="L2989" i="22" l="1"/>
  <c r="K2989" i="22"/>
  <c r="L2990" i="22" l="1"/>
  <c r="K2990" i="22"/>
  <c r="L2991" i="22" l="1"/>
  <c r="K2991" i="22"/>
  <c r="L2992" i="22" l="1"/>
  <c r="K2992" i="22"/>
  <c r="L2993" i="22" l="1"/>
  <c r="K2993" i="22"/>
  <c r="L2994" i="22" l="1"/>
  <c r="K2994" i="22"/>
  <c r="L2995" i="22" l="1"/>
  <c r="K2995" i="22"/>
  <c r="L2996" i="22" l="1"/>
  <c r="K2996" i="22"/>
  <c r="L2997" i="22" l="1"/>
  <c r="K2997" i="22"/>
  <c r="L2998" i="22" l="1"/>
  <c r="K2998" i="22"/>
  <c r="L2999" i="22" l="1"/>
  <c r="K2999" i="22"/>
  <c r="L3000" i="22" l="1"/>
  <c r="K3000" i="22"/>
  <c r="L3001" i="22" l="1"/>
  <c r="K3001" i="22"/>
  <c r="L3002" i="22" l="1"/>
  <c r="K3002" i="22"/>
  <c r="L3003" i="22" l="1"/>
  <c r="K3003" i="22"/>
  <c r="L3004" i="22" l="1"/>
  <c r="K3004" i="22"/>
  <c r="L3005" i="22" l="1"/>
  <c r="K3005" i="22"/>
  <c r="L3006" i="22" l="1"/>
  <c r="K3006" i="22"/>
  <c r="L3007" i="22" l="1"/>
  <c r="K3007" i="22"/>
  <c r="L3008" i="22" l="1"/>
  <c r="K3008" i="22"/>
  <c r="L3009" i="22" l="1"/>
  <c r="K3009" i="22"/>
  <c r="L3010" i="22" l="1"/>
  <c r="K3010" i="22"/>
  <c r="L3011" i="22" l="1"/>
  <c r="K3011" i="22"/>
  <c r="L3012" i="22" l="1"/>
  <c r="K3012" i="22"/>
  <c r="L3013" i="22" l="1"/>
  <c r="K3013" i="22"/>
  <c r="L3014" i="22" l="1"/>
  <c r="K3014" i="22"/>
  <c r="L3015" i="22" l="1"/>
  <c r="K3015" i="22"/>
  <c r="L3016" i="22" l="1"/>
  <c r="K3016" i="22"/>
  <c r="L3017" i="22" l="1"/>
  <c r="K3017" i="22"/>
  <c r="L3018" i="22" l="1"/>
  <c r="K3018" i="22"/>
  <c r="L3019" i="22" l="1"/>
  <c r="K3019" i="22"/>
  <c r="L3020" i="22" l="1"/>
  <c r="K3020" i="22"/>
  <c r="L3021" i="22" l="1"/>
  <c r="K3021" i="22"/>
  <c r="L3022" i="22" l="1"/>
  <c r="K3022" i="22"/>
  <c r="L3023" i="22" l="1"/>
  <c r="K3023" i="22"/>
  <c r="L3024" i="22" l="1"/>
  <c r="K3024" i="22"/>
  <c r="L3025" i="22" l="1"/>
  <c r="K3025" i="22"/>
  <c r="L3026" i="22" l="1"/>
  <c r="K3026" i="22"/>
  <c r="L3027" i="22" l="1"/>
  <c r="K3027" i="22"/>
  <c r="L3028" i="22" l="1"/>
  <c r="K3028" i="22"/>
  <c r="L3029" i="22" l="1"/>
  <c r="K3029" i="22"/>
  <c r="L3030" i="22" l="1"/>
  <c r="K3030" i="22"/>
  <c r="L3031" i="22" l="1"/>
  <c r="K3031" i="22"/>
  <c r="L3032" i="22" l="1"/>
  <c r="K3032" i="22"/>
  <c r="L3033" i="22" l="1"/>
  <c r="K3033" i="22"/>
  <c r="L3034" i="22" l="1"/>
  <c r="K3034" i="22"/>
  <c r="L3035" i="22" l="1"/>
  <c r="K3035" i="22"/>
  <c r="L3036" i="22" l="1"/>
  <c r="K3036" i="22"/>
  <c r="L3037" i="22" l="1"/>
  <c r="K3037" i="22"/>
  <c r="L3038" i="22" l="1"/>
  <c r="K3038" i="22"/>
  <c r="L3039" i="22" l="1"/>
  <c r="K3039" i="22"/>
  <c r="L3040" i="22" l="1"/>
  <c r="K3040" i="22"/>
  <c r="L3041" i="22" l="1"/>
  <c r="K3041" i="22"/>
  <c r="L3042" i="22" l="1"/>
  <c r="K3042" i="22"/>
  <c r="L3043" i="22" l="1"/>
  <c r="K3043" i="22"/>
  <c r="L3044" i="22" l="1"/>
  <c r="K3044" i="22"/>
  <c r="L3045" i="22" l="1"/>
  <c r="K3045" i="22"/>
  <c r="L3046" i="22" l="1"/>
  <c r="K3046" i="22"/>
  <c r="L3047" i="22" l="1"/>
  <c r="K3047" i="22"/>
  <c r="L3048" i="22" l="1"/>
  <c r="K3048" i="22"/>
  <c r="L3049" i="22" l="1"/>
  <c r="K3049" i="22"/>
  <c r="L3050" i="22" l="1"/>
  <c r="K3050" i="22"/>
  <c r="L3051" i="22" l="1"/>
  <c r="K3051" i="22"/>
  <c r="L3052" i="22" l="1"/>
  <c r="K3052" i="22"/>
  <c r="L3053" i="22" l="1"/>
  <c r="K3053" i="22"/>
  <c r="L3054" i="22" l="1"/>
  <c r="K3054" i="22"/>
  <c r="L3055" i="22" l="1"/>
  <c r="K3055" i="22"/>
  <c r="L3056" i="22" l="1"/>
  <c r="K3056" i="22"/>
  <c r="L3057" i="22" l="1"/>
  <c r="K3057" i="22"/>
  <c r="L3058" i="22" l="1"/>
  <c r="K3058" i="22"/>
  <c r="L3059" i="22" l="1"/>
  <c r="K3059" i="22"/>
  <c r="L3060" i="22" l="1"/>
  <c r="K3060" i="22"/>
  <c r="L3061" i="22" l="1"/>
  <c r="K3061" i="22"/>
  <c r="L3062" i="22" l="1"/>
  <c r="K3062" i="22"/>
  <c r="L3063" i="22" l="1"/>
  <c r="K3063" i="22"/>
  <c r="L3064" i="22" l="1"/>
  <c r="K3064" i="22"/>
  <c r="L3065" i="22" l="1"/>
  <c r="K3065" i="22"/>
  <c r="L3066" i="22" l="1"/>
  <c r="K3066" i="22"/>
  <c r="L3067" i="22" l="1"/>
  <c r="K3067" i="22"/>
  <c r="L3068" i="22" l="1"/>
  <c r="K3068" i="22"/>
  <c r="L3069" i="22" l="1"/>
  <c r="K3069" i="22"/>
  <c r="L3070" i="22" l="1"/>
  <c r="K3070" i="22"/>
  <c r="L3071" i="22" l="1"/>
  <c r="K3071" i="22"/>
  <c r="L3072" i="22" l="1"/>
  <c r="K3072" i="22"/>
  <c r="L3073" i="22" l="1"/>
  <c r="K3073" i="22"/>
  <c r="L3074" i="22" l="1"/>
  <c r="K3074" i="22"/>
  <c r="L3075" i="22" l="1"/>
  <c r="K3075" i="22"/>
  <c r="L3076" i="22" l="1"/>
  <c r="K3076" i="22"/>
  <c r="L3077" i="22" l="1"/>
  <c r="K3077" i="22"/>
  <c r="L3078" i="22" l="1"/>
  <c r="K3078" i="22"/>
  <c r="L3079" i="22" l="1"/>
  <c r="K3079" i="22"/>
  <c r="L3080" i="22" l="1"/>
  <c r="K3080" i="22"/>
  <c r="L3081" i="22" l="1"/>
  <c r="K3081" i="22"/>
  <c r="L3082" i="22" l="1"/>
  <c r="K3082" i="22"/>
  <c r="L3083" i="22" l="1"/>
  <c r="K3083" i="22"/>
  <c r="L3084" i="22" l="1"/>
  <c r="K3084" i="22"/>
  <c r="L3085" i="22" l="1"/>
  <c r="K3085" i="22"/>
  <c r="L3086" i="22" l="1"/>
  <c r="K3086" i="22"/>
  <c r="L3087" i="22" l="1"/>
  <c r="K3087" i="22"/>
  <c r="L3088" i="22" l="1"/>
  <c r="K3088" i="22"/>
  <c r="L3089" i="22" l="1"/>
  <c r="K3089" i="22"/>
  <c r="L3090" i="22" l="1"/>
  <c r="K3090" i="22"/>
  <c r="L3091" i="22" l="1"/>
  <c r="K3091" i="22"/>
  <c r="L3092" i="22" l="1"/>
  <c r="K3092" i="22"/>
  <c r="L3093" i="22" l="1"/>
  <c r="K3093" i="22"/>
  <c r="L3094" i="22" l="1"/>
  <c r="K3094" i="22"/>
  <c r="L3095" i="22" l="1"/>
  <c r="K3095" i="22"/>
  <c r="L3096" i="22" l="1"/>
  <c r="K3096" i="22"/>
  <c r="L3097" i="22" l="1"/>
  <c r="K3097" i="22"/>
  <c r="L3098" i="22" l="1"/>
  <c r="K3098" i="22"/>
  <c r="L3099" i="22" l="1"/>
  <c r="K3099" i="22"/>
  <c r="L3100" i="22" l="1"/>
  <c r="K3100" i="22"/>
  <c r="L3101" i="22" l="1"/>
  <c r="K3101" i="22"/>
  <c r="L3102" i="22" l="1"/>
  <c r="K3102" i="22"/>
  <c r="L3103" i="22" l="1"/>
  <c r="K3103" i="22"/>
  <c r="L3104" i="22" l="1"/>
  <c r="K3104" i="22"/>
  <c r="L3105" i="22" l="1"/>
  <c r="K3105" i="22"/>
  <c r="L3106" i="22" l="1"/>
  <c r="K3106" i="22"/>
  <c r="L3107" i="22" l="1"/>
  <c r="K3107" i="22"/>
  <c r="L3108" i="22" l="1"/>
  <c r="K3108" i="22"/>
  <c r="L3109" i="22" l="1"/>
  <c r="K3109" i="22"/>
  <c r="L3110" i="22" l="1"/>
  <c r="K3110" i="22"/>
  <c r="L3111" i="22" l="1"/>
  <c r="K3111" i="22"/>
  <c r="L3112" i="22" l="1"/>
  <c r="K3112" i="22"/>
  <c r="L3113" i="22" l="1"/>
  <c r="K3113" i="22"/>
  <c r="L3114" i="22" l="1"/>
  <c r="K3114" i="22"/>
  <c r="L3115" i="22" l="1"/>
  <c r="K3115" i="22"/>
  <c r="L3116" i="22" l="1"/>
  <c r="K3116" i="22"/>
  <c r="L3117" i="22" l="1"/>
  <c r="K3117" i="22"/>
  <c r="L3118" i="22" l="1"/>
  <c r="K3118" i="22"/>
  <c r="L3119" i="22" l="1"/>
  <c r="K3119" i="22"/>
  <c r="L3120" i="22" l="1"/>
  <c r="K3120" i="22"/>
  <c r="L3121" i="22" l="1"/>
  <c r="K3121" i="22"/>
  <c r="L3122" i="22" l="1"/>
  <c r="K3122" i="22"/>
  <c r="L3123" i="22" l="1"/>
  <c r="K3123" i="22"/>
  <c r="L3124" i="22" l="1"/>
  <c r="K3124" i="22"/>
  <c r="L3125" i="22" l="1"/>
  <c r="K3125" i="22"/>
  <c r="L3126" i="22" l="1"/>
  <c r="K3126" i="22"/>
  <c r="L3127" i="22" l="1"/>
  <c r="K3127" i="22"/>
  <c r="L3128" i="22" l="1"/>
  <c r="K3128" i="22"/>
  <c r="L3129" i="22" l="1"/>
  <c r="K3129" i="22"/>
  <c r="L3130" i="22" l="1"/>
  <c r="K3130" i="22"/>
  <c r="L3131" i="22" l="1"/>
  <c r="K3131" i="22"/>
  <c r="L3132" i="22" l="1"/>
  <c r="K3132" i="22"/>
  <c r="L3133" i="22" l="1"/>
  <c r="K3133" i="22"/>
  <c r="L3134" i="22" l="1"/>
  <c r="K3134" i="22"/>
  <c r="L3135" i="22" l="1"/>
  <c r="K3135" i="22"/>
  <c r="L3136" i="22" l="1"/>
  <c r="K3136" i="22"/>
  <c r="L3137" i="22" l="1"/>
  <c r="K3137" i="22"/>
  <c r="L3138" i="22" l="1"/>
  <c r="K3138" i="22"/>
  <c r="L3139" i="22" l="1"/>
  <c r="K3139" i="22"/>
  <c r="L3140" i="22" l="1"/>
  <c r="K3140" i="22"/>
  <c r="L3141" i="22" l="1"/>
  <c r="K3141" i="22"/>
  <c r="L3142" i="22" l="1"/>
  <c r="K3142" i="22"/>
  <c r="L3143" i="22" l="1"/>
  <c r="K3143" i="22"/>
  <c r="L3144" i="22" l="1"/>
  <c r="K3144" i="22"/>
  <c r="L3145" i="22" l="1"/>
  <c r="K3145" i="22"/>
  <c r="L3146" i="22" l="1"/>
  <c r="K3146" i="22"/>
  <c r="L3147" i="22" l="1"/>
  <c r="K3147" i="22"/>
  <c r="L3148" i="22" l="1"/>
  <c r="K3148" i="22"/>
  <c r="L3149" i="22" l="1"/>
  <c r="K3149" i="22"/>
  <c r="L3150" i="22" l="1"/>
  <c r="K3150" i="22"/>
  <c r="L3151" i="22" l="1"/>
  <c r="K3151" i="22"/>
  <c r="L3152" i="22" l="1"/>
  <c r="K3152" i="22"/>
  <c r="L3153" i="22" l="1"/>
  <c r="K3153" i="22"/>
  <c r="L3154" i="22" l="1"/>
  <c r="K3154" i="22"/>
  <c r="L3155" i="22" l="1"/>
  <c r="K3155" i="22"/>
  <c r="L3156" i="22" l="1"/>
  <c r="K3156" i="22"/>
  <c r="L3157" i="22" l="1"/>
  <c r="K3157" i="22"/>
  <c r="L3158" i="22" l="1"/>
  <c r="K3158" i="22"/>
  <c r="L3159" i="22" l="1"/>
  <c r="K3159" i="22"/>
  <c r="L3160" i="22" l="1"/>
  <c r="K3160" i="22"/>
  <c r="L3161" i="22" l="1"/>
  <c r="K3161" i="22"/>
  <c r="L3162" i="22" l="1"/>
  <c r="K3162" i="22"/>
  <c r="L3163" i="22" l="1"/>
  <c r="K3163" i="22"/>
  <c r="L3164" i="22" l="1"/>
  <c r="K3164" i="22"/>
  <c r="L3165" i="22" l="1"/>
  <c r="K3165" i="22"/>
  <c r="L3166" i="22" l="1"/>
  <c r="K3166" i="22"/>
  <c r="L3167" i="22" l="1"/>
  <c r="K3167" i="22"/>
  <c r="L3168" i="22" l="1"/>
  <c r="K3168" i="22"/>
  <c r="L3169" i="22" l="1"/>
  <c r="K3169" i="22"/>
  <c r="L3170" i="22" l="1"/>
  <c r="K3170" i="22"/>
  <c r="L3171" i="22" l="1"/>
  <c r="K3171" i="22"/>
  <c r="L3172" i="22" l="1"/>
  <c r="K3172" i="22"/>
  <c r="L3173" i="22" l="1"/>
  <c r="K3173" i="22"/>
  <c r="L3174" i="22" l="1"/>
  <c r="K3174" i="22"/>
  <c r="L3175" i="22" l="1"/>
  <c r="K3175" i="22"/>
  <c r="L3176" i="22" l="1"/>
  <c r="K3176" i="22"/>
  <c r="L3177" i="22" l="1"/>
  <c r="K3177" i="22"/>
  <c r="L3178" i="22" l="1"/>
  <c r="K3178" i="22"/>
  <c r="L3179" i="22" l="1"/>
  <c r="K3179" i="22"/>
  <c r="L3180" i="22" l="1"/>
  <c r="K3180" i="22"/>
  <c r="L3181" i="22" l="1"/>
  <c r="K3181" i="22"/>
  <c r="L3182" i="22" l="1"/>
  <c r="K3182" i="22"/>
  <c r="L3183" i="22" l="1"/>
  <c r="K3183" i="22"/>
  <c r="L3184" i="22" l="1"/>
  <c r="K3184" i="22"/>
  <c r="L3185" i="22" l="1"/>
  <c r="K3185" i="22"/>
  <c r="L3186" i="22" l="1"/>
  <c r="K3186" i="22"/>
  <c r="L3187" i="22" l="1"/>
  <c r="K3187" i="22"/>
  <c r="L3188" i="22" l="1"/>
  <c r="K3188" i="22"/>
  <c r="L3189" i="22" l="1"/>
  <c r="K3189" i="22"/>
  <c r="L3190" i="22" l="1"/>
  <c r="K3190" i="22"/>
  <c r="L3191" i="22" l="1"/>
  <c r="K3191" i="22"/>
  <c r="L3192" i="22" l="1"/>
  <c r="K3192" i="22"/>
  <c r="L3193" i="22" l="1"/>
  <c r="K3193" i="22"/>
  <c r="L3194" i="22" l="1"/>
  <c r="K3194" i="22"/>
  <c r="L3195" i="22" l="1"/>
  <c r="K3195" i="22"/>
  <c r="L3196" i="22" l="1"/>
  <c r="K3196" i="22"/>
  <c r="L3197" i="22" l="1"/>
  <c r="K3197" i="22"/>
  <c r="L3198" i="22" l="1"/>
  <c r="K3198" i="22"/>
  <c r="L3199" i="22" l="1"/>
  <c r="K3199" i="22"/>
  <c r="L3200" i="22" l="1"/>
  <c r="K3200" i="22"/>
  <c r="L3201" i="22" l="1"/>
  <c r="K3201" i="22"/>
  <c r="L3202" i="22" l="1"/>
  <c r="K3202" i="22"/>
  <c r="L3203" i="22" l="1"/>
  <c r="K3203" i="22"/>
  <c r="L3204" i="22" l="1"/>
  <c r="K3204" i="22"/>
  <c r="L3205" i="22" l="1"/>
  <c r="K3205" i="22"/>
  <c r="L3206" i="22" l="1"/>
  <c r="K3206" i="22"/>
  <c r="L3207" i="22" l="1"/>
  <c r="K3207" i="22"/>
  <c r="L3208" i="22" l="1"/>
  <c r="K3208" i="22"/>
  <c r="L3209" i="22" l="1"/>
  <c r="K3209" i="22"/>
  <c r="L3210" i="22" l="1"/>
  <c r="K3210" i="22"/>
  <c r="L3211" i="22" l="1"/>
  <c r="K3211" i="22"/>
  <c r="L3212" i="22" l="1"/>
  <c r="K3212" i="22"/>
  <c r="L3213" i="22" l="1"/>
  <c r="K3213" i="22"/>
  <c r="L3214" i="22" l="1"/>
  <c r="K3214" i="22"/>
  <c r="L3215" i="22" l="1"/>
  <c r="K3215" i="22"/>
  <c r="L3216" i="22" l="1"/>
  <c r="K3216" i="22"/>
  <c r="L3217" i="22" l="1"/>
  <c r="K3217" i="22"/>
  <c r="L3218" i="22" l="1"/>
  <c r="K3218" i="22"/>
  <c r="L3219" i="22" l="1"/>
  <c r="K3219" i="22"/>
  <c r="L3220" i="22" l="1"/>
  <c r="K3220" i="22"/>
  <c r="L3221" i="22" l="1"/>
  <c r="K3221" i="22"/>
  <c r="L3222" i="22" l="1"/>
  <c r="K3222" i="22"/>
  <c r="L3223" i="22" l="1"/>
  <c r="K3223" i="22"/>
  <c r="L3224" i="22" l="1"/>
  <c r="K3224" i="22"/>
  <c r="L3225" i="22" l="1"/>
  <c r="K3225" i="22"/>
  <c r="L3226" i="22" l="1"/>
  <c r="K3226" i="22"/>
  <c r="L3227" i="22" l="1"/>
  <c r="K3227" i="22"/>
  <c r="L3228" i="22" l="1"/>
  <c r="K3228" i="22"/>
  <c r="L3229" i="22" l="1"/>
  <c r="K3229" i="22"/>
  <c r="L3230" i="22" l="1"/>
  <c r="K3230" i="22"/>
  <c r="L3231" i="22" l="1"/>
  <c r="K3231" i="22"/>
  <c r="L3232" i="22" l="1"/>
  <c r="K3232" i="22"/>
  <c r="L3233" i="22" l="1"/>
  <c r="K3233" i="22"/>
  <c r="L3234" i="22" l="1"/>
  <c r="K3234" i="22"/>
  <c r="L3235" i="22" l="1"/>
  <c r="K3235" i="22"/>
  <c r="L3236" i="22" l="1"/>
  <c r="K3236" i="22"/>
  <c r="L3237" i="22" l="1"/>
  <c r="K3237" i="22"/>
  <c r="L3238" i="22" l="1"/>
  <c r="K3238" i="22"/>
  <c r="L3239" i="22" l="1"/>
  <c r="K3239" i="22"/>
  <c r="L3240" i="22" l="1"/>
  <c r="K3240" i="22"/>
  <c r="L3241" i="22" l="1"/>
  <c r="K3241" i="22"/>
  <c r="L3242" i="22" l="1"/>
  <c r="K3242" i="22"/>
  <c r="L3243" i="22" l="1"/>
  <c r="K3243" i="22"/>
  <c r="L3244" i="22" l="1"/>
  <c r="K3244" i="22"/>
  <c r="L3245" i="22" l="1"/>
  <c r="K3245" i="22"/>
  <c r="L3246" i="22" l="1"/>
  <c r="K3246" i="22"/>
  <c r="L3247" i="22" l="1"/>
  <c r="K3247" i="22"/>
  <c r="L3248" i="22" l="1"/>
  <c r="K3248" i="22"/>
  <c r="L3249" i="22" l="1"/>
  <c r="K3249" i="22"/>
  <c r="L3250" i="22" l="1"/>
  <c r="K3250" i="22"/>
  <c r="L3251" i="22" l="1"/>
  <c r="K3251" i="22"/>
  <c r="L3252" i="22" l="1"/>
  <c r="K3252" i="22"/>
  <c r="L3253" i="22" l="1"/>
  <c r="K3253" i="22"/>
  <c r="L3254" i="22" l="1"/>
  <c r="K3254" i="22"/>
  <c r="L3255" i="22" l="1"/>
  <c r="K3255" i="22"/>
  <c r="L3256" i="22" l="1"/>
  <c r="K3256" i="22"/>
  <c r="L3257" i="22" l="1"/>
  <c r="K3257" i="22"/>
  <c r="L3258" i="22" l="1"/>
  <c r="K3258" i="22"/>
  <c r="L3259" i="22" l="1"/>
  <c r="K3259" i="22"/>
  <c r="L3260" i="22" l="1"/>
  <c r="K3260" i="22"/>
  <c r="L3261" i="22" l="1"/>
  <c r="K3261" i="22"/>
  <c r="L3262" i="22" l="1"/>
  <c r="K3262" i="22"/>
  <c r="L3263" i="22" l="1"/>
  <c r="K3263" i="22"/>
  <c r="L3264" i="22" l="1"/>
  <c r="K3264" i="22"/>
  <c r="L3265" i="22" l="1"/>
  <c r="K3265" i="22"/>
  <c r="L3266" i="22" l="1"/>
  <c r="K3266" i="22"/>
  <c r="L3267" i="22" l="1"/>
  <c r="K3267" i="22"/>
  <c r="L3268" i="22" l="1"/>
  <c r="K3268" i="22"/>
  <c r="L3269" i="22" l="1"/>
  <c r="K3269" i="22"/>
  <c r="L3270" i="22" l="1"/>
  <c r="K3270" i="22"/>
  <c r="L3271" i="22" l="1"/>
  <c r="K3271" i="22"/>
  <c r="L3272" i="22" l="1"/>
  <c r="K3272" i="22"/>
  <c r="L3273" i="22" l="1"/>
  <c r="K3273" i="22"/>
  <c r="L3274" i="22" l="1"/>
  <c r="K3274" i="22"/>
  <c r="L3275" i="22" l="1"/>
  <c r="K3275" i="22"/>
  <c r="L3276" i="22" l="1"/>
  <c r="K3276" i="22"/>
  <c r="L3277" i="22" l="1"/>
  <c r="K3277" i="22"/>
  <c r="L3278" i="22" l="1"/>
  <c r="K3278" i="22"/>
  <c r="L3279" i="22" l="1"/>
  <c r="K3279" i="22"/>
  <c r="L3280" i="22" l="1"/>
  <c r="K3280" i="22"/>
  <c r="L3281" i="22" l="1"/>
  <c r="K3281" i="22"/>
  <c r="L3282" i="22" l="1"/>
  <c r="K3282" i="22"/>
  <c r="L3283" i="22" l="1"/>
  <c r="K3283" i="22"/>
  <c r="L3284" i="22" l="1"/>
  <c r="K3284" i="22"/>
  <c r="L3285" i="22" l="1"/>
  <c r="K3285" i="22"/>
  <c r="L3286" i="22" l="1"/>
  <c r="K3286" i="22"/>
  <c r="L3287" i="22" l="1"/>
  <c r="K3287" i="22"/>
  <c r="L3288" i="22" l="1"/>
  <c r="K3288" i="22"/>
  <c r="L3289" i="22" l="1"/>
  <c r="K3289" i="22"/>
  <c r="L3290" i="22" l="1"/>
  <c r="K3290" i="22"/>
  <c r="L3291" i="22" l="1"/>
  <c r="K3291" i="22"/>
  <c r="L3292" i="22" l="1"/>
  <c r="K3292" i="22"/>
  <c r="L3293" i="22" l="1"/>
  <c r="K3293" i="22"/>
  <c r="L3294" i="22" l="1"/>
  <c r="K3294" i="22"/>
  <c r="L3295" i="22" l="1"/>
  <c r="K3295" i="22"/>
  <c r="L3296" i="22" l="1"/>
  <c r="K3296" i="22"/>
  <c r="L3297" i="22" l="1"/>
  <c r="K3297" i="22"/>
  <c r="L3298" i="22" l="1"/>
  <c r="K3298" i="22"/>
  <c r="L3299" i="22" l="1"/>
  <c r="K3299" i="22"/>
  <c r="L3300" i="22" l="1"/>
  <c r="K3300" i="22"/>
  <c r="L3301" i="22" l="1"/>
  <c r="K3301" i="22"/>
  <c r="L3302" i="22" l="1"/>
  <c r="K3302" i="22"/>
  <c r="L3303" i="22" l="1"/>
  <c r="K3303" i="22"/>
  <c r="L3304" i="22" l="1"/>
  <c r="K3304" i="22"/>
  <c r="L3305" i="22" l="1"/>
  <c r="K3305" i="22"/>
  <c r="L3306" i="22" l="1"/>
  <c r="K3306" i="22"/>
  <c r="L3307" i="22" l="1"/>
  <c r="K3307" i="22"/>
  <c r="L3308" i="22" l="1"/>
  <c r="K3308" i="22"/>
  <c r="L3309" i="22" l="1"/>
  <c r="K3309" i="22"/>
  <c r="L3310" i="22" l="1"/>
  <c r="K3310" i="22"/>
  <c r="L3311" i="22" l="1"/>
  <c r="K3311" i="22"/>
  <c r="L3312" i="22" l="1"/>
  <c r="K3312" i="22"/>
  <c r="L3313" i="22" l="1"/>
  <c r="K3313" i="22"/>
  <c r="L3314" i="22" l="1"/>
  <c r="K3314" i="22"/>
  <c r="L3315" i="22" l="1"/>
  <c r="K3315" i="22"/>
  <c r="L3316" i="22" l="1"/>
  <c r="K3316" i="22"/>
  <c r="L3317" i="22" l="1"/>
  <c r="K3317" i="22"/>
  <c r="L3318" i="22" l="1"/>
  <c r="K3318" i="22"/>
  <c r="L3319" i="22" l="1"/>
  <c r="K3319" i="22"/>
  <c r="L3320" i="22" l="1"/>
  <c r="K3320" i="22"/>
  <c r="L3321" i="22" l="1"/>
  <c r="K3321" i="22"/>
  <c r="L3322" i="22" l="1"/>
  <c r="K3322" i="22"/>
  <c r="L3323" i="22" l="1"/>
  <c r="K3323" i="22"/>
  <c r="L3324" i="22" l="1"/>
  <c r="K3324" i="22"/>
  <c r="L3325" i="22" l="1"/>
  <c r="K3325" i="22"/>
  <c r="L3326" i="22" l="1"/>
  <c r="K3326" i="22"/>
  <c r="L3327" i="22" l="1"/>
  <c r="K3327" i="22"/>
  <c r="L3328" i="22" l="1"/>
  <c r="K3328" i="22"/>
  <c r="L3329" i="22" l="1"/>
  <c r="K3329" i="22"/>
  <c r="L3330" i="22" l="1"/>
  <c r="K3330" i="22"/>
  <c r="L3331" i="22" l="1"/>
  <c r="K3331" i="22"/>
  <c r="L3332" i="22" l="1"/>
  <c r="K3332" i="22"/>
  <c r="L3333" i="22" l="1"/>
  <c r="K3333" i="22"/>
  <c r="L3334" i="22" l="1"/>
  <c r="K3334" i="22"/>
  <c r="L3335" i="22" l="1"/>
  <c r="K3335" i="22"/>
  <c r="L3336" i="22" l="1"/>
  <c r="K3336" i="22"/>
  <c r="L3337" i="22" l="1"/>
  <c r="K3337" i="22"/>
  <c r="L3338" i="22" l="1"/>
  <c r="K3338" i="22"/>
  <c r="L3339" i="22" l="1"/>
  <c r="K3339" i="22"/>
  <c r="L3340" i="22" l="1"/>
  <c r="K3340" i="22"/>
  <c r="L3341" i="22" l="1"/>
  <c r="K3341" i="22"/>
  <c r="L3342" i="22" l="1"/>
  <c r="K3342" i="22"/>
  <c r="L3343" i="22" l="1"/>
  <c r="K3343" i="22"/>
  <c r="L3344" i="22" l="1"/>
  <c r="K3344" i="22"/>
  <c r="L3345" i="22" l="1"/>
  <c r="K3345" i="22"/>
  <c r="L3346" i="22" l="1"/>
  <c r="K3346" i="22"/>
  <c r="L3347" i="22" l="1"/>
  <c r="K3347" i="22"/>
  <c r="L3348" i="22" l="1"/>
  <c r="K3348" i="22"/>
  <c r="L3349" i="22" l="1"/>
  <c r="K3349" i="22"/>
  <c r="L3350" i="22" l="1"/>
  <c r="K3350" i="22"/>
  <c r="L3351" i="22" l="1"/>
  <c r="K3351" i="22"/>
  <c r="L3352" i="22" l="1"/>
  <c r="K3352" i="22"/>
  <c r="L3353" i="22" l="1"/>
  <c r="K3353" i="22"/>
  <c r="L3354" i="22" l="1"/>
  <c r="K3354" i="22"/>
  <c r="L3355" i="22" l="1"/>
  <c r="K3355" i="22"/>
  <c r="L3356" i="22" l="1"/>
  <c r="K3356" i="22"/>
  <c r="L3357" i="22" l="1"/>
  <c r="K3357" i="22"/>
  <c r="L3358" i="22" l="1"/>
  <c r="K3358" i="22"/>
  <c r="L3359" i="22" l="1"/>
  <c r="K3359" i="22"/>
  <c r="L3360" i="22" l="1"/>
  <c r="K3360" i="22"/>
  <c r="L3361" i="22" l="1"/>
  <c r="K3361" i="22"/>
  <c r="L3362" i="22" l="1"/>
  <c r="K3362" i="22"/>
  <c r="L3363" i="22" l="1"/>
  <c r="K3363" i="22"/>
  <c r="L3364" i="22" l="1"/>
  <c r="K3364" i="22"/>
  <c r="L3365" i="22" l="1"/>
  <c r="K3365" i="22"/>
  <c r="L3366" i="22" l="1"/>
  <c r="K3366" i="22"/>
  <c r="L3367" i="22" l="1"/>
  <c r="K3367" i="22"/>
  <c r="L3368" i="22" l="1"/>
  <c r="K3368" i="22"/>
  <c r="L3369" i="22" l="1"/>
  <c r="K3369" i="22"/>
  <c r="L3370" i="22" l="1"/>
  <c r="K3370" i="22"/>
  <c r="L3371" i="22" l="1"/>
  <c r="K3371" i="22"/>
  <c r="L3372" i="22" l="1"/>
  <c r="K3372" i="22"/>
  <c r="L3373" i="22" l="1"/>
  <c r="K3373" i="22"/>
  <c r="L3374" i="22" l="1"/>
  <c r="K3374" i="22"/>
  <c r="L3375" i="22" l="1"/>
  <c r="K3375" i="22"/>
  <c r="L3376" i="22" l="1"/>
  <c r="K3376" i="22"/>
  <c r="L3377" i="22" l="1"/>
  <c r="K3377" i="22"/>
  <c r="L3378" i="22" l="1"/>
  <c r="K3378" i="22"/>
  <c r="L3379" i="22" l="1"/>
  <c r="K3379" i="22"/>
  <c r="L3380" i="22" l="1"/>
  <c r="K3380" i="22"/>
  <c r="L3381" i="22" l="1"/>
  <c r="K3381" i="22"/>
  <c r="L3382" i="22" l="1"/>
  <c r="K3382" i="22"/>
  <c r="L3383" i="22" l="1"/>
  <c r="K3383" i="22"/>
  <c r="L3384" i="22" l="1"/>
  <c r="K3384" i="22"/>
  <c r="L3385" i="22" l="1"/>
  <c r="K3385" i="22"/>
  <c r="L3386" i="22" l="1"/>
  <c r="K3386" i="22"/>
  <c r="L3387" i="22" l="1"/>
  <c r="K3387" i="22"/>
  <c r="L3388" i="22" l="1"/>
  <c r="K3388" i="22"/>
  <c r="L3389" i="22" l="1"/>
  <c r="K3389" i="22"/>
  <c r="L3390" i="22" l="1"/>
  <c r="K3390" i="22"/>
  <c r="L3391" i="22" l="1"/>
  <c r="K3391" i="22"/>
  <c r="L3392" i="22" l="1"/>
  <c r="K3392" i="22"/>
  <c r="L3393" i="22" l="1"/>
  <c r="K3393" i="22"/>
  <c r="L3394" i="22" l="1"/>
  <c r="K3394" i="22"/>
  <c r="L3395" i="22" l="1"/>
  <c r="K3395" i="22"/>
  <c r="L3396" i="22" l="1"/>
  <c r="K3396" i="22"/>
  <c r="L3397" i="22" l="1"/>
  <c r="K3397" i="22"/>
  <c r="L3398" i="22" l="1"/>
  <c r="K3398" i="22"/>
  <c r="L3399" i="22" l="1"/>
  <c r="K3399" i="22"/>
  <c r="L3400" i="22" l="1"/>
  <c r="K3400" i="22"/>
  <c r="L3401" i="22" l="1"/>
  <c r="K3401" i="22"/>
  <c r="L3402" i="22" l="1"/>
  <c r="K3402" i="22"/>
  <c r="L3403" i="22" l="1"/>
  <c r="K3403" i="22"/>
  <c r="L3404" i="22" l="1"/>
  <c r="K3404" i="22"/>
  <c r="L3405" i="22" l="1"/>
  <c r="K3405" i="22"/>
  <c r="L3406" i="22" l="1"/>
  <c r="K3406" i="22"/>
  <c r="L3407" i="22" l="1"/>
  <c r="K3407" i="22"/>
  <c r="L3408" i="22" l="1"/>
  <c r="K3408" i="22"/>
  <c r="L3409" i="22" l="1"/>
  <c r="K3409" i="22"/>
  <c r="L3410" i="22" l="1"/>
  <c r="K3410" i="22"/>
  <c r="L3411" i="22" l="1"/>
  <c r="K3411" i="22"/>
  <c r="L3412" i="22" l="1"/>
  <c r="K3412" i="22"/>
  <c r="L3413" i="22" l="1"/>
  <c r="K3413" i="22"/>
  <c r="L3414" i="22" l="1"/>
  <c r="K3414" i="22"/>
  <c r="L3415" i="22" l="1"/>
  <c r="K3415" i="22"/>
  <c r="L3416" i="22" l="1"/>
  <c r="K3416" i="22"/>
  <c r="L3417" i="22" l="1"/>
  <c r="K3417" i="22"/>
  <c r="L3418" i="22" l="1"/>
  <c r="K3418" i="22"/>
  <c r="L3419" i="22" l="1"/>
  <c r="K3419" i="22"/>
  <c r="L3420" i="22" l="1"/>
  <c r="K3420" i="22"/>
  <c r="L3421" i="22" l="1"/>
  <c r="K3421" i="22"/>
  <c r="L3422" i="22" l="1"/>
  <c r="K3422" i="22"/>
  <c r="L3423" i="22" l="1"/>
  <c r="K3423" i="22"/>
  <c r="L3424" i="22" l="1"/>
  <c r="K3424" i="22"/>
  <c r="L3425" i="22" l="1"/>
  <c r="K3425" i="22"/>
  <c r="L3426" i="22" l="1"/>
  <c r="K3426" i="22"/>
  <c r="L3427" i="22" l="1"/>
  <c r="K3427" i="22"/>
  <c r="L3428" i="22" l="1"/>
  <c r="K3428" i="22"/>
  <c r="L3429" i="22" l="1"/>
  <c r="K3429" i="22"/>
  <c r="L3430" i="22" l="1"/>
  <c r="K3430" i="22"/>
  <c r="L3431" i="22" l="1"/>
  <c r="K3431" i="22"/>
  <c r="L3432" i="22" l="1"/>
  <c r="K3432" i="22"/>
  <c r="L3433" i="22" l="1"/>
  <c r="K3433" i="22"/>
  <c r="L3434" i="22" l="1"/>
  <c r="K3434" i="22"/>
  <c r="L3435" i="22" l="1"/>
  <c r="K3435" i="22"/>
  <c r="L3436" i="22" l="1"/>
  <c r="K3436" i="22"/>
  <c r="L3437" i="22" l="1"/>
  <c r="K3437" i="22"/>
  <c r="L3438" i="22" l="1"/>
  <c r="K3438" i="22"/>
  <c r="L3439" i="22" l="1"/>
  <c r="K3439" i="22"/>
  <c r="L3440" i="22" l="1"/>
  <c r="K3440" i="22"/>
  <c r="L3441" i="22" l="1"/>
  <c r="K3441" i="22"/>
  <c r="L3442" i="22" l="1"/>
  <c r="K3442" i="22"/>
  <c r="L3443" i="22" l="1"/>
  <c r="K3443" i="22"/>
  <c r="L3444" i="22" l="1"/>
  <c r="K3444" i="22"/>
  <c r="L3445" i="22" l="1"/>
  <c r="K3445" i="22"/>
  <c r="L3446" i="22" l="1"/>
  <c r="K3446" i="22"/>
  <c r="L3447" i="22" l="1"/>
  <c r="K3447" i="22"/>
  <c r="L3448" i="22" l="1"/>
  <c r="K3448" i="22"/>
  <c r="L3449" i="22" l="1"/>
  <c r="K3449" i="22"/>
  <c r="L3450" i="22" l="1"/>
  <c r="K3450" i="22"/>
  <c r="L3451" i="22" l="1"/>
  <c r="K3451" i="22"/>
  <c r="L3452" i="22" l="1"/>
  <c r="K3452" i="22"/>
  <c r="L3453" i="22" l="1"/>
  <c r="K3453" i="22"/>
  <c r="L3454" i="22" l="1"/>
  <c r="K3454" i="22"/>
  <c r="L3455" i="22" l="1"/>
  <c r="K3455" i="22"/>
  <c r="L3456" i="22" l="1"/>
  <c r="K3456" i="22"/>
  <c r="L3457" i="22" l="1"/>
  <c r="K3457" i="22"/>
  <c r="L3458" i="22" l="1"/>
  <c r="K3458" i="22"/>
  <c r="L3459" i="22" l="1"/>
  <c r="K3459" i="22"/>
  <c r="L3460" i="22" l="1"/>
  <c r="K3460" i="22"/>
  <c r="L3461" i="22" l="1"/>
  <c r="K3461" i="22"/>
  <c r="L3462" i="22" l="1"/>
  <c r="K3462" i="22"/>
  <c r="L3463" i="22" l="1"/>
  <c r="K3463" i="22"/>
  <c r="L3464" i="22" l="1"/>
  <c r="K3464" i="22"/>
  <c r="L3465" i="22" l="1"/>
  <c r="K3465" i="22"/>
  <c r="L3466" i="22" l="1"/>
  <c r="K3466" i="22"/>
  <c r="L3467" i="22" l="1"/>
  <c r="K3467" i="22"/>
  <c r="L3468" i="22" l="1"/>
  <c r="K3468" i="22"/>
  <c r="L3469" i="22" l="1"/>
  <c r="K3469" i="22"/>
  <c r="L3470" i="22" l="1"/>
  <c r="K3470" i="22"/>
  <c r="L3471" i="22" l="1"/>
  <c r="K3471" i="22"/>
  <c r="L3472" i="22" l="1"/>
  <c r="K3472" i="22"/>
  <c r="L3473" i="22" l="1"/>
  <c r="K3473" i="22"/>
  <c r="L3474" i="22" l="1"/>
  <c r="K3474" i="22"/>
  <c r="L3475" i="22" l="1"/>
  <c r="K3475" i="22"/>
  <c r="L3476" i="22" l="1"/>
  <c r="K3476" i="22"/>
  <c r="L3477" i="22" l="1"/>
  <c r="K3477" i="22"/>
  <c r="L3478" i="22" l="1"/>
  <c r="K3478" i="22"/>
  <c r="L3479" i="22" l="1"/>
  <c r="K3479" i="22"/>
  <c r="L3480" i="22" l="1"/>
  <c r="K3480" i="22"/>
  <c r="L3481" i="22" l="1"/>
  <c r="K3481" i="22"/>
  <c r="L3482" i="22" l="1"/>
  <c r="K3482" i="22"/>
  <c r="L3483" i="22" l="1"/>
  <c r="K3483" i="22"/>
  <c r="L3484" i="22" l="1"/>
  <c r="K3484" i="22"/>
  <c r="L3485" i="22" l="1"/>
  <c r="K3485" i="22"/>
  <c r="L3486" i="22" l="1"/>
  <c r="K3486" i="22"/>
  <c r="L3487" i="22" l="1"/>
  <c r="K3487" i="22"/>
  <c r="L3488" i="22" l="1"/>
  <c r="K3488" i="22"/>
  <c r="L3489" i="22" l="1"/>
  <c r="K3489" i="22"/>
  <c r="L3490" i="22" l="1"/>
  <c r="K3490" i="22"/>
  <c r="L3491" i="22" l="1"/>
  <c r="K3491" i="22"/>
  <c r="L3492" i="22" l="1"/>
  <c r="K3492" i="22"/>
  <c r="L3493" i="22" l="1"/>
  <c r="K3493" i="22"/>
  <c r="L3494" i="22" l="1"/>
  <c r="K3494" i="22"/>
  <c r="L3495" i="22" l="1"/>
  <c r="K3495" i="22"/>
  <c r="L3496" i="22" l="1"/>
  <c r="K3496" i="22"/>
  <c r="L3497" i="22" l="1"/>
  <c r="K3497" i="22"/>
  <c r="L3498" i="22" l="1"/>
  <c r="K3498" i="22"/>
  <c r="L3499" i="22" l="1"/>
  <c r="K3499" i="22"/>
  <c r="L3500" i="22" l="1"/>
  <c r="K3500" i="22"/>
  <c r="L3501" i="22" l="1"/>
  <c r="K3501" i="22"/>
  <c r="L3502" i="22" l="1"/>
  <c r="K3502" i="22"/>
  <c r="L3503" i="22" l="1"/>
  <c r="K3503" i="22"/>
  <c r="L3504" i="22" l="1"/>
  <c r="K3504" i="22"/>
  <c r="L3505" i="22" l="1"/>
  <c r="K3505" i="22"/>
  <c r="L3506" i="22" l="1"/>
  <c r="K3506" i="22"/>
  <c r="L3507" i="22" l="1"/>
  <c r="K3507" i="22"/>
  <c r="L3508" i="22" l="1"/>
  <c r="K3508" i="22"/>
  <c r="L3509" i="22" l="1"/>
  <c r="K3509" i="22"/>
  <c r="L3510" i="22" l="1"/>
  <c r="K3510" i="22"/>
  <c r="L3511" i="22" l="1"/>
  <c r="K3511" i="22"/>
  <c r="L3512" i="22" l="1"/>
  <c r="K3512" i="22"/>
  <c r="L3513" i="22" l="1"/>
  <c r="K3513" i="22"/>
  <c r="L3514" i="22" l="1"/>
  <c r="K3514" i="22"/>
  <c r="L3515" i="22" l="1"/>
  <c r="K3515" i="22"/>
  <c r="L3516" i="22" l="1"/>
  <c r="K3516" i="22"/>
  <c r="L3517" i="22" l="1"/>
  <c r="K3517" i="22"/>
  <c r="L3518" i="22" l="1"/>
  <c r="K3518" i="22"/>
  <c r="L3519" i="22" l="1"/>
  <c r="K3519" i="22"/>
  <c r="L3520" i="22" l="1"/>
  <c r="K3520" i="22"/>
  <c r="L3521" i="22" l="1"/>
  <c r="K3521" i="22"/>
  <c r="L3522" i="22" l="1"/>
  <c r="K3522" i="22"/>
  <c r="L3523" i="22" l="1"/>
  <c r="K3523" i="22"/>
  <c r="L3524" i="22" l="1"/>
  <c r="K3524" i="22"/>
  <c r="L3525" i="22" l="1"/>
  <c r="K3525" i="22"/>
  <c r="L3526" i="22" l="1"/>
  <c r="K3526" i="22"/>
  <c r="L3527" i="22" l="1"/>
  <c r="K3527" i="22"/>
  <c r="L3528" i="22" l="1"/>
  <c r="K3528" i="22"/>
  <c r="L3529" i="22" l="1"/>
  <c r="K3529" i="22"/>
  <c r="L3530" i="22" l="1"/>
  <c r="K3530" i="22"/>
  <c r="L3531" i="22" l="1"/>
  <c r="K3531" i="22"/>
  <c r="L3532" i="22" l="1"/>
  <c r="K3532" i="22"/>
  <c r="L3533" i="22" l="1"/>
  <c r="K3533" i="22"/>
  <c r="L3534" i="22" l="1"/>
  <c r="K3534" i="22"/>
  <c r="L3535" i="22" l="1"/>
  <c r="K3535" i="22"/>
  <c r="L3536" i="22" l="1"/>
  <c r="K3536" i="22"/>
  <c r="L3537" i="22" l="1"/>
  <c r="K3537" i="22"/>
  <c r="L3538" i="22" l="1"/>
  <c r="K3538" i="22"/>
  <c r="L3539" i="22" l="1"/>
  <c r="K3539" i="22"/>
  <c r="L3540" i="22" l="1"/>
  <c r="K3540" i="22"/>
  <c r="L3541" i="22" l="1"/>
  <c r="K3541" i="22"/>
  <c r="L3542" i="22" l="1"/>
  <c r="K3542" i="22"/>
  <c r="L3543" i="22" l="1"/>
  <c r="K3543" i="22"/>
  <c r="L3544" i="22" l="1"/>
  <c r="K3544" i="22"/>
  <c r="L3545" i="22" l="1"/>
  <c r="K3545" i="22"/>
  <c r="L3546" i="22" l="1"/>
  <c r="K3546" i="22"/>
  <c r="L3547" i="22" l="1"/>
  <c r="K3547" i="22"/>
  <c r="L3548" i="22" l="1"/>
  <c r="K3548" i="22"/>
  <c r="L3549" i="22" l="1"/>
  <c r="K3549" i="22"/>
  <c r="L3550" i="22" l="1"/>
  <c r="K3550" i="22"/>
  <c r="L3551" i="22" l="1"/>
  <c r="K3551" i="22"/>
  <c r="L3552" i="22" l="1"/>
  <c r="K3552" i="22"/>
  <c r="L3553" i="22" l="1"/>
  <c r="K3553" i="22"/>
  <c r="L3554" i="22" l="1"/>
  <c r="K3554" i="22"/>
  <c r="L3555" i="22" l="1"/>
  <c r="K3555" i="22"/>
  <c r="L3556" i="22" l="1"/>
  <c r="K3556" i="22"/>
  <c r="L3557" i="22" l="1"/>
  <c r="K3557" i="22"/>
  <c r="L3558" i="22" l="1"/>
  <c r="K3558" i="22"/>
  <c r="L3559" i="22" l="1"/>
  <c r="K3559" i="22"/>
  <c r="L3560" i="22" l="1"/>
  <c r="K3560" i="22"/>
  <c r="C28" i="17"/>
  <c r="C27" i="17"/>
  <c r="C29" i="17"/>
  <c r="C30" i="17"/>
  <c r="C32" i="17"/>
  <c r="C26" i="17"/>
  <c r="B28" i="17"/>
  <c r="B27" i="17"/>
  <c r="B29" i="17"/>
  <c r="B30" i="17"/>
  <c r="B32" i="17"/>
  <c r="B26" i="17"/>
  <c r="L3561" i="22" l="1"/>
  <c r="K3561" i="22"/>
  <c r="B33" i="17"/>
  <c r="B34" i="17" s="1"/>
  <c r="C33" i="17"/>
  <c r="C34" i="17" s="1"/>
  <c r="L3562" i="22" l="1"/>
  <c r="K3562" i="22"/>
  <c r="A34" i="17"/>
  <c r="C23" i="12" s="1"/>
  <c r="B23" i="12"/>
  <c r="G26" i="17"/>
  <c r="L3563" i="22" l="1"/>
  <c r="K3563" i="22"/>
  <c r="G28" i="17"/>
  <c r="L3564" i="22" l="1"/>
  <c r="K3564" i="22"/>
  <c r="G27" i="17"/>
  <c r="L3565" i="22" l="1"/>
  <c r="K3565" i="22"/>
  <c r="G29" i="17"/>
  <c r="L3566" i="22" l="1"/>
  <c r="K3566" i="22"/>
  <c r="G30" i="17"/>
  <c r="L3567" i="22" l="1"/>
  <c r="K3567" i="22"/>
  <c r="G32" i="17"/>
  <c r="G33" i="17" s="1"/>
  <c r="L3568" i="22" l="1"/>
  <c r="K3568" i="22"/>
  <c r="L3569" i="22" l="1"/>
  <c r="K3569" i="22"/>
  <c r="L3570" i="22" l="1"/>
  <c r="K3570" i="22"/>
  <c r="L3571" i="22" l="1"/>
  <c r="K3571" i="22"/>
  <c r="L3572" i="22" l="1"/>
  <c r="K3572" i="22"/>
  <c r="L3573" i="22" l="1"/>
  <c r="K3573" i="22"/>
  <c r="L3574" i="22" l="1"/>
  <c r="K3574" i="22"/>
  <c r="L3575" i="22" l="1"/>
  <c r="K3575" i="22"/>
  <c r="L3576" i="22" l="1"/>
  <c r="K3576" i="22"/>
  <c r="L3577" i="22" l="1"/>
  <c r="K3577" i="22"/>
  <c r="L3578" i="22" l="1"/>
  <c r="K3578" i="22"/>
  <c r="L3579" i="22" l="1"/>
  <c r="K3579" i="22"/>
  <c r="L3580" i="22" l="1"/>
  <c r="K3580" i="22"/>
  <c r="L3581" i="22" l="1"/>
  <c r="K3581" i="22"/>
  <c r="L3582" i="22" l="1"/>
  <c r="K3582" i="22"/>
  <c r="L3583" i="22" l="1"/>
  <c r="K3583" i="22"/>
  <c r="L3584" i="22" l="1"/>
  <c r="K3584" i="22"/>
  <c r="L3585" i="22" l="1"/>
  <c r="K3585" i="22"/>
  <c r="L3586" i="22" l="1"/>
  <c r="K3586" i="22"/>
  <c r="L3587" i="22" l="1"/>
  <c r="K3587" i="22"/>
  <c r="L3588" i="22" l="1"/>
  <c r="K3588" i="22"/>
  <c r="L3589" i="22" l="1"/>
  <c r="K3589" i="22"/>
  <c r="L3590" i="22" l="1"/>
  <c r="K3590" i="22"/>
  <c r="L3591" i="22" l="1"/>
  <c r="K3591" i="22"/>
  <c r="L3592" i="22" l="1"/>
  <c r="K3592" i="22"/>
  <c r="L3593" i="22" l="1"/>
  <c r="K3593" i="22"/>
  <c r="L3594" i="22" l="1"/>
  <c r="K3594" i="22"/>
  <c r="L3595" i="22" l="1"/>
  <c r="K3595" i="22"/>
  <c r="L3596" i="22" l="1"/>
  <c r="K3596" i="22"/>
  <c r="L3597" i="22" l="1"/>
  <c r="K3597" i="22"/>
  <c r="L3598" i="22" l="1"/>
  <c r="K3598" i="22"/>
  <c r="L3599" i="22" l="1"/>
  <c r="K3599" i="22"/>
  <c r="L3600" i="22" l="1"/>
  <c r="K3600" i="22"/>
  <c r="L3601" i="22" l="1"/>
  <c r="K3601" i="22"/>
  <c r="L3602" i="22" l="1"/>
  <c r="K3602" i="22"/>
  <c r="L3603" i="22" l="1"/>
  <c r="K3603" i="22"/>
  <c r="L3604" i="22" l="1"/>
  <c r="K3604" i="22"/>
  <c r="L3605" i="22" l="1"/>
  <c r="K3605" i="22"/>
  <c r="L3606" i="22" l="1"/>
  <c r="K3606" i="22"/>
  <c r="L3607" i="22" l="1"/>
  <c r="K3607" i="22"/>
  <c r="L3608" i="22" l="1"/>
  <c r="K3608" i="22"/>
  <c r="L3609" i="22" l="1"/>
  <c r="K3609" i="22"/>
  <c r="L3610" i="22" l="1"/>
  <c r="K3610" i="22"/>
  <c r="L3611" i="22" l="1"/>
  <c r="K3611" i="22"/>
  <c r="L3612" i="22" l="1"/>
  <c r="K3612" i="22"/>
  <c r="L3613" i="22" l="1"/>
  <c r="K3613" i="22"/>
  <c r="L3614" i="22" l="1"/>
  <c r="K3614" i="22"/>
  <c r="L3615" i="22" l="1"/>
  <c r="K3615" i="22"/>
  <c r="L3616" i="22" l="1"/>
  <c r="K3616" i="22"/>
  <c r="L3617" i="22" l="1"/>
  <c r="K3617" i="22"/>
  <c r="L3618" i="22" l="1"/>
  <c r="K3618" i="22"/>
  <c r="L3619" i="22" l="1"/>
  <c r="K3619" i="22"/>
  <c r="L3620" i="22" l="1"/>
  <c r="K3620" i="22"/>
  <c r="L3621" i="22" l="1"/>
  <c r="K3621" i="22"/>
  <c r="L3622" i="22" l="1"/>
  <c r="K3622" i="22"/>
  <c r="L3623" i="22" l="1"/>
  <c r="K3623" i="22"/>
  <c r="L3624" i="22" l="1"/>
  <c r="K3624" i="22"/>
  <c r="L3625" i="22" l="1"/>
  <c r="K3625" i="22"/>
  <c r="L3626" i="22" l="1"/>
  <c r="K3626" i="22"/>
  <c r="L3627" i="22" l="1"/>
  <c r="K3627" i="22"/>
  <c r="L3628" i="22" l="1"/>
  <c r="K3628" i="22"/>
  <c r="L3629" i="22" l="1"/>
  <c r="K3629" i="22"/>
  <c r="L3630" i="22" l="1"/>
  <c r="K3630" i="22"/>
  <c r="L3631" i="22" l="1"/>
  <c r="K3631" i="22"/>
  <c r="L3632" i="22" l="1"/>
  <c r="K3632" i="22"/>
  <c r="L3633" i="22" l="1"/>
  <c r="K3633" i="22"/>
  <c r="L3634" i="22" l="1"/>
  <c r="K3634" i="22"/>
  <c r="L3635" i="22" l="1"/>
  <c r="K3635" i="22"/>
  <c r="L3636" i="22" l="1"/>
  <c r="K3636" i="22"/>
  <c r="L3637" i="22" l="1"/>
  <c r="K3637" i="22"/>
  <c r="L3638" i="22" l="1"/>
  <c r="K3638" i="22"/>
  <c r="L3639" i="22" l="1"/>
  <c r="K3639" i="22"/>
  <c r="L3640" i="22" l="1"/>
  <c r="K3640" i="22"/>
  <c r="L3641" i="22" l="1"/>
  <c r="K3641" i="22"/>
  <c r="L3642" i="22" l="1"/>
  <c r="K3642" i="22"/>
  <c r="L3643" i="22" l="1"/>
  <c r="K3643" i="22"/>
  <c r="L3644" i="22" l="1"/>
  <c r="K3644" i="22"/>
  <c r="L3645" i="22" l="1"/>
  <c r="K3645" i="22"/>
  <c r="L3646" i="22" l="1"/>
  <c r="K3646" i="22"/>
  <c r="L3647" i="22" l="1"/>
  <c r="K3647" i="22"/>
  <c r="L3648" i="22" l="1"/>
  <c r="K3648" i="22"/>
  <c r="L3649" i="22" l="1"/>
  <c r="K3649" i="22"/>
  <c r="L3650" i="22" l="1"/>
  <c r="K3650" i="22"/>
  <c r="L3651" i="22" l="1"/>
  <c r="K3651" i="22"/>
  <c r="L3652" i="22" l="1"/>
  <c r="K3652" i="22"/>
  <c r="L3653" i="22" l="1"/>
  <c r="K3653" i="22"/>
  <c r="L3654" i="22" l="1"/>
  <c r="K3654" i="22"/>
  <c r="L3655" i="22" l="1"/>
  <c r="K3655" i="22"/>
  <c r="L3656" i="22" l="1"/>
  <c r="K3656" i="22"/>
  <c r="L3657" i="22" l="1"/>
  <c r="K3657" i="22"/>
  <c r="L3658" i="22" l="1"/>
  <c r="K3658" i="22"/>
  <c r="L3659" i="22" l="1"/>
  <c r="K3659" i="22"/>
  <c r="L3660" i="22" l="1"/>
  <c r="K3660" i="22"/>
  <c r="L3661" i="22" l="1"/>
  <c r="K3661" i="22"/>
  <c r="L3662" i="22" l="1"/>
  <c r="K3662" i="22"/>
  <c r="L3663" i="22" l="1"/>
  <c r="K3663" i="22"/>
  <c r="L3664" i="22" l="1"/>
  <c r="K3664" i="22"/>
  <c r="L3665" i="22" l="1"/>
  <c r="K3665" i="22"/>
  <c r="L3666" i="22" l="1"/>
  <c r="K3666" i="22"/>
  <c r="L3667" i="22" l="1"/>
  <c r="K3667" i="22"/>
  <c r="L3668" i="22" l="1"/>
  <c r="K3668" i="22"/>
  <c r="L3669" i="22" l="1"/>
  <c r="K3669" i="22"/>
  <c r="L3670" i="22" l="1"/>
  <c r="K3670" i="22"/>
  <c r="L3671" i="22" l="1"/>
  <c r="K3671" i="22"/>
  <c r="L3672" i="22" l="1"/>
  <c r="K3672" i="22"/>
  <c r="L3673" i="22" l="1"/>
  <c r="K3673" i="22"/>
  <c r="L3674" i="22" l="1"/>
  <c r="K3674" i="22"/>
  <c r="L3675" i="22" l="1"/>
  <c r="K3675" i="22"/>
  <c r="L3676" i="22" l="1"/>
  <c r="K3676" i="22"/>
  <c r="L3677" i="22" l="1"/>
  <c r="K3677" i="22"/>
  <c r="L3678" i="22" l="1"/>
  <c r="K3678" i="22"/>
  <c r="L3679" i="22" l="1"/>
  <c r="K3679" i="22"/>
  <c r="L3680" i="22" l="1"/>
  <c r="K3680" i="22"/>
  <c r="L3681" i="22" l="1"/>
  <c r="K3681" i="22"/>
  <c r="L3682" i="22" l="1"/>
  <c r="K3682" i="22"/>
  <c r="L3683" i="22" l="1"/>
  <c r="K3683" i="22"/>
  <c r="L3684" i="22" l="1"/>
  <c r="K3684" i="22"/>
  <c r="L3685" i="22" l="1"/>
  <c r="K3685" i="22"/>
  <c r="L3686" i="22" l="1"/>
  <c r="K3686" i="22"/>
  <c r="L3687" i="22" l="1"/>
  <c r="K3687" i="22"/>
  <c r="L3688" i="22" l="1"/>
  <c r="K3688" i="22"/>
  <c r="L3689" i="22" l="1"/>
  <c r="K3689" i="22"/>
  <c r="L3690" i="22" l="1"/>
  <c r="K3690" i="22"/>
  <c r="L3691" i="22" l="1"/>
  <c r="K3691" i="22"/>
  <c r="L3692" i="22" l="1"/>
  <c r="K3692" i="22"/>
  <c r="L3693" i="22" l="1"/>
  <c r="K3693" i="22"/>
  <c r="L3694" i="22" l="1"/>
  <c r="K3694" i="22"/>
  <c r="L3695" i="22" l="1"/>
  <c r="K3695" i="22"/>
  <c r="L3696" i="22" l="1"/>
  <c r="K3696" i="22"/>
  <c r="L3697" i="22" l="1"/>
  <c r="K3697" i="22"/>
  <c r="L3698" i="22" l="1"/>
  <c r="K3698" i="22"/>
  <c r="L3699" i="22" l="1"/>
  <c r="K3699" i="22"/>
  <c r="L3700" i="22" l="1"/>
  <c r="K3700" i="22"/>
  <c r="L3701" i="22" l="1"/>
  <c r="K3701" i="22"/>
  <c r="L3702" i="22" l="1"/>
  <c r="K3702" i="22"/>
  <c r="L3703" i="22" l="1"/>
  <c r="K3703" i="22"/>
  <c r="L3704" i="22" l="1"/>
  <c r="K3704" i="22"/>
  <c r="L3705" i="22" l="1"/>
  <c r="K3705" i="22"/>
  <c r="L3706" i="22" l="1"/>
  <c r="K3706" i="22"/>
  <c r="L3707" i="22" l="1"/>
  <c r="K3707" i="22"/>
  <c r="L3708" i="22" l="1"/>
  <c r="K3708" i="22"/>
  <c r="L3709" i="22" l="1"/>
  <c r="K3709" i="22"/>
  <c r="L3710" i="22" l="1"/>
  <c r="K3710" i="22"/>
  <c r="L3711" i="22" l="1"/>
  <c r="K3711" i="22"/>
  <c r="L3712" i="22" l="1"/>
  <c r="K3712" i="22"/>
  <c r="L3713" i="22" l="1"/>
  <c r="K3713" i="22"/>
  <c r="L3714" i="22" l="1"/>
  <c r="K3714" i="22"/>
  <c r="L3715" i="22" l="1"/>
  <c r="K3715" i="22"/>
  <c r="L3716" i="22" l="1"/>
  <c r="K3716" i="22"/>
  <c r="L3717" i="22" l="1"/>
  <c r="K3717" i="22"/>
  <c r="L3718" i="22" l="1"/>
  <c r="K3718" i="22"/>
  <c r="L3719" i="22" l="1"/>
  <c r="K3719" i="22"/>
  <c r="L3720" i="22" l="1"/>
  <c r="K3720" i="22"/>
  <c r="L3721" i="22" l="1"/>
  <c r="K3721" i="22"/>
  <c r="L3722" i="22" l="1"/>
  <c r="K3722" i="22"/>
  <c r="L3723" i="22" l="1"/>
  <c r="K3723" i="22"/>
  <c r="L3724" i="22" l="1"/>
  <c r="K3724" i="22"/>
  <c r="L3725" i="22" l="1"/>
  <c r="K3725" i="22"/>
  <c r="L3726" i="22" l="1"/>
  <c r="K3726" i="22"/>
  <c r="L3727" i="22" l="1"/>
  <c r="K3727" i="22"/>
  <c r="L3728" i="22" l="1"/>
  <c r="K3728" i="22"/>
  <c r="L3729" i="22" l="1"/>
  <c r="K3729" i="22"/>
  <c r="L3730" i="22" l="1"/>
  <c r="K3730" i="22"/>
  <c r="L3731" i="22" l="1"/>
  <c r="K3731" i="22"/>
  <c r="L3732" i="22" l="1"/>
  <c r="K3732" i="22"/>
  <c r="L3733" i="22" l="1"/>
  <c r="K3733" i="22"/>
  <c r="L3734" i="22" l="1"/>
  <c r="K3734" i="22"/>
  <c r="L3735" i="22" l="1"/>
  <c r="K3735" i="22"/>
  <c r="L3736" i="22" l="1"/>
  <c r="K3736" i="22"/>
  <c r="L3737" i="22" l="1"/>
  <c r="K3737" i="22"/>
  <c r="L3738" i="22" l="1"/>
  <c r="K3738" i="22"/>
  <c r="L3739" i="22" l="1"/>
  <c r="K3739" i="22"/>
  <c r="L3740" i="22" l="1"/>
  <c r="K3740" i="22"/>
  <c r="L3741" i="22" l="1"/>
  <c r="K3741" i="22"/>
  <c r="L3742" i="22" l="1"/>
  <c r="K3742" i="22"/>
  <c r="L3743" i="22" l="1"/>
  <c r="K3743" i="22"/>
  <c r="L3744" i="22" l="1"/>
  <c r="K3744" i="22"/>
  <c r="L3745" i="22" l="1"/>
  <c r="K3745" i="22"/>
  <c r="L3746" i="22" l="1"/>
  <c r="K3746" i="22"/>
  <c r="L3747" i="22" l="1"/>
  <c r="K3747" i="22"/>
  <c r="L3748" i="22" l="1"/>
  <c r="K3748" i="22"/>
  <c r="L3749" i="22" l="1"/>
  <c r="K3749" i="22"/>
  <c r="L3750" i="22" l="1"/>
  <c r="K3750" i="22"/>
  <c r="L3751" i="22" l="1"/>
  <c r="K3751" i="22"/>
  <c r="L3752" i="22" l="1"/>
  <c r="K3752" i="22"/>
  <c r="L3753" i="22" l="1"/>
  <c r="K3753" i="22"/>
  <c r="L3754" i="22" l="1"/>
  <c r="K3754" i="22"/>
  <c r="L3755" i="22" l="1"/>
  <c r="K3755" i="22"/>
  <c r="L3756" i="22" l="1"/>
  <c r="K3756" i="22"/>
  <c r="L3757" i="22" l="1"/>
  <c r="K3757" i="22"/>
  <c r="L3758" i="22" l="1"/>
  <c r="K3758" i="22"/>
  <c r="L3759" i="22" l="1"/>
  <c r="K3759" i="22"/>
  <c r="L3760" i="22" l="1"/>
  <c r="K3760" i="22"/>
  <c r="L3761" i="22" l="1"/>
  <c r="K3761" i="22"/>
  <c r="L3762" i="22" l="1"/>
  <c r="K3762" i="22"/>
  <c r="L3763" i="22" l="1"/>
  <c r="K3763" i="22"/>
  <c r="L3764" i="22" l="1"/>
  <c r="K3764" i="22"/>
  <c r="L3765" i="22" l="1"/>
  <c r="K3765" i="22"/>
  <c r="L3766" i="22" l="1"/>
  <c r="K3766" i="22"/>
  <c r="L3767" i="22" l="1"/>
  <c r="K3767" i="22"/>
  <c r="L3768" i="22" l="1"/>
  <c r="K3768" i="22"/>
  <c r="L3769" i="22" l="1"/>
  <c r="K3769" i="22"/>
  <c r="L3770" i="22" l="1"/>
  <c r="K3770" i="22"/>
  <c r="L3771" i="22" l="1"/>
  <c r="K3771" i="22"/>
  <c r="L3772" i="22" l="1"/>
  <c r="K3772" i="22"/>
  <c r="L3773" i="22" l="1"/>
  <c r="K3773" i="22"/>
  <c r="L3774" i="22" l="1"/>
  <c r="K3774" i="22"/>
  <c r="L3775" i="22" l="1"/>
  <c r="K3775" i="22"/>
  <c r="L3776" i="22" l="1"/>
  <c r="K3776" i="22"/>
  <c r="L3777" i="22" l="1"/>
  <c r="K3777" i="22"/>
  <c r="L3778" i="22" l="1"/>
  <c r="K3778" i="22"/>
  <c r="L3779" i="22" l="1"/>
  <c r="K3779" i="22"/>
  <c r="L3780" i="22" l="1"/>
  <c r="K3780" i="22"/>
  <c r="L3781" i="22" l="1"/>
  <c r="K3781" i="22"/>
  <c r="L3782" i="22" l="1"/>
  <c r="K3782" i="22"/>
  <c r="L3783" i="22" l="1"/>
  <c r="K3783" i="22"/>
  <c r="L3784" i="22" l="1"/>
  <c r="K3784" i="22"/>
  <c r="L3785" i="22" l="1"/>
  <c r="K3785" i="22"/>
  <c r="L3786" i="22" l="1"/>
  <c r="K3786" i="22"/>
  <c r="L3787" i="22" l="1"/>
  <c r="K3787" i="22"/>
  <c r="L3788" i="22" l="1"/>
  <c r="K3788" i="22"/>
  <c r="L3789" i="22" l="1"/>
  <c r="K3789" i="22"/>
  <c r="L3790" i="22" l="1"/>
  <c r="K3790" i="22"/>
  <c r="L3791" i="22" l="1"/>
  <c r="K3791" i="22"/>
  <c r="L3792" i="22" l="1"/>
  <c r="K3792" i="22"/>
  <c r="L3793" i="22" l="1"/>
  <c r="K3793" i="22"/>
  <c r="L3794" i="22" l="1"/>
  <c r="K3794" i="22"/>
  <c r="L3795" i="22" l="1"/>
  <c r="K3795" i="22"/>
  <c r="L3796" i="22" l="1"/>
  <c r="K3796" i="22"/>
  <c r="L3797" i="22" l="1"/>
  <c r="K3797" i="22"/>
  <c r="L3798" i="22" l="1"/>
  <c r="K3798" i="22"/>
  <c r="L3799" i="22" l="1"/>
  <c r="K3799" i="22"/>
  <c r="L3800" i="22" l="1"/>
  <c r="K3800" i="22"/>
  <c r="L3801" i="22" l="1"/>
  <c r="K3801" i="22"/>
  <c r="L3802" i="22" l="1"/>
  <c r="K3802" i="22"/>
  <c r="L3803" i="22" l="1"/>
  <c r="K3803" i="22"/>
  <c r="L3804" i="22" l="1"/>
  <c r="K3804" i="22"/>
  <c r="L3805" i="22" l="1"/>
  <c r="K3805" i="22"/>
  <c r="L3806" i="22" l="1"/>
  <c r="K3806" i="22"/>
  <c r="L3807" i="22" l="1"/>
  <c r="K3807" i="22"/>
  <c r="L3808" i="22" l="1"/>
  <c r="K3808" i="22"/>
  <c r="L3809" i="22" l="1"/>
  <c r="K3809" i="22"/>
  <c r="L3810" i="22" l="1"/>
  <c r="K3810" i="22"/>
  <c r="L3811" i="22" l="1"/>
  <c r="K3811" i="22"/>
  <c r="L3812" i="22" l="1"/>
  <c r="K3812" i="22"/>
  <c r="L3813" i="22" l="1"/>
  <c r="K3813" i="22"/>
  <c r="L3814" i="22" l="1"/>
  <c r="K3814" i="22"/>
  <c r="L3815" i="22" l="1"/>
  <c r="K3815" i="22"/>
  <c r="L3816" i="22" l="1"/>
  <c r="K3816" i="22"/>
  <c r="L3817" i="22" l="1"/>
  <c r="K3817" i="22"/>
  <c r="L3818" i="22" l="1"/>
  <c r="K3818" i="22"/>
  <c r="L3819" i="22" l="1"/>
  <c r="K3819" i="22"/>
  <c r="L3820" i="22" l="1"/>
  <c r="K3820" i="22"/>
  <c r="L3821" i="22" l="1"/>
  <c r="K3821" i="22"/>
  <c r="L3822" i="22" l="1"/>
  <c r="K3822" i="22"/>
  <c r="L3823" i="22" l="1"/>
  <c r="K3823" i="22"/>
  <c r="L3824" i="22" l="1"/>
  <c r="K3824" i="22"/>
  <c r="L3825" i="22" l="1"/>
  <c r="K3825" i="22"/>
  <c r="L3826" i="22" l="1"/>
  <c r="K3826" i="22"/>
  <c r="L3827" i="22" l="1"/>
  <c r="K3827" i="22"/>
  <c r="L3828" i="22" l="1"/>
  <c r="K3828" i="22"/>
  <c r="L3829" i="22" l="1"/>
  <c r="K3829" i="22"/>
  <c r="L3830" i="22" l="1"/>
  <c r="K3830" i="22"/>
  <c r="L3831" i="22" l="1"/>
  <c r="K3831" i="22"/>
  <c r="L3832" i="22" l="1"/>
  <c r="K3832" i="22"/>
  <c r="L3833" i="22" l="1"/>
  <c r="K3833" i="22"/>
  <c r="L3834" i="22" l="1"/>
  <c r="K3834" i="22"/>
  <c r="L3835" i="22" l="1"/>
  <c r="K3835" i="22"/>
  <c r="L3836" i="22" l="1"/>
  <c r="K3836" i="22"/>
  <c r="L3837" i="22" l="1"/>
  <c r="K3837" i="22"/>
  <c r="L3838" i="22" l="1"/>
  <c r="K3838" i="22"/>
  <c r="L3839" i="22" l="1"/>
  <c r="K3839" i="22"/>
  <c r="L3840" i="22" l="1"/>
  <c r="K3840" i="22"/>
  <c r="L3841" i="22" l="1"/>
  <c r="K3841" i="22"/>
  <c r="L3842" i="22" l="1"/>
  <c r="K3842" i="22"/>
  <c r="L3843" i="22" l="1"/>
  <c r="K3843" i="22"/>
  <c r="L3844" i="22" l="1"/>
  <c r="K3844" i="22"/>
  <c r="L3845" i="22" l="1"/>
  <c r="K3845" i="22"/>
  <c r="L3846" i="22" l="1"/>
  <c r="K3846" i="22"/>
  <c r="L3847" i="22" l="1"/>
  <c r="K3847" i="22"/>
  <c r="L3848" i="22" l="1"/>
  <c r="K3848" i="22"/>
  <c r="L3849" i="22" l="1"/>
  <c r="K3849" i="22"/>
  <c r="L3850" i="22" l="1"/>
  <c r="K3850" i="22"/>
  <c r="L3851" i="22" l="1"/>
  <c r="K3851" i="22"/>
  <c r="L3852" i="22" l="1"/>
  <c r="K3852" i="22"/>
  <c r="L3853" i="22" l="1"/>
  <c r="K3853" i="22"/>
  <c r="L3854" i="22" l="1"/>
  <c r="K3854" i="22"/>
  <c r="L3855" i="22" l="1"/>
  <c r="K3855" i="22"/>
  <c r="L3856" i="22" l="1"/>
  <c r="K3856" i="22"/>
  <c r="L3857" i="22" l="1"/>
  <c r="K3857" i="22"/>
  <c r="L3858" i="22" l="1"/>
  <c r="K3858" i="22"/>
  <c r="L3859" i="22" l="1"/>
  <c r="K3859" i="22"/>
  <c r="L3860" i="22" l="1"/>
  <c r="K3860" i="22"/>
  <c r="L3861" i="22" l="1"/>
  <c r="K3861" i="22"/>
  <c r="L3862" i="22" l="1"/>
  <c r="K3862" i="22"/>
  <c r="L3863" i="22" l="1"/>
  <c r="K3863" i="22"/>
  <c r="L3864" i="22" l="1"/>
  <c r="K3864" i="22"/>
  <c r="L3865" i="22" l="1"/>
  <c r="K3865" i="22"/>
  <c r="L3866" i="22" l="1"/>
  <c r="K3866" i="22"/>
  <c r="L3867" i="22" l="1"/>
  <c r="K3867" i="22"/>
  <c r="L3868" i="22" l="1"/>
  <c r="K3868" i="22"/>
  <c r="L3869" i="22" l="1"/>
  <c r="K3869" i="22"/>
  <c r="L3870" i="22" l="1"/>
  <c r="K3870" i="22"/>
  <c r="L3871" i="22" l="1"/>
  <c r="K3871" i="22"/>
  <c r="L3872" i="22" l="1"/>
  <c r="K3872" i="22"/>
  <c r="L3873" i="22" l="1"/>
  <c r="K3873" i="22"/>
  <c r="L3874" i="22" l="1"/>
  <c r="K3874" i="22"/>
  <c r="L3875" i="22" l="1"/>
  <c r="K3875" i="22"/>
  <c r="L3876" i="22" l="1"/>
  <c r="K3876" i="22"/>
  <c r="L3877" i="22" l="1"/>
  <c r="K3877" i="22"/>
  <c r="L3878" i="22" l="1"/>
  <c r="K3878" i="22"/>
  <c r="L3879" i="22" l="1"/>
  <c r="K3879" i="22"/>
  <c r="L3880" i="22" l="1"/>
  <c r="K3880" i="22"/>
  <c r="L3881" i="22" l="1"/>
  <c r="K3881" i="22"/>
  <c r="L3882" i="22" l="1"/>
  <c r="K3882" i="22"/>
  <c r="L3883" i="22" l="1"/>
  <c r="K3883" i="22"/>
  <c r="L3884" i="22" l="1"/>
  <c r="K3884" i="22"/>
  <c r="L3885" i="22" l="1"/>
  <c r="K3885" i="22"/>
  <c r="L3886" i="22" l="1"/>
  <c r="K3886" i="22"/>
  <c r="L3887" i="22" l="1"/>
  <c r="K3887" i="22"/>
  <c r="L3888" i="22" l="1"/>
  <c r="K3888" i="22"/>
  <c r="L3889" i="22" l="1"/>
  <c r="K3889" i="22"/>
  <c r="L3890" i="22" l="1"/>
  <c r="K3890" i="22"/>
  <c r="L3891" i="22" l="1"/>
  <c r="K3891" i="22"/>
  <c r="L3892" i="22" l="1"/>
  <c r="K3892" i="22"/>
  <c r="L3893" i="22" l="1"/>
  <c r="K3893" i="22"/>
  <c r="L3894" i="22" l="1"/>
  <c r="K3894" i="22"/>
  <c r="L3895" i="22" l="1"/>
  <c r="K3895" i="22"/>
  <c r="L3896" i="22" l="1"/>
  <c r="K3896" i="22"/>
  <c r="L3897" i="22" l="1"/>
  <c r="K3897" i="22"/>
  <c r="L3898" i="22" l="1"/>
  <c r="K3898" i="22"/>
  <c r="L3899" i="22" l="1"/>
  <c r="K3899" i="22"/>
  <c r="L3900" i="22" l="1"/>
  <c r="K3900" i="22"/>
  <c r="L3901" i="22" l="1"/>
  <c r="K3901" i="22"/>
  <c r="L3902" i="22" l="1"/>
  <c r="K3902" i="22"/>
  <c r="L3903" i="22" l="1"/>
  <c r="K3903" i="22"/>
  <c r="L3904" i="22" l="1"/>
  <c r="K3904" i="22"/>
  <c r="L3905" i="22" l="1"/>
  <c r="K3905" i="22"/>
  <c r="L3906" i="22" l="1"/>
  <c r="K3906" i="22"/>
  <c r="L3907" i="22" l="1"/>
  <c r="K3907" i="22"/>
  <c r="L3908" i="22" l="1"/>
  <c r="K3908" i="22"/>
  <c r="L3909" i="22" l="1"/>
  <c r="K3909" i="22"/>
  <c r="L3910" i="22" l="1"/>
  <c r="K3910" i="22"/>
  <c r="L3911" i="22" l="1"/>
  <c r="K3911" i="22"/>
  <c r="L3912" i="22" l="1"/>
  <c r="K3912" i="22"/>
  <c r="L3913" i="22" l="1"/>
  <c r="K3913" i="22"/>
  <c r="L3914" i="22" l="1"/>
  <c r="K3914" i="22"/>
  <c r="L3915" i="22" l="1"/>
  <c r="K3915" i="22"/>
  <c r="L3916" i="22" l="1"/>
  <c r="K3916" i="22"/>
  <c r="L3917" i="22" l="1"/>
  <c r="K3917" i="22"/>
  <c r="L3918" i="22" l="1"/>
  <c r="K3918" i="22"/>
  <c r="L3919" i="22" l="1"/>
  <c r="K3919" i="22"/>
  <c r="L3920" i="22" l="1"/>
  <c r="K3920" i="22"/>
  <c r="L3921" i="22" l="1"/>
  <c r="K3921" i="22"/>
  <c r="L3922" i="22" l="1"/>
  <c r="K3922" i="22"/>
  <c r="L3923" i="22" l="1"/>
  <c r="K3923" i="22"/>
  <c r="L3924" i="22" l="1"/>
  <c r="K3924" i="22"/>
  <c r="L3925" i="22" l="1"/>
  <c r="K3925" i="22"/>
  <c r="L3926" i="22" l="1"/>
  <c r="K3926" i="22"/>
  <c r="L3927" i="22" l="1"/>
  <c r="K3927" i="22"/>
  <c r="L3928" i="22" l="1"/>
  <c r="K3928" i="22"/>
  <c r="L3929" i="22" l="1"/>
  <c r="K3929" i="22"/>
  <c r="L3930" i="22" l="1"/>
  <c r="K3930" i="22"/>
  <c r="L3931" i="22" l="1"/>
  <c r="K3931" i="22"/>
  <c r="L3932" i="22" l="1"/>
  <c r="K3932" i="22"/>
  <c r="L3933" i="22" l="1"/>
  <c r="K3933" i="22"/>
  <c r="L3934" i="22" l="1"/>
  <c r="K3934" i="22"/>
  <c r="L3935" i="22" l="1"/>
  <c r="K3935" i="22"/>
  <c r="L3936" i="22" l="1"/>
  <c r="K3936" i="22"/>
  <c r="L3937" i="22" l="1"/>
  <c r="K3937" i="22"/>
  <c r="L3938" i="22" l="1"/>
  <c r="K3938" i="22"/>
  <c r="L3939" i="22" l="1"/>
  <c r="K3939" i="22"/>
  <c r="L3940" i="22" l="1"/>
  <c r="K3940" i="22"/>
  <c r="L3941" i="22" l="1"/>
  <c r="K3941" i="22"/>
  <c r="L3942" i="22" l="1"/>
  <c r="K3942" i="22"/>
  <c r="L3943" i="22" l="1"/>
  <c r="K3943" i="22"/>
  <c r="L3944" i="22" l="1"/>
  <c r="K3944" i="22"/>
  <c r="L3945" i="22" l="1"/>
  <c r="K3945" i="22"/>
  <c r="L3946" i="22" l="1"/>
  <c r="K3946" i="22"/>
  <c r="L3947" i="22" l="1"/>
  <c r="K3947" i="22"/>
  <c r="L3948" i="22" l="1"/>
  <c r="K3948" i="22"/>
  <c r="L3949" i="22" l="1"/>
  <c r="K3949" i="22"/>
  <c r="L3950" i="22" l="1"/>
  <c r="K3950" i="22"/>
  <c r="L3951" i="22" l="1"/>
  <c r="K3951" i="22"/>
  <c r="L3952" i="22" l="1"/>
  <c r="K3952" i="22"/>
  <c r="L3953" i="22" l="1"/>
  <c r="K3953" i="22"/>
  <c r="L3954" i="22" l="1"/>
  <c r="K3954" i="22"/>
  <c r="L3955" i="22" l="1"/>
  <c r="K3955" i="22"/>
  <c r="L3956" i="22" l="1"/>
  <c r="K3956" i="22"/>
  <c r="L3957" i="22" l="1"/>
  <c r="K3957" i="22"/>
  <c r="L3958" i="22" l="1"/>
  <c r="K3958" i="22"/>
  <c r="L3959" i="22" l="1"/>
  <c r="K3959" i="22"/>
  <c r="L3960" i="22" l="1"/>
  <c r="K3960" i="22"/>
  <c r="L3961" i="22" l="1"/>
  <c r="K3961" i="22"/>
  <c r="L3962" i="22" l="1"/>
  <c r="K3962" i="22"/>
  <c r="L3963" i="22" l="1"/>
  <c r="K3963" i="22"/>
  <c r="L3964" i="22" l="1"/>
  <c r="K3964" i="22"/>
  <c r="L3965" i="22" l="1"/>
  <c r="K3965" i="22"/>
  <c r="L3966" i="22" l="1"/>
  <c r="K3966" i="22"/>
  <c r="L3967" i="22" l="1"/>
  <c r="K3967" i="22"/>
  <c r="L3968" i="22" l="1"/>
  <c r="K3968" i="22"/>
  <c r="L3969" i="22" l="1"/>
  <c r="K3969" i="22"/>
  <c r="L3970" i="22" l="1"/>
  <c r="K3970" i="22"/>
  <c r="L3971" i="22" l="1"/>
  <c r="K3971" i="22"/>
  <c r="L3972" i="22" l="1"/>
  <c r="K3972" i="22"/>
  <c r="L3973" i="22" l="1"/>
  <c r="K3973" i="22"/>
  <c r="L3974" i="22" l="1"/>
  <c r="K3974" i="22"/>
  <c r="L3975" i="22" l="1"/>
  <c r="K3975" i="22"/>
  <c r="L3976" i="22" l="1"/>
  <c r="K3976" i="22"/>
  <c r="L3977" i="22" l="1"/>
  <c r="K3977" i="22"/>
  <c r="L3978" i="22" l="1"/>
  <c r="K3978" i="22"/>
  <c r="L3979" i="22" l="1"/>
  <c r="K3979" i="22"/>
  <c r="L3980" i="22" l="1"/>
  <c r="K3980" i="22"/>
  <c r="L3981" i="22" l="1"/>
  <c r="K3981" i="22"/>
  <c r="L3982" i="22" l="1"/>
  <c r="K3982" i="22"/>
  <c r="L3983" i="22" l="1"/>
  <c r="K3983" i="22"/>
  <c r="L3984" i="22" l="1"/>
  <c r="K3984" i="22"/>
  <c r="L3985" i="22" l="1"/>
  <c r="K3985" i="22"/>
  <c r="L3986" i="22" l="1"/>
  <c r="K3986" i="22"/>
  <c r="L3987" i="22" l="1"/>
  <c r="K3987" i="22"/>
  <c r="L3988" i="22" l="1"/>
  <c r="K3988" i="22"/>
  <c r="L3989" i="22" l="1"/>
  <c r="K3989" i="22"/>
  <c r="L3990" i="22" l="1"/>
  <c r="K3990" i="22"/>
  <c r="L3991" i="22" l="1"/>
  <c r="K3991" i="22"/>
  <c r="L3992" i="22" l="1"/>
  <c r="K3992" i="22"/>
  <c r="L3993" i="22" l="1"/>
  <c r="K3993" i="22"/>
  <c r="L3994" i="22" l="1"/>
  <c r="K3994" i="22"/>
  <c r="L3995" i="22" l="1"/>
  <c r="K3995" i="22"/>
  <c r="L3996" i="22" l="1"/>
  <c r="K3996" i="22"/>
  <c r="L3997" i="22" l="1"/>
  <c r="K3997" i="22"/>
  <c r="L3998" i="22" l="1"/>
  <c r="K3998" i="22"/>
  <c r="L3999" i="22" l="1"/>
  <c r="K3999" i="22"/>
  <c r="L4000" i="22" l="1"/>
  <c r="K4000" i="22"/>
  <c r="L4001" i="22" l="1"/>
  <c r="K4001" i="22"/>
  <c r="L4002" i="22" l="1"/>
  <c r="K4002" i="22"/>
  <c r="L4003" i="22" l="1"/>
  <c r="K4003" i="22"/>
  <c r="L4004" i="22" l="1"/>
  <c r="K4004" i="22"/>
  <c r="L4005" i="22" l="1"/>
  <c r="K4005" i="22"/>
  <c r="L4006" i="22" l="1"/>
  <c r="K4006" i="22"/>
  <c r="L4007" i="22" l="1"/>
  <c r="K4007" i="22"/>
  <c r="L4008" i="22" l="1"/>
  <c r="K4008" i="22"/>
  <c r="L4009" i="22" l="1"/>
  <c r="K4009" i="22"/>
  <c r="L4010" i="22" l="1"/>
  <c r="K4010" i="22"/>
  <c r="L4011" i="22" l="1"/>
  <c r="K4011" i="22"/>
  <c r="L4012" i="22" l="1"/>
  <c r="K4012" i="22"/>
  <c r="L4013" i="22" l="1"/>
  <c r="K4013" i="22"/>
  <c r="L4014" i="22" l="1"/>
  <c r="K4014" i="22"/>
  <c r="L4015" i="22" l="1"/>
  <c r="K4015" i="22"/>
  <c r="L4016" i="22" l="1"/>
  <c r="K4016" i="22"/>
  <c r="L4017" i="22" l="1"/>
  <c r="K4017" i="22"/>
  <c r="L4018" i="22" l="1"/>
  <c r="K4018" i="22"/>
  <c r="L4019" i="22" l="1"/>
  <c r="K4019" i="22"/>
  <c r="L4020" i="22" l="1"/>
  <c r="K4020" i="22"/>
  <c r="L4021" i="22" l="1"/>
  <c r="K4021" i="22"/>
  <c r="L4022" i="22" l="1"/>
  <c r="K4022" i="22"/>
  <c r="L4023" i="22" l="1"/>
  <c r="K4023" i="22"/>
  <c r="L4024" i="22" l="1"/>
  <c r="K4024" i="22"/>
  <c r="L4025" i="22" l="1"/>
  <c r="K4025" i="22"/>
  <c r="L4026" i="22" l="1"/>
  <c r="K4026" i="22"/>
  <c r="L4027" i="22" l="1"/>
  <c r="K4027" i="22"/>
  <c r="L4028" i="22" l="1"/>
  <c r="K4028" i="22"/>
  <c r="L4029" i="22" l="1"/>
  <c r="K4029" i="22"/>
  <c r="L4030" i="22" l="1"/>
  <c r="K4030" i="22"/>
  <c r="L4031" i="22" l="1"/>
  <c r="K4031" i="22"/>
  <c r="L4032" i="22" l="1"/>
  <c r="K4032" i="22"/>
  <c r="L4033" i="22" l="1"/>
  <c r="K4033" i="22"/>
  <c r="L4034" i="22" l="1"/>
  <c r="K4034" i="22"/>
  <c r="L4035" i="22" l="1"/>
  <c r="K4035" i="22"/>
  <c r="L4036" i="22" l="1"/>
  <c r="K4036" i="22"/>
  <c r="L4037" i="22" l="1"/>
  <c r="K4037" i="22"/>
  <c r="L4038" i="22" l="1"/>
  <c r="K4038" i="22"/>
  <c r="L4039" i="22" l="1"/>
  <c r="K4039" i="22"/>
  <c r="L4040" i="22" l="1"/>
  <c r="K4040" i="22"/>
  <c r="L4041" i="22" l="1"/>
  <c r="K4041" i="22"/>
  <c r="L4042" i="22" l="1"/>
  <c r="K4042" i="22"/>
  <c r="L4043" i="22" l="1"/>
  <c r="K4043" i="22"/>
  <c r="L4044" i="22" l="1"/>
  <c r="K4044" i="22"/>
  <c r="L4045" i="22" l="1"/>
  <c r="K4045" i="22"/>
  <c r="L4046" i="22" l="1"/>
  <c r="K4046" i="22"/>
  <c r="L4047" i="22" l="1"/>
  <c r="K4047" i="22"/>
  <c r="L4048" i="22" l="1"/>
  <c r="K4048" i="22"/>
  <c r="L4049" i="22" l="1"/>
  <c r="K4049" i="22"/>
  <c r="L4050" i="22" l="1"/>
  <c r="K4050" i="22"/>
  <c r="L4051" i="22" l="1"/>
  <c r="K4051" i="22"/>
  <c r="L4052" i="22" l="1"/>
  <c r="K4052" i="22"/>
  <c r="L4053" i="22" l="1"/>
  <c r="K4053" i="22"/>
  <c r="L4054" i="22" l="1"/>
  <c r="K4054" i="22"/>
  <c r="L4055" i="22" l="1"/>
  <c r="K4055" i="22"/>
  <c r="L4056" i="22" l="1"/>
  <c r="K4056" i="22"/>
  <c r="L4057" i="22" l="1"/>
  <c r="K4057" i="22"/>
  <c r="L4058" i="22" l="1"/>
  <c r="K4058" i="22"/>
  <c r="L4059" i="22" l="1"/>
  <c r="K4059" i="22"/>
  <c r="L4060" i="22" l="1"/>
  <c r="K4060" i="22"/>
  <c r="L4061" i="22" l="1"/>
  <c r="K4061" i="22"/>
  <c r="L4062" i="22" l="1"/>
  <c r="K4062" i="22"/>
  <c r="L4063" i="22" l="1"/>
  <c r="K4063" i="22"/>
  <c r="L4064" i="22" l="1"/>
  <c r="K4064" i="22"/>
  <c r="L4065" i="22" l="1"/>
  <c r="K4065" i="22"/>
  <c r="L4066" i="22" l="1"/>
  <c r="K4066" i="22"/>
  <c r="L4067" i="22" l="1"/>
  <c r="K4067" i="22"/>
  <c r="L4068" i="22" l="1"/>
  <c r="K4068" i="22"/>
  <c r="L4069" i="22" l="1"/>
  <c r="K4069" i="22"/>
  <c r="L4070" i="22" l="1"/>
  <c r="K4070" i="22"/>
  <c r="L4071" i="22" l="1"/>
  <c r="K4071" i="22"/>
  <c r="L4072" i="22" l="1"/>
  <c r="K4072" i="22"/>
  <c r="L4073" i="22" l="1"/>
  <c r="K4073" i="22"/>
  <c r="L4074" i="22" l="1"/>
  <c r="K4074" i="22"/>
  <c r="L4075" i="22" l="1"/>
  <c r="K4075" i="22"/>
  <c r="L4076" i="22" l="1"/>
  <c r="K4076" i="22"/>
  <c r="L4077" i="22" l="1"/>
  <c r="K4077" i="22"/>
  <c r="L4078" i="22" l="1"/>
  <c r="K4078" i="22"/>
  <c r="L4079" i="22" l="1"/>
  <c r="K4079" i="22"/>
  <c r="L4080" i="22" l="1"/>
  <c r="K4080" i="22"/>
  <c r="L4081" i="22" l="1"/>
  <c r="K4081" i="22"/>
  <c r="L4082" i="22" l="1"/>
  <c r="K4082" i="22"/>
  <c r="L4083" i="22" l="1"/>
  <c r="K4083" i="22"/>
  <c r="L4084" i="22" l="1"/>
  <c r="K4084" i="22"/>
  <c r="L4085" i="22" l="1"/>
  <c r="K4085" i="22"/>
  <c r="L4086" i="22" l="1"/>
  <c r="K4086" i="22"/>
  <c r="L4087" i="22" l="1"/>
  <c r="K4087" i="22"/>
  <c r="L4088" i="22" l="1"/>
  <c r="K4088" i="22"/>
  <c r="L4089" i="22" l="1"/>
  <c r="K4089" i="22"/>
  <c r="L4090" i="22" l="1"/>
  <c r="K4090" i="22"/>
  <c r="L4091" i="22" l="1"/>
  <c r="K4091" i="22"/>
  <c r="L4092" i="22" l="1"/>
  <c r="K4092" i="22"/>
  <c r="L4093" i="22" l="1"/>
  <c r="K4093" i="22"/>
  <c r="L4094" i="22" l="1"/>
  <c r="K4094" i="22"/>
  <c r="L4095" i="22" l="1"/>
  <c r="K4095" i="22"/>
  <c r="L4096" i="22" l="1"/>
  <c r="K4096" i="22"/>
  <c r="L4097" i="22" l="1"/>
  <c r="K4097" i="22"/>
  <c r="L4098" i="22" l="1"/>
  <c r="K4098" i="22"/>
  <c r="L4099" i="22" l="1"/>
  <c r="K4099" i="22"/>
  <c r="L4100" i="22" l="1"/>
  <c r="K4100" i="22"/>
  <c r="L4101" i="22" l="1"/>
  <c r="K4101" i="22"/>
  <c r="L4102" i="22" l="1"/>
  <c r="K4102" i="22"/>
  <c r="L4103" i="22" l="1"/>
  <c r="K4103" i="22"/>
  <c r="L4104" i="22" l="1"/>
  <c r="K4104" i="22"/>
  <c r="L4105" i="22" l="1"/>
  <c r="K4105" i="22"/>
  <c r="L4106" i="22" l="1"/>
  <c r="K4106" i="22"/>
  <c r="L4107" i="22" l="1"/>
  <c r="K4107" i="22"/>
  <c r="L4108" i="22" l="1"/>
  <c r="K4108" i="22"/>
  <c r="L4109" i="22" l="1"/>
  <c r="K4109" i="22"/>
  <c r="L4110" i="22" l="1"/>
  <c r="K4110" i="22"/>
  <c r="L4111" i="22" l="1"/>
  <c r="K4111" i="22"/>
  <c r="L4112" i="22" l="1"/>
  <c r="K4112" i="22"/>
  <c r="L4113" i="22" l="1"/>
  <c r="K4113" i="22"/>
  <c r="L4114" i="22" l="1"/>
  <c r="K4114" i="22"/>
  <c r="L4115" i="22" l="1"/>
  <c r="K4115" i="22"/>
  <c r="L4116" i="22" l="1"/>
  <c r="K4116" i="22"/>
  <c r="L4117" i="22" l="1"/>
  <c r="K4117" i="22"/>
  <c r="L4118" i="22" l="1"/>
  <c r="K4118" i="22"/>
  <c r="L4119" i="22" l="1"/>
  <c r="K4119" i="22"/>
  <c r="L4120" i="22" l="1"/>
  <c r="K4120" i="22"/>
  <c r="L4121" i="22" l="1"/>
  <c r="K4121" i="22"/>
  <c r="L4122" i="22" l="1"/>
  <c r="K4122" i="22"/>
  <c r="L4123" i="22" l="1"/>
  <c r="K4123" i="22"/>
  <c r="L4124" i="22" l="1"/>
  <c r="K4124" i="22"/>
  <c r="L4125" i="22" l="1"/>
  <c r="K4125" i="22"/>
  <c r="L4126" i="22" l="1"/>
  <c r="K4126" i="22"/>
  <c r="L4127" i="22" l="1"/>
  <c r="K4127" i="22"/>
  <c r="L4128" i="22" l="1"/>
  <c r="K4128" i="22"/>
  <c r="L4129" i="22" l="1"/>
  <c r="K4129" i="22"/>
  <c r="L4130" i="22" l="1"/>
  <c r="K4130" i="22"/>
  <c r="L4131" i="22" l="1"/>
  <c r="K4131" i="22"/>
  <c r="L4132" i="22" l="1"/>
  <c r="K4132" i="22"/>
  <c r="L4133" i="22" l="1"/>
  <c r="K4133" i="22"/>
  <c r="L4134" i="22" l="1"/>
  <c r="K4134" i="22"/>
  <c r="L4135" i="22" l="1"/>
  <c r="K4135" i="22"/>
  <c r="L4136" i="22" l="1"/>
  <c r="K4136" i="22"/>
  <c r="L4137" i="22" l="1"/>
  <c r="K4137" i="22"/>
  <c r="L4138" i="22" l="1"/>
  <c r="K4138" i="22"/>
  <c r="L4139" i="22" l="1"/>
  <c r="K4139" i="22"/>
  <c r="L4140" i="22" l="1"/>
  <c r="K4140" i="22"/>
  <c r="L4141" i="22" l="1"/>
  <c r="K4141" i="22"/>
  <c r="L4142" i="22" l="1"/>
  <c r="K4142" i="22"/>
  <c r="L4143" i="22" l="1"/>
  <c r="K4143" i="22"/>
  <c r="L4144" i="22" l="1"/>
  <c r="K4144" i="22"/>
  <c r="L4145" i="22" l="1"/>
  <c r="K4145" i="22"/>
  <c r="L4146" i="22" l="1"/>
  <c r="K4146" i="22"/>
  <c r="L4147" i="22" l="1"/>
  <c r="K4147" i="22"/>
  <c r="L4148" i="22" l="1"/>
  <c r="K4148" i="22"/>
  <c r="L4149" i="22" l="1"/>
  <c r="K4149" i="22"/>
  <c r="L4150" i="22" l="1"/>
  <c r="K4150" i="22"/>
  <c r="L4151" i="22" l="1"/>
  <c r="K4151" i="22"/>
  <c r="L4152" i="22" l="1"/>
  <c r="K4152" i="22"/>
  <c r="L4153" i="22" l="1"/>
  <c r="K4153" i="22"/>
  <c r="L4154" i="22" l="1"/>
  <c r="K4154" i="22"/>
  <c r="L4155" i="22" l="1"/>
  <c r="K4155" i="22"/>
  <c r="L4156" i="22" l="1"/>
  <c r="K4156" i="22"/>
  <c r="L4157" i="22" l="1"/>
  <c r="K4157" i="22"/>
  <c r="L4158" i="22" l="1"/>
  <c r="K4158" i="22"/>
  <c r="L4159" i="22" l="1"/>
  <c r="K4159" i="22"/>
  <c r="L4160" i="22" l="1"/>
  <c r="K4160" i="22"/>
  <c r="L4161" i="22" l="1"/>
  <c r="K4161" i="22"/>
  <c r="L4162" i="22" l="1"/>
  <c r="K4162" i="22"/>
  <c r="L4163" i="22" l="1"/>
  <c r="K4163" i="22"/>
  <c r="L4164" i="22" l="1"/>
  <c r="K4164" i="22"/>
  <c r="L4165" i="22" l="1"/>
  <c r="K4165" i="22"/>
  <c r="L4166" i="22" l="1"/>
  <c r="K4166" i="22"/>
  <c r="L4167" i="22" l="1"/>
  <c r="K4167" i="22"/>
  <c r="L4168" i="22" l="1"/>
  <c r="K4168" i="22"/>
  <c r="L4169" i="22" l="1"/>
  <c r="K4169" i="22"/>
  <c r="L4170" i="22" l="1"/>
  <c r="K4170" i="22"/>
  <c r="L4171" i="22" l="1"/>
  <c r="K4171" i="22"/>
  <c r="L4172" i="22" l="1"/>
  <c r="K4172" i="22"/>
  <c r="L4173" i="22" l="1"/>
  <c r="K4173" i="22"/>
  <c r="L4174" i="22" l="1"/>
  <c r="K4174" i="22"/>
  <c r="L4175" i="22" l="1"/>
  <c r="K4175" i="22"/>
  <c r="L4176" i="22" l="1"/>
  <c r="K4176" i="22"/>
  <c r="L4177" i="22" l="1"/>
  <c r="K4177" i="22"/>
  <c r="L4178" i="22" l="1"/>
  <c r="K4178" i="22"/>
  <c r="L4179" i="22" l="1"/>
  <c r="K4179" i="22"/>
  <c r="L4180" i="22" l="1"/>
  <c r="K4180" i="22"/>
  <c r="L4181" i="22" l="1"/>
  <c r="K4181" i="22"/>
  <c r="L4182" i="22" l="1"/>
  <c r="K4182" i="22"/>
  <c r="L4183" i="22" l="1"/>
  <c r="K4183" i="22"/>
  <c r="L4184" i="22" l="1"/>
  <c r="K4184" i="22"/>
  <c r="L4185" i="22" l="1"/>
  <c r="K4185" i="22"/>
  <c r="L4186" i="22" l="1"/>
  <c r="K4186" i="22"/>
  <c r="L4187" i="22" l="1"/>
  <c r="K4187" i="22"/>
  <c r="L4188" i="22" l="1"/>
  <c r="K4188" i="22"/>
  <c r="L4189" i="22" l="1"/>
  <c r="K4189" i="22"/>
  <c r="L4190" i="22" l="1"/>
  <c r="K4190" i="22"/>
  <c r="L4191" i="22" l="1"/>
  <c r="K4191" i="22"/>
  <c r="L4192" i="22" l="1"/>
  <c r="K4192" i="22"/>
  <c r="L4193" i="22" l="1"/>
  <c r="K4193" i="22"/>
  <c r="L4194" i="22" l="1"/>
  <c r="K4194" i="22"/>
  <c r="L4195" i="22" l="1"/>
  <c r="K4195" i="22"/>
  <c r="L4196" i="22" l="1"/>
  <c r="K4196" i="22"/>
  <c r="L4197" i="22" l="1"/>
  <c r="K4197" i="22"/>
  <c r="L4198" i="22" l="1"/>
  <c r="K4198" i="22"/>
  <c r="L4199" i="22" l="1"/>
  <c r="K4199" i="22"/>
  <c r="L4200" i="22" l="1"/>
  <c r="K4200" i="22"/>
  <c r="L4201" i="22" l="1"/>
  <c r="K4201" i="22"/>
  <c r="L4202" i="22" l="1"/>
  <c r="K4202" i="22"/>
  <c r="L4203" i="22" l="1"/>
  <c r="K4203" i="22"/>
  <c r="L4204" i="22" l="1"/>
  <c r="K4204" i="22"/>
  <c r="L4205" i="22" l="1"/>
  <c r="K4205" i="22"/>
  <c r="L4206" i="22" l="1"/>
  <c r="K4206" i="22"/>
  <c r="L4207" i="22" l="1"/>
  <c r="K4207" i="22"/>
  <c r="L4208" i="22" l="1"/>
  <c r="K4208" i="22"/>
  <c r="L4209" i="22" l="1"/>
  <c r="K4209" i="22"/>
  <c r="L4210" i="22" l="1"/>
  <c r="K4210" i="22"/>
  <c r="L4211" i="22" l="1"/>
  <c r="K4211" i="22"/>
  <c r="L4212" i="22" l="1"/>
  <c r="K4212" i="22"/>
  <c r="L4213" i="22" l="1"/>
  <c r="K4213" i="22"/>
  <c r="L4214" i="22" l="1"/>
  <c r="K4214" i="22"/>
  <c r="L4215" i="22" l="1"/>
  <c r="K4215" i="22"/>
  <c r="L4216" i="22" l="1"/>
  <c r="K4216" i="22"/>
  <c r="L4217" i="22" l="1"/>
  <c r="K4217" i="22"/>
  <c r="L4218" i="22" l="1"/>
  <c r="K4218" i="22"/>
  <c r="L4219" i="22" l="1"/>
  <c r="K4219" i="22"/>
  <c r="L4220" i="22" l="1"/>
  <c r="K4220" i="22"/>
  <c r="L4221" i="22" l="1"/>
  <c r="K4221" i="22"/>
  <c r="L4222" i="22" l="1"/>
  <c r="K4222" i="22"/>
  <c r="L4223" i="22" l="1"/>
  <c r="K4223" i="22"/>
  <c r="L4224" i="22" l="1"/>
  <c r="K4224" i="22"/>
  <c r="L4225" i="22" l="1"/>
  <c r="K4225" i="22"/>
  <c r="L4226" i="22" l="1"/>
  <c r="K4226" i="22"/>
  <c r="L4227" i="22" l="1"/>
  <c r="K4227" i="22"/>
  <c r="L4228" i="22" l="1"/>
  <c r="K4228" i="22"/>
  <c r="L4229" i="22" l="1"/>
  <c r="K4229" i="22"/>
  <c r="L4230" i="22" l="1"/>
  <c r="K4230" i="22"/>
  <c r="L4231" i="22" l="1"/>
  <c r="K4231" i="22"/>
  <c r="L4232" i="22" l="1"/>
  <c r="K4232" i="22"/>
  <c r="L4233" i="22" l="1"/>
  <c r="K4233" i="22"/>
  <c r="L4234" i="22" l="1"/>
  <c r="K4234" i="22"/>
  <c r="L4235" i="22" l="1"/>
  <c r="K4235" i="22"/>
  <c r="L4236" i="22" l="1"/>
  <c r="K4236" i="22"/>
  <c r="L4237" i="22" l="1"/>
  <c r="K4237" i="22"/>
  <c r="L4238" i="22" l="1"/>
  <c r="K4238" i="22"/>
  <c r="L4239" i="22" l="1"/>
  <c r="K4239" i="22"/>
  <c r="L4240" i="22" l="1"/>
  <c r="K4240" i="22"/>
  <c r="L4241" i="22" l="1"/>
  <c r="K4241" i="22"/>
  <c r="L4242" i="22" l="1"/>
  <c r="K4242" i="22"/>
  <c r="L4243" i="22" l="1"/>
  <c r="K4243" i="22"/>
  <c r="L4244" i="22" l="1"/>
  <c r="K4244" i="22"/>
  <c r="L4245" i="22" l="1"/>
  <c r="K4245" i="22"/>
  <c r="L4246" i="22" l="1"/>
  <c r="K4246" i="22"/>
  <c r="L4247" i="22" l="1"/>
  <c r="K4247" i="22"/>
  <c r="L4248" i="22" l="1"/>
  <c r="K4248" i="22"/>
  <c r="L4249" i="22" l="1"/>
  <c r="K4249" i="22"/>
  <c r="L4250" i="22" l="1"/>
  <c r="K4250" i="22"/>
  <c r="L4251" i="22" l="1"/>
  <c r="K4251" i="22"/>
  <c r="L4252" i="22" l="1"/>
  <c r="K4252" i="22"/>
  <c r="L4253" i="22" l="1"/>
  <c r="K4253" i="22"/>
  <c r="L4254" i="22" l="1"/>
  <c r="K4254" i="22"/>
  <c r="L4255" i="22" l="1"/>
  <c r="K4255" i="22"/>
  <c r="L4256" i="22" l="1"/>
  <c r="K4256" i="22"/>
  <c r="L4257" i="22" l="1"/>
  <c r="K4257" i="22"/>
  <c r="L4258" i="22" l="1"/>
  <c r="K4258" i="22"/>
  <c r="L4259" i="22" l="1"/>
  <c r="K4259" i="22"/>
  <c r="L4260" i="22" l="1"/>
  <c r="K4260" i="22"/>
  <c r="L4261" i="22" l="1"/>
  <c r="K4261" i="22"/>
  <c r="L4262" i="22" l="1"/>
  <c r="K4262" i="22"/>
  <c r="L4263" i="22" l="1"/>
  <c r="K4263" i="22"/>
  <c r="L4264" i="22" l="1"/>
  <c r="K4264" i="22"/>
  <c r="L4265" i="22" l="1"/>
  <c r="K4265" i="22"/>
  <c r="L4266" i="22" l="1"/>
  <c r="K4266" i="22"/>
  <c r="L4267" i="22" l="1"/>
  <c r="K4267" i="22"/>
  <c r="L4268" i="22" l="1"/>
  <c r="K4268" i="22"/>
  <c r="L4269" i="22" l="1"/>
  <c r="K4269" i="22"/>
  <c r="L4270" i="22" l="1"/>
  <c r="K4270" i="22"/>
  <c r="L4271" i="22" l="1"/>
  <c r="K4271" i="22"/>
  <c r="L4272" i="22" l="1"/>
  <c r="K4272" i="22"/>
  <c r="L4273" i="22" l="1"/>
  <c r="K4273" i="22"/>
  <c r="L4274" i="22" l="1"/>
  <c r="K4274" i="22"/>
  <c r="L4275" i="22" l="1"/>
  <c r="K4275" i="22"/>
  <c r="L4276" i="22" l="1"/>
  <c r="K4276" i="22"/>
  <c r="L4277" i="22" l="1"/>
  <c r="K4277" i="22"/>
  <c r="L4278" i="22" l="1"/>
  <c r="K4278" i="22"/>
  <c r="L4279" i="22" l="1"/>
  <c r="K4279" i="22"/>
  <c r="L4280" i="22" l="1"/>
  <c r="K4280" i="22"/>
  <c r="L4281" i="22" l="1"/>
  <c r="K4281" i="22"/>
  <c r="L4282" i="22" l="1"/>
  <c r="K4282" i="22"/>
  <c r="L4283" i="22" l="1"/>
  <c r="K4283" i="22"/>
  <c r="L4284" i="22" l="1"/>
  <c r="K4284" i="22"/>
  <c r="L4285" i="22" l="1"/>
  <c r="K4285" i="22"/>
  <c r="L4286" i="22" l="1"/>
  <c r="K4286" i="22"/>
  <c r="L4287" i="22" l="1"/>
  <c r="K4287" i="22"/>
  <c r="L4288" i="22" l="1"/>
  <c r="K4288" i="22"/>
  <c r="L4289" i="22" l="1"/>
  <c r="K4289" i="22"/>
  <c r="L4290" i="22" l="1"/>
  <c r="K4290" i="22"/>
  <c r="L4291" i="22" l="1"/>
  <c r="K4291" i="22"/>
  <c r="L4292" i="22" l="1"/>
  <c r="K4292" i="22"/>
  <c r="L4293" i="22" l="1"/>
  <c r="K4293" i="22"/>
  <c r="L4294" i="22" l="1"/>
  <c r="K4294" i="22"/>
  <c r="L4295" i="22" l="1"/>
  <c r="K4295" i="22"/>
  <c r="L4296" i="22" l="1"/>
  <c r="K4296" i="22"/>
  <c r="L4297" i="22" l="1"/>
  <c r="K4297" i="22"/>
  <c r="L4298" i="22" l="1"/>
  <c r="K4298" i="22"/>
  <c r="L4299" i="22" l="1"/>
  <c r="K4299" i="22"/>
  <c r="L4300" i="22" l="1"/>
  <c r="K4300" i="22"/>
  <c r="L4301" i="22" l="1"/>
  <c r="K4301" i="22"/>
  <c r="L4302" i="22" l="1"/>
  <c r="K4302" i="22"/>
  <c r="L4303" i="22" l="1"/>
  <c r="K4303" i="22"/>
  <c r="L4304" i="22" l="1"/>
  <c r="K4304" i="22"/>
  <c r="L4305" i="22" l="1"/>
  <c r="K4305" i="22"/>
  <c r="L4306" i="22" l="1"/>
  <c r="K4306" i="22"/>
  <c r="L4307" i="22" l="1"/>
  <c r="K4307" i="22"/>
  <c r="L4308" i="22" l="1"/>
  <c r="K4308" i="22"/>
  <c r="L4309" i="22" l="1"/>
  <c r="K4309" i="22"/>
  <c r="L4310" i="22" l="1"/>
  <c r="K4310" i="22"/>
  <c r="L4311" i="22" l="1"/>
  <c r="K4311" i="22"/>
  <c r="L4312" i="22" l="1"/>
  <c r="K4312" i="22"/>
  <c r="L4313" i="22" l="1"/>
  <c r="K4313" i="22"/>
  <c r="L4314" i="22" l="1"/>
  <c r="K4314" i="22"/>
  <c r="L4315" i="22" l="1"/>
  <c r="K4315" i="22"/>
  <c r="L4316" i="22" l="1"/>
  <c r="K4316" i="22"/>
  <c r="L4317" i="22" l="1"/>
  <c r="K4317" i="22"/>
  <c r="L4318" i="22" l="1"/>
  <c r="K4318" i="22"/>
  <c r="L4319" i="22" l="1"/>
  <c r="K4319" i="22"/>
  <c r="L4320" i="22" l="1"/>
  <c r="K4320" i="22"/>
  <c r="L4321" i="22" l="1"/>
  <c r="K4321" i="22"/>
  <c r="L4322" i="22" l="1"/>
  <c r="K4322" i="22"/>
  <c r="L4323" i="22" l="1"/>
  <c r="K4323" i="22"/>
  <c r="L4324" i="22" l="1"/>
  <c r="K4324" i="22"/>
  <c r="L4325" i="22" l="1"/>
  <c r="K4325" i="22"/>
  <c r="L4326" i="22" l="1"/>
  <c r="K4326" i="22"/>
  <c r="L4327" i="22" l="1"/>
  <c r="K4327" i="22"/>
  <c r="L4328" i="22" l="1"/>
  <c r="K4328" i="22"/>
  <c r="L4329" i="22" l="1"/>
  <c r="K4329" i="22"/>
  <c r="L4330" i="22" l="1"/>
  <c r="K4330" i="22"/>
  <c r="L4331" i="22" l="1"/>
  <c r="K4331" i="22"/>
  <c r="L4332" i="22" l="1"/>
  <c r="K4332" i="22"/>
  <c r="L4333" i="22" l="1"/>
  <c r="K4333" i="22"/>
  <c r="L4334" i="22" l="1"/>
  <c r="K4334" i="22"/>
  <c r="L4335" i="22" l="1"/>
  <c r="K4335" i="22"/>
  <c r="L4336" i="22" l="1"/>
  <c r="K4336" i="22"/>
  <c r="L4337" i="22" l="1"/>
  <c r="K4337" i="22"/>
  <c r="L4338" i="22" l="1"/>
  <c r="K4338" i="22"/>
  <c r="L4339" i="22" l="1"/>
  <c r="K4339" i="22"/>
  <c r="L4340" i="22" l="1"/>
  <c r="K4340" i="22"/>
  <c r="L4341" i="22" l="1"/>
  <c r="K4341" i="22"/>
  <c r="L4342" i="22" l="1"/>
  <c r="K4342" i="22"/>
  <c r="L4343" i="22" l="1"/>
  <c r="K4343" i="22"/>
  <c r="L4344" i="22" l="1"/>
  <c r="K4344" i="22"/>
  <c r="L4345" i="22" l="1"/>
  <c r="K4345" i="22"/>
  <c r="L4346" i="22" l="1"/>
  <c r="K4346" i="22"/>
  <c r="L4347" i="22" l="1"/>
  <c r="K4347" i="22"/>
  <c r="L4348" i="22" l="1"/>
  <c r="K4348" i="22"/>
  <c r="L4349" i="22" l="1"/>
  <c r="K4349" i="22"/>
  <c r="L4350" i="22" l="1"/>
  <c r="K4350" i="22"/>
  <c r="L4351" i="22" l="1"/>
  <c r="K4351" i="22"/>
  <c r="L4352" i="22" l="1"/>
  <c r="K4352" i="22"/>
  <c r="L4353" i="22" l="1"/>
  <c r="K4353" i="22"/>
  <c r="L4354" i="22" l="1"/>
  <c r="K4354" i="22"/>
  <c r="L4355" i="22" l="1"/>
  <c r="K4355" i="22"/>
  <c r="L4356" i="22" l="1"/>
  <c r="K4356" i="22"/>
  <c r="L4357" i="22" l="1"/>
  <c r="K4357" i="22"/>
  <c r="L4358" i="22" l="1"/>
  <c r="K4358" i="22"/>
  <c r="L4359" i="22" l="1"/>
  <c r="K4359" i="22"/>
  <c r="L4360" i="22" l="1"/>
  <c r="K4360" i="22"/>
  <c r="L4361" i="22" l="1"/>
  <c r="K4361" i="22"/>
  <c r="L4362" i="22" l="1"/>
  <c r="K4362" i="22"/>
  <c r="L4363" i="22" l="1"/>
  <c r="K4363" i="22"/>
  <c r="L4364" i="22" l="1"/>
  <c r="K4364" i="22"/>
  <c r="L4365" i="22" l="1"/>
  <c r="K4365" i="22"/>
  <c r="L4366" i="22" l="1"/>
  <c r="K4366" i="22"/>
  <c r="L4367" i="22" l="1"/>
  <c r="K4367" i="22"/>
  <c r="L4368" i="22" l="1"/>
  <c r="K4368" i="22"/>
  <c r="L4369" i="22" l="1"/>
  <c r="K4369" i="22"/>
  <c r="L4370" i="22" l="1"/>
  <c r="K4370" i="22"/>
  <c r="L4371" i="22" l="1"/>
  <c r="K4371" i="22"/>
  <c r="L4372" i="22" l="1"/>
  <c r="K4372" i="22"/>
  <c r="L4373" i="22" l="1"/>
  <c r="K4373" i="22"/>
  <c r="L4374" i="22" l="1"/>
  <c r="K4374" i="22"/>
  <c r="L4375" i="22" l="1"/>
  <c r="K4375" i="22"/>
  <c r="L4376" i="22" l="1"/>
  <c r="K4376" i="22"/>
  <c r="L4377" i="22" l="1"/>
  <c r="K4377" i="22"/>
  <c r="L4378" i="22" l="1"/>
  <c r="K4378" i="22"/>
  <c r="L4379" i="22" l="1"/>
  <c r="K4379" i="22"/>
  <c r="L4380" i="22" l="1"/>
  <c r="K4380" i="22"/>
  <c r="L4381" i="22" l="1"/>
  <c r="K4381" i="22"/>
  <c r="L4382" i="22" l="1"/>
  <c r="K4382" i="22"/>
  <c r="L4383" i="22" l="1"/>
  <c r="K4383" i="22"/>
  <c r="L4384" i="22" l="1"/>
  <c r="K4384" i="22"/>
  <c r="L4385" i="22" l="1"/>
  <c r="K4385" i="22"/>
  <c r="L4386" i="22" l="1"/>
  <c r="K4386" i="22"/>
  <c r="L4387" i="22" l="1"/>
  <c r="K4387" i="22"/>
  <c r="L4388" i="22" l="1"/>
  <c r="K4388" i="22"/>
  <c r="L4389" i="22" l="1"/>
  <c r="K4389" i="22"/>
  <c r="L4390" i="22" l="1"/>
  <c r="K4390" i="22"/>
  <c r="L4391" i="22" l="1"/>
  <c r="K4391" i="22"/>
  <c r="L4392" i="22" l="1"/>
  <c r="K4392" i="22"/>
  <c r="L4393" i="22" l="1"/>
  <c r="K4393" i="22"/>
  <c r="L4394" i="22" l="1"/>
  <c r="K4394" i="22"/>
  <c r="L4395" i="22" l="1"/>
  <c r="K4395" i="22"/>
  <c r="L4396" i="22" l="1"/>
  <c r="K4396" i="22"/>
  <c r="L4397" i="22" l="1"/>
  <c r="K4397" i="22"/>
  <c r="L4398" i="22" l="1"/>
  <c r="K4398" i="22"/>
  <c r="L4399" i="22" l="1"/>
  <c r="K4399" i="22"/>
  <c r="L4400" i="22" l="1"/>
  <c r="K4400" i="22"/>
  <c r="L4401" i="22" l="1"/>
  <c r="K4401" i="22"/>
  <c r="L4402" i="22" l="1"/>
  <c r="K4402" i="22"/>
  <c r="L4403" i="22" l="1"/>
  <c r="K4403" i="22"/>
  <c r="L4404" i="22" l="1"/>
  <c r="K4404" i="22"/>
  <c r="L4405" i="22" l="1"/>
  <c r="K4405" i="22"/>
  <c r="L4406" i="22" l="1"/>
  <c r="K4406" i="22"/>
  <c r="L4407" i="22" l="1"/>
  <c r="K4407" i="22"/>
  <c r="L4408" i="22" l="1"/>
  <c r="K4408" i="22"/>
  <c r="L4409" i="22" l="1"/>
  <c r="K4409" i="22"/>
  <c r="L4410" i="22" l="1"/>
  <c r="K4410" i="22"/>
  <c r="L4411" i="22" l="1"/>
  <c r="K4411" i="22"/>
  <c r="L4412" i="22" l="1"/>
  <c r="K4412" i="22"/>
  <c r="L4413" i="22" l="1"/>
  <c r="K4413" i="22"/>
  <c r="L4414" i="22" l="1"/>
  <c r="K4414" i="22"/>
  <c r="L4415" i="22" l="1"/>
  <c r="K4415" i="22"/>
  <c r="L4416" i="22" l="1"/>
  <c r="K4416" i="22"/>
  <c r="L4417" i="22" l="1"/>
  <c r="K4417" i="22"/>
  <c r="L4418" i="22" l="1"/>
  <c r="K4418" i="22"/>
  <c r="L4419" i="22" l="1"/>
  <c r="K4419" i="22"/>
  <c r="L4420" i="22" l="1"/>
  <c r="K4420" i="22"/>
  <c r="L4421" i="22" l="1"/>
  <c r="K4421" i="22"/>
  <c r="L4422" i="22" l="1"/>
  <c r="K4422" i="22"/>
  <c r="L4423" i="22" l="1"/>
  <c r="K4423" i="22"/>
  <c r="L4424" i="22" l="1"/>
  <c r="K4424" i="22"/>
  <c r="L4425" i="22" l="1"/>
  <c r="K4425" i="22"/>
  <c r="L4426" i="22" l="1"/>
  <c r="K4426" i="22"/>
  <c r="L4427" i="22" l="1"/>
  <c r="K4427" i="22"/>
  <c r="L4428" i="22" l="1"/>
  <c r="K4428" i="22"/>
  <c r="L4429" i="22" l="1"/>
  <c r="K4429" i="22"/>
  <c r="L4430" i="22" l="1"/>
  <c r="K4430" i="22"/>
  <c r="L4431" i="22" l="1"/>
  <c r="K4431" i="22"/>
  <c r="L4432" i="22" l="1"/>
  <c r="K4432" i="22"/>
  <c r="L4433" i="22" l="1"/>
  <c r="K4433" i="22"/>
  <c r="L4434" i="22" l="1"/>
  <c r="K4434" i="22"/>
  <c r="L4435" i="22" l="1"/>
  <c r="K4435" i="22"/>
  <c r="L4436" i="22" l="1"/>
  <c r="K4436" i="22"/>
  <c r="L4437" i="22" l="1"/>
  <c r="K4437" i="22"/>
  <c r="L4438" i="22" l="1"/>
  <c r="K4438" i="22"/>
  <c r="L4439" i="22" l="1"/>
  <c r="K4439" i="22"/>
  <c r="L4440" i="22" l="1"/>
  <c r="K4440" i="22"/>
  <c r="L4441" i="22" l="1"/>
  <c r="K4441" i="22"/>
  <c r="L4442" i="22" l="1"/>
  <c r="K4442" i="22"/>
  <c r="L4443" i="22" l="1"/>
  <c r="K4443" i="22"/>
  <c r="L4444" i="22" l="1"/>
  <c r="K4444" i="22"/>
  <c r="L4445" i="22" l="1"/>
  <c r="K4445" i="22"/>
  <c r="L4446" i="22" l="1"/>
  <c r="K4446" i="22"/>
  <c r="L4447" i="22" l="1"/>
  <c r="K4447" i="22"/>
  <c r="L4448" i="22" l="1"/>
  <c r="K4448" i="22"/>
  <c r="L4449" i="22" l="1"/>
  <c r="K4449" i="22"/>
  <c r="L4450" i="22" l="1"/>
  <c r="K4450" i="22"/>
  <c r="L4451" i="22" l="1"/>
  <c r="K4451" i="22"/>
  <c r="L4452" i="22" l="1"/>
  <c r="K4452" i="22"/>
  <c r="L4453" i="22" l="1"/>
  <c r="K4453" i="22"/>
  <c r="L4454" i="22" l="1"/>
  <c r="K4454" i="22"/>
  <c r="L4455" i="22" l="1"/>
  <c r="K4455" i="22"/>
  <c r="L4456" i="22" l="1"/>
  <c r="K4456" i="22"/>
  <c r="L4457" i="22" l="1"/>
  <c r="K4457" i="22"/>
  <c r="L4458" i="22" l="1"/>
  <c r="K4458" i="22"/>
  <c r="L4459" i="22" l="1"/>
  <c r="K4459" i="22"/>
  <c r="L4460" i="22" l="1"/>
  <c r="K4460" i="22"/>
  <c r="L4461" i="22" l="1"/>
  <c r="K4461" i="22"/>
  <c r="L4462" i="22" l="1"/>
  <c r="K4462" i="22"/>
  <c r="L4463" i="22" l="1"/>
  <c r="K4463" i="22"/>
  <c r="L4464" i="22" l="1"/>
  <c r="K4464" i="22"/>
  <c r="L4465" i="22" l="1"/>
  <c r="K4465" i="22"/>
  <c r="L4466" i="22" l="1"/>
  <c r="K4466" i="22"/>
  <c r="L4467" i="22" l="1"/>
  <c r="K4467" i="22"/>
  <c r="L4468" i="22" l="1"/>
  <c r="K4468" i="22"/>
  <c r="L4469" i="22" l="1"/>
  <c r="K4469" i="22"/>
  <c r="L4470" i="22" l="1"/>
  <c r="K4470" i="22"/>
  <c r="L4471" i="22" l="1"/>
  <c r="K4471" i="22"/>
  <c r="L4472" i="22" l="1"/>
  <c r="K4472" i="22"/>
  <c r="L4473" i="22" l="1"/>
  <c r="K4473" i="22"/>
  <c r="L4474" i="22" l="1"/>
  <c r="K4474" i="22"/>
  <c r="L4475" i="22" l="1"/>
  <c r="K4475" i="22"/>
  <c r="L4476" i="22" l="1"/>
  <c r="K4476" i="22"/>
  <c r="L4477" i="22" l="1"/>
  <c r="K4477" i="22"/>
  <c r="L4478" i="22" l="1"/>
  <c r="K4478" i="22"/>
  <c r="L4479" i="22" l="1"/>
  <c r="K4479" i="22"/>
  <c r="L4480" i="22" l="1"/>
  <c r="K4480" i="22"/>
  <c r="L4481" i="22" l="1"/>
  <c r="K4481" i="22"/>
  <c r="L4482" i="22" l="1"/>
  <c r="K4482" i="22"/>
  <c r="L4483" i="22" l="1"/>
  <c r="K4483" i="22"/>
  <c r="L4484" i="22" l="1"/>
  <c r="K4484" i="22"/>
  <c r="L4485" i="22" l="1"/>
  <c r="K4485" i="22"/>
  <c r="L4486" i="22" l="1"/>
  <c r="K4486" i="22"/>
  <c r="L4487" i="22" l="1"/>
  <c r="K4487" i="22"/>
  <c r="L4488" i="22" l="1"/>
  <c r="K4488" i="22"/>
  <c r="L4489" i="22" l="1"/>
  <c r="K4489" i="22"/>
  <c r="L4490" i="22" l="1"/>
  <c r="K4490" i="22"/>
  <c r="L4491" i="22" l="1"/>
  <c r="K4491" i="22"/>
  <c r="L4492" i="22" l="1"/>
  <c r="K4492" i="22"/>
  <c r="L4493" i="22" l="1"/>
  <c r="K4493" i="22"/>
  <c r="L4494" i="22" l="1"/>
  <c r="K4494" i="22"/>
  <c r="L4495" i="22" l="1"/>
  <c r="K4495" i="22"/>
  <c r="L4496" i="22" l="1"/>
  <c r="K4496" i="22"/>
  <c r="L4497" i="22" l="1"/>
  <c r="K4497" i="22"/>
  <c r="L4498" i="22" l="1"/>
  <c r="K4498" i="22"/>
  <c r="L4499" i="22" l="1"/>
  <c r="K4499" i="22"/>
  <c r="L4500" i="22" l="1"/>
  <c r="K4500" i="22"/>
  <c r="L4501" i="22" l="1"/>
  <c r="K4501" i="22"/>
  <c r="L4502" i="22" l="1"/>
  <c r="K4502" i="22"/>
  <c r="L4503" i="22" l="1"/>
  <c r="K4503" i="22"/>
  <c r="L4504" i="22" l="1"/>
  <c r="K4504" i="22"/>
  <c r="L4505" i="22" l="1"/>
  <c r="K4505" i="22"/>
  <c r="L4506" i="22" l="1"/>
  <c r="K4506" i="22"/>
  <c r="L4507" i="22" l="1"/>
  <c r="K4507" i="22"/>
  <c r="L4508" i="22" l="1"/>
  <c r="K4508" i="22"/>
  <c r="L4509" i="22" l="1"/>
  <c r="K4509" i="22"/>
  <c r="L4510" i="22" l="1"/>
  <c r="K4510" i="22"/>
  <c r="L4511" i="22" l="1"/>
  <c r="K4511" i="22"/>
  <c r="L4512" i="22" l="1"/>
  <c r="K4512" i="22"/>
  <c r="L4513" i="22" l="1"/>
  <c r="K4513" i="22"/>
  <c r="L4514" i="22" l="1"/>
  <c r="K4514" i="22"/>
  <c r="L4515" i="22" l="1"/>
  <c r="K4515" i="22"/>
  <c r="L4516" i="22" l="1"/>
  <c r="K4516" i="22"/>
  <c r="L4517" i="22" l="1"/>
  <c r="K4517" i="22"/>
  <c r="L4518" i="22" l="1"/>
  <c r="K4518" i="22"/>
  <c r="L4519" i="22" l="1"/>
  <c r="K4519" i="22"/>
  <c r="L4520" i="22" l="1"/>
  <c r="K4520" i="22"/>
  <c r="L4521" i="22" l="1"/>
  <c r="K4521" i="22"/>
  <c r="L4522" i="22" l="1"/>
  <c r="K4522" i="22"/>
  <c r="L4523" i="22" l="1"/>
  <c r="K4523" i="22"/>
  <c r="L4524" i="22" l="1"/>
  <c r="K4524" i="22"/>
  <c r="L4525" i="22" l="1"/>
  <c r="K4525" i="22"/>
  <c r="L4526" i="22" l="1"/>
  <c r="K4526" i="22"/>
  <c r="L4527" i="22" l="1"/>
  <c r="K4527" i="22"/>
  <c r="L4528" i="22" l="1"/>
  <c r="K4528" i="22"/>
  <c r="L4529" i="22" l="1"/>
  <c r="K4529" i="22"/>
  <c r="L4530" i="22" l="1"/>
  <c r="K4530" i="22"/>
  <c r="L4531" i="22" l="1"/>
  <c r="K4531" i="22"/>
  <c r="L4532" i="22" l="1"/>
  <c r="K4532" i="22"/>
  <c r="L4533" i="22" l="1"/>
  <c r="K4533" i="22"/>
  <c r="L4534" i="22" l="1"/>
  <c r="K4534" i="22"/>
  <c r="L4535" i="22" l="1"/>
  <c r="K4535" i="22"/>
  <c r="L4536" i="22" l="1"/>
  <c r="K4536" i="22"/>
  <c r="L4537" i="22" l="1"/>
  <c r="K4537" i="22"/>
  <c r="L4538" i="22" l="1"/>
  <c r="K4538" i="22"/>
  <c r="L4539" i="22" l="1"/>
  <c r="K4539" i="22"/>
  <c r="L4540" i="22" l="1"/>
  <c r="K4540" i="22"/>
  <c r="L4541" i="22" l="1"/>
  <c r="K4541" i="22"/>
  <c r="L4542" i="22" l="1"/>
  <c r="K4542" i="22"/>
  <c r="L4543" i="22" l="1"/>
  <c r="K4543" i="22"/>
  <c r="L4544" i="22" l="1"/>
  <c r="K4544" i="22"/>
  <c r="L4545" i="22" l="1"/>
  <c r="K4545" i="22"/>
  <c r="L4546" i="22" l="1"/>
  <c r="K4546" i="22"/>
  <c r="L4547" i="22" l="1"/>
  <c r="K4547" i="22"/>
  <c r="L4548" i="22" l="1"/>
  <c r="K4548" i="22"/>
  <c r="L4549" i="22" l="1"/>
  <c r="K4549" i="22"/>
  <c r="L4550" i="22" l="1"/>
  <c r="K4550" i="22"/>
  <c r="L4551" i="22" l="1"/>
  <c r="K4551" i="22"/>
  <c r="L4552" i="22" l="1"/>
  <c r="K4552" i="22"/>
  <c r="L4553" i="22" l="1"/>
  <c r="K4553" i="22"/>
  <c r="L4554" i="22" l="1"/>
  <c r="K4554" i="22"/>
  <c r="L4555" i="22" l="1"/>
  <c r="K4555" i="22"/>
  <c r="L4556" i="22" l="1"/>
  <c r="K4556" i="22"/>
  <c r="L4557" i="22" l="1"/>
  <c r="K4557" i="22"/>
  <c r="L4558" i="22" l="1"/>
  <c r="K4558" i="22"/>
  <c r="L4559" i="22" l="1"/>
  <c r="K4559" i="22"/>
  <c r="L4560" i="22" l="1"/>
  <c r="K4560" i="22"/>
  <c r="L4561" i="22" l="1"/>
  <c r="K4561" i="22"/>
  <c r="L4562" i="22" l="1"/>
  <c r="K4562" i="22"/>
  <c r="A17" i="17" l="1"/>
  <c r="A16" i="17"/>
  <c r="L4563" i="22"/>
  <c r="K4563" i="22"/>
  <c r="L4564" i="22" l="1"/>
  <c r="K4564" i="22"/>
  <c r="L4565" i="22" l="1"/>
  <c r="K4565" i="22"/>
  <c r="L4566" i="22" l="1"/>
  <c r="K4566" i="22"/>
  <c r="L4569" i="22" l="1"/>
  <c r="K4569" i="22"/>
  <c r="L4570" i="22" l="1"/>
  <c r="K4570" i="22"/>
  <c r="L4571" i="22" l="1"/>
  <c r="K4571" i="22"/>
  <c r="L4572" i="22" l="1"/>
  <c r="K4572" i="22"/>
  <c r="L4582" i="22" l="1"/>
  <c r="K4582" i="22"/>
  <c r="L4583" i="22" l="1"/>
  <c r="K4583" i="22"/>
  <c r="L4584" i="22" l="1"/>
  <c r="K4584" i="22"/>
  <c r="L4585" i="22" l="1"/>
  <c r="K4585" i="22"/>
  <c r="L4595" i="22" l="1"/>
  <c r="K4595" i="22"/>
  <c r="L4596" i="22" l="1"/>
  <c r="K4596" i="22"/>
  <c r="L4597" i="22" l="1"/>
  <c r="K4597" i="22"/>
  <c r="K4598" i="22" l="1"/>
  <c r="B7" i="17" l="1"/>
  <c r="G7" i="17" s="1"/>
  <c r="B11" i="17"/>
  <c r="G11" i="17" s="1"/>
  <c r="B13" i="17"/>
  <c r="G13" i="17" s="1"/>
  <c r="B9" i="17"/>
  <c r="G9" i="17" s="1"/>
  <c r="B8" i="17"/>
  <c r="G8" i="17" s="1"/>
  <c r="B10" i="17"/>
  <c r="G10" i="17" s="1"/>
  <c r="L4598" i="22"/>
  <c r="E1" i="34"/>
  <c r="G14" i="17" l="1"/>
  <c r="B14" i="17"/>
  <c r="B15" i="17" s="1"/>
  <c r="C7" i="17" l="1"/>
  <c r="H7" i="17" s="1"/>
  <c r="C9" i="17"/>
  <c r="H9" i="17" s="1"/>
  <c r="C8" i="17"/>
  <c r="H8" i="17" s="1"/>
  <c r="C10" i="17"/>
  <c r="H10" i="17" s="1"/>
  <c r="C11" i="17"/>
  <c r="H11" i="17" s="1"/>
  <c r="C13" i="17"/>
  <c r="H13" i="17" s="1"/>
  <c r="H14" i="17" l="1"/>
  <c r="C14" i="17"/>
  <c r="C15" i="17" l="1"/>
  <c r="A15" i="17" s="1"/>
  <c r="C22" i="12" s="1"/>
  <c r="B22" i="12"/>
  <c r="B29" i="12" s="1"/>
  <c r="B35" i="12" s="1"/>
  <c r="Z4881" i="22" l="1"/>
  <c r="C41" i="17" l="1"/>
  <c r="C42" i="17" s="1"/>
  <c r="B42" i="17" s="1"/>
  <c r="C24" i="12" s="1"/>
</calcChain>
</file>

<file path=xl/comments1.xml><?xml version="1.0" encoding="utf-8"?>
<comments xmlns="http://schemas.openxmlformats.org/spreadsheetml/2006/main">
  <authors>
    <author>Kirchenbaur Stephan</author>
    <author>Dr. Hagner, Gert</author>
    <author>Andreas Koch</author>
    <author>Koch, Andreas</author>
    <author>admkar10</author>
  </authors>
  <commentList>
    <comment ref="G4366" authorId="0" shapeId="0">
      <text>
        <r>
          <rPr>
            <sz val="9"/>
            <color indexed="81"/>
            <rFont val="Segoe UI"/>
            <family val="2"/>
          </rPr>
          <t>Der hier angegebene anzulegende Wert gilt für den Referenzstandort bei einer Inbetriebnahme der Anlage im Jahr 2019. Er wurde von der BNetzA gemäß § 46b Abs. 2 EEG ermittelt und veröffentlicht.
Der anlagenindividuelle anzulegende Wert wird nach § 36h Abs. 1 EEG anhand des Gütefaktors der individuellen Anlage ermittelt und gemäß § 36h Abs. 2 bis 4 EEG zu bestimmten Stichtagen anhand des tatsächlichen Standortertrags anzupassen.</t>
        </r>
      </text>
    </comment>
    <comment ref="G4367" authorId="0" shapeId="0">
      <text>
        <r>
          <rPr>
            <sz val="9"/>
            <color indexed="81"/>
            <rFont val="Segoe UI"/>
            <family val="2"/>
          </rPr>
          <t>Der hier angegebene anzulegende Wert gilt für den Referenzstandort bei einer Inbetriebnahme der Anlage im Jahr 2020. Er wurde von der BNetzA gemäß § 46b Abs. 2 EEG ermittelt und veröffentlicht.
Der anlagenindividuelle anzulegende Wert wird nach § 36h Abs. 1 EEG anhand des Gütefaktors der individuellen Anlage ermittelt und gemäß § 36h Abs. 2 bis 4 EEG zu bestimmten Stichtagen anhand des tatsächlichen Standortertrags anzupassen.</t>
        </r>
      </text>
    </comment>
    <comment ref="G4368" authorId="0" shapeId="0">
      <text>
        <r>
          <rPr>
            <sz val="9"/>
            <color indexed="81"/>
            <rFont val="Segoe UI"/>
            <family val="2"/>
          </rPr>
          <t>Der hier angegebene anzulegende Wert gilt für den Referenzstandort bei einer Inbetriebnahme der Anlage im Jahr 2021. Er wurde von der BNetzA gemäß § 46 Abs. 2 EEG 2021 ermittelt und veröffentlicht.
Der anlagenindividuelle anzulegende Wert wird nach § 36h Abs. 1 EEG  anhand des Gütefaktors der individuellen Anlage ermittelt und gemäß § 36h Abs. 2 bis 4 EEG 2021 zu bestimmten Stichtagen anhand des tatsächlichen Standortertrags anzupassen.</t>
        </r>
      </text>
    </comment>
    <comment ref="F5042" authorId="1" shapeId="0">
      <text>
        <r>
          <rPr>
            <sz val="9"/>
            <color indexed="81"/>
            <rFont val="Tahoma"/>
            <family val="2"/>
          </rPr>
          <t>Die Einspeisevergütung nach § 21 Abs. 1  ist über die entsprechenden  Förder-Kategorien zu melden</t>
        </r>
      </text>
    </comment>
    <comment ref="G5042" authorId="1" shapeId="0">
      <text>
        <r>
          <rPr>
            <sz val="9"/>
            <color indexed="81"/>
            <rFont val="Tahoma"/>
            <family val="2"/>
          </rPr>
          <t>Die Marktprämie nach § 20  ist über die entsprechenden  Förder-Kategorien zu melden</t>
        </r>
      </text>
    </comment>
    <comment ref="H5042" authorId="1" shapeId="0">
      <text>
        <r>
          <rPr>
            <sz val="9"/>
            <color indexed="81"/>
            <rFont val="Tahoma"/>
            <family val="2"/>
          </rPr>
          <t>Die Ausfallvergütung ist im Fall des Mieterstromzuschlags irrelevant, da sich beide gegenseitig ausschließen.</t>
        </r>
      </text>
    </comment>
    <comment ref="F5080" authorId="2" shapeId="0">
      <text>
        <r>
          <rPr>
            <sz val="8"/>
            <color indexed="81"/>
            <rFont val="Tahoma"/>
            <family val="2"/>
          </rPr>
          <t>Die Einspeisevergütung ist für Anlagen, die einen Zuschlag bei einer Ausschreibung erhalten haben, nicht zulässig.</t>
        </r>
      </text>
    </comment>
    <comment ref="G5080" authorId="2" shapeId="0">
      <text>
        <r>
          <rPr>
            <sz val="8"/>
            <color indexed="81"/>
            <rFont val="Tahoma"/>
            <family val="2"/>
          </rPr>
          <t>Der Anzulegende Wert ergibt sich aus der Förderberechtigung der jeweiligen Biomasseanlage.</t>
        </r>
      </text>
    </comment>
    <comment ref="H5080" authorId="2" shapeId="0">
      <text>
        <r>
          <rPr>
            <sz val="8"/>
            <color indexed="81"/>
            <rFont val="Tahoma"/>
            <family val="2"/>
          </rPr>
          <t>Die Ausfallvergütung ergibt sich aus dem Anzulegendem Wert der Förderberechtigung der jeweiligen Biomasseanlage, der mit 0,8 zu multiplizieren und auf zwei Nachkommastellen (bezogen auf ct/kWh) zu runden ist.</t>
        </r>
      </text>
    </comment>
    <comment ref="F5081" authorId="2" shapeId="0">
      <text>
        <r>
          <rPr>
            <sz val="8"/>
            <color indexed="81"/>
            <rFont val="Tahoma"/>
            <family val="2"/>
          </rPr>
          <t>Die Einspeisevergütung ist für Anlagen, die einen Zuschlag bei einer Ausschreibung erhalten haben, nicht zulässig.</t>
        </r>
      </text>
    </comment>
    <comment ref="G5081" authorId="2" shapeId="0">
      <text>
        <r>
          <rPr>
            <sz val="8"/>
            <color indexed="81"/>
            <rFont val="Tahoma"/>
            <family val="2"/>
          </rPr>
          <t>Der Anzulegende Wert ergibt sich aus der Förderberechtigung der jeweiligen Windenergieanlage.</t>
        </r>
      </text>
    </comment>
    <comment ref="H5081" authorId="2" shapeId="0">
      <text>
        <r>
          <rPr>
            <sz val="8"/>
            <color indexed="81"/>
            <rFont val="Tahoma"/>
            <family val="2"/>
          </rPr>
          <t>Die Ausfallvergütung ergibt sich aus dem Anzulegendem Wert der Förderberechtigung der jeweiligen Windenergieanlage, der mit 0,8 zu multiplizieren und auf zwei Nachkommastellen (bezogen auf ct/kWh) zu runden ist.</t>
        </r>
      </text>
    </comment>
    <comment ref="F5082" authorId="2" shapeId="0">
      <text>
        <r>
          <rPr>
            <sz val="8"/>
            <color indexed="81"/>
            <rFont val="Tahoma"/>
            <family val="2"/>
          </rPr>
          <t>Die Einspeisevergütung ist für Anlagen, die einen Zuschlag bei einer Ausschreibung erhalten haben, nicht zulässig.</t>
        </r>
      </text>
    </comment>
    <comment ref="G5082" authorId="2" shapeId="0">
      <text>
        <r>
          <rPr>
            <sz val="8"/>
            <color indexed="81"/>
            <rFont val="Tahoma"/>
            <family val="2"/>
          </rPr>
          <t>Der Anzulegende Wert ergibt sich aus der Förderberechtigung der jeweiligen Solaranlage (Freifläche oder Nicht-Gebäude) ggf. nach Abzug der Kürzung gemäß § 54 EEG 2017.</t>
        </r>
      </text>
    </comment>
    <comment ref="H5082" authorId="2" shapeId="0">
      <text>
        <r>
          <rPr>
            <sz val="8"/>
            <color indexed="81"/>
            <rFont val="Tahoma"/>
            <family val="2"/>
          </rPr>
          <t>Die Ausfallvergütung ergibt sich aus dem Anzulegendem Wert der Förderberechtigung der jeweiligen Solaranlage (Freifläche oder Nicht-Gebäude), der mit 0,8 zu multiplizieren und auf zwei Nachkommastellen (bezogen auf ct/kWh) zu runden ist. Sofern eine Kürzung gemäß § 54 EEG 2017 vorzunehmen ist, erfolgt diese erst anschließend von dem bereits gerundeten Wert.</t>
        </r>
      </text>
    </comment>
    <comment ref="F5083" authorId="2" shapeId="0">
      <text>
        <r>
          <rPr>
            <sz val="8"/>
            <color indexed="81"/>
            <rFont val="Tahoma"/>
            <family val="2"/>
          </rPr>
          <t>Die Einspeisevergütung ist für Anlagen, die einen Zuschlag bei einer Ausschreibung erhalten haben, nicht zulässig.</t>
        </r>
      </text>
    </comment>
    <comment ref="G5083" authorId="2" shapeId="0">
      <text>
        <r>
          <rPr>
            <sz val="8"/>
            <color indexed="81"/>
            <rFont val="Tahoma"/>
            <family val="2"/>
          </rPr>
          <t>Der Anzulegende Wert ergibt sich aus der Förderberechtigung der jeweiligen Solaranlage (Gebäude) ggf. nach Abzug der Kürzung gemäß § 54 EEG 2017.</t>
        </r>
      </text>
    </comment>
    <comment ref="H5083" authorId="2" shapeId="0">
      <text>
        <r>
          <rPr>
            <sz val="8"/>
            <color indexed="81"/>
            <rFont val="Tahoma"/>
            <family val="2"/>
          </rPr>
          <t>Die Ausfallvergütung ergibt sich aus dem Anzulegendem Wert der Förderberechtigung der jeweiligen Solaranlage (Gebäude), der mit 0,8 zu multiplizieren und auf zwei Nachkommastellen (bezogen auf ct/kWh) zu runden ist. Sofern eine Kürzung gemäß § 54 EEG 2017 vorzunehmen ist, erfolgt diese erst anschließend von dem bereits gerundeten Wert.</t>
        </r>
      </text>
    </comment>
    <comment ref="F5085" authorId="2" shapeId="0">
      <text>
        <r>
          <rPr>
            <sz val="8"/>
            <color indexed="81"/>
            <rFont val="Tahoma"/>
            <family val="2"/>
          </rPr>
          <t>Die Einspeisevergütung ist für Anlagen, die einen Zuschlag bei einer Ausschreibung erhalten haben, nicht zulässig.</t>
        </r>
      </text>
    </comment>
    <comment ref="G5085" authorId="2" shapeId="0">
      <text>
        <r>
          <rPr>
            <sz val="8"/>
            <color indexed="81"/>
            <rFont val="Tahoma"/>
            <family val="2"/>
          </rPr>
          <t>Der Anzulegende Wert ergibt sich aus der Förderberechtigung der jeweiligen Biomasseanlage.</t>
        </r>
      </text>
    </comment>
    <comment ref="H5085" authorId="2" shapeId="0">
      <text>
        <r>
          <rPr>
            <sz val="8"/>
            <color indexed="81"/>
            <rFont val="Tahoma"/>
            <family val="2"/>
          </rPr>
          <t>Die Ausfallvergütung ergibt sich aus dem Anzulegendem Wert der Förderberechtigung der jeweiligen Biomasseanlage, der mit 0,8 zu multiplizieren und auf zwei Nachkommastellen (bezogen auf ct/kWh) zu runden ist.</t>
        </r>
      </text>
    </comment>
    <comment ref="F5086" authorId="2" shapeId="0">
      <text>
        <r>
          <rPr>
            <sz val="8"/>
            <color indexed="81"/>
            <rFont val="Tahoma"/>
            <family val="2"/>
          </rPr>
          <t>Die Einspeisevergütung ist für Anlagen, die einen Zuschlag bei einer Ausschreibung erhalten haben, nicht zulässig.</t>
        </r>
      </text>
    </comment>
    <comment ref="G5086" authorId="2" shapeId="0">
      <text>
        <r>
          <rPr>
            <sz val="8"/>
            <color indexed="81"/>
            <rFont val="Tahoma"/>
            <family val="2"/>
          </rPr>
          <t>Der Anzulegende Wert ergibt sich aus der Förderberechtigung der jeweiligen Windenergieanlage.</t>
        </r>
      </text>
    </comment>
    <comment ref="H5086" authorId="2" shapeId="0">
      <text>
        <r>
          <rPr>
            <sz val="8"/>
            <color indexed="81"/>
            <rFont val="Tahoma"/>
            <family val="2"/>
          </rPr>
          <t>Die Ausfallvergütung ergibt sich aus dem Anzulegendem Wert der Förderberechtigung der jeweiligen Windenergieanlage, der mit 0,8 zu multiplizieren und auf zwei Nachkommastellen (bezogen auf ct/kWh) zu runden ist.</t>
        </r>
      </text>
    </comment>
    <comment ref="F5087" authorId="2" shapeId="0">
      <text>
        <r>
          <rPr>
            <sz val="8"/>
            <color indexed="81"/>
            <rFont val="Tahoma"/>
            <family val="2"/>
          </rPr>
          <t>Die Einspeisevergütung ist für Anlagen, die einen Zuschlag bei einer Ausschreibung erhalten haben, nicht zulässig.</t>
        </r>
      </text>
    </comment>
    <comment ref="G5087" authorId="2" shapeId="0">
      <text>
        <r>
          <rPr>
            <sz val="8"/>
            <color indexed="81"/>
            <rFont val="Tahoma"/>
            <family val="2"/>
          </rPr>
          <t>Der Anzulegende Wert ergibt sich aus der Förderberechtigung der jeweiligen Solaranlage (Freifläche oder Nicht-Gebäude) ggf. nach Abzug der Kürzung gemäß § 54 EEG 2017.</t>
        </r>
      </text>
    </comment>
    <comment ref="H5087" authorId="2" shapeId="0">
      <text>
        <r>
          <rPr>
            <sz val="8"/>
            <color indexed="81"/>
            <rFont val="Tahoma"/>
            <family val="2"/>
          </rPr>
          <t>Die Ausfallvergütung ergibt sich aus dem Anzulegendem Wert der Förderberechtigung der jeweiligen Solaranlage (Freifläche oder Nicht-Gebäude), der mit 0,8 zu multiplizieren und auf zwei Nachkommastellen (bezogen auf ct/kWh) zu runden ist. Sofern eine Kürzung gemäß § 54 EEG 2017 vorzunehmen ist, erfolgt diese erst anschließend von dem bereits gerundeten Wert.</t>
        </r>
      </text>
    </comment>
    <comment ref="F5088" authorId="2" shapeId="0">
      <text>
        <r>
          <rPr>
            <sz val="8"/>
            <color indexed="81"/>
            <rFont val="Tahoma"/>
            <family val="2"/>
          </rPr>
          <t>Die Einspeisevergütung ist für Anlagen, die einen Zuschlag bei einer Ausschreibung erhalten haben, nicht zulässig.</t>
        </r>
      </text>
    </comment>
    <comment ref="G5088" authorId="2" shapeId="0">
      <text>
        <r>
          <rPr>
            <sz val="8"/>
            <color indexed="81"/>
            <rFont val="Tahoma"/>
            <family val="2"/>
          </rPr>
          <t>Der Anzulegende Wert ergibt sich aus der Förderberechtigung der jeweiligen Solaranlage (Gebäude) ggf. nach Abzug der Kürzung gemäß § 54 EEG 2017.</t>
        </r>
      </text>
    </comment>
    <comment ref="H5088" authorId="2" shapeId="0">
      <text>
        <r>
          <rPr>
            <sz val="8"/>
            <color indexed="81"/>
            <rFont val="Tahoma"/>
            <family val="2"/>
          </rPr>
          <t>Die Ausfallvergütung ergibt sich aus dem Anzulegendem Wert der Förderberechtigung der jeweiligen Solaranlage (Gebäude), der mit 0,8 zu multiplizieren und auf zwei Nachkommastellen (bezogen auf ct/kWh) zu runden ist. Sofern eine Kürzung gemäß § 54 EEG 2017 vorzunehmen ist, erfolgt diese erst anschließend von dem bereits gerundeten Wert.</t>
        </r>
      </text>
    </comment>
    <comment ref="F5093" authorId="3" shapeId="0">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5093" authorId="3" shapeId="0">
      <text>
        <r>
          <rPr>
            <sz val="9"/>
            <color indexed="81"/>
            <rFont val="Segoe UI"/>
            <family val="2"/>
          </rPr>
          <t>Die Angabe einer Marktprämie ist nicht zulässig</t>
        </r>
      </text>
    </comment>
    <comment ref="H5093" authorId="3" shapeId="0">
      <text>
        <r>
          <rPr>
            <sz val="9"/>
            <color indexed="81"/>
            <rFont val="Segoe UI"/>
            <family val="2"/>
          </rPr>
          <t xml:space="preserve">Die Angabe einer Ausfallvergütung
 ist nicht zulässig </t>
        </r>
      </text>
    </comment>
    <comment ref="F5094" authorId="3" shapeId="0">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5094" authorId="3" shapeId="0">
      <text>
        <r>
          <rPr>
            <sz val="9"/>
            <color indexed="81"/>
            <rFont val="Segoe UI"/>
            <family val="2"/>
          </rPr>
          <t>Die Angabe einer Marktprämie ist nicht zulässig</t>
        </r>
      </text>
    </comment>
    <comment ref="H5094" authorId="3" shapeId="0">
      <text>
        <r>
          <rPr>
            <sz val="9"/>
            <color indexed="81"/>
            <rFont val="Segoe UI"/>
            <family val="2"/>
          </rPr>
          <t xml:space="preserve">Die Angabe einer Ausfallvergütung
 ist nicht zulässig </t>
        </r>
      </text>
    </comment>
    <comment ref="F5095" authorId="3" shapeId="0">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5095" authorId="3" shapeId="0">
      <text>
        <r>
          <rPr>
            <sz val="9"/>
            <color indexed="81"/>
            <rFont val="Segoe UI"/>
            <family val="2"/>
          </rPr>
          <t>Die Angabe einer Marktprämie ist nicht zulässig</t>
        </r>
      </text>
    </comment>
    <comment ref="H5095" authorId="3" shapeId="0">
      <text>
        <r>
          <rPr>
            <sz val="9"/>
            <color indexed="81"/>
            <rFont val="Segoe UI"/>
            <family val="2"/>
          </rPr>
          <t xml:space="preserve">Die Angabe einer Ausfallvergütung
 ist nicht zulässig </t>
        </r>
      </text>
    </comment>
    <comment ref="F5096" authorId="3" shapeId="0">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5096" authorId="3" shapeId="0">
      <text>
        <r>
          <rPr>
            <sz val="9"/>
            <color indexed="81"/>
            <rFont val="Segoe UI"/>
            <family val="2"/>
          </rPr>
          <t>Die Angabe einer Marktprämie ist nicht zulässig</t>
        </r>
      </text>
    </comment>
    <comment ref="H5096" authorId="3" shapeId="0">
      <text>
        <r>
          <rPr>
            <sz val="9"/>
            <color indexed="81"/>
            <rFont val="Segoe UI"/>
            <family val="2"/>
          </rPr>
          <t xml:space="preserve">Die Angabe einer Ausfallvergütung
 ist nicht zulässig </t>
        </r>
      </text>
    </comment>
    <comment ref="F5097" authorId="3" shapeId="0">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5097" authorId="3" shapeId="0">
      <text>
        <r>
          <rPr>
            <sz val="9"/>
            <color indexed="81"/>
            <rFont val="Segoe UI"/>
            <family val="2"/>
          </rPr>
          <t>Die Angabe einer Marktprämie ist nicht zulässig</t>
        </r>
      </text>
    </comment>
    <comment ref="H5097" authorId="3" shapeId="0">
      <text>
        <r>
          <rPr>
            <sz val="9"/>
            <color indexed="81"/>
            <rFont val="Segoe UI"/>
            <family val="2"/>
          </rPr>
          <t xml:space="preserve">Die Angabe einer Ausfallvergütung
 ist nicht zulässig </t>
        </r>
      </text>
    </comment>
    <comment ref="F5098" authorId="3" shapeId="0">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5098" authorId="3" shapeId="0">
      <text>
        <r>
          <rPr>
            <sz val="9"/>
            <color indexed="81"/>
            <rFont val="Segoe UI"/>
            <family val="2"/>
          </rPr>
          <t>Die Angabe einer Marktprämie ist nicht zulässig</t>
        </r>
      </text>
    </comment>
    <comment ref="H5098" authorId="3" shapeId="0">
      <text>
        <r>
          <rPr>
            <sz val="9"/>
            <color indexed="81"/>
            <rFont val="Segoe UI"/>
            <family val="2"/>
          </rPr>
          <t xml:space="preserve">Die Angabe einer Ausfallvergütung
 ist nicht zulässig </t>
        </r>
      </text>
    </comment>
    <comment ref="F5099" authorId="3" shapeId="0">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5099" authorId="3" shapeId="0">
      <text>
        <r>
          <rPr>
            <sz val="9"/>
            <color indexed="81"/>
            <rFont val="Segoe UI"/>
            <family val="2"/>
          </rPr>
          <t>Die Angabe einer Marktprämie ist nicht zulässig</t>
        </r>
      </text>
    </comment>
    <comment ref="H5099" authorId="3" shapeId="0">
      <text>
        <r>
          <rPr>
            <sz val="9"/>
            <color indexed="81"/>
            <rFont val="Segoe UI"/>
            <family val="2"/>
          </rPr>
          <t xml:space="preserve">Die Angabe einer Ausfallvergütung
 ist nicht zulässig </t>
        </r>
      </text>
    </comment>
    <comment ref="F5100" authorId="3" shapeId="0">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5100" authorId="3" shapeId="0">
      <text>
        <r>
          <rPr>
            <sz val="9"/>
            <color indexed="81"/>
            <rFont val="Segoe UI"/>
            <family val="2"/>
          </rPr>
          <t>Die Angabe einer Marktprämie ist nicht zulässig</t>
        </r>
      </text>
    </comment>
    <comment ref="H5100" authorId="3" shapeId="0">
      <text>
        <r>
          <rPr>
            <sz val="9"/>
            <color indexed="81"/>
            <rFont val="Segoe UI"/>
            <family val="2"/>
          </rPr>
          <t xml:space="preserve">Die Angabe einer Ausfallvergütung
 ist nicht zulässig </t>
        </r>
      </text>
    </comment>
    <comment ref="F5101" authorId="3" shapeId="0">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5101" authorId="3" shapeId="0">
      <text>
        <r>
          <rPr>
            <sz val="9"/>
            <color indexed="81"/>
            <rFont val="Segoe UI"/>
            <family val="2"/>
          </rPr>
          <t>Die Angabe einer Marktprämie ist nicht zulässig</t>
        </r>
      </text>
    </comment>
    <comment ref="H5101" authorId="3" shapeId="0">
      <text>
        <r>
          <rPr>
            <sz val="9"/>
            <color indexed="81"/>
            <rFont val="Segoe UI"/>
            <family val="2"/>
          </rPr>
          <t xml:space="preserve">Die Angabe einer Ausfallvergütung
 ist nicht zulässig </t>
        </r>
      </text>
    </comment>
    <comment ref="F5102" authorId="3" shapeId="0">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5102" authorId="3" shapeId="0">
      <text>
        <r>
          <rPr>
            <sz val="9"/>
            <color indexed="81"/>
            <rFont val="Segoe UI"/>
            <family val="2"/>
          </rPr>
          <t>Die Angabe einer Marktprämie ist nicht zulässig</t>
        </r>
      </text>
    </comment>
    <comment ref="H5102" authorId="3" shapeId="0">
      <text>
        <r>
          <rPr>
            <sz val="9"/>
            <color indexed="81"/>
            <rFont val="Segoe UI"/>
            <family val="2"/>
          </rPr>
          <t xml:space="preserve">Die Angabe einer Ausfallvergütung
 ist nicht zulässig </t>
        </r>
      </text>
    </comment>
    <comment ref="F5103" authorId="3" shapeId="0">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5103" authorId="3" shapeId="0">
      <text>
        <r>
          <rPr>
            <sz val="9"/>
            <color indexed="81"/>
            <rFont val="Segoe UI"/>
            <family val="2"/>
          </rPr>
          <t>Die Angabe einer Marktprämie ist nicht zulässig</t>
        </r>
      </text>
    </comment>
    <comment ref="H5103" authorId="3" shapeId="0">
      <text>
        <r>
          <rPr>
            <sz val="9"/>
            <color indexed="81"/>
            <rFont val="Segoe UI"/>
            <family val="2"/>
          </rPr>
          <t xml:space="preserve">Die Angabe einer Ausfallvergütung
 ist nicht zulässig </t>
        </r>
      </text>
    </comment>
    <comment ref="F5104" authorId="3" shapeId="0">
      <text>
        <r>
          <rPr>
            <sz val="9"/>
            <color indexed="81"/>
            <rFont val="Segoe UI"/>
            <family val="2"/>
          </rPr>
          <t>Die Höhe des Vergütungssatzes ergibt sich aus dem Anzulegenden Wert, wobei die im Anzulegenden Wert eingeschlossene Managementprämie abzuziehen ist (§ 53 Absatz 2 Satz 2 EEG 2021).
Der Anzulegende Wert ist der energieträgerspezifisch durchschnittliche Jahresmarktwert, der für das Jahr ex-post berechnet und auf der gemeinsamen ÜNB-Homepage www.netztransparenz.de veröffentlicht wird.</t>
        </r>
      </text>
    </comment>
    <comment ref="G5104" authorId="3" shapeId="0">
      <text>
        <r>
          <rPr>
            <sz val="9"/>
            <color indexed="81"/>
            <rFont val="Segoe UI"/>
            <family val="2"/>
          </rPr>
          <t>Die Angabe einer Marktprämie ist nicht zulässig</t>
        </r>
      </text>
    </comment>
    <comment ref="H5104" authorId="3" shapeId="0">
      <text>
        <r>
          <rPr>
            <sz val="9"/>
            <color indexed="81"/>
            <rFont val="Segoe UI"/>
            <family val="2"/>
          </rPr>
          <t xml:space="preserve">Die Angabe einer Ausfallvergütung
 ist nicht zulässig </t>
        </r>
      </text>
    </comment>
    <comment ref="G5106" authorId="3" shapeId="0">
      <text>
        <r>
          <rPr>
            <sz val="9"/>
            <color indexed="81"/>
            <rFont val="Segoe UI"/>
            <family val="2"/>
          </rPr>
          <t>Die Angabe einer Marktprämie ist nicht zulässig</t>
        </r>
      </text>
    </comment>
    <comment ref="H5106" authorId="3" shapeId="0">
      <text>
        <r>
          <rPr>
            <sz val="9"/>
            <color indexed="81"/>
            <rFont val="Segoe UI"/>
            <family val="2"/>
          </rPr>
          <t xml:space="preserve">Die Angabe einer Ausfallvergütung
 ist nicht zulässig </t>
        </r>
      </text>
    </comment>
    <comment ref="F5108" authorId="3" shapeId="0">
      <text>
        <r>
          <rPr>
            <sz val="9"/>
            <color indexed="81"/>
            <rFont val="Segoe UI"/>
            <family val="2"/>
          </rPr>
          <t>Die Ermittlung der Einspeisevergütung  erfolgt eigenverantwortlich durch den Netzbetreiber unter Berücksichtigung der jeweils zu berücksichtigenden gesetzlichen Regelungen.</t>
        </r>
      </text>
    </comment>
    <comment ref="H5108" authorId="3" shapeId="0">
      <text>
        <r>
          <rPr>
            <sz val="9"/>
            <color indexed="81"/>
            <rFont val="Segoe UI"/>
            <family val="2"/>
          </rPr>
          <t>Die Ermittlung der Ausfallvergütung  erfolgt eigenverantwortlich durch den Netzbetreiber unter Berücksichtigung der jeweils zu berücksichtigenden gesetzlichen Regelungen.</t>
        </r>
      </text>
    </comment>
    <comment ref="G5109" authorId="3" shapeId="0">
      <text>
        <r>
          <rPr>
            <sz val="9"/>
            <color indexed="81"/>
            <rFont val="Segoe UI"/>
            <family val="2"/>
          </rPr>
          <t>Die Ermittlung der Marktprämie  erfolgt eigenverantwortlich durch den Netzbetreiber unter Berücksichtigung der jeweils zu berücksichtigenden gesetzlichen Regelungen.</t>
        </r>
      </text>
    </comment>
    <comment ref="F5335" authorId="4" shapeId="0">
      <text>
        <r>
          <rPr>
            <sz val="8"/>
            <color indexed="81"/>
            <rFont val="Tahoma"/>
            <family val="2"/>
          </rPr>
          <t xml:space="preserve">Kategorie für Einspeisevergütung nicht verwendbar.
</t>
        </r>
      </text>
    </comment>
    <comment ref="G5335" authorId="4" shapeId="0">
      <text>
        <r>
          <rPr>
            <sz val="8"/>
            <color indexed="81"/>
            <rFont val="Tahoma"/>
            <family val="2"/>
          </rPr>
          <t xml:space="preserve">Kategorie für Marktprämie
 nicht verwendbar.
</t>
        </r>
      </text>
    </comment>
    <comment ref="H5335" authorId="4" shapeId="0">
      <text>
        <r>
          <rPr>
            <sz val="8"/>
            <color indexed="81"/>
            <rFont val="Tahoma"/>
            <family val="2"/>
          </rPr>
          <t xml:space="preserve">Kategorie für Ausfallvergütung
 nicht verwendbar.
</t>
        </r>
      </text>
    </comment>
    <comment ref="I5335" authorId="3" shapeId="0">
      <text>
        <r>
          <rPr>
            <b/>
            <sz val="9"/>
            <color indexed="81"/>
            <rFont val="Segoe UI"/>
            <family val="2"/>
          </rPr>
          <t>§ 52 Abs. 2 Satz 3 EEG 2021</t>
        </r>
      </text>
    </comment>
  </commentList>
</comments>
</file>

<file path=xl/comments2.xml><?xml version="1.0" encoding="utf-8"?>
<comments xmlns="http://schemas.openxmlformats.org/spreadsheetml/2006/main">
  <authors>
    <author>Benjamin Düvel</author>
  </authors>
  <commentList>
    <comment ref="A1588" authorId="0" shapeId="0">
      <text>
        <r>
          <rPr>
            <b/>
            <sz val="8"/>
            <color indexed="81"/>
            <rFont val="Tahoma"/>
            <family val="2"/>
          </rPr>
          <t>BDEW:</t>
        </r>
        <r>
          <rPr>
            <sz val="8"/>
            <color indexed="81"/>
            <rFont val="Tahoma"/>
            <family val="2"/>
          </rPr>
          <t xml:space="preserve">
Änderungen durch EEG-Novelle 2009 für Inbetriebjahre 2001 bis 07/2004 nicht dargestellt, da in diesen Zeiträumen noch keine Geothermieanlagen in Betrieb genommen wurden.</t>
        </r>
      </text>
    </comment>
    <comment ref="A2198" authorId="0" shapeId="0">
      <text>
        <r>
          <rPr>
            <b/>
            <sz val="8"/>
            <color indexed="81"/>
            <rFont val="Tahoma"/>
            <family val="2"/>
          </rPr>
          <t>BDEW:</t>
        </r>
        <r>
          <rPr>
            <sz val="8"/>
            <color indexed="81"/>
            <rFont val="Tahoma"/>
            <family val="2"/>
          </rPr>
          <t xml:space="preserve">
Änderungen durch EEG-Novelle 2009 für Inbetriebjahre 2001 bis 07/2004 nicht dargestellt, da in diesen Zeiträumen noch keine Geothermieanlagen in Betrieb genommen wurden.</t>
        </r>
      </text>
    </comment>
    <comment ref="A4147" authorId="0" shapeId="0">
      <text>
        <r>
          <rPr>
            <b/>
            <sz val="8"/>
            <color indexed="81"/>
            <rFont val="Tahoma"/>
            <family val="2"/>
          </rPr>
          <t>BDEW:</t>
        </r>
        <r>
          <rPr>
            <sz val="8"/>
            <color indexed="81"/>
            <rFont val="Tahoma"/>
            <family val="2"/>
          </rPr>
          <t xml:space="preserve">
Änderungen durch EEG-Novelle 2009 für Inbetriebjahre 2001 bis 07/2004 nicht dargestellt, da in diesen Zeiträumen noch keine Geothermieanlagen in Betrieb genommen wurden.</t>
        </r>
      </text>
    </comment>
    <comment ref="A4744" authorId="0" shapeId="0">
      <text>
        <r>
          <rPr>
            <b/>
            <sz val="8"/>
            <color indexed="81"/>
            <rFont val="Tahoma"/>
            <family val="2"/>
          </rPr>
          <t>BDEW:</t>
        </r>
        <r>
          <rPr>
            <sz val="8"/>
            <color indexed="81"/>
            <rFont val="Tahoma"/>
            <family val="2"/>
          </rPr>
          <t xml:space="preserve">
Änderungen durch EEG-Novelle 2009 für Inbetriebjahre 2001 bis 07/2004 nicht dargestellt, da in diesen Zeiträumen noch keine Geothermieanlagen in Betrieb genommen wurden.</t>
        </r>
      </text>
    </comment>
  </commentList>
</comments>
</file>

<file path=xl/sharedStrings.xml><?xml version="1.0" encoding="utf-8"?>
<sst xmlns="http://schemas.openxmlformats.org/spreadsheetml/2006/main" count="42330" uniqueCount="7616">
  <si>
    <t>BiK81KA3----04</t>
  </si>
  <si>
    <t xml:space="preserve"> 0-0,15 MW, Bonusregel K wenn Anlage 3 erfüllt</t>
  </si>
  <si>
    <t>BiK81K09----04</t>
  </si>
  <si>
    <t xml:space="preserve"> 0-0,15 MW, Bonusregel K erstmals 2009</t>
  </si>
  <si>
    <t>BiK81y------04</t>
  </si>
  <si>
    <t xml:space="preserve"> 0-0,15 MW, Bonusregel y</t>
  </si>
  <si>
    <t>BiK81KWKy---04</t>
  </si>
  <si>
    <t xml:space="preserve"> 0-0,15 MW, Bonusregeln y und KWK</t>
  </si>
  <si>
    <t>BiK81KA3y---04</t>
  </si>
  <si>
    <t xml:space="preserve"> 0-0,15 MW, Bonusregeln y und K wenn Anlage 3 erfüllt</t>
  </si>
  <si>
    <t>BiK81K09y---04</t>
  </si>
  <si>
    <t xml:space="preserve"> 0-0,15 MW, Bonusregeln y und K erstmals 2009</t>
  </si>
  <si>
    <t xml:space="preserve"> 0-0,15 MW, Bonusregeln a1 und KWK</t>
  </si>
  <si>
    <t>BiK81a1KA3--04</t>
  </si>
  <si>
    <t xml:space="preserve"> 0-0,15 MW, Bonusregeln a1 und K wenn Anlage 3 erfüllt</t>
  </si>
  <si>
    <t>BiK81a1K09--04</t>
  </si>
  <si>
    <t xml:space="preserve"> 0-0,15 MW, Bonusregeln a1, K erstmals 2009</t>
  </si>
  <si>
    <t>BiK81a1y----04</t>
  </si>
  <si>
    <t xml:space="preserve"> 0-0,15 MW, Bonusregeln a1, y</t>
  </si>
  <si>
    <t>BiK81a1KWKy-04</t>
  </si>
  <si>
    <t xml:space="preserve"> 0-0,15 MW, Bonusregeln a1, y und KWK</t>
  </si>
  <si>
    <t>BiK81a1KA3y-04</t>
  </si>
  <si>
    <t xml:space="preserve"> 0-0,15 MW, Bonusregeln a1, y und K wenn Anlage 3 erfüllt</t>
  </si>
  <si>
    <t>BiK81a1K09y-04</t>
  </si>
  <si>
    <t xml:space="preserve"> 0-0,15 MW, Bonusregeln a1, y und K erstmals 2009</t>
  </si>
  <si>
    <t>BiK81G------04</t>
  </si>
  <si>
    <t>BiK81GKWK---04</t>
  </si>
  <si>
    <t xml:space="preserve"> 0-0,15 MW, Bonusregeln G und KWK</t>
  </si>
  <si>
    <t>BiK81GKA3---04</t>
  </si>
  <si>
    <t>BiK81GK09---04</t>
  </si>
  <si>
    <t>BiK81Gy-----04</t>
  </si>
  <si>
    <t>BiK81GKWKy--04</t>
  </si>
  <si>
    <t xml:space="preserve"> 0-0,15 MW, Bonusregeln G, y und KWK</t>
  </si>
  <si>
    <t>BiK81GKA3y--04</t>
  </si>
  <si>
    <t>BiK81GK09y--04</t>
  </si>
  <si>
    <t>BiK81M1-----04</t>
  </si>
  <si>
    <t>BiK81M1KWK--04</t>
  </si>
  <si>
    <t xml:space="preserve"> 0-0,15 MW, Bonusregeln M1 und KWK</t>
  </si>
  <si>
    <t>BiK81M1KA3--04</t>
  </si>
  <si>
    <t>BiK81M1K09--04</t>
  </si>
  <si>
    <t xml:space="preserve"> 0-0,15 MW, Bonusregeln M1, K erstmals 2009</t>
  </si>
  <si>
    <t>BiK81M1y----04</t>
  </si>
  <si>
    <t>BiK81M1KWKy-04</t>
  </si>
  <si>
    <t xml:space="preserve"> 0-0,15 MW, Bonusregeln M1, y und KWK</t>
  </si>
  <si>
    <t>BiK81M1KA3y-04</t>
  </si>
  <si>
    <t>BiK81M1K09y-04</t>
  </si>
  <si>
    <t>BiK81L------04</t>
  </si>
  <si>
    <t>BiK81LKWK---04</t>
  </si>
  <si>
    <t xml:space="preserve"> 0-0,15 MW, Bonusregeln L und KWK</t>
  </si>
  <si>
    <t>BiK81LKA3---04</t>
  </si>
  <si>
    <t>BiK81LK09---04</t>
  </si>
  <si>
    <t>BiK81Ly-----04</t>
  </si>
  <si>
    <t>BiK81LKWKy--04</t>
  </si>
  <si>
    <t xml:space="preserve"> 0-0,15 MW, Bonusregeln L, y und KWK</t>
  </si>
  <si>
    <t>BiK81LKA3y--04</t>
  </si>
  <si>
    <t>BiK81LK09y--04</t>
  </si>
  <si>
    <t>BiK81X1-----04</t>
  </si>
  <si>
    <t>BiK81X1KWK--04</t>
  </si>
  <si>
    <t xml:space="preserve"> 0-0,15 MW, Bonusregeln X1 und KWK</t>
  </si>
  <si>
    <t>BiK81X1KA3--04</t>
  </si>
  <si>
    <t>BiK81X1K09--04</t>
  </si>
  <si>
    <t>BiK81X1y----04</t>
  </si>
  <si>
    <t>BiK81X1KWKy-04</t>
  </si>
  <si>
    <t xml:space="preserve"> 0-0,15 MW, Bonusregeln X1, y und KWK</t>
  </si>
  <si>
    <t>BiK81X1KA3y-04</t>
  </si>
  <si>
    <t>BiK81X1K09y-04</t>
  </si>
  <si>
    <t xml:space="preserve"> 0-0,15 MW, Bonusregeln b und KWK</t>
  </si>
  <si>
    <t>BiK81bKA3---04</t>
  </si>
  <si>
    <t xml:space="preserve"> 0-0,15 MW, Bonusregeln b und K wenn Anlage 3 erfüllt</t>
  </si>
  <si>
    <t>BiK81bK09---04</t>
  </si>
  <si>
    <t xml:space="preserve"> 0-0,15 MW, Bonusregeln b und K erstmals 2009</t>
  </si>
  <si>
    <t>BiK81by-----04</t>
  </si>
  <si>
    <t>KlK255------09</t>
  </si>
  <si>
    <t>KlK256------09</t>
  </si>
  <si>
    <t>KlK257------09</t>
  </si>
  <si>
    <t>KlK258------09</t>
  </si>
  <si>
    <t>GrK260------09</t>
  </si>
  <si>
    <t>Grubengas</t>
  </si>
  <si>
    <t>0-1 MW</t>
  </si>
  <si>
    <t>GrK263------09</t>
  </si>
  <si>
    <t>0-1 MW, Bonusregel t3</t>
  </si>
  <si>
    <t>GrK265------09</t>
  </si>
  <si>
    <t>1-5 MW</t>
  </si>
  <si>
    <t>GrK268------09</t>
  </si>
  <si>
    <t>1-5 MW, Bonusregel t3</t>
  </si>
  <si>
    <t>GrK2610-----09</t>
  </si>
  <si>
    <t>&gt;5 MW</t>
  </si>
  <si>
    <t>GeK91W------04</t>
  </si>
  <si>
    <t xml:space="preserve"> 0-5 MW, Bonusregel W</t>
  </si>
  <si>
    <t>GeK91P------04</t>
  </si>
  <si>
    <t xml:space="preserve"> 0-5 MW, Bonusregel P</t>
  </si>
  <si>
    <t>GeK91WP-----04</t>
  </si>
  <si>
    <t xml:space="preserve"> 0-5 MW, Bonusregeln W, P</t>
  </si>
  <si>
    <t>GeK92W------04</t>
  </si>
  <si>
    <t xml:space="preserve"> 5-10 MW, Bonusregel W</t>
  </si>
  <si>
    <t>GeK92P------04</t>
  </si>
  <si>
    <t xml:space="preserve"> 5-10 MW, Bonusregel P</t>
  </si>
  <si>
    <t>GeK92WP-----04</t>
  </si>
  <si>
    <t xml:space="preserve"> 5-10 MW, Bonusregeln W, P</t>
  </si>
  <si>
    <t>GeK91W------05</t>
  </si>
  <si>
    <t>GeK91P------05</t>
  </si>
  <si>
    <t>GeK91WP-----05</t>
  </si>
  <si>
    <t>GeK92W------05</t>
  </si>
  <si>
    <t>GeK92P------05</t>
  </si>
  <si>
    <t>GeK92WP-----05</t>
  </si>
  <si>
    <t>GeK91W------06</t>
  </si>
  <si>
    <t>GeK91P------06</t>
  </si>
  <si>
    <t>GeK91WP-----06</t>
  </si>
  <si>
    <t>GeK92W------06</t>
  </si>
  <si>
    <t>GeK92P------06</t>
  </si>
  <si>
    <t>GeK92WP-----06</t>
  </si>
  <si>
    <t>GeK91W------07</t>
  </si>
  <si>
    <t>GeK91P------07</t>
  </si>
  <si>
    <t>GeK91WP-----07</t>
  </si>
  <si>
    <t>GeK92W------07</t>
  </si>
  <si>
    <t>GeK92P------07</t>
  </si>
  <si>
    <t>GeK92WP-----07</t>
  </si>
  <si>
    <t>GeK91W------08</t>
  </si>
  <si>
    <t>GeK91P------08</t>
  </si>
  <si>
    <t>GeK91WP-----08</t>
  </si>
  <si>
    <t>GeK92W------08</t>
  </si>
  <si>
    <t>GeK92P------08</t>
  </si>
  <si>
    <t>GeK92WP-----08</t>
  </si>
  <si>
    <t>GeK280------09</t>
  </si>
  <si>
    <t>0-10 MW</t>
  </si>
  <si>
    <t>GeK280W-----09</t>
  </si>
  <si>
    <t>0-10 MW, Bonusregel W</t>
  </si>
  <si>
    <t>GeK280P-----09</t>
  </si>
  <si>
    <t>0-10 MW, Bonusregel P</t>
  </si>
  <si>
    <t>GeK280WP----09</t>
  </si>
  <si>
    <t>0-10 MW, Bonusregeln W, P</t>
  </si>
  <si>
    <t>GeK281------09</t>
  </si>
  <si>
    <t>&gt; 10 MW</t>
  </si>
  <si>
    <t>WiK71aS-----02</t>
  </si>
  <si>
    <t>Anfangsvergütung, Bonusregel S</t>
  </si>
  <si>
    <t>WiK72aS-----02</t>
  </si>
  <si>
    <t>Endvergütung, Bonusregel S</t>
  </si>
  <si>
    <t>WiK71aS-----03</t>
  </si>
  <si>
    <t>WiK72aS-----03</t>
  </si>
  <si>
    <t>WiK71aS-----04</t>
  </si>
  <si>
    <t>WiK72aS-----04</t>
  </si>
  <si>
    <t>WiK101S-----04</t>
  </si>
  <si>
    <t>WiK102S-----04</t>
  </si>
  <si>
    <t>WiK101S-----05</t>
  </si>
  <si>
    <t>WiK102S-----05</t>
  </si>
  <si>
    <t>WiK101S-----06</t>
  </si>
  <si>
    <t>WiK102S-----06</t>
  </si>
  <si>
    <t>WiK101S-----07</t>
  </si>
  <si>
    <t>WiK102S-----07</t>
  </si>
  <si>
    <t>WiK101S-----08</t>
  </si>
  <si>
    <t>WiK102S-----08</t>
  </si>
  <si>
    <t>WnK290------09</t>
  </si>
  <si>
    <t>Wind onshore</t>
  </si>
  <si>
    <t>Onshore, Anfangsvergütung</t>
  </si>
  <si>
    <t>WnK290S-----09</t>
  </si>
  <si>
    <t>Onshore, Anfangsvergütung, Bonusregel S</t>
  </si>
  <si>
    <t>WnK291------09</t>
  </si>
  <si>
    <t>Onshore, Endvergütung</t>
  </si>
  <si>
    <t>WrK300------09</t>
  </si>
  <si>
    <t>Wind Repowering</t>
  </si>
  <si>
    <t>Repowering, Anfangsvergütung</t>
  </si>
  <si>
    <t>WrK300S-----09</t>
  </si>
  <si>
    <t>Repowering, Anfangsvergütung, Bonusregel S</t>
  </si>
  <si>
    <t>WrK301------09</t>
  </si>
  <si>
    <t>Repowering, Endvergütung</t>
  </si>
  <si>
    <t>WfK310------09</t>
  </si>
  <si>
    <t>WfK311------09</t>
  </si>
  <si>
    <t>SoK320------09</t>
  </si>
  <si>
    <t>SgK330------09</t>
  </si>
  <si>
    <t>Solar/Gebäude</t>
  </si>
  <si>
    <t>SgK331------09</t>
  </si>
  <si>
    <t>SgK332------09</t>
  </si>
  <si>
    <t>SgK333------09</t>
  </si>
  <si>
    <t>SgK3341-----09</t>
  </si>
  <si>
    <t>SgK3342-----09</t>
  </si>
  <si>
    <t>Summe</t>
  </si>
  <si>
    <t>De-vNNe--SpE01</t>
  </si>
  <si>
    <t>De-vNNe--SpE02</t>
  </si>
  <si>
    <t>De-vNNe--SpE03</t>
  </si>
  <si>
    <t>De-vNNe--SpE04</t>
  </si>
  <si>
    <t>De-vNNe--SpE05</t>
  </si>
  <si>
    <t>De-vNNe--SpE06</t>
  </si>
  <si>
    <t>De-vNNe--SpE07</t>
  </si>
  <si>
    <t>Kl-vNNe--SpE01</t>
  </si>
  <si>
    <t>Kl-vNNe--SpE02</t>
  </si>
  <si>
    <t>Kl-vNNe--SpE03</t>
  </si>
  <si>
    <t>Kl-vNNe--SpE04</t>
  </si>
  <si>
    <t>Kl-vNNe--SpE05</t>
  </si>
  <si>
    <t>Kl-vNNe--SpE06</t>
  </si>
  <si>
    <t>Kl-vNNe--SpE07</t>
  </si>
  <si>
    <t>Gr-vNNe--SpE01</t>
  </si>
  <si>
    <t>Gr-vNNe--SpE02</t>
  </si>
  <si>
    <t>Gr-vNNe--SpE03</t>
  </si>
  <si>
    <t>Gr-vNNe--SpE04</t>
  </si>
  <si>
    <t>Gr-vNNe--SpE05</t>
  </si>
  <si>
    <t>Gr-vNNe--SpE06</t>
  </si>
  <si>
    <t>Gr-vNNe--SpE07</t>
  </si>
  <si>
    <t>Wn-vNNe--SpE01</t>
  </si>
  <si>
    <t>Wn-vNNe--SpE02</t>
  </si>
  <si>
    <t>Wn-vNNe--SpE03</t>
  </si>
  <si>
    <t>Wn-vNNe--SpE04</t>
  </si>
  <si>
    <t>Wn-vNNe--SpE05</t>
  </si>
  <si>
    <t>Wn-vNNe--SpE06</t>
  </si>
  <si>
    <t>Wn-vNNe--SpE07</t>
  </si>
  <si>
    <t>Wr-vNNe--SpE01</t>
  </si>
  <si>
    <t>Wr-vNNe--SpE02</t>
  </si>
  <si>
    <t>Wr-vNNe--SpE03</t>
  </si>
  <si>
    <t>Wr-vNNe--SpE04</t>
  </si>
  <si>
    <t>Wr-vNNe--SpE05</t>
  </si>
  <si>
    <t>Wr-vNNe--SpE06</t>
  </si>
  <si>
    <t>Wr-vNNe--SpE07</t>
  </si>
  <si>
    <t>Wf-vNNe--SpE01</t>
  </si>
  <si>
    <t>Wf-vNNe--SpE02</t>
  </si>
  <si>
    <t>Wf-vNNe--SpE03</t>
  </si>
  <si>
    <t>Wf-vNNe--SpE04</t>
  </si>
  <si>
    <t>Wf-vNNe--SpE05</t>
  </si>
  <si>
    <t>Wf-vNNe--SpE06</t>
  </si>
  <si>
    <t>Wf-vNNe--SpE07</t>
  </si>
  <si>
    <t>Sg-vNNe--SpE01</t>
  </si>
  <si>
    <t>Sg-vNNe--SpE02</t>
  </si>
  <si>
    <t>Sg-vNNe--SpE03</t>
  </si>
  <si>
    <t>Sg-vNNe--SpE04</t>
  </si>
  <si>
    <t>Sg-vNNe--SpE05</t>
  </si>
  <si>
    <t>Sg-vNNe--SpE06</t>
  </si>
  <si>
    <t>Sg-vNNe--SpE07</t>
  </si>
  <si>
    <t xml:space="preserve"> 0,150-0,5 MW, Bonusregeln a1, y und K wenn Anlage 3 erfüllt</t>
  </si>
  <si>
    <t>BiK51aa1K09y01</t>
  </si>
  <si>
    <t xml:space="preserve"> 0,150-0,5 MW, Bonusregeln a1, y und K erstmals 2009</t>
  </si>
  <si>
    <t>BiK51aG-----01</t>
  </si>
  <si>
    <t xml:space="preserve"> 0,15-0,5 MW, Bonusregel G</t>
  </si>
  <si>
    <t>BiK51aGKA3--01</t>
  </si>
  <si>
    <t xml:space="preserve"> 0,15-0,5 MW, Bonusregeln G und K wenn Anlage 3 erfüllt</t>
  </si>
  <si>
    <t>BiK51aGK09--01</t>
  </si>
  <si>
    <t xml:space="preserve"> 0,15-0,5 MW, Bonusregeln G und K erstmals 2009</t>
  </si>
  <si>
    <t>BiK51aGy----01</t>
  </si>
  <si>
    <t xml:space="preserve"> 0,15-0,5 MW, Bonusregel G, y</t>
  </si>
  <si>
    <t>BiK51aGKA3y-01</t>
  </si>
  <si>
    <t xml:space="preserve"> 0,15-0,5 MW, Bonusregeln G, y und K wenn Anlage 3 erfüllt</t>
  </si>
  <si>
    <t>BiK51aGK09y-01</t>
  </si>
  <si>
    <t xml:space="preserve"> 0,15-0,5 MW, Bonusregeln G, y und K erstmals 2009</t>
  </si>
  <si>
    <t>BiK51aM2----01</t>
  </si>
  <si>
    <t xml:space="preserve"> 0,15-0,5 MW, Bonusregel M2</t>
  </si>
  <si>
    <t>BiK51aM2KA3-01</t>
  </si>
  <si>
    <t xml:space="preserve"> 0,15-0,5 MW, Bonusregeln M2 und K wenn Anlage 3 erfüllt</t>
  </si>
  <si>
    <t>BiK51aM2K09-01</t>
  </si>
  <si>
    <t xml:space="preserve"> 0,15-0,5 MW, Bonusregeln M2 und K erstmals 2009</t>
  </si>
  <si>
    <t>BiK51aM2y---01</t>
  </si>
  <si>
    <t xml:space="preserve"> 0,15-0,5 MW, Bonusregeln M2, y</t>
  </si>
  <si>
    <t>BiK51aM2KA3y01</t>
  </si>
  <si>
    <t xml:space="preserve"> 0,15-0,5 MW, Bonusregeln M2, y und K wenn Anlage 3 erfüllt</t>
  </si>
  <si>
    <t>BiK51aM2K09y01</t>
  </si>
  <si>
    <t xml:space="preserve"> 0,15-0,5 MW, Bonusregeln M2, y und K erstmals 2009</t>
  </si>
  <si>
    <t>BiK51aL-----01</t>
  </si>
  <si>
    <t xml:space="preserve"> 0,15-0,5 MW, Bonusregel L</t>
  </si>
  <si>
    <t>BiK51aLKA3--01</t>
  </si>
  <si>
    <t xml:space="preserve"> 0,15-0,5 MW, Bonusregeln L und K wenn Anlage 3 erfüllt</t>
  </si>
  <si>
    <t>BiK51aLK09--01</t>
  </si>
  <si>
    <t xml:space="preserve"> 0,15-0,5 MW, Bonusregeln L und K erstmals 2009</t>
  </si>
  <si>
    <t>BiK51aLy----01</t>
  </si>
  <si>
    <t xml:space="preserve"> 0,15-0,5 MW, Bonusregeln L, y</t>
  </si>
  <si>
    <t>BiK51aLKA3y-01</t>
  </si>
  <si>
    <t xml:space="preserve"> 0,15-0,5 MW, Bonusregeln L, y und K wenn Anlage 3 erfüllt</t>
  </si>
  <si>
    <t>BiK51aLK09y-01</t>
  </si>
  <si>
    <t xml:space="preserve"> 0,15-0,5 MW, Bonusregeln L, y und K erstmals 2009</t>
  </si>
  <si>
    <t>BiK51aX2----01</t>
  </si>
  <si>
    <t xml:space="preserve"> 0,15-0,5 MW, Bonusregel X2</t>
  </si>
  <si>
    <t>Das Feld muss folgenden Aufbau haben: TT.MM.JJJJ</t>
  </si>
  <si>
    <t>Deckblatt</t>
  </si>
  <si>
    <t>Name Unternehmen</t>
  </si>
  <si>
    <t>Vollständiger Unternehmensname des Netzbetreibers. Soweit die Rechtsform</t>
  </si>
  <si>
    <t>Namensbestandteil ist, ist sie ebenfalls anzugeben (z. B.: Schneller Netz GmbH).</t>
  </si>
  <si>
    <t>EIC-Code</t>
  </si>
  <si>
    <t>EIC-Code Netzbetreiber (11Y0000000..........)</t>
  </si>
  <si>
    <t>Abgabedatum</t>
  </si>
  <si>
    <t xml:space="preserve">Datum der durch Sie am Erhebungsbogen vorgenommenen letzten Änderungen. </t>
  </si>
  <si>
    <t>Tabellenblättern zusammengefasste Übersicht über Ihre eingetragenen Daten.</t>
  </si>
  <si>
    <t>BiK82GKA3y--05</t>
  </si>
  <si>
    <t>BiK82GK09y--05</t>
  </si>
  <si>
    <t>BiK82M2-----05</t>
  </si>
  <si>
    <t>BiK82M2KWK--05</t>
  </si>
  <si>
    <t>BiK82M2KA3--05</t>
  </si>
  <si>
    <t>BiK82M2K09--05</t>
  </si>
  <si>
    <t>BiK82M2y----05</t>
  </si>
  <si>
    <t>BiK82M2KWKy-05</t>
  </si>
  <si>
    <t>BiK82M2KA3y-05</t>
  </si>
  <si>
    <t>BiK82M2K09y-05</t>
  </si>
  <si>
    <t>BiK82L------05</t>
  </si>
  <si>
    <t>BiK82LKWK---05</t>
  </si>
  <si>
    <t>BiK82LKA3---05</t>
  </si>
  <si>
    <t>BiK82LK09---05</t>
  </si>
  <si>
    <t>BiK82Ly-----05</t>
  </si>
  <si>
    <t>BiK82LKWKy--05</t>
  </si>
  <si>
    <t>BiK82LKA3y--05</t>
  </si>
  <si>
    <t>BiK82LK09y--05</t>
  </si>
  <si>
    <t>BiK82X2-----05</t>
  </si>
  <si>
    <t>BiK82X2KWK--05</t>
  </si>
  <si>
    <t>BiK82X2KA3--05</t>
  </si>
  <si>
    <t>BiK82X2K09--05</t>
  </si>
  <si>
    <t>BiK82X2y----05</t>
  </si>
  <si>
    <t>BiK82X2KWKy-05</t>
  </si>
  <si>
    <t>BiK82X2KA3y-05</t>
  </si>
  <si>
    <t>BiK82X2K09y-05</t>
  </si>
  <si>
    <t>BiK82bKA3---05</t>
  </si>
  <si>
    <t>BiK82bK09---05</t>
  </si>
  <si>
    <t>BiK82by-----05</t>
  </si>
  <si>
    <t>BiK82bKWKy--05</t>
  </si>
  <si>
    <t>BiK82bKA3y--05</t>
  </si>
  <si>
    <t>BiK82bK09y--05</t>
  </si>
  <si>
    <t>BiK82a1bKA3-05</t>
  </si>
  <si>
    <t>BiK82a1bK09-05</t>
  </si>
  <si>
    <t>BiK82a1by---05</t>
  </si>
  <si>
    <t>BiK82a1bKWKy05</t>
  </si>
  <si>
    <t>BiK82a1bKA3y05</t>
  </si>
  <si>
    <t>BiK82a1bK09y05</t>
  </si>
  <si>
    <t>BiK82Gb-----05</t>
  </si>
  <si>
    <t>BiK82GbKWK--05</t>
  </si>
  <si>
    <t>BiK82GbKA3--05</t>
  </si>
  <si>
    <t>BiK82GbK09--05</t>
  </si>
  <si>
    <t>BiK82Gby----05</t>
  </si>
  <si>
    <t>BiK82GbKWKy-05</t>
  </si>
  <si>
    <t>BiK82GbKA3y-05</t>
  </si>
  <si>
    <t>BiK82GbK09y-05</t>
  </si>
  <si>
    <t>BiK82M2b----05</t>
  </si>
  <si>
    <t>BiK82M2bKWK-05</t>
  </si>
  <si>
    <t>BiK82M2bKA3-05</t>
  </si>
  <si>
    <t>BiK82M2bK09-05</t>
  </si>
  <si>
    <t>BiK82M2by---05</t>
  </si>
  <si>
    <t>BiK82M2bKWKy05</t>
  </si>
  <si>
    <t>BiK82M2bKA3y05</t>
  </si>
  <si>
    <t>BiK82M2bK09y05</t>
  </si>
  <si>
    <t>BiK82Lb-----05</t>
  </si>
  <si>
    <t>BiK82LbKWK--05</t>
  </si>
  <si>
    <t>BiK82LbKA3--05</t>
  </si>
  <si>
    <t>BiK82LbK09--05</t>
  </si>
  <si>
    <t>BiK82Lby----05</t>
  </si>
  <si>
    <t>BiK82LbKWKy-05</t>
  </si>
  <si>
    <t>BiK82LbKA3y-05</t>
  </si>
  <si>
    <t>BiK82LbK09y-05</t>
  </si>
  <si>
    <t>BiK82X2b----05</t>
  </si>
  <si>
    <t>BiK82X2bKWK-05</t>
  </si>
  <si>
    <t>BiK82X2bKA3-05</t>
  </si>
  <si>
    <t>BiK82X2bK09-05</t>
  </si>
  <si>
    <t>BiK82X2by---05</t>
  </si>
  <si>
    <t>BiK82X2bKWKy05</t>
  </si>
  <si>
    <t>BiK82X2bKA3y05</t>
  </si>
  <si>
    <t>BiK82X2bK09y05</t>
  </si>
  <si>
    <t>BiK83K09----05</t>
  </si>
  <si>
    <t>BiK83a2K09--05</t>
  </si>
  <si>
    <t>BiK83a3K09--05</t>
  </si>
  <si>
    <t>BiK83bK09---05</t>
  </si>
  <si>
    <t>BiK83a2bK09-05</t>
  </si>
  <si>
    <t>BiK83a3bK09-05</t>
  </si>
  <si>
    <t>BiK84K09----05</t>
  </si>
  <si>
    <t>BiK81KA3----06</t>
  </si>
  <si>
    <t>BiK81K09----06</t>
  </si>
  <si>
    <t>BiK81y------06</t>
  </si>
  <si>
    <t>BiK81KWKy---06</t>
  </si>
  <si>
    <t>BiK81KA3y---06</t>
  </si>
  <si>
    <t>BiK81K09y---06</t>
  </si>
  <si>
    <t>BiK81a1KA3--06</t>
  </si>
  <si>
    <t>BiK81a1K09--06</t>
  </si>
  <si>
    <t>BiK81a1y----06</t>
  </si>
  <si>
    <t>BiK81a1KWKy-06</t>
  </si>
  <si>
    <t>BiK81a1KA3y-06</t>
  </si>
  <si>
    <t>BiK81a1K09y-06</t>
  </si>
  <si>
    <t>BiK81G------06</t>
  </si>
  <si>
    <t>BiK81GKWK---06</t>
  </si>
  <si>
    <t>BiK81GKA3---06</t>
  </si>
  <si>
    <t>BiK81GK09---06</t>
  </si>
  <si>
    <t>BiK81Gy-----06</t>
  </si>
  <si>
    <t>BiK81GKWKy--06</t>
  </si>
  <si>
    <t>BiK81GKA3y--06</t>
  </si>
  <si>
    <t>BiK81GK09y--06</t>
  </si>
  <si>
    <t>BiK81M1-----06</t>
  </si>
  <si>
    <t>BiK81M1KWK--06</t>
  </si>
  <si>
    <t>BiK81M1KA3--06</t>
  </si>
  <si>
    <t>BiK81M1K09--06</t>
  </si>
  <si>
    <t>BiK81M1y----06</t>
  </si>
  <si>
    <t>BiK81M1KWKy-06</t>
  </si>
  <si>
    <t>BiK81M1KA3y-06</t>
  </si>
  <si>
    <t>BiK81M1K09y-06</t>
  </si>
  <si>
    <t>BiK81L------06</t>
  </si>
  <si>
    <t>BiK81LKWK---06</t>
  </si>
  <si>
    <t>BiK81LKA3---06</t>
  </si>
  <si>
    <t>BiK81LK09---06</t>
  </si>
  <si>
    <t>BiK81Ly-----06</t>
  </si>
  <si>
    <t>BiK81LKWKy--06</t>
  </si>
  <si>
    <t>BiK81LKA3y--06</t>
  </si>
  <si>
    <t>BiK81LK09y--06</t>
  </si>
  <si>
    <t>BiK81X1-----06</t>
  </si>
  <si>
    <t>BiK81X1KWK--06</t>
  </si>
  <si>
    <t>BiK81X1KA3--06</t>
  </si>
  <si>
    <t>BiK81X1K09--06</t>
  </si>
  <si>
    <t>BiK81X1y----06</t>
  </si>
  <si>
    <t>BiK81X1KWKy-06</t>
  </si>
  <si>
    <t>BiK81X1KA3y-06</t>
  </si>
  <si>
    <t>BiK81X1K09y-06</t>
  </si>
  <si>
    <t>BiK81bKA3---06</t>
  </si>
  <si>
    <t>BiK81bK09---06</t>
  </si>
  <si>
    <t>BiK81by-----06</t>
  </si>
  <si>
    <t>BiK81bKWKy--06</t>
  </si>
  <si>
    <t>BiK81bKA3y--06</t>
  </si>
  <si>
    <t>BiK81bK09y--06</t>
  </si>
  <si>
    <t>BiK81a1bKA3-06</t>
  </si>
  <si>
    <t>BiK81a1bK09-06</t>
  </si>
  <si>
    <t>BiK81a1by---06</t>
  </si>
  <si>
    <t>BiK81a1bKWKy06</t>
  </si>
  <si>
    <t>BiK81a1bKA3y06</t>
  </si>
  <si>
    <t>BiK81a1bK09y06</t>
  </si>
  <si>
    <t>BiK81Gb-----06</t>
  </si>
  <si>
    <t>BiK81GbKWK--06</t>
  </si>
  <si>
    <t>BiK81GbKA3--06</t>
  </si>
  <si>
    <t>BiK81GbK09--06</t>
  </si>
  <si>
    <t>BiK81Gby----06</t>
  </si>
  <si>
    <t>BiK81GbKWKy-06</t>
  </si>
  <si>
    <t>BiK81GbKA3y-06</t>
  </si>
  <si>
    <t>BiK81GbK09y-06</t>
  </si>
  <si>
    <t>BiK81M1b----06</t>
  </si>
  <si>
    <t>BiK81M1bKWK-06</t>
  </si>
  <si>
    <t>BiK81M1bKA3-06</t>
  </si>
  <si>
    <t>BiK81M1bK09-06</t>
  </si>
  <si>
    <t>BiK81M1by---06</t>
  </si>
  <si>
    <t>BiK81M1bKWKy06</t>
  </si>
  <si>
    <t>BiK81M1bKA3y06</t>
  </si>
  <si>
    <t>BiK81M1bK09y06</t>
  </si>
  <si>
    <t>BiK81Lb-----06</t>
  </si>
  <si>
    <t>BiK81LbKWK--06</t>
  </si>
  <si>
    <t>BiK81LbKA3--06</t>
  </si>
  <si>
    <t>BiK81LbK09--06</t>
  </si>
  <si>
    <t>BiK81Lby----06</t>
  </si>
  <si>
    <t>BiK81LbKWKy-06</t>
  </si>
  <si>
    <t>BiK81LbKA3y-06</t>
  </si>
  <si>
    <t>BiK81LbK09y-06</t>
  </si>
  <si>
    <t>BiK81X1b----06</t>
  </si>
  <si>
    <t>BiK81X1bKWK-06</t>
  </si>
  <si>
    <t>BiK81X1bKA3-06</t>
  </si>
  <si>
    <t>BiK81X1bK09-06</t>
  </si>
  <si>
    <t>BiK81X1by---06</t>
  </si>
  <si>
    <t>BiK81X1bKWKy06</t>
  </si>
  <si>
    <t>BiK81X1bKA3y06</t>
  </si>
  <si>
    <t>BiK81X1bK09y06</t>
  </si>
  <si>
    <t>BiK82KA3----06</t>
  </si>
  <si>
    <t>BiK82K09----06</t>
  </si>
  <si>
    <t>BiK82y------06</t>
  </si>
  <si>
    <t>BiK82KWKy---06</t>
  </si>
  <si>
    <t>BiK82KA3y---06</t>
  </si>
  <si>
    <t>BiK82K09y---06</t>
  </si>
  <si>
    <t>BiK82a1KA3--06</t>
  </si>
  <si>
    <t>BiK82a1K09--06</t>
  </si>
  <si>
    <t>BiK82a1y----06</t>
  </si>
  <si>
    <t>BiK82a1KWKy-06</t>
  </si>
  <si>
    <t>BiK82a1KA3y-06</t>
  </si>
  <si>
    <t>BiK82a1K09y-06</t>
  </si>
  <si>
    <t>BiK82G------06</t>
  </si>
  <si>
    <t>BiK82GKWK---06</t>
  </si>
  <si>
    <t>BiK82GKA3---06</t>
  </si>
  <si>
    <t>BiK82GK09---06</t>
  </si>
  <si>
    <t>BiK82Gy-----06</t>
  </si>
  <si>
    <t>BiK82GKWKy--06</t>
  </si>
  <si>
    <t>BiK82GKA3y--06</t>
  </si>
  <si>
    <t>BiK82GK09y--06</t>
  </si>
  <si>
    <t>BiK82M2-----06</t>
  </si>
  <si>
    <t>BiK82M2KWK--06</t>
  </si>
  <si>
    <t>BiK82M2KA3--06</t>
  </si>
  <si>
    <t>BiK82M2K09--06</t>
  </si>
  <si>
    <t>BiK82M2y----06</t>
  </si>
  <si>
    <t>BiK82M2KWKy-06</t>
  </si>
  <si>
    <t>BiK82M2KA3y-06</t>
  </si>
  <si>
    <t>BiK82M2K09y-06</t>
  </si>
  <si>
    <t>BiK82L------06</t>
  </si>
  <si>
    <t>BiK82LKWK---06</t>
  </si>
  <si>
    <t>BiK82LKA3---06</t>
  </si>
  <si>
    <t>BiK82LK09---06</t>
  </si>
  <si>
    <t>BiK82Ly-----06</t>
  </si>
  <si>
    <t>BiK82LKWKy--06</t>
  </si>
  <si>
    <t>BiK82LKA3y--06</t>
  </si>
  <si>
    <t>BiK82LK09y--06</t>
  </si>
  <si>
    <t>BiK82X2-----06</t>
  </si>
  <si>
    <t>BiK82X2KWK--06</t>
  </si>
  <si>
    <t>BiK82X2KA3--06</t>
  </si>
  <si>
    <t>BiK82X2K09--06</t>
  </si>
  <si>
    <t>BiK82X2y----06</t>
  </si>
  <si>
    <t>BiK82X2KWKy-06</t>
  </si>
  <si>
    <t>BiK82X2KA3y-06</t>
  </si>
  <si>
    <t>BiK82X2K09y-06</t>
  </si>
  <si>
    <t>BiK82bKA3---06</t>
  </si>
  <si>
    <t>BiK82bK09---06</t>
  </si>
  <si>
    <t>BiK82by-----06</t>
  </si>
  <si>
    <t>BiK82bKWKy--06</t>
  </si>
  <si>
    <t>BiK82bKA3y--06</t>
  </si>
  <si>
    <t>BiK82bK09y--06</t>
  </si>
  <si>
    <t>BiK82a1bKA3-06</t>
  </si>
  <si>
    <t>BiK82a1bK09-06</t>
  </si>
  <si>
    <t>BiK82a1by---06</t>
  </si>
  <si>
    <t>BiK82a1bKWKy06</t>
  </si>
  <si>
    <t>BiK82a1bKA3y06</t>
  </si>
  <si>
    <t>BiK82a1bK09y06</t>
  </si>
  <si>
    <t>BiK82Gb-----06</t>
  </si>
  <si>
    <t>BiK82GbKWK--06</t>
  </si>
  <si>
    <t>BiK82GbKA3--06</t>
  </si>
  <si>
    <t>BiK82GbK09--06</t>
  </si>
  <si>
    <t>BiK82Gby----06</t>
  </si>
  <si>
    <t>BiK82GbKWKy-06</t>
  </si>
  <si>
    <t>BiK82GbKA3y-06</t>
  </si>
  <si>
    <t>BiK82GbK09y-06</t>
  </si>
  <si>
    <t>BiK82M2b----06</t>
  </si>
  <si>
    <t>BiK82M2bKWK-06</t>
  </si>
  <si>
    <t>BiK82M2bKA3-06</t>
  </si>
  <si>
    <t>BiK82M2bK09-06</t>
  </si>
  <si>
    <t>BiK82M2by---06</t>
  </si>
  <si>
    <t>BiK82M2bKWKy06</t>
  </si>
  <si>
    <t>BiK82M2bKA3y06</t>
  </si>
  <si>
    <t>BiK82M2bK09y06</t>
  </si>
  <si>
    <t>BiK82Lb-----06</t>
  </si>
  <si>
    <t>BiK82LbKWK--06</t>
  </si>
  <si>
    <t>BiK82LbKA3--06</t>
  </si>
  <si>
    <t>BiK82LbK09--06</t>
  </si>
  <si>
    <t>BiK82Lby----06</t>
  </si>
  <si>
    <t>BiK82LbKWKy-06</t>
  </si>
  <si>
    <t>BiK82LbKA3y-06</t>
  </si>
  <si>
    <t>BiK82LbK09y-06</t>
  </si>
  <si>
    <t>BiK82X2b----06</t>
  </si>
  <si>
    <t>BiK82X2bKWK-06</t>
  </si>
  <si>
    <t>BiK82X2bKA3-06</t>
  </si>
  <si>
    <t>BiK82X2bK09-06</t>
  </si>
  <si>
    <t>BiK82X2by---06</t>
  </si>
  <si>
    <t>BiK82X2bKWKy06</t>
  </si>
  <si>
    <t>BiK82X2bKA3y06</t>
  </si>
  <si>
    <t>BiK82X2bK09y06</t>
  </si>
  <si>
    <t>BiK83K09----06</t>
  </si>
  <si>
    <t>BiK83a2K09--06</t>
  </si>
  <si>
    <t>BiK83a3K09--06</t>
  </si>
  <si>
    <t>BiK83bK09---06</t>
  </si>
  <si>
    <t>BiK83a2bK09-06</t>
  </si>
  <si>
    <t>BiK83a3bK09-06</t>
  </si>
  <si>
    <t>BiK84K09----06</t>
  </si>
  <si>
    <t xml:space="preserve"> &lt;20 MW, Altholz</t>
  </si>
  <si>
    <t>BiK85K09----06</t>
  </si>
  <si>
    <t xml:space="preserve"> &lt;20 MW, Altholz, Bonusregel K erstmals 2009</t>
  </si>
  <si>
    <t>BiK81KA3----07</t>
  </si>
  <si>
    <t>BiK81K09----07</t>
  </si>
  <si>
    <t>BiK82LbK09y-04</t>
  </si>
  <si>
    <t xml:space="preserve"> 0,15-0,5 MW, Bonusregeln L, y, b und K erstmals 2009</t>
  </si>
  <si>
    <t>BiK82X2b----04</t>
  </si>
  <si>
    <t xml:space="preserve"> 0,15-0,5 MW, Bonusregeln X2, b</t>
  </si>
  <si>
    <t>BiK82X2bKWK-04</t>
  </si>
  <si>
    <t xml:space="preserve"> 0,15-0,5 MW, Bonusregeln X2, b und KWK</t>
  </si>
  <si>
    <t>BiK82X2bKA3-04</t>
  </si>
  <si>
    <t xml:space="preserve"> 0,15-0,5 MW, Bonusregeln X2, b und K wenn Anlage 3 erfüllt</t>
  </si>
  <si>
    <t>BiK82X2bK09-04</t>
  </si>
  <si>
    <t xml:space="preserve"> 0,15-0,5 MW, Bonusregeln X2, b und K erstmals 2009</t>
  </si>
  <si>
    <t>BiK82X2by---04</t>
  </si>
  <si>
    <t xml:space="preserve"> 0,15-0,5 MW, Bonusregeln X2, y, b</t>
  </si>
  <si>
    <t>BiK82X2bKWKy04</t>
  </si>
  <si>
    <t xml:space="preserve"> 0,15-0,5 MW, Bonusregeln X2, y, b und KWK</t>
  </si>
  <si>
    <t>BiK82X2bKA3y04</t>
  </si>
  <si>
    <t xml:space="preserve"> 0,15-0,5 MW, Bonusregeln X2, y, b und K wenn Anlage 3 erfüllt</t>
  </si>
  <si>
    <t>BiK82X2bK09y04</t>
  </si>
  <si>
    <t xml:space="preserve"> 0,15-0,5 MW, Bonusregeln X2, y, b und K erstmals 2009</t>
  </si>
  <si>
    <t>BiK83K09----04</t>
  </si>
  <si>
    <t>BiK83a2K09--04</t>
  </si>
  <si>
    <t xml:space="preserve"> 0,5-5 MW, Bonusregeln a2 und K erstmals 2009</t>
  </si>
  <si>
    <t>BiK83a3K09--04</t>
  </si>
  <si>
    <t xml:space="preserve"> 0,5-5 MW, Bonusregeln a3 und K erstmals 2009</t>
  </si>
  <si>
    <t>BiK83bK09---04</t>
  </si>
  <si>
    <t xml:space="preserve"> 0,5-5 MW, Bonusregel b und K erstmals 2009</t>
  </si>
  <si>
    <t>BiK83a2bK09-04</t>
  </si>
  <si>
    <t xml:space="preserve"> 0,5-5 MW, Bonusregeln a2, b und K erstmals 2009</t>
  </si>
  <si>
    <t>BiK83a3bK09-04</t>
  </si>
  <si>
    <t xml:space="preserve"> 0,5-5 MW, Bonusregeln a3, b und K erstmals 2009</t>
  </si>
  <si>
    <t>BiK84K09----04</t>
  </si>
  <si>
    <t>BiK85-------04</t>
  </si>
  <si>
    <t>BiK85K09----04</t>
  </si>
  <si>
    <t>BiK81KA3----05</t>
  </si>
  <si>
    <t>BiK81K09----05</t>
  </si>
  <si>
    <t>BiK81y------05</t>
  </si>
  <si>
    <t>BiK81KWKy---05</t>
  </si>
  <si>
    <t>BiK81KA3y---05</t>
  </si>
  <si>
    <t>BiK81K09y---05</t>
  </si>
  <si>
    <t>BiK81a1KA3--05</t>
  </si>
  <si>
    <t>BiK81a1K09--05</t>
  </si>
  <si>
    <t xml:space="preserve"> 0-0,15 MW, Bonusregeln a1 und K erstmals 2009</t>
  </si>
  <si>
    <t>BiK81a1y----05</t>
  </si>
  <si>
    <t>BiK81a1KWKy-05</t>
  </si>
  <si>
    <t>BiK81a1KA3y-05</t>
  </si>
  <si>
    <t>BiK81a1K09y-05</t>
  </si>
  <si>
    <t>BiK81G------05</t>
  </si>
  <si>
    <t>BiK81GKWK---05</t>
  </si>
  <si>
    <t>BiK81GKA3---05</t>
  </si>
  <si>
    <t>BiK81GK09---05</t>
  </si>
  <si>
    <t>BiK81Gy-----05</t>
  </si>
  <si>
    <t>BiK81GKWKy--05</t>
  </si>
  <si>
    <t>BiK81GKA3y--05</t>
  </si>
  <si>
    <t>BiK81GK09y--05</t>
  </si>
  <si>
    <t>BiK81M1-----05</t>
  </si>
  <si>
    <t>BiK81M1KWK--05</t>
  </si>
  <si>
    <t>BiK81M1KA3--05</t>
  </si>
  <si>
    <t>BiK81M1K09--05</t>
  </si>
  <si>
    <t>BiK81M1y----05</t>
  </si>
  <si>
    <t>BiK81M1KWKy-05</t>
  </si>
  <si>
    <t>BiK81M1KA3y-05</t>
  </si>
  <si>
    <t>BiK81M1K09y-05</t>
  </si>
  <si>
    <t>BiK81L------05</t>
  </si>
  <si>
    <t>BiK81LKWK---05</t>
  </si>
  <si>
    <t>BiK81LKA3---05</t>
  </si>
  <si>
    <t>BiK81LK09---05</t>
  </si>
  <si>
    <t>BiK81Ly-----05</t>
  </si>
  <si>
    <t>BiK81LKWKy--05</t>
  </si>
  <si>
    <t>BiK81LKA3y--05</t>
  </si>
  <si>
    <t>BiK81LK09y--05</t>
  </si>
  <si>
    <t>BiK81X1-----05</t>
  </si>
  <si>
    <t>BiK81X1KWK--05</t>
  </si>
  <si>
    <t>BiK81X1KA3--05</t>
  </si>
  <si>
    <t>BiK81X1K09--05</t>
  </si>
  <si>
    <t>BiK81X1y----05</t>
  </si>
  <si>
    <t>BiK81X1KWKy-05</t>
  </si>
  <si>
    <t>BiK81X1KA3y-05</t>
  </si>
  <si>
    <t>BiK81X1K09y-05</t>
  </si>
  <si>
    <t>BiK81bKA3---05</t>
  </si>
  <si>
    <t>BiK81bK09---05</t>
  </si>
  <si>
    <t>BiK81by-----05</t>
  </si>
  <si>
    <t>BiK81bKWKy--05</t>
  </si>
  <si>
    <t>BiK81bKA3y--05</t>
  </si>
  <si>
    <t>BiK81bK09y--05</t>
  </si>
  <si>
    <t>BiK81a1bKA3-05</t>
  </si>
  <si>
    <t>BiK81a1bK09-05</t>
  </si>
  <si>
    <t>BiK81a1by---05</t>
  </si>
  <si>
    <t>BiK81a1bKWKy05</t>
  </si>
  <si>
    <t>BiK81a1bKA3y05</t>
  </si>
  <si>
    <t>BiK81a1bK09y05</t>
  </si>
  <si>
    <t>BiK81Gb-----05</t>
  </si>
  <si>
    <t>BiK81GbKWK--05</t>
  </si>
  <si>
    <t>BiK81GbKA3--05</t>
  </si>
  <si>
    <t>BiK81GbK09--05</t>
  </si>
  <si>
    <t>BiK81Gby----05</t>
  </si>
  <si>
    <t>BiK81GbKWKy-05</t>
  </si>
  <si>
    <t>BiK81GbKA3y-05</t>
  </si>
  <si>
    <t>BiK81GbK09y-05</t>
  </si>
  <si>
    <t>BiK81M1b----05</t>
  </si>
  <si>
    <t>BiK81M1bKWK-05</t>
  </si>
  <si>
    <t>BiK81M1bKA3-05</t>
  </si>
  <si>
    <t>BiK81M1bK09-05</t>
  </si>
  <si>
    <t>BiK81M1by---05</t>
  </si>
  <si>
    <t>BiK81M1bKWKy05</t>
  </si>
  <si>
    <t>BiK81M1bKA3y05</t>
  </si>
  <si>
    <t>BiK81M1bK09y05</t>
  </si>
  <si>
    <t>BiK81Lb-----05</t>
  </si>
  <si>
    <t>BiK81LbKWK--05</t>
  </si>
  <si>
    <t>BiK81LbKA3--05</t>
  </si>
  <si>
    <t>BiK81LbK09--05</t>
  </si>
  <si>
    <t>BiK81Lby----05</t>
  </si>
  <si>
    <t>BiK81LbKWKy-05</t>
  </si>
  <si>
    <t>BiK81LbKA3y-05</t>
  </si>
  <si>
    <t>BiK81LbK09y-05</t>
  </si>
  <si>
    <t>BiK81X1b----05</t>
  </si>
  <si>
    <t>BiK81X1bKWK-05</t>
  </si>
  <si>
    <t>BiK81X1bKA3-05</t>
  </si>
  <si>
    <t>BiK81X1bK09-05</t>
  </si>
  <si>
    <t>BiK81X1by---05</t>
  </si>
  <si>
    <t>BiK81X1bKWKy05</t>
  </si>
  <si>
    <t>BiK81X1bKA3y05</t>
  </si>
  <si>
    <t>BiK81X1bK09y05</t>
  </si>
  <si>
    <t>BiK82KA3----05</t>
  </si>
  <si>
    <t>BiK82K09----05</t>
  </si>
  <si>
    <t>BiK82y------05</t>
  </si>
  <si>
    <t>BiK82KWKy---05</t>
  </si>
  <si>
    <t>BiK82KA3y---05</t>
  </si>
  <si>
    <t>BiK82K09y---05</t>
  </si>
  <si>
    <t xml:space="preserve"> 0,15-0,5 MW, Bonusregeln a1 und KWK</t>
  </si>
  <si>
    <t>BiK82a1KA3--05</t>
  </si>
  <si>
    <t>BiK82a1K09--05</t>
  </si>
  <si>
    <t>BiK82a1y----05</t>
  </si>
  <si>
    <t>BiK82a1KWKy-05</t>
  </si>
  <si>
    <t>BiK82a1KA3y-05</t>
  </si>
  <si>
    <t>BiK82a1K09y-05</t>
  </si>
  <si>
    <t>BiK82G------05</t>
  </si>
  <si>
    <t>BiK82GKWK---05</t>
  </si>
  <si>
    <t>BiK82GKA3---05</t>
  </si>
  <si>
    <t>BiK82GK09---05</t>
  </si>
  <si>
    <t>BiK82Gy-----05</t>
  </si>
  <si>
    <t>BiK82GKWKy--05</t>
  </si>
  <si>
    <t>Anlagenschlüssel (33-stellig)</t>
  </si>
  <si>
    <t>Angabe des Bundeslandes, in dem die Anlage errichtet wurde.</t>
  </si>
  <si>
    <t>BiK83a3b----05</t>
  </si>
  <si>
    <t>BiK83a3bKWK-05</t>
  </si>
  <si>
    <t>BiK84-------05</t>
  </si>
  <si>
    <t>BiK84KWK----05</t>
  </si>
  <si>
    <t>BiK81-------06</t>
  </si>
  <si>
    <t>BiK81KWK----06</t>
  </si>
  <si>
    <t>BiK81a1-----06</t>
  </si>
  <si>
    <t>BiK81a1KWK--06</t>
  </si>
  <si>
    <t>BiK81b------06</t>
  </si>
  <si>
    <t>BiK81bKWK---06</t>
  </si>
  <si>
    <t>BiK81a1b----06</t>
  </si>
  <si>
    <t>BiK81a1bKWK-06</t>
  </si>
  <si>
    <t>BiK82-------06</t>
  </si>
  <si>
    <t>BiK82KWK----06</t>
  </si>
  <si>
    <t>BiK82a1-----06</t>
  </si>
  <si>
    <t>BiK82a1KWK--06</t>
  </si>
  <si>
    <t>BiK82b------06</t>
  </si>
  <si>
    <t>BiK82bKWK---06</t>
  </si>
  <si>
    <t>BiK82a1b----06</t>
  </si>
  <si>
    <t>BiK82a1bKWK-06</t>
  </si>
  <si>
    <t>BiK83-------06</t>
  </si>
  <si>
    <t>BiK83KWK----06</t>
  </si>
  <si>
    <t>BiK83a2-----06</t>
  </si>
  <si>
    <t>BiK83a2KWK--06</t>
  </si>
  <si>
    <t>BiK83a3-----06</t>
  </si>
  <si>
    <t>BiK83a3KWK--06</t>
  </si>
  <si>
    <t>BiK83b------06</t>
  </si>
  <si>
    <t>BiK83bKWK---06</t>
  </si>
  <si>
    <t>BiK83a2b----06</t>
  </si>
  <si>
    <t>BiK83a2bKWK-06</t>
  </si>
  <si>
    <t>BiK83a3b----06</t>
  </si>
  <si>
    <t>BiK83a3bKWK-06</t>
  </si>
  <si>
    <t>Direkt------De</t>
  </si>
  <si>
    <t>Direkt------Kl</t>
  </si>
  <si>
    <t>Direkt------Gr</t>
  </si>
  <si>
    <t>Direkt------Wn</t>
  </si>
  <si>
    <t>Direkt------Wr</t>
  </si>
  <si>
    <t>Direkt------Wf</t>
  </si>
  <si>
    <t>Direkt------Sg</t>
  </si>
  <si>
    <t>Hinweis 1</t>
  </si>
  <si>
    <t>Hinweis 2</t>
  </si>
  <si>
    <t>Direkt------Wa</t>
  </si>
  <si>
    <t>Direkt------Ga</t>
  </si>
  <si>
    <t>Direkt------Bi</t>
  </si>
  <si>
    <t>Direkt------Ge</t>
  </si>
  <si>
    <t>Direkt------Wi</t>
  </si>
  <si>
    <t>Direkt------So</t>
  </si>
  <si>
    <t>Technische Anlageninformationen</t>
  </si>
  <si>
    <t>PLZ</t>
  </si>
  <si>
    <t>Straße / Flurstück</t>
  </si>
  <si>
    <t>BiK81X1bKWK-07</t>
  </si>
  <si>
    <t>BiK81X1bKA3-07</t>
  </si>
  <si>
    <t>BiK81X1bK09-07</t>
  </si>
  <si>
    <t>BiK81X1by---07</t>
  </si>
  <si>
    <t>BiK81X1bKWKy07</t>
  </si>
  <si>
    <t>BiK81X1bKA3y07</t>
  </si>
  <si>
    <t>BiK81X1bK09y07</t>
  </si>
  <si>
    <t>BiK82KA3----07</t>
  </si>
  <si>
    <t>BiK82K09----07</t>
  </si>
  <si>
    <t>BiK82y------07</t>
  </si>
  <si>
    <t>BiK82KWKy---07</t>
  </si>
  <si>
    <t>BiK82KA3y---07</t>
  </si>
  <si>
    <t>BiK82K09y---07</t>
  </si>
  <si>
    <t>BiK82a1KA3--07</t>
  </si>
  <si>
    <t>BiK82a1K09--07</t>
  </si>
  <si>
    <t>BiK82a1y----07</t>
  </si>
  <si>
    <t>BiK82a1KWKy-07</t>
  </si>
  <si>
    <t>BiK82a1KA3y-07</t>
  </si>
  <si>
    <t>BiK82a1K09y-07</t>
  </si>
  <si>
    <t>BiK82G------07</t>
  </si>
  <si>
    <t>BiK82GKWK---07</t>
  </si>
  <si>
    <t>BiK82GKA3---07</t>
  </si>
  <si>
    <t>BiK82GK09---07</t>
  </si>
  <si>
    <t>BiK82Gy-----07</t>
  </si>
  <si>
    <t>BiK82GKWKy--07</t>
  </si>
  <si>
    <t>BiK82GKA3y--07</t>
  </si>
  <si>
    <t>BiK82GK09y--07</t>
  </si>
  <si>
    <t>BiK82M2-----07</t>
  </si>
  <si>
    <t>BiK82M2KWK--07</t>
  </si>
  <si>
    <t>BiK82M2KA3--07</t>
  </si>
  <si>
    <t>BiK82M2K09--07</t>
  </si>
  <si>
    <t>BiK82M2y----07</t>
  </si>
  <si>
    <t>BiK82M2KWKy-07</t>
  </si>
  <si>
    <t>BiK82M2KA3y-07</t>
  </si>
  <si>
    <t>BiK82M2K09y-07</t>
  </si>
  <si>
    <t>BiK82L------07</t>
  </si>
  <si>
    <t>BiK82LKWK---07</t>
  </si>
  <si>
    <t>BiK82LKA3---07</t>
  </si>
  <si>
    <t>BiK82LK09---07</t>
  </si>
  <si>
    <t>BiK82Ly-----07</t>
  </si>
  <si>
    <t>BiK82LKWKy--07</t>
  </si>
  <si>
    <t>BiK82LKA3y--07</t>
  </si>
  <si>
    <t>BiK82LK09y--07</t>
  </si>
  <si>
    <t>BiK82X2-----07</t>
  </si>
  <si>
    <t>BiK82X2KWK--07</t>
  </si>
  <si>
    <t>BiK82X2KA3--07</t>
  </si>
  <si>
    <t>BiK82X2K09--07</t>
  </si>
  <si>
    <t>BiK82X2y----07</t>
  </si>
  <si>
    <t>BiK82X2KWKy-07</t>
  </si>
  <si>
    <t>BiK82X2KA3y-07</t>
  </si>
  <si>
    <t>BiK82X2K09y-07</t>
  </si>
  <si>
    <t>BiK82bKA3---07</t>
  </si>
  <si>
    <t>BiK82bK09---07</t>
  </si>
  <si>
    <t>BiK82by-----07</t>
  </si>
  <si>
    <t>BiK82bKWKy--07</t>
  </si>
  <si>
    <t>BiK82bKA3y--07</t>
  </si>
  <si>
    <t>BiK82bK09y--07</t>
  </si>
  <si>
    <t>BiK82a1bKA3-07</t>
  </si>
  <si>
    <t>BiK82a1bK09-07</t>
  </si>
  <si>
    <t>BiK82a1by---07</t>
  </si>
  <si>
    <t>BiK82a1bKWKy07</t>
  </si>
  <si>
    <t>BiK82a1bKA3y07</t>
  </si>
  <si>
    <t>0-0,150 MW, Bonusregeln t1, L, K</t>
  </si>
  <si>
    <t>BiK270t1Li--09</t>
  </si>
  <si>
    <t>0-0,150 MW, Bonusregeln t1, L, i</t>
  </si>
  <si>
    <t>BiK270t1LiK-09</t>
  </si>
  <si>
    <t>0-0,150 MW, Bonusregeln t1, L, i, K</t>
  </si>
  <si>
    <t>BiK270t1M1--09</t>
  </si>
  <si>
    <t>0-0,150 MW, Bonusregeln t1, M1</t>
  </si>
  <si>
    <t>BiK270t1M1K-09</t>
  </si>
  <si>
    <t>0-0,150 MW, Bonusregeln t1, M1, K</t>
  </si>
  <si>
    <t>BiK270t1M1i-09</t>
  </si>
  <si>
    <t>0-0,150 MW, Bonusregeln t1, M1, i</t>
  </si>
  <si>
    <t>BiK270t1M1iK09</t>
  </si>
  <si>
    <t>0-0,150 MW, Bonusregeln t1, M1, i, K</t>
  </si>
  <si>
    <t>BiK270t1X1--09</t>
  </si>
  <si>
    <t>0-0,150 MW, Bonusregeln t1, X1</t>
  </si>
  <si>
    <t>BiK270t1X1K-09</t>
  </si>
  <si>
    <t>0-0,150 MW, Bonusregeln t1, X1, K</t>
  </si>
  <si>
    <t>BiK270t1X1i-09</t>
  </si>
  <si>
    <t>0-0,150 MW, Bonusregeln t1, X1, i</t>
  </si>
  <si>
    <t>BiK270t1X1iK09</t>
  </si>
  <si>
    <t>0-0,150 MW, Bonusregeln t1, X1, i, K</t>
  </si>
  <si>
    <t>BiK270t2----09</t>
  </si>
  <si>
    <t>0-0,150 MW, Bonusregel t2</t>
  </si>
  <si>
    <t>BiK270t2K---09</t>
  </si>
  <si>
    <t>0-0,150 MW, Bonusregeln t2, K</t>
  </si>
  <si>
    <t>BiK270t2i---09</t>
  </si>
  <si>
    <t>0-0,150 MW, Bonusregeln t2, i</t>
  </si>
  <si>
    <t>BiK270t2iK--09</t>
  </si>
  <si>
    <t>0-0,150 MW, Bonusregeln t2, i, K</t>
  </si>
  <si>
    <t>BiK270t2a1--09</t>
  </si>
  <si>
    <t>0-0,150 MW, Bonusregeln t2, a1</t>
  </si>
  <si>
    <t>BiK270t2a1K-09</t>
  </si>
  <si>
    <t>0-0,150 MW, Bonusregeln t2, a1, K</t>
  </si>
  <si>
    <t>BiK270t2a1i-09</t>
  </si>
  <si>
    <t>0-0,150 MW, Bonusregeln t2, a1, i</t>
  </si>
  <si>
    <t>BiK270t2a1iK09</t>
  </si>
  <si>
    <t>0-0,150 MW, Bonusregeln t2, a1, i, K</t>
  </si>
  <si>
    <t>BiK270t2G---09</t>
  </si>
  <si>
    <t>0-0,150 MW, Bonusregeln t2, G</t>
  </si>
  <si>
    <t>BiK270t2GK--09</t>
  </si>
  <si>
    <t>0-0,150 MW, Bonusregeln t2, G, K</t>
  </si>
  <si>
    <t>BiK270t2Gi--09</t>
  </si>
  <si>
    <t>0-0,150 MW, Bonusregeln t2, G, i</t>
  </si>
  <si>
    <t>BiK270t2GiK-09</t>
  </si>
  <si>
    <t>0-0,150 MW, Bonusregeln t2, G, i, K</t>
  </si>
  <si>
    <t>BiK270t2L---09</t>
  </si>
  <si>
    <t>0-0,150 MW, Bonusregeln t2, L</t>
  </si>
  <si>
    <t>BiK270t2LK--09</t>
  </si>
  <si>
    <t>0-0,150 MW, Bonusregeln t2, L, K</t>
  </si>
  <si>
    <t>BiK270t2Li--09</t>
  </si>
  <si>
    <t>0-0,150 MW, Bonusregeln t2, L, i</t>
  </si>
  <si>
    <t>BiK270t2LiK-09</t>
  </si>
  <si>
    <t>0-0,150 MW, Bonusregeln t2, L, i, K</t>
  </si>
  <si>
    <t>BiK270t2M1--09</t>
  </si>
  <si>
    <t>0-0,150 MW, Bonusregeln t2, M1</t>
  </si>
  <si>
    <t>BiK270t2M1K-09</t>
  </si>
  <si>
    <t>0-0,150 MW, Bonusregeln t2, M1, K</t>
  </si>
  <si>
    <t>BiK270t2M1i-09</t>
  </si>
  <si>
    <t>0-0,150 MW, Bonusregeln t2, M1, i</t>
  </si>
  <si>
    <t>BiK270t2M1iK09</t>
  </si>
  <si>
    <t>0-0,150 MW, Bonusregeln t2, M1, i, K</t>
  </si>
  <si>
    <t>BiK270t2X1--09</t>
  </si>
  <si>
    <t>0-0,150 MW, Bonusregeln t2, X1</t>
  </si>
  <si>
    <t>BiK270t2X1K-09</t>
  </si>
  <si>
    <t>0-0,150 MW, Bonusregeln t2, X1, K</t>
  </si>
  <si>
    <t>BiK270t2X1i-09</t>
  </si>
  <si>
    <t>0-0,150 MW, Bonusregeln t2, X1, i</t>
  </si>
  <si>
    <t>BiK270t2X1iK09</t>
  </si>
  <si>
    <t>0-0,150 MW, Bonusregeln t2, X1, i, K</t>
  </si>
  <si>
    <t>BiK270t3----09</t>
  </si>
  <si>
    <t>0-0,150 MW, Bonusregel t3</t>
  </si>
  <si>
    <t>BiK270t3K---09</t>
  </si>
  <si>
    <t>0-0,150 MW, Bonusregeln t3, K</t>
  </si>
  <si>
    <t>BiK270t3i---09</t>
  </si>
  <si>
    <t>0-0,150 MW, Bonusregeln t3, i</t>
  </si>
  <si>
    <t>BiK270t3iK--09</t>
  </si>
  <si>
    <t>0-0,150 MW, Bonusregeln t3, i, K</t>
  </si>
  <si>
    <t>BiK270t3a1--09</t>
  </si>
  <si>
    <t>0-0,150 MW, Bonusregeln t3, a1</t>
  </si>
  <si>
    <t>BiK270t3a1K-09</t>
  </si>
  <si>
    <t>0-0,150 MW, Bonusregeln t3, a1, K</t>
  </si>
  <si>
    <t>BiK270t3a1i-09</t>
  </si>
  <si>
    <t>0-0,150 MW, Bonusregeln t3, a1, i</t>
  </si>
  <si>
    <t>BiK270t3a1iK09</t>
  </si>
  <si>
    <t>0-0,150 MW, Bonusregeln t3, a1, i, K</t>
  </si>
  <si>
    <t>BiK270t3G---09</t>
  </si>
  <si>
    <t>0-0,150 MW, Bonusregeln t3, G</t>
  </si>
  <si>
    <t>BiK270t3GK--09</t>
  </si>
  <si>
    <t>0-0,150 MW, Bonusregeln t3, G, K</t>
  </si>
  <si>
    <t>BiK270t3Gi--09</t>
  </si>
  <si>
    <t>0-0,150 MW, Bonusregeln t3, G, i</t>
  </si>
  <si>
    <t>BiK270t3GiK-09</t>
  </si>
  <si>
    <t>0-0,150 MW, Bonusregeln t3, G, i, K</t>
  </si>
  <si>
    <t>BiK270t3L---09</t>
  </si>
  <si>
    <t>0-0,150 MW, Bonusregeln t3, L</t>
  </si>
  <si>
    <t>BiK270t3LK--09</t>
  </si>
  <si>
    <t>0-0,150 MW, Bonusregeln t3, L, K</t>
  </si>
  <si>
    <t>BiK270t3Li--09</t>
  </si>
  <si>
    <t>0-0,150 MW, Bonusregeln t3, L, i</t>
  </si>
  <si>
    <t>BiK270t3LiK-09</t>
  </si>
  <si>
    <t>0-0,150 MW, Bonusregeln t3, L, i, K</t>
  </si>
  <si>
    <t>BiK270t3M1--09</t>
  </si>
  <si>
    <t>0-0,150 MW, Bonusregeln t3, M1</t>
  </si>
  <si>
    <t>BiK270t3M1K-09</t>
  </si>
  <si>
    <t>0-0,150 MW, Bonusregeln t3, M1, K</t>
  </si>
  <si>
    <t>BiK270t3M1i-09</t>
  </si>
  <si>
    <t>0-0,150 MW, Bonusregeln t3, M1, i</t>
  </si>
  <si>
    <t>BiK270t3M1iK09</t>
  </si>
  <si>
    <t>0-0,150 MW, Bonusregeln t3, M1, i, K</t>
  </si>
  <si>
    <t>BiK270t3X1--09</t>
  </si>
  <si>
    <t>0-0,150 MW, Bonusregeln t3, X1</t>
  </si>
  <si>
    <t>BiK270t3X1K-09</t>
  </si>
  <si>
    <t>0-0,150 MW, Bonusregeln t3, X1, K</t>
  </si>
  <si>
    <t>BiK270t3X1i-09</t>
  </si>
  <si>
    <t>0-0,150 MW, Bonusregeln t3, X1, i</t>
  </si>
  <si>
    <t>BiK270t3X1iK09</t>
  </si>
  <si>
    <t>0-0,150 MW, Bonusregeln t3, X1, i, K</t>
  </si>
  <si>
    <t>BiK271------09</t>
  </si>
  <si>
    <t>0,150-0,5 MW</t>
  </si>
  <si>
    <t>BiK271K-----09</t>
  </si>
  <si>
    <t>0,150-0,5 MW, Bonusregel K</t>
  </si>
  <si>
    <t>BiK271i-----09</t>
  </si>
  <si>
    <t>0,150-0,5 MW, Bonusregel i</t>
  </si>
  <si>
    <t>BiK271iK----09</t>
  </si>
  <si>
    <t>0,150-0,5 MW, Bonusregeln i, K</t>
  </si>
  <si>
    <t>BiK271a1----09</t>
  </si>
  <si>
    <t>0,150-0,5 MW, Bonusregel a1</t>
  </si>
  <si>
    <t>BiK271a1K---09</t>
  </si>
  <si>
    <t>0,150-0,5 MW, Bonusregeln a1, K</t>
  </si>
  <si>
    <t>BiK271a1i---09</t>
  </si>
  <si>
    <t>0,150-0,5 MW, Bonusregeln a1, i</t>
  </si>
  <si>
    <t>BiK271a1iK--09</t>
  </si>
  <si>
    <t>0,150-0,5 MW, Bonusregeln a1, i, K</t>
  </si>
  <si>
    <t>BiK271G-----09</t>
  </si>
  <si>
    <t>0,150-0,5 MW, Bonusregel G</t>
  </si>
  <si>
    <t>BiK271GK----09</t>
  </si>
  <si>
    <t>0,150-0,5 MW, Bonusregeln G, K</t>
  </si>
  <si>
    <t>BiK271Gi----09</t>
  </si>
  <si>
    <t>0,150-0,5 MW, Bonusregeln G, i</t>
  </si>
  <si>
    <t>BiK271GiK---09</t>
  </si>
  <si>
    <t>0,150-0,5 MW, Bonusregeln G, i, K</t>
  </si>
  <si>
    <t>BiK271L-----09</t>
  </si>
  <si>
    <t>0,150-0,5 MW, Bonusregel L</t>
  </si>
  <si>
    <t>BiK271LK----09</t>
  </si>
  <si>
    <t>0,150-0,5 MW, Bonusregeln L, K</t>
  </si>
  <si>
    <t>BiK271Li----09</t>
  </si>
  <si>
    <t>0,150-0,5 MW, Bonusregeln L, i</t>
  </si>
  <si>
    <t>BiK271LiK---09</t>
  </si>
  <si>
    <t>0,150-0,5 MW, Bonusregeln L, i, K</t>
  </si>
  <si>
    <t>BiK271M2----09</t>
  </si>
  <si>
    <t>0,150-0,5 MW, Bonusregel M2</t>
  </si>
  <si>
    <t>BiK271M2K---09</t>
  </si>
  <si>
    <t>0,150-0,5 MW, Bonusregeln M2, K</t>
  </si>
  <si>
    <t>BiK271M2i---09</t>
  </si>
  <si>
    <t>0,150-0,5 MW, Bonusregeln M2, i</t>
  </si>
  <si>
    <t>BiK271M2iK--09</t>
  </si>
  <si>
    <t>0,150-0,5 MW, Bonusregeln M2, i, K</t>
  </si>
  <si>
    <t>BiK271X2----09</t>
  </si>
  <si>
    <t>0,150-0,5 MW, Bonusregel X2</t>
  </si>
  <si>
    <t>BiK271X2K---09</t>
  </si>
  <si>
    <t>0,150-0,5 MW, Bonusregeln X2, K</t>
  </si>
  <si>
    <t>BiK271X2i---09</t>
  </si>
  <si>
    <t>0,150-0,5 MW, Bonusregeln X2, i</t>
  </si>
  <si>
    <t>BiK271X2iK--09</t>
  </si>
  <si>
    <t>0,150-0,5 MW, Bonusregeln X2, i, K</t>
  </si>
  <si>
    <t>BiK271t1----09</t>
  </si>
  <si>
    <t>BiK82-------08</t>
  </si>
  <si>
    <t>BiK82KWK----08</t>
  </si>
  <si>
    <t>BiK82a1-----08</t>
  </si>
  <si>
    <t>BiK82a1KWK--08</t>
  </si>
  <si>
    <t>BiK82b------08</t>
  </si>
  <si>
    <t>BiK82bKWK---08</t>
  </si>
  <si>
    <t>BiK82a1b----08</t>
  </si>
  <si>
    <t>BiK82a1bKWK-08</t>
  </si>
  <si>
    <t>BiK83-------08</t>
  </si>
  <si>
    <t>BiK83KWK----08</t>
  </si>
  <si>
    <t>BiK83a2-----08</t>
  </si>
  <si>
    <t>BiK83a2KWK--08</t>
  </si>
  <si>
    <t>BiK83a3-----08</t>
  </si>
  <si>
    <t>BiK83a3KWK--08</t>
  </si>
  <si>
    <t>BiK83b------08</t>
  </si>
  <si>
    <t>BiK83bKWK---08</t>
  </si>
  <si>
    <t>BiK83a2b----08</t>
  </si>
  <si>
    <t>BiK83a2bKWK-08</t>
  </si>
  <si>
    <t>BiK83a3b----08</t>
  </si>
  <si>
    <t>BiK83a3bKWK-08</t>
  </si>
  <si>
    <t>BiK84-------08</t>
  </si>
  <si>
    <t>BiK84KWK----08</t>
  </si>
  <si>
    <t>BiK85-------08</t>
  </si>
  <si>
    <t>GaK41a------01</t>
  </si>
  <si>
    <t>Deponie-,Klär-,Grubengas</t>
  </si>
  <si>
    <t>GaK42a------01</t>
  </si>
  <si>
    <t>GaK41a------02</t>
  </si>
  <si>
    <t>GaK42a------02</t>
  </si>
  <si>
    <t>GaK41a------03</t>
  </si>
  <si>
    <t>GaK42a------03</t>
  </si>
  <si>
    <t>GaK41a------04</t>
  </si>
  <si>
    <t>GaK42a------04</t>
  </si>
  <si>
    <t>GaK71-------04</t>
  </si>
  <si>
    <t>GaK72-------04</t>
  </si>
  <si>
    <t>GaK73-------04</t>
  </si>
  <si>
    <t xml:space="preserve"> &gt;5 MW, nur Grubengas</t>
  </si>
  <si>
    <t>GaK74-------04</t>
  </si>
  <si>
    <t xml:space="preserve"> 0-0,5 MW, Zuschlag</t>
  </si>
  <si>
    <t>GaK75-------04</t>
  </si>
  <si>
    <t xml:space="preserve"> 0,5-5 MW, Zuschlag</t>
  </si>
  <si>
    <t>GaK76-------04</t>
  </si>
  <si>
    <t xml:space="preserve"> &gt;5 MW, Zuschlag; nur Grubengas</t>
  </si>
  <si>
    <t>GaK71-------05</t>
  </si>
  <si>
    <t>GaK72-------05</t>
  </si>
  <si>
    <t>GaK73-------05</t>
  </si>
  <si>
    <t>GaK74-------05</t>
  </si>
  <si>
    <t>GaK75-------05</t>
  </si>
  <si>
    <t>GaK76-------05</t>
  </si>
  <si>
    <t>GaK71-------06</t>
  </si>
  <si>
    <t>GaK72-------06</t>
  </si>
  <si>
    <t>GaK73-------06</t>
  </si>
  <si>
    <t>GaK74-------06</t>
  </si>
  <si>
    <t>GaK75-------06</t>
  </si>
  <si>
    <t>GaK76-------06</t>
  </si>
  <si>
    <t>GaK71-------07</t>
  </si>
  <si>
    <t>GaK72-------07</t>
  </si>
  <si>
    <t>GaK73-------07</t>
  </si>
  <si>
    <t>GaK74-------07</t>
  </si>
  <si>
    <t>GaK75-------07</t>
  </si>
  <si>
    <t>GaK76-------07</t>
  </si>
  <si>
    <t>GaK71-------08</t>
  </si>
  <si>
    <t>GaK72-------08</t>
  </si>
  <si>
    <t>GaK73-------08</t>
  </si>
  <si>
    <t>GaK74-------08</t>
  </si>
  <si>
    <t>GaK75-------08</t>
  </si>
  <si>
    <t>GaK76-------08</t>
  </si>
  <si>
    <t>GeK61a------01</t>
  </si>
  <si>
    <t xml:space="preserve"> 0-20 MW</t>
  </si>
  <si>
    <t>GeK62a------01</t>
  </si>
  <si>
    <t xml:space="preserve"> &gt;20 MW</t>
  </si>
  <si>
    <t>GeK61a------02</t>
  </si>
  <si>
    <t>GeK62a------02</t>
  </si>
  <si>
    <t>GeK61a------03</t>
  </si>
  <si>
    <t>GeK62a------03</t>
  </si>
  <si>
    <t>GeK61a------04</t>
  </si>
  <si>
    <t>GeK62a------04</t>
  </si>
  <si>
    <t>GeK91-------04</t>
  </si>
  <si>
    <t xml:space="preserve"> 0-5 MW</t>
  </si>
  <si>
    <t>GeK92-------04</t>
  </si>
  <si>
    <t xml:space="preserve"> 5-10 MW</t>
  </si>
  <si>
    <t>GeK93-------04</t>
  </si>
  <si>
    <t xml:space="preserve"> 10-20 MW</t>
  </si>
  <si>
    <t>GeK94-------04</t>
  </si>
  <si>
    <t>GeK91-------05</t>
  </si>
  <si>
    <t>GeK92-------05</t>
  </si>
  <si>
    <t>GeK93-------05</t>
  </si>
  <si>
    <t>GeK94-------05</t>
  </si>
  <si>
    <t>GeK91-------06</t>
  </si>
  <si>
    <t>GeK92-------06</t>
  </si>
  <si>
    <t>GeK93-------06</t>
  </si>
  <si>
    <t>GeK94-------06</t>
  </si>
  <si>
    <t>GeK91-------07</t>
  </si>
  <si>
    <t>GeK92-------07</t>
  </si>
  <si>
    <t>GeK93-------07</t>
  </si>
  <si>
    <t>GeK94-------07</t>
  </si>
  <si>
    <t>GeK91-------08</t>
  </si>
  <si>
    <t>GeK92-------08</t>
  </si>
  <si>
    <t>GeK93-------08</t>
  </si>
  <si>
    <t>GeK94-------08</t>
  </si>
  <si>
    <t>WiK71a------01</t>
  </si>
  <si>
    <t>Anfangsvergütung</t>
  </si>
  <si>
    <t>WiK72a------01</t>
  </si>
  <si>
    <t>Endvergütung</t>
  </si>
  <si>
    <t>WiK71a------02</t>
  </si>
  <si>
    <t>WiK72a------02</t>
  </si>
  <si>
    <t>WiK71a------03</t>
  </si>
  <si>
    <t>WiK72a------03</t>
  </si>
  <si>
    <t>WiK71a------04</t>
  </si>
  <si>
    <t>WiK72a------04</t>
  </si>
  <si>
    <t>WiK101------04</t>
  </si>
  <si>
    <t>WiK102------04</t>
  </si>
  <si>
    <t>WiK103------04</t>
  </si>
  <si>
    <t>WiK104------04</t>
  </si>
  <si>
    <t>WiK101------05</t>
  </si>
  <si>
    <t>WiK102------05</t>
  </si>
  <si>
    <t>WiK103------05</t>
  </si>
  <si>
    <t>WiK104------05</t>
  </si>
  <si>
    <t>WiK101------06</t>
  </si>
  <si>
    <t>WiK102------06</t>
  </si>
  <si>
    <t>WiK103------06</t>
  </si>
  <si>
    <t>WiK104------06</t>
  </si>
  <si>
    <t>WiK101------07</t>
  </si>
  <si>
    <t>WiK102------07</t>
  </si>
  <si>
    <t>WiK103------07</t>
  </si>
  <si>
    <t>WiK101------08</t>
  </si>
  <si>
    <t>WiK102------08</t>
  </si>
  <si>
    <t>WiK103------08</t>
  </si>
  <si>
    <t>SoK81a------01</t>
  </si>
  <si>
    <t>SoK81a------02</t>
  </si>
  <si>
    <t>SoK81a------03</t>
  </si>
  <si>
    <t>SoK111------04</t>
  </si>
  <si>
    <t>SoK112------04</t>
  </si>
  <si>
    <t>SoK113------04</t>
  </si>
  <si>
    <t>SoK114------04</t>
  </si>
  <si>
    <t>SoK115------04</t>
  </si>
  <si>
    <t>SoK116------04</t>
  </si>
  <si>
    <t>SoK117------04</t>
  </si>
  <si>
    <t>SoK111------05</t>
  </si>
  <si>
    <t>SoK112------05</t>
  </si>
  <si>
    <t>SoK113------05</t>
  </si>
  <si>
    <t>SoK114------05</t>
  </si>
  <si>
    <t>SoK115------05</t>
  </si>
  <si>
    <t>SoK116------05</t>
  </si>
  <si>
    <t>SoK117------05</t>
  </si>
  <si>
    <t>SoK111------06</t>
  </si>
  <si>
    <t>SoK112------06</t>
  </si>
  <si>
    <t>SoK113------06</t>
  </si>
  <si>
    <t>SoK114------06</t>
  </si>
  <si>
    <t>SoK115------06</t>
  </si>
  <si>
    <t>SoK116------06</t>
  </si>
  <si>
    <t>SoK117------06</t>
  </si>
  <si>
    <t>SoK111------07</t>
  </si>
  <si>
    <t>SoK112------07</t>
  </si>
  <si>
    <t>SoK113------07</t>
  </si>
  <si>
    <t>SoK114------07</t>
  </si>
  <si>
    <t>SoK115------07</t>
  </si>
  <si>
    <t>SoK116------07</t>
  </si>
  <si>
    <t>SoK117------07</t>
  </si>
  <si>
    <t>SoK111------08</t>
  </si>
  <si>
    <t>SoK112------08</t>
  </si>
  <si>
    <t>SoK113------08</t>
  </si>
  <si>
    <t>SoK114------08</t>
  </si>
  <si>
    <t>SoK115------08</t>
  </si>
  <si>
    <t>SoK116------08</t>
  </si>
  <si>
    <t>SoK117------08</t>
  </si>
  <si>
    <t>Wa-vNNe--SpE01</t>
  </si>
  <si>
    <t>Wa-vNNe--SpE02</t>
  </si>
  <si>
    <t>Wa-vNNe--SpE03</t>
  </si>
  <si>
    <t>Wa-vNNe--SpE04</t>
  </si>
  <si>
    <t>Wa-vNNe--SpE05</t>
  </si>
  <si>
    <t>Wa-vNNe--SpE06</t>
  </si>
  <si>
    <t>Wa-vNNe--SpE07</t>
  </si>
  <si>
    <t>Ga-vNNe--SpE01</t>
  </si>
  <si>
    <t>Ga-vNNe--SpE02</t>
  </si>
  <si>
    <t>Ga-vNNe--SpE03</t>
  </si>
  <si>
    <t>Ga-vNNe--SpE04</t>
  </si>
  <si>
    <t>Ga-vNNe--SpE05</t>
  </si>
  <si>
    <t>Ga-vNNe--SpE06</t>
  </si>
  <si>
    <t>Ga-vNNe--SpE07</t>
  </si>
  <si>
    <t>Bi-vNNe--SpE01</t>
  </si>
  <si>
    <t>Bi-vNNe--SpE02</t>
  </si>
  <si>
    <t>Bi-vNNe--SpE03</t>
  </si>
  <si>
    <t>Bi-vNNe--SpE04</t>
  </si>
  <si>
    <t>Bi-vNNe--SpE05</t>
  </si>
  <si>
    <t>Bi-vNNe--SpE06</t>
  </si>
  <si>
    <t>Bi-vNNe--SpE07</t>
  </si>
  <si>
    <t>Ge-vNNe--SpE01</t>
  </si>
  <si>
    <t>Ge-vNNe--SpE02</t>
  </si>
  <si>
    <t>Ge-vNNe--SpE03</t>
  </si>
  <si>
    <t>Ge-vNNe--SpE04</t>
  </si>
  <si>
    <t>Ge-vNNe--SpE05</t>
  </si>
  <si>
    <t>Ge-vNNe--SpE06</t>
  </si>
  <si>
    <t>Ge-vNNe--SpE07</t>
  </si>
  <si>
    <t>Wi-vNNe--SpE01</t>
  </si>
  <si>
    <t>Wi-vNNe--SpE02</t>
  </si>
  <si>
    <t>Wi-vNNe--SpE03</t>
  </si>
  <si>
    <t>Wi-vNNe--SpE04</t>
  </si>
  <si>
    <t>Wi-vNNe--SpE05</t>
  </si>
  <si>
    <t>Wi-vNNe--SpE06</t>
  </si>
  <si>
    <t>Wi-vNNe--SpE07</t>
  </si>
  <si>
    <t>So-vNNe--SpE01</t>
  </si>
  <si>
    <t>So-vNNe--SpE02</t>
  </si>
  <si>
    <t>So-vNNe--SpE03</t>
  </si>
  <si>
    <t>So-vNNe--SpE04</t>
  </si>
  <si>
    <t>So-vNNe--SpE05</t>
  </si>
  <si>
    <t>So-vNNe--SpE06</t>
  </si>
  <si>
    <t>So-vNNe--SpE07</t>
  </si>
  <si>
    <t>Kennungen</t>
  </si>
  <si>
    <t>Standort / Lage der Anlage</t>
  </si>
  <si>
    <t>WiK104------07</t>
  </si>
  <si>
    <t>WiK104------08</t>
  </si>
  <si>
    <t>Jahresmeldung</t>
  </si>
  <si>
    <t>Anlagenschlüssel (!!! 33-stellig !!!)</t>
  </si>
  <si>
    <t>BiK82M2bKA3y08</t>
  </si>
  <si>
    <t>BiK82M2bK09y08</t>
  </si>
  <si>
    <t>BiK82Lb-----08</t>
  </si>
  <si>
    <t>BiK82LbKWK--08</t>
  </si>
  <si>
    <t>BiK82LbKA3--08</t>
  </si>
  <si>
    <t>BiK82LbK09--08</t>
  </si>
  <si>
    <t>BiK82Lby----08</t>
  </si>
  <si>
    <t>BiK82LbKWKy-08</t>
  </si>
  <si>
    <t>BiK82LbKA3y-08</t>
  </si>
  <si>
    <t>BiK82LbK09y-08</t>
  </si>
  <si>
    <t>BiK82X2b----08</t>
  </si>
  <si>
    <t>BiK82X2bKWK-08</t>
  </si>
  <si>
    <t>BiK82X2bKA3-08</t>
  </si>
  <si>
    <t>BiK82X2bK09-08</t>
  </si>
  <si>
    <t>BiK82X2by---08</t>
  </si>
  <si>
    <t>BiK82X2bKWKy08</t>
  </si>
  <si>
    <t>BiK82X2bKA3y08</t>
  </si>
  <si>
    <t>BiK82X2bK09y08</t>
  </si>
  <si>
    <t>BiK83K09----08</t>
  </si>
  <si>
    <t>BiK83a2K09--08</t>
  </si>
  <si>
    <t>BiK83a3K09--08</t>
  </si>
  <si>
    <t>BiK83bK09---08</t>
  </si>
  <si>
    <t>BiK83a2bK09-08</t>
  </si>
  <si>
    <t>BiK83a3bK09-08</t>
  </si>
  <si>
    <t>BiK84K09----08</t>
  </si>
  <si>
    <t>BiK85K09----08</t>
  </si>
  <si>
    <t>BiK270------09</t>
  </si>
  <si>
    <t>0-0,150 MW</t>
  </si>
  <si>
    <t>BiK270K-----09</t>
  </si>
  <si>
    <t>0-0,150 MW, Bonusregel K</t>
  </si>
  <si>
    <t>BiK270i-----09</t>
  </si>
  <si>
    <t>0-0,150 MW, Bonusregel i</t>
  </si>
  <si>
    <t>BiK270iK----09</t>
  </si>
  <si>
    <t>0-0,150 MW, Bonusregel i, K</t>
  </si>
  <si>
    <t>BiK270a1----09</t>
  </si>
  <si>
    <t>0-0,150 MW, Bonusregel a1</t>
  </si>
  <si>
    <t>BiK270a1K---09</t>
  </si>
  <si>
    <t>0-0,150 MW, Bonusregeln a1, K</t>
  </si>
  <si>
    <t>BiK270a1i---09</t>
  </si>
  <si>
    <t>0-0,150 MW, Bonusregeln a1, i</t>
  </si>
  <si>
    <t>BiK270a1iK--09</t>
  </si>
  <si>
    <t>0-0,150 MW, Bonusregeln a1, i, K</t>
  </si>
  <si>
    <t>BiK270G-----09</t>
  </si>
  <si>
    <t>0-0,150 MW, Bonusregel G</t>
  </si>
  <si>
    <t>BiK270GK----09</t>
  </si>
  <si>
    <t>0-0,150 MW, Bonusregeln G, K</t>
  </si>
  <si>
    <t>BiK270Gi----09</t>
  </si>
  <si>
    <t>0-0,150 MW, Bonusregeln G, i</t>
  </si>
  <si>
    <t>BiK270GiK---09</t>
  </si>
  <si>
    <t>0-0,150 MW, Bonusregeln G, i, K</t>
  </si>
  <si>
    <t>BiK270L-----09</t>
  </si>
  <si>
    <t>0-0,150 MW, Bonusregel L</t>
  </si>
  <si>
    <t>BiK270LK----09</t>
  </si>
  <si>
    <t>0-0,150 MW, Bonusregeln L, K</t>
  </si>
  <si>
    <t>BiK270Li----09</t>
  </si>
  <si>
    <t>0-0,150 MW, Bonusregeln L, i</t>
  </si>
  <si>
    <t>BiK270LiK---09</t>
  </si>
  <si>
    <t>0-0,150 MW, Bonusregeln L, i, K</t>
  </si>
  <si>
    <t>BiK270M1----09</t>
  </si>
  <si>
    <t>0-0,150 MW, Bonusregel M1</t>
  </si>
  <si>
    <t>BiK270M1K---09</t>
  </si>
  <si>
    <t>0-0,150 MW, Bonusregeln M1, K</t>
  </si>
  <si>
    <t>BiK270M1i---09</t>
  </si>
  <si>
    <t>0-0,150 MW, Bonusregeln M1, i</t>
  </si>
  <si>
    <t>BiK270M1iK--09</t>
  </si>
  <si>
    <t>0-0,150 MW, Bonusregeln M1, i, K</t>
  </si>
  <si>
    <t>BiK270X1----09</t>
  </si>
  <si>
    <t>0-0,150 MW, Bonusregeln X1</t>
  </si>
  <si>
    <t>BiK270X1K---09</t>
  </si>
  <si>
    <t>0-0,150 MW, Bonusregeln X1, K</t>
  </si>
  <si>
    <t>BiK270X1i---09</t>
  </si>
  <si>
    <t>0-0,150 MW, Bonusregeln X1, i</t>
  </si>
  <si>
    <t>BiK270X1iK--09</t>
  </si>
  <si>
    <t>0-0,150 MW, Bonusregeln X1, i, K</t>
  </si>
  <si>
    <t>BiK270t1----09</t>
  </si>
  <si>
    <t>0-0,150 MW, Bonusregel t1</t>
  </si>
  <si>
    <t>BiK270t1K---09</t>
  </si>
  <si>
    <t>0-0,150 MW, Bonusregeln t1, K</t>
  </si>
  <si>
    <t>BiK270t1i---09</t>
  </si>
  <si>
    <t>0-0,150 MW, Bonusregeln t1, i</t>
  </si>
  <si>
    <t>BiK270t1iK--09</t>
  </si>
  <si>
    <t>0-0,150 MW, Bonusregeln t1, i, K</t>
  </si>
  <si>
    <t>BiK270t1a1--09</t>
  </si>
  <si>
    <t>0-0,150 MW, Bonusregeln t1, a1</t>
  </si>
  <si>
    <t>BiK270t1a1K-09</t>
  </si>
  <si>
    <t>0-0,150 MW, Bonusregeln t1, a1, K</t>
  </si>
  <si>
    <t>BiK270t1a1i-09</t>
  </si>
  <si>
    <t>0-0,150 MW, Bonusregeln t1, a1, i</t>
  </si>
  <si>
    <t>BiK270t1a1iK09</t>
  </si>
  <si>
    <t>0-0,150 MW, Bonusregeln t1, a1, i, K</t>
  </si>
  <si>
    <t>BiK270t1G---09</t>
  </si>
  <si>
    <t>0-0,150 MW, Bonusregeln t1, G</t>
  </si>
  <si>
    <t>BiK270t1GK--09</t>
  </si>
  <si>
    <t>0-0,150 MW, Bonusregeln t1, G, K</t>
  </si>
  <si>
    <t>BiK270t1Gi--09</t>
  </si>
  <si>
    <t>0-0,150 MW, Bonusregeln t1, G, i</t>
  </si>
  <si>
    <t>BiK270t1GiK-09</t>
  </si>
  <si>
    <t>0-0,150 MW, Bonusregeln t1, G, i, K</t>
  </si>
  <si>
    <t>BiK270t1L---09</t>
  </si>
  <si>
    <t>0-0,150 MW, Bonusregeln t1, L</t>
  </si>
  <si>
    <t>BiK270t1LK--09</t>
  </si>
  <si>
    <t>gem. Definition</t>
  </si>
  <si>
    <t>s.o.</t>
  </si>
  <si>
    <t>0,150-0,5 MW, Bonusregel t1</t>
  </si>
  <si>
    <t>BiK271t1K---09</t>
  </si>
  <si>
    <t>0,150-0,5 MW, Bonusregeln t1, K</t>
  </si>
  <si>
    <t>BiK271t1i---09</t>
  </si>
  <si>
    <t>BiK271t1iK--09</t>
  </si>
  <si>
    <t>BiK271t1a1--09</t>
  </si>
  <si>
    <t>0,150-0,5 MW, Bonusregeln t1, a1</t>
  </si>
  <si>
    <t>BiK271t1a1K-09</t>
  </si>
  <si>
    <t>0,150-0,5 MW, Bonusregeln t1, a1, K</t>
  </si>
  <si>
    <t>BiK271t1a1i-09</t>
  </si>
  <si>
    <t>0,150-0,5 MW, Bonusregeln t1, a1, i</t>
  </si>
  <si>
    <t>BiK271t1a1iK09</t>
  </si>
  <si>
    <t>0,150-0,5 MW, Bonusregeln t1, a1, i, K</t>
  </si>
  <si>
    <t>BiK271t1G---09</t>
  </si>
  <si>
    <t>0,150-0,5 MW, Bonusregeln t1, G</t>
  </si>
  <si>
    <t>BiK271t1GK--09</t>
  </si>
  <si>
    <t>0,150-0,5 MW, Bonusregeln t1, G, K</t>
  </si>
  <si>
    <t>BiK271t1Gi--09</t>
  </si>
  <si>
    <t>0,150-0,5 MW, Bonusregeln t1, G, i</t>
  </si>
  <si>
    <t>BiK271t1GiK-09</t>
  </si>
  <si>
    <t>0,150-0,5 MW, Bonusregeln t1, G, i, K</t>
  </si>
  <si>
    <t>BiK271t1L---09</t>
  </si>
  <si>
    <t>0,150-0,5 MW, Bonusregeln t1, L</t>
  </si>
  <si>
    <t>BiK271t1LK--09</t>
  </si>
  <si>
    <t>0,150-0,5 MW, Bonusregeln t1, L, K</t>
  </si>
  <si>
    <t>BiK271t1Li--09</t>
  </si>
  <si>
    <t>0,150-0,5 MW, Bonusregeln t1, L, i</t>
  </si>
  <si>
    <t>BiK271t1LiK-09</t>
  </si>
  <si>
    <t>0,150-0,5 MW, Bonusregeln t1, L, i, K</t>
  </si>
  <si>
    <t>BiK271t1M2--09</t>
  </si>
  <si>
    <t>0,150-0,5 MW, Bonusregeln t1, M2</t>
  </si>
  <si>
    <t>BiK271t1M2K-09</t>
  </si>
  <si>
    <t>0,150-0,5 MW, Bonusregeln t1, M2, K</t>
  </si>
  <si>
    <t>BiK271t1M2i-09</t>
  </si>
  <si>
    <t>0,150-0,5 MW, Bonusregeln t1, M2, i</t>
  </si>
  <si>
    <t>BiK271t1M2iK09</t>
  </si>
  <si>
    <t>0,150-0,5 MW, Bonusregeln t1, M2, i, K</t>
  </si>
  <si>
    <t>BiK271t1X2--09</t>
  </si>
  <si>
    <t>0,150-0,5 MW, Bonusregeln t1, X2</t>
  </si>
  <si>
    <t>BiK271t1X2K-09</t>
  </si>
  <si>
    <t>0,150-0,5 MW, Bonusregeln t1, X2, K</t>
  </si>
  <si>
    <t>BiK271t1X2i-09</t>
  </si>
  <si>
    <t>0,150-0,5 MW, Bonusregeln t1, X2, i</t>
  </si>
  <si>
    <t>BiK271t1X2iK09</t>
  </si>
  <si>
    <t>0,150-0,5 MW, Bonusregeln t1, X2, i, K</t>
  </si>
  <si>
    <t>BiK271t2----09</t>
  </si>
  <si>
    <t>0,150-0,5 MW, Bonusregel t2</t>
  </si>
  <si>
    <t>BiK271t2K---09</t>
  </si>
  <si>
    <t>0,150-0,5 MW, Bonusregeln t2, K</t>
  </si>
  <si>
    <t>BiK271t2i---09</t>
  </si>
  <si>
    <t>0,150-0,5 MW, Bonusregeln t2, i</t>
  </si>
  <si>
    <t>BiK271t2iK--09</t>
  </si>
  <si>
    <t>0,150-0,5 MW, Bonusregeln t2, i, K</t>
  </si>
  <si>
    <t>BiK271t2a1--09</t>
  </si>
  <si>
    <t>0,150-0,5 MW, Bonusregeln t2, a1</t>
  </si>
  <si>
    <t>BiK271t2a1K-09</t>
  </si>
  <si>
    <t>0,150-0,5 MW, Bonusregeln t2, a1, K</t>
  </si>
  <si>
    <t>BiK271t2a1i-09</t>
  </si>
  <si>
    <t>0,150-0,5 MW, Bonusregeln t2, a1, i</t>
  </si>
  <si>
    <t>BiK271t2a1iK09</t>
  </si>
  <si>
    <t>0,150-0,5 MW, Bonusregeln t2, a1, i, K</t>
  </si>
  <si>
    <t>BiK271t2G---09</t>
  </si>
  <si>
    <t>0,150-0,5 MW, Bonusregeln t2, G</t>
  </si>
  <si>
    <t>BiK271t2GK--09</t>
  </si>
  <si>
    <t>0,150-0,5 MW, Bonusregeln t2, G, K</t>
  </si>
  <si>
    <t>BiK271t2Gi--09</t>
  </si>
  <si>
    <t>0,150-0,5 MW, Bonusregeln t2, G, i</t>
  </si>
  <si>
    <t>BiK271t2GiK-09</t>
  </si>
  <si>
    <t>0,150-0,5 MW, Bonusregeln t2, G, i, K</t>
  </si>
  <si>
    <t>BiK271t2L---09</t>
  </si>
  <si>
    <t>0,150-0,5 MW, Bonusregeln t2, L</t>
  </si>
  <si>
    <t>BiK271t2LK--09</t>
  </si>
  <si>
    <t>0,150-0,5 MW, Bonusregeln t2, L, K</t>
  </si>
  <si>
    <t>BiK271t2Li--09</t>
  </si>
  <si>
    <t>0,150-0,5 MW, Bonusregeln t2, L, i</t>
  </si>
  <si>
    <t>BiK271t2LiK-09</t>
  </si>
  <si>
    <t>0,150-0,5 MW, Bonusregeln t2, L, i, K</t>
  </si>
  <si>
    <t>BiK271t2M2--09</t>
  </si>
  <si>
    <t>0,150-0,5 MW, Bonusregeln t2, M2</t>
  </si>
  <si>
    <t>BiK271t2M2K-09</t>
  </si>
  <si>
    <t>0,150-0,5 MW, Bonusregeln t2, M2, K</t>
  </si>
  <si>
    <t>BiK271t2M2i-09</t>
  </si>
  <si>
    <t>0,150-0,5 MW, Bonusregeln t2, M2, i</t>
  </si>
  <si>
    <t>BiK271t2M2iK09</t>
  </si>
  <si>
    <t>0,150-0,5 MW, Bonusregeln t2, M2, i, K</t>
  </si>
  <si>
    <t>BiK271t2X2--09</t>
  </si>
  <si>
    <t>0,150-0,5 MW, Bonusregeln t2, X2</t>
  </si>
  <si>
    <t>BiK271t2X2K-09</t>
  </si>
  <si>
    <t>0,150-0,5 MW, Bonusregeln t2, X2, K</t>
  </si>
  <si>
    <t>BiK271t2X2i-09</t>
  </si>
  <si>
    <t>0,150-0,5 MW, Bonusregeln t2, X2, i</t>
  </si>
  <si>
    <t>BiK271t2X2iK09</t>
  </si>
  <si>
    <t>0,150-0,5 MW, Bonusregeln t2, X2, i, K</t>
  </si>
  <si>
    <t>BiK271t3----09</t>
  </si>
  <si>
    <t>0,150-0,5 MW, Bonusregel t3</t>
  </si>
  <si>
    <t>BiK271t3K---09</t>
  </si>
  <si>
    <t>0,150-0,5 MW, Bonusregeln t3, K</t>
  </si>
  <si>
    <t>BiK271t3i---09</t>
  </si>
  <si>
    <t>0,150-0,5 MW, Bonusregeln t3, i</t>
  </si>
  <si>
    <t>BiK271t3iK--09</t>
  </si>
  <si>
    <t>0,150-0,5 MW, Bonusregeln t3, i, K</t>
  </si>
  <si>
    <t>BiK271t3a1--09</t>
  </si>
  <si>
    <t>0,150-0,5 MW, Bonusregeln t3, a1</t>
  </si>
  <si>
    <t>BiK271t3a1K-09</t>
  </si>
  <si>
    <t>0,150-0,5 MW, Bonusregeln t3, a1, K</t>
  </si>
  <si>
    <t>BiK271t3a1i-09</t>
  </si>
  <si>
    <t>0,150-0,5 MW, Bonusregeln t3, a1, i</t>
  </si>
  <si>
    <t>BiK271t3a1iK09</t>
  </si>
  <si>
    <t>0,150-0,5 MW, Bonusregeln t3, a1, i, K</t>
  </si>
  <si>
    <t>BiK271t3G---09</t>
  </si>
  <si>
    <t>0,150-0,5 MW, Bonusregeln t3, G</t>
  </si>
  <si>
    <t>BiK271t3GK--09</t>
  </si>
  <si>
    <t>0,150-0,5 MW, Bonusregeln t3, G, K</t>
  </si>
  <si>
    <t>BiK271t3Gi--09</t>
  </si>
  <si>
    <t>0,150-0,5 MW, Bonusregeln t3, G, i</t>
  </si>
  <si>
    <t>BiK271t3GiK-09</t>
  </si>
  <si>
    <t>0,150-0,5 MW, Bonusregeln t3, G, i, K</t>
  </si>
  <si>
    <t>BiK271t3L---09</t>
  </si>
  <si>
    <t>0,150-0,5 MW, Bonusregeln t3, L</t>
  </si>
  <si>
    <t>BiK271t3LK--09</t>
  </si>
  <si>
    <t>0,150-0,5 MW, Bonusregeln t3, L, K</t>
  </si>
  <si>
    <t>BiK271t3Li--09</t>
  </si>
  <si>
    <t>0,150-0,5 MW, Bonusregeln t3, L, i</t>
  </si>
  <si>
    <t>BiK271t3LiK-09</t>
  </si>
  <si>
    <t>0,150-0,5 MW, Bonusregeln t3, L, i, K</t>
  </si>
  <si>
    <t>BiK271t3M2--09</t>
  </si>
  <si>
    <t>0,150-0,5 MW, Bonusregeln t3, M2</t>
  </si>
  <si>
    <t>BiK271t3M2K-09</t>
  </si>
  <si>
    <t>0,150-0,5 MW, Bonusregeln t3, M2, K</t>
  </si>
  <si>
    <t>BiK271t3M2i-09</t>
  </si>
  <si>
    <t>0,150-0,5 MW, Bonusregeln t3, M2, i</t>
  </si>
  <si>
    <t>BiK271t3M2iK09</t>
  </si>
  <si>
    <t>0,150-0,5 MW, Bonusregeln t3, M2, i, K</t>
  </si>
  <si>
    <t>BiK271t3X2--09</t>
  </si>
  <si>
    <t>0,150-0,5 MW, Bonusregeln t3, X2</t>
  </si>
  <si>
    <t>BiK271t3X2K-09</t>
  </si>
  <si>
    <t>0,150-0,5 MW, Bonusregeln t3, X2, K</t>
  </si>
  <si>
    <t>BiK271t3X2i-09</t>
  </si>
  <si>
    <t>0,150-0,5 MW, Bonusregeln t3, X2, i</t>
  </si>
  <si>
    <t>BiK271t3X2iK09</t>
  </si>
  <si>
    <t>0,150-0,5 MW, Bonusregeln t3, X2, i, K</t>
  </si>
  <si>
    <t>BiK272------09</t>
  </si>
  <si>
    <t>0,5-5 MW</t>
  </si>
  <si>
    <t>BiK272K-----09</t>
  </si>
  <si>
    <t>0,5-5 MW, Bonusregel K</t>
  </si>
  <si>
    <t>BiK272a2----09</t>
  </si>
  <si>
    <t>0,5-5 MW, Bonusregel a2</t>
  </si>
  <si>
    <t>BiK272a2K---09</t>
  </si>
  <si>
    <t>0,5-5 MW, Bonusregeln a2, K</t>
  </si>
  <si>
    <t>BiK272ah----09</t>
  </si>
  <si>
    <t>0,5-5 MW, Bonusregel ah</t>
  </si>
  <si>
    <t>BiK272ahK---09</t>
  </si>
  <si>
    <t>0,5-5 MW, Bonusregeln ah, K</t>
  </si>
  <si>
    <t>BiK272t1----09</t>
  </si>
  <si>
    <t>0,5-5 MW, Bonusregel t1</t>
  </si>
  <si>
    <t>BiK272t1K---09</t>
  </si>
  <si>
    <t>0,5-5 MW, Bonusregeln t1, K</t>
  </si>
  <si>
    <t>BiK272t1a2--09</t>
  </si>
  <si>
    <t>0,5-5 MW, Bonusregeln t1, a2</t>
  </si>
  <si>
    <t>BiK272t1a2K-09</t>
  </si>
  <si>
    <t>0,5-5 MW, Bonusregeln t1, a2, K</t>
  </si>
  <si>
    <t>BiK272t1ah--09</t>
  </si>
  <si>
    <t>0,5-5 MW, Bonusregeln t1, ah</t>
  </si>
  <si>
    <t>BiK272t1ahK-09</t>
  </si>
  <si>
    <t>0,5-5 MW, Bonusregeln t1, ah, K</t>
  </si>
  <si>
    <t>BiK272t2----09</t>
  </si>
  <si>
    <t>0,5-5 MW, Bonusregel t2</t>
  </si>
  <si>
    <t>BiK272t2K---09</t>
  </si>
  <si>
    <t>0,5-5 MW, Bonusregeln t2, K</t>
  </si>
  <si>
    <t>BiK272t2a2--09</t>
  </si>
  <si>
    <t>0,5-5 MW, Bonusregeln t2, a2</t>
  </si>
  <si>
    <t>BiK272t2a2K-09</t>
  </si>
  <si>
    <t>0,5-5 MW, Bonusregeln t2, a2, K</t>
  </si>
  <si>
    <t>BiK272t2ah--09</t>
  </si>
  <si>
    <t>0,5-5 MW, Bonusregeln t2, ah</t>
  </si>
  <si>
    <t>BiK272t2ahK-09</t>
  </si>
  <si>
    <t>0,5-5 MW, Bonusregeln t2, ah, K</t>
  </si>
  <si>
    <t>BiK272t3----09</t>
  </si>
  <si>
    <t>0,5-5 MW, Bonusregel t3</t>
  </si>
  <si>
    <t>BiK272t3K---09</t>
  </si>
  <si>
    <t>0,5-5 MW, Bonusregeln t3, K</t>
  </si>
  <si>
    <t>BiK272t3a2--09</t>
  </si>
  <si>
    <t>0,5-5 MW, Bonusregeln t3, a2</t>
  </si>
  <si>
    <t>BiK272t3a2K-09</t>
  </si>
  <si>
    <t>0,5-5 MW, Bonusregeln t3, a2, K</t>
  </si>
  <si>
    <t>BiK272t3ah--09</t>
  </si>
  <si>
    <t>0,5-5 MW, Bonusregeln t3, ah</t>
  </si>
  <si>
    <t>BiK272t3ahK-09</t>
  </si>
  <si>
    <t>0,5-5 MW, Bonusregeln t3, ah, K</t>
  </si>
  <si>
    <t>BiK273K-----09</t>
  </si>
  <si>
    <t>5-20 MW, Bonusregel K</t>
  </si>
  <si>
    <t>DeK240------09</t>
  </si>
  <si>
    <t>Deponiegas</t>
  </si>
  <si>
    <t>0-0,5 MW</t>
  </si>
  <si>
    <t>DeK241------09</t>
  </si>
  <si>
    <t>0-0,5 MW, Bonusregel t1</t>
  </si>
  <si>
    <t>DeK242------09</t>
  </si>
  <si>
    <t>0-0,5 MW, Bonusregel t2</t>
  </si>
  <si>
    <t>DeK243------09</t>
  </si>
  <si>
    <t>0-0,5 MW, Bonusregel t3</t>
  </si>
  <si>
    <t>DeK245------09</t>
  </si>
  <si>
    <t>DeK246------09</t>
  </si>
  <si>
    <t>DeK247------09</t>
  </si>
  <si>
    <t>DeK248------09</t>
  </si>
  <si>
    <t>KlK250------09</t>
  </si>
  <si>
    <t>Klärgas</t>
  </si>
  <si>
    <t>KlK251------09</t>
  </si>
  <si>
    <t>Erfassungsbogen für die Regelzone 10YDE-RWENET---I der Amprion GmbH</t>
  </si>
  <si>
    <t>Einspeisegebiet (EIC):</t>
  </si>
  <si>
    <t>EIC-Netzbetreiber</t>
  </si>
  <si>
    <t>Deponie-, Klär-, Grubengas</t>
  </si>
  <si>
    <t>BiK51aM2KA3y03</t>
  </si>
  <si>
    <t>BiK51aM2K09y03</t>
  </si>
  <si>
    <t>BiK51aL-----03</t>
  </si>
  <si>
    <t>BiK51aLKA3--03</t>
  </si>
  <si>
    <t>BiK51aLK09--03</t>
  </si>
  <si>
    <t>BiK51aLy----03</t>
  </si>
  <si>
    <t>BiK51aLKA3y-03</t>
  </si>
  <si>
    <t>BiK51aLK09y-03</t>
  </si>
  <si>
    <t>BiK51aX2----03</t>
  </si>
  <si>
    <t>BiK51aX2KA3-03</t>
  </si>
  <si>
    <t>BiK51aX2K09-03</t>
  </si>
  <si>
    <t>BiK51aX2y---03</t>
  </si>
  <si>
    <t>BiK51aX2KA3y03</t>
  </si>
  <si>
    <t>BiK51aX2K09y03</t>
  </si>
  <si>
    <t>BiK52aK09---03</t>
  </si>
  <si>
    <t>BiK52aa2K09-03</t>
  </si>
  <si>
    <t>BiK52aa3K09-03</t>
  </si>
  <si>
    <t>BiK53aK09---03</t>
  </si>
  <si>
    <t>BiK54a------03</t>
  </si>
  <si>
    <t>BiK54aK09---03</t>
  </si>
  <si>
    <t>KlK252------09</t>
  </si>
  <si>
    <t>KlK253------09</t>
  </si>
  <si>
    <t>WaK230------09</t>
  </si>
  <si>
    <t>WaK231------09</t>
  </si>
  <si>
    <t xml:space="preserve"> 0-0,5 MW, Anlage &lt; 5 MW, Modernisierung </t>
  </si>
  <si>
    <t>WaK232------09</t>
  </si>
  <si>
    <t xml:space="preserve"> 0,5-2 MW, Anlage &lt; 5 MW</t>
  </si>
  <si>
    <t>WaK233------09</t>
  </si>
  <si>
    <t xml:space="preserve"> 2-5 MW, Anlage &lt; 5 MW</t>
  </si>
  <si>
    <t>WaK234------09</t>
  </si>
  <si>
    <t xml:space="preserve"> 0,5-5 MW, Anlage &lt; 5 MW, Modernisierung </t>
  </si>
  <si>
    <t>WaK235------09</t>
  </si>
  <si>
    <t xml:space="preserve">&gt;5 MW, Zubau 0-0,5 MW </t>
  </si>
  <si>
    <t>WaK236------09</t>
  </si>
  <si>
    <t>&gt;5 MW, Zubau 0,5-10 MW</t>
  </si>
  <si>
    <t>WaK237------09</t>
  </si>
  <si>
    <t>&gt;5 MW, Zubau 10-20 MW</t>
  </si>
  <si>
    <t>WaK238------09</t>
  </si>
  <si>
    <t>&gt;5 MW, Zubau 20-50 MW</t>
  </si>
  <si>
    <t>WaK239------09</t>
  </si>
  <si>
    <t>&gt;5 MW, Zubau &gt;50 MW</t>
  </si>
  <si>
    <t>BiK51n------01</t>
  </si>
  <si>
    <t xml:space="preserve"> 0-0,150 MW</t>
  </si>
  <si>
    <t>BiK51nKA3---01</t>
  </si>
  <si>
    <t xml:space="preserve"> 0-0,150 MW, Bonusregel K wenn Anlage 3 erfüllt</t>
  </si>
  <si>
    <t>Anteil KWK gemäß Anlage 3</t>
  </si>
  <si>
    <t>BiK51nK09---01</t>
  </si>
  <si>
    <t xml:space="preserve"> 0-0,150 MW, Bonusregel K erstmals 2009</t>
  </si>
  <si>
    <t>Anteil KWK, erstmals 2009</t>
  </si>
  <si>
    <t>BiK51ny-----01</t>
  </si>
  <si>
    <t xml:space="preserve"> 0-0,150 MW, Bonusregel y</t>
  </si>
  <si>
    <t>BiK51nKA3y--01</t>
  </si>
  <si>
    <t xml:space="preserve"> 0-0,150 MW, Bonusregeln y und K wenn Anlage 3 erfüllt</t>
  </si>
  <si>
    <t>BiK51nK09y--01</t>
  </si>
  <si>
    <t xml:space="preserve"> 0-0,150 MW, Bonusregeln y und K erstmals 2009</t>
  </si>
  <si>
    <t>BiK51na1----01</t>
  </si>
  <si>
    <t xml:space="preserve"> 0-0,150 MW; Bonusregel a1</t>
  </si>
  <si>
    <t>BiK51na1KA3-01</t>
  </si>
  <si>
    <t xml:space="preserve"> 0-0,150 MW, Bonusregeln a1, K wenn Anlage 3 erfüllt</t>
  </si>
  <si>
    <t>BiK51na1K09-01</t>
  </si>
  <si>
    <t xml:space="preserve"> 0-0,150 MW, Bonusregeln a1, K erstmals 2009</t>
  </si>
  <si>
    <t>BiK51na1y---01</t>
  </si>
  <si>
    <t xml:space="preserve"> 0-0,150 MW; Bonusregeln a1, y</t>
  </si>
  <si>
    <t>BiK51na1KA3y01</t>
  </si>
  <si>
    <t xml:space="preserve"> 0-0,150 MW, Bonusregeln a1, y und K wenn Anlage 3 erfüllt</t>
  </si>
  <si>
    <t>BiK51na1K09y01</t>
  </si>
  <si>
    <t xml:space="preserve"> 0-0,150 MW, Bonusregeln a1, y und K erstmals 2009</t>
  </si>
  <si>
    <t>BiK51nG-----01</t>
  </si>
  <si>
    <t xml:space="preserve"> 0-0,15 MW, Bonusregel G</t>
  </si>
  <si>
    <t>BiK51nGKA3--01</t>
  </si>
  <si>
    <t xml:space="preserve"> 0-0,15 MW, Bonusregeln G und K wenn Anlage 3 erfüllt</t>
  </si>
  <si>
    <t>BiK51nGK09--01</t>
  </si>
  <si>
    <t xml:space="preserve"> 0-0,15 MW, Bonusregeln G und K erstmals 2009</t>
  </si>
  <si>
    <t>BiK51nGy----01</t>
  </si>
  <si>
    <t xml:space="preserve"> 0-0,15 MW, Bonusregel G, y</t>
  </si>
  <si>
    <t>BiK51nGKA3y-01</t>
  </si>
  <si>
    <t xml:space="preserve"> 0-0,15 MW, Bonusregeln G, y und K wenn Anlage 3 erfüllt</t>
  </si>
  <si>
    <t>BiK51nGK09y-01</t>
  </si>
  <si>
    <t xml:space="preserve"> 0-0,15 MW, Bonusregeln G, y und K erstmals 2009</t>
  </si>
  <si>
    <t>BiK51nM1----01</t>
  </si>
  <si>
    <t xml:space="preserve"> 0-0,15 MW, Bonusregel M1</t>
  </si>
  <si>
    <t>BiK51nM1KA3-01</t>
  </si>
  <si>
    <t xml:space="preserve"> 0-0,15 MW, Bonusregeln M1 und K wenn Anlage 3 erfüllt</t>
  </si>
  <si>
    <t>BiK51nM1K09-01</t>
  </si>
  <si>
    <t xml:space="preserve"> 0-0,15 MW, Bonusregeln M1 und K erstmals 2009</t>
  </si>
  <si>
    <t>BiK51nM1y---01</t>
  </si>
  <si>
    <t xml:space="preserve"> 0-0,15 MW, Bonusregeln M1, y</t>
  </si>
  <si>
    <t>BiK51nM1KA3y01</t>
  </si>
  <si>
    <t xml:space="preserve"> 0-0,15 MW, Bonusregeln M1, y und K wenn Anlage 3 erfüllt</t>
  </si>
  <si>
    <t>BiK51nM1K09y01</t>
  </si>
  <si>
    <t xml:space="preserve"> 0-0,15 MW, Bonusregeln M1, y und K erstmals 2009</t>
  </si>
  <si>
    <t>BiK51nL-----01</t>
  </si>
  <si>
    <t xml:space="preserve"> 0-0,15 MW, Bonusregel L</t>
  </si>
  <si>
    <t>BiK51nLKA3--01</t>
  </si>
  <si>
    <t xml:space="preserve"> 0-0,15 MW, Bonusregeln L und K wenn Anlage 3 erfüllt</t>
  </si>
  <si>
    <t>BiK51nLK09--01</t>
  </si>
  <si>
    <t xml:space="preserve"> 0-0,15 MW, Bonusregeln L und K erstmals 2009</t>
  </si>
  <si>
    <t>BiK51nLy----01</t>
  </si>
  <si>
    <t xml:space="preserve"> 0-0,15 MW, Bonusregeln L, y</t>
  </si>
  <si>
    <t>BiK51nLKA3y-01</t>
  </si>
  <si>
    <t xml:space="preserve"> 0-0,15 MW, Bonusregeln L, y und K wenn Anlage 3 erfüllt</t>
  </si>
  <si>
    <t>BiK51nLK09y-01</t>
  </si>
  <si>
    <t xml:space="preserve"> 0-0,15 MW, Bonusregeln L, y und K erstmals 2009</t>
  </si>
  <si>
    <t>BiK51nX1----01</t>
  </si>
  <si>
    <t xml:space="preserve"> 0-0,15 MW, Bonusregel X1</t>
  </si>
  <si>
    <t>BiK51nX1KA3-01</t>
  </si>
  <si>
    <t xml:space="preserve"> 0-0,15 MW, Bonusregeln X1 und K wenn Anlage 3 erfüllt</t>
  </si>
  <si>
    <t>BiK51nX1K09-01</t>
  </si>
  <si>
    <t xml:space="preserve"> 0-0,15 MW, Bonusregeln X1 und K erstmals 2009</t>
  </si>
  <si>
    <t>BiK51nX1y---01</t>
  </si>
  <si>
    <t xml:space="preserve"> 0-0,15 MW, Bonusregeln X1, y</t>
  </si>
  <si>
    <t>BiK51nX1KA3y01</t>
  </si>
  <si>
    <t xml:space="preserve"> 0-0,15 MW, Bonusregeln X1, y und K wenn Anlage 3 erfüllt</t>
  </si>
  <si>
    <t>BiK51nX1K09y01</t>
  </si>
  <si>
    <t xml:space="preserve"> 0-0,15 MW, Bonusregeln X1, y und K erstmals 2009</t>
  </si>
  <si>
    <t xml:space="preserve"> 0,150-0,5 MW</t>
  </si>
  <si>
    <t>BiK51aKA3---01</t>
  </si>
  <si>
    <t xml:space="preserve"> 0,150-0,5 MW, Bonusregel K wenn Anlage 3 erfüllt</t>
  </si>
  <si>
    <t>BiK51aK09---01</t>
  </si>
  <si>
    <t xml:space="preserve"> 0,150-0,5 MW, Bonusregel K erstmals 2009</t>
  </si>
  <si>
    <t>BiK51ay-----01</t>
  </si>
  <si>
    <t xml:space="preserve"> 0,150-0,5 MW, Bonusregel y</t>
  </si>
  <si>
    <t>BiK51aKA3y--01</t>
  </si>
  <si>
    <t xml:space="preserve"> 0,150-0,5 MW, Bonusregeln y und K wenn Anlage 3 erfüllt</t>
  </si>
  <si>
    <t>BiK51aK09y--01</t>
  </si>
  <si>
    <t xml:space="preserve"> 0,150-0,5 MW, Bonusregeln y und K erstmals 2009</t>
  </si>
  <si>
    <t xml:space="preserve"> 0,150-0,5 MW, Bonusregel a1</t>
  </si>
  <si>
    <t>BiK51aa1KA3-01</t>
  </si>
  <si>
    <t xml:space="preserve"> 0,150-0,5 MW, Bonusregeln a1 und K wenn Anlage 3 erfüllt</t>
  </si>
  <si>
    <t>BiK51aa1K09-01</t>
  </si>
  <si>
    <t xml:space="preserve"> 0,150-0,5 MW, Bonusregeln a1 und K erstmals 2009</t>
  </si>
  <si>
    <t>BiK51aa1y---01</t>
  </si>
  <si>
    <t xml:space="preserve"> 0,150-0,5 MW, Bonusregeln a1, y</t>
  </si>
  <si>
    <t>BiK51aa1KA3y01</t>
  </si>
  <si>
    <t>BiK51aX2KA3-01</t>
  </si>
  <si>
    <t xml:space="preserve"> 0,15-0,5 MW, Bonusregeln X2 und K wenn Anlage 3 erfüllt</t>
  </si>
  <si>
    <t>BiK51aX2K09-01</t>
  </si>
  <si>
    <t xml:space="preserve"> 0,15-0,5 MW, Bonusregeln X2 und K erstmals 2009</t>
  </si>
  <si>
    <t>BiK51aX2y---01</t>
  </si>
  <si>
    <t xml:space="preserve"> 0,15-0,5 MW, Bonusregeln X2, y</t>
  </si>
  <si>
    <t>BiK51aX2KA3y01</t>
  </si>
  <si>
    <t xml:space="preserve"> 0,15-0,5 MW, Bonusregeln X2, y und K wenn Anlage 3 erfüllt</t>
  </si>
  <si>
    <t>BiK51aX2K09y01</t>
  </si>
  <si>
    <t xml:space="preserve"> 0,15-0,5 MW, Bonusregeln X2, y und K erstmals 2009</t>
  </si>
  <si>
    <t>BiK52aK09---01</t>
  </si>
  <si>
    <t xml:space="preserve"> 0,5-5 MW, Bonusregel K erstmals 2009</t>
  </si>
  <si>
    <t>BiK52aa2K09-01</t>
  </si>
  <si>
    <t xml:space="preserve"> 0,5-5 MW, Bonusregeln a2, K erstmals 2009</t>
  </si>
  <si>
    <t>BiK52aa3K09-01</t>
  </si>
  <si>
    <t xml:space="preserve"> 0,5-5 MW, Bonusregeln a3, K erstmals 2009</t>
  </si>
  <si>
    <t>BiK53aK09---01</t>
  </si>
  <si>
    <t xml:space="preserve"> 5-20 MW, Bonusregel K erstmals 2009</t>
  </si>
  <si>
    <t>BiK54a------01</t>
  </si>
  <si>
    <t>BiK54aK09---01</t>
  </si>
  <si>
    <t>BiK51n------02</t>
  </si>
  <si>
    <t>BiK51nKA3---02</t>
  </si>
  <si>
    <t>BiK51nK09---02</t>
  </si>
  <si>
    <t>BiK51ny-----02</t>
  </si>
  <si>
    <t>BiK51nKA3y--02</t>
  </si>
  <si>
    <t>BiK51nK09y--02</t>
  </si>
  <si>
    <t>BiK51na1----02</t>
  </si>
  <si>
    <t>BiK51na1KA3-02</t>
  </si>
  <si>
    <t>BiK51na1K09-02</t>
  </si>
  <si>
    <t>BiK51na1y---02</t>
  </si>
  <si>
    <t>BiK51na1KA3y02</t>
  </si>
  <si>
    <t>BiK51na1K09y02</t>
  </si>
  <si>
    <t>BiK51nG-----02</t>
  </si>
  <si>
    <t>BiK51nGKA3--02</t>
  </si>
  <si>
    <t>BiK51nGK09--02</t>
  </si>
  <si>
    <t>BiK51nGy----02</t>
  </si>
  <si>
    <t>BiK51nGKA3y-02</t>
  </si>
  <si>
    <t>BiK51nGK09y-02</t>
  </si>
  <si>
    <t>BiK51nM1----02</t>
  </si>
  <si>
    <t>BiK51nM1KA3-02</t>
  </si>
  <si>
    <t>BiK51nM1K09-02</t>
  </si>
  <si>
    <t>BiK51nM1y---02</t>
  </si>
  <si>
    <t>BiK51nM1KA3y02</t>
  </si>
  <si>
    <t>BiK51nM1K09y02</t>
  </si>
  <si>
    <t>BiK51nL-----02</t>
  </si>
  <si>
    <t>BiK51nLKA3--02</t>
  </si>
  <si>
    <t>BiK51nLK09--02</t>
  </si>
  <si>
    <t>BiK51nLy----02</t>
  </si>
  <si>
    <t>BiK51nLKA3y-02</t>
  </si>
  <si>
    <t>BiK51nLK09y-02</t>
  </si>
  <si>
    <t>BiK51nX1----02</t>
  </si>
  <si>
    <t>BiK51nX1KA3-02</t>
  </si>
  <si>
    <t>BiK51nX1K09-02</t>
  </si>
  <si>
    <t>BiK51nX1y---02</t>
  </si>
  <si>
    <t>BiK51nX1KA3y02</t>
  </si>
  <si>
    <t>BiK51nX1K09y02</t>
  </si>
  <si>
    <t>BiK51aKA3---02</t>
  </si>
  <si>
    <t>BiK51aK09---02</t>
  </si>
  <si>
    <t>BiK51ay-----02</t>
  </si>
  <si>
    <t>BiK51aKA3y--02</t>
  </si>
  <si>
    <t>BiK51aK09y--02</t>
  </si>
  <si>
    <t>BiK51aa1KA3-02</t>
  </si>
  <si>
    <t xml:space="preserve"> 0,150-0,5 MW, Bonusregeln a1, K wenn Anlage 3 erfüllt</t>
  </si>
  <si>
    <t>BiK51aa1K09-02</t>
  </si>
  <si>
    <t xml:space="preserve"> 0,150-0,5 MW, Bonusregeln a1, K erstmals 2009</t>
  </si>
  <si>
    <t>BiK51aa1y---02</t>
  </si>
  <si>
    <t>BiK51aa1KA3y02</t>
  </si>
  <si>
    <t>BiK51aa1K09y02</t>
  </si>
  <si>
    <t>BiK51aG-----02</t>
  </si>
  <si>
    <t>BiK51aGKA3--02</t>
  </si>
  <si>
    <t>BiK51aGK09--02</t>
  </si>
  <si>
    <t>BiK51aGy----02</t>
  </si>
  <si>
    <t>BiK51aGKA3y-02</t>
  </si>
  <si>
    <t>BiK51aGK09y-02</t>
  </si>
  <si>
    <t>BiK51aM2----02</t>
  </si>
  <si>
    <t>BiK51aM2KA3-02</t>
  </si>
  <si>
    <t>BiK51aM2K09-02</t>
  </si>
  <si>
    <t>BiK51aM2y---02</t>
  </si>
  <si>
    <t>BiK51aM2KA3y02</t>
  </si>
  <si>
    <t>BiK51aM2K09y02</t>
  </si>
  <si>
    <t>BiK51aL-----02</t>
  </si>
  <si>
    <t>BiK51aLKA3--02</t>
  </si>
  <si>
    <t>BiK51aLK09--02</t>
  </si>
  <si>
    <t>BiK51aLy----02</t>
  </si>
  <si>
    <t>BiK51aLKA3y-02</t>
  </si>
  <si>
    <t>BiK51aLK09y-02</t>
  </si>
  <si>
    <t>BiK51aX2----02</t>
  </si>
  <si>
    <t>BiK51aX2KA3-02</t>
  </si>
  <si>
    <t>BiK51aX2K09-02</t>
  </si>
  <si>
    <t>BiK51aX2y---02</t>
  </si>
  <si>
    <t>BiK51aX2KA3y02</t>
  </si>
  <si>
    <t>BiK51aX2K09y02</t>
  </si>
  <si>
    <t>BiK52aK09---02</t>
  </si>
  <si>
    <t>BiK52aa2K09-02</t>
  </si>
  <si>
    <t>BiK52aa3K09-02</t>
  </si>
  <si>
    <t>BiK53aK09---02</t>
  </si>
  <si>
    <t>BiK54a------02</t>
  </si>
  <si>
    <t>BiK54aK09---02</t>
  </si>
  <si>
    <t>BiK51n------03</t>
  </si>
  <si>
    <t>BiK51nKA3---03</t>
  </si>
  <si>
    <t>BiK51nK09---03</t>
  </si>
  <si>
    <t>BiK51ny-----03</t>
  </si>
  <si>
    <t>BiK51nKA3y--03</t>
  </si>
  <si>
    <t xml:space="preserve"> 0-0,150 MW, Bonusregeln y und wenn Anlage 3 erfüllt</t>
  </si>
  <si>
    <t>BiK51nK09y--03</t>
  </si>
  <si>
    <t>BiK51na1----03</t>
  </si>
  <si>
    <t>BiK51na1KA3-03</t>
  </si>
  <si>
    <t>BiK51na1K09-03</t>
  </si>
  <si>
    <t>BiK51na1y---03</t>
  </si>
  <si>
    <t>BiK51na1KA3y03</t>
  </si>
  <si>
    <t>BiK51na1K09y03</t>
  </si>
  <si>
    <t>BiK51nG-----03</t>
  </si>
  <si>
    <t>BiK51nGKA3--03</t>
  </si>
  <si>
    <t>BiK51nGK09--03</t>
  </si>
  <si>
    <t>BiK51nGy----03</t>
  </si>
  <si>
    <t xml:space="preserve"> 0-0,15 MW, Bonusregeln G, y</t>
  </si>
  <si>
    <t>BiK51nGKA3y-03</t>
  </si>
  <si>
    <t>BiK51nGK09y-03</t>
  </si>
  <si>
    <t>BiK51nM1----03</t>
  </si>
  <si>
    <t>BiK51nM1KA3-03</t>
  </si>
  <si>
    <t>BiK51nM1K09-03</t>
  </si>
  <si>
    <t>BiK51nM1y---03</t>
  </si>
  <si>
    <t>BiK51nM1KA3y03</t>
  </si>
  <si>
    <t>BiK51nM1K09y03</t>
  </si>
  <si>
    <t>BiK51nL-----03</t>
  </si>
  <si>
    <t>BiK51nLKA3--03</t>
  </si>
  <si>
    <t>BiK51nLK09--03</t>
  </si>
  <si>
    <t>BiK51nLy----03</t>
  </si>
  <si>
    <t>BiK51nLKA3y-03</t>
  </si>
  <si>
    <t>BiK51nLK09y-03</t>
  </si>
  <si>
    <t>BiK51nX1----03</t>
  </si>
  <si>
    <t>BiK51nX1KA3-03</t>
  </si>
  <si>
    <t>BiK51nX1K09-03</t>
  </si>
  <si>
    <t>BiK51nX1y---03</t>
  </si>
  <si>
    <t>BiK51nX1KA3y03</t>
  </si>
  <si>
    <t>BiK51nX1K09y03</t>
  </si>
  <si>
    <t>BiK51aKA3---03</t>
  </si>
  <si>
    <t>BiK51aK09---03</t>
  </si>
  <si>
    <t>BiK51ay-----03</t>
  </si>
  <si>
    <t>BiK51aKA3y--03</t>
  </si>
  <si>
    <t>BiK51aK09y--03</t>
  </si>
  <si>
    <t>BiK51aa1KA3-03</t>
  </si>
  <si>
    <t>BiK51aa1K09-03</t>
  </si>
  <si>
    <t>BiK51aa1y---03</t>
  </si>
  <si>
    <t>BiK51aa1KA3y03</t>
  </si>
  <si>
    <t>BiK51aa1K09y03</t>
  </si>
  <si>
    <t>BiK51aG-----03</t>
  </si>
  <si>
    <t>BiK51aGKA3--03</t>
  </si>
  <si>
    <t>BiK51aGK09--03</t>
  </si>
  <si>
    <t>BiK51aGy----03</t>
  </si>
  <si>
    <t xml:space="preserve"> 0,15-0,5 MW, Bonusregeln G, y</t>
  </si>
  <si>
    <t>BiK51aGKA3y-03</t>
  </si>
  <si>
    <t>BiK51aGK09y-03</t>
  </si>
  <si>
    <t>BiK51aM2----03</t>
  </si>
  <si>
    <t>BiK51aM2KA3-03</t>
  </si>
  <si>
    <t>BiK51aM2K09-03</t>
  </si>
  <si>
    <t>BiK51aM2y---03</t>
  </si>
  <si>
    <t>vNNE</t>
  </si>
  <si>
    <t xml:space="preserve"> 0,15-0,5 MW, Bonusregeln M2, y und KWK</t>
  </si>
  <si>
    <t>BiK82M2KA3y-04</t>
  </si>
  <si>
    <t>BiK82M2K09y-04</t>
  </si>
  <si>
    <t>BiK82L------04</t>
  </si>
  <si>
    <t>BiK82LKWK---04</t>
  </si>
  <si>
    <t xml:space="preserve"> 0,15-0,5 MW, Bonusregeln L und KWK</t>
  </si>
  <si>
    <t>BiK82LKA3---04</t>
  </si>
  <si>
    <t>BiK82LK09---04</t>
  </si>
  <si>
    <t>BiK82Ly-----04</t>
  </si>
  <si>
    <t>BiK82LKWKy--04</t>
  </si>
  <si>
    <t xml:space="preserve"> 0,15-0,5 MW, Bonusregeln L, y und KWK</t>
  </si>
  <si>
    <t>BiK82LKA3y--04</t>
  </si>
  <si>
    <t>BiK82LK09y--04</t>
  </si>
  <si>
    <t>BiK82X2-----04</t>
  </si>
  <si>
    <t>BiK82X2KWK--04</t>
  </si>
  <si>
    <t xml:space="preserve"> 0,15-0,5 MW, Bonusregeln X2 und KWK</t>
  </si>
  <si>
    <t>BiK82X2KA3--04</t>
  </si>
  <si>
    <t>BiK82X2K09--04</t>
  </si>
  <si>
    <t>BiK82X2y----04</t>
  </si>
  <si>
    <t>BiK82X2KWKy-04</t>
  </si>
  <si>
    <t xml:space="preserve"> 0,15-0,5 MW, Bonusregeln X2, y und KWK</t>
  </si>
  <si>
    <t>BiK82X2KA3y-04</t>
  </si>
  <si>
    <t>BiK82X2K09y-04</t>
  </si>
  <si>
    <t xml:space="preserve"> 0,15-0,5 MW, Bonusregeln b und KWK</t>
  </si>
  <si>
    <t>BiK82bKA3---04</t>
  </si>
  <si>
    <t xml:space="preserve"> 0,15-0,5 MW, Bonusregeln b und K wenn Anlage 3 erfüllt</t>
  </si>
  <si>
    <t>BiK82bK09---04</t>
  </si>
  <si>
    <t xml:space="preserve"> 0,15-0,5 MW, Bonusregeln b und K erstmals 2009</t>
  </si>
  <si>
    <t>BiK82by-----04</t>
  </si>
  <si>
    <t xml:space="preserve"> 0,15-0,5 MW, Bonusregeln b, y</t>
  </si>
  <si>
    <t>BiK82bKWKy--04</t>
  </si>
  <si>
    <t xml:space="preserve"> 0,15-0,5 MW, Bonusregeln b, y und KWK</t>
  </si>
  <si>
    <t>BiK82bKA3y--04</t>
  </si>
  <si>
    <t xml:space="preserve"> 0,15-0,5 MW, Bonusregeln b, y und K wenn Anlage 3 erfüllt</t>
  </si>
  <si>
    <t>BiK82bK09y--04</t>
  </si>
  <si>
    <t xml:space="preserve"> 0,15-0,5 MW, Bonusregeln b, y und K erstmals 2009</t>
  </si>
  <si>
    <t>BiK82a1bKA3-04</t>
  </si>
  <si>
    <t xml:space="preserve"> 0,15-0,5 MW, Bonusregeln a1, b und K wenn Anlage 3 erfüllt</t>
  </si>
  <si>
    <t>BiK82a1bK09-04</t>
  </si>
  <si>
    <t xml:space="preserve"> 0,15-0,5 MW, Bonusregeln a1, b und K erstmals 2009</t>
  </si>
  <si>
    <t>BiK82a1by---04</t>
  </si>
  <si>
    <t xml:space="preserve"> 0,15-0,5 MW, Bonusregeln a1, b, y</t>
  </si>
  <si>
    <t>BiK82a1bKWKy04</t>
  </si>
  <si>
    <t xml:space="preserve"> 0,15-0,5 MW, Bonusregeln a1, b, y und KWK</t>
  </si>
  <si>
    <t>BiK82a1bKA3y04</t>
  </si>
  <si>
    <t xml:space="preserve"> 0,15-0,5 MW, Bonusregeln a1, b, y und K wenn Anlage 3 erfüllt</t>
  </si>
  <si>
    <t>BiK82a1bK09y04</t>
  </si>
  <si>
    <t xml:space="preserve"> 0,15-0,5 MW, Bonusregeln a1, b, y und K erstmals 2009</t>
  </si>
  <si>
    <t>BiK82Gb-----04</t>
  </si>
  <si>
    <t xml:space="preserve"> 0,15-0,5 MW, Bonusregeln G, b</t>
  </si>
  <si>
    <t>BiK82GbKWK--04</t>
  </si>
  <si>
    <t xml:space="preserve"> 0,15-0,5 MW, Bonusregeln G, b und KWK</t>
  </si>
  <si>
    <t>BiK82GbKA3--04</t>
  </si>
  <si>
    <t xml:space="preserve"> 0,15-0,5 MW, Bonusregeln G, b und K wenn Anlage 3 erfüllt</t>
  </si>
  <si>
    <t>BiK82GbK09--04</t>
  </si>
  <si>
    <t xml:space="preserve"> 0,15-0,5 MW, Bonusregeln G, b und K erstmals 2009</t>
  </si>
  <si>
    <t>BiK82Gby----04</t>
  </si>
  <si>
    <t xml:space="preserve"> 0,15-0,5 MW, Bonusregeln G, y, b</t>
  </si>
  <si>
    <t>BiK82GbKWKy-04</t>
  </si>
  <si>
    <t xml:space="preserve"> 0,15-0,5 MW, Bonusregeln G, y, b und KWK</t>
  </si>
  <si>
    <t>BiK82GbKA3y-04</t>
  </si>
  <si>
    <t xml:space="preserve"> 0,15-0,5 MW, Bonusregeln G, y, b und K wenn Anlage 3 erfüllt</t>
  </si>
  <si>
    <t>BiK82GbK09y-04</t>
  </si>
  <si>
    <t xml:space="preserve"> 0,15-0,5 MW, Bonusregeln G, y, b und K erstmals 2009</t>
  </si>
  <si>
    <t>BiK82M2b----04</t>
  </si>
  <si>
    <t xml:space="preserve"> 0,15-0,5 MW, Bonusregeln M2, b</t>
  </si>
  <si>
    <t>BiK82M2bKWK-04</t>
  </si>
  <si>
    <t xml:space="preserve"> 0,15-0,5 MW, Bonusregeln M2, b und KWK</t>
  </si>
  <si>
    <t>BiK82M2bKA3-04</t>
  </si>
  <si>
    <t xml:space="preserve"> 0,15-0,5 MW, Bonusregeln M2, b und K wenn Anlage 3 erfüllt</t>
  </si>
  <si>
    <t>BiK82M2bK09-04</t>
  </si>
  <si>
    <t xml:space="preserve"> 0,15-0,5 MW, Bonusregeln M2, b und K erstmals 2009</t>
  </si>
  <si>
    <t>BiK82M2by---04</t>
  </si>
  <si>
    <t xml:space="preserve"> 0,15-0,5 MW, Bonusregeln M2, y, b</t>
  </si>
  <si>
    <t>BiK82M2bKWKy04</t>
  </si>
  <si>
    <t xml:space="preserve"> 0,15-0,5 MW, Bonusregeln M2, y, b und KWK</t>
  </si>
  <si>
    <t>BiK82M2bKA3y04</t>
  </si>
  <si>
    <t xml:space="preserve"> 0,15-0,5 MW, Bonusregeln M2, y, b und K wenn Anlage 3 erfüllt</t>
  </si>
  <si>
    <t>BiK82M2bK09y04</t>
  </si>
  <si>
    <t xml:space="preserve"> 0,15-0,5 MW, Bonusregeln M2, y, b und K erstmals 2009</t>
  </si>
  <si>
    <t>BiK82Lb-----04</t>
  </si>
  <si>
    <t xml:space="preserve"> 0,15-0,5 MW, Bonusregeln L, b</t>
  </si>
  <si>
    <t>BiK82LbKWK--04</t>
  </si>
  <si>
    <t xml:space="preserve"> 0,15-0,5 MW, Bonusregeln L, b und KWK</t>
  </si>
  <si>
    <t>BiK82LbKA3--04</t>
  </si>
  <si>
    <t xml:space="preserve"> 0,15-0,5 MW, Bonusregeln L, b und K wenn Anlage 3 erfüllt</t>
  </si>
  <si>
    <t>BiK82LbK09--04</t>
  </si>
  <si>
    <t xml:space="preserve"> 0,15-0,5 MW, Bonusregeln L, b und K erstmals 2009</t>
  </si>
  <si>
    <t>BiK82Lby----04</t>
  </si>
  <si>
    <t xml:space="preserve"> 0,15-0,5 MW, Bonusregeln L, y, b</t>
  </si>
  <si>
    <t>BiK82LbKWKy-04</t>
  </si>
  <si>
    <t xml:space="preserve"> 0,15-0,5 MW, Bonusregeln L, y, b und KWK</t>
  </si>
  <si>
    <t>BiK82LbKA3y-04</t>
  </si>
  <si>
    <t xml:space="preserve"> 0,15-0,5 MW, Bonusregeln L, y, b und K wenn Anlage 3 erfüllt</t>
  </si>
  <si>
    <t xml:space="preserve"> 0-0,15 MW, Bonusregeln b, y</t>
  </si>
  <si>
    <t>BiK81bKWKy--04</t>
  </si>
  <si>
    <t xml:space="preserve"> 0-0,15 MW, Bonusregeln b, y und KWK</t>
  </si>
  <si>
    <t>BiK81bKA3y--04</t>
  </si>
  <si>
    <t xml:space="preserve"> 0-0,15 MW, Bonusregeln b, y und K wenn Anlage 3 erfüllt</t>
  </si>
  <si>
    <t>BiK81bK09y--04</t>
  </si>
  <si>
    <t xml:space="preserve"> 0-0,15 MW, Bonusregeln b, y und K erstmals 2009</t>
  </si>
  <si>
    <t>BiK81a1bKA3-04</t>
  </si>
  <si>
    <t xml:space="preserve"> 0-0,15 MW, Bonusregeln a1, b und K wenn Anlage 3 erfüllt</t>
  </si>
  <si>
    <t>BiK81a1bK09-04</t>
  </si>
  <si>
    <t xml:space="preserve"> 0-0,15 MW, Bonusregeln a1, b und K erstmals 2009</t>
  </si>
  <si>
    <t>BiK81a1by---04</t>
  </si>
  <si>
    <t xml:space="preserve"> 0-0,15 MW, Bonusregeln a1, b, y</t>
  </si>
  <si>
    <t>BiK81a1bKWKy04</t>
  </si>
  <si>
    <t xml:space="preserve"> 0-0,15 MW, Bonusregeln a1, b, y und KWK</t>
  </si>
  <si>
    <t>BiK81a1bKA3y04</t>
  </si>
  <si>
    <t xml:space="preserve"> 0-0,15 MW, Bonusregeln a1, b, y und K wenn Anlage 3 erfüllt</t>
  </si>
  <si>
    <t>BiK81a1bK09y04</t>
  </si>
  <si>
    <t xml:space="preserve"> 0-0,15 MW, Bonusregeln a1, b, y und K erstmals 2009</t>
  </si>
  <si>
    <t>BiK81Gb-----04</t>
  </si>
  <si>
    <t xml:space="preserve"> 0-0,15 MW, Bonusregeln G, b</t>
  </si>
  <si>
    <t>BiK81GbKWK--04</t>
  </si>
  <si>
    <t xml:space="preserve"> 0-0,15 MW, Bonusregeln G, b und KWK</t>
  </si>
  <si>
    <t>BiK81GbKA3--04</t>
  </si>
  <si>
    <t xml:space="preserve"> 0-0,15 MW, Bonusregeln G, b und K wenn Anlage 3 erfüllt</t>
  </si>
  <si>
    <t>BiK81GbK09--04</t>
  </si>
  <si>
    <t xml:space="preserve"> 0-0,15 MW, Bonusregeln G, b und K erstmals 2009</t>
  </si>
  <si>
    <t>BiK81Gby----04</t>
  </si>
  <si>
    <t xml:space="preserve"> 0-0,15 MW, Bonusregeln G, y, b</t>
  </si>
  <si>
    <t>BiK81GbKWKy-04</t>
  </si>
  <si>
    <t xml:space="preserve"> 0-0,15 MW, Bonusregeln G, y, b und KWK</t>
  </si>
  <si>
    <t>BiK81GbKA3y-04</t>
  </si>
  <si>
    <t xml:space="preserve"> 0-0,15 MW, Bonusregeln G, y, b und K wenn Anlage 3 erfüllt</t>
  </si>
  <si>
    <t>BiK81GbK09y-04</t>
  </si>
  <si>
    <t xml:space="preserve"> 0-0,15 MW, Bonusregeln G, y, b und K erstmals 2009</t>
  </si>
  <si>
    <t>BiK81M1b----04</t>
  </si>
  <si>
    <t xml:space="preserve"> 0-0,15 MW, Bonusregeln M1, b</t>
  </si>
  <si>
    <t>BiK81M1bKWK-04</t>
  </si>
  <si>
    <t xml:space="preserve"> 0-0,15 MW, Bonusregeln M1, b und KWK</t>
  </si>
  <si>
    <t>BiK81M1bKA3-04</t>
  </si>
  <si>
    <t xml:space="preserve"> 0-0,15 MW, Bonusregeln M1, b und K wenn Anlage 3 erfüllt</t>
  </si>
  <si>
    <t>BiK81M1bK09-04</t>
  </si>
  <si>
    <t xml:space="preserve"> 0-0,15 MW, Bonusregeln M1, b und K erstmals 2009</t>
  </si>
  <si>
    <t>BiK81M1by---04</t>
  </si>
  <si>
    <t xml:space="preserve"> 0-0,15 MW, Bonusregeln M1, y, b</t>
  </si>
  <si>
    <t>BiK81M1bKWKy04</t>
  </si>
  <si>
    <t xml:space="preserve"> 0-0,15 MW, Bonusregeln M1, y, b und KWK</t>
  </si>
  <si>
    <t>BiK81M1bKA3y04</t>
  </si>
  <si>
    <t xml:space="preserve"> 0-0,15 MW, Bonusregeln M1, y, b und K wenn Anlage 3 erfüllt</t>
  </si>
  <si>
    <t>BiK81M1bK09y04</t>
  </si>
  <si>
    <t xml:space="preserve"> 0-0,15 MW, Bonusregeln M1, y, b und K erstmals 2009</t>
  </si>
  <si>
    <t>BiK81Lb-----04</t>
  </si>
  <si>
    <t xml:space="preserve"> 0-0,15 MW, Bonusregeln L, b</t>
  </si>
  <si>
    <t>BiK81LbKWK--04</t>
  </si>
  <si>
    <t xml:space="preserve"> 0-0,15 MW, Bonusregeln L, b und KWK</t>
  </si>
  <si>
    <t>BiK81LbKA3--04</t>
  </si>
  <si>
    <t xml:space="preserve"> 0-0,15 MW, Bonusregeln L, b und K wenn Anlage 3 erfüllt</t>
  </si>
  <si>
    <t>BiK81LbK09--04</t>
  </si>
  <si>
    <t xml:space="preserve"> 0-0,15 MW, Bonusregeln L, b und K erstmals 2009</t>
  </si>
  <si>
    <t>BiK81Lby----04</t>
  </si>
  <si>
    <t xml:space="preserve"> 0-0,15 MW, Bonusregeln L, y, b</t>
  </si>
  <si>
    <t>BiK81LbKWKy-04</t>
  </si>
  <si>
    <t xml:space="preserve"> 0-0,15 MW, Bonusregeln L, y, b und KWK</t>
  </si>
  <si>
    <t>BiK81LbKA3y-04</t>
  </si>
  <si>
    <t xml:space="preserve"> 0-0,15 MW, Bonusregeln L, y, b und K wenn Anlage 3 erfüllt</t>
  </si>
  <si>
    <t>BiK81LbK09y-04</t>
  </si>
  <si>
    <t xml:space="preserve"> 0-0,15 MW, Bonusregeln L, y, b und K erstmals 2009</t>
  </si>
  <si>
    <t>BiK81X1b----04</t>
  </si>
  <si>
    <t xml:space="preserve"> 0-0,15 MW, Bonusregeln X1, b</t>
  </si>
  <si>
    <t>BiK81X1bKWK-04</t>
  </si>
  <si>
    <t xml:space="preserve"> 0-0,15 MW, Bonusregeln X1, b und KWK</t>
  </si>
  <si>
    <t>BiK81X1bKA3-04</t>
  </si>
  <si>
    <t xml:space="preserve"> 0-0,15 MW, Bonusregeln X1, b und K wenn Anlage 3 erfüllt</t>
  </si>
  <si>
    <t>BiK81X1bK09-04</t>
  </si>
  <si>
    <t xml:space="preserve"> 0-0,15 MW, Bonusregeln X1, b und K erstmals 2009</t>
  </si>
  <si>
    <t>BiK81X1by---04</t>
  </si>
  <si>
    <t xml:space="preserve"> 0-0,15 MW, Bonusregeln X1, y, b</t>
  </si>
  <si>
    <t>BiK81X1bKWKy04</t>
  </si>
  <si>
    <t xml:space="preserve"> 0-0,15 MW, Bonusregeln X1, y, b und KWK</t>
  </si>
  <si>
    <t>BiK81X1bKA3y04</t>
  </si>
  <si>
    <t xml:space="preserve"> 0-0,15 MW, Bonusregeln X1, y, b und K wenn Anlage 3 erfüllt</t>
  </si>
  <si>
    <t>BiK81X1bK09y04</t>
  </si>
  <si>
    <t xml:space="preserve"> 0-0,15 MW, Bonusregeln X1, y, b und K erstmals 2009</t>
  </si>
  <si>
    <t>BiK82KA3----04</t>
  </si>
  <si>
    <t xml:space="preserve"> 0,15-0,5 MW, Bonusregel K wenn Anlage 3 erfüllt</t>
  </si>
  <si>
    <t>BiK82K09----04</t>
  </si>
  <si>
    <t xml:space="preserve"> 0,15-0,5 MW, Bonusregel K erstmals 2009</t>
  </si>
  <si>
    <t>BiK82y------04</t>
  </si>
  <si>
    <t xml:space="preserve"> 0,15-0,5 MW, Bonusregel y</t>
  </si>
  <si>
    <t>BiK82KWKy---04</t>
  </si>
  <si>
    <t xml:space="preserve"> 0,15-0,5 MW, Bonusregeln y und KWK</t>
  </si>
  <si>
    <t>BiK82KA3y---04</t>
  </si>
  <si>
    <t xml:space="preserve"> 0,15-0,5 MW, Bonusregeln y und K wenn Anlage 3 erfüllt</t>
  </si>
  <si>
    <t>BiK82K09y---04</t>
  </si>
  <si>
    <t xml:space="preserve"> 0,15-0,5 MW, Bonusregeln y und K erstmals 2009</t>
  </si>
  <si>
    <t>BiK82a1KA3--04</t>
  </si>
  <si>
    <t xml:space="preserve"> 0,15-0,5 MW, Bonusregeln a1 und K wenn Anlage 3 erfüllt</t>
  </si>
  <si>
    <t>BiK82a1K09--04</t>
  </si>
  <si>
    <t xml:space="preserve"> 0,15-0,5 MW, Bonusregeln a1 und K erstmals 2009</t>
  </si>
  <si>
    <t>BiK82a1y----04</t>
  </si>
  <si>
    <t xml:space="preserve"> 0,15-0,5 MW, Bonusregeln a1, y</t>
  </si>
  <si>
    <t>BiK82a1KWKy-04</t>
  </si>
  <si>
    <t xml:space="preserve"> 0,15-0,5 MW, Bonusregeln a1, y und KWK</t>
  </si>
  <si>
    <t>BiK82a1KA3y-04</t>
  </si>
  <si>
    <t xml:space="preserve"> 0,15-0,5 MW, Bonusregeln a1, y und K wenn Anlage 3 erfüllt</t>
  </si>
  <si>
    <t>BiK82a1K09y-04</t>
  </si>
  <si>
    <t xml:space="preserve"> 0,15-0,5 MW, Bonusregeln a1, y und K erstmals 2009</t>
  </si>
  <si>
    <t>BiK82G------04</t>
  </si>
  <si>
    <t>BiK82GKWK---04</t>
  </si>
  <si>
    <t xml:space="preserve"> 0,15-0,5 MW, Bonusregeln G und KWK</t>
  </si>
  <si>
    <t>BiK82GKA3---04</t>
  </si>
  <si>
    <t>BiK82GK09---04</t>
  </si>
  <si>
    <t>BiK82Gy-----04</t>
  </si>
  <si>
    <t>BiK82GKWKy--04</t>
  </si>
  <si>
    <t xml:space="preserve"> 0,15-0,5 MW, Bonusregeln G, y und KWK</t>
  </si>
  <si>
    <t>BiK82GKA3y--04</t>
  </si>
  <si>
    <t>BiK82GK09y--04</t>
  </si>
  <si>
    <t>BiK82M2-----04</t>
  </si>
  <si>
    <t>BiK82M2KWK--04</t>
  </si>
  <si>
    <t xml:space="preserve"> 0,15-0,5 MW, Bonusregeln M2 und KWK</t>
  </si>
  <si>
    <t>BiK82M2KA3--04</t>
  </si>
  <si>
    <t>BiK82M2K09--04</t>
  </si>
  <si>
    <t xml:space="preserve"> 0,15-0,5 MW, Bonusregeln M2, K erstmals 2009</t>
  </si>
  <si>
    <t>BiK82M2y----04</t>
  </si>
  <si>
    <t>BiK82M2KWKy-04</t>
  </si>
  <si>
    <t>nein</t>
  </si>
  <si>
    <t>ja</t>
  </si>
  <si>
    <t>BB = Brandenburg</t>
  </si>
  <si>
    <t>BE = Berlin</t>
  </si>
  <si>
    <t>BW = Baden-Württemberg</t>
  </si>
  <si>
    <t>BY = Freistaat Bayern</t>
  </si>
  <si>
    <t>HB = Freie Hansestadt Bremen</t>
  </si>
  <si>
    <t>HE = Hessen</t>
  </si>
  <si>
    <t>HH = Hansestadt Hamburg</t>
  </si>
  <si>
    <t>MV = Mecklenburg-Vorpommern</t>
  </si>
  <si>
    <t>NI = Niedersachsen</t>
  </si>
  <si>
    <t>NW = Nordrhein-Westfalen</t>
  </si>
  <si>
    <t>RP = Rheinland-Pfalz</t>
  </si>
  <si>
    <t>SH = Schleswig-Holstein</t>
  </si>
  <si>
    <t>SL = Saarland</t>
  </si>
  <si>
    <t>SN = Freistaat Sachsen</t>
  </si>
  <si>
    <t>ST = Sachsen-Anhalt</t>
  </si>
  <si>
    <t>TH = Thüringen</t>
  </si>
  <si>
    <t>Leistung eines Solargenerators bei Standardtestbedingungen, anzugeben.</t>
  </si>
  <si>
    <t>Angabe, an welcher Netz-/Umspannebene die Anlage angeschlossen ist. Hier ist immer die</t>
  </si>
  <si>
    <t>physikalische Netz-/Umspannebene anzugeben.</t>
  </si>
  <si>
    <t>Auswahlfeld: Diese Abkürzungen stehen für die folgenden Netz-/ Umspannebenen:</t>
  </si>
  <si>
    <t>HöS = Höchstspannung</t>
  </si>
  <si>
    <t>HöS/HS = Umspannung Höchstspannung/Hochspannung</t>
  </si>
  <si>
    <t>HS = Hochspannung</t>
  </si>
  <si>
    <t>HS/MS = Umspannung Hochspannung/Mittelspannung</t>
  </si>
  <si>
    <t>MS = Mittelspannung</t>
  </si>
  <si>
    <t>MS/NS = Umspannung Mittelspannung/Niederspannung</t>
  </si>
  <si>
    <t>NS = Niederspannung</t>
  </si>
  <si>
    <t>Angabe der Postleitzahl.</t>
  </si>
  <si>
    <t>Angabe der Straße oder des Flurstücks, in der die Anlage errichtet wurde.</t>
  </si>
  <si>
    <t>Einspeisespannungsebene</t>
  </si>
  <si>
    <t>BiK81a1by---07</t>
  </si>
  <si>
    <t>BiK81a1bKWKy07</t>
  </si>
  <si>
    <t>BiK81a1bKA3y07</t>
  </si>
  <si>
    <t>BiK81a1bK09y07</t>
  </si>
  <si>
    <t>BiK81Gb-----07</t>
  </si>
  <si>
    <t>BiK81GbKWK--07</t>
  </si>
  <si>
    <t>BiK81GbKA3--07</t>
  </si>
  <si>
    <t>BiK81GbK09--07</t>
  </si>
  <si>
    <t>BiK81Gby----07</t>
  </si>
  <si>
    <t>BiK81GbKWKy-07</t>
  </si>
  <si>
    <t>BiK81GbKA3y-07</t>
  </si>
  <si>
    <t>BiK81GbK09y-07</t>
  </si>
  <si>
    <t>BiK81M1b----07</t>
  </si>
  <si>
    <t>BiK81M1bKWK-07</t>
  </si>
  <si>
    <t>BiK81M1bKA3-07</t>
  </si>
  <si>
    <t>BiK81M1bK09-07</t>
  </si>
  <si>
    <t>BiK81M1by---07</t>
  </si>
  <si>
    <t>BiK81M1bKWKy07</t>
  </si>
  <si>
    <t>BiK81M1bKA3y07</t>
  </si>
  <si>
    <t>BiK81M1bK09y07</t>
  </si>
  <si>
    <t>BiK81Lb-----07</t>
  </si>
  <si>
    <t>BiK81LbKWK--07</t>
  </si>
  <si>
    <t>BiK81LbKA3--07</t>
  </si>
  <si>
    <t>BiK81LbK09--07</t>
  </si>
  <si>
    <t>BiK81Lby----07</t>
  </si>
  <si>
    <t>BiK81LbKWKy-07</t>
  </si>
  <si>
    <t>BiK81LbKA3y-07</t>
  </si>
  <si>
    <t>BiK81LbK09y-07</t>
  </si>
  <si>
    <t>BiK81X1b----07</t>
  </si>
  <si>
    <t>(Netzbetreiber)</t>
  </si>
  <si>
    <t>Abgabedatum:</t>
  </si>
  <si>
    <t>Energieträger</t>
  </si>
  <si>
    <t>Inbetriebnahme</t>
  </si>
  <si>
    <t>Weitere Kriterien</t>
  </si>
  <si>
    <t>Anlagenschlüssel</t>
  </si>
  <si>
    <t>Ort / Gemarkung</t>
  </si>
  <si>
    <t>Wasser</t>
  </si>
  <si>
    <t>Biomasse</t>
  </si>
  <si>
    <t>Geothermie</t>
  </si>
  <si>
    <t>Wind</t>
  </si>
  <si>
    <t>Solar</t>
  </si>
  <si>
    <t>BiK82a1bK09y07</t>
  </si>
  <si>
    <t>BiK82Gb-----07</t>
  </si>
  <si>
    <t>BiK82GbKWK--07</t>
  </si>
  <si>
    <t>BiK82GbKA3--07</t>
  </si>
  <si>
    <t>BiK82GbK09--07</t>
  </si>
  <si>
    <t>BiK82Gby----07</t>
  </si>
  <si>
    <t>BiK82GbKWKy-07</t>
  </si>
  <si>
    <t>BiK82GbKA3y-07</t>
  </si>
  <si>
    <t>BiK82GbK09y-07</t>
  </si>
  <si>
    <t>BiK82M2b----07</t>
  </si>
  <si>
    <t>BiK82M2bKWK-07</t>
  </si>
  <si>
    <t>BiK82M2bKA3-07</t>
  </si>
  <si>
    <t>BiK82M2bK09-07</t>
  </si>
  <si>
    <t>BiK82M2by---07</t>
  </si>
  <si>
    <t>BiK82M2bKWKy07</t>
  </si>
  <si>
    <t>BiK82M2bKA3y07</t>
  </si>
  <si>
    <t>BiK82M2bK09y07</t>
  </si>
  <si>
    <t>BiK82Lb-----07</t>
  </si>
  <si>
    <t>BiK82LbKWK--07</t>
  </si>
  <si>
    <t>BiK82LbKA3--07</t>
  </si>
  <si>
    <t>BiK82LbK09--07</t>
  </si>
  <si>
    <t>BiK82Lby----07</t>
  </si>
  <si>
    <t>BiK82LbKWKy-07</t>
  </si>
  <si>
    <t>BiK82LbKA3y-07</t>
  </si>
  <si>
    <t>BiK82LbK09y-07</t>
  </si>
  <si>
    <t>BiK82X2b----07</t>
  </si>
  <si>
    <t>BiK82X2bKWK-07</t>
  </si>
  <si>
    <t>BiK82X2bKA3-07</t>
  </si>
  <si>
    <t>BiK82X2bK09-07</t>
  </si>
  <si>
    <t>BiK82X2by---07</t>
  </si>
  <si>
    <t>BiK82X2bKWKy07</t>
  </si>
  <si>
    <t>BiK82X2bKA3y07</t>
  </si>
  <si>
    <t>BiK82X2bK09y07</t>
  </si>
  <si>
    <t>BiK83K09----07</t>
  </si>
  <si>
    <t>BiK83a2K09--07</t>
  </si>
  <si>
    <t>BiK83a3K09--07</t>
  </si>
  <si>
    <t>BiK83bK09---07</t>
  </si>
  <si>
    <t>BiK83a2bK09-07</t>
  </si>
  <si>
    <t>BiK83a3bK09-07</t>
  </si>
  <si>
    <t>BiK84K09----07</t>
  </si>
  <si>
    <t>&lt;20 MW, Altholz</t>
  </si>
  <si>
    <t>BiK85K09----07</t>
  </si>
  <si>
    <t>BiK81KA3----08</t>
  </si>
  <si>
    <t>BiK81K09----08</t>
  </si>
  <si>
    <t>BiK81y------08</t>
  </si>
  <si>
    <t>BiK81KWKy---08</t>
  </si>
  <si>
    <t xml:space="preserve"> 0-0,15 MW, Bonusregeln y, KWK</t>
  </si>
  <si>
    <t>BiK81KA3y---08</t>
  </si>
  <si>
    <t xml:space="preserve"> 0-0,15 MW, Bonusregeln y, K wenn Anlage 3 erfüllt</t>
  </si>
  <si>
    <t>BiK81K09y---08</t>
  </si>
  <si>
    <t xml:space="preserve"> 0-0,15 MW, Bonusregeln y, K erstmals 2009</t>
  </si>
  <si>
    <t>BiK81a1KA3--08</t>
  </si>
  <si>
    <t>BiK81a1K09--08</t>
  </si>
  <si>
    <t>BiK81a1y----08</t>
  </si>
  <si>
    <t>BiK81a1KWKy-08</t>
  </si>
  <si>
    <t>BiK81a1KA3y-08</t>
  </si>
  <si>
    <t>BiK81a1K09y-08</t>
  </si>
  <si>
    <t>BiK81G------08</t>
  </si>
  <si>
    <t>BiK81GKWK---08</t>
  </si>
  <si>
    <t>BiK81GKA3---08</t>
  </si>
  <si>
    <t>BiK81GK09---08</t>
  </si>
  <si>
    <t>BiK81Gy-----08</t>
  </si>
  <si>
    <t>BiK81GKWKy--08</t>
  </si>
  <si>
    <t>BiK81GKA3y--08</t>
  </si>
  <si>
    <t>BiK81GK09y--08</t>
  </si>
  <si>
    <t>BiK81M1-----08</t>
  </si>
  <si>
    <t>BiK81M1KWK--08</t>
  </si>
  <si>
    <t>BiK81M1KA3--08</t>
  </si>
  <si>
    <t>BiK81M1K09--08</t>
  </si>
  <si>
    <t>BiK81M1y----08</t>
  </si>
  <si>
    <t>BiK81M1KWKy-08</t>
  </si>
  <si>
    <t>BiK81M1KA3y-08</t>
  </si>
  <si>
    <t>BiK81M1K09y-08</t>
  </si>
  <si>
    <t>BiK81L------08</t>
  </si>
  <si>
    <t>BiK81LKWK---08</t>
  </si>
  <si>
    <t>BiK81LKA3---08</t>
  </si>
  <si>
    <t>BiK81LK09---08</t>
  </si>
  <si>
    <t>BiK81Ly-----08</t>
  </si>
  <si>
    <t>BiK81LKWKy--08</t>
  </si>
  <si>
    <t>BiK81LKA3y--08</t>
  </si>
  <si>
    <t>BiK81LK09y--08</t>
  </si>
  <si>
    <t>BiK81X1-----08</t>
  </si>
  <si>
    <t>BiK81X1KWK--08</t>
  </si>
  <si>
    <t>BiK81X1KA3--08</t>
  </si>
  <si>
    <t>BiK81X1K09--08</t>
  </si>
  <si>
    <t>BiK81X1y----08</t>
  </si>
  <si>
    <t>BiK81X1KWKy-08</t>
  </si>
  <si>
    <t>BiK81X1KA3y-08</t>
  </si>
  <si>
    <t>BiK81X1K09y-08</t>
  </si>
  <si>
    <t>BiK81bKA3---08</t>
  </si>
  <si>
    <t>BiK81bK09---08</t>
  </si>
  <si>
    <t>BiK81by-----08</t>
  </si>
  <si>
    <t>BiK81bKWKy--08</t>
  </si>
  <si>
    <t>BiK81bKA3y--08</t>
  </si>
  <si>
    <t>BiK81bK09y--08</t>
  </si>
  <si>
    <t xml:space="preserve"> 0-0,15 MW, Bonusregeln a1, b</t>
  </si>
  <si>
    <t>BiK81a1bKA3-08</t>
  </si>
  <si>
    <t>BiK81a1bK09-08</t>
  </si>
  <si>
    <t>BiK81a1by---08</t>
  </si>
  <si>
    <t>BiK81a1bKWKy08</t>
  </si>
  <si>
    <t>BiK81a1bKA3y08</t>
  </si>
  <si>
    <t>BiK81a1bK09y08</t>
  </si>
  <si>
    <t>BiK81Gb-----08</t>
  </si>
  <si>
    <t>BiK81GbKWK--08</t>
  </si>
  <si>
    <t>BiK81GbKA3--08</t>
  </si>
  <si>
    <t>BiK81GbK09--08</t>
  </si>
  <si>
    <t>BiK81Gby----08</t>
  </si>
  <si>
    <t>BiK81GbKWKy-08</t>
  </si>
  <si>
    <t>BiK81GbKA3y-08</t>
  </si>
  <si>
    <t>BiK81GbK09y-08</t>
  </si>
  <si>
    <t>BiK81M1b----08</t>
  </si>
  <si>
    <t>BiK81M1bKWK-08</t>
  </si>
  <si>
    <t>BiK81M1bKA3-08</t>
  </si>
  <si>
    <t>BiK81M1bK09-08</t>
  </si>
  <si>
    <t>BiK81M1by---08</t>
  </si>
  <si>
    <t>BiK81M1bKWKy08</t>
  </si>
  <si>
    <t>BiK81M1bKA3y08</t>
  </si>
  <si>
    <t>BiK81M1bK09y08</t>
  </si>
  <si>
    <t>BiK81Lb-----08</t>
  </si>
  <si>
    <t>BiK81LbKWK--08</t>
  </si>
  <si>
    <t>BiK81LbKA3--08</t>
  </si>
  <si>
    <t>BiK81LbK09--08</t>
  </si>
  <si>
    <t>BiK81Lby----08</t>
  </si>
  <si>
    <t>BiK81LbKWKy-08</t>
  </si>
  <si>
    <t>BiK81LbKA3y-08</t>
  </si>
  <si>
    <t>BiK81LbK09y-08</t>
  </si>
  <si>
    <t>BiK81X1b----08</t>
  </si>
  <si>
    <t>BiK81X1bKWK-08</t>
  </si>
  <si>
    <t>BiK81X1bKA3-08</t>
  </si>
  <si>
    <t>BiK81X1bK09-08</t>
  </si>
  <si>
    <t>BiK81X1by---08</t>
  </si>
  <si>
    <t>BiK81X1bKWKy08</t>
  </si>
  <si>
    <t>BiK81X1bKA3y08</t>
  </si>
  <si>
    <t>BiK81X1bK09y08</t>
  </si>
  <si>
    <t>BiK82KA3----08</t>
  </si>
  <si>
    <t>BiK82K09----08</t>
  </si>
  <si>
    <t>BiK82y------08</t>
  </si>
  <si>
    <t>BiK82KWKy---08</t>
  </si>
  <si>
    <t>BiK82KA3y---08</t>
  </si>
  <si>
    <t>BiK82K09y---08</t>
  </si>
  <si>
    <t>BiK82a1KA3--08</t>
  </si>
  <si>
    <t>BiK82a1K09--08</t>
  </si>
  <si>
    <t>BiK82a1y----08</t>
  </si>
  <si>
    <t>BiK82a1KWKy-08</t>
  </si>
  <si>
    <t>BiK82a1KA3y-08</t>
  </si>
  <si>
    <t>BiK82a1K09y-08</t>
  </si>
  <si>
    <t>BiK82G------08</t>
  </si>
  <si>
    <t>BiK82GKWK---08</t>
  </si>
  <si>
    <t>BiK82GKA3---08</t>
  </si>
  <si>
    <t>BiK82GK09---08</t>
  </si>
  <si>
    <t>BiK82Gy-----08</t>
  </si>
  <si>
    <t>BiK82GKWKy--08</t>
  </si>
  <si>
    <t>BiK82GKA3y--08</t>
  </si>
  <si>
    <t>BiK82GK09y--08</t>
  </si>
  <si>
    <t>BiK82M2-----08</t>
  </si>
  <si>
    <t>BiK82M2KWK--08</t>
  </si>
  <si>
    <t>BiK82M2KA3--08</t>
  </si>
  <si>
    <t>BiK82M2K09--08</t>
  </si>
  <si>
    <t>BiK82M2y----08</t>
  </si>
  <si>
    <t>BiK82M2KWKy-08</t>
  </si>
  <si>
    <t>BiK82M2KA3y-08</t>
  </si>
  <si>
    <t>BiK82M2K09y-08</t>
  </si>
  <si>
    <t>BiK82L------08</t>
  </si>
  <si>
    <t>BiK82LKWK---08</t>
  </si>
  <si>
    <t>BiK82LKA3---08</t>
  </si>
  <si>
    <t>BiK82LK09---08</t>
  </si>
  <si>
    <t>BiK82Ly-----08</t>
  </si>
  <si>
    <t>BiK82LKWKy--08</t>
  </si>
  <si>
    <t>BiK82LKA3y--08</t>
  </si>
  <si>
    <t>BiK82LK09y--08</t>
  </si>
  <si>
    <t>BiK82X2-----08</t>
  </si>
  <si>
    <t>BiK82X2KWK--08</t>
  </si>
  <si>
    <t>BiK82X2KA3--08</t>
  </si>
  <si>
    <t>BiK82X2K09--08</t>
  </si>
  <si>
    <t>BiK82X2y----08</t>
  </si>
  <si>
    <t>BiK82X2KWKy-08</t>
  </si>
  <si>
    <t>BiK82X2KA3y-08</t>
  </si>
  <si>
    <t>BiK82X2K09y-08</t>
  </si>
  <si>
    <t>BiK82bKA3---08</t>
  </si>
  <si>
    <t>BiK82bK09---08</t>
  </si>
  <si>
    <t>BiK82by-----08</t>
  </si>
  <si>
    <t>BiK82bKWKy--08</t>
  </si>
  <si>
    <t>BiK82bKA3y--08</t>
  </si>
  <si>
    <t>BiK82bK09y--08</t>
  </si>
  <si>
    <t>BiK82a1bKA3-08</t>
  </si>
  <si>
    <t>BiK82a1bK09-08</t>
  </si>
  <si>
    <t>BiK82a1by---08</t>
  </si>
  <si>
    <t>BiK82a1bKWKy08</t>
  </si>
  <si>
    <t>BiK82a1bKA3y08</t>
  </si>
  <si>
    <t>BiK82a1bK09y08</t>
  </si>
  <si>
    <t>BiK82Gb-----08</t>
  </si>
  <si>
    <t>BiK82GbKWK--08</t>
  </si>
  <si>
    <t>BiK82GbKA3--08</t>
  </si>
  <si>
    <t>BiK82GbK09--08</t>
  </si>
  <si>
    <t>BiK82Gby----08</t>
  </si>
  <si>
    <t>BiK82GbKWKy-08</t>
  </si>
  <si>
    <t>BiK82GbKA3y-08</t>
  </si>
  <si>
    <t>BiK82GbK09y-08</t>
  </si>
  <si>
    <t>BiK82M2b----08</t>
  </si>
  <si>
    <t>BiK82M2bKWK-08</t>
  </si>
  <si>
    <t>BiK82M2bKA3-08</t>
  </si>
  <si>
    <t>BiK82M2bK09-08</t>
  </si>
  <si>
    <t>BiK82M2by---08</t>
  </si>
  <si>
    <t>BiK82M2bKWKy08</t>
  </si>
  <si>
    <t>BiK84-------06</t>
  </si>
  <si>
    <t>BiK84KWK----06</t>
  </si>
  <si>
    <t>BiK85-------06</t>
  </si>
  <si>
    <t>BiK81-------07</t>
  </si>
  <si>
    <t>BiK81KWK----07</t>
  </si>
  <si>
    <t>BiK81a1-----07</t>
  </si>
  <si>
    <t>BiK81a1KWK--07</t>
  </si>
  <si>
    <t>BiK81b------07</t>
  </si>
  <si>
    <t>BiK81bKWK---07</t>
  </si>
  <si>
    <t>BiK81a1b----07</t>
  </si>
  <si>
    <t>BiK81a1bKWK-07</t>
  </si>
  <si>
    <t>BiK82-------07</t>
  </si>
  <si>
    <t>BiK82KWK----07</t>
  </si>
  <si>
    <t>BiK82a1-----07</t>
  </si>
  <si>
    <t>BiK82a1KWK--07</t>
  </si>
  <si>
    <t>BiK82b------07</t>
  </si>
  <si>
    <t>BiK82bKWK---07</t>
  </si>
  <si>
    <t>BiK82a1b----07</t>
  </si>
  <si>
    <t>BiK82a1bKWK-07</t>
  </si>
  <si>
    <t>BiK83-------07</t>
  </si>
  <si>
    <t>BiK83KWK----07</t>
  </si>
  <si>
    <t>BiK83a2-----07</t>
  </si>
  <si>
    <t>BiK83a2KWK--07</t>
  </si>
  <si>
    <t>BiK83a3-----07</t>
  </si>
  <si>
    <t>BiK83a3KWK--07</t>
  </si>
  <si>
    <t>BiK83b------07</t>
  </si>
  <si>
    <t>BiK83bKWK---07</t>
  </si>
  <si>
    <t>BiK83a2b----07</t>
  </si>
  <si>
    <t>BiK83a2bKWK-07</t>
  </si>
  <si>
    <t>BiK83a3b----07</t>
  </si>
  <si>
    <t>BiK83a3bKWK-07</t>
  </si>
  <si>
    <t>BiK84-------07</t>
  </si>
  <si>
    <t>BiK84KWK----07</t>
  </si>
  <si>
    <t>BiK85-------07</t>
  </si>
  <si>
    <t>BiK81-------08</t>
  </si>
  <si>
    <t>BiK81KWK----08</t>
  </si>
  <si>
    <t>BiK81a1-----08</t>
  </si>
  <si>
    <t>BiK81a1KWK--08</t>
  </si>
  <si>
    <t>BiK81b------08</t>
  </si>
  <si>
    <t>BiK81bKWK---08</t>
  </si>
  <si>
    <t>BiK81a1b----08</t>
  </si>
  <si>
    <t>BiK81a1bKWK-08</t>
  </si>
  <si>
    <t>BiK81y------07</t>
  </si>
  <si>
    <t>BiK81KWKy---07</t>
  </si>
  <si>
    <t>BiK81KA3y---07</t>
  </si>
  <si>
    <t>BiK81K09y---07</t>
  </si>
  <si>
    <t>BiK81a1KA3--07</t>
  </si>
  <si>
    <t>BiK81a1K09--07</t>
  </si>
  <si>
    <t>BiK81a1y----07</t>
  </si>
  <si>
    <t>BiK81a1KWKy-07</t>
  </si>
  <si>
    <t>BiK81a1KA3y-07</t>
  </si>
  <si>
    <t>BiK81a1K09y-07</t>
  </si>
  <si>
    <t>BiK81G------07</t>
  </si>
  <si>
    <t>BiK81GKWK---07</t>
  </si>
  <si>
    <t>BiK81GKA3---07</t>
  </si>
  <si>
    <t>BiK81GK09---07</t>
  </si>
  <si>
    <t>BiK81Gy-----07</t>
  </si>
  <si>
    <t>BiK81GKWKy--07</t>
  </si>
  <si>
    <t>BiK81GKA3y--07</t>
  </si>
  <si>
    <t>BiK81GK09y--07</t>
  </si>
  <si>
    <t>BiK81M1-----07</t>
  </si>
  <si>
    <t>BiK81M1KWK--07</t>
  </si>
  <si>
    <t>BiK81M1KA3--07</t>
  </si>
  <si>
    <t>BiK81M1K09--07</t>
  </si>
  <si>
    <t>BiK81M1y----07</t>
  </si>
  <si>
    <t>BiK81M1KWKy-07</t>
  </si>
  <si>
    <t>BiK81M1KA3y-07</t>
  </si>
  <si>
    <t>BiK81M1K09y-07</t>
  </si>
  <si>
    <t>BiK81L------07</t>
  </si>
  <si>
    <t>BiK81LKWK---07</t>
  </si>
  <si>
    <t>BiK81LKA3---07</t>
  </si>
  <si>
    <t>BiK81LK09---07</t>
  </si>
  <si>
    <t>BiK81Ly-----07</t>
  </si>
  <si>
    <t>BiK81LKWKy--07</t>
  </si>
  <si>
    <t>BiK81LKA3y--07</t>
  </si>
  <si>
    <t>BiK81LK09y--07</t>
  </si>
  <si>
    <t>BiK81X1-----07</t>
  </si>
  <si>
    <t>BiK81X1KWK--07</t>
  </si>
  <si>
    <t>BiK81X1KA3--07</t>
  </si>
  <si>
    <t>BiK81X1K09--07</t>
  </si>
  <si>
    <t>BiK81X1y----07</t>
  </si>
  <si>
    <t>BiK81X1KWKy-07</t>
  </si>
  <si>
    <t>BiK81X1KA3y-07</t>
  </si>
  <si>
    <t>BiK81X1K09y-07</t>
  </si>
  <si>
    <t>BiK81bKA3---07</t>
  </si>
  <si>
    <t>BiK81bK09---07</t>
  </si>
  <si>
    <t>BiK81by-----07</t>
  </si>
  <si>
    <t>BiK81bKWKy--07</t>
  </si>
  <si>
    <t>BiK81bKA3y--07</t>
  </si>
  <si>
    <t>BiK81bK09y--07</t>
  </si>
  <si>
    <t>BiK81a1bKA3-07</t>
  </si>
  <si>
    <t>BiK81a1bK09-07</t>
  </si>
  <si>
    <t>WaK41a------01</t>
  </si>
  <si>
    <t xml:space="preserve"> 0-0,5 MW</t>
  </si>
  <si>
    <t>WaK42a------01</t>
  </si>
  <si>
    <t xml:space="preserve"> 0,5-5 MW</t>
  </si>
  <si>
    <t>WaK41a------02</t>
  </si>
  <si>
    <t>WaK42a------02</t>
  </si>
  <si>
    <t>WaK41a------03</t>
  </si>
  <si>
    <t>WaK42a------03</t>
  </si>
  <si>
    <t>WaK41a------04</t>
  </si>
  <si>
    <t>WaK42a------04</t>
  </si>
  <si>
    <t>WaK61-------04</t>
  </si>
  <si>
    <t>WaK62-------04</t>
  </si>
  <si>
    <t>WaK63-------04</t>
  </si>
  <si>
    <t xml:space="preserve"> &gt;5 MW , Zubau 0-0,5 MW</t>
  </si>
  <si>
    <t>WaK64-------04</t>
  </si>
  <si>
    <t xml:space="preserve"> &gt;5 MW , Zubau 0,5-10 MW</t>
  </si>
  <si>
    <t>WaK65-------04</t>
  </si>
  <si>
    <t xml:space="preserve"> &gt;5 MW , Zubau 10-20 MW</t>
  </si>
  <si>
    <t>WaK66-------04</t>
  </si>
  <si>
    <t xml:space="preserve"> &gt;5 MW , Zubau 20-50 MW</t>
  </si>
  <si>
    <t>WaK67-------04</t>
  </si>
  <si>
    <t xml:space="preserve"> &gt;5 MW , Zubau 50-150 MW</t>
  </si>
  <si>
    <t>WaK61-------05</t>
  </si>
  <si>
    <t>WaK62-------05</t>
  </si>
  <si>
    <t>WaK63-------05</t>
  </si>
  <si>
    <t>WaK64-------05</t>
  </si>
  <si>
    <t>WaK65-------05</t>
  </si>
  <si>
    <t>WaK66-------05</t>
  </si>
  <si>
    <t>WaK67-------05</t>
  </si>
  <si>
    <t>WaK61-------06</t>
  </si>
  <si>
    <t>WaK62-------06</t>
  </si>
  <si>
    <t>WaK63-------06</t>
  </si>
  <si>
    <t xml:space="preserve"> &gt;5 MW, Zubau 0-0,5 MW</t>
  </si>
  <si>
    <t>WaK64-------06</t>
  </si>
  <si>
    <t xml:space="preserve"> &gt;5 MW, Zubau 0,5-10 MW</t>
  </si>
  <si>
    <t>WaK65-------06</t>
  </si>
  <si>
    <t>WaK66-------06</t>
  </si>
  <si>
    <t>WaK67-------06</t>
  </si>
  <si>
    <t>WaK61-------07</t>
  </si>
  <si>
    <t>WaK62-------07</t>
  </si>
  <si>
    <t>WaK63-------07</t>
  </si>
  <si>
    <t>WaK64-------07</t>
  </si>
  <si>
    <t>WaK65-------07</t>
  </si>
  <si>
    <t>WaK66-------07</t>
  </si>
  <si>
    <t>WaK67-------07</t>
  </si>
  <si>
    <t>WaK61-------08</t>
  </si>
  <si>
    <t>WaK62-------08</t>
  </si>
  <si>
    <t>WaK63-------08</t>
  </si>
  <si>
    <t>WaK64-------08</t>
  </si>
  <si>
    <t>WaK65-------08</t>
  </si>
  <si>
    <t>WaK66-------08</t>
  </si>
  <si>
    <t>WaK67-------08</t>
  </si>
  <si>
    <t>BiK51a------01</t>
  </si>
  <si>
    <t>BiK51aa1----01</t>
  </si>
  <si>
    <t>BiK52a------01</t>
  </si>
  <si>
    <t>BiK52aa2----01</t>
  </si>
  <si>
    <t xml:space="preserve"> 0,5-5 MW, Bonusregel a2</t>
  </si>
  <si>
    <t>BiK52aa3----01</t>
  </si>
  <si>
    <t xml:space="preserve"> 0,5-5 MW, Bonusregel a3</t>
  </si>
  <si>
    <t>BiK53a------01</t>
  </si>
  <si>
    <t xml:space="preserve"> 5-20 MW </t>
  </si>
  <si>
    <t>BiK51a------02</t>
  </si>
  <si>
    <t>BiK51aa1----02</t>
  </si>
  <si>
    <t>BiK52a------02</t>
  </si>
  <si>
    <t>BiK52aa2----02</t>
  </si>
  <si>
    <t>BiK52aa3----02</t>
  </si>
  <si>
    <t>BiK53a------02</t>
  </si>
  <si>
    <t>BiK51a------03</t>
  </si>
  <si>
    <t>BiK51aa1----03</t>
  </si>
  <si>
    <t>BiK52a------03</t>
  </si>
  <si>
    <t>BiK52aa2----03</t>
  </si>
  <si>
    <t>BiK52aa3----03</t>
  </si>
  <si>
    <t>BiK53a------03</t>
  </si>
  <si>
    <t>BiK81-------04</t>
  </si>
  <si>
    <t xml:space="preserve"> 0-0,15 MW</t>
  </si>
  <si>
    <t>Anteil Nicht-KWK</t>
  </si>
  <si>
    <t>BiK81KWK----04</t>
  </si>
  <si>
    <t xml:space="preserve"> 0-0,15 MW, Bonusregel KWK</t>
  </si>
  <si>
    <t>Anteil KWK</t>
  </si>
  <si>
    <t>BiK81a1-----04</t>
  </si>
  <si>
    <t xml:space="preserve"> 0-0,15 MW, Bonusregel a1</t>
  </si>
  <si>
    <t>BiK81a1KWK--04</t>
  </si>
  <si>
    <t>BiK81b------04</t>
  </si>
  <si>
    <t xml:space="preserve"> 0-0,15 MW, Bonusregel b</t>
  </si>
  <si>
    <t>BiK81bKWK---04</t>
  </si>
  <si>
    <t>BiK81a1b----04</t>
  </si>
  <si>
    <t xml:space="preserve"> 0-0,15 MW, Bonusregeln a1 und b</t>
  </si>
  <si>
    <t>BiK81a1bKWK-04</t>
  </si>
  <si>
    <t xml:space="preserve"> 0-0,15 MW, Bonusregeln a1, b und KWK</t>
  </si>
  <si>
    <t>BiK82-------04</t>
  </si>
  <si>
    <t xml:space="preserve"> 0,15-0,5 MW</t>
  </si>
  <si>
    <t>BiK82KWK----04</t>
  </si>
  <si>
    <t xml:space="preserve"> 0,15-0,5 MW, Bonusregel KWK</t>
  </si>
  <si>
    <t>BiK82a1-----04</t>
  </si>
  <si>
    <t xml:space="preserve"> 0,15-0,5 MW, Bonusregel a1</t>
  </si>
  <si>
    <t>BiK82a1KWK--04</t>
  </si>
  <si>
    <t xml:space="preserve"> 0,15-0,5 MW, Bonusregel a1 und KWK</t>
  </si>
  <si>
    <t>BiK82b------04</t>
  </si>
  <si>
    <t xml:space="preserve"> 0,15-0,5 MW, Bonusregel b</t>
  </si>
  <si>
    <t>BiK82bKWK---04</t>
  </si>
  <si>
    <t>BiK82a1b----04</t>
  </si>
  <si>
    <t xml:space="preserve"> 0,15-0,5 MW, Bonusregeln a1 und b</t>
  </si>
  <si>
    <t>BiK82a1bKWK-04</t>
  </si>
  <si>
    <t xml:space="preserve"> 0,15-0,5 MW, Bonusregeln a1, b und KWK</t>
  </si>
  <si>
    <t>BiK83-------04</t>
  </si>
  <si>
    <t>BiK83KWK----04</t>
  </si>
  <si>
    <t xml:space="preserve"> 0,5-5 MW, Bonusregel KWK</t>
  </si>
  <si>
    <t>BiK83a2-----04</t>
  </si>
  <si>
    <t>BiK83a2KWK--04</t>
  </si>
  <si>
    <t xml:space="preserve"> 0,5-5 MW, Bonusregel a2 und KWK</t>
  </si>
  <si>
    <t>BiK83a3-----04</t>
  </si>
  <si>
    <t>BiK83a3KWK--04</t>
  </si>
  <si>
    <t xml:space="preserve"> 0,5-5 MW, Bonusregel a3 und KWK</t>
  </si>
  <si>
    <t>BiK83b------04</t>
  </si>
  <si>
    <t xml:space="preserve"> 0,5-5 MW, Bonusregel b</t>
  </si>
  <si>
    <t>BiK83bKWK---04</t>
  </si>
  <si>
    <t xml:space="preserve"> 0,5-5 MW, Bonusregel b und KWK</t>
  </si>
  <si>
    <t>BiK83a2b----04</t>
  </si>
  <si>
    <t xml:space="preserve"> 0,5-5 MW, Bonusregeln a2 und b</t>
  </si>
  <si>
    <t>BiK83a2bKWK-04</t>
  </si>
  <si>
    <t xml:space="preserve"> 0,5-5 MW, Bonusregeln a2, b und KWK</t>
  </si>
  <si>
    <t>BiK83a3b----04</t>
  </si>
  <si>
    <t xml:space="preserve"> 0,5-5 MW, Bonusregeln a3 und b</t>
  </si>
  <si>
    <t>BiK83a3bKWK-04</t>
  </si>
  <si>
    <t xml:space="preserve"> 0,5-5 MW, Bonusregeln a3, b und KWK</t>
  </si>
  <si>
    <t>BiK84-------04</t>
  </si>
  <si>
    <t xml:space="preserve"> 5-20 MW</t>
  </si>
  <si>
    <t>BiK84KWK----04</t>
  </si>
  <si>
    <t xml:space="preserve"> 5-20 MW, Bonusregel KWK</t>
  </si>
  <si>
    <t>BiK81-------05</t>
  </si>
  <si>
    <t>BiK81KWK----05</t>
  </si>
  <si>
    <t>BiK81a1-----05</t>
  </si>
  <si>
    <t>BiK81a1KWK--05</t>
  </si>
  <si>
    <t>BiK81b------05</t>
  </si>
  <si>
    <t>BiK81bKWK---05</t>
  </si>
  <si>
    <t>BiK81a1b----05</t>
  </si>
  <si>
    <t>BiK81a1bKWK-05</t>
  </si>
  <si>
    <t>BiK82-------05</t>
  </si>
  <si>
    <t>BiK82KWK----05</t>
  </si>
  <si>
    <t>BiK82a1-----05</t>
  </si>
  <si>
    <t>BiK82a1KWK--05</t>
  </si>
  <si>
    <t>BiK82b------05</t>
  </si>
  <si>
    <t>BiK82bKWK---05</t>
  </si>
  <si>
    <t>BiK82a1b----05</t>
  </si>
  <si>
    <t>BiK82a1bKWK-05</t>
  </si>
  <si>
    <t>BiK83-------05</t>
  </si>
  <si>
    <t>BiK83KWK----05</t>
  </si>
  <si>
    <t>BiK83a2-----05</t>
  </si>
  <si>
    <t>BiK83a2KWK--05</t>
  </si>
  <si>
    <t>BiK83a3-----05</t>
  </si>
  <si>
    <t>BiK83a3KWK--05</t>
  </si>
  <si>
    <t>BiK83b------05</t>
  </si>
  <si>
    <t>BiK83bKWK---05</t>
  </si>
  <si>
    <t>BiK83a2b----05</t>
  </si>
  <si>
    <t>BiK83a2bKWK-05</t>
  </si>
  <si>
    <t>WaK230------10</t>
  </si>
  <si>
    <t xml:space="preserve"> 0-0,5 MW, Anlage &lt; 5 MW</t>
  </si>
  <si>
    <t>WaK231------10</t>
  </si>
  <si>
    <t>WaK232------10</t>
  </si>
  <si>
    <t>WaK233------10</t>
  </si>
  <si>
    <t>WaK234------10</t>
  </si>
  <si>
    <t>WaK235------10</t>
  </si>
  <si>
    <t>WaK236------10</t>
  </si>
  <si>
    <t>WaK237------10</t>
  </si>
  <si>
    <t>WaK238------10</t>
  </si>
  <si>
    <t>WaK239------10</t>
  </si>
  <si>
    <t>BiK51nK10---01</t>
  </si>
  <si>
    <t xml:space="preserve"> 0-0,150 MW, Bonusregel K erstmals 2010</t>
  </si>
  <si>
    <t>Anteil KWK, erstmals 2010</t>
  </si>
  <si>
    <t>BiK51nK10y--01</t>
  </si>
  <si>
    <t xml:space="preserve"> 0-0,150 MW, Bonusregeln y und K erstmals 2010</t>
  </si>
  <si>
    <t>BiK51na1K10-01</t>
  </si>
  <si>
    <t xml:space="preserve"> 0-0,150 MW, Bonusregeln a1, K erstmals 2010</t>
  </si>
  <si>
    <t>BiK51na1K10y01</t>
  </si>
  <si>
    <t xml:space="preserve"> 0-0,150 MW, Bonusregeln a1, y und K erstmals 2010</t>
  </si>
  <si>
    <t>BiK51nGK10--01</t>
  </si>
  <si>
    <t xml:space="preserve"> 0-0,15 MW, Bonusregeln G und K erstmals 2010</t>
  </si>
  <si>
    <t>BiK51nGK10y-01</t>
  </si>
  <si>
    <t xml:space="preserve"> 0-0,15 MW, Bonusregeln G, y und K erstmals 2010</t>
  </si>
  <si>
    <t>BiK51nM1K10-01</t>
  </si>
  <si>
    <t xml:space="preserve"> 0-0,15 MW, Bonusregeln M1 und K erstmals 2010</t>
  </si>
  <si>
    <t>BiK51nM1K10y01</t>
  </si>
  <si>
    <t xml:space="preserve"> 0-0,15 MW, Bonusregeln M1, y und K erstmals 2010</t>
  </si>
  <si>
    <t>BiK51nLK10--01</t>
  </si>
  <si>
    <t xml:space="preserve"> 0-0,15 MW, Bonusregeln L und K erstmals 2010</t>
  </si>
  <si>
    <t>BiK51nLK10y-01</t>
  </si>
  <si>
    <t xml:space="preserve"> 0-0,15 MW, Bonusregeln L, y und K erstmals 2010</t>
  </si>
  <si>
    <t>BiK51nX1K10-01</t>
  </si>
  <si>
    <t xml:space="preserve"> 0-0,15 MW, Bonusregeln X1 und K erstmals 2010</t>
  </si>
  <si>
    <t>BiK51nX1K10y01</t>
  </si>
  <si>
    <t xml:space="preserve"> 0-0,15 MW, Bonusregeln X1, y und K erstmals 2010</t>
  </si>
  <si>
    <t>BiK51aK10---01</t>
  </si>
  <si>
    <t xml:space="preserve"> 0,150-0,5 MW, Bonusregel K erstmals 2010</t>
  </si>
  <si>
    <t>BiK51aK10y--01</t>
  </si>
  <si>
    <t xml:space="preserve"> 0,150-0,5 MW, Bonusregeln y und K erstmals 2010</t>
  </si>
  <si>
    <t>BiK51aa1K10-01</t>
  </si>
  <si>
    <t xml:space="preserve"> 0,150-0,5 MW, Bonusregeln a1 und K erstmals 2010</t>
  </si>
  <si>
    <t>BiK51aa1K10y01</t>
  </si>
  <si>
    <t xml:space="preserve"> 0,150-0,5 MW, Bonusregeln a1, y und K erstmals 2010</t>
  </si>
  <si>
    <t>BiK51aGK10--01</t>
  </si>
  <si>
    <t xml:space="preserve"> 0,15-0,5 MW, Bonusregeln G und K erstmals 2010</t>
  </si>
  <si>
    <t>BiK51aGK10y-01</t>
  </si>
  <si>
    <t xml:space="preserve"> 0,15-0,5 MW, Bonusregeln G, y und K erstmals 2010</t>
  </si>
  <si>
    <t>BiK51aM2K10-01</t>
  </si>
  <si>
    <t xml:space="preserve"> 0,15-0,5 MW, Bonusregeln M2 und K erstmals 2010</t>
  </si>
  <si>
    <t>BiK51aM2K10y01</t>
  </si>
  <si>
    <t xml:space="preserve"> 0,15-0,5 MW, Bonusregeln M2, y und K erstmals 2010</t>
  </si>
  <si>
    <t>BiK51aLK10--01</t>
  </si>
  <si>
    <t xml:space="preserve"> 0,15-0,5 MW, Bonusregeln L und K erstmals 2010</t>
  </si>
  <si>
    <t>BiK51aLK10y-01</t>
  </si>
  <si>
    <t xml:space="preserve"> 0,15-0,5 MW, Bonusregeln L, y und K erstmals 2010</t>
  </si>
  <si>
    <t>BiK51aX2K10-01</t>
  </si>
  <si>
    <t xml:space="preserve"> 0,15-0,5 MW, Bonusregeln X2 und K erstmals 2010</t>
  </si>
  <si>
    <t>BiK51aX2K10y01</t>
  </si>
  <si>
    <t xml:space="preserve"> 0,15-0,5 MW, Bonusregeln X2, y und K erstmals 2010</t>
  </si>
  <si>
    <t>BiK52aK10---01</t>
  </si>
  <si>
    <t xml:space="preserve"> 0,5-5 MW, Bonusregel K erstmals 2010</t>
  </si>
  <si>
    <t>BiK52aa2K10-01</t>
  </si>
  <si>
    <t xml:space="preserve"> 0,5-5 MW, Bonusregeln a2, K erstmals 2010</t>
  </si>
  <si>
    <t>BiK52aa3K10-01</t>
  </si>
  <si>
    <t xml:space="preserve"> 0,5-5 MW, Bonusregeln a3, K erstmals 2010</t>
  </si>
  <si>
    <t>BiK53aK10---01</t>
  </si>
  <si>
    <t xml:space="preserve"> 5-20 MW, Bonusregel K erstmals 2010</t>
  </si>
  <si>
    <t>BiK54aK10---01</t>
  </si>
  <si>
    <t>BiK51nK10---02</t>
  </si>
  <si>
    <t>BiK51nK10y--02</t>
  </si>
  <si>
    <t>BiK51na1K10-02</t>
  </si>
  <si>
    <t>BiK51na1K10y02</t>
  </si>
  <si>
    <t>BiK51nGK10--02</t>
  </si>
  <si>
    <t>BiK51nGK10y-02</t>
  </si>
  <si>
    <t>BiK51nM1K10-02</t>
  </si>
  <si>
    <t>BiK51nM1K10y02</t>
  </si>
  <si>
    <t>BiK51nLK10--02</t>
  </si>
  <si>
    <t>BiK51nLK10y-02</t>
  </si>
  <si>
    <t>BiK51nX1K10-02</t>
  </si>
  <si>
    <t>BiK51nX1K10y02</t>
  </si>
  <si>
    <t>BiK51aK10---02</t>
  </si>
  <si>
    <t>BiK51aK10y--02</t>
  </si>
  <si>
    <t>BiK51aa1K10-02</t>
  </si>
  <si>
    <t xml:space="preserve"> 0,150-0,5 MW, Bonusregeln a1, K erstmals 2010</t>
  </si>
  <si>
    <t>BiK51aa1K10y02</t>
  </si>
  <si>
    <t>BiK51aGK10--02</t>
  </si>
  <si>
    <t>BiK51aGK10y-02</t>
  </si>
  <si>
    <t>BiK51aM2K10-02</t>
  </si>
  <si>
    <t>BiK51aM2K10y02</t>
  </si>
  <si>
    <t>BiK51aLK10--02</t>
  </si>
  <si>
    <t>BiK51aLK10y-02</t>
  </si>
  <si>
    <t>BiK51aX2K10-02</t>
  </si>
  <si>
    <t>BiK51aX2K10y02</t>
  </si>
  <si>
    <t>BiK52aK10---02</t>
  </si>
  <si>
    <t>BiK52aa2K10-02</t>
  </si>
  <si>
    <t>BiK52aa3K10-02</t>
  </si>
  <si>
    <t>BiK53aK10---02</t>
  </si>
  <si>
    <t>BiK54aK10---02</t>
  </si>
  <si>
    <t>BiK51nK10---03</t>
  </si>
  <si>
    <t>BiK51nK10y--03</t>
  </si>
  <si>
    <t>BiK51na1K10-03</t>
  </si>
  <si>
    <t>BiK51na1K10y03</t>
  </si>
  <si>
    <t>BiK51nGK10--03</t>
  </si>
  <si>
    <t>BiK51nGK10y-03</t>
  </si>
  <si>
    <t>BiK51nM1K10-03</t>
  </si>
  <si>
    <t>BiK51nM1K10y03</t>
  </si>
  <si>
    <t>BiK51nLK10--03</t>
  </si>
  <si>
    <t>BiK51nLK10y-03</t>
  </si>
  <si>
    <t>BiK51nX1K10-03</t>
  </si>
  <si>
    <t>BiK51nX1K10y03</t>
  </si>
  <si>
    <t>BiK51aK10---03</t>
  </si>
  <si>
    <t>BiK51aK10y--03</t>
  </si>
  <si>
    <t>BiK51aa1K10-03</t>
  </si>
  <si>
    <t>BiK51aa1K10y03</t>
  </si>
  <si>
    <t>BiK51aGK10--03</t>
  </si>
  <si>
    <t>BiK51aGK10y-03</t>
  </si>
  <si>
    <t>BiK51aM2K10-03</t>
  </si>
  <si>
    <t>BiK51aM2K10y03</t>
  </si>
  <si>
    <t>BiK51aLK10--03</t>
  </si>
  <si>
    <t>BiK51aLK10y-03</t>
  </si>
  <si>
    <t>BiK51aX2K10-03</t>
  </si>
  <si>
    <t>BiK51aX2K10y03</t>
  </si>
  <si>
    <t>BiK52aK10---03</t>
  </si>
  <si>
    <t>BiK52aa2K10-03</t>
  </si>
  <si>
    <t>BiK52aa3K10-03</t>
  </si>
  <si>
    <t>BiK53aK10---03</t>
  </si>
  <si>
    <t>BiK54aK10---03</t>
  </si>
  <si>
    <t>BiK81K10----04</t>
  </si>
  <si>
    <t xml:space="preserve"> 0-0,15 MW, Bonusregel K erstmals 2010</t>
  </si>
  <si>
    <t>BiK81K10y---04</t>
  </si>
  <si>
    <t xml:space="preserve"> 0-0,15 MW, Bonusregeln y und K erstmals 2010</t>
  </si>
  <si>
    <t>BiK81a1K10--04</t>
  </si>
  <si>
    <t xml:space="preserve"> 0-0,15 MW, Bonusregeln a1, K erstmals 2010</t>
  </si>
  <si>
    <t>BiK81a1K10y-04</t>
  </si>
  <si>
    <t xml:space="preserve"> 0-0,15 MW, Bonusregeln a1, y und K erstmals 2010</t>
  </si>
  <si>
    <t>BiK81GK10---04</t>
  </si>
  <si>
    <t>BiK81GK10y--04</t>
  </si>
  <si>
    <t>BiK81M1K10--04</t>
  </si>
  <si>
    <t xml:space="preserve"> 0-0,15 MW, Bonusregeln M1, K erstmals 2010</t>
  </si>
  <si>
    <t>BiK81M1K10y-04</t>
  </si>
  <si>
    <t>BiK81LK10---04</t>
  </si>
  <si>
    <t>BiK81LK10y--04</t>
  </si>
  <si>
    <t>BiK81X1K10--04</t>
  </si>
  <si>
    <t>BiK81X1K10y-04</t>
  </si>
  <si>
    <t>BiK81bK10---04</t>
  </si>
  <si>
    <t xml:space="preserve"> 0-0,15 MW, Bonusregeln b und K erstmals 2010</t>
  </si>
  <si>
    <t>BiK81bK10y--04</t>
  </si>
  <si>
    <t xml:space="preserve"> 0-0,15 MW, Bonusregeln b, y und K erstmals 2010</t>
  </si>
  <si>
    <t>BiK81a1bK10-04</t>
  </si>
  <si>
    <t xml:space="preserve"> 0-0,15 MW, Bonusregeln a1, b und K erstmals 2010</t>
  </si>
  <si>
    <t>BiK81a1bK10y04</t>
  </si>
  <si>
    <t xml:space="preserve"> 0-0,15 MW, Bonusregeln a1, b, y und K erstmals 2010</t>
  </si>
  <si>
    <t>BiK81GbK10--04</t>
  </si>
  <si>
    <t xml:space="preserve"> 0-0,15 MW, Bonusregeln G, b und K erstmals 2010</t>
  </si>
  <si>
    <t>BiK81GbK10y-04</t>
  </si>
  <si>
    <t xml:space="preserve"> 0-0,15 MW, Bonusregeln G, y, b und K erstmals 2010</t>
  </si>
  <si>
    <t>BiK81M1bK10-04</t>
  </si>
  <si>
    <t xml:space="preserve"> 0-0,15 MW, Bonusregeln M1, b und K erstmals 2010</t>
  </si>
  <si>
    <t>BiK81M1bK10y04</t>
  </si>
  <si>
    <t xml:space="preserve"> 0-0,15 MW, Bonusregeln M1, y, b und K erstmals 2010</t>
  </si>
  <si>
    <t>BiK81LbK10--04</t>
  </si>
  <si>
    <t xml:space="preserve"> 0-0,15 MW, Bonusregeln L, b und K erstmals 2010</t>
  </si>
  <si>
    <t>BiK81LbK10y-04</t>
  </si>
  <si>
    <t xml:space="preserve"> 0-0,15 MW, Bonusregeln L, y, b und K erstmals 2010</t>
  </si>
  <si>
    <t>BiK81X1bK10-04</t>
  </si>
  <si>
    <t xml:space="preserve"> 0-0,15 MW, Bonusregeln X1, b und K erstmals 2010</t>
  </si>
  <si>
    <t>BiK81X1bK10y04</t>
  </si>
  <si>
    <t xml:space="preserve"> 0-0,15 MW, Bonusregeln X1, y, b und K erstmals 2010</t>
  </si>
  <si>
    <t>BiK82K10----04</t>
  </si>
  <si>
    <t xml:space="preserve"> 0,15-0,5 MW, Bonusregel K erstmals 2010</t>
  </si>
  <si>
    <t>BiK82K10y---04</t>
  </si>
  <si>
    <t xml:space="preserve"> 0,15-0,5 MW, Bonusregeln y und K erstmals 2010</t>
  </si>
  <si>
    <t>BiK82a1K10--04</t>
  </si>
  <si>
    <t xml:space="preserve"> 0,15-0,5 MW, Bonusregeln a1 und K erstmals 2010</t>
  </si>
  <si>
    <t>BiK82a1K10y-04</t>
  </si>
  <si>
    <t xml:space="preserve"> 0,15-0,5 MW, Bonusregeln a1, y und K erstmals 2010</t>
  </si>
  <si>
    <t>BiK82GK10---04</t>
  </si>
  <si>
    <t>BiK82GK10y--04</t>
  </si>
  <si>
    <t>BiK82M2K10--04</t>
  </si>
  <si>
    <t xml:space="preserve"> 0,15-0,5 MW, Bonusregeln M2, K erstmals 2010</t>
  </si>
  <si>
    <t>BiK82M2K10y-04</t>
  </si>
  <si>
    <t>BiK82LK10---04</t>
  </si>
  <si>
    <t>BiK82LK10y--04</t>
  </si>
  <si>
    <t>BiK82X2K10--04</t>
  </si>
  <si>
    <t>BiK82X2K10y-04</t>
  </si>
  <si>
    <t>BiK82bK10---04</t>
  </si>
  <si>
    <t xml:space="preserve"> 0,15-0,5 MW, Bonusregeln b und K erstmals 2010</t>
  </si>
  <si>
    <t>BiK82bK10y--04</t>
  </si>
  <si>
    <t xml:space="preserve"> 0,15-0,5 MW, Bonusregeln b, y und K erstmals 2010</t>
  </si>
  <si>
    <t>BiK82a1bK10-04</t>
  </si>
  <si>
    <t xml:space="preserve"> 0,15-0,5 MW, Bonusregeln a1, b und K erstmals 2010</t>
  </si>
  <si>
    <t>BiK82a1bK10y04</t>
  </si>
  <si>
    <t xml:space="preserve"> 0,15-0,5 MW, Bonusregeln a1, b, y und K erstmals 2010</t>
  </si>
  <si>
    <t>BiK82GbK10--04</t>
  </si>
  <si>
    <t xml:space="preserve"> 0,15-0,5 MW, Bonusregeln G, b und K erstmals 2010</t>
  </si>
  <si>
    <t>BiK82GbK10y-04</t>
  </si>
  <si>
    <t xml:space="preserve"> 0,15-0,5 MW, Bonusregeln G, y, b und K erstmals 2010</t>
  </si>
  <si>
    <t>BiK82M2bK10-04</t>
  </si>
  <si>
    <t xml:space="preserve"> 0,15-0,5 MW, Bonusregeln M2, b und K erstmals 2010</t>
  </si>
  <si>
    <t>BiK82M2bK10y04</t>
  </si>
  <si>
    <t xml:space="preserve"> 0,15-0,5 MW, Bonusregeln M2, y, b und K erstmals 2010</t>
  </si>
  <si>
    <t>BiK82LbK10--04</t>
  </si>
  <si>
    <t xml:space="preserve"> 0,15-0,5 MW, Bonusregeln L, b und K erstmals 2010</t>
  </si>
  <si>
    <t>BiK82LbK10y-04</t>
  </si>
  <si>
    <t xml:space="preserve"> 0,15-0,5 MW, Bonusregeln L, y, b und K erstmals 2010</t>
  </si>
  <si>
    <t>BiK82X2bK10-04</t>
  </si>
  <si>
    <t xml:space="preserve"> 0,15-0,5 MW, Bonusregeln X2, b und K erstmals 2010</t>
  </si>
  <si>
    <t>BiK82X2bK10y04</t>
  </si>
  <si>
    <t xml:space="preserve"> 0,15-0,5 MW, Bonusregeln X2, y, b und K erstmals 2010</t>
  </si>
  <si>
    <t>BiK83K10----04</t>
  </si>
  <si>
    <t>BiK83a2K10--04</t>
  </si>
  <si>
    <t xml:space="preserve"> 0,5-5 MW, Bonusregeln a2 und K erstmals 2010</t>
  </si>
  <si>
    <t>BiK83a3K10--04</t>
  </si>
  <si>
    <t xml:space="preserve"> 0,5-5 MW, Bonusregeln a3 und K erstmals 2010</t>
  </si>
  <si>
    <t>BiK83bK10---04</t>
  </si>
  <si>
    <t xml:space="preserve"> 0,5-5 MW, Bonusregel b und K erstmals 2010</t>
  </si>
  <si>
    <t>BiK83a2bK10-04</t>
  </si>
  <si>
    <t xml:space="preserve"> 0,5-5 MW, Bonusregeln a2, b und K erstmals 2010</t>
  </si>
  <si>
    <t>BiK83a3bK10-04</t>
  </si>
  <si>
    <t xml:space="preserve"> 0,5-5 MW, Bonusregeln a3, b und K erstmals 2010</t>
  </si>
  <si>
    <t>BiK84K10----04</t>
  </si>
  <si>
    <t>BiK85K10----04</t>
  </si>
  <si>
    <t>BiK81K10----05</t>
  </si>
  <si>
    <t>BiK81K10y---05</t>
  </si>
  <si>
    <t>BiK81a1K10--05</t>
  </si>
  <si>
    <t xml:space="preserve"> 0-0,15 MW, Bonusregeln a1 und K erstmals 2010</t>
  </si>
  <si>
    <t>BiK81a1K10y-05</t>
  </si>
  <si>
    <t>BiK81GK10---05</t>
  </si>
  <si>
    <t>BiK81GK10y--05</t>
  </si>
  <si>
    <t>BiK81M1K10--05</t>
  </si>
  <si>
    <t>BiK81M1K10y-05</t>
  </si>
  <si>
    <t>BiK81LK10---05</t>
  </si>
  <si>
    <t>BiK81LK10y--05</t>
  </si>
  <si>
    <t>BiK81X1K10--05</t>
  </si>
  <si>
    <t>BiK81X1K10y-05</t>
  </si>
  <si>
    <t>BiK81bK10---05</t>
  </si>
  <si>
    <t>BiK81bK10y--05</t>
  </si>
  <si>
    <t>BiK81a1bK10-05</t>
  </si>
  <si>
    <t>BiK81a1bK10y05</t>
  </si>
  <si>
    <t>BiK81GbK10--05</t>
  </si>
  <si>
    <t>BiK81GbK10y-05</t>
  </si>
  <si>
    <t>BiK81M1bK10-05</t>
  </si>
  <si>
    <t>BiK81M1bK10y05</t>
  </si>
  <si>
    <t>BiK81LbK10--05</t>
  </si>
  <si>
    <t>BiK81LbK10y-05</t>
  </si>
  <si>
    <t>BiK81X1bK10-05</t>
  </si>
  <si>
    <t>BiK81X1bK10y05</t>
  </si>
  <si>
    <t>BiK82K10----05</t>
  </si>
  <si>
    <t>BiK82K10y---05</t>
  </si>
  <si>
    <t>BiK82a1K10--05</t>
  </si>
  <si>
    <t>BiK82a1K10y-05</t>
  </si>
  <si>
    <t>BiK82GK10---05</t>
  </si>
  <si>
    <t>BiK82GK10y--05</t>
  </si>
  <si>
    <t>BiK82M2K10--05</t>
  </si>
  <si>
    <t>BiK82M2K10y-05</t>
  </si>
  <si>
    <t>BiK82LK10---05</t>
  </si>
  <si>
    <t>BiK82LK10y--05</t>
  </si>
  <si>
    <t>BiK82X2K10--05</t>
  </si>
  <si>
    <t>BiK82X2K10y-05</t>
  </si>
  <si>
    <t>BiK82bK10---05</t>
  </si>
  <si>
    <t>BiK82bK10y--05</t>
  </si>
  <si>
    <t>BiK82a1bK10-05</t>
  </si>
  <si>
    <t>BiK82a1bK10y05</t>
  </si>
  <si>
    <t>BiK82GbK10--05</t>
  </si>
  <si>
    <t>BiK82GbK10y-05</t>
  </si>
  <si>
    <t>BiK82M2bK10-05</t>
  </si>
  <si>
    <t>BiK82M2bK10y05</t>
  </si>
  <si>
    <t>BiK82LbK10--05</t>
  </si>
  <si>
    <t>BiK82LbK10y-05</t>
  </si>
  <si>
    <t>BiK82X2bK10-05</t>
  </si>
  <si>
    <t>BiK82X2bK10y05</t>
  </si>
  <si>
    <t>BiK83K10----05</t>
  </si>
  <si>
    <t>BiK83a2K10--05</t>
  </si>
  <si>
    <t>BiK83a3K10--05</t>
  </si>
  <si>
    <t>BiK83bK10---05</t>
  </si>
  <si>
    <t>BiK83a2bK10-05</t>
  </si>
  <si>
    <t>BiK83a3bK10-05</t>
  </si>
  <si>
    <t>BiK84K10----05</t>
  </si>
  <si>
    <t>BiK81K10----06</t>
  </si>
  <si>
    <t>BiK81K10y---06</t>
  </si>
  <si>
    <t>BiK81a1K10--06</t>
  </si>
  <si>
    <t>BiK81a1K10y-06</t>
  </si>
  <si>
    <t>BiK81GK10---06</t>
  </si>
  <si>
    <t>BiK81GK10y--06</t>
  </si>
  <si>
    <t>BiK81M1K10--06</t>
  </si>
  <si>
    <t>BiK81M1K10y-06</t>
  </si>
  <si>
    <t>BiK81LK10---06</t>
  </si>
  <si>
    <t>BiK81LK10y--06</t>
  </si>
  <si>
    <t>BiK81X1K10--06</t>
  </si>
  <si>
    <t>BiK81X1K10y-06</t>
  </si>
  <si>
    <t>BiK81bK10---06</t>
  </si>
  <si>
    <t>BiK81bK10y--06</t>
  </si>
  <si>
    <t>BiK81a1bK10-06</t>
  </si>
  <si>
    <t>BiK81a1bK10y06</t>
  </si>
  <si>
    <t>BiK81GbK10--06</t>
  </si>
  <si>
    <t>BiK81GbK10y-06</t>
  </si>
  <si>
    <t>BiK81M1bK10-06</t>
  </si>
  <si>
    <t>BiK81M1bK10y06</t>
  </si>
  <si>
    <t>BiK81LbK10--06</t>
  </si>
  <si>
    <t>BiK81LbK10y-06</t>
  </si>
  <si>
    <t>BiK81X1bK10-06</t>
  </si>
  <si>
    <t>BiK81X1bK10y06</t>
  </si>
  <si>
    <t>BiK82K10----06</t>
  </si>
  <si>
    <t>BiK82K10y---06</t>
  </si>
  <si>
    <t>BiK82a1K10--06</t>
  </si>
  <si>
    <t>BiK82a1K10y-06</t>
  </si>
  <si>
    <t>BiK82GK10---06</t>
  </si>
  <si>
    <t>BiK82GK10y--06</t>
  </si>
  <si>
    <t>BiK82M2K10--06</t>
  </si>
  <si>
    <t>BiK82M2K10y-06</t>
  </si>
  <si>
    <t>BiK82LK10---06</t>
  </si>
  <si>
    <t>BiK82LK10y--06</t>
  </si>
  <si>
    <t>BiK82X2K10--06</t>
  </si>
  <si>
    <t>BiK82X2K10y-06</t>
  </si>
  <si>
    <t>BiK82bK10---06</t>
  </si>
  <si>
    <t>BiK82bK10y--06</t>
  </si>
  <si>
    <t>BiK82a1bK10-06</t>
  </si>
  <si>
    <t>BiK82a1bK10y06</t>
  </si>
  <si>
    <t>BiK82GbK10--06</t>
  </si>
  <si>
    <t>BiK82GbK10y-06</t>
  </si>
  <si>
    <t>BiK82M2bK10-06</t>
  </si>
  <si>
    <t>BiK82M2bK10y06</t>
  </si>
  <si>
    <t>BiK82LbK10--06</t>
  </si>
  <si>
    <t>BiK82LbK10y-06</t>
  </si>
  <si>
    <t>BiK82X2bK10-06</t>
  </si>
  <si>
    <t>BiK82X2bK10y06</t>
  </si>
  <si>
    <t>BiK83K10----06</t>
  </si>
  <si>
    <t>BiK83a2K10--06</t>
  </si>
  <si>
    <t>BiK83a3K10--06</t>
  </si>
  <si>
    <t>BiK83bK10---06</t>
  </si>
  <si>
    <t>BiK83a2bK10-06</t>
  </si>
  <si>
    <t>BiK83a3bK10-06</t>
  </si>
  <si>
    <t>BiK84K10----06</t>
  </si>
  <si>
    <t>BiK85K10----06</t>
  </si>
  <si>
    <t xml:space="preserve"> &lt;20 MW, Altholz, Bonusregel K erstmals 2010</t>
  </si>
  <si>
    <t>BiK81K10----07</t>
  </si>
  <si>
    <t>BiK81K10y---07</t>
  </si>
  <si>
    <t>BiK81a1K10--07</t>
  </si>
  <si>
    <t>BiK81a1K10y-07</t>
  </si>
  <si>
    <t>BiK81GK10---07</t>
  </si>
  <si>
    <t>BiK81GK10y--07</t>
  </si>
  <si>
    <t>BiK81M1K10--07</t>
  </si>
  <si>
    <t>BiK81M1K10y-07</t>
  </si>
  <si>
    <t>BiK81LK10---07</t>
  </si>
  <si>
    <t>BiK81LK10y--07</t>
  </si>
  <si>
    <t>BiK81X1K10--07</t>
  </si>
  <si>
    <t>BiK81X1K10y-07</t>
  </si>
  <si>
    <t>BiK81bK10---07</t>
  </si>
  <si>
    <t>BiK81bK10y--07</t>
  </si>
  <si>
    <t>BiK81a1bK10-07</t>
  </si>
  <si>
    <t>BiK81a1bK10y07</t>
  </si>
  <si>
    <t>BiK81GbK10--07</t>
  </si>
  <si>
    <t>BiK81GbK10y-07</t>
  </si>
  <si>
    <t>BiK81M1bK10-07</t>
  </si>
  <si>
    <t>BiK81M1bK10y07</t>
  </si>
  <si>
    <t>BiK81LbK10--07</t>
  </si>
  <si>
    <t>BiK81LbK10y-07</t>
  </si>
  <si>
    <t>BiK81X1bK10-07</t>
  </si>
  <si>
    <t>BiK81X1bK10y07</t>
  </si>
  <si>
    <t>BiK82K10----07</t>
  </si>
  <si>
    <t>BiK82K10y---07</t>
  </si>
  <si>
    <t>BiK82a1K10--07</t>
  </si>
  <si>
    <t>BiK82a1K10y-07</t>
  </si>
  <si>
    <t>BiK82GK10---07</t>
  </si>
  <si>
    <t>BiK82GK10y--07</t>
  </si>
  <si>
    <t>BiK82M2K10--07</t>
  </si>
  <si>
    <t>BiK82M2K10y-07</t>
  </si>
  <si>
    <t>BiK82LK10---07</t>
  </si>
  <si>
    <t>BiK82LK10y--07</t>
  </si>
  <si>
    <t>BiK82X2K10--07</t>
  </si>
  <si>
    <t>BiK82X2K10y-07</t>
  </si>
  <si>
    <t>BiK82bK10---07</t>
  </si>
  <si>
    <t>BiK82bK10y--07</t>
  </si>
  <si>
    <t>BiK82a1bK10-07</t>
  </si>
  <si>
    <t>BiK82a1bK10y07</t>
  </si>
  <si>
    <t>BiK82GbK10--07</t>
  </si>
  <si>
    <t>BiK82GbK10y-07</t>
  </si>
  <si>
    <t>BiK82M2bK10-07</t>
  </si>
  <si>
    <t>BiK82M2bK10y07</t>
  </si>
  <si>
    <t>BiK82LbK10--07</t>
  </si>
  <si>
    <t>BiK82LbK10y-07</t>
  </si>
  <si>
    <t>BiK82X2bK10-07</t>
  </si>
  <si>
    <t>BiK82X2bK10y07</t>
  </si>
  <si>
    <t>BiK83K10----07</t>
  </si>
  <si>
    <t>BiK83a2K10--07</t>
  </si>
  <si>
    <t>BiK83a3K10--07</t>
  </si>
  <si>
    <t>BiK83bK10---07</t>
  </si>
  <si>
    <t>BiK83a2bK10-07</t>
  </si>
  <si>
    <t>BiK83a3bK10-07</t>
  </si>
  <si>
    <t>BiK84K10----07</t>
  </si>
  <si>
    <t>BiK85K10----07</t>
  </si>
  <si>
    <t>BiK81K10----08</t>
  </si>
  <si>
    <t>BiK81K10y---08</t>
  </si>
  <si>
    <t xml:space="preserve"> 0-0,15 MW, Bonusregeln y, K erstmals 2010</t>
  </si>
  <si>
    <t>BiK81a1K10--08</t>
  </si>
  <si>
    <t>BiK81a1K10y-08</t>
  </si>
  <si>
    <t>BiK81GK10---08</t>
  </si>
  <si>
    <t>BiK81GK10y--08</t>
  </si>
  <si>
    <t>BiK81M1K10--08</t>
  </si>
  <si>
    <t>BiK81M1K10y-08</t>
  </si>
  <si>
    <t>BiK81LK10---08</t>
  </si>
  <si>
    <t>BiK81LK10y--08</t>
  </si>
  <si>
    <t>BiK81X1K10--08</t>
  </si>
  <si>
    <t>BiK81X1K10y-08</t>
  </si>
  <si>
    <t>BiK81bK10---08</t>
  </si>
  <si>
    <t>BiK81bK10y--08</t>
  </si>
  <si>
    <t>BiK81a1bK10-08</t>
  </si>
  <si>
    <t>BiK81a1bK10y08</t>
  </si>
  <si>
    <t>BiK81GbK10--08</t>
  </si>
  <si>
    <t>BiK81GbK10y-08</t>
  </si>
  <si>
    <t>BiK81M1bK10-08</t>
  </si>
  <si>
    <t>BiK81M1bK10y08</t>
  </si>
  <si>
    <t>BiK81LbK10--08</t>
  </si>
  <si>
    <t>BiK81LbK10y-08</t>
  </si>
  <si>
    <t>BiK81X1bK10-08</t>
  </si>
  <si>
    <t>BiK81X1bK10y08</t>
  </si>
  <si>
    <t>BiK82K10----08</t>
  </si>
  <si>
    <t>BiK82K10y---08</t>
  </si>
  <si>
    <t>BiK82a1K10--08</t>
  </si>
  <si>
    <t>BiK82a1K10y-08</t>
  </si>
  <si>
    <t>BiK82GK10---08</t>
  </si>
  <si>
    <t>BiK82GK10y--08</t>
  </si>
  <si>
    <t>BiK82M2K10--08</t>
  </si>
  <si>
    <t>BiK82M2K10y-08</t>
  </si>
  <si>
    <t>BiK82LK10---08</t>
  </si>
  <si>
    <t>BiK82LK10y--08</t>
  </si>
  <si>
    <t>BiK82X2K10--08</t>
  </si>
  <si>
    <t>BiK82X2K10y-08</t>
  </si>
  <si>
    <t>BiK82bK10---08</t>
  </si>
  <si>
    <t>BiK82bK10y--08</t>
  </si>
  <si>
    <t>BiK82a1bK10-08</t>
  </si>
  <si>
    <t>BiK82a1bK10y08</t>
  </si>
  <si>
    <t>BiK82GbK10--08</t>
  </si>
  <si>
    <t>BiK82GbK10y-08</t>
  </si>
  <si>
    <t>BiK82M2bK10-08</t>
  </si>
  <si>
    <t>BiK82M2bK10y08</t>
  </si>
  <si>
    <t>BiK82LbK10--08</t>
  </si>
  <si>
    <t>BiK82LbK10y-08</t>
  </si>
  <si>
    <t>BiK82X2bK10-08</t>
  </si>
  <si>
    <t>BiK82X2bK10y08</t>
  </si>
  <si>
    <t>BiK83K10----08</t>
  </si>
  <si>
    <t>BiK83a2K10--08</t>
  </si>
  <si>
    <t>BiK83a3K10--08</t>
  </si>
  <si>
    <t>BiK83bK10---08</t>
  </si>
  <si>
    <t>BiK83a2bK10-08</t>
  </si>
  <si>
    <t>BiK83a3bK10-08</t>
  </si>
  <si>
    <t>BiK84K10----08</t>
  </si>
  <si>
    <t>BiK85K10----08</t>
  </si>
  <si>
    <t>BiK270------10</t>
  </si>
  <si>
    <t>BiK270K-----10</t>
  </si>
  <si>
    <t>BiK270i-----10</t>
  </si>
  <si>
    <t>BiK270iK----10</t>
  </si>
  <si>
    <t>BiK270a1----10</t>
  </si>
  <si>
    <t>BiK270a1K---10</t>
  </si>
  <si>
    <t>BiK270a1i---10</t>
  </si>
  <si>
    <t>BiK270a1iK--10</t>
  </si>
  <si>
    <t>BiK270G-----10</t>
  </si>
  <si>
    <t>BiK270GK----10</t>
  </si>
  <si>
    <t>BiK270Gi----10</t>
  </si>
  <si>
    <t>BiK270GiK---10</t>
  </si>
  <si>
    <t>BiK270L-----10</t>
  </si>
  <si>
    <t>BiK270LK----10</t>
  </si>
  <si>
    <t>BiK270Li----10</t>
  </si>
  <si>
    <t>BiK270LiK---10</t>
  </si>
  <si>
    <t>BiK270M1----10</t>
  </si>
  <si>
    <t>BiK270M1K---10</t>
  </si>
  <si>
    <t>BiK270M1i---10</t>
  </si>
  <si>
    <t>BiK270M1iK--10</t>
  </si>
  <si>
    <t>BiK270X1----10</t>
  </si>
  <si>
    <t>BiK270X1K---10</t>
  </si>
  <si>
    <t>BiK270X1i---10</t>
  </si>
  <si>
    <t>BiK270X1iK--10</t>
  </si>
  <si>
    <t>BiK270t1----10</t>
  </si>
  <si>
    <t>BiK270t1K---10</t>
  </si>
  <si>
    <t>BiK270t1i---10</t>
  </si>
  <si>
    <t>BiK270t1iK--10</t>
  </si>
  <si>
    <t>BiK270t1a1--10</t>
  </si>
  <si>
    <t>BiK270t1a1K-10</t>
  </si>
  <si>
    <t>BiK270t1a1i-10</t>
  </si>
  <si>
    <t>BiK270t1a1iK10</t>
  </si>
  <si>
    <t>BiK270t1G---10</t>
  </si>
  <si>
    <t>BiK270t1GK--10</t>
  </si>
  <si>
    <t>BiK270t1Gi--10</t>
  </si>
  <si>
    <t>BiK270t1GiK-10</t>
  </si>
  <si>
    <t>BiK270t1L---10</t>
  </si>
  <si>
    <t>BiK270t1LK--10</t>
  </si>
  <si>
    <t>BiK270t1Li--10</t>
  </si>
  <si>
    <t>BiK270t1LiK-10</t>
  </si>
  <si>
    <t>BiK270t1M1--10</t>
  </si>
  <si>
    <t>BiK270t1M1K-10</t>
  </si>
  <si>
    <t>BiK270t1M1i-10</t>
  </si>
  <si>
    <t>BiK270t1M1iK10</t>
  </si>
  <si>
    <t>BiK270t1X1--10</t>
  </si>
  <si>
    <t>BiK270t1X1K-10</t>
  </si>
  <si>
    <t>BiK270t1X1i-10</t>
  </si>
  <si>
    <t>BiK270t1X1iK10</t>
  </si>
  <si>
    <t>BiK270t2----10</t>
  </si>
  <si>
    <t>BiK270t2K---10</t>
  </si>
  <si>
    <t>BiK270t2i---10</t>
  </si>
  <si>
    <t>BiK270t2iK--10</t>
  </si>
  <si>
    <t>BiK270t2a1--10</t>
  </si>
  <si>
    <t>BiK270t2a1K-10</t>
  </si>
  <si>
    <t>BiK270t2a1i-10</t>
  </si>
  <si>
    <t>BiK270t2a1iK10</t>
  </si>
  <si>
    <t>BiK270t2G---10</t>
  </si>
  <si>
    <t>BiK270t2GK--10</t>
  </si>
  <si>
    <t>BiK270t2Gi--10</t>
  </si>
  <si>
    <t>BiK270t2GiK-10</t>
  </si>
  <si>
    <t>BiK270t2L---10</t>
  </si>
  <si>
    <t>BiK270t2LK--10</t>
  </si>
  <si>
    <t>BiK270t2Li--10</t>
  </si>
  <si>
    <t>BiK270t2LiK-10</t>
  </si>
  <si>
    <t>BiK270t2M1--10</t>
  </si>
  <si>
    <t>BiK270t2M1K-10</t>
  </si>
  <si>
    <t>BiK270t2M1i-10</t>
  </si>
  <si>
    <t>BiK270t2M1iK10</t>
  </si>
  <si>
    <t>BiK270t2X1--10</t>
  </si>
  <si>
    <t>BiK270t2X1K-10</t>
  </si>
  <si>
    <t>BiK270t2X1i-10</t>
  </si>
  <si>
    <t>BiK270t2X1iK10</t>
  </si>
  <si>
    <t>BiK270t3----10</t>
  </si>
  <si>
    <t>BiK270t3K---10</t>
  </si>
  <si>
    <t>BiK270t3i---10</t>
  </si>
  <si>
    <t>BiK270t3iK--10</t>
  </si>
  <si>
    <t>BiK270t3a1--10</t>
  </si>
  <si>
    <t>BiK270t3a1K-10</t>
  </si>
  <si>
    <t>BiK270t3a1i-10</t>
  </si>
  <si>
    <t>BiK270t3a1iK10</t>
  </si>
  <si>
    <t>BiK270t3G---10</t>
  </si>
  <si>
    <t>BiK270t3GK--10</t>
  </si>
  <si>
    <t>BiK270t3Gi--10</t>
  </si>
  <si>
    <t>BiK270t3GiK-10</t>
  </si>
  <si>
    <t>BiK270t3L---10</t>
  </si>
  <si>
    <t>BiK270t3LK--10</t>
  </si>
  <si>
    <t>BiK270t3Li--10</t>
  </si>
  <si>
    <t>BiK270t3LiK-10</t>
  </si>
  <si>
    <t>BiK270t3M1--10</t>
  </si>
  <si>
    <t>BiK270t3M1K-10</t>
  </si>
  <si>
    <t>BiK270t3M1i-10</t>
  </si>
  <si>
    <t>BiK270t3M1iK10</t>
  </si>
  <si>
    <t>BiK270t3X1--10</t>
  </si>
  <si>
    <t>BiK270t3X1K-10</t>
  </si>
  <si>
    <t>BiK270t3X1i-10</t>
  </si>
  <si>
    <t>BiK270t3X1iK10</t>
  </si>
  <si>
    <t>BiK271------10</t>
  </si>
  <si>
    <t>BiK271K-----10</t>
  </si>
  <si>
    <t>BiK271i-----10</t>
  </si>
  <si>
    <t>BiK271iK----10</t>
  </si>
  <si>
    <t>BiK271a1----10</t>
  </si>
  <si>
    <t>BiK271a1K---10</t>
  </si>
  <si>
    <t>BiK271a1i---10</t>
  </si>
  <si>
    <t>BiK271a1iK--10</t>
  </si>
  <si>
    <t>BiK271G-----10</t>
  </si>
  <si>
    <t>BiK271GK----10</t>
  </si>
  <si>
    <t>BiK271Gi----10</t>
  </si>
  <si>
    <t>BiK271GiK---10</t>
  </si>
  <si>
    <t>BiK271L-----10</t>
  </si>
  <si>
    <t>BiK271LK----10</t>
  </si>
  <si>
    <t>BiK271Li----10</t>
  </si>
  <si>
    <t>BiK271LiK---10</t>
  </si>
  <si>
    <t>BiK271M2----10</t>
  </si>
  <si>
    <t>BiK271M2K---10</t>
  </si>
  <si>
    <t>BiK271M2i---10</t>
  </si>
  <si>
    <t>BiK271M2iK--10</t>
  </si>
  <si>
    <t>BiK271X2----10</t>
  </si>
  <si>
    <t>BiK271X2K---10</t>
  </si>
  <si>
    <t>BiK271X2i---10</t>
  </si>
  <si>
    <t>BiK271X2iK--10</t>
  </si>
  <si>
    <t>BiK271t1----10</t>
  </si>
  <si>
    <t>BiK271t1K---10</t>
  </si>
  <si>
    <t>BiK271t1i---10</t>
  </si>
  <si>
    <t>BiK271t1iK--10</t>
  </si>
  <si>
    <t>BiK271t1a1--10</t>
  </si>
  <si>
    <t>BiK271t1a1K-10</t>
  </si>
  <si>
    <t>BiK271t1a1i-10</t>
  </si>
  <si>
    <t>BiK271t1a1iK10</t>
  </si>
  <si>
    <t>BiK271t1G---10</t>
  </si>
  <si>
    <t>BiK271t1GK--10</t>
  </si>
  <si>
    <t>BiK271t1Gi--10</t>
  </si>
  <si>
    <t>BiK271t1GiK-10</t>
  </si>
  <si>
    <t>BiK271t1L---10</t>
  </si>
  <si>
    <t>BiK271t1LK--10</t>
  </si>
  <si>
    <t>BiK271t1Li--10</t>
  </si>
  <si>
    <t>BiK271t1LiK-10</t>
  </si>
  <si>
    <t>BiK271t1M2--10</t>
  </si>
  <si>
    <t>BiK271t1M2K-10</t>
  </si>
  <si>
    <t>BiK271t1M2i-10</t>
  </si>
  <si>
    <t>BiK271t1M2iK10</t>
  </si>
  <si>
    <t>BiK271t1X2--10</t>
  </si>
  <si>
    <t>BiK271t1X2K-10</t>
  </si>
  <si>
    <t>BiK271t1X2i-10</t>
  </si>
  <si>
    <t>BiK271t1X2iK10</t>
  </si>
  <si>
    <t>BiK271t2----10</t>
  </si>
  <si>
    <t>BiK271t2K---10</t>
  </si>
  <si>
    <t>BiK271t2i---10</t>
  </si>
  <si>
    <t>BiK271t2iK--10</t>
  </si>
  <si>
    <t>BiK271t2a1--10</t>
  </si>
  <si>
    <t>BiK271t2a1K-10</t>
  </si>
  <si>
    <t>BiK271t2a1i-10</t>
  </si>
  <si>
    <t>BiK271t2a1iK10</t>
  </si>
  <si>
    <t>BiK271t2G---10</t>
  </si>
  <si>
    <t>BiK271t2GK--10</t>
  </si>
  <si>
    <t>BiK271t2Gi--10</t>
  </si>
  <si>
    <t>BiK271t2GiK-10</t>
  </si>
  <si>
    <t>BiK271t2L---10</t>
  </si>
  <si>
    <t>BiK271t2LK--10</t>
  </si>
  <si>
    <t>BiK271t2Li--10</t>
  </si>
  <si>
    <t>BiK271t2LiK-10</t>
  </si>
  <si>
    <t>BiK271t2M2--10</t>
  </si>
  <si>
    <t>BiK271t2M2K-10</t>
  </si>
  <si>
    <t>BiK271t2M2i-10</t>
  </si>
  <si>
    <t>BiK271t2M2iK10</t>
  </si>
  <si>
    <t>BiK271t2X2--10</t>
  </si>
  <si>
    <t>BiK271t2X2K-10</t>
  </si>
  <si>
    <t>BiK271t2X2i-10</t>
  </si>
  <si>
    <t>BiK271t2X2iK10</t>
  </si>
  <si>
    <t>BiK271t3----10</t>
  </si>
  <si>
    <t>BiK271t3K---10</t>
  </si>
  <si>
    <t>BiK271t3i---10</t>
  </si>
  <si>
    <t>BiK271t3iK--10</t>
  </si>
  <si>
    <t>BiK271t3a1--10</t>
  </si>
  <si>
    <t>BiK271t3a1K-10</t>
  </si>
  <si>
    <t>BiK271t3a1i-10</t>
  </si>
  <si>
    <t>BiK271t3a1iK10</t>
  </si>
  <si>
    <t>BiK271t3G---10</t>
  </si>
  <si>
    <t>BiK271t3GK--10</t>
  </si>
  <si>
    <t>BiK271t3Gi--10</t>
  </si>
  <si>
    <t>BiK271t3GiK-10</t>
  </si>
  <si>
    <t>BiK271t3L---10</t>
  </si>
  <si>
    <t>BiK271t3LK--10</t>
  </si>
  <si>
    <t>BiK271t3Li--10</t>
  </si>
  <si>
    <t>BiK271t3LiK-10</t>
  </si>
  <si>
    <t>BiK271t3M2--10</t>
  </si>
  <si>
    <t>BiK271t3M2K-10</t>
  </si>
  <si>
    <t>BiK271t3M2i-10</t>
  </si>
  <si>
    <t>BiK271t3M2iK10</t>
  </si>
  <si>
    <t>BiK271t3X2--10</t>
  </si>
  <si>
    <t>BiK271t3X2K-10</t>
  </si>
  <si>
    <t>BiK271t3X2i-10</t>
  </si>
  <si>
    <t>BiK271t3X2iK10</t>
  </si>
  <si>
    <t>BiK272------10</t>
  </si>
  <si>
    <t>BiK272K-----10</t>
  </si>
  <si>
    <t>BiK272a2----10</t>
  </si>
  <si>
    <t>BiK272a2K---10</t>
  </si>
  <si>
    <t>BiK272ah----10</t>
  </si>
  <si>
    <t>BiK272ahK---10</t>
  </si>
  <si>
    <t>BiK272t1----10</t>
  </si>
  <si>
    <t>BiK272t1K---10</t>
  </si>
  <si>
    <t>BiK272t1a2--10</t>
  </si>
  <si>
    <t>BiK272t1a2K-10</t>
  </si>
  <si>
    <t>BiK272t1ah--10</t>
  </si>
  <si>
    <t>BiK272t1ahK-10</t>
  </si>
  <si>
    <t>BiK272t2----10</t>
  </si>
  <si>
    <t>BiK272t2K---10</t>
  </si>
  <si>
    <t>BiK272t2a2--10</t>
  </si>
  <si>
    <t>BiK272t2a2K-10</t>
  </si>
  <si>
    <t>BiK272t2ah--10</t>
  </si>
  <si>
    <t>BiK272t2ahK-10</t>
  </si>
  <si>
    <t>BiK272t3----10</t>
  </si>
  <si>
    <t>BiK272t3K---10</t>
  </si>
  <si>
    <t>BiK272t3a2--10</t>
  </si>
  <si>
    <t>BiK272t3a2K-10</t>
  </si>
  <si>
    <t>BiK272t3ah--10</t>
  </si>
  <si>
    <t>BiK272t3ahK-10</t>
  </si>
  <si>
    <t>BiK273K-----10</t>
  </si>
  <si>
    <t>DeK240------10</t>
  </si>
  <si>
    <t>DeK241------10</t>
  </si>
  <si>
    <t>DeK242------10</t>
  </si>
  <si>
    <t>DeK243------10</t>
  </si>
  <si>
    <t>DeK245------10</t>
  </si>
  <si>
    <t>DeK246------10</t>
  </si>
  <si>
    <t>DeK247------10</t>
  </si>
  <si>
    <t>DeK248------10</t>
  </si>
  <si>
    <t>KlK250------10</t>
  </si>
  <si>
    <t>KlK251------10</t>
  </si>
  <si>
    <t>KlK252------10</t>
  </si>
  <si>
    <t>KlK253------10</t>
  </si>
  <si>
    <t>KlK255------10</t>
  </si>
  <si>
    <t>KlK256------10</t>
  </si>
  <si>
    <t>KlK257------10</t>
  </si>
  <si>
    <t>KlK258------10</t>
  </si>
  <si>
    <t>GrK260------10</t>
  </si>
  <si>
    <t>GrK263------10</t>
  </si>
  <si>
    <t>GrK265------10</t>
  </si>
  <si>
    <t>GrK268------10</t>
  </si>
  <si>
    <t>GrK2610-----10</t>
  </si>
  <si>
    <t>GeK280------10</t>
  </si>
  <si>
    <t>GeK280W-----10</t>
  </si>
  <si>
    <t>GeK280P-----10</t>
  </si>
  <si>
    <t>GeK280WP----10</t>
  </si>
  <si>
    <t>GeK281------10</t>
  </si>
  <si>
    <t>WnK290------10</t>
  </si>
  <si>
    <t>WnK290S-----10</t>
  </si>
  <si>
    <t>WnK291------10</t>
  </si>
  <si>
    <t>WrK300------10</t>
  </si>
  <si>
    <t>WrK300S-----10</t>
  </si>
  <si>
    <t>WrK301------10</t>
  </si>
  <si>
    <t>WfK310------10</t>
  </si>
  <si>
    <t>WfK311------10</t>
  </si>
  <si>
    <t>SoK320------10</t>
  </si>
  <si>
    <t>SgK330------10</t>
  </si>
  <si>
    <t>SgK331------10</t>
  </si>
  <si>
    <t>SgK332------10</t>
  </si>
  <si>
    <t>SgK333------10</t>
  </si>
  <si>
    <t>SgK3341-----10</t>
  </si>
  <si>
    <t>SgK3342-----10</t>
  </si>
  <si>
    <t>SoK320BS-Jul10</t>
  </si>
  <si>
    <t>Bestandsschutz bei gültigem Bebauungsplan vor 25.3.2010</t>
  </si>
  <si>
    <t>SoK320---Jul10</t>
  </si>
  <si>
    <t>SoK321---Jul10</t>
  </si>
  <si>
    <t>Bebauungsplan, versiegelte bzw. Konversionsflächen (§ 32 Abs. 3 Nr. 1 und 2)</t>
  </si>
  <si>
    <t>SgK330---Jul10</t>
  </si>
  <si>
    <t>SgK331---Jul10</t>
  </si>
  <si>
    <t>SgK332---Jul10</t>
  </si>
  <si>
    <t>SgK333---Jul10</t>
  </si>
  <si>
    <t>SgK33410-Jul10</t>
  </si>
  <si>
    <t>SgK33420-Jul10</t>
  </si>
  <si>
    <t>SgK33430-Jul10</t>
  </si>
  <si>
    <t>SgK33411-Jul10</t>
  </si>
  <si>
    <t>SgK33421-Jul10</t>
  </si>
  <si>
    <t>SgK33431-Jul10</t>
  </si>
  <si>
    <t>SgK33412-Jul10</t>
  </si>
  <si>
    <t>SgK33422-Jul10</t>
  </si>
  <si>
    <t>SgK33432-Jul10</t>
  </si>
  <si>
    <t>SoK320BS-Okt10</t>
  </si>
  <si>
    <t>SoK320---Okt10</t>
  </si>
  <si>
    <t>SoK321---Okt10</t>
  </si>
  <si>
    <t>SgK330---Okt10</t>
  </si>
  <si>
    <t>SgK331---Okt10</t>
  </si>
  <si>
    <t>SgK332---Okt10</t>
  </si>
  <si>
    <t>SgK333---Okt10</t>
  </si>
  <si>
    <t>SgK33410-Okt10</t>
  </si>
  <si>
    <t>SgK33420-Okt10</t>
  </si>
  <si>
    <t>SgK33430-Okt10</t>
  </si>
  <si>
    <t>SgK33411-Okt10</t>
  </si>
  <si>
    <t>SgK33421-Okt10</t>
  </si>
  <si>
    <t>SgK33431-Okt10</t>
  </si>
  <si>
    <t>SgK33412-Okt10</t>
  </si>
  <si>
    <t>SgK33422-Okt10</t>
  </si>
  <si>
    <t>SgK33432-Okt10</t>
  </si>
  <si>
    <t>VGT2010</t>
  </si>
  <si>
    <t>kWh</t>
  </si>
  <si>
    <t>Summe:</t>
  </si>
  <si>
    <t>WaK230------11</t>
  </si>
  <si>
    <t>WaK231------11</t>
  </si>
  <si>
    <t>WaK232------11</t>
  </si>
  <si>
    <t>WaK233------11</t>
  </si>
  <si>
    <t>WaK234------11</t>
  </si>
  <si>
    <t>WaK235------11</t>
  </si>
  <si>
    <t>WaK236------11</t>
  </si>
  <si>
    <t>WaK237------11</t>
  </si>
  <si>
    <t>WaK238------11</t>
  </si>
  <si>
    <t>WaK239------11</t>
  </si>
  <si>
    <t>BiK51nK11---01</t>
  </si>
  <si>
    <t xml:space="preserve"> 0-0,150 MW, Bonusregel K erstmals 2011</t>
  </si>
  <si>
    <t>Anteil KWK, erstmals 2011</t>
  </si>
  <si>
    <t>BiK51nK11y--01</t>
  </si>
  <si>
    <t xml:space="preserve"> 0-0,150 MW, Bonusregeln y und K erstmals 2011</t>
  </si>
  <si>
    <t>BiK51na1K11-01</t>
  </si>
  <si>
    <t xml:space="preserve"> 0-0,150 MW, Bonusregeln a1, K erstmals 2011</t>
  </si>
  <si>
    <t>BiK51na1K11y01</t>
  </si>
  <si>
    <t xml:space="preserve"> 0-0,150 MW, Bonusregeln a1, y und K erstmals 2011</t>
  </si>
  <si>
    <t>BiK51nGK11--01</t>
  </si>
  <si>
    <t xml:space="preserve"> 0-0,15 MW, Bonusregeln G und K erstmals 2011</t>
  </si>
  <si>
    <t>BiK51nGK11y-01</t>
  </si>
  <si>
    <t xml:space="preserve"> 0-0,15 MW, Bonusregeln G, y und K erstmals 2011</t>
  </si>
  <si>
    <t>BiK51nM1K11-01</t>
  </si>
  <si>
    <t xml:space="preserve"> 0-0,15 MW, Bonusregeln M1 und K erstmals 2011</t>
  </si>
  <si>
    <t>BiK51nM1K11y01</t>
  </si>
  <si>
    <t xml:space="preserve"> 0-0,15 MW, Bonusregeln M1, y und K erstmals 2011</t>
  </si>
  <si>
    <t>BiK51nLK11--01</t>
  </si>
  <si>
    <t xml:space="preserve"> 0-0,15 MW, Bonusregeln L und K erstmals 2011</t>
  </si>
  <si>
    <t>BiK51nLK11y-01</t>
  </si>
  <si>
    <t xml:space="preserve"> 0-0,15 MW, Bonusregeln L, y und K erstmals 2011</t>
  </si>
  <si>
    <t>BiK51nX1K11-01</t>
  </si>
  <si>
    <t xml:space="preserve"> 0-0,15 MW, Bonusregeln X1 und K erstmals 2011</t>
  </si>
  <si>
    <t>BiK51nX1K11y01</t>
  </si>
  <si>
    <t xml:space="preserve"> 0-0,15 MW, Bonusregeln X1, y und K erstmals 2011</t>
  </si>
  <si>
    <t>BiK51aK11---01</t>
  </si>
  <si>
    <t xml:space="preserve"> 0,150-0,5 MW, Bonusregel K erstmals 2011</t>
  </si>
  <si>
    <t>BiK51aK11y--01</t>
  </si>
  <si>
    <t xml:space="preserve"> 0,150-0,5 MW, Bonusregeln y und K erstmals 2011</t>
  </si>
  <si>
    <t>BiK51aa1K11-01</t>
  </si>
  <si>
    <t xml:space="preserve"> 0,150-0,5 MW, Bonusregeln a1 und K erstmals 2011</t>
  </si>
  <si>
    <t>BiK51aa1K11y01</t>
  </si>
  <si>
    <t xml:space="preserve"> 0,150-0,5 MW, Bonusregeln a1, y und K erstmals 2011</t>
  </si>
  <si>
    <t>BiK51aGK11--01</t>
  </si>
  <si>
    <t xml:space="preserve"> 0,15-0,5 MW, Bonusregeln G und K erstmals 2011</t>
  </si>
  <si>
    <t>BiK51aGK11y-01</t>
  </si>
  <si>
    <t xml:space="preserve"> 0,15-0,5 MW, Bonusregeln G, y und K erstmals 2011</t>
  </si>
  <si>
    <t>BiK51aM2K11-01</t>
  </si>
  <si>
    <t xml:space="preserve"> 0,15-0,5 MW, Bonusregeln M2 und K erstmals 2011</t>
  </si>
  <si>
    <t>BiK51aM2K11y01</t>
  </si>
  <si>
    <t xml:space="preserve"> 0,15-0,5 MW, Bonusregeln M2, y und K erstmals 2011</t>
  </si>
  <si>
    <t>BiK51aLK11--01</t>
  </si>
  <si>
    <t xml:space="preserve"> 0,15-0,5 MW, Bonusregeln L und K erstmals 2011</t>
  </si>
  <si>
    <t>BiK51aLK11y-01</t>
  </si>
  <si>
    <t xml:space="preserve"> 0,15-0,5 MW, Bonusregeln L, y und K erstmals 2011</t>
  </si>
  <si>
    <t>BiK51aX2K11-01</t>
  </si>
  <si>
    <t xml:space="preserve"> 0,15-0,5 MW, Bonusregeln X2 und K erstmals 2011</t>
  </si>
  <si>
    <t>BiK51aX2K11y01</t>
  </si>
  <si>
    <t xml:space="preserve"> 0,15-0,5 MW, Bonusregeln X2, y und K erstmals 2011</t>
  </si>
  <si>
    <t>BiK52aK11---01</t>
  </si>
  <si>
    <t xml:space="preserve"> 0,5-5 MW, Bonusregel K erstmals 2011</t>
  </si>
  <si>
    <t>BiK52aa2K11-01</t>
  </si>
  <si>
    <t xml:space="preserve"> 0,5-5 MW, Bonusregeln a2, K erstmals 2011</t>
  </si>
  <si>
    <t>BiK52aa3K11-01</t>
  </si>
  <si>
    <t xml:space="preserve"> 0,5-5 MW, Bonusregeln a3, K erstmals 2011</t>
  </si>
  <si>
    <t>BiK53aK11---01</t>
  </si>
  <si>
    <t xml:space="preserve"> 5-20 MW, Bonusregel K erstmals 2011</t>
  </si>
  <si>
    <t>BiK54aK11---01</t>
  </si>
  <si>
    <t>BiK51nK11---02</t>
  </si>
  <si>
    <t>BiK51nK11y--02</t>
  </si>
  <si>
    <t>BiK51na1K11-02</t>
  </si>
  <si>
    <t>BiK51na1K11y02</t>
  </si>
  <si>
    <t>BiK51nGK11--02</t>
  </si>
  <si>
    <t>BiK51nGK11y-02</t>
  </si>
  <si>
    <t>BiK51nM1K11-02</t>
  </si>
  <si>
    <t>BiK51nM1K11y02</t>
  </si>
  <si>
    <t>BiK51nLK11--02</t>
  </si>
  <si>
    <t>BiK51nLK11y-02</t>
  </si>
  <si>
    <t>BiK51nX1K11-02</t>
  </si>
  <si>
    <t>BiK51nX1K11y02</t>
  </si>
  <si>
    <t>BiK51aK11---02</t>
  </si>
  <si>
    <t>BiK51aK11y--02</t>
  </si>
  <si>
    <t>BiK51aa1K11-02</t>
  </si>
  <si>
    <t xml:space="preserve"> 0,150-0,5 MW, Bonusregeln a1, K erstmals 2011</t>
  </si>
  <si>
    <t>BiK51aa1K11y02</t>
  </si>
  <si>
    <t>BiK51aGK11--02</t>
  </si>
  <si>
    <t>BiK51aGK11y-02</t>
  </si>
  <si>
    <t>BiK51aM2K11-02</t>
  </si>
  <si>
    <t>BiK51aM2K11y02</t>
  </si>
  <si>
    <t>BiK51aLK11--02</t>
  </si>
  <si>
    <t>BiK51aLK11y-02</t>
  </si>
  <si>
    <t>BiK51aX2K11-02</t>
  </si>
  <si>
    <t>BiK51aX2K11y02</t>
  </si>
  <si>
    <t>BiK52aK11---02</t>
  </si>
  <si>
    <t>BiK52aa2K11-02</t>
  </si>
  <si>
    <t>BiK52aa3K11-02</t>
  </si>
  <si>
    <t>BiK53aK11---02</t>
  </si>
  <si>
    <t>BiK54aK11---02</t>
  </si>
  <si>
    <t>BiK51nK11---03</t>
  </si>
  <si>
    <t>BiK51nK11y--03</t>
  </si>
  <si>
    <t>BiK51na1K11-03</t>
  </si>
  <si>
    <t>BiK51na1K11y03</t>
  </si>
  <si>
    <t>BiK51nGK11--03</t>
  </si>
  <si>
    <t>BiK51nGK11y-03</t>
  </si>
  <si>
    <t>BiK51nM1K11-03</t>
  </si>
  <si>
    <t>BiK51nM1K11y03</t>
  </si>
  <si>
    <t>BiK51nLK11--03</t>
  </si>
  <si>
    <t>BiK51nLK11y-03</t>
  </si>
  <si>
    <t>BiK51nX1K11-03</t>
  </si>
  <si>
    <t>BiK51nX1K11y03</t>
  </si>
  <si>
    <t>BiK51aK11---03</t>
  </si>
  <si>
    <t>BiK51aK11y--03</t>
  </si>
  <si>
    <t>BiK51aa1K11-03</t>
  </si>
  <si>
    <t>BiK51aa1K11y03</t>
  </si>
  <si>
    <t>BiK51aGK11--03</t>
  </si>
  <si>
    <t>BiK51aGK11y-03</t>
  </si>
  <si>
    <t>BiK51aM2K11-03</t>
  </si>
  <si>
    <t>BiK51aM2K11y03</t>
  </si>
  <si>
    <t>BiK51aLK11--03</t>
  </si>
  <si>
    <t>BiK51aLK11y-03</t>
  </si>
  <si>
    <t>BiK51aX2K11-03</t>
  </si>
  <si>
    <t>BiK51aX2K11y03</t>
  </si>
  <si>
    <t>BiK52aK11---03</t>
  </si>
  <si>
    <t>BiK52aa2K11-03</t>
  </si>
  <si>
    <t>BiK52aa3K11-03</t>
  </si>
  <si>
    <t>BiK53aK11---03</t>
  </si>
  <si>
    <t>BiK54aK11---03</t>
  </si>
  <si>
    <t>BiK81K11----04</t>
  </si>
  <si>
    <t xml:space="preserve"> 0-0,15 MW, Bonusregel K erstmals 2011</t>
  </si>
  <si>
    <t>BiK81K11y---04</t>
  </si>
  <si>
    <t xml:space="preserve"> 0-0,15 MW, Bonusregeln y und K erstmals 2011</t>
  </si>
  <si>
    <t>BiK81a1K11--04</t>
  </si>
  <si>
    <t xml:space="preserve"> 0-0,15 MW, Bonusregeln a1, K erstmals 2011</t>
  </si>
  <si>
    <t>BiK81a1K11y-04</t>
  </si>
  <si>
    <t xml:space="preserve"> 0-0,15 MW, Bonusregeln a1, y und K erstmals 2011</t>
  </si>
  <si>
    <t>BiK81GK11---04</t>
  </si>
  <si>
    <t>BiK81GK11y--04</t>
  </si>
  <si>
    <t>BiK81M1K11--04</t>
  </si>
  <si>
    <t xml:space="preserve"> 0-0,15 MW, Bonusregeln M1, K erstmals 2011</t>
  </si>
  <si>
    <t>BiK81M1K11y-04</t>
  </si>
  <si>
    <t>BiK81LK11---04</t>
  </si>
  <si>
    <t>BiK81LK11y--04</t>
  </si>
  <si>
    <t>BiK81X1K11--04</t>
  </si>
  <si>
    <t>BiK81X1K11y-04</t>
  </si>
  <si>
    <t>BiK81bK11---04</t>
  </si>
  <si>
    <t xml:space="preserve"> 0-0,15 MW, Bonusregeln b und K erstmals 2011</t>
  </si>
  <si>
    <t>BiK81bK11y--04</t>
  </si>
  <si>
    <t xml:space="preserve"> 0-0,15 MW, Bonusregeln b, y und K erstmals 2011</t>
  </si>
  <si>
    <t>BiK81a1bK11-04</t>
  </si>
  <si>
    <t xml:space="preserve"> 0-0,15 MW, Bonusregeln a1, b und K erstmals 2011</t>
  </si>
  <si>
    <t>BiK81a1bK11y04</t>
  </si>
  <si>
    <t xml:space="preserve"> 0-0,15 MW, Bonusregeln a1, b, y und K erstmals 2011</t>
  </si>
  <si>
    <t>BiK81GbK11--04</t>
  </si>
  <si>
    <t xml:space="preserve"> 0-0,15 MW, Bonusregeln G, b und K erstmals 2011</t>
  </si>
  <si>
    <t>BiK81GbK11y-04</t>
  </si>
  <si>
    <t xml:space="preserve"> 0-0,15 MW, Bonusregeln G, y, b und K erstmals 2011</t>
  </si>
  <si>
    <t>BiK81M1bK11-04</t>
  </si>
  <si>
    <t xml:space="preserve"> 0-0,15 MW, Bonusregeln M1, b und K erstmals 2011</t>
  </si>
  <si>
    <t>BiK81M1bK11y04</t>
  </si>
  <si>
    <t xml:space="preserve"> 0-0,15 MW, Bonusregeln M1, y, b und K erstmals 2011</t>
  </si>
  <si>
    <t>BiK81LbK11--04</t>
  </si>
  <si>
    <t xml:space="preserve"> 0-0,15 MW, Bonusregeln L, b und K erstmals 2011</t>
  </si>
  <si>
    <t>BiK81LbK11y-04</t>
  </si>
  <si>
    <t xml:space="preserve"> 0-0,15 MW, Bonusregeln L, y, b und K erstmals 2011</t>
  </si>
  <si>
    <t>BiK81X1bK11-04</t>
  </si>
  <si>
    <t xml:space="preserve"> 0-0,15 MW, Bonusregeln X1, b und K erstmals 2011</t>
  </si>
  <si>
    <t>BiK81X1bK11y04</t>
  </si>
  <si>
    <t xml:space="preserve"> 0-0,15 MW, Bonusregeln X1, y, b und K erstmals 2011</t>
  </si>
  <si>
    <t>BiK82K11----04</t>
  </si>
  <si>
    <t xml:space="preserve"> 0,15-0,5 MW, Bonusregel K erstmals 2011</t>
  </si>
  <si>
    <t>BiK82K11y---04</t>
  </si>
  <si>
    <t xml:space="preserve"> 0,15-0,5 MW, Bonusregeln y und K erstmals 2011</t>
  </si>
  <si>
    <t>BiK82a1K11--04</t>
  </si>
  <si>
    <t xml:space="preserve"> 0,15-0,5 MW, Bonusregeln a1 und K erstmals 2011</t>
  </si>
  <si>
    <t>BiK82a1K11y-04</t>
  </si>
  <si>
    <t xml:space="preserve"> 0,15-0,5 MW, Bonusregeln a1, y und K erstmals 2011</t>
  </si>
  <si>
    <t>BiK82GK11---04</t>
  </si>
  <si>
    <t>BiK82GK11y--04</t>
  </si>
  <si>
    <t>BiK82M2K11--04</t>
  </si>
  <si>
    <t xml:space="preserve"> 0,15-0,5 MW, Bonusregeln M2, K erstmals 2011</t>
  </si>
  <si>
    <t>BiK82M2K11y-04</t>
  </si>
  <si>
    <t>BiK82LK11---04</t>
  </si>
  <si>
    <t>BiK82LK11y--04</t>
  </si>
  <si>
    <t>BiK82X2K11--04</t>
  </si>
  <si>
    <t>BiK82X2K11y-04</t>
  </si>
  <si>
    <t>BiK82bK11---04</t>
  </si>
  <si>
    <t xml:space="preserve"> 0,15-0,5 MW, Bonusregeln b und K erstmals 2011</t>
  </si>
  <si>
    <t>BiK82bK11y--04</t>
  </si>
  <si>
    <t xml:space="preserve"> 0,15-0,5 MW, Bonusregeln b, y und K erstmals 2011</t>
  </si>
  <si>
    <t>BiK82a1bK11-04</t>
  </si>
  <si>
    <t xml:space="preserve"> 0,15-0,5 MW, Bonusregeln a1, b und K erstmals 2011</t>
  </si>
  <si>
    <t>BiK82a1bK11y04</t>
  </si>
  <si>
    <t xml:space="preserve"> 0,15-0,5 MW, Bonusregeln a1, b, y und K erstmals 2011</t>
  </si>
  <si>
    <t>BiK82GbK11--04</t>
  </si>
  <si>
    <t xml:space="preserve"> 0,15-0,5 MW, Bonusregeln G, b und K erstmals 2011</t>
  </si>
  <si>
    <t>BiK82GbK11y-04</t>
  </si>
  <si>
    <t xml:space="preserve"> 0,15-0,5 MW, Bonusregeln G, y, b und K erstmals 2011</t>
  </si>
  <si>
    <t>BiK82M2bK11-04</t>
  </si>
  <si>
    <t xml:space="preserve"> 0,15-0,5 MW, Bonusregeln M2, b und K erstmals 2011</t>
  </si>
  <si>
    <t>BiK82M2bK11y04</t>
  </si>
  <si>
    <t xml:space="preserve"> 0,15-0,5 MW, Bonusregeln M2, y, b und K erstmals 2011</t>
  </si>
  <si>
    <t>BiK82LbK11--04</t>
  </si>
  <si>
    <t xml:space="preserve"> 0,15-0,5 MW, Bonusregeln L, b und K erstmals 2011</t>
  </si>
  <si>
    <t>BiK82LbK11y-04</t>
  </si>
  <si>
    <t xml:space="preserve"> 0,15-0,5 MW, Bonusregeln L, y, b und K erstmals 2011</t>
  </si>
  <si>
    <t>BiK82X2bK11-04</t>
  </si>
  <si>
    <t xml:space="preserve"> 0,15-0,5 MW, Bonusregeln X2, b und K erstmals 2011</t>
  </si>
  <si>
    <t>BiK82X2bK11y04</t>
  </si>
  <si>
    <t xml:space="preserve"> 0,15-0,5 MW, Bonusregeln X2, y, b und K erstmals 2011</t>
  </si>
  <si>
    <t>BiK83K11----04</t>
  </si>
  <si>
    <t>BiK83a2K11--04</t>
  </si>
  <si>
    <t xml:space="preserve"> 0,5-5 MW, Bonusregeln a2 und K erstmals 2011</t>
  </si>
  <si>
    <t>BiK83a3K11--04</t>
  </si>
  <si>
    <t xml:space="preserve"> 0,5-5 MW, Bonusregeln a3 und K erstmals 2011</t>
  </si>
  <si>
    <t>BiK83bK11---04</t>
  </si>
  <si>
    <t xml:space="preserve"> 0,5-5 MW, Bonusregel b und K erstmals 2011</t>
  </si>
  <si>
    <t>BiK83a2bK11-04</t>
  </si>
  <si>
    <t xml:space="preserve"> 0,5-5 MW, Bonusregeln a2, b und K erstmals 2011</t>
  </si>
  <si>
    <t>BiK83a3bK11-04</t>
  </si>
  <si>
    <t xml:space="preserve"> 0,5-5 MW, Bonusregeln a3, b und K erstmals 2011</t>
  </si>
  <si>
    <t>BiK84K11----04</t>
  </si>
  <si>
    <t>BiK85K11----04</t>
  </si>
  <si>
    <t>BiK81K11----05</t>
  </si>
  <si>
    <t>BiK81K11y---05</t>
  </si>
  <si>
    <t>BiK81a1K11--05</t>
  </si>
  <si>
    <t xml:space="preserve"> 0-0,15 MW, Bonusregeln a1 und K erstmals 2011</t>
  </si>
  <si>
    <t>BiK81a1K11y-05</t>
  </si>
  <si>
    <t>BiK81GK11---05</t>
  </si>
  <si>
    <t>BiK81GK11y--05</t>
  </si>
  <si>
    <t>BiK81M1K11--05</t>
  </si>
  <si>
    <t>BiK81M1K11y-05</t>
  </si>
  <si>
    <t>BiK81LK11---05</t>
  </si>
  <si>
    <t>BiK81LK11y--05</t>
  </si>
  <si>
    <t>BiK81X1K11--05</t>
  </si>
  <si>
    <t>BiK81X1K11y-05</t>
  </si>
  <si>
    <t>BiK81bK11---05</t>
  </si>
  <si>
    <t>BiK81bK11y--05</t>
  </si>
  <si>
    <t>BiK81a1bK11-05</t>
  </si>
  <si>
    <t>BiK81a1bK11y05</t>
  </si>
  <si>
    <t>BiK81GbK11--05</t>
  </si>
  <si>
    <t>BiK81GbK11y-05</t>
  </si>
  <si>
    <t>BiK81M1bK11-05</t>
  </si>
  <si>
    <t>BiK81M1bK11y05</t>
  </si>
  <si>
    <t>BiK81LbK11--05</t>
  </si>
  <si>
    <t>BiK81LbK11y-05</t>
  </si>
  <si>
    <t>BiK81X1bK11-05</t>
  </si>
  <si>
    <t>BiK81X1bK11y05</t>
  </si>
  <si>
    <t>BiK82K11----05</t>
  </si>
  <si>
    <t>BiK82K11y---05</t>
  </si>
  <si>
    <t>BiK82a1K11--05</t>
  </si>
  <si>
    <t>BiK82a1K11y-05</t>
  </si>
  <si>
    <t>BiK82GK11---05</t>
  </si>
  <si>
    <t>BiK82GK11y--05</t>
  </si>
  <si>
    <t>BiK82M2K11--05</t>
  </si>
  <si>
    <t>BiK82M2K11y-05</t>
  </si>
  <si>
    <t>BiK82LK11---05</t>
  </si>
  <si>
    <t>BiK82LK11y--05</t>
  </si>
  <si>
    <t>BiK82X2K11--05</t>
  </si>
  <si>
    <t>BiK82X2K11y-05</t>
  </si>
  <si>
    <t>BiK82bK11---05</t>
  </si>
  <si>
    <t>BiK82bK11y--05</t>
  </si>
  <si>
    <t>BiK82a1bK11-05</t>
  </si>
  <si>
    <t>BiK82a1bK11y05</t>
  </si>
  <si>
    <t>BiK82GbK11--05</t>
  </si>
  <si>
    <t>BiK82GbK11y-05</t>
  </si>
  <si>
    <t>BiK82M2bK11-05</t>
  </si>
  <si>
    <t>BiK82M2bK11y05</t>
  </si>
  <si>
    <t>BiK82LbK11--05</t>
  </si>
  <si>
    <t>BiK82LbK11y-05</t>
  </si>
  <si>
    <t>BiK82X2bK11-05</t>
  </si>
  <si>
    <t>BiK82X2bK11y05</t>
  </si>
  <si>
    <t>BiK83K11----05</t>
  </si>
  <si>
    <t>BiK83a2K11--05</t>
  </si>
  <si>
    <t>BiK83a3K11--05</t>
  </si>
  <si>
    <t>BiK83bK11---05</t>
  </si>
  <si>
    <t>BiK83a2bK11-05</t>
  </si>
  <si>
    <t>BiK83a3bK11-05</t>
  </si>
  <si>
    <t>BiK84K11----05</t>
  </si>
  <si>
    <t>BiK81K11----06</t>
  </si>
  <si>
    <t>BiK81K11y---06</t>
  </si>
  <si>
    <t>BiK81a1K11--06</t>
  </si>
  <si>
    <t>BiK81a1K11y-06</t>
  </si>
  <si>
    <t>BiK81GK11---06</t>
  </si>
  <si>
    <t>BiK81GK11y--06</t>
  </si>
  <si>
    <t>BiK81M1K11--06</t>
  </si>
  <si>
    <t>BiK81M1K11y-06</t>
  </si>
  <si>
    <t>BiK81LK11---06</t>
  </si>
  <si>
    <t>BiK81LK11y--06</t>
  </si>
  <si>
    <t>BiK81X1K11--06</t>
  </si>
  <si>
    <t>BiK81X1K11y-06</t>
  </si>
  <si>
    <t>BiK81bK11---06</t>
  </si>
  <si>
    <t>BiK81bK11y--06</t>
  </si>
  <si>
    <t>BiK81a1bK11-06</t>
  </si>
  <si>
    <t>BiK81a1bK11y06</t>
  </si>
  <si>
    <t>BiK81GbK11--06</t>
  </si>
  <si>
    <t>BiK81GbK11y-06</t>
  </si>
  <si>
    <t>BiK81M1bK11-06</t>
  </si>
  <si>
    <t>BiK81M1bK11y06</t>
  </si>
  <si>
    <t>BiK81LbK11--06</t>
  </si>
  <si>
    <t>BiK81LbK11y-06</t>
  </si>
  <si>
    <t>BiK81X1bK11-06</t>
  </si>
  <si>
    <t>BiK81X1bK11y06</t>
  </si>
  <si>
    <t>BiK82K11----06</t>
  </si>
  <si>
    <t>BiK82K11y---06</t>
  </si>
  <si>
    <t>BiK82a1K11--06</t>
  </si>
  <si>
    <t>BiK82a1K11y-06</t>
  </si>
  <si>
    <t>BiK82GK11---06</t>
  </si>
  <si>
    <t>BiK82GK11y--06</t>
  </si>
  <si>
    <t>BiK82M2K11--06</t>
  </si>
  <si>
    <t>BiK82M2K11y-06</t>
  </si>
  <si>
    <t>BiK82LK11---06</t>
  </si>
  <si>
    <t>BiK82LK11y--06</t>
  </si>
  <si>
    <t>BiK82X2K11--06</t>
  </si>
  <si>
    <t>BiK82X2K11y-06</t>
  </si>
  <si>
    <t>BiK82bK11---06</t>
  </si>
  <si>
    <t>BiK82bK11y--06</t>
  </si>
  <si>
    <t>BiK82a1bK11-06</t>
  </si>
  <si>
    <t>BiK82a1bK11y06</t>
  </si>
  <si>
    <t>BiK82GbK11--06</t>
  </si>
  <si>
    <t>BiK82GbK11y-06</t>
  </si>
  <si>
    <t>BiK82M2bK11-06</t>
  </si>
  <si>
    <t>BiK82M2bK11y06</t>
  </si>
  <si>
    <t>BiK82LbK11--06</t>
  </si>
  <si>
    <t>BiK82LbK11y-06</t>
  </si>
  <si>
    <t>BiK82X2bK11-06</t>
  </si>
  <si>
    <t>BiK82X2bK11y06</t>
  </si>
  <si>
    <t>BiK83K11----06</t>
  </si>
  <si>
    <t>BiK83a2K11--06</t>
  </si>
  <si>
    <t>BiK83a3K11--06</t>
  </si>
  <si>
    <t>BiK83bK11---06</t>
  </si>
  <si>
    <t>BiK83a2bK11-06</t>
  </si>
  <si>
    <t>BiK83a3bK11-06</t>
  </si>
  <si>
    <t>BiK84K11----06</t>
  </si>
  <si>
    <t>BiK85K11----06</t>
  </si>
  <si>
    <t xml:space="preserve"> &lt;20 MW, Altholz, Bonusregel K erstmals 2011</t>
  </si>
  <si>
    <t>BiK81K11----07</t>
  </si>
  <si>
    <t>BiK81K11y---07</t>
  </si>
  <si>
    <t>BiK81a1K11--07</t>
  </si>
  <si>
    <t>BiK81a1K11y-07</t>
  </si>
  <si>
    <t>BiK81GK11---07</t>
  </si>
  <si>
    <t>BiK81GK11y--07</t>
  </si>
  <si>
    <t>BiK81M1K11--07</t>
  </si>
  <si>
    <t>BiK81M1K11y-07</t>
  </si>
  <si>
    <t>BiK81LK11---07</t>
  </si>
  <si>
    <t>BiK81LK11y--07</t>
  </si>
  <si>
    <t>BiK81X1K11--07</t>
  </si>
  <si>
    <t>BiK81X1K11y-07</t>
  </si>
  <si>
    <t>BiK81bK11---07</t>
  </si>
  <si>
    <t>BiK81bK11y--07</t>
  </si>
  <si>
    <t>BiK81a1bK11-07</t>
  </si>
  <si>
    <t>BiK81a1bK11y07</t>
  </si>
  <si>
    <t>BiK81GbK11--07</t>
  </si>
  <si>
    <t>BiK81GbK11y-07</t>
  </si>
  <si>
    <t>BiK81M1bK11-07</t>
  </si>
  <si>
    <t>BiK81M1bK11y07</t>
  </si>
  <si>
    <t>BiK81LbK11--07</t>
  </si>
  <si>
    <t>BiK81LbK11y-07</t>
  </si>
  <si>
    <t>BiK81X1bK11-07</t>
  </si>
  <si>
    <t>BiK81X1bK11y07</t>
  </si>
  <si>
    <t>BiK82K11----07</t>
  </si>
  <si>
    <t>BiK82K11y---07</t>
  </si>
  <si>
    <t>BiK82a1K11--07</t>
  </si>
  <si>
    <t>BiK82a1K11y-07</t>
  </si>
  <si>
    <t>BiK82GK11---07</t>
  </si>
  <si>
    <t>BiK82GK11y--07</t>
  </si>
  <si>
    <t>BiK82M2K11--07</t>
  </si>
  <si>
    <t>BiK82M2K11y-07</t>
  </si>
  <si>
    <t>BiK82LK11---07</t>
  </si>
  <si>
    <t>BiK82LK11y--07</t>
  </si>
  <si>
    <t>BiK82X2K11--07</t>
  </si>
  <si>
    <t>BiK82X2K11y-07</t>
  </si>
  <si>
    <t>BiK82bK11---07</t>
  </si>
  <si>
    <t>BiK82bK11y--07</t>
  </si>
  <si>
    <t>BiK82a1bK11-07</t>
  </si>
  <si>
    <t>BiK82a1bK11y07</t>
  </si>
  <si>
    <t>BiK82GbK11--07</t>
  </si>
  <si>
    <t>BiK82GbK11y-07</t>
  </si>
  <si>
    <t>BiK82M2bK11-07</t>
  </si>
  <si>
    <t>BiK82M2bK11y07</t>
  </si>
  <si>
    <t>BiK82LbK11--07</t>
  </si>
  <si>
    <t>BiK82LbK11y-07</t>
  </si>
  <si>
    <t>BiK82X2bK11-07</t>
  </si>
  <si>
    <t>BiK82X2bK11y07</t>
  </si>
  <si>
    <t>BiK83K11----07</t>
  </si>
  <si>
    <t>BiK83a2K11--07</t>
  </si>
  <si>
    <t>BiK83a3K11--07</t>
  </si>
  <si>
    <t>BiK83bK11---07</t>
  </si>
  <si>
    <t>BiK83a2bK11-07</t>
  </si>
  <si>
    <t>BiK83a3bK11-07</t>
  </si>
  <si>
    <t>BiK84K11----07</t>
  </si>
  <si>
    <t>BiK85K11----07</t>
  </si>
  <si>
    <t>BiK81K11----08</t>
  </si>
  <si>
    <t>BiK81K11y---08</t>
  </si>
  <si>
    <t xml:space="preserve"> 0-0,15 MW, Bonusregeln y, K erstmals 2011</t>
  </si>
  <si>
    <t>BiK81a1K11--08</t>
  </si>
  <si>
    <t>BiK81a1K11y-08</t>
  </si>
  <si>
    <t>BiK81GK11---08</t>
  </si>
  <si>
    <t>BiK81GK11y--08</t>
  </si>
  <si>
    <t>BiK81M1K11--08</t>
  </si>
  <si>
    <t>BiK81M1K11y-08</t>
  </si>
  <si>
    <t>BiK81LK11---08</t>
  </si>
  <si>
    <t>BiK81LK11y--08</t>
  </si>
  <si>
    <t>BiK81X1K11--08</t>
  </si>
  <si>
    <t>BiK81X1K11y-08</t>
  </si>
  <si>
    <t>BiK81bK11---08</t>
  </si>
  <si>
    <t>BiK81bK11y--08</t>
  </si>
  <si>
    <t>BiK81a1bK11-08</t>
  </si>
  <si>
    <t>BiK81a1bK11y08</t>
  </si>
  <si>
    <t>BiK81GbK11--08</t>
  </si>
  <si>
    <t>BiK81GbK11y-08</t>
  </si>
  <si>
    <t>BiK81M1bK11-08</t>
  </si>
  <si>
    <t>BiK81M1bK11y08</t>
  </si>
  <si>
    <t>BiK81LbK11--08</t>
  </si>
  <si>
    <t>BiK81LbK11y-08</t>
  </si>
  <si>
    <t>BiK81X1bK11-08</t>
  </si>
  <si>
    <t>BiK81X1bK11y08</t>
  </si>
  <si>
    <t>BiK82K11----08</t>
  </si>
  <si>
    <t>BiK82K11y---08</t>
  </si>
  <si>
    <t>BiK82a1K11--08</t>
  </si>
  <si>
    <t>BiK82a1K11y-08</t>
  </si>
  <si>
    <t>BiK82GK11---08</t>
  </si>
  <si>
    <t>BiK82GK11y--08</t>
  </si>
  <si>
    <t>BiK82M2K11--08</t>
  </si>
  <si>
    <t>BiK82M2K11y-08</t>
  </si>
  <si>
    <t>BiK82LK11---08</t>
  </si>
  <si>
    <t>BiK82LK11y--08</t>
  </si>
  <si>
    <t>BiK82X2K11--08</t>
  </si>
  <si>
    <t>BiK82X2K11y-08</t>
  </si>
  <si>
    <t>BiK82bK11---08</t>
  </si>
  <si>
    <t>BiK82bK11y--08</t>
  </si>
  <si>
    <t>BiK82a1bK11-08</t>
  </si>
  <si>
    <t>BiK82a1bK11y08</t>
  </si>
  <si>
    <t>BiK82GbK11--08</t>
  </si>
  <si>
    <t>BiK82GbK11y-08</t>
  </si>
  <si>
    <t>BiK82M2bK11-08</t>
  </si>
  <si>
    <t>BiK82M2bK11y08</t>
  </si>
  <si>
    <t>BiK82LbK11--08</t>
  </si>
  <si>
    <t>BiK82LbK11y-08</t>
  </si>
  <si>
    <t>BiK82X2bK11-08</t>
  </si>
  <si>
    <t>BiK82X2bK11y08</t>
  </si>
  <si>
    <t>BiK83K11----08</t>
  </si>
  <si>
    <t>BiK83a2K11--08</t>
  </si>
  <si>
    <t>BiK83a3K11--08</t>
  </si>
  <si>
    <t>BiK83bK11---08</t>
  </si>
  <si>
    <t>BiK83a2bK11-08</t>
  </si>
  <si>
    <t>BiK83a3bK11-08</t>
  </si>
  <si>
    <t>BiK84K11----08</t>
  </si>
  <si>
    <t>BiK85K11----08</t>
  </si>
  <si>
    <t>BiK270------11</t>
  </si>
  <si>
    <t>BiK270K-----11</t>
  </si>
  <si>
    <t>BiK270i-----11</t>
  </si>
  <si>
    <t>BiK270iK----11</t>
  </si>
  <si>
    <t>BiK270a1----11</t>
  </si>
  <si>
    <t>BiK270a1K---11</t>
  </si>
  <si>
    <t>BiK270a1i---11</t>
  </si>
  <si>
    <t>BiK270a1iK--11</t>
  </si>
  <si>
    <t>BiK270G-----11</t>
  </si>
  <si>
    <t>BiK270GK----11</t>
  </si>
  <si>
    <t>BiK270Gi----11</t>
  </si>
  <si>
    <t>BiK270GiK---11</t>
  </si>
  <si>
    <t>BiK270L-----11</t>
  </si>
  <si>
    <t>BiK270LK----11</t>
  </si>
  <si>
    <t>BiK270Li----11</t>
  </si>
  <si>
    <t>BiK270LiK---11</t>
  </si>
  <si>
    <t>BiK270M1----11</t>
  </si>
  <si>
    <t>BiK270M1K---11</t>
  </si>
  <si>
    <t>BiK270M1i---11</t>
  </si>
  <si>
    <t>BiK270M1iK--11</t>
  </si>
  <si>
    <t>BiK270X1----11</t>
  </si>
  <si>
    <t>BiK270X1K---11</t>
  </si>
  <si>
    <t>BiK270X1i---11</t>
  </si>
  <si>
    <t>BiK270X1iK--11</t>
  </si>
  <si>
    <t>BiK270t1----11</t>
  </si>
  <si>
    <t>BiK270t1K---11</t>
  </si>
  <si>
    <t>BiK270t1i---11</t>
  </si>
  <si>
    <t>BiK270t1iK--11</t>
  </si>
  <si>
    <t>BiK270t1a1--11</t>
  </si>
  <si>
    <t>BiK270t1a1K-11</t>
  </si>
  <si>
    <t>BiK270t1a1i-11</t>
  </si>
  <si>
    <t>BiK270t1a1iK11</t>
  </si>
  <si>
    <t>BiK270t1G---11</t>
  </si>
  <si>
    <t>BiK270t1GK--11</t>
  </si>
  <si>
    <t>BiK270t1Gi--11</t>
  </si>
  <si>
    <t>BiK270t1GiK-11</t>
  </si>
  <si>
    <t>BiK270t1L---11</t>
  </si>
  <si>
    <t>BiK270t1LK--11</t>
  </si>
  <si>
    <t>BiK270t1Li--11</t>
  </si>
  <si>
    <t>BiK270t1LiK-11</t>
  </si>
  <si>
    <t>BiK270t1M1--11</t>
  </si>
  <si>
    <t>BiK270t1M1K-11</t>
  </si>
  <si>
    <t>BiK270t1M1i-11</t>
  </si>
  <si>
    <t>BiK270t1M1iK11</t>
  </si>
  <si>
    <t>BiK270t1X1--11</t>
  </si>
  <si>
    <t>BiK270t1X1K-11</t>
  </si>
  <si>
    <t>BiK270t1X1i-11</t>
  </si>
  <si>
    <t>BiK270t1X1iK11</t>
  </si>
  <si>
    <t>BiK270t2----11</t>
  </si>
  <si>
    <t>BiK270t2K---11</t>
  </si>
  <si>
    <t>BiK270t2i---11</t>
  </si>
  <si>
    <t>BiK270t2iK--11</t>
  </si>
  <si>
    <t>BiK270t2a1--11</t>
  </si>
  <si>
    <t>BiK270t2a1K-11</t>
  </si>
  <si>
    <t>BiK270t2a1i-11</t>
  </si>
  <si>
    <t>BiK270t2a1iK11</t>
  </si>
  <si>
    <t>BiK270t2G---11</t>
  </si>
  <si>
    <t>BiK270t2GK--11</t>
  </si>
  <si>
    <t>BiK270t2Gi--11</t>
  </si>
  <si>
    <t>BiK270t2GiK-11</t>
  </si>
  <si>
    <t>BiK270t2L---11</t>
  </si>
  <si>
    <t>BiK270t2LK--11</t>
  </si>
  <si>
    <t>BiK270t2Li--11</t>
  </si>
  <si>
    <t>BiK270t2LiK-11</t>
  </si>
  <si>
    <t>BiK270t2M1--11</t>
  </si>
  <si>
    <t>BiK270t2M1K-11</t>
  </si>
  <si>
    <t>BiK270t2M1i-11</t>
  </si>
  <si>
    <t>BiK270t2M1iK11</t>
  </si>
  <si>
    <t>BiK270t2X1--11</t>
  </si>
  <si>
    <t>BiK270t2X1K-11</t>
  </si>
  <si>
    <t>BiK270t2X1i-11</t>
  </si>
  <si>
    <t>BiK270t2X1iK11</t>
  </si>
  <si>
    <t>BiK270t3----11</t>
  </si>
  <si>
    <t>BiK270t3K---11</t>
  </si>
  <si>
    <t>BiK270t3i---11</t>
  </si>
  <si>
    <t>BiK270t3iK--11</t>
  </si>
  <si>
    <t>BiK270t3a1--11</t>
  </si>
  <si>
    <t>BiK270t3a1K-11</t>
  </si>
  <si>
    <t>BiK270t3a1i-11</t>
  </si>
  <si>
    <t>BiK270t3a1iK11</t>
  </si>
  <si>
    <t>BiK270t3G---11</t>
  </si>
  <si>
    <t>BiK270t3GK--11</t>
  </si>
  <si>
    <t>BiK270t3Gi--11</t>
  </si>
  <si>
    <t>BiK270t3GiK-11</t>
  </si>
  <si>
    <t>BiK270t3L---11</t>
  </si>
  <si>
    <t>BiK270t3LK--11</t>
  </si>
  <si>
    <t>BiK270t3Li--11</t>
  </si>
  <si>
    <t>BiK270t3LiK-11</t>
  </si>
  <si>
    <t>BiK270t3M1--11</t>
  </si>
  <si>
    <t>BiK270t3M1K-11</t>
  </si>
  <si>
    <t>BiK270t3M1i-11</t>
  </si>
  <si>
    <t>BiK270t3M1iK11</t>
  </si>
  <si>
    <t>BiK270t3X1--11</t>
  </si>
  <si>
    <t>BiK270t3X1K-11</t>
  </si>
  <si>
    <t>BiK270t3X1i-11</t>
  </si>
  <si>
    <t>BiK270t3X1iK11</t>
  </si>
  <si>
    <t>BiK271------11</t>
  </si>
  <si>
    <t>BiK271K-----11</t>
  </si>
  <si>
    <t>BiK271i-----11</t>
  </si>
  <si>
    <t>BiK271iK----11</t>
  </si>
  <si>
    <t>BiK271a1----11</t>
  </si>
  <si>
    <t>BiK271a1K---11</t>
  </si>
  <si>
    <t>BiK271a1i---11</t>
  </si>
  <si>
    <t>BiK271a1iK--11</t>
  </si>
  <si>
    <t>BiK271G-----11</t>
  </si>
  <si>
    <t>BiK271GK----11</t>
  </si>
  <si>
    <t>BiK271Gi----11</t>
  </si>
  <si>
    <t>BiK271GiK---11</t>
  </si>
  <si>
    <t>BiK271L-----11</t>
  </si>
  <si>
    <t>BiK271LK----11</t>
  </si>
  <si>
    <t>BiK271Li----11</t>
  </si>
  <si>
    <t>BiK271LiK---11</t>
  </si>
  <si>
    <t>BiK271M2----11</t>
  </si>
  <si>
    <t>BiK271M2K---11</t>
  </si>
  <si>
    <t>BiK271M2i---11</t>
  </si>
  <si>
    <t>BiK271M2iK--11</t>
  </si>
  <si>
    <t>BiK271X2----11</t>
  </si>
  <si>
    <t>BiK271X2K---11</t>
  </si>
  <si>
    <t>BiK271X2i---11</t>
  </si>
  <si>
    <t>BiK271X2iK--11</t>
  </si>
  <si>
    <t>BiK271t1----11</t>
  </si>
  <si>
    <t>BiK271t1K---11</t>
  </si>
  <si>
    <t>BiK271t1i---11</t>
  </si>
  <si>
    <t>BiK271t1iK--11</t>
  </si>
  <si>
    <t>BiK271t1a1--11</t>
  </si>
  <si>
    <t>BiK271t1a1K-11</t>
  </si>
  <si>
    <t>BiK271t1a1i-11</t>
  </si>
  <si>
    <t>BiK271t1a1iK11</t>
  </si>
  <si>
    <t>BiK271t1G---11</t>
  </si>
  <si>
    <t>BiK271t1GK--11</t>
  </si>
  <si>
    <t>BiK271t1Gi--11</t>
  </si>
  <si>
    <t>BiK271t1GiK-11</t>
  </si>
  <si>
    <t>BiK271t1L---11</t>
  </si>
  <si>
    <t>BiK271t1LK--11</t>
  </si>
  <si>
    <t>BiK271t1Li--11</t>
  </si>
  <si>
    <t>BiK271t1LiK-11</t>
  </si>
  <si>
    <t>BiK271t1M2--11</t>
  </si>
  <si>
    <t>BiK271t1M2K-11</t>
  </si>
  <si>
    <t>BiK271t1M2i-11</t>
  </si>
  <si>
    <t>BiK271t1M2iK11</t>
  </si>
  <si>
    <t>BiK271t1X2--11</t>
  </si>
  <si>
    <t>BiK271t1X2K-11</t>
  </si>
  <si>
    <t>BiK271t1X2i-11</t>
  </si>
  <si>
    <t>BiK271t1X2iK11</t>
  </si>
  <si>
    <t>BiK271t2----11</t>
  </si>
  <si>
    <t>BiK271t2K---11</t>
  </si>
  <si>
    <t>BiK271t2i---11</t>
  </si>
  <si>
    <t>BiK271t2iK--11</t>
  </si>
  <si>
    <t>BiK271t2a1--11</t>
  </si>
  <si>
    <t>BiK271t2a1K-11</t>
  </si>
  <si>
    <t>BiK271t2a1i-11</t>
  </si>
  <si>
    <t>BiK271t2a1iK11</t>
  </si>
  <si>
    <t>BiK271t2G---11</t>
  </si>
  <si>
    <t>BiK271t2GK--11</t>
  </si>
  <si>
    <t>BiK271t2Gi--11</t>
  </si>
  <si>
    <t>BiK271t2GiK-11</t>
  </si>
  <si>
    <t>BiK271t2L---11</t>
  </si>
  <si>
    <t>BiK271t2LK--11</t>
  </si>
  <si>
    <t>BiK271t2Li--11</t>
  </si>
  <si>
    <t>BiK271t2LiK-11</t>
  </si>
  <si>
    <t>BiK271t2M2--11</t>
  </si>
  <si>
    <t>BiK271t2M2K-11</t>
  </si>
  <si>
    <t>BiK271t2M2i-11</t>
  </si>
  <si>
    <t>BiK271t2M2iK11</t>
  </si>
  <si>
    <t>BiK271t2X2--11</t>
  </si>
  <si>
    <t>BiK271t2X2K-11</t>
  </si>
  <si>
    <t>BiK271t2X2i-11</t>
  </si>
  <si>
    <t>BiK271t2X2iK11</t>
  </si>
  <si>
    <t>BiK271t3----11</t>
  </si>
  <si>
    <t>BiK271t3K---11</t>
  </si>
  <si>
    <t>BiK271t3i---11</t>
  </si>
  <si>
    <t>BiK271t3iK--11</t>
  </si>
  <si>
    <t>BiK271t3a1--11</t>
  </si>
  <si>
    <t>BiK271t3a1K-11</t>
  </si>
  <si>
    <t>BiK271t3a1i-11</t>
  </si>
  <si>
    <t>BiK271t3a1iK11</t>
  </si>
  <si>
    <t>BiK271t3G---11</t>
  </si>
  <si>
    <t>BiK271t3GK--11</t>
  </si>
  <si>
    <t>BiK271t3Gi--11</t>
  </si>
  <si>
    <t>BiK271t3GiK-11</t>
  </si>
  <si>
    <t>BiK271t3L---11</t>
  </si>
  <si>
    <t>BiK271t3LK--11</t>
  </si>
  <si>
    <t>BiK271t3Li--11</t>
  </si>
  <si>
    <t>BiK271t3LiK-11</t>
  </si>
  <si>
    <t>BiK271t3M2--11</t>
  </si>
  <si>
    <t>BiK271t3M2K-11</t>
  </si>
  <si>
    <t>BiK271t3M2i-11</t>
  </si>
  <si>
    <t>BiK271t3M2iK11</t>
  </si>
  <si>
    <t>BiK271t3X2--11</t>
  </si>
  <si>
    <t>BiK271t3X2K-11</t>
  </si>
  <si>
    <t>BiK271t3X2i-11</t>
  </si>
  <si>
    <t>BiK271t3X2iK11</t>
  </si>
  <si>
    <t>BiK272------11</t>
  </si>
  <si>
    <t>BiK272K-----11</t>
  </si>
  <si>
    <t>BiK272a2----11</t>
  </si>
  <si>
    <t>BiK272a2K---11</t>
  </si>
  <si>
    <t>BiK272ah----11</t>
  </si>
  <si>
    <t>BiK272ahK---11</t>
  </si>
  <si>
    <t>BiK272t1----11</t>
  </si>
  <si>
    <t>BiK272t1K---11</t>
  </si>
  <si>
    <t>BiK272t1a2--11</t>
  </si>
  <si>
    <t>BiK272t1a2K-11</t>
  </si>
  <si>
    <t>BiK272t1ah--11</t>
  </si>
  <si>
    <t>BiK272t1ahK-11</t>
  </si>
  <si>
    <t>BiK272t2----11</t>
  </si>
  <si>
    <t>BiK272t2K---11</t>
  </si>
  <si>
    <t>BiK272t2a2--11</t>
  </si>
  <si>
    <t>BiK272t2a2K-11</t>
  </si>
  <si>
    <t>BiK272t2ah--11</t>
  </si>
  <si>
    <t>BiK272t2ahK-11</t>
  </si>
  <si>
    <t>BiK272t3----11</t>
  </si>
  <si>
    <t>BiK272t3K---11</t>
  </si>
  <si>
    <t>BiK272t3a2--11</t>
  </si>
  <si>
    <t>BiK272t3a2K-11</t>
  </si>
  <si>
    <t>BiK272t3ah--11</t>
  </si>
  <si>
    <t>BiK272t3ahK-11</t>
  </si>
  <si>
    <t>BiK273K-----11</t>
  </si>
  <si>
    <t>DeK240------11</t>
  </si>
  <si>
    <t>DeK241------11</t>
  </si>
  <si>
    <t>DeK242------11</t>
  </si>
  <si>
    <t>DeK243------11</t>
  </si>
  <si>
    <t>DeK245------11</t>
  </si>
  <si>
    <t>DeK246------11</t>
  </si>
  <si>
    <t>DeK247------11</t>
  </si>
  <si>
    <t>DeK248------11</t>
  </si>
  <si>
    <t>KlK250------11</t>
  </si>
  <si>
    <t>KlK251------11</t>
  </si>
  <si>
    <t>KlK252------11</t>
  </si>
  <si>
    <t>KlK253------11</t>
  </si>
  <si>
    <t>KlK255------11</t>
  </si>
  <si>
    <t>KlK256------11</t>
  </si>
  <si>
    <t>KlK257------11</t>
  </si>
  <si>
    <t>KlK258------11</t>
  </si>
  <si>
    <t>GrK260------11</t>
  </si>
  <si>
    <t>GrK263------11</t>
  </si>
  <si>
    <t>GrK265------11</t>
  </si>
  <si>
    <t>GrK268------11</t>
  </si>
  <si>
    <t>GrK2610-----11</t>
  </si>
  <si>
    <t>GeK280------11</t>
  </si>
  <si>
    <t>GeK280W-----11</t>
  </si>
  <si>
    <t>GeK280P-----11</t>
  </si>
  <si>
    <t>GeK280WP----11</t>
  </si>
  <si>
    <t>GeK281------11</t>
  </si>
  <si>
    <t>WnK290------11</t>
  </si>
  <si>
    <t>WnK290S-----11</t>
  </si>
  <si>
    <t>WnK291------11</t>
  </si>
  <si>
    <t>WrK300------11</t>
  </si>
  <si>
    <t>WrK300S-----11</t>
  </si>
  <si>
    <t>WrK301------11</t>
  </si>
  <si>
    <t>SoK320------11</t>
  </si>
  <si>
    <t>außer versiegelte bzw. Konversionsflächen (§ 32 Abs. 3 Nr. 1 und 2)</t>
  </si>
  <si>
    <t>SoK321------11</t>
  </si>
  <si>
    <t>SgK330------11</t>
  </si>
  <si>
    <t>SgK331------11</t>
  </si>
  <si>
    <t>SgK332------11</t>
  </si>
  <si>
    <t>SgK333------11</t>
  </si>
  <si>
    <t>SgK33410----11</t>
  </si>
  <si>
    <t>SgK33420----11</t>
  </si>
  <si>
    <t>SgK33430----11</t>
  </si>
  <si>
    <t>SgK33411----11</t>
  </si>
  <si>
    <t>SgK33421----11</t>
  </si>
  <si>
    <t>SgK33431----11</t>
  </si>
  <si>
    <t>SgK33412----11</t>
  </si>
  <si>
    <t>SgK33422----11</t>
  </si>
  <si>
    <t>SgK33432----11</t>
  </si>
  <si>
    <t>Inbetriebnahmedatum</t>
  </si>
  <si>
    <t>Außerbetriebnahmedatum</t>
  </si>
  <si>
    <t>Netzabgangsdatum</t>
  </si>
  <si>
    <t>Aggregatzustand Einsatzstoffe (nur bei Biomasse)</t>
  </si>
  <si>
    <t>Bezeichnung</t>
  </si>
  <si>
    <t>Anteilige Zuordnung</t>
  </si>
  <si>
    <t>Inbetriebnahme bis 2001</t>
  </si>
  <si>
    <t>Inbetriebnahme 2002</t>
  </si>
  <si>
    <t>Inbetriebnahme 2003</t>
  </si>
  <si>
    <t>Inbetriebnahme 01-07/2004</t>
  </si>
  <si>
    <t>Inbetriebnahme 08-12/2004</t>
  </si>
  <si>
    <t>Inbetriebnahme 2005</t>
  </si>
  <si>
    <t>Inbetriebnahme 2006</t>
  </si>
  <si>
    <t>Inbetriebnahme 2007</t>
  </si>
  <si>
    <t>Inbetriebnahme 2008</t>
  </si>
  <si>
    <t>Inbetriebnahme 2009</t>
  </si>
  <si>
    <t>Inbetriebnahme 2010</t>
  </si>
  <si>
    <t>Inbetriebnahme 2011</t>
  </si>
  <si>
    <t>WaK230BS----12</t>
  </si>
  <si>
    <t>Inbetriebnahme 2012</t>
  </si>
  <si>
    <t xml:space="preserve"> 0-0,5 MW, Anlage 0,5-5 MW, wasserrechtliche Genehmigung vor 01.01.2012 (Bestandsschutz nach § 66 Abs. 5 EEG 2012)</t>
  </si>
  <si>
    <t>WaK231BS----12</t>
  </si>
  <si>
    <t>Modernisierung 2012</t>
  </si>
  <si>
    <t xml:space="preserve"> 0-0,5 MW, Anlage &lt; 5 MW mit IB vor 01.08.2004, Modernisierung (Bestandsschutz nach § 66 Abs. 14 EEG 2012)</t>
  </si>
  <si>
    <t>WaK232BS----12</t>
  </si>
  <si>
    <t xml:space="preserve"> 0,5-2 MW, Anlage 0,5-5 MW, wasserrechtliche Genehmigung vor 01.01.2012 (Bestandsschutz nach § 66 Abs. 5 EEG 2012)</t>
  </si>
  <si>
    <t>WaK233BS----12</t>
  </si>
  <si>
    <t xml:space="preserve"> 2-5 MW, Anlage 0,5-5 MW, wasserrechtliche Genehmigung vor 01.01.2012 (Bestandsschutz nach § 66 Abs. 5 EEG 2012)</t>
  </si>
  <si>
    <t>WaK234BS----12</t>
  </si>
  <si>
    <t xml:space="preserve"> 0,5-5 MW, Anlage &lt; 5 MW mit IB vor 01.08.2004, Modernisierung (Bestandsschutz nach § 66 Abs. 14 EEG 2012)</t>
  </si>
  <si>
    <t>WaK230------12</t>
  </si>
  <si>
    <t>WaK231------12</t>
  </si>
  <si>
    <t>0,5-2 MW</t>
  </si>
  <si>
    <t>WaK232------12</t>
  </si>
  <si>
    <t>2-5 MW</t>
  </si>
  <si>
    <t>WaK233------12</t>
  </si>
  <si>
    <t>5-10 MW</t>
  </si>
  <si>
    <t>WaK234------12</t>
  </si>
  <si>
    <t>10-20 MW</t>
  </si>
  <si>
    <t>WaK235------12</t>
  </si>
  <si>
    <t>20-50 MW</t>
  </si>
  <si>
    <t>WaK236------12</t>
  </si>
  <si>
    <t>&gt; 50 MW</t>
  </si>
  <si>
    <t>WaK230M-----12</t>
  </si>
  <si>
    <t>0-0,5 MW, IB vor 01.01.2009, Modernisierung 2012</t>
  </si>
  <si>
    <t>WaK231M-----12</t>
  </si>
  <si>
    <t>0,5-2 MW, IB vor 01.01.2009, Modernisierung 2012</t>
  </si>
  <si>
    <t>WaK232M-----12</t>
  </si>
  <si>
    <t>2-5 MW, IB vor 01.01.2009, Modernisierung 2012</t>
  </si>
  <si>
    <t>WaK233M-----12</t>
  </si>
  <si>
    <t>5-10 MW, IB vor 01.01.2009, Modernisierung 2012</t>
  </si>
  <si>
    <t>WaK234M-----12</t>
  </si>
  <si>
    <t>10-20 MW, IB vor 01.01.2009, Modernisierung 2012</t>
  </si>
  <si>
    <t>WaK235M-----12</t>
  </si>
  <si>
    <t>20-50 MW, IB vor 01.01.2009, Modernisierung 2012</t>
  </si>
  <si>
    <t>WaK236M-----12</t>
  </si>
  <si>
    <t>&gt; 50 MW, IB vor 01.01.2009, Modernisierung 2012</t>
  </si>
  <si>
    <t/>
  </si>
  <si>
    <t>BiK51nK12---01</t>
  </si>
  <si>
    <t xml:space="preserve"> 0-0,150 MW, Bonusregel K erstmals 2012</t>
  </si>
  <si>
    <t>Anteil KWK, erstmals 2012</t>
  </si>
  <si>
    <t>BiK51nK12y--01</t>
  </si>
  <si>
    <t xml:space="preserve"> 0-0,150 MW, Bonusregeln y und K erstmals 2012</t>
  </si>
  <si>
    <t>BiK51na1K12-01</t>
  </si>
  <si>
    <t xml:space="preserve"> 0-0,150 MW, Bonusregeln a1, K erstmals 2012</t>
  </si>
  <si>
    <t>BiK51na1K12y01</t>
  </si>
  <si>
    <t xml:space="preserve"> 0-0,150 MW, Bonusregeln a1, y und K erstmals 2012</t>
  </si>
  <si>
    <t>BiK51nGK12--01</t>
  </si>
  <si>
    <t xml:space="preserve"> 0-0,15 MW, Bonusregeln G und K erstmals 2012</t>
  </si>
  <si>
    <t>BiK51nGK12y-01</t>
  </si>
  <si>
    <t xml:space="preserve"> 0-0,15 MW, Bonusregeln G, y und K erstmals 2012</t>
  </si>
  <si>
    <t>BiK51nM1K12-01</t>
  </si>
  <si>
    <t xml:space="preserve"> 0-0,15 MW, Bonusregeln M1 und K erstmals 2012</t>
  </si>
  <si>
    <t>BiK51nM1K12y01</t>
  </si>
  <si>
    <t xml:space="preserve"> 0-0,15 MW, Bonusregeln M1, y und K erstmals 2012</t>
  </si>
  <si>
    <t>BiK51nLK12--01</t>
  </si>
  <si>
    <t xml:space="preserve"> 0-0,15 MW, Bonusregeln L und K erstmals 2012</t>
  </si>
  <si>
    <t>BiK51nLK12y-01</t>
  </si>
  <si>
    <t xml:space="preserve"> 0-0,15 MW, Bonusregeln L, y und K erstmals 2012</t>
  </si>
  <si>
    <t>BiK51nX1K12-01</t>
  </si>
  <si>
    <t xml:space="preserve"> 0-0,15 MW, Bonusregeln X1 und K erstmals 2012</t>
  </si>
  <si>
    <t>BiK51nX1K12y01</t>
  </si>
  <si>
    <t xml:space="preserve"> 0-0,15 MW, Bonusregeln X1, y und K erstmals 2012</t>
  </si>
  <si>
    <t>BiK51aK12---01</t>
  </si>
  <si>
    <t xml:space="preserve"> 0,150-0,5 MW, Bonusregel K erstmals 2012</t>
  </si>
  <si>
    <t>BiK51aK12y--01</t>
  </si>
  <si>
    <t xml:space="preserve"> 0,150-0,5 MW, Bonusregeln y und K erstmals 2012</t>
  </si>
  <si>
    <t>BiK51aa1K12-01</t>
  </si>
  <si>
    <t xml:space="preserve"> 0,150-0,5 MW, Bonusregeln a1 und K erstmals 2012</t>
  </si>
  <si>
    <t>BiK51aa1K12y01</t>
  </si>
  <si>
    <t xml:space="preserve"> 0,150-0,5 MW, Bonusregeln a1, y und K erstmals 2012</t>
  </si>
  <si>
    <t>BiK51aGK12--01</t>
  </si>
  <si>
    <t xml:space="preserve"> 0,15-0,5 MW, Bonusregeln G und K erstmals 2012</t>
  </si>
  <si>
    <t>BiK51aGK12y-01</t>
  </si>
  <si>
    <t xml:space="preserve"> 0,15-0,5 MW, Bonusregeln G, y und K erstmals 2012</t>
  </si>
  <si>
    <t>BiK51aM2K12-01</t>
  </si>
  <si>
    <t xml:space="preserve"> 0,15-0,5 MW, Bonusregeln M2 und K erstmals 2012</t>
  </si>
  <si>
    <t>BiK51aM2K12y01</t>
  </si>
  <si>
    <t xml:space="preserve"> 0,15-0,5 MW, Bonusregeln M2, y und K erstmals 2012</t>
  </si>
  <si>
    <t>BiK51aLK12--01</t>
  </si>
  <si>
    <t xml:space="preserve"> 0,15-0,5 MW, Bonusregeln L und K erstmals 2012</t>
  </si>
  <si>
    <t>BiK51aLK12y-01</t>
  </si>
  <si>
    <t xml:space="preserve"> 0,15-0,5 MW, Bonusregeln L, y und K erstmals 2012</t>
  </si>
  <si>
    <t>BiK51aX2K12-01</t>
  </si>
  <si>
    <t xml:space="preserve"> 0,15-0,5 MW, Bonusregeln X2 und K erstmals 2012</t>
  </si>
  <si>
    <t>BiK51aX2K12y01</t>
  </si>
  <si>
    <t xml:space="preserve"> 0,15-0,5 MW, Bonusregeln X2, y und K erstmals 2012</t>
  </si>
  <si>
    <t>BiK52aK12---01</t>
  </si>
  <si>
    <t xml:space="preserve"> 0,5-5 MW, Bonusregel K erstmals 2012</t>
  </si>
  <si>
    <t>BiK52aa2K12-01</t>
  </si>
  <si>
    <t xml:space="preserve"> 0,5-5 MW, Bonusregeln a2, K erstmals 2012</t>
  </si>
  <si>
    <t>BiK52aa3K12-01</t>
  </si>
  <si>
    <t xml:space="preserve"> 0,5-5 MW, Bonusregeln a3, K erstmals 2012</t>
  </si>
  <si>
    <t>BiK53aK12---01</t>
  </si>
  <si>
    <t xml:space="preserve"> 5-20 MW, Bonusregel K erstmals 2012</t>
  </si>
  <si>
    <t>BiK54aK12---01</t>
  </si>
  <si>
    <t>BiK51nK12---02</t>
  </si>
  <si>
    <t>BiK51nK12y--02</t>
  </si>
  <si>
    <t>BiK51na1K12-02</t>
  </si>
  <si>
    <t>BiK51na1K12y02</t>
  </si>
  <si>
    <t>BiK51nGK12--02</t>
  </si>
  <si>
    <t>BiK51nGK12y-02</t>
  </si>
  <si>
    <t>BiK51nM1K12-02</t>
  </si>
  <si>
    <t>BiK51nM1K12y02</t>
  </si>
  <si>
    <t>BiK51nLK12--02</t>
  </si>
  <si>
    <t>BiK51nLK12y-02</t>
  </si>
  <si>
    <t>BiK51nX1K12-02</t>
  </si>
  <si>
    <t>BiK51nX1K12y02</t>
  </si>
  <si>
    <t>BiK51aK12---02</t>
  </si>
  <si>
    <t>BiK51aK12y--02</t>
  </si>
  <si>
    <t>BiK51aa1K12-02</t>
  </si>
  <si>
    <t xml:space="preserve"> 0,150-0,5 MW, Bonusregeln a1, K erstmals 2012</t>
  </si>
  <si>
    <t>BiK51aa1K12y02</t>
  </si>
  <si>
    <t>BiK51aGK12--02</t>
  </si>
  <si>
    <t>BiK51aGK12y-02</t>
  </si>
  <si>
    <t>BiK51aM2K12-02</t>
  </si>
  <si>
    <t>BiK51aM2K12y02</t>
  </si>
  <si>
    <t>BiK51aLK12--02</t>
  </si>
  <si>
    <t>BiK51aLK12y-02</t>
  </si>
  <si>
    <t>BiK51aX2K12-02</t>
  </si>
  <si>
    <t>BiK51aX2K12y02</t>
  </si>
  <si>
    <t>BiK52aK12---02</t>
  </si>
  <si>
    <t>BiK52aa2K12-02</t>
  </si>
  <si>
    <t>BiK52aa3K12-02</t>
  </si>
  <si>
    <t>BiK53aK12---02</t>
  </si>
  <si>
    <t>BiK54aK12---02</t>
  </si>
  <si>
    <t>BiK51nK12---03</t>
  </si>
  <si>
    <t>BiK51nK12y--03</t>
  </si>
  <si>
    <t>BiK51na1K12-03</t>
  </si>
  <si>
    <t>BiK51na1K12y03</t>
  </si>
  <si>
    <t>BiK51nGK12--03</t>
  </si>
  <si>
    <t>BiK51nGK12y-03</t>
  </si>
  <si>
    <t>BiK51nM1K12-03</t>
  </si>
  <si>
    <t>BiK51nM1K12y03</t>
  </si>
  <si>
    <t>BiK51nLK12--03</t>
  </si>
  <si>
    <t>BiK51nLK12y-03</t>
  </si>
  <si>
    <t>BiK51nX1K12-03</t>
  </si>
  <si>
    <t>BiK51nX1K12y03</t>
  </si>
  <si>
    <t>BiK51aK12---03</t>
  </si>
  <si>
    <t>BiK51aK12y--03</t>
  </si>
  <si>
    <t>BiK51aa1K12-03</t>
  </si>
  <si>
    <t>BiK51aa1K12y03</t>
  </si>
  <si>
    <t>BiK51aGK12--03</t>
  </si>
  <si>
    <t>BiK51aGK12y-03</t>
  </si>
  <si>
    <t>BiK51aM2K12-03</t>
  </si>
  <si>
    <t>BiK51aM2K12y03</t>
  </si>
  <si>
    <t>BiK51aLK12--03</t>
  </si>
  <si>
    <t>BiK51aLK12y-03</t>
  </si>
  <si>
    <t>BiK51aX2K12-03</t>
  </si>
  <si>
    <t>BiK51aX2K12y03</t>
  </si>
  <si>
    <t>BiK52aK12---03</t>
  </si>
  <si>
    <t>BiK52aa2K12-03</t>
  </si>
  <si>
    <t>BiK52aa3K12-03</t>
  </si>
  <si>
    <t>BiK53aK12---03</t>
  </si>
  <si>
    <t>BiK54aK12---03</t>
  </si>
  <si>
    <t>Inbetriebnahme 2004</t>
  </si>
  <si>
    <t>BiK81K12----04</t>
  </si>
  <si>
    <t xml:space="preserve"> 0-0,15 MW, Bonusregel K erstmals 2012</t>
  </si>
  <si>
    <t>BiK81K12y---04</t>
  </si>
  <si>
    <t xml:space="preserve"> 0-0,15 MW, Bonusregeln y und K erstmals 2012</t>
  </si>
  <si>
    <t>BiK81a1K12--04</t>
  </si>
  <si>
    <t xml:space="preserve"> 0-0,15 MW, Bonusregeln a1, K erstmals 2012</t>
  </si>
  <si>
    <t>BiK81a1K12y-04</t>
  </si>
  <si>
    <t xml:space="preserve"> 0-0,15 MW, Bonusregeln a1, y und K erstmals 2012</t>
  </si>
  <si>
    <t>BiK81GK12---04</t>
  </si>
  <si>
    <t>BiK81GK12y--04</t>
  </si>
  <si>
    <t>BiK81M1K12--04</t>
  </si>
  <si>
    <t xml:space="preserve"> 0-0,15 MW, Bonusregeln M1, K erstmals 2012</t>
  </si>
  <si>
    <t>BiK81M1K12y-04</t>
  </si>
  <si>
    <t>BiK81LK12---04</t>
  </si>
  <si>
    <t>BiK81LK12y--04</t>
  </si>
  <si>
    <t>BiK81X1K12--04</t>
  </si>
  <si>
    <t>BiK81X1K12y-04</t>
  </si>
  <si>
    <t>BiK81bK12---04</t>
  </si>
  <si>
    <t xml:space="preserve"> 0-0,15 MW, Bonusregeln b und K erstmals 2012</t>
  </si>
  <si>
    <t>BiK81bK12y--04</t>
  </si>
  <si>
    <t xml:space="preserve"> 0-0,15 MW, Bonusregeln b, y und K erstmals 2012</t>
  </si>
  <si>
    <t>BiK81a1bK12-04</t>
  </si>
  <si>
    <t xml:space="preserve"> 0-0,15 MW, Bonusregeln a1, b und K erstmals 2012</t>
  </si>
  <si>
    <t>BiK81a1bK12y04</t>
  </si>
  <si>
    <t xml:space="preserve"> 0-0,15 MW, Bonusregeln a1, b, y und K erstmals 2012</t>
  </si>
  <si>
    <t>BiK81GbK12--04</t>
  </si>
  <si>
    <t xml:space="preserve"> 0-0,15 MW, Bonusregeln G, b und K erstmals 2012</t>
  </si>
  <si>
    <t>BiK81GbK12y-04</t>
  </si>
  <si>
    <t xml:space="preserve"> 0-0,15 MW, Bonusregeln G, y, b und K erstmals 2012</t>
  </si>
  <si>
    <t>BiK81M1bK12-04</t>
  </si>
  <si>
    <t xml:space="preserve"> 0-0,15 MW, Bonusregeln M1, b und K erstmals 2012</t>
  </si>
  <si>
    <t>BiK81M1bK12y04</t>
  </si>
  <si>
    <t xml:space="preserve"> 0-0,15 MW, Bonusregeln M1, y, b und K erstmals 2012</t>
  </si>
  <si>
    <t>BiK81LbK12--04</t>
  </si>
  <si>
    <t xml:space="preserve"> 0-0,15 MW, Bonusregeln L, b und K erstmals 2012</t>
  </si>
  <si>
    <t>BiK81LbK12y-04</t>
  </si>
  <si>
    <t xml:space="preserve"> 0-0,15 MW, Bonusregeln L, y, b und K erstmals 2012</t>
  </si>
  <si>
    <t>BiK81X1bK12-04</t>
  </si>
  <si>
    <t xml:space="preserve"> 0-0,15 MW, Bonusregeln X1, b und K erstmals 2012</t>
  </si>
  <si>
    <t>BiK81X1bK12y04</t>
  </si>
  <si>
    <t xml:space="preserve"> 0-0,15 MW, Bonusregeln X1, y, b und K erstmals 2012</t>
  </si>
  <si>
    <t>BiK82K12----04</t>
  </si>
  <si>
    <t xml:space="preserve"> 0,15-0,5 MW, Bonusregel K erstmals 2012</t>
  </si>
  <si>
    <t>BiK82K12y---04</t>
  </si>
  <si>
    <t xml:space="preserve"> 0,15-0,5 MW, Bonusregeln y und K erstmals 2012</t>
  </si>
  <si>
    <t>BiK82a1K12--04</t>
  </si>
  <si>
    <t xml:space="preserve"> 0,15-0,5 MW, Bonusregeln a1 und K erstmals 2012</t>
  </si>
  <si>
    <t>BiK82a1K12y-04</t>
  </si>
  <si>
    <t xml:space="preserve"> 0,15-0,5 MW, Bonusregeln a1, y und K erstmals 2012</t>
  </si>
  <si>
    <t>BiK82GK12---04</t>
  </si>
  <si>
    <t>BiK82GK12y--04</t>
  </si>
  <si>
    <t>BiK82M2K12--04</t>
  </si>
  <si>
    <t xml:space="preserve"> 0,15-0,5 MW, Bonusregeln M2, K erstmals 2012</t>
  </si>
  <si>
    <t>BiK82M2K12y-04</t>
  </si>
  <si>
    <t>BiK82LK12---04</t>
  </si>
  <si>
    <t>BiK82LK12y--04</t>
  </si>
  <si>
    <t>BiK82X2K12--04</t>
  </si>
  <si>
    <t>BiK82X2K12y-04</t>
  </si>
  <si>
    <t>BiK82bK12---04</t>
  </si>
  <si>
    <t xml:space="preserve"> 0,15-0,5 MW, Bonusregeln b und K erstmals 2012</t>
  </si>
  <si>
    <t>BiK82bK12y--04</t>
  </si>
  <si>
    <t xml:space="preserve"> 0,15-0,5 MW, Bonusregeln b, y und K erstmals 2012</t>
  </si>
  <si>
    <t>BiK82a1bK12-04</t>
  </si>
  <si>
    <t xml:space="preserve"> 0,15-0,5 MW, Bonusregeln a1, b und K erstmals 2012</t>
  </si>
  <si>
    <t>BiK82a1bK12y04</t>
  </si>
  <si>
    <t xml:space="preserve"> 0,15-0,5 MW, Bonusregeln a1, b, y und K erstmals 2012</t>
  </si>
  <si>
    <t>BiK82GbK12--04</t>
  </si>
  <si>
    <t xml:space="preserve"> 0,15-0,5 MW, Bonusregeln G, b und K erstmals 2012</t>
  </si>
  <si>
    <t>BiK82GbK12y-04</t>
  </si>
  <si>
    <t xml:space="preserve"> 0,15-0,5 MW, Bonusregeln G, y, b und K erstmals 2012</t>
  </si>
  <si>
    <t>BiK82M2bK12-04</t>
  </si>
  <si>
    <t xml:space="preserve"> 0,15-0,5 MW, Bonusregeln M2, b und K erstmals 2012</t>
  </si>
  <si>
    <t>BiK82M2bK12y04</t>
  </si>
  <si>
    <t xml:space="preserve"> 0,15-0,5 MW, Bonusregeln M2, y, b und K erstmals 2012</t>
  </si>
  <si>
    <t>BiK82LbK12--04</t>
  </si>
  <si>
    <t xml:space="preserve"> 0,15-0,5 MW, Bonusregeln L, b und K erstmals 2012</t>
  </si>
  <si>
    <t>BiK82LbK12y-04</t>
  </si>
  <si>
    <t xml:space="preserve"> 0,15-0,5 MW, Bonusregeln L, y, b und K erstmals 2012</t>
  </si>
  <si>
    <t>BiK82X2bK12-04</t>
  </si>
  <si>
    <t xml:space="preserve"> 0,15-0,5 MW, Bonusregeln X2, b und K erstmals 2012</t>
  </si>
  <si>
    <t>BiK82X2bK12y04</t>
  </si>
  <si>
    <t xml:space="preserve"> 0,15-0,5 MW, Bonusregeln X2, y, b und K erstmals 2012</t>
  </si>
  <si>
    <t>BiK83K12----04</t>
  </si>
  <si>
    <t>BiK83a2K12--04</t>
  </si>
  <si>
    <t xml:space="preserve"> 0,5-5 MW, Bonusregeln a2 und K erstmals 2012</t>
  </si>
  <si>
    <t>BiK83a3K12--04</t>
  </si>
  <si>
    <t xml:space="preserve"> 0,5-5 MW, Bonusregeln a3 und K erstmals 2012</t>
  </si>
  <si>
    <t>BiK83bK12---04</t>
  </si>
  <si>
    <t xml:space="preserve"> 0,5-5 MW, Bonusregel b und K erstmals 2012</t>
  </si>
  <si>
    <t>BiK83a2bK12-04</t>
  </si>
  <si>
    <t xml:space="preserve"> 0,5-5 MW, Bonusregeln a2, b und K erstmals 2012</t>
  </si>
  <si>
    <t>BiK83a3bK12-04</t>
  </si>
  <si>
    <t xml:space="preserve"> 0,5-5 MW, Bonusregeln a3, b und K erstmals 2012</t>
  </si>
  <si>
    <t>BiK84K12----04</t>
  </si>
  <si>
    <t>Inbetriebnahme 01.01. bis 31.07.2004</t>
  </si>
  <si>
    <t>BiK85K12----04</t>
  </si>
  <si>
    <t>BiK81K12----05</t>
  </si>
  <si>
    <t>BiK81K12y---05</t>
  </si>
  <si>
    <t>BiK81a1K12--05</t>
  </si>
  <si>
    <t xml:space="preserve"> 0-0,15 MW, Bonusregeln a1 und K erstmals 2012</t>
  </si>
  <si>
    <t>BiK81a1K12y-05</t>
  </si>
  <si>
    <t>BiK81GK12---05</t>
  </si>
  <si>
    <t>BiK81GK12y--05</t>
  </si>
  <si>
    <t>BiK81M1K12--05</t>
  </si>
  <si>
    <t>BiK81M1K12y-05</t>
  </si>
  <si>
    <t>BiK81LK12---05</t>
  </si>
  <si>
    <t>BiK81LK12y--05</t>
  </si>
  <si>
    <t>BiK81X1K12--05</t>
  </si>
  <si>
    <t>BiK81X1K12y-05</t>
  </si>
  <si>
    <t>BiK81bK12---05</t>
  </si>
  <si>
    <t>BiK81bK12y--05</t>
  </si>
  <si>
    <t>BiK81a1bK12-05</t>
  </si>
  <si>
    <t>BiK81a1bK12y05</t>
  </si>
  <si>
    <t>BiK81GbK12--05</t>
  </si>
  <si>
    <t>BiK81GbK12y-05</t>
  </si>
  <si>
    <t>BiK81M1bK12-05</t>
  </si>
  <si>
    <t>BiK81M1bK12y05</t>
  </si>
  <si>
    <t>BiK81LbK12--05</t>
  </si>
  <si>
    <t>BiK81LbK12y-05</t>
  </si>
  <si>
    <t>BiK81X1bK12-05</t>
  </si>
  <si>
    <t>BiK81X1bK12y05</t>
  </si>
  <si>
    <t>BiK82K12----05</t>
  </si>
  <si>
    <t>BiK82K12y---05</t>
  </si>
  <si>
    <t>BiK82a1K12--05</t>
  </si>
  <si>
    <t>BiK82a1K12y-05</t>
  </si>
  <si>
    <t>BiK82GK12---05</t>
  </si>
  <si>
    <t>BiK82GK12y--05</t>
  </si>
  <si>
    <t>BiK82M2K12--05</t>
  </si>
  <si>
    <t>BiK82M2K12y-05</t>
  </si>
  <si>
    <t>BiK82LK12---05</t>
  </si>
  <si>
    <t>BiK82LK12y--05</t>
  </si>
  <si>
    <t>BiK82X2K12--05</t>
  </si>
  <si>
    <t>BiK82X2K12y-05</t>
  </si>
  <si>
    <t>BiK82bK12---05</t>
  </si>
  <si>
    <t>BiK82bK12y--05</t>
  </si>
  <si>
    <t>BiK82a1bK12-05</t>
  </si>
  <si>
    <t>BiK82a1bK12y05</t>
  </si>
  <si>
    <t>BiK82GbK12--05</t>
  </si>
  <si>
    <t>BiK82GbK12y-05</t>
  </si>
  <si>
    <t>BiK82M2bK12-05</t>
  </si>
  <si>
    <t>BiK82M2bK12y05</t>
  </si>
  <si>
    <t>BiK82LbK12--05</t>
  </si>
  <si>
    <t>BiK82LbK12y-05</t>
  </si>
  <si>
    <t>BiK82X2bK12-05</t>
  </si>
  <si>
    <t>BiK82X2bK12y05</t>
  </si>
  <si>
    <t>BiK83K12----05</t>
  </si>
  <si>
    <t>BiK83a2K12--05</t>
  </si>
  <si>
    <t>BiK83a3K12--05</t>
  </si>
  <si>
    <t>BiK83bK12---05</t>
  </si>
  <si>
    <t>BiK83a2bK12-05</t>
  </si>
  <si>
    <t>BiK83a3bK12-05</t>
  </si>
  <si>
    <t>BiK84K12----05</t>
  </si>
  <si>
    <t>BiK81K12----06</t>
  </si>
  <si>
    <t>BiK81K12y---06</t>
  </si>
  <si>
    <t>BiK81a1K12--06</t>
  </si>
  <si>
    <t>BiK81a1K12y-06</t>
  </si>
  <si>
    <t>BiK81GK12---06</t>
  </si>
  <si>
    <t>BiK81GK12y--06</t>
  </si>
  <si>
    <t>BiK81M1K12--06</t>
  </si>
  <si>
    <t>BiK81M1K12y-06</t>
  </si>
  <si>
    <t>BiK81LK12---06</t>
  </si>
  <si>
    <t>BiK81LK12y--06</t>
  </si>
  <si>
    <t>BiK81X1K12--06</t>
  </si>
  <si>
    <t>BiK81X1K12y-06</t>
  </si>
  <si>
    <t>BiK81bK12---06</t>
  </si>
  <si>
    <t>BiK81bK12y--06</t>
  </si>
  <si>
    <t>BiK81a1bK12-06</t>
  </si>
  <si>
    <t>BiK81a1bK12y06</t>
  </si>
  <si>
    <t>BiK81GbK12--06</t>
  </si>
  <si>
    <t>BiK81GbK12y-06</t>
  </si>
  <si>
    <t>BiK81M1bK12-06</t>
  </si>
  <si>
    <t>BiK81M1bK12y06</t>
  </si>
  <si>
    <t>BiK81LbK12--06</t>
  </si>
  <si>
    <t>BiK81LbK12y-06</t>
  </si>
  <si>
    <t>BiK81X1bK12-06</t>
  </si>
  <si>
    <t>BiK81X1bK12y06</t>
  </si>
  <si>
    <t>BiK82K12----06</t>
  </si>
  <si>
    <t>BiK82K12y---06</t>
  </si>
  <si>
    <t>BiK82a1K12--06</t>
  </si>
  <si>
    <t>BiK82a1K12y-06</t>
  </si>
  <si>
    <t>BiK82GK12---06</t>
  </si>
  <si>
    <t>BiK82GK12y--06</t>
  </si>
  <si>
    <t>BiK82M2K12--06</t>
  </si>
  <si>
    <t>BiK82M2K12y-06</t>
  </si>
  <si>
    <t>BiK82LK12---06</t>
  </si>
  <si>
    <t>BiK82LK12y--06</t>
  </si>
  <si>
    <t>BiK82X2K12--06</t>
  </si>
  <si>
    <t>BiK82X2K12y-06</t>
  </si>
  <si>
    <t>BiK82bK12---06</t>
  </si>
  <si>
    <t>BiK82bK12y--06</t>
  </si>
  <si>
    <t>BiK82a1bK12-06</t>
  </si>
  <si>
    <t>BiK82a1bK12y06</t>
  </si>
  <si>
    <t>BiK82GbK12--06</t>
  </si>
  <si>
    <t>BiK82GbK12y-06</t>
  </si>
  <si>
    <t>BiK82M2bK12-06</t>
  </si>
  <si>
    <t>BiK82M2bK12y06</t>
  </si>
  <si>
    <t>BiK82LbK12--06</t>
  </si>
  <si>
    <t>BiK82LbK12y-06</t>
  </si>
  <si>
    <t>BiK82X2bK12-06</t>
  </si>
  <si>
    <t>BiK82X2bK12y06</t>
  </si>
  <si>
    <t>BiK83K12----06</t>
  </si>
  <si>
    <t>BiK83a2K12--06</t>
  </si>
  <si>
    <t>BiK83a3K12--06</t>
  </si>
  <si>
    <t>BiK83bK12---06</t>
  </si>
  <si>
    <t>BiK83a2bK12-06</t>
  </si>
  <si>
    <t>BiK83a3bK12-06</t>
  </si>
  <si>
    <t>BiK84K12----06</t>
  </si>
  <si>
    <t>Inbetriebnahme 30.06. bis 31.12.2006</t>
  </si>
  <si>
    <t>BiK85K12----06</t>
  </si>
  <si>
    <t xml:space="preserve"> &lt;20 MW, Altholz, Bonusregel K erstmals 2012</t>
  </si>
  <si>
    <t>BiK81K12----07</t>
  </si>
  <si>
    <t>BiK81K12y---07</t>
  </si>
  <si>
    <t>BiK81a1K12--07</t>
  </si>
  <si>
    <t>BiK81a1K12y-07</t>
  </si>
  <si>
    <t>BiK81GK12---07</t>
  </si>
  <si>
    <t>BiK81GK12y--07</t>
  </si>
  <si>
    <t>BiK81M1K12--07</t>
  </si>
  <si>
    <t>BiK81M1K12y-07</t>
  </si>
  <si>
    <t>BiK81LK12---07</t>
  </si>
  <si>
    <t>BiK81LK12y--07</t>
  </si>
  <si>
    <t>BiK81X1K12--07</t>
  </si>
  <si>
    <t>BiK81X1K12y-07</t>
  </si>
  <si>
    <t>BiK81bK12---07</t>
  </si>
  <si>
    <t>BiK81bK12y--07</t>
  </si>
  <si>
    <t>BiK81a1bK12-07</t>
  </si>
  <si>
    <t>BiK81a1bK12y07</t>
  </si>
  <si>
    <t>BiK81GbK12--07</t>
  </si>
  <si>
    <t>BiK81GbK12y-07</t>
  </si>
  <si>
    <t>BiK81M1bK12-07</t>
  </si>
  <si>
    <t>BiK81M1bK12y07</t>
  </si>
  <si>
    <t>BiK81LbK12--07</t>
  </si>
  <si>
    <t>BiK81LbK12y-07</t>
  </si>
  <si>
    <t>BiK81X1bK12-07</t>
  </si>
  <si>
    <t>BiK81X1bK12y07</t>
  </si>
  <si>
    <t>BiK82K12----07</t>
  </si>
  <si>
    <t>BiK82K12y---07</t>
  </si>
  <si>
    <t>BiK82a1K12--07</t>
  </si>
  <si>
    <t>BiK82a1K12y-07</t>
  </si>
  <si>
    <t>BiK82GK12---07</t>
  </si>
  <si>
    <t>BiK82GK12y--07</t>
  </si>
  <si>
    <t>BiK82M2K12--07</t>
  </si>
  <si>
    <t>BiK82M2K12y-07</t>
  </si>
  <si>
    <t>BiK82LK12---07</t>
  </si>
  <si>
    <t>BiK82LK12y--07</t>
  </si>
  <si>
    <t>BiK82X2K12--07</t>
  </si>
  <si>
    <t>BiK82X2K12y-07</t>
  </si>
  <si>
    <t>BiK82bK12---07</t>
  </si>
  <si>
    <t>BiK82bK12y--07</t>
  </si>
  <si>
    <t>BiK82a1bK12-07</t>
  </si>
  <si>
    <t>BiK82a1bK12y07</t>
  </si>
  <si>
    <t>BiK82GbK12--07</t>
  </si>
  <si>
    <t>BiK82GbK12y-07</t>
  </si>
  <si>
    <t>BiK82M2bK12-07</t>
  </si>
  <si>
    <t>BiK82M2bK12y07</t>
  </si>
  <si>
    <t>BiK82LbK12--07</t>
  </si>
  <si>
    <t>BiK82LbK12y-07</t>
  </si>
  <si>
    <t>BiK82X2bK12-07</t>
  </si>
  <si>
    <t>BiK82X2bK12y07</t>
  </si>
  <si>
    <t>BiK83K12----07</t>
  </si>
  <si>
    <t>BiK83a2K12--07</t>
  </si>
  <si>
    <t>BiK83a3K12--07</t>
  </si>
  <si>
    <t>BiK83bK12---07</t>
  </si>
  <si>
    <t>BiK83a2bK12-07</t>
  </si>
  <si>
    <t>BiK83a3bK12-07</t>
  </si>
  <si>
    <t>BiK84K12----07</t>
  </si>
  <si>
    <t>BiK85K12----07</t>
  </si>
  <si>
    <t>BiK81K12----08</t>
  </si>
  <si>
    <t>BiK81K12y---08</t>
  </si>
  <si>
    <t xml:space="preserve"> 0-0,15 MW, Bonusregeln y, K erstmals 2012</t>
  </si>
  <si>
    <t>BiK81a1K12--08</t>
  </si>
  <si>
    <t>BiK81a1K12y-08</t>
  </si>
  <si>
    <t>BiK81GK12---08</t>
  </si>
  <si>
    <t>BiK81GK12y--08</t>
  </si>
  <si>
    <t>BiK81M1K12--08</t>
  </si>
  <si>
    <t>BiK81M1K12y-08</t>
  </si>
  <si>
    <t>BiK81LK12---08</t>
  </si>
  <si>
    <t>BiK81LK12y--08</t>
  </si>
  <si>
    <t>BiK81X1K12--08</t>
  </si>
  <si>
    <t>BiK81X1K12y-08</t>
  </si>
  <si>
    <t>BiK81bK12---08</t>
  </si>
  <si>
    <t>BiK81bK12y--08</t>
  </si>
  <si>
    <t>BiK81a1bK12-08</t>
  </si>
  <si>
    <t>BiK81a1bK12y08</t>
  </si>
  <si>
    <t>BiK81GbK12--08</t>
  </si>
  <si>
    <t>BiK81GbK12y-08</t>
  </si>
  <si>
    <t>BiK81M1bK12-08</t>
  </si>
  <si>
    <t>BiK81M1bK12y08</t>
  </si>
  <si>
    <t>BiK81LbK12--08</t>
  </si>
  <si>
    <t>BiK81LbK12y-08</t>
  </si>
  <si>
    <t>BiK81X1bK12-08</t>
  </si>
  <si>
    <t>BiK81X1bK12y08</t>
  </si>
  <si>
    <t>BiK82K12----08</t>
  </si>
  <si>
    <t>BiK82K12y---08</t>
  </si>
  <si>
    <t>BiK82a1K12--08</t>
  </si>
  <si>
    <t>BiK82a1K12y-08</t>
  </si>
  <si>
    <t>BiK82GK12---08</t>
  </si>
  <si>
    <t>BiK82GK12y--08</t>
  </si>
  <si>
    <t>BiK82M2K12--08</t>
  </si>
  <si>
    <t>BiK82M2K12y-08</t>
  </si>
  <si>
    <t>BiK82LK12---08</t>
  </si>
  <si>
    <t>BiK82LK12y--08</t>
  </si>
  <si>
    <t>BiK82X2K12--08</t>
  </si>
  <si>
    <t>BiK82X2K12y-08</t>
  </si>
  <si>
    <t>BiK82bK12---08</t>
  </si>
  <si>
    <t>BiK82bK12y--08</t>
  </si>
  <si>
    <t>BiK82a1bK12-08</t>
  </si>
  <si>
    <t>BiK82a1bK12y08</t>
  </si>
  <si>
    <t>BiK82GbK12--08</t>
  </si>
  <si>
    <t>BiK82GbK12y-08</t>
  </si>
  <si>
    <t>BiK82M2bK12-08</t>
  </si>
  <si>
    <t>BiK82M2bK12y08</t>
  </si>
  <si>
    <t>BiK82LbK12--08</t>
  </si>
  <si>
    <t>BiK82LbK12y-08</t>
  </si>
  <si>
    <t>BiK82X2bK12-08</t>
  </si>
  <si>
    <t>BiK82X2bK12y08</t>
  </si>
  <si>
    <t>BiK83K12----08</t>
  </si>
  <si>
    <t>BiK83a2K12--08</t>
  </si>
  <si>
    <t>BiK83a3K12--08</t>
  </si>
  <si>
    <t>BiK83bK12---08</t>
  </si>
  <si>
    <t>BiK83a2bK12-08</t>
  </si>
  <si>
    <t>BiK83a3bK12-08</t>
  </si>
  <si>
    <t>BiK84K12----08</t>
  </si>
  <si>
    <t>BiK85K12----08</t>
  </si>
  <si>
    <t>BiK270BS----12</t>
  </si>
  <si>
    <t>BiK270KBS---12</t>
  </si>
  <si>
    <t>BiK270a1BS--12</t>
  </si>
  <si>
    <t>BiK270a1KBS-12</t>
  </si>
  <si>
    <t>BiK270t3BS--12</t>
  </si>
  <si>
    <t>BiK270t3KBS-12</t>
  </si>
  <si>
    <t>BiK270t3a1BS12</t>
  </si>
  <si>
    <t>BiK270t3a1KB12</t>
  </si>
  <si>
    <t>BiK271BS----12</t>
  </si>
  <si>
    <t>BiK271KBS---12</t>
  </si>
  <si>
    <t>BiK271a1BS--12</t>
  </si>
  <si>
    <t>BiK271a1KBS-12</t>
  </si>
  <si>
    <t>BiK271t3BS--12</t>
  </si>
  <si>
    <t>BiK271t3KBS-12</t>
  </si>
  <si>
    <t>BiK271t3a1BS12</t>
  </si>
  <si>
    <t>BiK271t3a1KB12</t>
  </si>
  <si>
    <t>BiK272BS----12</t>
  </si>
  <si>
    <t>BiK272KBS---12</t>
  </si>
  <si>
    <t>BiK272a2BS--12</t>
  </si>
  <si>
    <t>BiK272a2KBS-12</t>
  </si>
  <si>
    <t>BiK272ahBS--12</t>
  </si>
  <si>
    <t>BiK272ahKBS-12</t>
  </si>
  <si>
    <t>BiK272t3BS--12</t>
  </si>
  <si>
    <t>BiK272t3KBS-12</t>
  </si>
  <si>
    <t>BiK272t3a2BS12</t>
  </si>
  <si>
    <t>BiK272t3a2KB12</t>
  </si>
  <si>
    <t>BiK272t3ahBS12</t>
  </si>
  <si>
    <t>BiK272t3ahKB12</t>
  </si>
  <si>
    <t>BiK273KBS---12</t>
  </si>
  <si>
    <t>BiK270------12</t>
  </si>
  <si>
    <t>0-0,15 MW</t>
  </si>
  <si>
    <t>BiK270E1a---12</t>
  </si>
  <si>
    <t>0-0,15 MW, Bonusregel E1a</t>
  </si>
  <si>
    <t>BiK270E2a---12</t>
  </si>
  <si>
    <t>0-0,15 MW, Bonusregel E2a</t>
  </si>
  <si>
    <t>BiK270E2b---12</t>
  </si>
  <si>
    <t>0-0,15 MW, Bonusregel E2b</t>
  </si>
  <si>
    <t>BiK270G1----12</t>
  </si>
  <si>
    <t>0-0,15 MW, Bonusregel G1</t>
  </si>
  <si>
    <t>BiK270E1aG1-12</t>
  </si>
  <si>
    <t>0-0,15 MW, Bonusregeln E1a, G1</t>
  </si>
  <si>
    <t>BiK270E2aG1-12</t>
  </si>
  <si>
    <t>0-0,15 MW, Bonusregeln E2a, G1</t>
  </si>
  <si>
    <t>BiK270E2bG1-12</t>
  </si>
  <si>
    <t>0-0,15 MW, Bonusregeln E2b, G1</t>
  </si>
  <si>
    <t>BiK270G2----12</t>
  </si>
  <si>
    <t>0-0,15 MW, Bonusregel G2</t>
  </si>
  <si>
    <t>BiK270E1aG2-12</t>
  </si>
  <si>
    <t>0-0,15 MW, Bonusregeln E1a, G2</t>
  </si>
  <si>
    <t>BiK270E2aG2-12</t>
  </si>
  <si>
    <t>0-0,15 MW, Bonusregeln E2a, G2</t>
  </si>
  <si>
    <t>BiK270E2bG2-12</t>
  </si>
  <si>
    <t>0-0,15 MW, Bonusregeln E2b, G2</t>
  </si>
  <si>
    <t>BiK270G3----12</t>
  </si>
  <si>
    <t>0-0,15 MW, Bonusregel G3</t>
  </si>
  <si>
    <t>BiK270E1aG3-12</t>
  </si>
  <si>
    <t>0-0,15 MW, Bonusregeln E1a, G3</t>
  </si>
  <si>
    <t>BiK270E2aG3-12</t>
  </si>
  <si>
    <t>0-0,15 MW, Bonusregeln E2a, G3</t>
  </si>
  <si>
    <t>BiK270E2bG3-12</t>
  </si>
  <si>
    <t>0-0,15 MW, Bonusregeln E2b, G3</t>
  </si>
  <si>
    <t>BiK271------12</t>
  </si>
  <si>
    <t>0,15-0,5 MW</t>
  </si>
  <si>
    <t>BiK271E1a---12</t>
  </si>
  <si>
    <t>0,15-0,5 MW, Bonusregel E1a</t>
  </si>
  <si>
    <t>BiK271E2a---12</t>
  </si>
  <si>
    <t>0,15-0,5 MW, Bonusregel E2a</t>
  </si>
  <si>
    <t>BiK271E2b---12</t>
  </si>
  <si>
    <t>0,15-0,5 MW, Bonusregel E2b</t>
  </si>
  <si>
    <t>BiK271G1----12</t>
  </si>
  <si>
    <t>0,15-0,5 MW, Bonusregel G1</t>
  </si>
  <si>
    <t>BiK271E1aG1-12</t>
  </si>
  <si>
    <t>0,15-0,5 MW, Bonusregeln E1a, G1</t>
  </si>
  <si>
    <t>BiK271E2aG1-12</t>
  </si>
  <si>
    <t>0,15-0,5 MW, Bonusregeln E2a, G1</t>
  </si>
  <si>
    <t>BiK271E2bG1-12</t>
  </si>
  <si>
    <t>0,15-0,5 MW, Bonusregeln E2b, G1</t>
  </si>
  <si>
    <t>BiK271G2----12</t>
  </si>
  <si>
    <t>0,15-0,5 MW, Bonusregel G2</t>
  </si>
  <si>
    <t>BiK271E1aG2-12</t>
  </si>
  <si>
    <t>0,15-0,5 MW, Bonusregeln E1a, G2</t>
  </si>
  <si>
    <t>BiK271E2aG2-12</t>
  </si>
  <si>
    <t>0,15-0,5 MW, Bonusregeln E2a, G2</t>
  </si>
  <si>
    <t>BiK271E2bG2-12</t>
  </si>
  <si>
    <t>0,15-0,5 MW, Bonusregeln E2b, G2</t>
  </si>
  <si>
    <t>BiK271G3----12</t>
  </si>
  <si>
    <t>0,15-0,5 MW, Bonusregel G3</t>
  </si>
  <si>
    <t>BiK271E1aG3-12</t>
  </si>
  <si>
    <t>0,15-0,5 MW, Bonusregeln E1a, G3</t>
  </si>
  <si>
    <t>BiK271E2aG3-12</t>
  </si>
  <si>
    <t>0,15-0,5 MW, Bonusregeln E2a, G3</t>
  </si>
  <si>
    <t>BiK271E2bG3-12</t>
  </si>
  <si>
    <t>0,15-0,5 MW, Bonusregeln E2b, G3</t>
  </si>
  <si>
    <t>BiK272------12</t>
  </si>
  <si>
    <t>0,5-0,75 MW</t>
  </si>
  <si>
    <t>BiK272E1b---12</t>
  </si>
  <si>
    <t>0,5-0,75 MW, Bonusregel E1b</t>
  </si>
  <si>
    <t>BiK272E1d---12</t>
  </si>
  <si>
    <t>0,5-0,75 MW, Bonusregel E1d</t>
  </si>
  <si>
    <t>BiK272E2a---12</t>
  </si>
  <si>
    <t>0,5-0,75 MW, Bonusregel E2a</t>
  </si>
  <si>
    <t>BiK272E2c---12</t>
  </si>
  <si>
    <t>0,5-0,75 MW, Bonusregel E2c</t>
  </si>
  <si>
    <t>BiK272G1----12</t>
  </si>
  <si>
    <t>0,5-0,75 MW, Bonusregel G1</t>
  </si>
  <si>
    <t>BiK272E1bG1-12</t>
  </si>
  <si>
    <t>0,5-0,75 MW, Bonusregeln E1b, G1</t>
  </si>
  <si>
    <t>BiK272E1dG1-12</t>
  </si>
  <si>
    <t>0,5-0,75 MW, Bonusregeln E1d, G1</t>
  </si>
  <si>
    <t>BiK272E2aG1-12</t>
  </si>
  <si>
    <t>0,5-0,75 MW, Bonusregeln E2a, G1</t>
  </si>
  <si>
    <t>BiK272E2cG1-12</t>
  </si>
  <si>
    <t>0,5-0,75 MW, Bonusregeln E2c, G1</t>
  </si>
  <si>
    <t>BiK272G2----12</t>
  </si>
  <si>
    <t>0,5-0,75 MW, Bonusregel G2</t>
  </si>
  <si>
    <t>BiK272E1bG2-12</t>
  </si>
  <si>
    <t>0,5-0,75 MW, Bonusregeln E1b, G2</t>
  </si>
  <si>
    <t>BiK272E1dG2-12</t>
  </si>
  <si>
    <t>0,5-0,75 MW, Bonusregeln E1d, G2</t>
  </si>
  <si>
    <t>BiK272E2aG2-12</t>
  </si>
  <si>
    <t>0,5-0,75 MW, Bonusregeln E2a, G2</t>
  </si>
  <si>
    <t>BiK272E2cG2-12</t>
  </si>
  <si>
    <t>0,5-0,75 MW, Bonusregeln E2c, G2</t>
  </si>
  <si>
    <t>BiK272G3----12</t>
  </si>
  <si>
    <t>0,5-0,75 MW, Bonusregel G3</t>
  </si>
  <si>
    <t>BiK272E1bG3-12</t>
  </si>
  <si>
    <t>0,5-0,75 MW, Bonusregeln E1b, G3</t>
  </si>
  <si>
    <t>BiK272E1dG3-12</t>
  </si>
  <si>
    <t>0,5-0,75 MW, Bonusregeln E1d, G3</t>
  </si>
  <si>
    <t>BiK272E2aG3-12</t>
  </si>
  <si>
    <t>0,5-0,75 MW, Bonusregeln E2a, G3</t>
  </si>
  <si>
    <t>BiK272E2cG3-12</t>
  </si>
  <si>
    <t>0,5-0,75 MW, Bonusregeln E2c, G3</t>
  </si>
  <si>
    <t>BiK273------12</t>
  </si>
  <si>
    <t>0,75-5 MW</t>
  </si>
  <si>
    <t>BiK273E1c---12</t>
  </si>
  <si>
    <t>0,75-5 MW, Bonusregel E1c</t>
  </si>
  <si>
    <t>BiK273E1d---12</t>
  </si>
  <si>
    <t>0,75-5 MW, Bonusregel E1d</t>
  </si>
  <si>
    <t>BiK273E2a---12</t>
  </si>
  <si>
    <t>0,75-5 MW, Bonusregel E2a</t>
  </si>
  <si>
    <t>BiK273E2c---12</t>
  </si>
  <si>
    <t>0,75-5 MW, Bonusregel E2c</t>
  </si>
  <si>
    <t>BiK273G1----12</t>
  </si>
  <si>
    <t>0,75-5 MW, Bonusregel G1</t>
  </si>
  <si>
    <t>BiK273E1cG1-12</t>
  </si>
  <si>
    <t>0,75-5 MW, Bonusregeln E1c, G1</t>
  </si>
  <si>
    <t>BiK273E1dG1-12</t>
  </si>
  <si>
    <t>0,75-5 MW, Bonusregeln E1d, G1</t>
  </si>
  <si>
    <t>BiK273E2aG1-12</t>
  </si>
  <si>
    <t>0,75-5 MW, Bonusregeln E2a, G1</t>
  </si>
  <si>
    <t>BiK273E2cG1-12</t>
  </si>
  <si>
    <t>0,75-5 MW, Bonusregeln E2c, G1</t>
  </si>
  <si>
    <t>BiK273G2----12</t>
  </si>
  <si>
    <t>0,75-5 MW, Bonusregel G2</t>
  </si>
  <si>
    <t>BiK273E1cG2-12</t>
  </si>
  <si>
    <t>0,75-5 MW, Bonusregeln E1c, G2</t>
  </si>
  <si>
    <t>BiK273E1dG2-12</t>
  </si>
  <si>
    <t>0,75-5 MW, Bonusregeln E1d, G2</t>
  </si>
  <si>
    <t>BiK273E2aG2-12</t>
  </si>
  <si>
    <t>0,75-5 MW, Bonusregeln E2a, G2</t>
  </si>
  <si>
    <t>BiK273E2cG2-12</t>
  </si>
  <si>
    <t>0,75-5 MW, Bonusregeln E2c, G2</t>
  </si>
  <si>
    <t>BiK273G3----12</t>
  </si>
  <si>
    <t>0,75-5 MW, Bonusregel G3</t>
  </si>
  <si>
    <t>BiK273E1cG3-12</t>
  </si>
  <si>
    <t>0,75-5 MW, Bonusregeln E1c, G3</t>
  </si>
  <si>
    <t>BiK273E1dG3-12</t>
  </si>
  <si>
    <t>0,75-5 MW, Bonusregeln E1d, G3</t>
  </si>
  <si>
    <t>BiK273E2aG3-12</t>
  </si>
  <si>
    <t>0,75-5 MW, Bonusregeln E2a, G3</t>
  </si>
  <si>
    <t>BiK273E2cG3-12</t>
  </si>
  <si>
    <t>0,75-5 MW, Bonusregeln E2c, G3</t>
  </si>
  <si>
    <t>BiK274------12</t>
  </si>
  <si>
    <t>5-20 MW</t>
  </si>
  <si>
    <t>BiK27a0-----12</t>
  </si>
  <si>
    <t>Inbetriebnahme bis 2012</t>
  </si>
  <si>
    <t>0-0,5 MW, Vergärung von Bioabfällen</t>
  </si>
  <si>
    <t>BiK27a0G1---12</t>
  </si>
  <si>
    <t>0-0,5 MW, Vergärung von Bioabfällen, Bonusregel G1</t>
  </si>
  <si>
    <t>BiK27a0G2---12</t>
  </si>
  <si>
    <t>0-0,5 MW, Vergärung von Bioabfällen, Bonusregel G2</t>
  </si>
  <si>
    <t>BiK27a0G3---12</t>
  </si>
  <si>
    <t>0-0,5 MW, Vergärung von Bioabfällen, Bonusregel G3</t>
  </si>
  <si>
    <t>BiK27a1-----12</t>
  </si>
  <si>
    <t>0,5-5 MW, Vergärung von Bioabfällen</t>
  </si>
  <si>
    <t>BiK27a1G1---12</t>
  </si>
  <si>
    <t>0,5-5 MW, Vergärung von Bioabfällen, Bonusregel G1</t>
  </si>
  <si>
    <t>BiK27a1G2---12</t>
  </si>
  <si>
    <t>0,5-5 MW, Vergärung von Bioabfällen, Bonusregel G2</t>
  </si>
  <si>
    <t>BiK27a1G3---12</t>
  </si>
  <si>
    <t>0,5-5 MW, Vergärung von Bioabfällen, Bonusregel G3</t>
  </si>
  <si>
    <t>BiK27a2-----12</t>
  </si>
  <si>
    <t>5-20 MW, Vergärung von Bioabfällen</t>
  </si>
  <si>
    <t>BiK27b------12</t>
  </si>
  <si>
    <t>Vergärung von Gülle in Anlagen bis maximal 75 kW installierter Leistung</t>
  </si>
  <si>
    <t>DeK240------12</t>
  </si>
  <si>
    <t>DeK240G1----12</t>
  </si>
  <si>
    <t>0-0,5 MW, Bonusregel G1</t>
  </si>
  <si>
    <t>DeK240G2----12</t>
  </si>
  <si>
    <t>0-0,5 MW, Bonusregel G2</t>
  </si>
  <si>
    <t>DeK240G3----12</t>
  </si>
  <si>
    <t>0-0,5 MW, Bonusregel G3</t>
  </si>
  <si>
    <t>DeK241------12</t>
  </si>
  <si>
    <t>DeK241G1----12</t>
  </si>
  <si>
    <t>0,5-5 MW, Bonusregel G1</t>
  </si>
  <si>
    <t>DeK241G2----12</t>
  </si>
  <si>
    <t>0,5-5 MW, Bonusregel G2</t>
  </si>
  <si>
    <t>DeK241G3----12</t>
  </si>
  <si>
    <t>0,5-5 MW, Bonusregel G3</t>
  </si>
  <si>
    <t>KlK250------12</t>
  </si>
  <si>
    <t>KlK250G1----12</t>
  </si>
  <si>
    <t>KlK250G2----12</t>
  </si>
  <si>
    <t>KlK250G3----12</t>
  </si>
  <si>
    <t>KlK251------12</t>
  </si>
  <si>
    <t>KlK251G1----12</t>
  </si>
  <si>
    <t>KlK251G2----12</t>
  </si>
  <si>
    <t>KlK251G3----12</t>
  </si>
  <si>
    <t>GrK260------12</t>
  </si>
  <si>
    <t>GrK261------12</t>
  </si>
  <si>
    <t>GrK262------12</t>
  </si>
  <si>
    <t>&gt;5MW</t>
  </si>
  <si>
    <t>GeK280------12</t>
  </si>
  <si>
    <t>Gundvergütung</t>
  </si>
  <si>
    <t>GeK280P-----12</t>
  </si>
  <si>
    <t>Bonusregel P</t>
  </si>
  <si>
    <t>Onshore, Endvergütung, Bonusregel S</t>
  </si>
  <si>
    <t>WnK290------12</t>
  </si>
  <si>
    <t>WnK290S-----12</t>
  </si>
  <si>
    <t>WnK291------12</t>
  </si>
  <si>
    <t>WrK300------12</t>
  </si>
  <si>
    <t>WrK300S-----12</t>
  </si>
  <si>
    <t>WrK301------12</t>
  </si>
  <si>
    <t>0-30 kW</t>
  </si>
  <si>
    <t>30-100 kW</t>
  </si>
  <si>
    <t>&gt;100 kW</t>
  </si>
  <si>
    <t>0-30 kW, Fassadenbonus</t>
  </si>
  <si>
    <t>30-100 kW, Fassadenbonus</t>
  </si>
  <si>
    <t>&gt;100 kW, Fassadenbonus</t>
  </si>
  <si>
    <t>Freifläche</t>
  </si>
  <si>
    <t>Inbetriebnahme 01-06/2010</t>
  </si>
  <si>
    <t>Inbetriebnahme 07-09/2010</t>
  </si>
  <si>
    <t>Bebauungsplan, Grünflächen (§ 32 Abs. 3 Nr. 3)</t>
  </si>
  <si>
    <t>Inbetriebnahme 10-12/2010</t>
  </si>
  <si>
    <t xml:space="preserve">Inbetriebnahme 10-12/2010 </t>
  </si>
  <si>
    <t>SoK320------12</t>
  </si>
  <si>
    <t>außer versiegelte bzw. Konversionsflächen (§ 32 Abs. 1 EEG 2012 a.F.)</t>
  </si>
  <si>
    <t>SoK321------12</t>
  </si>
  <si>
    <t>Bebauungsplan, versiegelte bzw. Konversionsflächen (§ 32 Abs. 2 EEG 2012 a.F.)</t>
  </si>
  <si>
    <t>SoK320BS-Apr12</t>
  </si>
  <si>
    <t>Bestandsschutz Bebauungsplan vor 1.3.2012, außer versiegelte bzw. Konversionsflächen (§ 32 Abs. 1 EEG 2012 a.F.)</t>
  </si>
  <si>
    <t>SoK321BS-Apr12</t>
  </si>
  <si>
    <t>Bestandsschutz Bebauungsplan vor 1.3.2012, versiegelte bzw. Konversionsflächen (§ 32 Abs. 2 EEG 2012 a.F.)</t>
  </si>
  <si>
    <t>SoK321BS-Jul12</t>
  </si>
  <si>
    <t>Bestandsschutz für Konversionsflächen (§ 32 Abs. 1 Nr. 3 Buchstabe c Doppelbuchstabe cc EEG 2012)</t>
  </si>
  <si>
    <t>Freiflächenanlage 0 - 10 MW</t>
  </si>
  <si>
    <t>SoK321---Apr12</t>
  </si>
  <si>
    <t>Inbetriebnahme 04/2012</t>
  </si>
  <si>
    <t>SoK321---Mai12</t>
  </si>
  <si>
    <t>Inbetriebnahme 05/2012</t>
  </si>
  <si>
    <t>SoK321---Jun12</t>
  </si>
  <si>
    <t>Inbetriebnahme 06/2012</t>
  </si>
  <si>
    <t>SoK321---Jul12</t>
  </si>
  <si>
    <t>Inbetriebnahme 07/2012</t>
  </si>
  <si>
    <t>SoK321---Aug12</t>
  </si>
  <si>
    <t>Inbetriebnahme 08/2012</t>
  </si>
  <si>
    <t>SoK321---Sep12</t>
  </si>
  <si>
    <t>Inbetriebnahme 09/2012</t>
  </si>
  <si>
    <t>SoK321---Okt12</t>
  </si>
  <si>
    <t>Inbetriebnahme 10/2012</t>
  </si>
  <si>
    <t>SoK321---Nov12</t>
  </si>
  <si>
    <t>Inbetriebnahme 11/2012</t>
  </si>
  <si>
    <t>SoK321---Dez12</t>
  </si>
  <si>
    <t>Inbetriebnahme 12/2012</t>
  </si>
  <si>
    <t>100 kW-1 MW</t>
  </si>
  <si>
    <t>&gt;1 MW</t>
  </si>
  <si>
    <t>0-30 kW, selbstverbrauchte Erzeugung</t>
  </si>
  <si>
    <t>0-30 kW, Rückvergütung für Selbstverbrauch</t>
  </si>
  <si>
    <t>0-30 kW, Rückvergütung für Selbstverbrauch bis 30% der Gesamterzeugung der Anlage</t>
  </si>
  <si>
    <t>0-30 kW, Rückvergütung für Selbstverbrauch über 30% der Gesamterzeugung der Anlage</t>
  </si>
  <si>
    <t>30-100 kW, selbstverbrauchte Erzeugung</t>
  </si>
  <si>
    <t>30-100 kW, Rückvergütung für Selbstverbrauch bis 30% der Gesamterzeugung der Anlage</t>
  </si>
  <si>
    <t>30-100 kW, Rückvergütung für Selbstverbrauch über 30% der Gesamterzeugung der Anlage</t>
  </si>
  <si>
    <t>100-500 kW, selbstverbrauchte Erzeugung</t>
  </si>
  <si>
    <t>100-500 kW, Rückvergütung für Selbstverbrauch bis 30% der Gesamterzeugung der Anlage</t>
  </si>
  <si>
    <t>100-500 kW, Rückvergütung für Selbstverbrauch über 30% der Gesamterzeugung der Anlage</t>
  </si>
  <si>
    <t>SgK330------12</t>
  </si>
  <si>
    <t>Inbetriebnahme 01-03/2012</t>
  </si>
  <si>
    <t>SgK331------12</t>
  </si>
  <si>
    <t>SgK332------12</t>
  </si>
  <si>
    <t>SgK333------12</t>
  </si>
  <si>
    <t>SgK33410----12</t>
  </si>
  <si>
    <t>SgK33420----12</t>
  </si>
  <si>
    <t>SgK33430----12</t>
  </si>
  <si>
    <t>SgK33411----12</t>
  </si>
  <si>
    <t>SgK33421----12</t>
  </si>
  <si>
    <t>SgK33431----12</t>
  </si>
  <si>
    <t>SgK33412----12</t>
  </si>
  <si>
    <t>SgK33422----12</t>
  </si>
  <si>
    <t>SgK33432----12</t>
  </si>
  <si>
    <t>SgK330BS----12</t>
  </si>
  <si>
    <t>Inbetriebnahme 04-06/2012</t>
  </si>
  <si>
    <t>Bestandsschutz Netzanschlussbegehren vor 24.02.2012, 0-30 kW</t>
  </si>
  <si>
    <t>SgK331BS----12</t>
  </si>
  <si>
    <t>Bestandsschutz Netzanschlussbegehren vor 24.02.2012, 30-100 kW</t>
  </si>
  <si>
    <t>SgK332BS----12</t>
  </si>
  <si>
    <t>Bestandsschutz Netzanschlussbegehren vor 24.02.2012, 100 kW-1 MW</t>
  </si>
  <si>
    <t>SgK333BS----12</t>
  </si>
  <si>
    <t>Bestandsschutz Netzanschlussbegehren vor 24.02.2012, &gt;1 MW</t>
  </si>
  <si>
    <t>SgK33410BS--12</t>
  </si>
  <si>
    <t>Bestandsschutz Netzanschlussbegehren vor 24.02.2012, 0-30 kW, selbstverbrauchte Erzeugung</t>
  </si>
  <si>
    <t>SgK33420BS--12</t>
  </si>
  <si>
    <t>Bestandsschutz Netzanschlussbegehren vor 24.02.2012, 0-30 kW, Rückvergütung SV bis 30% der Gesamterzeugung der Anlage</t>
  </si>
  <si>
    <t>SgK33430BS--12</t>
  </si>
  <si>
    <t>Bestandsschutz Netzanschlussbegehren vor 24.02.2012, 0-30 kW, Rückvergütung SV über 30% der Gesamterzeugung der Anlage</t>
  </si>
  <si>
    <t>SgK33411BS--12</t>
  </si>
  <si>
    <t>Bestandsschutz Netzanschlussbegehren vor 24.02.2012, 30-100 kW, selbstverbrauchte Erzeugung</t>
  </si>
  <si>
    <t>SgK33421BS--12</t>
  </si>
  <si>
    <t>Bestandsschutz Netzanschlussbegehren vor 24.02.2012, 30-100 kW, Rückvergütung SV bis 30% der Gesamterzeugung der Anlage</t>
  </si>
  <si>
    <t>SgK33431BS--12</t>
  </si>
  <si>
    <t>Bestandsschutz Netzanschlussbegehren vor 24.02.2012, 30-100 kW, Rückvergütung SV über 30% der Gesamterzeugung der Anlage</t>
  </si>
  <si>
    <t>SgK33412BS--12</t>
  </si>
  <si>
    <t>Bestandsschutz Netzanschlussbegehren vor 24.02.2012, 100-500 kW, selbstverbrauchte Erzeugung</t>
  </si>
  <si>
    <t>SgK33422BS--12</t>
  </si>
  <si>
    <t>Bestandsschutz Netzanschlussbegehren vor 24.02.2012, 100-500 kW, Rückvergütung für SV bis 30% der Gesamterzeugung der Anlage</t>
  </si>
  <si>
    <t>SgK33432BS--12</t>
  </si>
  <si>
    <t>Bestandsschutz Netzanschlussbegehren vor 24.02.2012, 100-500 kW, Rückvergütung SV über 30% der Gesamterzeugung der Anlage</t>
  </si>
  <si>
    <t>0 - 10 kW</t>
  </si>
  <si>
    <t>10 - 40 kW</t>
  </si>
  <si>
    <t>40 kW - 1 MW</t>
  </si>
  <si>
    <t>1 - 10 MW</t>
  </si>
  <si>
    <t>SgK3220--Apr12</t>
  </si>
  <si>
    <t>SgK3221--Apr12</t>
  </si>
  <si>
    <t>SgK3222--Apr12</t>
  </si>
  <si>
    <t>SgK3223--Apr12</t>
  </si>
  <si>
    <t>SgK3220--Mai12</t>
  </si>
  <si>
    <t>SgK3221--Mai12</t>
  </si>
  <si>
    <t>SgK3222--Mai12</t>
  </si>
  <si>
    <t>SgK3223--Mai12</t>
  </si>
  <si>
    <t>SgK3220--Jun12</t>
  </si>
  <si>
    <t>SgK3221--Jun12</t>
  </si>
  <si>
    <t>SgK3222--Jun12</t>
  </si>
  <si>
    <t>SgK3223--Jun12</t>
  </si>
  <si>
    <t>SgK3220--Jul12</t>
  </si>
  <si>
    <t>SgK3221--Jul12</t>
  </si>
  <si>
    <t>SgK3222--Jul12</t>
  </si>
  <si>
    <t>SgK3223--Jul12</t>
  </si>
  <si>
    <t>SgK3220--Aug12</t>
  </si>
  <si>
    <t>SgK3221--Aug12</t>
  </si>
  <si>
    <t>SgK3222--Aug12</t>
  </si>
  <si>
    <t>SgK3223--Aug12</t>
  </si>
  <si>
    <t>SgK3220--Sep12</t>
  </si>
  <si>
    <t>SgK3221--Sep12</t>
  </si>
  <si>
    <t>SgK3222--Sep12</t>
  </si>
  <si>
    <t>SgK3223--Sep12</t>
  </si>
  <si>
    <t>SgK3220--Okt12</t>
  </si>
  <si>
    <t>SgK3221--Okt12</t>
  </si>
  <si>
    <t>SgK3222--Okt12</t>
  </si>
  <si>
    <t>SgK3223--Okt12</t>
  </si>
  <si>
    <t>SgK3220--Nov12</t>
  </si>
  <si>
    <t>SgK3221--Nov12</t>
  </si>
  <si>
    <t>SgK3222--Nov12</t>
  </si>
  <si>
    <t>SgK3223--Nov12</t>
  </si>
  <si>
    <t>SgK3220--Dez12</t>
  </si>
  <si>
    <t>SgK3221--Dez12</t>
  </si>
  <si>
    <t>SgK3222--Dez12</t>
  </si>
  <si>
    <t>SgK3223--Dez12</t>
  </si>
  <si>
    <t>vNNe, Spannungsebene: HöS</t>
  </si>
  <si>
    <t>vNNe, Spannungsebene: Hös/HS</t>
  </si>
  <si>
    <t>vNNe, Spannungsebene: HS</t>
  </si>
  <si>
    <t>vNNe, Spannungsebene: HS/MS</t>
  </si>
  <si>
    <t>vNNe, Spannungsebene: MS</t>
  </si>
  <si>
    <t>vNNe, Spannungsebene: MS/NS</t>
  </si>
  <si>
    <t>vNNe, Spannungsebene: NS</t>
  </si>
  <si>
    <t>vNNe, Spannungsebene: HöS, bis 2008</t>
  </si>
  <si>
    <t>vNNe, Spannungsebene: Hös/HS, bis 2008</t>
  </si>
  <si>
    <t>vNNe, Spannungsebene: HS, bis 2008</t>
  </si>
  <si>
    <t>vNNe, Spannungsebene: HS/MS, bis 2008</t>
  </si>
  <si>
    <t>vNNe, Spannungsebene: MS, bis 2008</t>
  </si>
  <si>
    <t>vNNe, Spannungsebene: MS/NS, bis 2008</t>
  </si>
  <si>
    <t>vNNe, Spannungsebene: NS, bis 2008</t>
  </si>
  <si>
    <t>vNNe, Spannungsebene: HöS, ab 2009</t>
  </si>
  <si>
    <t>vNNe, Spannungsebene: Hös/HS, ab 2009</t>
  </si>
  <si>
    <t>vNNe, Spannungsebene: HS, ab 2009</t>
  </si>
  <si>
    <t>vNNe, Spannungsebene: HS/MS, ab 2009</t>
  </si>
  <si>
    <t>vNNe, Spannungsebene: MS, ab 2009</t>
  </si>
  <si>
    <t>vNNe, Spannungsebene: MS/NS, ab 2009</t>
  </si>
  <si>
    <t>vNNe, Spannungsebene: NS, ab 2009</t>
  </si>
  <si>
    <t>WaK171-------0</t>
  </si>
  <si>
    <t>Verringerung auf Null nach § 17 Abs. 1 (Nichterfüllung § 6 Technische Vorgaben)</t>
  </si>
  <si>
    <t>BiK171-------0</t>
  </si>
  <si>
    <t>GaK171-------0</t>
  </si>
  <si>
    <t>DeK171-------0</t>
  </si>
  <si>
    <t>KlK171-------0</t>
  </si>
  <si>
    <t>GrK171-------0</t>
  </si>
  <si>
    <t>GeK171-------0</t>
  </si>
  <si>
    <t>WiK171-------0</t>
  </si>
  <si>
    <t>WnK171-------0</t>
  </si>
  <si>
    <t>WrK171-------0</t>
  </si>
  <si>
    <t>SoK171-------0</t>
  </si>
  <si>
    <t>SgK171-------0</t>
  </si>
  <si>
    <t>BiK2771-----MW</t>
  </si>
  <si>
    <t>Verringerung auf Marktwert nach § 27 Abs. 7 Satz 1 (Verstoß gegen § 27 Abs. 4 oder 5)</t>
  </si>
  <si>
    <t>Selbstverbrauch</t>
  </si>
  <si>
    <t>SgK171-SV----0</t>
  </si>
  <si>
    <t>Strommenge der Sonstigen DV</t>
  </si>
  <si>
    <t>SgK33b3--SO-DV</t>
  </si>
  <si>
    <t>SoK33b3--SO-DV</t>
  </si>
  <si>
    <t>WrK33b3--SO-DV</t>
  </si>
  <si>
    <t>WnK33b3--SO-DV</t>
  </si>
  <si>
    <t>WiK33b3--SO-DV</t>
  </si>
  <si>
    <t>GeK33b3--SO-DV</t>
  </si>
  <si>
    <t>GrK33b3--SO-DV</t>
  </si>
  <si>
    <t>KlK33b3--SO-DV</t>
  </si>
  <si>
    <t>DeK33b3--SO-DV</t>
  </si>
  <si>
    <t>GaK33b3--SO-DV</t>
  </si>
  <si>
    <t>BiK33b3--SO-DV</t>
  </si>
  <si>
    <t>WaK33b3--SO-DV</t>
  </si>
  <si>
    <t>Strommenge ohne EEG-Vergütung, durch Anlagenbetreiber oder durch Dritte verbraucht</t>
  </si>
  <si>
    <t>SgK33a2-----SV</t>
  </si>
  <si>
    <t>SoK33a2-----SV</t>
  </si>
  <si>
    <t>WrK33a2-----SV</t>
  </si>
  <si>
    <t>WnK33a2-----SV</t>
  </si>
  <si>
    <t>WiK33a2-----SV</t>
  </si>
  <si>
    <t>GeK33a2-----SV</t>
  </si>
  <si>
    <t>GrK33a2-----SV</t>
  </si>
  <si>
    <t>KlK33a2-----SV</t>
  </si>
  <si>
    <t>DeK33a2-----SV</t>
  </si>
  <si>
    <t>GaK33a2-----SV</t>
  </si>
  <si>
    <t>BiK33a2-----SV</t>
  </si>
  <si>
    <t>WaK33a2-----SV</t>
  </si>
  <si>
    <t>Inbetriebnahme 07-09/2012</t>
  </si>
  <si>
    <t xml:space="preserve"> &gt;20 MW, 75% Schwarzlauge etc., Bonusregel K erstmals 2012</t>
  </si>
  <si>
    <t xml:space="preserve"> &gt;20 MW, 75% Schwarzlauge etc., Bonusregel K erstmals 2011</t>
  </si>
  <si>
    <t xml:space="preserve"> &gt;20 MW, 75% Schwarzlauge etc., Bonusregel K erstmals 2010</t>
  </si>
  <si>
    <t xml:space="preserve"> &gt;20 MW, 75% Schwarzlauge etc., Bonusregel K erstmals 2009</t>
  </si>
  <si>
    <t>Strommengen
[kWh]</t>
  </si>
  <si>
    <t>Vergütungen/Prämien
[€]</t>
  </si>
  <si>
    <t>SV</t>
  </si>
  <si>
    <t>§16</t>
  </si>
  <si>
    <t>§17</t>
  </si>
  <si>
    <t>§33b3</t>
  </si>
  <si>
    <t>EEG-Bereich</t>
  </si>
  <si>
    <t>key</t>
  </si>
  <si>
    <t>§16SVBonus</t>
  </si>
  <si>
    <t>§16Wasser</t>
  </si>
  <si>
    <t>§16Biomasse</t>
  </si>
  <si>
    <t>§16Deponie-,Klär-,Grubengas</t>
  </si>
  <si>
    <t>§16Deponiegas</t>
  </si>
  <si>
    <t>§16Klärgas</t>
  </si>
  <si>
    <t>§16Grubengas</t>
  </si>
  <si>
    <t>§16Geothermie</t>
  </si>
  <si>
    <t>§16Wind</t>
  </si>
  <si>
    <t>§16Wind onshore</t>
  </si>
  <si>
    <t>§16Wind Repowering</t>
  </si>
  <si>
    <t>§16Solar</t>
  </si>
  <si>
    <t>§16Solar/Gebäude</t>
  </si>
  <si>
    <t>§33SVWasser</t>
  </si>
  <si>
    <t>§33SVBiomasse</t>
  </si>
  <si>
    <t>§33SVDeponie-,Klär-,Grubengas</t>
  </si>
  <si>
    <t>§33SVDeponiegas</t>
  </si>
  <si>
    <t>§33SVKlärgas</t>
  </si>
  <si>
    <t>§33SVGrubengas</t>
  </si>
  <si>
    <t>§33SVGeothermie</t>
  </si>
  <si>
    <t>§33SVWind</t>
  </si>
  <si>
    <t>§33SVWind onshore</t>
  </si>
  <si>
    <t>§33SVWind Repowering</t>
  </si>
  <si>
    <t>§33SVSolar</t>
  </si>
  <si>
    <t>§33SVSolar/Gebäude</t>
  </si>
  <si>
    <t>§33b3Wasser</t>
  </si>
  <si>
    <t>§33b3Biomasse</t>
  </si>
  <si>
    <t>§33b3Geothermie</t>
  </si>
  <si>
    <t>§33b3Wind</t>
  </si>
  <si>
    <t>§33b3Solar</t>
  </si>
  <si>
    <t>WaK230BS----13</t>
  </si>
  <si>
    <t>Inbetriebnahme 2013</t>
  </si>
  <si>
    <t>WaK231BS----13</t>
  </si>
  <si>
    <t>Modernisierung 2013</t>
  </si>
  <si>
    <t>WaK232BS----13</t>
  </si>
  <si>
    <t>WaK233BS----13</t>
  </si>
  <si>
    <t>WaK234BS----13</t>
  </si>
  <si>
    <t>WaK230------13</t>
  </si>
  <si>
    <t>WaK231------13</t>
  </si>
  <si>
    <t>WaK232------13</t>
  </si>
  <si>
    <t>WaK233------13</t>
  </si>
  <si>
    <t>WaK234------13</t>
  </si>
  <si>
    <t>WaK235------13</t>
  </si>
  <si>
    <t>WaK236------13</t>
  </si>
  <si>
    <t>WaK230M-----13</t>
  </si>
  <si>
    <t>0-0,5 MW, IB vor 01.01.2009, Modernisierung 2013</t>
  </si>
  <si>
    <t>WaK231M-----13</t>
  </si>
  <si>
    <t>0,5-2 MW, IB vor 01.01.2009, Modernisierung 2013</t>
  </si>
  <si>
    <t>WaK232M-----13</t>
  </si>
  <si>
    <t>2-5 MW, IB vor 01.01.2009, Modernisierung 2013</t>
  </si>
  <si>
    <t>WaK233M-----13</t>
  </si>
  <si>
    <t>5-10 MW, IB vor 01.01.2009, Modernisierung 2013</t>
  </si>
  <si>
    <t>WaK234M-----13</t>
  </si>
  <si>
    <t>10-20 MW, IB vor 01.01.2009, Modernisierung 2013</t>
  </si>
  <si>
    <t>WaK235M-----13</t>
  </si>
  <si>
    <t>20-50 MW, IB vor 01.01.2009, Modernisierung 2013</t>
  </si>
  <si>
    <t>WaK236M-----13</t>
  </si>
  <si>
    <t>&gt; 50 MW, IB vor 01.01.2009, Modernisierung 2013</t>
  </si>
  <si>
    <t>BiK51nK13---01</t>
  </si>
  <si>
    <t xml:space="preserve"> 0-0,150 MW, Bonusregel K erstmals 2013</t>
  </si>
  <si>
    <t>Anteil KWK, erstmals 2013</t>
  </si>
  <si>
    <t>BiK51aK13---01</t>
  </si>
  <si>
    <t xml:space="preserve"> 0,150-0,5 MW, Bonusregel K erstmals 2013</t>
  </si>
  <si>
    <t>BiK52aK13---01</t>
  </si>
  <si>
    <t xml:space="preserve"> 0,5-5 MW, Bonusregel K erstmals 2013</t>
  </si>
  <si>
    <t>BiK81M1K13y-06</t>
  </si>
  <si>
    <t xml:space="preserve"> 0-0,15 MW, Bonusregeln M1, y und K erstmals 2013</t>
  </si>
  <si>
    <t>BiK81X1K13y-06</t>
  </si>
  <si>
    <t xml:space="preserve"> 0-0,15 MW, Bonusregeln X1, y und K erstmals 2013</t>
  </si>
  <si>
    <t>BiK82M2K13y-06</t>
  </si>
  <si>
    <t xml:space="preserve"> 0,15-0,5 MW, Bonusregeln M2, y und K erstmals 2013</t>
  </si>
  <si>
    <t>BiK82X2K13y-06</t>
  </si>
  <si>
    <t xml:space="preserve"> 0,15-0,5 MW, Bonusregeln X2, y und K erstmals 2013</t>
  </si>
  <si>
    <t>BiK83a2K13--06</t>
  </si>
  <si>
    <t xml:space="preserve"> 0,5-5 MW, Bonusregeln a2 und K erstmals 2013</t>
  </si>
  <si>
    <t>BiK270------13</t>
  </si>
  <si>
    <t>BiK270E1a---13</t>
  </si>
  <si>
    <t>BiK270E2a---13</t>
  </si>
  <si>
    <t>BiK270E2b---13</t>
  </si>
  <si>
    <t>BiK270G1----13</t>
  </si>
  <si>
    <t>BiK270E1aG1-13</t>
  </si>
  <si>
    <t>BiK270E2aG1-13</t>
  </si>
  <si>
    <t>BiK270E2bG1-13</t>
  </si>
  <si>
    <t>BiK270G2----13</t>
  </si>
  <si>
    <t>BiK270E1aG2-13</t>
  </si>
  <si>
    <t>BiK270E2aG2-13</t>
  </si>
  <si>
    <t>BiK270E2bG2-13</t>
  </si>
  <si>
    <t>BiK270G3----13</t>
  </si>
  <si>
    <t>BiK270E1aG3-13</t>
  </si>
  <si>
    <t>BiK270E2aG3-13</t>
  </si>
  <si>
    <t>BiK270E2bG3-13</t>
  </si>
  <si>
    <t>BiK271------13</t>
  </si>
  <si>
    <t>BiK271E1a---13</t>
  </si>
  <si>
    <t>BiK271E2a---13</t>
  </si>
  <si>
    <t>BiK271E2b---13</t>
  </si>
  <si>
    <t>BiK271G1----13</t>
  </si>
  <si>
    <t>BiK271E1aG1-13</t>
  </si>
  <si>
    <t>BiK271E2aG1-13</t>
  </si>
  <si>
    <t>BiK271E2bG1-13</t>
  </si>
  <si>
    <t>BiK271G2----13</t>
  </si>
  <si>
    <t>BiK271E1aG2-13</t>
  </si>
  <si>
    <t>BiK271E2aG2-13</t>
  </si>
  <si>
    <t>BiK271E2bG2-13</t>
  </si>
  <si>
    <t>BiK271G3----13</t>
  </si>
  <si>
    <t>BiK271E1aG3-13</t>
  </si>
  <si>
    <t>BiK271E2aG3-13</t>
  </si>
  <si>
    <t>BiK271E2bG3-13</t>
  </si>
  <si>
    <t>BiK272------13</t>
  </si>
  <si>
    <t>BiK272E1b---13</t>
  </si>
  <si>
    <t>BiK272E1d---13</t>
  </si>
  <si>
    <t>BiK272E2a---13</t>
  </si>
  <si>
    <t>BiK272E2c---13</t>
  </si>
  <si>
    <t>BiK272G1----13</t>
  </si>
  <si>
    <t>BiK272E1bG1-13</t>
  </si>
  <si>
    <t>BiK272E1dG1-13</t>
  </si>
  <si>
    <t>BiK272E2aG1-13</t>
  </si>
  <si>
    <t>BiK272E2cG1-13</t>
  </si>
  <si>
    <t>BiK272G2----13</t>
  </si>
  <si>
    <t>BiK272E1bG2-13</t>
  </si>
  <si>
    <t>BiK272E1dG2-13</t>
  </si>
  <si>
    <t>BiK272E2aG2-13</t>
  </si>
  <si>
    <t>BiK272E2cG2-13</t>
  </si>
  <si>
    <t>BiK272G3----13</t>
  </si>
  <si>
    <t>BiK272E1bG3-13</t>
  </si>
  <si>
    <t>BiK272E1dG3-13</t>
  </si>
  <si>
    <t>BiK272E2aG3-13</t>
  </si>
  <si>
    <t>BiK272E2cG3-13</t>
  </si>
  <si>
    <t>BiK273------13</t>
  </si>
  <si>
    <t>BiK273E1c---13</t>
  </si>
  <si>
    <t>BiK273E1d---13</t>
  </si>
  <si>
    <t>BiK273E2a---13</t>
  </si>
  <si>
    <t>BiK273E2c---13</t>
  </si>
  <si>
    <t>BiK273G1----13</t>
  </si>
  <si>
    <t>BiK273E1cG1-13</t>
  </si>
  <si>
    <t>BiK273E1dG1-13</t>
  </si>
  <si>
    <t>BiK273E2aG1-13</t>
  </si>
  <si>
    <t>BiK273E2cG1-13</t>
  </si>
  <si>
    <t>BiK273G2----13</t>
  </si>
  <si>
    <t>BiK273E1cG2-13</t>
  </si>
  <si>
    <t>BiK273E1dG2-13</t>
  </si>
  <si>
    <t>BiK273E2aG2-13</t>
  </si>
  <si>
    <t>BiK273E2cG2-13</t>
  </si>
  <si>
    <t>BiK273G3----13</t>
  </si>
  <si>
    <t>BiK273E1cG3-13</t>
  </si>
  <si>
    <t>BiK273E1dG3-13</t>
  </si>
  <si>
    <t>BiK273E2aG3-13</t>
  </si>
  <si>
    <t>BiK273E2cG3-13</t>
  </si>
  <si>
    <t>BiK274------13</t>
  </si>
  <si>
    <t>BiK27a0-----13</t>
  </si>
  <si>
    <t>BiK27a0G1---13</t>
  </si>
  <si>
    <t>BiK27a0G2---13</t>
  </si>
  <si>
    <t>BiK27a0G3---13</t>
  </si>
  <si>
    <t>BiK27a1-----13</t>
  </si>
  <si>
    <t>BiK27a1G1---13</t>
  </si>
  <si>
    <t>BiK27a1G2---13</t>
  </si>
  <si>
    <t>BiK27a1G3---13</t>
  </si>
  <si>
    <t>BiK27a2-----13</t>
  </si>
  <si>
    <t>BiK27b------13</t>
  </si>
  <si>
    <t>DeK240------13</t>
  </si>
  <si>
    <t>DeK240G1----13</t>
  </si>
  <si>
    <t>DeK240G2----13</t>
  </si>
  <si>
    <t>DeK240G3----13</t>
  </si>
  <si>
    <t>DeK241------13</t>
  </si>
  <si>
    <t>DeK241G1----13</t>
  </si>
  <si>
    <t>DeK241G2----13</t>
  </si>
  <si>
    <t>DeK241G3----13</t>
  </si>
  <si>
    <t>KlK250------13</t>
  </si>
  <si>
    <t>KlK250G1----13</t>
  </si>
  <si>
    <t>KlK250G2----13</t>
  </si>
  <si>
    <t>KlK250G3----13</t>
  </si>
  <si>
    <t>KlK251------13</t>
  </si>
  <si>
    <t>KlK251G1----13</t>
  </si>
  <si>
    <t>KlK251G2----13</t>
  </si>
  <si>
    <t>KlK251G3----13</t>
  </si>
  <si>
    <t>GrK260------13</t>
  </si>
  <si>
    <t>GrK261------13</t>
  </si>
  <si>
    <t>GrK262------13</t>
  </si>
  <si>
    <t>GeK280------13</t>
  </si>
  <si>
    <t>GeK280P-----13</t>
  </si>
  <si>
    <t>WnK290------13</t>
  </si>
  <si>
    <t>WnK290S-----13</t>
  </si>
  <si>
    <t>WnK291------13</t>
  </si>
  <si>
    <t>WrK300------13</t>
  </si>
  <si>
    <t>WrK300S-----13</t>
  </si>
  <si>
    <t>WrK301------13</t>
  </si>
  <si>
    <t>SoK321---Jan13</t>
  </si>
  <si>
    <t>SoK321---Feb13</t>
  </si>
  <si>
    <t>SoK321---Mrz13</t>
  </si>
  <si>
    <t>SoK321---Apr13</t>
  </si>
  <si>
    <t>SoK321---Mai13</t>
  </si>
  <si>
    <t>SoK321---Jun13</t>
  </si>
  <si>
    <t>SoK321---Jul13</t>
  </si>
  <si>
    <t>SoK321---Aug13</t>
  </si>
  <si>
    <t>SoK321---Sep13</t>
  </si>
  <si>
    <t>SoK321---Okt13</t>
  </si>
  <si>
    <t>SoK321---Nov13</t>
  </si>
  <si>
    <t>SoK321---Dez13</t>
  </si>
  <si>
    <t>Inbetriebnahme 01/2013</t>
  </si>
  <si>
    <t>Inbetriebnahme 02/2013</t>
  </si>
  <si>
    <t>Inbetriebnahme 03/2013</t>
  </si>
  <si>
    <t>Inbetriebnahme 04/2013</t>
  </si>
  <si>
    <t>Inbetriebnahme 05/2013</t>
  </si>
  <si>
    <t>Inbetriebnahme 06/2013</t>
  </si>
  <si>
    <t>Inbetriebnahme 07/2013</t>
  </si>
  <si>
    <t>Inbetriebnahme 08/2013</t>
  </si>
  <si>
    <t>Inbetriebnahme 09/2013</t>
  </si>
  <si>
    <t>Inbetriebnahme 10/2013</t>
  </si>
  <si>
    <t>Inbetriebnahme 11/2013</t>
  </si>
  <si>
    <t>Inbetriebnahme 12/2013</t>
  </si>
  <si>
    <t>SgK3220--Jan13</t>
  </si>
  <si>
    <t>SgK3220--Feb13</t>
  </si>
  <si>
    <t>SgK3220--Mrz13</t>
  </si>
  <si>
    <t>SgK3220--Apr13</t>
  </si>
  <si>
    <t>SgK3220--Mai13</t>
  </si>
  <si>
    <t>SgK3220--Jun13</t>
  </si>
  <si>
    <t>SgK3220--Jul13</t>
  </si>
  <si>
    <t>SgK3220--Aug13</t>
  </si>
  <si>
    <t>SgK3220--Sep13</t>
  </si>
  <si>
    <t>SgK3220--Okt13</t>
  </si>
  <si>
    <t>SgK3220--Nov13</t>
  </si>
  <si>
    <t>SgK3220--Dez13</t>
  </si>
  <si>
    <t>SgK3221--Jan13</t>
  </si>
  <si>
    <t>SgK3222--Jan13</t>
  </si>
  <si>
    <t>SgK3223--Jan13</t>
  </si>
  <si>
    <t>SgK3221--Feb13</t>
  </si>
  <si>
    <t>SgK3222--Feb13</t>
  </si>
  <si>
    <t>SgK3223--Feb13</t>
  </si>
  <si>
    <t>SgK3221--Mrz13</t>
  </si>
  <si>
    <t>SgK3222--Mrz13</t>
  </si>
  <si>
    <t>SgK3223--Mrz13</t>
  </si>
  <si>
    <t>SgK3221--Apr13</t>
  </si>
  <si>
    <t>SgK3222--Apr13</t>
  </si>
  <si>
    <t>SgK3223--Apr13</t>
  </si>
  <si>
    <t>SgK3221--Mai13</t>
  </si>
  <si>
    <t>SgK3222--Mai13</t>
  </si>
  <si>
    <t>SgK3223--Mai13</t>
  </si>
  <si>
    <t>SgK3221--Jun13</t>
  </si>
  <si>
    <t>SgK3222--Jun13</t>
  </si>
  <si>
    <t>SgK3223--Jun13</t>
  </si>
  <si>
    <t>SgK3221--Jul13</t>
  </si>
  <si>
    <t>SgK3222--Jul13</t>
  </si>
  <si>
    <t>SgK3223--Jul13</t>
  </si>
  <si>
    <t>SgK3221--Aug13</t>
  </si>
  <si>
    <t>SgK3222--Aug13</t>
  </si>
  <si>
    <t>SgK3223--Aug13</t>
  </si>
  <si>
    <t>SgK3221--Sep13</t>
  </si>
  <si>
    <t>SgK3222--Sep13</t>
  </si>
  <si>
    <t>SgK3223--Sep13</t>
  </si>
  <si>
    <t>SgK3221--Okt13</t>
  </si>
  <si>
    <t>SgK3222--Okt13</t>
  </si>
  <si>
    <t>SgK3223--Okt13</t>
  </si>
  <si>
    <t>SgK3221--Nov13</t>
  </si>
  <si>
    <t>SgK3222--Nov13</t>
  </si>
  <si>
    <t>SgK3223--Nov13</t>
  </si>
  <si>
    <t>SgK3221--Dez13</t>
  </si>
  <si>
    <t>SgK3222--Dez13</t>
  </si>
  <si>
    <t>SgK3223--Dez13</t>
  </si>
  <si>
    <t>WAS = Wasserkraft</t>
  </si>
  <si>
    <t>DEP = Deponiegas</t>
  </si>
  <si>
    <t>KLA = Klärgas</t>
  </si>
  <si>
    <t>GRU = Grubengas</t>
  </si>
  <si>
    <t>BIO = Biomasse</t>
  </si>
  <si>
    <t>WIN = Windenergie (nur Onshore, inkl. Repowering-Anlagen)</t>
  </si>
  <si>
    <t>SOL = Solar</t>
  </si>
  <si>
    <t>WFN = Windenergie Offshore</t>
  </si>
  <si>
    <t>GEO = Geothermie</t>
  </si>
  <si>
    <t>Netzentgelte aus regenerativer Erzeugung. Angaben als Netzbetreiber nach § 72 Abs. 1 Nr. 2 EEG</t>
  </si>
  <si>
    <t>kaufmännisch abgenommene Strommenge
[kWh]</t>
  </si>
  <si>
    <t>Einspeisevergütung
[€]</t>
  </si>
  <si>
    <t>Wind an Land</t>
  </si>
  <si>
    <t>Wind auf See</t>
  </si>
  <si>
    <t>Wind auf Land</t>
  </si>
  <si>
    <t>Marktprämie
[EUR]</t>
  </si>
  <si>
    <t>Marktprämienmodell
[kWh]</t>
  </si>
  <si>
    <t>sonst. Direktvermarktung
[kWh]</t>
  </si>
  <si>
    <t>Strommenge</t>
  </si>
  <si>
    <t>Förderung
[EUR]</t>
  </si>
  <si>
    <t>Flexibilitätszuschlag</t>
  </si>
  <si>
    <t>Flexibilitätsprämie</t>
  </si>
  <si>
    <t>vermiedene Netzentgelte
[EUR]</t>
  </si>
  <si>
    <t>WaK230------14</t>
  </si>
  <si>
    <t>Inbetriebnahme 2014</t>
  </si>
  <si>
    <t>WaK231------14</t>
  </si>
  <si>
    <t>WaK232------14</t>
  </si>
  <si>
    <t>WaK233------14</t>
  </si>
  <si>
    <t>WaK234------14</t>
  </si>
  <si>
    <t>WaK235------14</t>
  </si>
  <si>
    <t>WaK236------14</t>
  </si>
  <si>
    <t>WaK230M-----14</t>
  </si>
  <si>
    <t>Modernisierung 2014</t>
  </si>
  <si>
    <t>0-0,5 MW, IB vor 01.01.2009, Modernisierung 2014</t>
  </si>
  <si>
    <t>WaK231M-----14</t>
  </si>
  <si>
    <t>0,5-2 MW, IB vor 01.01.2009, Modernisierung 2014</t>
  </si>
  <si>
    <t>WaK232M-----14</t>
  </si>
  <si>
    <t>2-5 MW, IB vor 01.01.2009, Modernisierung 2014</t>
  </si>
  <si>
    <t>WaK233M-----14</t>
  </si>
  <si>
    <t>5-10 MW, IB vor 01.01.2009, Modernisierung 2014</t>
  </si>
  <si>
    <t>WaK234M-----14</t>
  </si>
  <si>
    <t>10-20 MW, IB vor 01.01.2009, Modernisierung 2014</t>
  </si>
  <si>
    <t>WaK235M-----14</t>
  </si>
  <si>
    <t>20-50 MW, IB vor 01.01.2009, Modernisierung 2014</t>
  </si>
  <si>
    <t>WaK236M-----14</t>
  </si>
  <si>
    <t>&gt; 50 MW, IB vor 01.01.2009, Modernisierung 2014</t>
  </si>
  <si>
    <t>WaK400------14</t>
  </si>
  <si>
    <t>Inbetriebnahme 08-12/2014</t>
  </si>
  <si>
    <t>WaK401------14</t>
  </si>
  <si>
    <t>WaK402------14</t>
  </si>
  <si>
    <t>WaK403------14</t>
  </si>
  <si>
    <t>WaK404------14</t>
  </si>
  <si>
    <t>WaK405------14</t>
  </si>
  <si>
    <t>WaK406------14</t>
  </si>
  <si>
    <t>WaK400M-----14</t>
  </si>
  <si>
    <t>Modernisierung 08-12/2014</t>
  </si>
  <si>
    <t>WaK401M-----14</t>
  </si>
  <si>
    <t>WaK402M-----14</t>
  </si>
  <si>
    <t>WaK403M-----14</t>
  </si>
  <si>
    <t>WaK404M-----14</t>
  </si>
  <si>
    <t>WaK405M-----14</t>
  </si>
  <si>
    <t>WaK406M-----14</t>
  </si>
  <si>
    <t>BiK51na1K13-01</t>
  </si>
  <si>
    <t xml:space="preserve"> 0-0,150 MW, Bonusregeln a1, K erstmals 2013</t>
  </si>
  <si>
    <t>BiK51nM1K13-01</t>
  </si>
  <si>
    <t xml:space="preserve"> 0-0,15 MW, Bonusregeln M1 und K erstmals 2013</t>
  </si>
  <si>
    <t>BiK51nM1K13y01</t>
  </si>
  <si>
    <t>BiK51nX1K13y01</t>
  </si>
  <si>
    <t>BiK51aa1K13-01</t>
  </si>
  <si>
    <t xml:space="preserve"> 0,150-0,5 MW, Bonusregeln a1 und K erstmals 2013</t>
  </si>
  <si>
    <t>BiK51aM2K13-01</t>
  </si>
  <si>
    <t xml:space="preserve"> 0,15-0,5 MW, Bonusregeln M2 und K erstmals 2013</t>
  </si>
  <si>
    <t>BiK51aM2K13y01</t>
  </si>
  <si>
    <t>BiK51aX2K13y01</t>
  </si>
  <si>
    <t>BiK52aa2K13-01</t>
  </si>
  <si>
    <t xml:space="preserve"> 0,5-5 MW, Bonusregeln a2, K erstmals 2013</t>
  </si>
  <si>
    <t>BiK51na1K14-01</t>
  </si>
  <si>
    <t>Anteil KWK, erstmals 2014</t>
  </si>
  <si>
    <t>BiK51aa1K14-01</t>
  </si>
  <si>
    <t>BiK52aa2K14-01</t>
  </si>
  <si>
    <t>BiK51nK13---02</t>
  </si>
  <si>
    <t>BiK51nK13y--02</t>
  </si>
  <si>
    <t xml:space="preserve"> 0-0,150 MW, Bonusregeln y und K erstmals 2013</t>
  </si>
  <si>
    <t>BiK51aK13---02</t>
  </si>
  <si>
    <t>BiK51aK13y--02</t>
  </si>
  <si>
    <t xml:space="preserve"> 0,150-0,5 MW, Bonusregeln y und K erstmals 2013</t>
  </si>
  <si>
    <t>BiK52aK13---02</t>
  </si>
  <si>
    <t>BiK81GbK13y-04</t>
  </si>
  <si>
    <t xml:space="preserve"> 0-0,15 MW, Bonusregeln G, y, b und K erstmals 2013</t>
  </si>
  <si>
    <t>BiK82GbK13y-04</t>
  </si>
  <si>
    <t xml:space="preserve"> 0,15-0,5 MW, Bonusregeln G, y, b und K erstmals 2013</t>
  </si>
  <si>
    <t>BiK83a2bK13-04</t>
  </si>
  <si>
    <t xml:space="preserve"> 0,5-5 MW, Bonusregeln a2, b und K erstmals 2013</t>
  </si>
  <si>
    <t>BiK84K13----04</t>
  </si>
  <si>
    <t xml:space="preserve"> 5-20 MW, Bonusregel K erstmals 2013</t>
  </si>
  <si>
    <t>BiK81GK13---05</t>
  </si>
  <si>
    <t xml:space="preserve"> 0-0,15 MW, Bonusregeln G und K erstmals 2013</t>
  </si>
  <si>
    <t>BiK81M1K13--05</t>
  </si>
  <si>
    <t xml:space="preserve"> 0-0,15 MW, Bonusregeln M1, K erstmals 2013</t>
  </si>
  <si>
    <t>BiK81M1K13y-05</t>
  </si>
  <si>
    <t>BiK82GK13---05</t>
  </si>
  <si>
    <t xml:space="preserve"> 0,15-0,5 MW, Bonusregeln G und K erstmals 2013</t>
  </si>
  <si>
    <t>BiK82M2K13--05</t>
  </si>
  <si>
    <t xml:space="preserve"> 0,15-0,5 MW, Bonusregeln M2, K erstmals 2013</t>
  </si>
  <si>
    <t>BiK82M2K13y-05</t>
  </si>
  <si>
    <t>BiK83a2K13--05</t>
  </si>
  <si>
    <t>BiK81K13----06</t>
  </si>
  <si>
    <t xml:space="preserve"> 0-0,15 MW, Bonusregel K erstmals 2013</t>
  </si>
  <si>
    <t>BiK81GbK13y-06</t>
  </si>
  <si>
    <t>BiK81M1K13--06</t>
  </si>
  <si>
    <t>BiK82K13----06</t>
  </si>
  <si>
    <t xml:space="preserve"> 0,15-0,5 MW, Bonusregel K erstmals 2013</t>
  </si>
  <si>
    <t>BiK82GbK13y-06</t>
  </si>
  <si>
    <t>BiK82M2K13--06</t>
  </si>
  <si>
    <t>BiK83K13----06</t>
  </si>
  <si>
    <t>BiK83a2bK13-06</t>
  </si>
  <si>
    <t>BiK81M1K13--07</t>
  </si>
  <si>
    <t>BiK81M1K13y-07</t>
  </si>
  <si>
    <t>BiK82M2K13--07</t>
  </si>
  <si>
    <t>BiK82M2K13y-07</t>
  </si>
  <si>
    <t>BiK83a2K13--07</t>
  </si>
  <si>
    <t>BiK270------14</t>
  </si>
  <si>
    <t>BiK270E1a---14</t>
  </si>
  <si>
    <t>BiK270E2a---14</t>
  </si>
  <si>
    <t>BiK270E2b---14</t>
  </si>
  <si>
    <t>BiK270G1----14</t>
  </si>
  <si>
    <t>BiK270E1aG1-14</t>
  </si>
  <si>
    <t>BiK270E2aG1-14</t>
  </si>
  <si>
    <t>BiK270E2bG1-14</t>
  </si>
  <si>
    <t>BiK270G2----14</t>
  </si>
  <si>
    <t>BiK270E1aG2-14</t>
  </si>
  <si>
    <t>BiK270E2aG2-14</t>
  </si>
  <si>
    <t>BiK270E2bG2-14</t>
  </si>
  <si>
    <t>BiK270G3----14</t>
  </si>
  <si>
    <t>BiK270E1aG3-14</t>
  </si>
  <si>
    <t>BiK270E2aG3-14</t>
  </si>
  <si>
    <t>BiK270E2bG3-14</t>
  </si>
  <si>
    <t>BiK271------14</t>
  </si>
  <si>
    <t>BiK271E1a---14</t>
  </si>
  <si>
    <t>BiK271E2a---14</t>
  </si>
  <si>
    <t>BiK271E2b---14</t>
  </si>
  <si>
    <t>BiK271G1----14</t>
  </si>
  <si>
    <t>BiK271E1aG1-14</t>
  </si>
  <si>
    <t>BiK271E2aG1-14</t>
  </si>
  <si>
    <t>BiK271E2bG1-14</t>
  </si>
  <si>
    <t>BiK271G2----14</t>
  </si>
  <si>
    <t>BiK271E1aG2-14</t>
  </si>
  <si>
    <t>BiK271E2aG2-14</t>
  </si>
  <si>
    <t>BiK271E2bG2-14</t>
  </si>
  <si>
    <t>BiK271G3----14</t>
  </si>
  <si>
    <t>BiK271E1aG3-14</t>
  </si>
  <si>
    <t>BiK271E2aG3-14</t>
  </si>
  <si>
    <t>BiK271E2bG3-14</t>
  </si>
  <si>
    <t>BiK272------14</t>
  </si>
  <si>
    <t>BiK272E1b---14</t>
  </si>
  <si>
    <t>BiK272E1d---14</t>
  </si>
  <si>
    <t>BiK272E2a---14</t>
  </si>
  <si>
    <t>BiK272E2c---14</t>
  </si>
  <si>
    <t>BiK272G1----14</t>
  </si>
  <si>
    <t>BiK272E1bG1-14</t>
  </si>
  <si>
    <t>BiK272E1dG1-14</t>
  </si>
  <si>
    <t>BiK272E2aG1-14</t>
  </si>
  <si>
    <t>BiK272E2cG1-14</t>
  </si>
  <si>
    <t>BiK272G2----14</t>
  </si>
  <si>
    <t>BiK272E1bG2-14</t>
  </si>
  <si>
    <t>BiK272E1dG2-14</t>
  </si>
  <si>
    <t>BiK272E2aG2-14</t>
  </si>
  <si>
    <t>BiK272E2cG2-14</t>
  </si>
  <si>
    <t>BiK272G3----14</t>
  </si>
  <si>
    <t>BiK272E1bG3-14</t>
  </si>
  <si>
    <t>BiK272E1dG3-14</t>
  </si>
  <si>
    <t>BiK272E2aG3-14</t>
  </si>
  <si>
    <t>BiK272E2cG3-14</t>
  </si>
  <si>
    <t>BiK273------14</t>
  </si>
  <si>
    <t>BiK273E1c---14</t>
  </si>
  <si>
    <t>BiK273E1d---14</t>
  </si>
  <si>
    <t>BiK273E2a---14</t>
  </si>
  <si>
    <t>BiK273E2c---14</t>
  </si>
  <si>
    <t>BiK273G1----14</t>
  </si>
  <si>
    <t>BiK273E1cG1-14</t>
  </si>
  <si>
    <t>BiK273E1dG1-14</t>
  </si>
  <si>
    <t>BiK273E2aG1-14</t>
  </si>
  <si>
    <t>BiK273E2cG1-14</t>
  </si>
  <si>
    <t>BiK273G2----14</t>
  </si>
  <si>
    <t>BiK273E1cG2-14</t>
  </si>
  <si>
    <t>BiK273E1dG2-14</t>
  </si>
  <si>
    <t>BiK273E2aG2-14</t>
  </si>
  <si>
    <t>BiK273E2cG2-14</t>
  </si>
  <si>
    <t>BiK273G3----14</t>
  </si>
  <si>
    <t>BiK273E1cG3-14</t>
  </si>
  <si>
    <t>BiK273E1dG3-14</t>
  </si>
  <si>
    <t>BiK273E2aG3-14</t>
  </si>
  <si>
    <t>BiK273E2cG3-14</t>
  </si>
  <si>
    <t>BiK274------14</t>
  </si>
  <si>
    <t>BiK440------14</t>
  </si>
  <si>
    <t>BiK441------14</t>
  </si>
  <si>
    <t>BiK442------14</t>
  </si>
  <si>
    <t>BiK443------14</t>
  </si>
  <si>
    <t>BiK27a0-----14</t>
  </si>
  <si>
    <t>BiK27a0G1---14</t>
  </si>
  <si>
    <t>BiK27a0G2---14</t>
  </si>
  <si>
    <t>BiK27a0G3---14</t>
  </si>
  <si>
    <t>BiK27a1-----14</t>
  </si>
  <si>
    <t>BiK27a1G1---14</t>
  </si>
  <si>
    <t>BiK27a1G2---14</t>
  </si>
  <si>
    <t>BiK27a1G3---14</t>
  </si>
  <si>
    <t>BiK27a2-----14</t>
  </si>
  <si>
    <t>BiK450------14</t>
  </si>
  <si>
    <t>BiK451------14</t>
  </si>
  <si>
    <t>0,5-20 MW, Vergärung von Bioabfällen</t>
  </si>
  <si>
    <t>BiK27b------14</t>
  </si>
  <si>
    <t>BiK460------14</t>
  </si>
  <si>
    <t>DeK240------14</t>
  </si>
  <si>
    <t>DeK240G1----14</t>
  </si>
  <si>
    <t>DeK240G2----14</t>
  </si>
  <si>
    <t>DeK240G3----14</t>
  </si>
  <si>
    <t>DeK241------14</t>
  </si>
  <si>
    <t>DeK241G1----14</t>
  </si>
  <si>
    <t>DeK241G2----14</t>
  </si>
  <si>
    <t>DeK241G3----14</t>
  </si>
  <si>
    <t>DeK410------14</t>
  </si>
  <si>
    <t>DeK411------14</t>
  </si>
  <si>
    <t>KlK250------14</t>
  </si>
  <si>
    <t>KlK250G1----14</t>
  </si>
  <si>
    <t>KlK250G2----14</t>
  </si>
  <si>
    <t>KlK250G3----14</t>
  </si>
  <si>
    <t>KlK251------14</t>
  </si>
  <si>
    <t>KlK251G1----14</t>
  </si>
  <si>
    <t>KlK251G2----14</t>
  </si>
  <si>
    <t>KlK251G3----14</t>
  </si>
  <si>
    <t>KlK420------14</t>
  </si>
  <si>
    <t>KlK421------14</t>
  </si>
  <si>
    <t>GrK260------14</t>
  </si>
  <si>
    <t>GrK261------14</t>
  </si>
  <si>
    <t>GrK262------14</t>
  </si>
  <si>
    <t>GrK430------14</t>
  </si>
  <si>
    <t>GrK431------14</t>
  </si>
  <si>
    <t>GrK432------14</t>
  </si>
  <si>
    <t>GeK280------14</t>
  </si>
  <si>
    <t>GeK280P-----14</t>
  </si>
  <si>
    <t>GeK480------14</t>
  </si>
  <si>
    <t>WnK290------14</t>
  </si>
  <si>
    <t>WnK290S-----14</t>
  </si>
  <si>
    <t>WnK291------14</t>
  </si>
  <si>
    <t>WnK490------14</t>
  </si>
  <si>
    <t>WnK491------14</t>
  </si>
  <si>
    <t>WrK300------14</t>
  </si>
  <si>
    <t>WrK300S-----14</t>
  </si>
  <si>
    <t>WrK301------14</t>
  </si>
  <si>
    <t>SoK321---Jan14</t>
  </si>
  <si>
    <t>Inbetriebnahme 01/2014</t>
  </si>
  <si>
    <t>SoK321---Feb14</t>
  </si>
  <si>
    <t>Inbetriebnahme 02/2014</t>
  </si>
  <si>
    <t>SoK321---Mrz14</t>
  </si>
  <si>
    <t>Inbetriebnahme 03/2014</t>
  </si>
  <si>
    <t>SoK321---Apr14</t>
  </si>
  <si>
    <t>Inbetriebnahme 04/2014</t>
  </si>
  <si>
    <t>SoK321---Mai14</t>
  </si>
  <si>
    <t>Inbetriebnahme 05/2014</t>
  </si>
  <si>
    <t>SoK321---Jun14</t>
  </si>
  <si>
    <t>Inbetriebnahme 06/2014</t>
  </si>
  <si>
    <t>SoK321---Jul14</t>
  </si>
  <si>
    <t>Inbetriebnahme 07/2014</t>
  </si>
  <si>
    <t>SoK511---Aug14</t>
  </si>
  <si>
    <t>Inbetriebnahme 08/2014</t>
  </si>
  <si>
    <t>SoK511---Sep14</t>
  </si>
  <si>
    <t>Inbetriebnahme 09/2014</t>
  </si>
  <si>
    <t>SoK511---Okt14</t>
  </si>
  <si>
    <t>Inbetriebnahme 10/2014</t>
  </si>
  <si>
    <t>SoK511---Nov14</t>
  </si>
  <si>
    <t>Inbetriebnahme 11/2014</t>
  </si>
  <si>
    <t>SoK511---Dez14</t>
  </si>
  <si>
    <t>Inbetriebnahme 12/2014</t>
  </si>
  <si>
    <t>SgK3220--Jan14</t>
  </si>
  <si>
    <t>SgK3221--Jan14</t>
  </si>
  <si>
    <t>SgK3222--Jan14</t>
  </si>
  <si>
    <t>SgK3223--Jan14</t>
  </si>
  <si>
    <t>SgK3220--Feb14</t>
  </si>
  <si>
    <t>SgK3221--Feb14</t>
  </si>
  <si>
    <t>SgK3222--Feb14</t>
  </si>
  <si>
    <t>SgK3223--Feb14</t>
  </si>
  <si>
    <t>SgK3220--Mrz14</t>
  </si>
  <si>
    <t>SgK3221--Mrz14</t>
  </si>
  <si>
    <t>SgK3222--Mrz14</t>
  </si>
  <si>
    <t>SgK3223--Mrz14</t>
  </si>
  <si>
    <t>SgK3220--Apr14</t>
  </si>
  <si>
    <t>SgK3221--Apr14</t>
  </si>
  <si>
    <t>SgK3222--Apr14</t>
  </si>
  <si>
    <t>SgK3223--Apr14</t>
  </si>
  <si>
    <t>SgK3220--Mai14</t>
  </si>
  <si>
    <t>SgK3221--Mai14</t>
  </si>
  <si>
    <t>SgK3222--Mai14</t>
  </si>
  <si>
    <t>SgK3223--Mai14</t>
  </si>
  <si>
    <t>SgK3220--Jun14</t>
  </si>
  <si>
    <t>SgK3221--Jun14</t>
  </si>
  <si>
    <t>SgK3222--Jun14</t>
  </si>
  <si>
    <t>SgK3223--Jun14</t>
  </si>
  <si>
    <t>SgK3220--Jul14</t>
  </si>
  <si>
    <t>SgK3221--Jul14</t>
  </si>
  <si>
    <t>SgK3222--Jul14</t>
  </si>
  <si>
    <t>SgK3223--Jul14</t>
  </si>
  <si>
    <t>SgK5120--Aug14</t>
  </si>
  <si>
    <t>SgK5121--Aug14</t>
  </si>
  <si>
    <t>SgK5122--Aug14</t>
  </si>
  <si>
    <t>SgK5123--Aug14</t>
  </si>
  <si>
    <t>SgK5120--Sep14</t>
  </si>
  <si>
    <t>SgK5121--Sep14</t>
  </si>
  <si>
    <t>SgK5122--Sep14</t>
  </si>
  <si>
    <t>SgK5123--Sep14</t>
  </si>
  <si>
    <t>SgK5120--Okt14</t>
  </si>
  <si>
    <t>SgK5121--Okt14</t>
  </si>
  <si>
    <t>SgK5122--Okt14</t>
  </si>
  <si>
    <t>SgK5123--Okt14</t>
  </si>
  <si>
    <t>SgK5120--Nov14</t>
  </si>
  <si>
    <t>SgK5121--Nov14</t>
  </si>
  <si>
    <t>SgK5122--Nov14</t>
  </si>
  <si>
    <t>SgK5123--Nov14</t>
  </si>
  <si>
    <t>SgK5120--Dez14</t>
  </si>
  <si>
    <t>SgK5121--Dez14</t>
  </si>
  <si>
    <t>SgK5122--Dez14</t>
  </si>
  <si>
    <t>SgK5123--Dez14</t>
  </si>
  <si>
    <t>WaK2511------0</t>
  </si>
  <si>
    <t>Verringerung auf null nach § 25 Abs. 1 Nr. 1 (Unterlassene Anmeldung im Anlagenregister)</t>
  </si>
  <si>
    <t>BiK2511------0</t>
  </si>
  <si>
    <t>GaK2511------0</t>
  </si>
  <si>
    <t>DeK2511------0</t>
  </si>
  <si>
    <t>KlK2511------0</t>
  </si>
  <si>
    <t>GrK2511------0</t>
  </si>
  <si>
    <t>GeK2511------0</t>
  </si>
  <si>
    <t>WiK2511------0</t>
  </si>
  <si>
    <t>WnK2511------0</t>
  </si>
  <si>
    <t>WrK2511------0</t>
  </si>
  <si>
    <t>SoK2511------0</t>
  </si>
  <si>
    <t>SgK2511------0</t>
  </si>
  <si>
    <t>SgK2511-SV---0</t>
  </si>
  <si>
    <t>WaK2512------0</t>
  </si>
  <si>
    <t>BiK2512------0</t>
  </si>
  <si>
    <t>GaK2512------0</t>
  </si>
  <si>
    <t>DeK2512------0</t>
  </si>
  <si>
    <t>KlK2512------0</t>
  </si>
  <si>
    <t>GrK2512------0</t>
  </si>
  <si>
    <t>GeK2512------0</t>
  </si>
  <si>
    <t>WiK2512------0</t>
  </si>
  <si>
    <t>WnK2512------0</t>
  </si>
  <si>
    <t>WrK2512------0</t>
  </si>
  <si>
    <t>SoK2512------0</t>
  </si>
  <si>
    <t>SgK2512------0</t>
  </si>
  <si>
    <t>SgK2512-SV---0</t>
  </si>
  <si>
    <t>WaK2513------0</t>
  </si>
  <si>
    <t>Verringerung auf null nach § 25 Abs. 1 Nr. 3 (Pflichtverletzung bei anteiliger DV)</t>
  </si>
  <si>
    <t>BiK2513------0</t>
  </si>
  <si>
    <t>GaK2513------0</t>
  </si>
  <si>
    <t>DeK2513------0</t>
  </si>
  <si>
    <t>KlK2513------0</t>
  </si>
  <si>
    <t>GrK2513------0</t>
  </si>
  <si>
    <t>GeK2513------0</t>
  </si>
  <si>
    <t>WiK2513------0</t>
  </si>
  <si>
    <t>WnK2513------0</t>
  </si>
  <si>
    <t>WrK2513------0</t>
  </si>
  <si>
    <t>SoK2513------0</t>
  </si>
  <si>
    <t>SgK2513------0</t>
  </si>
  <si>
    <t>SgK2513-SV---0</t>
  </si>
  <si>
    <t>Verringerung auf null nach § 25 Abs. 1 Nr. 4 (Fehlender Nachweis zur Stilllegung einer anderen Biomethananlage)</t>
  </si>
  <si>
    <t>BiK2514------0</t>
  </si>
  <si>
    <t>WaK2521-----MW</t>
  </si>
  <si>
    <t>Verringerung auf Marktwert nach § 25 Abs. 2 Nr. 1 (Verstoß gegen technische Vorgaben)</t>
  </si>
  <si>
    <t>BiK2521-----MW</t>
  </si>
  <si>
    <t>GaK2521-----MW</t>
  </si>
  <si>
    <t>DeK2521-----MW</t>
  </si>
  <si>
    <t>KlK2521-----MW</t>
  </si>
  <si>
    <t>GrK2521-----MW</t>
  </si>
  <si>
    <t>GeK2521-----MW</t>
  </si>
  <si>
    <t>WiK2521-----MW</t>
  </si>
  <si>
    <t>WnK2521-----MW</t>
  </si>
  <si>
    <t>WrK2521-----MW</t>
  </si>
  <si>
    <t>SoK2521-----MW</t>
  </si>
  <si>
    <t>SgK2521-----MW</t>
  </si>
  <si>
    <t>WaK2522-----MW</t>
  </si>
  <si>
    <t>Verringerung auf Marktwert nach § 25 Abs. 2 Nr. 2 (Verstoß gegen Meldepflicht zum Wechsel der Vermarktungsform)</t>
  </si>
  <si>
    <t>BiK2522-----MW</t>
  </si>
  <si>
    <t>GaK2522-----MW</t>
  </si>
  <si>
    <t>DeK2522-----MW</t>
  </si>
  <si>
    <t>KlK2522-----MW</t>
  </si>
  <si>
    <t>GrK2522-----MW</t>
  </si>
  <si>
    <t>GeK2522-----MW</t>
  </si>
  <si>
    <t>WiK2522-----MW</t>
  </si>
  <si>
    <t>WnK2522-----MW</t>
  </si>
  <si>
    <t>WrK2522-----MW</t>
  </si>
  <si>
    <t>SoK2522-----MW</t>
  </si>
  <si>
    <t>SgK2522-----MW</t>
  </si>
  <si>
    <t>SgK2522-SV---0</t>
  </si>
  <si>
    <t>WaK2524-----MW</t>
  </si>
  <si>
    <t>Verringerung auf Marktwert nach § 25 Abs. 2 Nr. 4 (Verstoß gegen Stromüberlassung nach § 39 Abs. 2)</t>
  </si>
  <si>
    <t>BiK2524-----MW</t>
  </si>
  <si>
    <t>GaK2524-----MW</t>
  </si>
  <si>
    <t>DeK2524-----MW</t>
  </si>
  <si>
    <t>KlK2524-----MW</t>
  </si>
  <si>
    <t>GrK2524-----MW</t>
  </si>
  <si>
    <t>GeK2524-----MW</t>
  </si>
  <si>
    <t>WiK2524-----MW</t>
  </si>
  <si>
    <t>WnK2524-----MW</t>
  </si>
  <si>
    <t>WrK2524-----MW</t>
  </si>
  <si>
    <t>SoK2524-----MW</t>
  </si>
  <si>
    <t>SgK2524-----MW</t>
  </si>
  <si>
    <t>SgK2524-SV---0</t>
  </si>
  <si>
    <t>WaK2525-----MW</t>
  </si>
  <si>
    <t>Verringerung auf Marktwert nach § 25 Abs. 2 Nr. 5 (Doppelvermarktung)</t>
  </si>
  <si>
    <t>BiK2525-----MW</t>
  </si>
  <si>
    <t>GaK2525-----MW</t>
  </si>
  <si>
    <t>DeK2525-----MW</t>
  </si>
  <si>
    <t>KlK2525-----MW</t>
  </si>
  <si>
    <t>GrK2525-----MW</t>
  </si>
  <si>
    <t>GeK2525-----MW</t>
  </si>
  <si>
    <t>WiK2525-----MW</t>
  </si>
  <si>
    <t>WnK2525-----MW</t>
  </si>
  <si>
    <t>WrK2525-----MW</t>
  </si>
  <si>
    <t>SoK2525-----MW</t>
  </si>
  <si>
    <t>SgK2525-----MW</t>
  </si>
  <si>
    <t>SgK2525-SV---0</t>
  </si>
  <si>
    <t>WaK2526-----MW</t>
  </si>
  <si>
    <t>Verringerung auf Marktwert nach § 25 Abs. 2 Nr. 6 (Vorbildfunktion öffentlicher Gebäude)</t>
  </si>
  <si>
    <t>BiK2526-----MW</t>
  </si>
  <si>
    <t>GaK2526-----MW</t>
  </si>
  <si>
    <t>DeK2526-----MW</t>
  </si>
  <si>
    <t>KlK2526-----MW</t>
  </si>
  <si>
    <t>GrK2526-----MW</t>
  </si>
  <si>
    <t>GeK2526-----MW</t>
  </si>
  <si>
    <t>WiK2526-----MW</t>
  </si>
  <si>
    <t>WnK2526-----MW</t>
  </si>
  <si>
    <t>WrK2526-----MW</t>
  </si>
  <si>
    <t>SoK2526-----MW</t>
  </si>
  <si>
    <t>SgK2526-----MW</t>
  </si>
  <si>
    <t>SgK2526-SV---0</t>
  </si>
  <si>
    <t>SgK332-MIM-mMW</t>
  </si>
  <si>
    <t>Verringerung auf Monats-Marktwert nach § 33 Abs. 2 (Überschreitung 90 %) für Anlagen mit RLM-Messung</t>
  </si>
  <si>
    <t>SgK332-MIM-aMW</t>
  </si>
  <si>
    <t>Verringerung auf Jahres-Marktwert nach § 33 Abs. 2 (Überschreitung 90 %) für Anlagen ohne RLM-Messung</t>
  </si>
  <si>
    <t>SoK334-----aMW</t>
  </si>
  <si>
    <t>Verringerung auf Jahres-Marktwert nach § 33 Abs. 4 (Verstoß gegen getrennte Messung)</t>
  </si>
  <si>
    <t>SgK334-----aMW</t>
  </si>
  <si>
    <t>SgK334-SV----0</t>
  </si>
  <si>
    <t>Verringerung auf Null nach § 33 Abs. 4 (Verstoß gegen getrennte Messung)</t>
  </si>
  <si>
    <t>BiK471------MW</t>
  </si>
  <si>
    <t>Verringerung Einspeisevergütung auf Monatsmarktwert nach § 47 Abs. 1 (Einspeisung &gt;50% der Bemessungsleistung)</t>
  </si>
  <si>
    <t>BiK4721------0</t>
  </si>
  <si>
    <t>BiK474------MW</t>
  </si>
  <si>
    <t>Verringerung Einspeisevergütung auf Monatsmarktwert nach § 47 Abs. 4 (Fehlender Nachweis KWK bzw. Stromanteil flüssiger Biomasse)</t>
  </si>
  <si>
    <t>WaK1004------0</t>
  </si>
  <si>
    <t>Entfall Vergütungsanspruch nach § 100 Abs. 4 (Nichterfüllung der Systemstabilitätsverordnung)</t>
  </si>
  <si>
    <t>BiK1004------0</t>
  </si>
  <si>
    <t>GaK1004------0</t>
  </si>
  <si>
    <t>DeK1004------0</t>
  </si>
  <si>
    <t>KlK1004------0</t>
  </si>
  <si>
    <t>GrK1004------0</t>
  </si>
  <si>
    <t>GeK1004------0</t>
  </si>
  <si>
    <t>WiK1004------0</t>
  </si>
  <si>
    <t>WnK1004------0</t>
  </si>
  <si>
    <t>WrK1004------0</t>
  </si>
  <si>
    <t>SoK1004------0</t>
  </si>
  <si>
    <t>SgK1004------0</t>
  </si>
  <si>
    <t>SgK1004--SV--0</t>
  </si>
  <si>
    <t>BiK1011-----MW</t>
  </si>
  <si>
    <t>Verringerung auf Monatsmarktwert nach § 101 Abs. 1 (Überschreitung Höchstbemessungsleistung)</t>
  </si>
  <si>
    <t>WaK-kVG------0</t>
  </si>
  <si>
    <t>Entfall Vergütungsanspruch (Nichterfüllung der Anforderungen § 23 EEG 2012 oder § 40 EEG 2014)</t>
  </si>
  <si>
    <t>BiK-kVG------0</t>
  </si>
  <si>
    <t>Entfall Vergütungsanspruch (Nichterfüllung der Anforderungen § 27 EEG 2012 oder § 44 EEG 2014)</t>
  </si>
  <si>
    <t>GaK-kVG------0</t>
  </si>
  <si>
    <t>Entfall Vergütungsanspruch (Nichterfüllung der Anforderungen § 7 EEG 2004)</t>
  </si>
  <si>
    <t>DeK-kVG------0</t>
  </si>
  <si>
    <t>Entfall Vergütungsanspruch (Nichterfüllung der Anforderungen § 24 EEG 2012 oder § 41 EEG 2014)</t>
  </si>
  <si>
    <t>KlK-kVG------0</t>
  </si>
  <si>
    <t>Entfall Vergütungsanspruch (Nichterfüllung der Anforderungen § 25 EEG 2012 oder § 42 EEG 2014)</t>
  </si>
  <si>
    <t>GrK-kVG------0</t>
  </si>
  <si>
    <t>Entfall Vergütungsanspruch (Nichterfüllung der Anforderungen § 26 EEG 2012 oder § 43 EEG 2014)</t>
  </si>
  <si>
    <t>GeK-kVG------0</t>
  </si>
  <si>
    <t>Entfall Vergütungsanspruch (Nichterfüllung der Anforderungen § 28 EEG 2012 oder § 48 EEG 2014)</t>
  </si>
  <si>
    <t>WiK-kVG------0</t>
  </si>
  <si>
    <t>Entfall Vergütungsanspruch (Nichterfüllung der Anforderungen § 10 EEG 2004)</t>
  </si>
  <si>
    <t>WnK-kVG------0</t>
  </si>
  <si>
    <t>Entfall Vergütungsanspruch (Nichterfüllung der Anforderungen § 29 EEG 2012 oder § 49 EEG 2014)</t>
  </si>
  <si>
    <t>WrK-kVG------0</t>
  </si>
  <si>
    <t>Entfall Vergütungsanspruch (Nichterfüllung der Anforderungen § 30 EEG 2012)</t>
  </si>
  <si>
    <t>SoK-kVG------0</t>
  </si>
  <si>
    <t>Entfall Vergütungsanspruch (Nichterfüllung der Anforderungen § 32 EEG 2012 oder § 51 EEG 2014)</t>
  </si>
  <si>
    <t>SgK-kVG------0</t>
  </si>
  <si>
    <t>§35Wasser</t>
  </si>
  <si>
    <t>§35Biomasse</t>
  </si>
  <si>
    <t>§35Deponie-,Klär-,Grubengas</t>
  </si>
  <si>
    <t>§35Deponiegas</t>
  </si>
  <si>
    <t>§35Klärgas</t>
  </si>
  <si>
    <t>§35Grubengas</t>
  </si>
  <si>
    <t>§35Geothermie</t>
  </si>
  <si>
    <t>§35Wind</t>
  </si>
  <si>
    <t>§35Wind onshore</t>
  </si>
  <si>
    <t>§35Wind Repowering</t>
  </si>
  <si>
    <t>§35Solar</t>
  </si>
  <si>
    <t>§35Solar/Gebäude</t>
  </si>
  <si>
    <t>BiK53------FLZ</t>
  </si>
  <si>
    <t>BiK54M-----FLP</t>
  </si>
  <si>
    <t>Flexibilitätsprämie für Biomethan nach EEG 2014</t>
  </si>
  <si>
    <t>BiK54G-----FLP</t>
  </si>
  <si>
    <t>Flexibilitätsprämie für sonstige Biogase außer Biomethan nach EEG 2014</t>
  </si>
  <si>
    <t>Hinweis 3</t>
  </si>
  <si>
    <t>§53Biomasse</t>
  </si>
  <si>
    <t>kaufmännisch abgenommene Strommenge</t>
  </si>
  <si>
    <t>Einspeisevergütung</t>
  </si>
  <si>
    <t>sowie aus dem biologisch abbaubaren Anteil von Abfällen aus Haushalten und Industrie.</t>
  </si>
  <si>
    <t>BiK51nK13y--01</t>
  </si>
  <si>
    <t>BiK51aK13y--01</t>
  </si>
  <si>
    <t>WaK400------15</t>
  </si>
  <si>
    <t>Inbetriebnahme 2015</t>
  </si>
  <si>
    <t>WaK401------15</t>
  </si>
  <si>
    <t>WaK402------15</t>
  </si>
  <si>
    <t>WaK403------15</t>
  </si>
  <si>
    <t>WaK404------15</t>
  </si>
  <si>
    <t>WaK405------15</t>
  </si>
  <si>
    <t>WaK406------15</t>
  </si>
  <si>
    <t>WaK400M-----15</t>
  </si>
  <si>
    <t>WaK401M-----15</t>
  </si>
  <si>
    <t>WaK402M-----15</t>
  </si>
  <si>
    <t>WaK403M-----15</t>
  </si>
  <si>
    <t>WaK404M-----15</t>
  </si>
  <si>
    <t>WaK405M-----15</t>
  </si>
  <si>
    <t>WaK406M-----15</t>
  </si>
  <si>
    <t>BiK440------15</t>
  </si>
  <si>
    <t>BiK441------15</t>
  </si>
  <si>
    <t>BiK442------15</t>
  </si>
  <si>
    <t>BiK443------15</t>
  </si>
  <si>
    <t>BiK450------15</t>
  </si>
  <si>
    <t>BiK451------15</t>
  </si>
  <si>
    <t>BiK460------15</t>
  </si>
  <si>
    <t>DeK410------15</t>
  </si>
  <si>
    <t>DeK411------15</t>
  </si>
  <si>
    <t>KlK420------15</t>
  </si>
  <si>
    <t>KlK421------15</t>
  </si>
  <si>
    <t>GrK430------15</t>
  </si>
  <si>
    <t>GrK431------15</t>
  </si>
  <si>
    <t>GrK432------15</t>
  </si>
  <si>
    <t>GeK480------15</t>
  </si>
  <si>
    <t>WnK490------15</t>
  </si>
  <si>
    <t>WnK491------15</t>
  </si>
  <si>
    <t>SoK511---Jan15</t>
  </si>
  <si>
    <t>Inbetriebnahme 01/2015</t>
  </si>
  <si>
    <t>SoK511---Feb15</t>
  </si>
  <si>
    <t>Inbetriebnahme 02/2015</t>
  </si>
  <si>
    <t>SoK511---Mrz15</t>
  </si>
  <si>
    <t>Inbetriebnahme 03/2015</t>
  </si>
  <si>
    <t>SoK511---Apr15</t>
  </si>
  <si>
    <t>Inbetriebnahme 04/2015</t>
  </si>
  <si>
    <t>SoK511---Mai15</t>
  </si>
  <si>
    <t>Inbetriebnahme 05/2015</t>
  </si>
  <si>
    <t>SoK511---Jun15</t>
  </si>
  <si>
    <t>Inbetriebnahme 06/2015</t>
  </si>
  <si>
    <t>SoK511---Jul15</t>
  </si>
  <si>
    <t>Inbetriebnahme 07/2015</t>
  </si>
  <si>
    <t>SoK511---Aug15</t>
  </si>
  <si>
    <t>Inbetriebnahme 08/2015</t>
  </si>
  <si>
    <t>SoK511---Sep15</t>
  </si>
  <si>
    <t>Inbetriebnahme 09/2015</t>
  </si>
  <si>
    <t>Nicht-Gebäudeanlage 0 - 10 MW</t>
  </si>
  <si>
    <t>SoK511---Okt15</t>
  </si>
  <si>
    <t>Inbetriebnahme 10/2015</t>
  </si>
  <si>
    <t>SoK511---Nov15</t>
  </si>
  <si>
    <t>Inbetriebnahme 11/2015</t>
  </si>
  <si>
    <t>SoK511---Dez15</t>
  </si>
  <si>
    <t>Inbetriebnahme 12/2015</t>
  </si>
  <si>
    <t>SgK5120--Jan15</t>
  </si>
  <si>
    <t>SgK5121--Jan15</t>
  </si>
  <si>
    <t>SgK5122--Jan15</t>
  </si>
  <si>
    <t>SgK5123--Jan15</t>
  </si>
  <si>
    <t>SgK5120--Feb15</t>
  </si>
  <si>
    <t>SgK5121--Feb15</t>
  </si>
  <si>
    <t>SgK5122--Feb15</t>
  </si>
  <si>
    <t>SgK5123--Feb15</t>
  </si>
  <si>
    <t>SgK5120--Mrz15</t>
  </si>
  <si>
    <t>SgK5121--Mrz15</t>
  </si>
  <si>
    <t>SgK5122--Mrz15</t>
  </si>
  <si>
    <t>SgK5123--Mrz15</t>
  </si>
  <si>
    <t>SgK5120--Apr15</t>
  </si>
  <si>
    <t>SgK5121--Apr15</t>
  </si>
  <si>
    <t>SgK5122--Apr15</t>
  </si>
  <si>
    <t>SgK5123--Apr15</t>
  </si>
  <si>
    <t>SgK5120--Mai15</t>
  </si>
  <si>
    <t>SgK5121--Mai15</t>
  </si>
  <si>
    <t>SgK5122--Mai15</t>
  </si>
  <si>
    <t>SgK5123--Mai15</t>
  </si>
  <si>
    <t>SgK5120--Jun15</t>
  </si>
  <si>
    <t>SgK5121--Jun15</t>
  </si>
  <si>
    <t>SgK5122--Jun15</t>
  </si>
  <si>
    <t>SgK5123--Jun15</t>
  </si>
  <si>
    <t>SgK5120--Jul15</t>
  </si>
  <si>
    <t>SgK5121--Jul15</t>
  </si>
  <si>
    <t>SgK5122--Jul15</t>
  </si>
  <si>
    <t>SgK5123--Jul15</t>
  </si>
  <si>
    <t>SgK5120--Aug15</t>
  </si>
  <si>
    <t>SgK5121--Aug15</t>
  </si>
  <si>
    <t>SgK5122--Aug15</t>
  </si>
  <si>
    <t>SgK5123--Aug15</t>
  </si>
  <si>
    <t>SgK5120--Sep15</t>
  </si>
  <si>
    <t>SgK5121--Sep15</t>
  </si>
  <si>
    <t>SgK5122--Sep15</t>
  </si>
  <si>
    <t>SgK5123--Sep15</t>
  </si>
  <si>
    <t>SgK5120--Okt15</t>
  </si>
  <si>
    <t>SgK5121--Okt15</t>
  </si>
  <si>
    <t>SgK5122--Okt15</t>
  </si>
  <si>
    <t>SgK5123--Okt15</t>
  </si>
  <si>
    <t>SgK5120--Nov15</t>
  </si>
  <si>
    <t>SgK5121--Nov15</t>
  </si>
  <si>
    <t>SgK5122--Nov15</t>
  </si>
  <si>
    <t>SgK5123--Nov15</t>
  </si>
  <si>
    <t>SgK5120--Dez15</t>
  </si>
  <si>
    <t>SgK5121--Dez15</t>
  </si>
  <si>
    <t>SgK5122--Dez15</t>
  </si>
  <si>
    <t>SgK5123--Dez15</t>
  </si>
  <si>
    <t>§53</t>
  </si>
  <si>
    <t>§54</t>
  </si>
  <si>
    <t>§54Biomasse</t>
  </si>
  <si>
    <t>Anteil der Leistungserhöhung</t>
  </si>
  <si>
    <t>0-0,5 MW, IB vor 01.01.2009, Modernisierung 2015</t>
  </si>
  <si>
    <t>0,5-2 MW, IB vor 01.01.2009, Modernisierung 2015</t>
  </si>
  <si>
    <t>2-5 MW, IB vor 01.01.2009, Modernisierung 2015</t>
  </si>
  <si>
    <t>5-10 MW, IB vor 01.01.2009, Modernisierung 2015</t>
  </si>
  <si>
    <t>10-20 MW, IB vor 01.01.2009, Modernisierung 2015</t>
  </si>
  <si>
    <t>20-50 MW, IB vor 01.01.2009, Modernisierung 2015</t>
  </si>
  <si>
    <t>&gt; 50 MW, IB vor 01.01.2009, Modernisierung 2015</t>
  </si>
  <si>
    <t xml:space="preserve"> &gt;20 MW, 75% Schwarzlauge etc.</t>
  </si>
  <si>
    <t xml:space="preserve"> 0-0,150 MW, Bonusregeln a1, K erstmals 2014             </t>
  </si>
  <si>
    <t>BiK51nM1K14-01</t>
  </si>
  <si>
    <t xml:space="preserve"> 0-0,150 MW, Bonusregeln M1 und K erstmals 2014</t>
  </si>
  <si>
    <t xml:space="preserve"> 0,150-0,5 MW, Bonusregeln a1 und K erstmals 2014      </t>
  </si>
  <si>
    <t xml:space="preserve"> 0,5-5 MW, Bonusregeln a2, K erstmals 2014                  </t>
  </si>
  <si>
    <t>BiK81M1K14y-04</t>
  </si>
  <si>
    <t xml:space="preserve"> 0-0,15 MW, Bonusregeln M1, y und K erstmals 2014</t>
  </si>
  <si>
    <t>BiK82M2K14y-04</t>
  </si>
  <si>
    <t xml:space="preserve"> 0,15-0,5 MW, Bonusregeln M2, y und K erstmals 2014</t>
  </si>
  <si>
    <t>BiK81M1K15y-04</t>
  </si>
  <si>
    <t xml:space="preserve"> 0-0,15 MW, Bonusregeln M1, y und K erstmals 2015</t>
  </si>
  <si>
    <t>Anteil KWK, erstmals 2015</t>
  </si>
  <si>
    <t>BiK82M2K15y-04</t>
  </si>
  <si>
    <t xml:space="preserve"> 0,15-0,5 MW, Bonusregeln M2, y und K erstmals 2015</t>
  </si>
  <si>
    <t>BiK81GbK13y-05</t>
  </si>
  <si>
    <t>BiK82GbK13y-05</t>
  </si>
  <si>
    <t>BiK81K14----05</t>
  </si>
  <si>
    <t xml:space="preserve"> 0-0,15 MW, Bonusregel K erstmals 2014</t>
  </si>
  <si>
    <t>BiK82K14----05</t>
  </si>
  <si>
    <t xml:space="preserve"> 0,15-0,5 MW, Bonusregel K erstmals 2014</t>
  </si>
  <si>
    <t>BiK83K14----05</t>
  </si>
  <si>
    <t xml:space="preserve"> 0,5-5 MW, Bonusregel K erstmals 2014</t>
  </si>
  <si>
    <t>BiK81M1bK13y06</t>
  </si>
  <si>
    <t xml:space="preserve"> 0-0,15 MW, Bonusregeln M1, y, b und K erstmals 2013</t>
  </si>
  <si>
    <t>BiK82M2bK13y06</t>
  </si>
  <si>
    <t xml:space="preserve"> 0,15-0,5 MW, Bonusregeln M2, y, b und K erstmals 2013</t>
  </si>
  <si>
    <t>BiK81M1K14--06</t>
  </si>
  <si>
    <t xml:space="preserve"> 0-0,15 MW, Bonusregeln M1, K erstmals 2014</t>
  </si>
  <si>
    <t>BiK82M2K14--06</t>
  </si>
  <si>
    <t xml:space="preserve"> 0,15-0,5 MW, Bonusregeln M2, K erstmals 2014</t>
  </si>
  <si>
    <t>BiK81M1bK13y07</t>
  </si>
  <si>
    <t>BiK82M2bK13y07</t>
  </si>
  <si>
    <t>BiK81M1K15--07</t>
  </si>
  <si>
    <t xml:space="preserve"> 0-0,15 MW, Bonusregeln M1, K erstmals 2015</t>
  </si>
  <si>
    <t>BiK82M2K15--07</t>
  </si>
  <si>
    <t xml:space="preserve"> 0,15-0,5 MW, Bonusregeln M2, K erstmals 2015</t>
  </si>
  <si>
    <t>BiK81M1K13y-08</t>
  </si>
  <si>
    <t>BiK82M2K13y-08</t>
  </si>
  <si>
    <t>BiK83a2K13--08</t>
  </si>
  <si>
    <t>SoK55-------AS</t>
  </si>
  <si>
    <t>Inbetriebnahme ab 09/2015</t>
  </si>
  <si>
    <t>Erhaltene Zahlungen [Euro]</t>
  </si>
  <si>
    <t>EV6111-EEG-RED</t>
  </si>
  <si>
    <t>EV6111NEEG-RED</t>
  </si>
  <si>
    <t>EV61122-EEG100</t>
  </si>
  <si>
    <t>EV61122NEEG100</t>
  </si>
  <si>
    <t>EV6124-EEG---0</t>
  </si>
  <si>
    <t>EV6124NEEG---0</t>
  </si>
  <si>
    <t>Erhaltene EEG-Umlage
[Euro]</t>
  </si>
  <si>
    <t>Die Angaben in diesem Tabellenblatt werden aus Ihren Eintragungen auf den anderen Tabellenblättern automatisch errechnet und können nicht direkt eingetragen werden.</t>
  </si>
  <si>
    <t>bestimmungsgemäßem Betrieb ungeachtet kurzfristiger geringfügiger Abweichungen ohne zeitliche</t>
  </si>
  <si>
    <t>Einschränkungen technisch erbringen kann.</t>
  </si>
  <si>
    <t>Angabe des Energieträgers der EEG-Anlage.</t>
  </si>
  <si>
    <t>Das EEG fördert nach § 2 EEG Strom aus Erneuerbaren Energien und Grubengas. Zu den erneuerbaren</t>
  </si>
  <si>
    <t>Der Begriff Biomasse umfasst biogene Energieträger in festem, flüssigem und gasförmigem Aggregatzustand.</t>
  </si>
  <si>
    <t>Saldo</t>
  </si>
  <si>
    <t>EEG-Umlagekategorie für Eigenversorgung</t>
  </si>
  <si>
    <t>Strommenge, auf die die EEG-Umlage erhoben wurde
[kWh]</t>
  </si>
  <si>
    <t>Erhaltene EEG-Umlage</t>
  </si>
  <si>
    <t>Strommenge, auf die die EEG-Umlage erhoben wurde</t>
  </si>
  <si>
    <t xml:space="preserve">Angabe von Einspeisevergütung, Direktvermarktung, Förderung für Flexibilität und vermiedene </t>
  </si>
  <si>
    <t>Geothermie, Energie aus Biomasse einschließlich Biogas, Biomethan, Deponiegasen und Klärgas</t>
  </si>
  <si>
    <t>BiK51nM1K13-02</t>
  </si>
  <si>
    <t>BiK51aM2K13-02</t>
  </si>
  <si>
    <t>BiK51nM1K15-02</t>
  </si>
  <si>
    <t xml:space="preserve"> 0-0,15 MW, Bonusregeln M1 und K erstmals 2015</t>
  </si>
  <si>
    <t>BiK51aM2K15-02</t>
  </si>
  <si>
    <t xml:space="preserve"> 0,15-0,5 MW, Bonusregeln M2 und K erstmals 2015</t>
  </si>
  <si>
    <t>BiK51nM1K13-03</t>
  </si>
  <si>
    <t>BiK51aM2K13-03</t>
  </si>
  <si>
    <t>BiK51nK15---03</t>
  </si>
  <si>
    <t xml:space="preserve"> 0-0,150 MW, Bonusregel K erstmals 2015</t>
  </si>
  <si>
    <t>BiK51nM1K15y03</t>
  </si>
  <si>
    <t>BiK51aK15---03</t>
  </si>
  <si>
    <t xml:space="preserve"> 0,150-0,5 MW, Bonusregel K erstmals 2015</t>
  </si>
  <si>
    <t>BiK51aM2K15y03</t>
  </si>
  <si>
    <t>BiK81M1bK13y04</t>
  </si>
  <si>
    <t>BiK82M2bK13y04</t>
  </si>
  <si>
    <t>BiK83K15----04</t>
  </si>
  <si>
    <t xml:space="preserve"> 0,5-5 MW, Bonusregel K erstmals 2015</t>
  </si>
  <si>
    <t>BiK81GbK15y-06</t>
  </si>
  <si>
    <t xml:space="preserve"> 0-0,15 MW, Bonusregeln G, y, b und K erstmals 2015</t>
  </si>
  <si>
    <t>BiK82GbK15y-06</t>
  </si>
  <si>
    <t xml:space="preserve"> 0,15-0,5 MW, Bonusregeln G, y, b und K erstmals 2015</t>
  </si>
  <si>
    <t>BiK83a2bK15-06</t>
  </si>
  <si>
    <t xml:space="preserve"> 0,5-5 MW, Bonusregeln a2, b und K erstmals 2015</t>
  </si>
  <si>
    <t>BiK81M1K15y-07</t>
  </si>
  <si>
    <t>BiK81M1bK15y07</t>
  </si>
  <si>
    <t xml:space="preserve"> 0-0,15 MW, Bonusregeln M1, y, b und K erstmals 2015</t>
  </si>
  <si>
    <t>BiK82M2K15y-07</t>
  </si>
  <si>
    <t>BiK82M2bK15y07</t>
  </si>
  <si>
    <t xml:space="preserve"> 0,15-0,5 MW, Bonusregeln M2, y, b und K erstmals 2015</t>
  </si>
  <si>
    <t>Monat</t>
  </si>
  <si>
    <t>Dezember</t>
  </si>
  <si>
    <t>VGT-Bewegungsdaten</t>
  </si>
  <si>
    <t>EEG-Vergütungskategorie</t>
  </si>
  <si>
    <t>Identifizierungsschlüssel bei KWK- und konventionellen Anlagen; 
Anlagenschlüssel bei EEG-Anlagen</t>
  </si>
  <si>
    <t>Art der Stromerzeugungsanlage</t>
  </si>
  <si>
    <t>Gemeindeschlüssel</t>
  </si>
  <si>
    <t>MW Wind an Land (Marktwert Wind an Land)</t>
  </si>
  <si>
    <t>PM Wind an Land fernsteuerbar (Managementprämie Wind an Land fernsteuerbar)</t>
  </si>
  <si>
    <t>MW Wind auf See (Marktwert Wind auf See)</t>
  </si>
  <si>
    <t>PM Wind auf See fernsteuerbar (Managementprämie Wind auf See fernsteuerbar)</t>
  </si>
  <si>
    <t>MW Solar (Marktwert Solar)</t>
  </si>
  <si>
    <t>PM Solar fernsteuerbar (Managementprämie Solar fernsteuerbar)</t>
  </si>
  <si>
    <t>MW steuerbar (Marktwert steuerbar)</t>
  </si>
  <si>
    <t>PM steuerbar (Managementprämie steuerbar)</t>
  </si>
  <si>
    <t>Januar</t>
  </si>
  <si>
    <t>Februar</t>
  </si>
  <si>
    <t>März</t>
  </si>
  <si>
    <t>April</t>
  </si>
  <si>
    <t>Mai</t>
  </si>
  <si>
    <t>Juni</t>
  </si>
  <si>
    <t>Juli</t>
  </si>
  <si>
    <t>August</t>
  </si>
  <si>
    <t>September</t>
  </si>
  <si>
    <t>Oktober</t>
  </si>
  <si>
    <t>November</t>
  </si>
  <si>
    <t>Einspeise-
vergütung in ct/kWh</t>
  </si>
  <si>
    <t>Ausfall-
vergütung in ct/kWh</t>
  </si>
  <si>
    <r>
      <t xml:space="preserve">Marktprämie in ct/kWh in ct/kWh 
</t>
    </r>
    <r>
      <rPr>
        <sz val="10"/>
        <rFont val="Arial"/>
        <family val="2"/>
      </rPr>
      <t>(bei Anlagen mit Vergütung nach EEG 2000 bis 2012 muss zur Marktprämienberechnung die Einspeisevergütung i. V. m. den Vorgaben aus § 100 Abs. 1 Nr. 8 und Anlage 1 EEG 2014 verwendet werden.)</t>
    </r>
  </si>
  <si>
    <t>WaK400------16</t>
  </si>
  <si>
    <t>Inbetriebnahme 2016</t>
  </si>
  <si>
    <t>WaK401------16</t>
  </si>
  <si>
    <t>WaK402------16</t>
  </si>
  <si>
    <t>WaK403------16</t>
  </si>
  <si>
    <t>WaK404------16</t>
  </si>
  <si>
    <t>WaK405------16</t>
  </si>
  <si>
    <t>WaK406------16</t>
  </si>
  <si>
    <t>WaK400M-----16</t>
  </si>
  <si>
    <t>Modernisierung 2016</t>
  </si>
  <si>
    <t>0-0,5 MW, IB vor 01.01.2009, Modernisierung 2016</t>
  </si>
  <si>
    <t>ab 5 MW inst. Leistung nur Anteil der Leistungserhöhung</t>
  </si>
  <si>
    <t>WaK401M-----16</t>
  </si>
  <si>
    <t>0,5-2 MW, IB vor 01.01.2009, Modernisierung 2016</t>
  </si>
  <si>
    <t>WaK402M-----16</t>
  </si>
  <si>
    <t>2-5 MW, IB vor 01.01.2009, Modernisierung 2016</t>
  </si>
  <si>
    <t>WaK403M-----16</t>
  </si>
  <si>
    <t>5-10 MW, IB vor 01.01.2009, Modernisierung 2016</t>
  </si>
  <si>
    <t>WaK404M-----16</t>
  </si>
  <si>
    <t>10-20 MW, IB vor 01.01.2009, Modernisierung 2016</t>
  </si>
  <si>
    <t>WaK405M-----16</t>
  </si>
  <si>
    <t>20-50 MW, IB vor 01.01.2009, Modernisierung 2016</t>
  </si>
  <si>
    <t>WaK406M-----16</t>
  </si>
  <si>
    <t>&gt; 50 MW, IB vor 01.01.2009, Modernisierung 2016</t>
  </si>
  <si>
    <t>BiK51nM1K15-01</t>
  </si>
  <si>
    <t>BiK51aM2K15-01</t>
  </si>
  <si>
    <t>BiK51nM1K16-02</t>
  </si>
  <si>
    <t xml:space="preserve"> 0-0,15 MW, Bonusregel M1, K erstmals 2016</t>
  </si>
  <si>
    <t>Anteil KWK, erstmals 2016</t>
  </si>
  <si>
    <t>BiK81M1K14y-06</t>
  </si>
  <si>
    <t>0-0,15 MW, Bonusregeln M1, y und K erstmals 2014</t>
  </si>
  <si>
    <t>BiK82M2K14y-06</t>
  </si>
  <si>
    <t>0,15-0,5 MW, Bonusregeln M2, y und K erstmals 2014</t>
  </si>
  <si>
    <t>BiK81M1K16--06</t>
  </si>
  <si>
    <t xml:space="preserve"> 0-0,15 MW, Bonusregel M1 und K erstmals 2016</t>
  </si>
  <si>
    <t>BiK82M2K16--06</t>
  </si>
  <si>
    <t xml:space="preserve"> 0,15-0,5 MW, Bonusregel M2 und K erstmals 2016</t>
  </si>
  <si>
    <t>BiK440----Q116</t>
  </si>
  <si>
    <t>Inbetriebnahme 01-03/2016</t>
  </si>
  <si>
    <t>BiK441----Q116</t>
  </si>
  <si>
    <t>BiK442----Q116</t>
  </si>
  <si>
    <t>BiK443----Q116</t>
  </si>
  <si>
    <t>BiK440----Q216</t>
  </si>
  <si>
    <t>Inbetriebnahme 04-06/2016</t>
  </si>
  <si>
    <t>BiK441----Q216</t>
  </si>
  <si>
    <t>BiK442----Q216</t>
  </si>
  <si>
    <t>BiK443----Q216</t>
  </si>
  <si>
    <t>BiK440----Q316</t>
  </si>
  <si>
    <t>Inbetriebnahme 07-09/2016</t>
  </si>
  <si>
    <t>BiK441----Q316</t>
  </si>
  <si>
    <t>BiK442----Q316</t>
  </si>
  <si>
    <t>BiK443----Q316</t>
  </si>
  <si>
    <t>BiK440----Q416</t>
  </si>
  <si>
    <t>Inbetriebnahme 10-12/2016</t>
  </si>
  <si>
    <t>BiK441----Q416</t>
  </si>
  <si>
    <t>BiK442----Q416</t>
  </si>
  <si>
    <t>BiK450----Q116</t>
  </si>
  <si>
    <t>BiK451----Q116</t>
  </si>
  <si>
    <t>BiK450----Q216</t>
  </si>
  <si>
    <t>BiK451----Q216</t>
  </si>
  <si>
    <t>BiK450----Q316</t>
  </si>
  <si>
    <t>BiK451----Q316</t>
  </si>
  <si>
    <t>BiK450----Q416</t>
  </si>
  <si>
    <t>BiK451----Q416</t>
  </si>
  <si>
    <t>BiK460----Q116</t>
  </si>
  <si>
    <t>BiK460----Q216</t>
  </si>
  <si>
    <t>BiK460----Q316</t>
  </si>
  <si>
    <t>BiK460----Q416</t>
  </si>
  <si>
    <t>WaK400------17</t>
  </si>
  <si>
    <t>Inbetriebnahme 2017</t>
  </si>
  <si>
    <t>WaK401------17</t>
  </si>
  <si>
    <t>WaK402------17</t>
  </si>
  <si>
    <t>WaK403------17</t>
  </si>
  <si>
    <t>WaK404------17</t>
  </si>
  <si>
    <t>WaK405------17</t>
  </si>
  <si>
    <t>WaK406------17</t>
  </si>
  <si>
    <t>WaK400M-----17</t>
  </si>
  <si>
    <t>Modernisierung 2017</t>
  </si>
  <si>
    <t>0-0,5 MW, IB vor 01.01.2009, Modernisierung 2017</t>
  </si>
  <si>
    <t>WaK401M-----17</t>
  </si>
  <si>
    <t>0,5-2 MW, IB vor 01.01.2009, Modernisierung 2017</t>
  </si>
  <si>
    <t>WaK402M-----17</t>
  </si>
  <si>
    <t>2-5 MW, IB vor 01.01.2009, Modernisierung 2017</t>
  </si>
  <si>
    <t>WaK403M-----17</t>
  </si>
  <si>
    <t>5-10 MW, IB vor 01.01.2009, Modernisierung 2017</t>
  </si>
  <si>
    <t>WaK404M-----17</t>
  </si>
  <si>
    <t>10-20 MW, IB vor 01.01.2009, Modernisierung 2017</t>
  </si>
  <si>
    <t>WaK405M-----17</t>
  </si>
  <si>
    <t>20-50 MW, IB vor 01.01.2009, Modernisierung 2017</t>
  </si>
  <si>
    <t>WaK406M-----17</t>
  </si>
  <si>
    <t>&gt; 50 MW, IB vor 01.01.2009, Modernisierung 2017</t>
  </si>
  <si>
    <t>BiK420----Q117</t>
  </si>
  <si>
    <t>Inbetriebnahme 01-03/2017</t>
  </si>
  <si>
    <t>BiK421----Q117</t>
  </si>
  <si>
    <t>BiK422----Q117</t>
  </si>
  <si>
    <t>BiK423----Q117</t>
  </si>
  <si>
    <t>BiK420----Q217</t>
  </si>
  <si>
    <t>Inbetriebnahme 04-06/2017</t>
  </si>
  <si>
    <t>BiK421----Q217</t>
  </si>
  <si>
    <t>BiK422----Q217</t>
  </si>
  <si>
    <t>BiK423----Q217</t>
  </si>
  <si>
    <t>BiK420----Q317</t>
  </si>
  <si>
    <t>Inbetriebnahme 07-09/2017</t>
  </si>
  <si>
    <t>BiK421----Q317</t>
  </si>
  <si>
    <t>BiK422----Q317</t>
  </si>
  <si>
    <t>BiK423----Q317</t>
  </si>
  <si>
    <t>BiK420----Q417</t>
  </si>
  <si>
    <t>Inbetriebnahme 10-12/2017</t>
  </si>
  <si>
    <t>BiK421----Q417</t>
  </si>
  <si>
    <t>BiK422----Q417</t>
  </si>
  <si>
    <t>BiK423----Q417</t>
  </si>
  <si>
    <t>BiK430----Q117</t>
  </si>
  <si>
    <t>BiK431----Q117</t>
  </si>
  <si>
    <t>BiK430----Q217</t>
  </si>
  <si>
    <t>BiK431----Q217</t>
  </si>
  <si>
    <t>BiK430----Q317</t>
  </si>
  <si>
    <t>BiK431----Q317</t>
  </si>
  <si>
    <t>BiK430----Q417</t>
  </si>
  <si>
    <t>BiK431----Q417</t>
  </si>
  <si>
    <t>BiK440----Q117</t>
  </si>
  <si>
    <t>BiK440----Q217</t>
  </si>
  <si>
    <t>BiK440----Q317</t>
  </si>
  <si>
    <t>BiK440----Q417</t>
  </si>
  <si>
    <t>DeK410------16</t>
  </si>
  <si>
    <t>DeK411------16</t>
  </si>
  <si>
    <t>DeK4111-----17</t>
  </si>
  <si>
    <t>DeK4112-----17</t>
  </si>
  <si>
    <t>KlK420------16</t>
  </si>
  <si>
    <t>KlK421------16</t>
  </si>
  <si>
    <t>KlK4121-----17</t>
  </si>
  <si>
    <t>KlK4122-----17</t>
  </si>
  <si>
    <t>GrK430------16</t>
  </si>
  <si>
    <t>GrK431------16</t>
  </si>
  <si>
    <t>GrK432------16</t>
  </si>
  <si>
    <t>GrK4131-----17</t>
  </si>
  <si>
    <t>GrK4132-----17</t>
  </si>
  <si>
    <t>GrK4133-----17</t>
  </si>
  <si>
    <t>GeK480------16</t>
  </si>
  <si>
    <t>GeK450------17</t>
  </si>
  <si>
    <t>WnK490----Q116</t>
  </si>
  <si>
    <t>WnK491----Q116</t>
  </si>
  <si>
    <t>WnK490----Q216</t>
  </si>
  <si>
    <t>WnK491----Q216</t>
  </si>
  <si>
    <t>WnK490----Q316</t>
  </si>
  <si>
    <t>WnK491----Q316</t>
  </si>
  <si>
    <t>WnK490----Q416</t>
  </si>
  <si>
    <t>WnK491----Q416</t>
  </si>
  <si>
    <t>WnK460---Jan17</t>
  </si>
  <si>
    <t>Inbetriebnahme 01/2017</t>
  </si>
  <si>
    <t>WnK461---Jan17</t>
  </si>
  <si>
    <t>WnK460---Feb17</t>
  </si>
  <si>
    <t>Inbetriebnahme 02/2017</t>
  </si>
  <si>
    <t>WnK461---Feb17</t>
  </si>
  <si>
    <t>WnK460---Mar17</t>
  </si>
  <si>
    <t>Inbetriebnahme 03/2017</t>
  </si>
  <si>
    <t>WnK461---Mar17</t>
  </si>
  <si>
    <t>WnK460---Apr17</t>
  </si>
  <si>
    <t>Inbetriebnahme 04/2017</t>
  </si>
  <si>
    <t>WnK461---Apr17</t>
  </si>
  <si>
    <t>WnK460---Mai17</t>
  </si>
  <si>
    <t>Inbetriebnahme 05/2017</t>
  </si>
  <si>
    <t>WnK461---Mai17</t>
  </si>
  <si>
    <t>WnK460---Jun17</t>
  </si>
  <si>
    <t>Inbetriebnahme 06/2017</t>
  </si>
  <si>
    <t>WnK461---Jun17</t>
  </si>
  <si>
    <t>WnK460---Jul17</t>
  </si>
  <si>
    <t>Inbetriebnahme 07/2017</t>
  </si>
  <si>
    <t>WnK461---Jul17</t>
  </si>
  <si>
    <t>WnK460---Aug17</t>
  </si>
  <si>
    <t>Inbetriebnahme 08/2017</t>
  </si>
  <si>
    <t>WnK461---Aug17</t>
  </si>
  <si>
    <t>WnK460---Sep17</t>
  </si>
  <si>
    <t>Inbetriebnahme 09/2017</t>
  </si>
  <si>
    <t>WnK461---Sep17</t>
  </si>
  <si>
    <t>WnK460---Okt17</t>
  </si>
  <si>
    <t>Inbetriebnahme 10/2017</t>
  </si>
  <si>
    <t>WnK461---Okt17</t>
  </si>
  <si>
    <t>WnK460---Nov17</t>
  </si>
  <si>
    <t>Inbetriebnahme 11/2017</t>
  </si>
  <si>
    <t>WnK461---Nov17</t>
  </si>
  <si>
    <t>WnK460---Dez17</t>
  </si>
  <si>
    <t>Inbetriebnahme 12/2017</t>
  </si>
  <si>
    <t>WnK461---Dez17</t>
  </si>
  <si>
    <t>SoK511---Jan16</t>
  </si>
  <si>
    <t>Inbetriebnahme 01/2016</t>
  </si>
  <si>
    <t>SoK511---Feb16</t>
  </si>
  <si>
    <t>Inbetriebnahme 02/2016</t>
  </si>
  <si>
    <t>SoK511---Mrz16</t>
  </si>
  <si>
    <t>Inbetriebnahme 03/2016</t>
  </si>
  <si>
    <t>SoK511---Apr16</t>
  </si>
  <si>
    <t>Inbetriebnahme 04/2016</t>
  </si>
  <si>
    <t>SoK511---Mai16</t>
  </si>
  <si>
    <t>Inbetriebnahme 05/2016</t>
  </si>
  <si>
    <t>SoK511---Jun16</t>
  </si>
  <si>
    <t>Inbetriebnahme 06/2016</t>
  </si>
  <si>
    <t>SoK511---Jul16</t>
  </si>
  <si>
    <t>Inbetriebnahme 07/2016</t>
  </si>
  <si>
    <t>SoK511---Aug16</t>
  </si>
  <si>
    <t>Inbetriebnahme 08/2016</t>
  </si>
  <si>
    <t>SoK511---Sep16</t>
  </si>
  <si>
    <t>Inbetriebnahme 09/2016</t>
  </si>
  <si>
    <t>SoK511---Okt16</t>
  </si>
  <si>
    <t>Inbetriebnahme 10/2016</t>
  </si>
  <si>
    <t>SoK511---Nov16</t>
  </si>
  <si>
    <t>Inbetriebnahme 11/2016</t>
  </si>
  <si>
    <t>SoK511---Dez16</t>
  </si>
  <si>
    <t>Inbetriebnahme 12/2016</t>
  </si>
  <si>
    <t>SoK481---Jan17</t>
  </si>
  <si>
    <t>Nicht-Gebäudeanlage 0 - 750 kW</t>
  </si>
  <si>
    <t>SoK481---Feb17</t>
  </si>
  <si>
    <t>SoK481---Mrz17</t>
  </si>
  <si>
    <t>SoK481---Apr17</t>
  </si>
  <si>
    <t>SoK481---Mai17</t>
  </si>
  <si>
    <t>SoK481---Jun17</t>
  </si>
  <si>
    <t>SoK481---Jul17</t>
  </si>
  <si>
    <t>SoK481---Aug17</t>
  </si>
  <si>
    <t>SoK481---Sep17</t>
  </si>
  <si>
    <t>SoK481---Okt17</t>
  </si>
  <si>
    <t>SoK481---Nov17</t>
  </si>
  <si>
    <t>SoK481---Dez17</t>
  </si>
  <si>
    <t>SgK5120--Jan16</t>
  </si>
  <si>
    <t>SgK5121--Jan16</t>
  </si>
  <si>
    <t>SgK5122--Jan16</t>
  </si>
  <si>
    <t>SgK5123--Jan16</t>
  </si>
  <si>
    <t>SgK5120--Feb16</t>
  </si>
  <si>
    <t>SgK5121--Feb16</t>
  </si>
  <si>
    <t>SgK5122--Feb16</t>
  </si>
  <si>
    <t>SgK5123--Feb16</t>
  </si>
  <si>
    <t>SgK5120--Mrz16</t>
  </si>
  <si>
    <t>SgK5121--Mrz16</t>
  </si>
  <si>
    <t>SgK5122--Mrz16</t>
  </si>
  <si>
    <t>SgK5123--Mrz16</t>
  </si>
  <si>
    <t>SgK5120--Apr16</t>
  </si>
  <si>
    <t>SgK5121--Apr16</t>
  </si>
  <si>
    <t>SgK5122--Apr16</t>
  </si>
  <si>
    <t>SgK5123--Apr16</t>
  </si>
  <si>
    <t>SgK5120--Mai16</t>
  </si>
  <si>
    <t>SgK5121--Mai16</t>
  </si>
  <si>
    <t>SgK5122--Mai16</t>
  </si>
  <si>
    <t>SgK5123--Mai16</t>
  </si>
  <si>
    <t>SgK5120--Jun16</t>
  </si>
  <si>
    <t>SgK5121--Jun16</t>
  </si>
  <si>
    <t>SgK5122--Jun16</t>
  </si>
  <si>
    <t>SgK5123--Jun16</t>
  </si>
  <si>
    <t>SgK5120--Jul16</t>
  </si>
  <si>
    <t>SgK5121--Jul16</t>
  </si>
  <si>
    <t>SgK5122--Jul16</t>
  </si>
  <si>
    <t>SgK5123--Jul16</t>
  </si>
  <si>
    <t>SgK5120--Aug16</t>
  </si>
  <si>
    <t>SgK5121--Aug16</t>
  </si>
  <si>
    <t>SgK5122--Aug16</t>
  </si>
  <si>
    <t>SgK5123--Aug16</t>
  </si>
  <si>
    <t>SgK5120--Sep16</t>
  </si>
  <si>
    <t>SgK5121--Sep16</t>
  </si>
  <si>
    <t>SgK5122--Sep16</t>
  </si>
  <si>
    <t>SgK5123--Sep16</t>
  </si>
  <si>
    <t>SgK5120--Okt16</t>
  </si>
  <si>
    <t>SgK5121--Okt16</t>
  </si>
  <si>
    <t>SgK5122--Okt16</t>
  </si>
  <si>
    <t>SgK5123--Okt16</t>
  </si>
  <si>
    <t>SgK5120--Nov16</t>
  </si>
  <si>
    <t>SgK5121--Nov16</t>
  </si>
  <si>
    <t>SgK5122--Nov16</t>
  </si>
  <si>
    <t>SgK5123--Nov16</t>
  </si>
  <si>
    <t>SgK5120--Dez16</t>
  </si>
  <si>
    <t>SgK5121--Dez16</t>
  </si>
  <si>
    <t>SgK5122--Dez16</t>
  </si>
  <si>
    <t>SgK5123--Dez16</t>
  </si>
  <si>
    <t>SgK4820--Jan17</t>
  </si>
  <si>
    <t>SgK4821--Jan17</t>
  </si>
  <si>
    <t>SgK4822--Jan17</t>
  </si>
  <si>
    <t>40 kW - 750 kW</t>
  </si>
  <si>
    <t>SgK4820--Feb17</t>
  </si>
  <si>
    <t>SgK4821--Feb17</t>
  </si>
  <si>
    <t>SgK4822--Feb17</t>
  </si>
  <si>
    <t>SgK4820--Mrz17</t>
  </si>
  <si>
    <t>SgK4821--Mrz17</t>
  </si>
  <si>
    <t>SgK4822--Mrz17</t>
  </si>
  <si>
    <t>SgK4820--Apr17</t>
  </si>
  <si>
    <t>SgK4821--Apr17</t>
  </si>
  <si>
    <t>SgK4822--Apr17</t>
  </si>
  <si>
    <t>SgK4820--Mai17</t>
  </si>
  <si>
    <t>SgK4821--Mai17</t>
  </si>
  <si>
    <t>SgK4822--Mai17</t>
  </si>
  <si>
    <t>SgK4820--Jun17</t>
  </si>
  <si>
    <t>SgK4821--Jun17</t>
  </si>
  <si>
    <t>SgK4822--Jun17</t>
  </si>
  <si>
    <t>SgK4820--Jul17</t>
  </si>
  <si>
    <t>SgK4821--Jul17</t>
  </si>
  <si>
    <t>SgK4822--Jul17</t>
  </si>
  <si>
    <t>SgK4820--Aug17</t>
  </si>
  <si>
    <t>SgK4821--Aug17</t>
  </si>
  <si>
    <t>SgK4822--Aug17</t>
  </si>
  <si>
    <t>SgK4820--Sep17</t>
  </si>
  <si>
    <t>SgK4821--Sep17</t>
  </si>
  <si>
    <t>SgK4822--Sep17</t>
  </si>
  <si>
    <t>SgK4820--Okt17</t>
  </si>
  <si>
    <t>SgK4821--Okt17</t>
  </si>
  <si>
    <t>SgK4822--Okt17</t>
  </si>
  <si>
    <t>SgK4820--Nov17</t>
  </si>
  <si>
    <t>SgK4821--Nov17</t>
  </si>
  <si>
    <t>SgK4822--Nov17</t>
  </si>
  <si>
    <t>SgK4820--Dez17</t>
  </si>
  <si>
    <t>SgK4821--Dez17</t>
  </si>
  <si>
    <t>SgK4822--Dez17</t>
  </si>
  <si>
    <t>Verringerung auf null nach § 52 Abs. 1 Satz 1 Nr. 4 (Verstoß gegen Eigenversorgungsverbot)</t>
  </si>
  <si>
    <t>BiK5214------0</t>
  </si>
  <si>
    <t>WnK5214------0</t>
  </si>
  <si>
    <t>SoK5214------0</t>
  </si>
  <si>
    <t>SgK5214------0</t>
  </si>
  <si>
    <t>WaK52213----MW</t>
  </si>
  <si>
    <t>Verringerung auf Marktwert nach § 52 Abs. 2 Satz 1 Nr. 3 (Überschreitung der Höchstdauer der Ausfallvermarktung)</t>
  </si>
  <si>
    <t>BiK52213----MW</t>
  </si>
  <si>
    <t>DeK52213----MW</t>
  </si>
  <si>
    <t>KlK52213----MW</t>
  </si>
  <si>
    <t>GrK52213----MW</t>
  </si>
  <si>
    <t>GeK52213----MW</t>
  </si>
  <si>
    <t>WnK52213----MW</t>
  </si>
  <si>
    <t>SoK52213----MW</t>
  </si>
  <si>
    <t>SgK52213----MW</t>
  </si>
  <si>
    <t>WaK523----20PZ</t>
  </si>
  <si>
    <t xml:space="preserve">Gemäß § 52 Abs. 3 EEG 2017 Kürzung des anzulegenden Werts in der Einspeisevergütung um 20% (Unterlassene Registrierung oder Meldung Leistungserhöhung bei erfolgter Jahresmeldung). </t>
  </si>
  <si>
    <t>BiK523----20PZ</t>
  </si>
  <si>
    <t>GaK523----20PZ</t>
  </si>
  <si>
    <t>DeK523----20PZ</t>
  </si>
  <si>
    <t>KlK523----20PZ</t>
  </si>
  <si>
    <t>GrK523----20PZ</t>
  </si>
  <si>
    <t>GeK523----20PZ</t>
  </si>
  <si>
    <t>WiK523----20PZ</t>
  </si>
  <si>
    <t>WnK523----20PZ</t>
  </si>
  <si>
    <t>WrK523----20PZ</t>
  </si>
  <si>
    <t>SoK523----20PZ</t>
  </si>
  <si>
    <t>SgK523----20PZ</t>
  </si>
  <si>
    <t>WnK53a-------0</t>
  </si>
  <si>
    <t xml:space="preserve">Gemäß § 53a EEG 2017 Verringerung der Einspeisevergütung auf null (Verzicht auf gesetzliche Vergütung und ohne Zuschlag aus einer Ausschreibung). </t>
  </si>
  <si>
    <t>WaK53b--MPM-VZ</t>
  </si>
  <si>
    <t xml:space="preserve">Gemäß § 53b EEG 2017 Verringerung des Zahlungsanspruchs (Strom mit Regionalnachweis). </t>
  </si>
  <si>
    <t>BiK53b--MPM-VZ</t>
  </si>
  <si>
    <t>GaK53b--MPM-VZ</t>
  </si>
  <si>
    <t>DeK53b--MPM-VZ</t>
  </si>
  <si>
    <t>KlK53b--MPM-VZ</t>
  </si>
  <si>
    <t>GrK53b--MPM-VZ</t>
  </si>
  <si>
    <t>GeK53b--MPM-VZ</t>
  </si>
  <si>
    <t>WiK53b--MPM-VZ</t>
  </si>
  <si>
    <t>WnK53b--MPM-VZ</t>
  </si>
  <si>
    <t>WrK53b--MPM-VZ</t>
  </si>
  <si>
    <t>SoK53b--MPM-VZ</t>
  </si>
  <si>
    <t>SgK53b--MPM-VZ</t>
  </si>
  <si>
    <t>WaK53b-------0</t>
  </si>
  <si>
    <t>Gemäß § 53b EEG 2017 Strom mit Regionalnachweis, der aufgrund anderer Regelungen einen Zahlungsanspruch auf 0 ct/kWh hat.</t>
  </si>
  <si>
    <t>BiK53b-------0</t>
  </si>
  <si>
    <t>GaK53b-------0</t>
  </si>
  <si>
    <t>DeK53b-------0</t>
  </si>
  <si>
    <t>KlK53b-------0</t>
  </si>
  <si>
    <t>GrK53b-------0</t>
  </si>
  <si>
    <t>GeK53b-------0</t>
  </si>
  <si>
    <t>WiK53b-------0</t>
  </si>
  <si>
    <t>WnK53b-------0</t>
  </si>
  <si>
    <t>WrK53b-------0</t>
  </si>
  <si>
    <t>SoK53b-------0</t>
  </si>
  <si>
    <t>SgK53b-------0</t>
  </si>
  <si>
    <t>Ausfallvergütung</t>
  </si>
  <si>
    <t>Marktprämie</t>
  </si>
  <si>
    <t>monatliche Marktwerte</t>
  </si>
  <si>
    <t>Übersicht der nach § 50a EEG (Flexibilitätszuschlag) sowie nach § 50b EEG</t>
  </si>
  <si>
    <t>Inbetriebnahme bis 31.07.2014</t>
  </si>
  <si>
    <t>Inbetriebnahme ab 01.08.2014</t>
  </si>
  <si>
    <t>Inbetriebnahme ab 01.01.2017</t>
  </si>
  <si>
    <t>Von Eigenversorgern erhaltene Zinsen
[EUR]</t>
  </si>
  <si>
    <t>Zwischenergebnis I</t>
  </si>
  <si>
    <t>Zwischenergebnis II</t>
  </si>
  <si>
    <t>Übersicht Einspeisevergütung, Direktvermarktung, Mieterstromzuschlag, Förderung für Flexibilität,</t>
  </si>
  <si>
    <t>[kWh]</t>
  </si>
  <si>
    <t>[EUR]</t>
  </si>
  <si>
    <t>Mieterstromzuschlag</t>
  </si>
  <si>
    <t>EEG-Umlageart</t>
  </si>
  <si>
    <t>EEG-umlagepflichtige Strommengen 
[kWh]</t>
  </si>
  <si>
    <t xml:space="preserve"> ("erhaltene Sanktionszahlungen") einschließlich der Forderungen, die durch Aufrechnung </t>
  </si>
  <si>
    <t>sanktionsbehaftete Strommengen 
[kWh]</t>
  </si>
  <si>
    <t>Erhaltene Sanktionszahlungen [Euro]</t>
  </si>
  <si>
    <t xml:space="preserve">Übersicht der von Eigenversorgern selbst erzeugten und selbst verbrauchten Strommengen, </t>
  </si>
  <si>
    <t xml:space="preserve">EEG-Umlage bei Stromspeichern geltend machen sowie die hieraus resultierenden </t>
  </si>
  <si>
    <t>Saldierungsbeträge.</t>
  </si>
  <si>
    <t>von Eigenversorgern selbst erzeugte und selbst verbrauchte Strommengen
[kWh]</t>
  </si>
  <si>
    <t>Saldierungsbetrag [Euro]</t>
  </si>
  <si>
    <t>Erhaltene Zinsen</t>
  </si>
  <si>
    <t>verringerte EEG-Umlage nach § 61b EEG 2017</t>
  </si>
  <si>
    <t>Für die Saldierung der EEG-Umlage bei Stromspeichern oder zur Erzeugung von Speichergas sind die Strommengen zuvor unter einer der regulären Umlagekategorien zu melden. Anschließend wird die Umlage durch Angabe eines negativen Betrages in den 'SP61k…'-Kategorien saldiert.</t>
  </si>
  <si>
    <t>EV61g2-EEG--20</t>
  </si>
  <si>
    <t>EV61g2-NEEG-20</t>
  </si>
  <si>
    <t>SP61k1--AUS-EV</t>
  </si>
  <si>
    <t>SP61k2--AUS-EV</t>
  </si>
  <si>
    <t>EV604-EEG-ZINS</t>
  </si>
  <si>
    <t>EV604NEEG-ZINS</t>
  </si>
  <si>
    <t>volle EEG-Umlage nach § 61 Absatz 1 EEG 2017</t>
  </si>
  <si>
    <t>EV611--HKWK100</t>
  </si>
  <si>
    <t>volle EEG-Umlage nach § 61 Absatz 1 EEG 2017; volle EEG-Umlage nach § 61c Absatz 2 EEG 2017 für Vollbenutzungsstunden-Anteil über 7.000 h; volle EEG-Umlage nach § 61d EEG 2017 für Vollbenutzungsstunden-Anteil über 3.500 h</t>
  </si>
  <si>
    <t>entfallene  EEG-Umlage nach § 61a Nr. 4 EEG 2017</t>
  </si>
  <si>
    <t>Zum Zweck der Zwischenspeicherung in einem Stromspeicher verbrauchter Strom (Stromspeicher-Menge) incl. Speicherverluste. Die Beladung des Stromspeichers erfolgte durch Eigenversorgung.</t>
  </si>
  <si>
    <t>Strom, der von einem Anlagenbetreiber im Rahmen von Eigenversorgung zur Erzeugung von Speichergas verwendet wird.</t>
  </si>
  <si>
    <t>Zinsbetrag entsprechend § 60 Abs. 3 EEG 2017 i. V. m. § 7 Abs. 4 EEV</t>
  </si>
  <si>
    <t>volle  EEG-Umlage nach § 61i Absatz 1 EEG 2017</t>
  </si>
  <si>
    <t>Erhöhung gem. § 61i Abs. 2 EEG 2017 um 20%-Punkte der verringerten EEG-Umlage nach §§ 61a bis 61g EEG 2017</t>
  </si>
  <si>
    <r>
      <t xml:space="preserve">Mieterstromzuschlag in ct/kWh
</t>
    </r>
    <r>
      <rPr>
        <sz val="10"/>
        <rFont val="Arial"/>
        <family val="2"/>
      </rPr>
      <t>(nur bei Solar/Gebäude) mit Inbetriebnahme an 25.07.2017</t>
    </r>
  </si>
  <si>
    <t>Direktvermarktung</t>
  </si>
  <si>
    <t>BiK51nK16y--01</t>
  </si>
  <si>
    <t xml:space="preserve"> 0-0,150 MW, Bonusregeln y und K erstmals 2016</t>
  </si>
  <si>
    <t>BiK51nGK14--01</t>
  </si>
  <si>
    <t xml:space="preserve"> 0-0,15 MW, Bonusregeln G und K erstmals 2014</t>
  </si>
  <si>
    <t>BiK51aM2K14-01</t>
  </si>
  <si>
    <t xml:space="preserve"> 0,15-0,5 MW, Bonusregeln M2 und K erstmals 2014</t>
  </si>
  <si>
    <t>BiK51aK16y--01</t>
  </si>
  <si>
    <t xml:space="preserve"> 0,150-0,5 MW, Bonusregeln y und K erstmals 2016</t>
  </si>
  <si>
    <t>BiK51aGK14--01</t>
  </si>
  <si>
    <t xml:space="preserve"> 0,15-0,5 MW, Bonusregeln G und K erstmals 2014</t>
  </si>
  <si>
    <t>BiK51nK16---02</t>
  </si>
  <si>
    <t xml:space="preserve"> 0-0,150 MW, Bonusregel K erstmals 2016</t>
  </si>
  <si>
    <t>BiK51aK16---02</t>
  </si>
  <si>
    <t xml:space="preserve"> 0,150-0,5 MW, Bonusregel K erstmals 2016</t>
  </si>
  <si>
    <t>BiK52aK16---02</t>
  </si>
  <si>
    <t xml:space="preserve"> 0,5-5 MW, Bonusregel K erstmals 2016</t>
  </si>
  <si>
    <t>BiK53aK16---02</t>
  </si>
  <si>
    <t xml:space="preserve"> 5-20 MW, Bonusregel K erstmals 2016</t>
  </si>
  <si>
    <t>BiK51nK15---02</t>
  </si>
  <si>
    <t>BiK51aK15---02</t>
  </si>
  <si>
    <t>BiK52aK15---02</t>
  </si>
  <si>
    <t>BiK53aK15---02</t>
  </si>
  <si>
    <t xml:space="preserve"> 5-20 MW, Bonusregel K erstmals 2015</t>
  </si>
  <si>
    <t>BiK81M1K13--04</t>
  </si>
  <si>
    <t>BiK82M2K13--04</t>
  </si>
  <si>
    <t>BiK83K16----04</t>
  </si>
  <si>
    <t>BiK81M1bK15y05</t>
  </si>
  <si>
    <t>BiK82M2bK15y05</t>
  </si>
  <si>
    <t>BiK83a2bK15-05</t>
  </si>
  <si>
    <t>BiK81M1K16--05</t>
  </si>
  <si>
    <t xml:space="preserve"> 0-0,15 MW, Bonusregeln M1, K erstmals 2016</t>
  </si>
  <si>
    <t>BiK81M1bK16y05</t>
  </si>
  <si>
    <t xml:space="preserve"> 0-0,15 MW, Bonusregeln M1, y, b und K erstmals 2016</t>
  </si>
  <si>
    <t>BiK82M2K16--05</t>
  </si>
  <si>
    <t xml:space="preserve"> 0,15-0,5 MW, Bonusregeln M2, K erstmals 2016</t>
  </si>
  <si>
    <t>BiK82M2bK16y05</t>
  </si>
  <si>
    <t xml:space="preserve"> 0,15-0,5 MW, Bonusregeln M2, y, b und K erstmals 2016</t>
  </si>
  <si>
    <t>BiK81M1bK17y05</t>
  </si>
  <si>
    <t xml:space="preserve"> 0-0,15 MW, Bonusregeln M1, y, b und K erstmals 2017</t>
  </si>
  <si>
    <t>Anteil KWK, erstmals 2017</t>
  </si>
  <si>
    <t>BiK82M2bK17y05</t>
  </si>
  <si>
    <t xml:space="preserve"> 0,15-0,5 MW, Bonusregeln M2, y, b und K erstmals 2017</t>
  </si>
  <si>
    <t>BiK81a1bK13y05</t>
  </si>
  <si>
    <t xml:space="preserve"> 0-0,15 MW, Bonusregeln a1, b, y und K erstmals 2013</t>
  </si>
  <si>
    <t>BiK82a1bK13y05</t>
  </si>
  <si>
    <t xml:space="preserve"> 0,15-0,5 MW, Bonusregeln a1, b, y und K erstmals 2013</t>
  </si>
  <si>
    <t>BiK81GbK13--06</t>
  </si>
  <si>
    <t xml:space="preserve"> 0-0,15 MW, Bonusregeln G, b und K erstmals 2013</t>
  </si>
  <si>
    <t>BiK82GbK13--06</t>
  </si>
  <si>
    <t xml:space="preserve"> 0,15-0,5 MW, Bonusregeln G, b und K erstmals 2013</t>
  </si>
  <si>
    <t>BiK81M1K16y-07</t>
  </si>
  <si>
    <t xml:space="preserve"> 0-0,15 MW, Bonusregeln M1, y und K erstmals 2016</t>
  </si>
  <si>
    <t>BiK82M2K16y-07</t>
  </si>
  <si>
    <t xml:space="preserve"> 0,15-0,5 MW, Bonusregeln M2, y und K erstmals 2016</t>
  </si>
  <si>
    <t>BiK81a1K17--07</t>
  </si>
  <si>
    <t xml:space="preserve"> 0-0,15 MW, Bonusregeln a1, K erstmals 2017</t>
  </si>
  <si>
    <t>BiK82a1K17--07</t>
  </si>
  <si>
    <t xml:space="preserve"> 0,15-0,5 MW, Bonusregeln a1, K erstmals 2017</t>
  </si>
  <si>
    <t>BiK81M1K16y-08</t>
  </si>
  <si>
    <t>BiK82M2K16y-08</t>
  </si>
  <si>
    <t>BiK443----Q416</t>
  </si>
  <si>
    <t>Verringerung auf null nach § 25 Abs. 1 Nr. 2 (Nichtmeldung einer Leistungserhöhung an das Anlagenregister)</t>
  </si>
  <si>
    <t>Verringerung Einspeisevergütung auf null nach § 47 Abs. 2 (Verstoß gegen Vorlage des Einsatzstofftagebuchs nach § 47 Abs. 2 Nr. 1)</t>
  </si>
  <si>
    <t>WaK53c-----SSB</t>
  </si>
  <si>
    <t xml:space="preserve">Gemäß § 53c EEG 2017 Kürzung der Einspeisevergütung um Stromsteuerbefreiung. </t>
  </si>
  <si>
    <t>BiK53c-----SSB</t>
  </si>
  <si>
    <t>GaK53c-----SSB</t>
  </si>
  <si>
    <t>DeK53c-----SSB</t>
  </si>
  <si>
    <t>KlK53c-----SSB</t>
  </si>
  <si>
    <t>GrK53c-----SSB</t>
  </si>
  <si>
    <t>GeK53c-----SSB</t>
  </si>
  <si>
    <t>WiK53c-----SSB</t>
  </si>
  <si>
    <t>WnK53c-----SSB</t>
  </si>
  <si>
    <t>WrK53c-----SSB</t>
  </si>
  <si>
    <t>SoK53c-----SSB</t>
  </si>
  <si>
    <t>SgK53c-----SSB</t>
  </si>
  <si>
    <t>Mieterstromzuschlags-kategorie
(siehe Tabellenblatt Kategorien)</t>
  </si>
  <si>
    <t>Letztverbrauchsmenge
[kWh]</t>
  </si>
  <si>
    <t>WaK400------18</t>
  </si>
  <si>
    <t>Inbetriebnahme 2018</t>
  </si>
  <si>
    <t>WaK401------18</t>
  </si>
  <si>
    <t>WaK402------18</t>
  </si>
  <si>
    <t>WaK403------18</t>
  </si>
  <si>
    <t>WaK404------18</t>
  </si>
  <si>
    <t>WaK405------18</t>
  </si>
  <si>
    <t>WaK406------18</t>
  </si>
  <si>
    <t>WaK400M-----18</t>
  </si>
  <si>
    <t>Modernisierung 2018</t>
  </si>
  <si>
    <t>0-0,5 MW, IB vor 01.01.2009, Modernisierung 2018</t>
  </si>
  <si>
    <t>WaK401M-----18</t>
  </si>
  <si>
    <t>0,5-2 MW, IB vor 01.01.2009, Modernisierung 2018</t>
  </si>
  <si>
    <t>WaK402M-----18</t>
  </si>
  <si>
    <t>2-5 MW, IB vor 01.01.2009, Modernisierung 2018</t>
  </si>
  <si>
    <t>WaK403M-----18</t>
  </si>
  <si>
    <t>5-10 MW, IB vor 01.01.2009, Modernisierung 2018</t>
  </si>
  <si>
    <t>WaK404M-----18</t>
  </si>
  <si>
    <t>10-20 MW, IB vor 01.01.2009, Modernisierung 2018</t>
  </si>
  <si>
    <t>WaK405M-----18</t>
  </si>
  <si>
    <t>20-50 MW, IB vor 01.01.2009, Modernisierung 2018</t>
  </si>
  <si>
    <t>WaK406M-----18</t>
  </si>
  <si>
    <t>&gt; 50 MW, IB vor 01.01.2009, Modernisierung 2018</t>
  </si>
  <si>
    <t>BiK420----Q118</t>
  </si>
  <si>
    <t>Inbetriebnahme 01-03/2018</t>
  </si>
  <si>
    <t>BiK421----Q118</t>
  </si>
  <si>
    <t>BiK422----Q118</t>
  </si>
  <si>
    <t>BiK423----Q118</t>
  </si>
  <si>
    <t>BiK420----Q218</t>
  </si>
  <si>
    <t>Inbetriebnahme 04-06/2018</t>
  </si>
  <si>
    <t>BiK421----Q218</t>
  </si>
  <si>
    <t>BiK422----Q218</t>
  </si>
  <si>
    <t>BiK423----Q218</t>
  </si>
  <si>
    <t>BiK420----Q318</t>
  </si>
  <si>
    <t>Inbetriebnahme 07-09/2018</t>
  </si>
  <si>
    <t>BiK421----Q318</t>
  </si>
  <si>
    <t>BiK422----Q318</t>
  </si>
  <si>
    <t>BiK423----Q318</t>
  </si>
  <si>
    <t>BiK420----Q418</t>
  </si>
  <si>
    <t>Inbetriebnahme 10-12/2018</t>
  </si>
  <si>
    <t>BiK421----Q418</t>
  </si>
  <si>
    <t>BiK422----Q418</t>
  </si>
  <si>
    <t>BiK423----Q418</t>
  </si>
  <si>
    <t>BiK430----Q118</t>
  </si>
  <si>
    <t>BiK431----Q118</t>
  </si>
  <si>
    <t>BiK430----Q218</t>
  </si>
  <si>
    <t>BiK431----Q218</t>
  </si>
  <si>
    <t>BiK430----Q318</t>
  </si>
  <si>
    <t>BiK431----Q318</t>
  </si>
  <si>
    <t>BiK430----Q418</t>
  </si>
  <si>
    <t>BiK431----Q418</t>
  </si>
  <si>
    <t>BiK440----Q118</t>
  </si>
  <si>
    <t>BiK440----Q218</t>
  </si>
  <si>
    <t>BiK440----Q318</t>
  </si>
  <si>
    <t>BiK440----Q418</t>
  </si>
  <si>
    <t>Vergärung von Gülle in Anlagen bis maximal 75 bzw. mit IB nach dem 20.12. bis maximal 150 kW installierter Leistung</t>
  </si>
  <si>
    <t>DeK4111-----18</t>
  </si>
  <si>
    <t>DeK4112-----18</t>
  </si>
  <si>
    <t>KlK4121-----18</t>
  </si>
  <si>
    <t>KlK4122-----18</t>
  </si>
  <si>
    <t>GrK4131-----18</t>
  </si>
  <si>
    <t>GrK4132-----18</t>
  </si>
  <si>
    <t>GrK4133-----18</t>
  </si>
  <si>
    <t>GeK450------18</t>
  </si>
  <si>
    <t>WnK460---Jan18</t>
  </si>
  <si>
    <t>Inbetriebnahme 01/2018</t>
  </si>
  <si>
    <t>WnK461---Jan18</t>
  </si>
  <si>
    <t>WnK460---Feb18</t>
  </si>
  <si>
    <t>Inbetriebnahme 02/2018</t>
  </si>
  <si>
    <t>WnK461---Feb18</t>
  </si>
  <si>
    <t>WnK460---Mrz18</t>
  </si>
  <si>
    <t>Inbetriebnahme 03/2018</t>
  </si>
  <si>
    <t>WnK461---Mrz18</t>
  </si>
  <si>
    <t>WnK460---Apr18</t>
  </si>
  <si>
    <t>Inbetriebnahme 04/2018</t>
  </si>
  <si>
    <t>WnK461---Apr18</t>
  </si>
  <si>
    <t>WnK460---Mai18</t>
  </si>
  <si>
    <t>Inbetriebnahme 05/2018</t>
  </si>
  <si>
    <t>WnK461---Mai18</t>
  </si>
  <si>
    <t>WnK460---Jun18</t>
  </si>
  <si>
    <t>Inbetriebnahme 06/2018</t>
  </si>
  <si>
    <t>WnK461---Jun18</t>
  </si>
  <si>
    <t>WnK460---Jul18</t>
  </si>
  <si>
    <t>Inbetriebnahme 07/2018</t>
  </si>
  <si>
    <t>WnK461---Jul18</t>
  </si>
  <si>
    <t>WnK460---Aug18</t>
  </si>
  <si>
    <t>Inbetriebnahme 08/2018</t>
  </si>
  <si>
    <t>WnK461---Aug18</t>
  </si>
  <si>
    <t>WnK460---Sep18</t>
  </si>
  <si>
    <t>Inbetriebnahme 09/2018</t>
  </si>
  <si>
    <t>WnK461---Sep18</t>
  </si>
  <si>
    <t>WnK460---Okt18</t>
  </si>
  <si>
    <t>Inbetriebnahme 10/2018</t>
  </si>
  <si>
    <t>WnK461---Okt18</t>
  </si>
  <si>
    <t>WnK460---Nov18</t>
  </si>
  <si>
    <t>Inbetriebnahme 11/2018</t>
  </si>
  <si>
    <t>WnK461---Nov18</t>
  </si>
  <si>
    <t>WnK460---Dez18</t>
  </si>
  <si>
    <t>Inbetriebnahme 12/2018</t>
  </si>
  <si>
    <t>WnK461---Dez18</t>
  </si>
  <si>
    <t>SoK481---Jan18</t>
  </si>
  <si>
    <t>Freiflächen- und Nicht-Gebäudeanlagen</t>
  </si>
  <si>
    <t>SoK481---Feb18</t>
  </si>
  <si>
    <t>SoK481---Mrz18</t>
  </si>
  <si>
    <t>SoK481---Apr18</t>
  </si>
  <si>
    <t>SoK481---Mai18</t>
  </si>
  <si>
    <t>SoK481---Jun18</t>
  </si>
  <si>
    <t>SoK481---Jul18</t>
  </si>
  <si>
    <t>SoK481---Aug18</t>
  </si>
  <si>
    <t>SoK481---Sep18</t>
  </si>
  <si>
    <t>SoK481---Okt18</t>
  </si>
  <si>
    <t>SoK481---Nov18</t>
  </si>
  <si>
    <t>SoK481---Dez18</t>
  </si>
  <si>
    <t>SgK4820--Jan18</t>
  </si>
  <si>
    <t>SgK4821--Jan18</t>
  </si>
  <si>
    <t>SgK4822--Jan18</t>
  </si>
  <si>
    <t>SgK4820--Feb18</t>
  </si>
  <si>
    <t>SgK4821--Feb18</t>
  </si>
  <si>
    <t>SgK4822--Feb18</t>
  </si>
  <si>
    <t>SgK4820--Mrz18</t>
  </si>
  <si>
    <t>SgK4821--Mrz18</t>
  </si>
  <si>
    <t>SgK4822--Mrz18</t>
  </si>
  <si>
    <t>SgK4820--Apr18</t>
  </si>
  <si>
    <t>SgK4821--Apr18</t>
  </si>
  <si>
    <t>SgK4822--Apr18</t>
  </si>
  <si>
    <t>SgK4820--Mai18</t>
  </si>
  <si>
    <t>SgK4821--Mai18</t>
  </si>
  <si>
    <t>SgK4822--Mai18</t>
  </si>
  <si>
    <t>SgK4820--Jun18</t>
  </si>
  <si>
    <t>SgK4821--Jun18</t>
  </si>
  <si>
    <t>SgK4822--Jun18</t>
  </si>
  <si>
    <t>SgK4820--Jul18</t>
  </si>
  <si>
    <t>SgK4821--Jul18</t>
  </si>
  <si>
    <t>SgK4822--Jul18</t>
  </si>
  <si>
    <t>SgK4820--Aug18</t>
  </si>
  <si>
    <t>SgK4821--Aug18</t>
  </si>
  <si>
    <t>SgK4822--Aug18</t>
  </si>
  <si>
    <t>SgK4820--Sep18</t>
  </si>
  <si>
    <t>SgK4821--Sep18</t>
  </si>
  <si>
    <t>SgK4822--Sep18</t>
  </si>
  <si>
    <t>SgK4820--Okt18</t>
  </si>
  <si>
    <t>SgK4821--Okt18</t>
  </si>
  <si>
    <t>SgK4822--Okt18</t>
  </si>
  <si>
    <t>SgK4820--Nov18</t>
  </si>
  <si>
    <t>SgK4821--Nov18</t>
  </si>
  <si>
    <t>SgK4822--Nov18</t>
  </si>
  <si>
    <t>SgK4820--Dez18</t>
  </si>
  <si>
    <t>SgK4821--Dez18</t>
  </si>
  <si>
    <t>SgK4822--Dez18</t>
  </si>
  <si>
    <t>BiK84K14----05</t>
  </si>
  <si>
    <t xml:space="preserve"> 5-20 MW, Bonusregel K erstmals 2014</t>
  </si>
  <si>
    <t>BiK81M1bK16y07</t>
  </si>
  <si>
    <t>BiK82M2bK16y07</t>
  </si>
  <si>
    <t>BiK83a2bK16-07</t>
  </si>
  <si>
    <t xml:space="preserve"> 0,5-5 MW, Bonusregeln a2, b und K erstmals 2016</t>
  </si>
  <si>
    <t>BiK81GbK17--07</t>
  </si>
  <si>
    <t xml:space="preserve"> 0-0,15 MW, Bonusregeln G, b und K erstmals 2017</t>
  </si>
  <si>
    <t>BiK81M1K17--07</t>
  </si>
  <si>
    <t xml:space="preserve"> 0-0,15 MW, Bonusregeln M1 und K erstmals 2017</t>
  </si>
  <si>
    <t>BiK81M1K17y-07</t>
  </si>
  <si>
    <t xml:space="preserve"> 0-0,15 MW, Bonusregeln M1, y und K erstmals 2017</t>
  </si>
  <si>
    <t>BiK82M2K17--07</t>
  </si>
  <si>
    <t xml:space="preserve"> 0,15-0,5 MW, Bonusregeln M2 und K erstmals 2017</t>
  </si>
  <si>
    <t>BiK82M2K17y-07</t>
  </si>
  <si>
    <t xml:space="preserve"> 0,15-0,5 MW, Bonusregeln M2, y und K erstmals 2017</t>
  </si>
  <si>
    <t>BiK83a2K17--07</t>
  </si>
  <si>
    <t xml:space="preserve"> 0,5-5 MW, Bonusregeln a2 und K erstmals 2017</t>
  </si>
  <si>
    <t>BiK81a1bK18-07</t>
  </si>
  <si>
    <t xml:space="preserve"> 0-0,15 MW, Bonusregeln a1, b und K erstmals 2018</t>
  </si>
  <si>
    <t>Anteil KWK, erstmals 2018</t>
  </si>
  <si>
    <t>BiK82a1bK18-07</t>
  </si>
  <si>
    <t xml:space="preserve"> 0,15-0,5 MW, Bonusregeln a1, b und K erstmals 2018</t>
  </si>
  <si>
    <t>BiK51nM1K15y01</t>
  </si>
  <si>
    <t>BiK51aM2K15y01</t>
  </si>
  <si>
    <t>BiK52aa2K15-01</t>
  </si>
  <si>
    <t xml:space="preserve"> 0,5-5 MW, Bonusregeln a2, K erstmals 2015</t>
  </si>
  <si>
    <t>BiK51nM1K17-01</t>
  </si>
  <si>
    <t>BiK51nM1K17y03</t>
  </si>
  <si>
    <t>BiK51aM2K17y03</t>
  </si>
  <si>
    <t>BiK52aa2K17-03</t>
  </si>
  <si>
    <t xml:space="preserve"> 0,5-5 MW, Bonusregeln a2, K erstmals 2017</t>
  </si>
  <si>
    <t>BiK83K17----04</t>
  </si>
  <si>
    <t xml:space="preserve"> 0,5-5 MW, Bonusregel K erstmals 2017</t>
  </si>
  <si>
    <t>BiK51nM1K14y02</t>
  </si>
  <si>
    <t xml:space="preserve"> 0-0,150 MW, Bonusregeln M1, y und K erstmals 2014</t>
  </si>
  <si>
    <t>BiK51aM2K14y02</t>
  </si>
  <si>
    <t xml:space="preserve"> 0,150-0,5 MW, Bonusregeln M2, y und K erstmals 2014     </t>
  </si>
  <si>
    <t>BiK81M1K17y-08</t>
  </si>
  <si>
    <t>BiK82M2K17y-08</t>
  </si>
  <si>
    <t>BiK81GbK17y-06</t>
  </si>
  <si>
    <t xml:space="preserve"> 0-0,15 MW, Bonusregeln G, y, b und K erstmals 2017</t>
  </si>
  <si>
    <t>BiK82GbK17y-06</t>
  </si>
  <si>
    <t xml:space="preserve"> 0,15-0,5 MW, Bonusregeln G, y, b und K erstmals 2017</t>
  </si>
  <si>
    <t>SgK-kVG--SV--0</t>
  </si>
  <si>
    <t xml:space="preserve">Entfall oder Verzicht auf Vergütungsanspruch </t>
  </si>
  <si>
    <t>BiK81M1K18--05</t>
  </si>
  <si>
    <t xml:space="preserve"> 0-0,15 MW, Bonusregeln M1, K erstmals 2018</t>
  </si>
  <si>
    <t>BiK82M2K18--05</t>
  </si>
  <si>
    <t xml:space="preserve"> 0,15-0,5 MW, Bonusregeln M2, K erstmals 2018</t>
  </si>
  <si>
    <t>BiK83a2K18--05</t>
  </si>
  <si>
    <t xml:space="preserve"> 0,5-5 MW, Bonusregeln a2 und K erstmals 2018</t>
  </si>
  <si>
    <t>Geräte-ID</t>
  </si>
  <si>
    <t>Gateway-ID</t>
  </si>
  <si>
    <t>MSB Marktpartner-ID</t>
  </si>
  <si>
    <t xml:space="preserve">Mieterstromzuschlägen sowie der korrespondierenden Strommengen für den </t>
  </si>
  <si>
    <t>(Flexibilitätsprämie) zu leistenden Zahlungenfür die Bereitstellung installierter</t>
  </si>
  <si>
    <t xml:space="preserve">Umlage um 20 Prozentpunkte erhöht ("sanktionsbehaftete Strommengen") und für die Sie </t>
  </si>
  <si>
    <t>EV61e1-2-EEG20</t>
  </si>
  <si>
    <t>EV61e1-2NEEG20</t>
  </si>
  <si>
    <t>verringerte  EEG-Umlage nach § 61g EEG 2017 (ab 2018)</t>
  </si>
  <si>
    <t>Versäumniszinsen nach § 61j Abs. 4 EEG i.V.m. § 60 Abs. 3 EEG sind als ein separater Datensatz mit der entsprechenden Kategorie anzugeben.</t>
  </si>
  <si>
    <t>EEG- bzw. KWKKONV-Anlagenstammdaten</t>
  </si>
  <si>
    <t>Auswahlfeld; Diese Abkürzungen stehen für die folgenden Bundesländer:</t>
  </si>
  <si>
    <t>Messtyp</t>
  </si>
  <si>
    <t>Angabe des Messtyps. Zur Auswahl stehen:</t>
  </si>
  <si>
    <t>RLM = registrierende Leistungsmessung</t>
  </si>
  <si>
    <t>SLP = Standardlastprofil</t>
  </si>
  <si>
    <t>IMS = intelligentes Messsystem</t>
  </si>
  <si>
    <t xml:space="preserve">Energieträgern zählen gemäß § 3 Nr. 21 EEG Wasserkraft, Windenergie, solare Strahlungsenergie, </t>
  </si>
  <si>
    <t>Die Leistung einer Anlage nach § 3 Nr. 31 EEG ist die elektrische Wirkleistung, die die Anlage bei</t>
  </si>
  <si>
    <t>A2 = Hocheffiziente KWK-Anlage</t>
  </si>
  <si>
    <t>A3 = sonstige KWK-Anlage</t>
  </si>
  <si>
    <t>A5 = sonstige Stromerzeugungsanlage</t>
  </si>
  <si>
    <t>A4 = konventionelle Anlage</t>
  </si>
  <si>
    <t>A6 = Stromspeicher (nicht ausschließlich Erneuerbare Energien)</t>
  </si>
  <si>
    <t>Stromsteuerbefreiung</t>
  </si>
  <si>
    <t>Angabe [x], wenn für den aus der Stromerzeugungsanlage durchgeleiteten Strom eine Stromsteuerbefreiung nach dem Stromsteuergesetz vorliegt. Sonst leer.</t>
  </si>
  <si>
    <t>Regionalnachweise</t>
  </si>
  <si>
    <t>Angabe [x],wenn für den aus der Stromerzeugungsanlage durchgeleiteten Strom ein Regionalnachweis ausgestellt wurde. Sonst leer.</t>
  </si>
  <si>
    <t>Beginn Mieterstromzuschlag</t>
  </si>
  <si>
    <t>Datum, ab dem nach Mitteilung der Bundesnetzagentur der Mieterstromzuschlag zu gewähren ist. Sonst leer.</t>
  </si>
  <si>
    <t>DV-Bewegungsdaten</t>
  </si>
  <si>
    <t>vNE-Bewegungsdaten</t>
  </si>
  <si>
    <t>Mieterstromzuschlagskategorie</t>
  </si>
  <si>
    <t>Kaufmännisch abgenommene Strommenge</t>
  </si>
  <si>
    <t>AV-Anlagenbewegungsdaten</t>
  </si>
  <si>
    <t>MSZ-Anlagenbewegungsdaten</t>
  </si>
  <si>
    <t>direktvermarktete Strommenge</t>
  </si>
  <si>
    <t>Die zu leistenden Zahlungen nach § 19 Abs. 1 Nr. 3 EEG.</t>
  </si>
  <si>
    <t>Mieterstrommenge</t>
  </si>
  <si>
    <t>Alphanumerischer Schlüssel zur eindeutigen Zuordnung von Strommengen zur rechtlichen Grundlage eines EEG-Vergütungsanspruchs. Einspeisevergütungen nach § 19 Abs. 1 Nr. 2 EEG, die Ihnen vom Übertragungsnetzbetreiber zu erstatten sind, sind in die entsprechenden Vergütungskategorien einzuordnen.</t>
  </si>
  <si>
    <t>Alphanumerischer Schlüssel zur eindeutigen Zuordnung von Strommengen zur rechtlichen Grundlage eines EEG-Vergütungsanspruchs. Einspeisevergütungen nach § 19 Abs. 1 Nr. 3 EEG, die Ihnen vom Übertragungsnetzbetreiber zu erstatten sind, sind in die entsprechenden Vergütungskategorien einzuordnen.</t>
  </si>
  <si>
    <t>Alphanumerischer Schlüssel zur eindeutigen Zuordnung von Strommengen zur rechtlichen Grundlage eines EEG-Vergütungsanspruchs. Einspeisevergütungen (und Ausfallvergütungen) nach § 19 Abs. 1 Nr. 2 EEG, die Ihnen vom Übertragungsnetzbetreiber zu erstatten sind, sind in die entsprechenden Vergütungskategorien einzuordnen.</t>
  </si>
  <si>
    <t>Alphanumerischer Schlüssel zur eindeutigen Zuordnung von Strommengen zur rechtlichen Grundlage eines EEG-Vergütungsanspruchs. Marktprämien nach § 19 Abs. 1 Nr. 1 EEG, die Ihnen vom Übertragungsnetzbetreiber zu erstatten sind, sind ebenso wie die Angaben zur sonstigen Direktvermarktung in die entsprechenden Vergütungskategorien einzuordnen.</t>
  </si>
  <si>
    <t>Alphanumerische Bezeichnung zur eindeutigen Zuordnung von vermiedenen Netzentgelten (vNE) zur vorgelagerten Netz- oder Umspannebene, an der die nach dem EEG vergütete Anlage angeschlossen ist. Diese Bezeichnung ist differenziert nach Energieträger und Spannungsebene anzugeben. Das zu errechnende Entgelt für die durch die jeweilige Einspeisung vermiedene Netznutzung muss gemäß § 18 Abs. 1 S. 2 StromNEV dem Entgelt gegenüber der vorgelagerten Netz- oder Umspannebene entsprechen.
Hinweis: Bitte beachten Sie, dass die jeweilige Kategorie die Netz-/Umspannebene enthält, in der die Anlage angeschlossen ist. Nicht gemeint ist hiermit die vorgelagerte Netz-/Umspannebene, aber der das vermiedene Netznutzungsentgelt zu berechnen ist.</t>
  </si>
  <si>
    <t>Bei Anlagen zur Erzeugung von Strom aus Wasserkraft, Deponie-, Klär- und Grubengas, Biomasse sowie Geothermie wird für die Ermittlung der Mindestvergütungssätze abweichend von der 'installierten Leistung' gem. § 3 Nr. 31 EEG die Bemessungsleistung gem. § 3 Nr. 6 EEG für die Leistung zugrunde gelegt. Für die Vergütung von Solar- und Windenenergieanlagen wird nicht auf die Bemessungsleistung zurückgegriffen, so dass diese nicht anzugeben ist.</t>
  </si>
  <si>
    <t>Summe der berechneten vNE in Euro für die geförderten Strommengen nach § 19 EEG. Vermiedene Netzentgelte resultieren aus der durch die Einspeisung vermiedenen gewälzten Kosten der vorgelagerten Netz- oder Umspannebene und sind stets als positive Werte anzugeben. Die Berechnung unterliegt § 18 StromNEV.</t>
  </si>
  <si>
    <t>Hinweis: Bitte beachten Sie auch die Hinweise am Anfang der Datendefinitionen. Zu allen Anlagen, deren Anlagenschlüssel bzw. Identifizierungsschlüssel in dem Tabellenblatt EEG-Umlage-EV aufgeführt wird, müssen die Stammdaten unter dem entsprechenden Anlagenschlüssel im Tabellenblatt EEG-Anlagenstammdaten bzw. KWKKONV-Anlagenstammdaten hinterlegt sein.</t>
  </si>
  <si>
    <t>Alphanumerische Bezeichnung zur eindeutigen Zuordnung der Strommengen zur Festlegung der Umlage-Höhe. 
Die jeweiligen Kategorien entnehmen Sie bitte dem Tabellenblatt "Kategorien" oder der nebenstehenden Übersicht im Tabellenblatt "EEG-Umlage-EV.</t>
  </si>
  <si>
    <t>Für Anlagen nach § 3 Nr. 1 EEG (EEG-Anlagen) geben Sie bitte je Anlagenschlüssel und Umlagekategorie die Strommenge, auf die die EEG-Umlage erhoben wurde und die erhaltenen Zahlungen aus der EEG-Umlage an. Für KWK- und konventionelle Anlagen geben Sie anstatt des Anlagenschlüssels bitte den Identifizierungsschlüssel an.</t>
  </si>
  <si>
    <t>Anlagenschlüssel bei EEG-Anlagen (33-stellig); Identifizierungsschlüssel bei KWK- und konventionellen Anlagen</t>
  </si>
  <si>
    <t>Strommenge, auf die nach § 61 ff. EEG die EEG-Umlage erhoben wurde.</t>
  </si>
  <si>
    <t>Höhe der nach § 61 ff. EEG erhaltenen Zahlungen. Nach § 61i Abs. 4 EEG erhobene Zinsen für verspätete Zahlungen sind als ein weiterer Datensatz unter Angabe des Anlagen- bzw. Identifizierungsschlüssels sowie der entsprechenden Kategorie anzugeben.</t>
  </si>
  <si>
    <t>EEG-Umlage-EV</t>
  </si>
  <si>
    <t>WnK24----AV--0</t>
  </si>
  <si>
    <t>EEG-Vergütungskategorie
(siehe Tabellenblatt Kategorien)</t>
  </si>
  <si>
    <t>SgK24---MPM--0</t>
  </si>
  <si>
    <t>SoK22-------AS</t>
  </si>
  <si>
    <t>SoK24---MPM--0</t>
  </si>
  <si>
    <t>WnK24---MPM--0</t>
  </si>
  <si>
    <t>WaK24---MPM--0</t>
  </si>
  <si>
    <t>Verringerung der Marktprämie auf Null nach § 24 Abs. 1 (6-h-Regel für negative Börsenpreise)</t>
  </si>
  <si>
    <t>BiK24---MPM--0</t>
  </si>
  <si>
    <t>DeK24---MPM--0</t>
  </si>
  <si>
    <t>KlK24---MPM--0</t>
  </si>
  <si>
    <t>GrK24---MPM--0</t>
  </si>
  <si>
    <t>GeK24---MPM--0</t>
  </si>
  <si>
    <t>WaK24----AV--0</t>
  </si>
  <si>
    <t>Verringerung der Ausfallvergütung auf Null nach § 24 Abs. 1 und 2 (6-h-Regel für negative Börsenpreise)</t>
  </si>
  <si>
    <t>BiK24----AV--0</t>
  </si>
  <si>
    <t>DeK24----AV--0</t>
  </si>
  <si>
    <t>KlK24----AV--0</t>
  </si>
  <si>
    <t>GrK24----AV--0</t>
  </si>
  <si>
    <t>GeK24----AV--0</t>
  </si>
  <si>
    <t>SoK24----AV--0</t>
  </si>
  <si>
    <t>SgK24----AV--0</t>
  </si>
  <si>
    <t>Freiflächenanlagen 0 - 10 MW, bezuschlagt in einem Ausschreibungsverfahren nach EEG 2014</t>
  </si>
  <si>
    <t>BiK22-------AS</t>
  </si>
  <si>
    <t>Inbetriebnahme ab 01/2017</t>
  </si>
  <si>
    <t>bezuschlagt in einem Ausschreibungsverfahren nach EEG 2017</t>
  </si>
  <si>
    <t>WnK22-------AS</t>
  </si>
  <si>
    <t>Wind Onshore</t>
  </si>
  <si>
    <t>SgK22-------AS</t>
  </si>
  <si>
    <t>In diesem Tabellenblatt sind die Stammdaten zu allen Anlagen, die Strom aus Erneuerbaren Energien oder aus Grubengas erzeugen (§ 3 Nr. 1 EEG), einzutragen. Zu den Erneuerbaren Energien zählen laut § 3 Nr. 21 EEG Wasserkraft, Windenergie, solare Strahlungsenergie, Geothermie, Energie aus Biomasse einschließlich Biogas, Biomethan, Deponiegas und Klärgas sowie aus dem biologisch abbaubaren Anteil von Abfällen aus Haushalten und Industrie. Die Angabe der Stammdaten ist auch für Anlagen, deren Strom teilweise oder komplett direkt vermarktet wird, notwendig. Die direkt vermarkteten Strommengen sind unter Angabe der entsprechenden Vergütungskategorie im Tabellenblatt DV-Bewegungsdaten anzugeben.</t>
  </si>
  <si>
    <t>Die zu leistenden Zahlungen nach § 19 Abs. 1 Nr. 1 EEG.</t>
  </si>
  <si>
    <t>Die zu leistenden Zahlungen nach § 19 Abs. 1 Nr. 2 EEG.</t>
  </si>
  <si>
    <t>der nach § 19 Abs. 1 Nr. 2 EEG zu leistenden Zahlungen von Einspeisevergütungen</t>
  </si>
  <si>
    <t>Selbstverbrauch und Verbrauch durch Dritte in räumlicher Nähe nach § 21b Abs. 4 EEG</t>
  </si>
  <si>
    <t>Übersicht der nach § 11 Abs. 1 Satz 2 EEG kaufmännisch abgenommenen Strommengen sowie</t>
  </si>
  <si>
    <t xml:space="preserve">Übersicht der nach § 19 Abs. 1 Nr. 1 EEG zu leistenden Marktprämien, der nach </t>
  </si>
  <si>
    <t>§ 21b Abs. 1 Satz 1 Nr. 1 EEG direktvermarkteten Strommengen (Marktprämien-</t>
  </si>
  <si>
    <t>modell) sowie der nach § 21b Abs. 1 Satz 1 Nr. 4 EEG direktvermarkteten Strom-</t>
  </si>
  <si>
    <t xml:space="preserve">Übersicht der nach § 19 Abs. 1 Nr. 3 EEG zu leistenden Zahlungen von </t>
  </si>
  <si>
    <t>Übersicht der vermiedenen Netzentgelte (vNE) gemäß § 57 Abs. 3 EEG</t>
  </si>
  <si>
    <t>Übersicht der Angaben - vor Berücksichtigung des § 61l Abs. 1 und 2 EEG - zu Strom-</t>
  </si>
  <si>
    <t>mengen nach § 61 Abs. 1 Nr. 1 EEG, für die sich nach § 61i Abs. 2 EEG die EEG-</t>
  </si>
  <si>
    <t xml:space="preserve">nach § 61j Abs. 2 EEG zur Erhebung der EEG-Umlage berechtigt und verpflichtet sind, </t>
  </si>
  <si>
    <t>sowie zur Höhe der nach § 61i Abs. 2 i. V. m. § 61j Abs. 2 und 3 EEG erhaltenen Zahlungen</t>
  </si>
  <si>
    <t xml:space="preserve">für die diese nach  § 61l Abs. 1 oder 2 EEG einen Anspruch auf Verringerung der </t>
  </si>
  <si>
    <t xml:space="preserve"> i. V. m. § 60 Abs. 3 EEG erhaltenen Zinsen:</t>
  </si>
  <si>
    <t>Einspeisevergütung/vNE</t>
  </si>
  <si>
    <t>EV611---EEG100</t>
  </si>
  <si>
    <t>EV611--NEEG100</t>
  </si>
  <si>
    <t>Stromspeicherangaben</t>
  </si>
  <si>
    <t>Eindeutige Bezeichnung des Stromspeichers (z.B. Hersteller, Hersteller-Nr., Typenbezeichnung etc.)</t>
  </si>
  <si>
    <t>Angabe der vom Hersteller angegebenen nutzbaren Speicherkapazität in [kWh].</t>
  </si>
  <si>
    <t>Angabe der maximalen Entladeleistung mit Nachkommastellen im Dauerbetrieb in [kW].</t>
  </si>
  <si>
    <t>Verwendung</t>
  </si>
  <si>
    <t>1 = EE-Stromspeicher ohne Netzeinspeisung
2 = EE-Stromspeicher mit Netzeinspeisung
3 = Mischstromspeicher ohne Netzeinspeisung
4 = Mischstromspeicher mit Netzeinspeisung</t>
  </si>
  <si>
    <t>direktvermarktete Strommenge
[kWh]</t>
  </si>
  <si>
    <t>vNE-Kategorie</t>
  </si>
  <si>
    <t>Vermiedene Netzentgelte (vNE)</t>
  </si>
  <si>
    <r>
      <rPr>
        <b/>
        <sz val="9"/>
        <rFont val="Arial"/>
        <family val="2"/>
      </rPr>
      <t>100 % der EEG-Umlage</t>
    </r>
    <r>
      <rPr>
        <sz val="9"/>
        <rFont val="Arial"/>
        <family val="2"/>
      </rPr>
      <t xml:space="preserve">
- EEG-Umlage nach § 61 Abs. 1 EEG für Strom, für den kein Anspruch auf Entfall oder Verringerung der EEG-Umlage nach §§ 61a - 61g EEG besteht
- EEG-Umlage nach § 61i Abs. 1 EEG</t>
    </r>
  </si>
  <si>
    <r>
      <t xml:space="preserve">Erhöhung der EEG-Umlage um 20 Prozentpunkte
</t>
    </r>
    <r>
      <rPr>
        <sz val="9"/>
        <rFont val="Arial"/>
        <family val="2"/>
      </rPr>
      <t>aufgrund der Sanktionerung nach § 61i Abs. 1 i.V.n. § 61a bis § 61g EEG</t>
    </r>
  </si>
  <si>
    <r>
      <t xml:space="preserve">§ 61l Abs. 1 EEG
</t>
    </r>
    <r>
      <rPr>
        <sz val="9"/>
        <rFont val="Arial"/>
        <family val="2"/>
      </rPr>
      <t>(von einem Stromspeicher verbrauchter Strom)</t>
    </r>
  </si>
  <si>
    <r>
      <t xml:space="preserve">§ 61l Abs. 2 EEG
</t>
    </r>
    <r>
      <rPr>
        <sz val="9"/>
        <rFont val="Arial"/>
        <family val="2"/>
      </rPr>
      <t>(zur Erzeugung von Speichergas verbrauchter Strom)</t>
    </r>
  </si>
  <si>
    <t>Direktvermarktung:
Marktprämien nach § 20 EEG
[EUR]</t>
  </si>
  <si>
    <t>Förderung für Flexibilität:
Flexibilitätszuschlag nach § 50a EEG sowie Flexibilitätsprämie nach § 50b EEG
[EUR]</t>
  </si>
  <si>
    <t>Vermiedene Netzentgelte gemäß § 57 Abs. 3 EEG
[EUR]</t>
  </si>
  <si>
    <t>Erhaltene Sanktionszahlungen nach § 61g Abs. 2 EEG
[EUR]</t>
  </si>
  <si>
    <t>Saldierungsbetrag nach § 61l Abs. 1 oder 2 EEG
[EUR]</t>
  </si>
  <si>
    <t>Marktlokation-ID</t>
  </si>
  <si>
    <t>Messlokation-ID</t>
  </si>
  <si>
    <t>Optional. Marktlokations-Identifikationsnummer (MaLo-ID) gem. Vergabestelle. Sofern eine Anlage sich gem. § 21b Abs. 2 EEG in verschiedenen Veräußerungsformen befindet, ist die Angabe von mehreren MaLo-IDs, getrennt durch Kommata, zulässig.</t>
  </si>
  <si>
    <t>Optional. Reale Zählpunktbezeichnung. Sofern bisher mehrere Stromerzeugungsanlagen über eine virtuelle Zählpunktbezeichnung zusammengefasst wurden, ist dieses Konstrukt nunmehr aufzulösen und in separaten Datensätzen zu melden. Für den Ausnahmefall, dass eine Stromerzeugungsanlage mehrere reale Zählpunktbezeichnungen hat, ist die Angabe von mehreren Zählpunkten, getrennt durch Kommata, zulässig.</t>
  </si>
  <si>
    <t>Optional. Eindeutige Bezeichnung des Zählers nach DIN 43863-5:2012-04 (Text, 14-stellig, nur bei IMS)</t>
  </si>
  <si>
    <t>Optional. Eindeutige Bezeichnung des Smartmeter-Gateways nach DIN 43863-5:2012-04 (Text, 14-stellig, nur bei IMS)</t>
  </si>
  <si>
    <t>Optional. Eindeutige Identifikations-ID des Messstellenbetreibers (BDEW-Codenummer oder GLN) (Text, 13-stellig, nur bei IMS)</t>
  </si>
  <si>
    <r>
      <t xml:space="preserve">20 % der EEG-Umlage
</t>
    </r>
    <r>
      <rPr>
        <sz val="9"/>
        <rFont val="Arial"/>
        <family val="2"/>
      </rPr>
      <t>EEG-Umlage nach § 61g Abs. 1 oder 2 EEG</t>
    </r>
  </si>
  <si>
    <t>Marktkommunikation (soweit vorhanden)</t>
  </si>
  <si>
    <t>SgK332-MIM-MPM</t>
  </si>
  <si>
    <t>Verringerung der Marktprämie auf reguläre Managementprämie nach § 33 Abs. 2 (Überschreitung 90 %)</t>
  </si>
  <si>
    <t>Einspeisevergütung:
Nach § 21 Abs.1 EEG geleistete Zahlungen
[EUR]</t>
  </si>
  <si>
    <t>Mieterstromzuschlag:
Nach § 21 Abs. 3 EEG geleistete Zahlungen
[EUR]</t>
  </si>
  <si>
    <t>Identifizierungsschlüssel</t>
  </si>
  <si>
    <t>Amtlicher Gemeindeschlüssel zur Idenifizierung politisch selbstständiger Gemeinden oder gemeindefreier Gebiete (nach Standort der Anlage, 8-stellig).</t>
  </si>
  <si>
    <t>Bundesland</t>
  </si>
  <si>
    <t>Installierte Nennleistung einer Anlage in kW. Bei Solaranlagen ist die Peak-Leistung, die maximal mögliche</t>
  </si>
  <si>
    <t>Installierte Leistung</t>
  </si>
  <si>
    <t>Angabe des tagesgenauen Inbetriebnahmedatums [TT.MM.JJJJ]. Die Inbetriebnahme ist nach § 3 Nr. 30 EEG die erstmalige Inbetriebsetzung der Anlage nach Herstellung ihrer technischen Betriebsbereitschaft, unabhängig davon, ob der Generator der Anlage mit Erneuerbaren Energien, Grubengas oder sonstigen Energieträgern in Betrieb gesetzt wurde. Bei modernisierten Wasserkraftanlagen bitte den Zeitpunkt der Neu-Inbetriebnahme angeben.</t>
  </si>
  <si>
    <r>
      <t xml:space="preserve">Angabe des tagesgenauen Außerbetriebnahmedatums der Anlage [TT.MM.JJJJ]. Falls die Anlage zum 31.12. aufgrund von Schäden, Diebstahl, Verkauf u.ä. nicht mehr in Betrieb ist, ist hier der tagesgenaue Zeitpunkt der Außerbetriebnahme einzutragen. Eine Anlage ist </t>
    </r>
    <r>
      <rPr>
        <u/>
        <sz val="9"/>
        <rFont val="Arial"/>
        <family val="2"/>
      </rPr>
      <t>nicht</t>
    </r>
    <r>
      <rPr>
        <sz val="9"/>
        <rFont val="Arial"/>
        <family val="2"/>
      </rPr>
      <t xml:space="preserve"> außer Betrieb genommen, wenn der Strom direkt- bzw. eigenvermarktet wird.</t>
    </r>
  </si>
  <si>
    <t>Angabe des tagesgenauen Netzzugangsdatums [TT.MM.JJJJ]. Abweichend vom Inbetriebnahmedatum, wenn Anlagenumzug oder Gebietsabgaben.</t>
  </si>
  <si>
    <t>Angabe des tagesgenauen Netzabgangsdatums [TT.MM.JJJJ]. Abweichend vom Außerbetriebnahmedatum, wenn Anlagenumzug oder Gebietsabgaben.</t>
  </si>
  <si>
    <t>Netzzugangs
datum</t>
  </si>
  <si>
    <t xml:space="preserve">Einspeisemanagement-Typ </t>
  </si>
  <si>
    <t>Speicher
name</t>
  </si>
  <si>
    <t>nutzbare Speicher
kapazität</t>
  </si>
  <si>
    <t xml:space="preserve">Bruttoleistung 
</t>
  </si>
  <si>
    <t xml:space="preserve">Erhebung der  EEG-Umlage berechtigt und verpflichtet sind, und der Höhe der nach § 61j Abs. 2 </t>
  </si>
  <si>
    <t xml:space="preserve">und 3 EEG erhaltenen Zahlungen einschließlich der Forderungen, die durch Aufrechnung nach </t>
  </si>
  <si>
    <t>Übersicht der Angaben - vor Berücksichtigung des § 61i Abs. 2 und des § 61l Abs. 1 und 2 EEG</t>
  </si>
  <si>
    <t>zu den Strommengen nach § 61 Abs. 1 Nr. 1 EEG, für die Sie nach § 61j Abs. 2 EEG zur</t>
  </si>
  <si>
    <t>Erhaltene Zahlungen auf die EEG-Umlage für Eigenversorgung nach § 61 Abs. 1 Nr. 1 EEG
[EUR]</t>
  </si>
  <si>
    <t>WaK400------19</t>
  </si>
  <si>
    <t>WaK401------19</t>
  </si>
  <si>
    <t>WaK402------19</t>
  </si>
  <si>
    <t>WaK403------19</t>
  </si>
  <si>
    <t>WaK404------19</t>
  </si>
  <si>
    <t>WaK405------19</t>
  </si>
  <si>
    <t>WaK406------19</t>
  </si>
  <si>
    <t>WaK400M-----19</t>
  </si>
  <si>
    <t>WaK401M-----19</t>
  </si>
  <si>
    <t>WaK402M-----19</t>
  </si>
  <si>
    <t>WaK403M-----19</t>
  </si>
  <si>
    <t>WaK404M-----19</t>
  </si>
  <si>
    <t>WaK405M-----19</t>
  </si>
  <si>
    <t>WaK406M-----19</t>
  </si>
  <si>
    <t>Inbetriebnahme 2019</t>
  </si>
  <si>
    <t>Modernisierung 2019</t>
  </si>
  <si>
    <t>0-0,5 MW, IB vor 01.01.2009, Modernisierung 2019</t>
  </si>
  <si>
    <t>0,5-2 MW, IB vor 01.01.2009, Modernisierung 2019</t>
  </si>
  <si>
    <t>2-5 MW, IB vor 01.01.2009, Modernisierung 2019</t>
  </si>
  <si>
    <t>5-10 MW, IB vor 01.01.2009, Modernisierung 2019</t>
  </si>
  <si>
    <t>10-20 MW, IB vor 01.01.2009, Modernisierung 2019</t>
  </si>
  <si>
    <t>20-50 MW, IB vor 01.01.2009, Modernisierung 2019</t>
  </si>
  <si>
    <t>&gt; 50 MW, IB vor 01.01.2009, Modernisierung 2019</t>
  </si>
  <si>
    <t xml:space="preserve"> Ja</t>
  </si>
  <si>
    <t xml:space="preserve"> Nein</t>
  </si>
  <si>
    <t>BiK81M1K17--05</t>
  </si>
  <si>
    <t xml:space="preserve"> 0-0,15 MW, Bonusregeln M1, K erstmals 2017</t>
  </si>
  <si>
    <t>BiK82M2K17--05</t>
  </si>
  <si>
    <t xml:space="preserve"> 0,15-0,5 MW, Bonusregeln M2, K erstmals 2017</t>
  </si>
  <si>
    <t>BiK83a2K17--05</t>
  </si>
  <si>
    <t>BiK81M1K18--06</t>
  </si>
  <si>
    <t xml:space="preserve"> 0-0,15 MW, Bonusregel M1 und K erstmals 2018</t>
  </si>
  <si>
    <t>BiK82M2K18--06</t>
  </si>
  <si>
    <t xml:space="preserve"> 0,15-0,5 MW, Bonusregel M2 und K erstmals 2018</t>
  </si>
  <si>
    <t>BiK83a2bK13-07</t>
  </si>
  <si>
    <t>Inbetriebnahme 01-03/2019</t>
  </si>
  <si>
    <t>Inbetriebnahme 04-06/2019</t>
  </si>
  <si>
    <t>Inbetriebnahme 07-09/2019</t>
  </si>
  <si>
    <t>Inbetriebnahme 10-12/2019</t>
  </si>
  <si>
    <t>BiK420----Q119</t>
  </si>
  <si>
    <t>BiK421----Q119</t>
  </si>
  <si>
    <t>BiK422----Q119</t>
  </si>
  <si>
    <t>BiK423----Q119</t>
  </si>
  <si>
    <t>BiK420----Q219</t>
  </si>
  <si>
    <t>BiK421----Q219</t>
  </si>
  <si>
    <t>BiK422----Q219</t>
  </si>
  <si>
    <t>BiK423----Q219</t>
  </si>
  <si>
    <t>BiK420----Q319</t>
  </si>
  <si>
    <t>BiK421----Q319</t>
  </si>
  <si>
    <t>BiK422----Q319</t>
  </si>
  <si>
    <t>BiK423----Q319</t>
  </si>
  <si>
    <t>BiK420----Q419</t>
  </si>
  <si>
    <t>BiK421----Q419</t>
  </si>
  <si>
    <t>BiK422----Q419</t>
  </si>
  <si>
    <t>BiK423----Q419</t>
  </si>
  <si>
    <t>BiK430----Q119</t>
  </si>
  <si>
    <t>BiK431----Q119</t>
  </si>
  <si>
    <t>BiK430----Q219</t>
  </si>
  <si>
    <t>BiK431----Q219</t>
  </si>
  <si>
    <t>BiK430----Q319</t>
  </si>
  <si>
    <t>BiK431----Q319</t>
  </si>
  <si>
    <t>BiK430----Q419</t>
  </si>
  <si>
    <t>BiK431----Q419</t>
  </si>
  <si>
    <t>BiK440----Q119</t>
  </si>
  <si>
    <t>BiK440----Q219</t>
  </si>
  <si>
    <t>BiK440----Q319</t>
  </si>
  <si>
    <t>BiK440----Q419</t>
  </si>
  <si>
    <t>Vergärung von Gülle in Anlagen bis maximal 150 kW installierter Leistung</t>
  </si>
  <si>
    <t>DeK4111-----19</t>
  </si>
  <si>
    <t>DeK4112-----19</t>
  </si>
  <si>
    <t>KlK4121-----19</t>
  </si>
  <si>
    <t>KlK4122-----19</t>
  </si>
  <si>
    <t>GrK4131-----19</t>
  </si>
  <si>
    <t>GrK4132-----19</t>
  </si>
  <si>
    <t>GrK4133-----19</t>
  </si>
  <si>
    <t>GeK450------19</t>
  </si>
  <si>
    <t>Grundvergütung</t>
  </si>
  <si>
    <t>WnK46b------19</t>
  </si>
  <si>
    <t>Onshore - Vergütung nach § 46b i.V.m. § 36h EEG 2017</t>
  </si>
  <si>
    <t>SoK481---Jan19</t>
  </si>
  <si>
    <t>SoK481---Feb19</t>
  </si>
  <si>
    <t>SoK481---Mrz19</t>
  </si>
  <si>
    <t>SoK481---Apr19</t>
  </si>
  <si>
    <t>SoK481---Mai19</t>
  </si>
  <si>
    <t>SoK481---Jun19</t>
  </si>
  <si>
    <t>SoK481---Jul19</t>
  </si>
  <si>
    <t>SoK481---Aug19</t>
  </si>
  <si>
    <t>SoK481---Sep19</t>
  </si>
  <si>
    <t>SoK481---Okt19</t>
  </si>
  <si>
    <t>SoK481---Nov19</t>
  </si>
  <si>
    <t>SoK481---Dez19</t>
  </si>
  <si>
    <t>Inbetriebnahme 01/2019</t>
  </si>
  <si>
    <t>Inbetriebnahme 02/2019</t>
  </si>
  <si>
    <t>Inbetriebnahme 03/2019</t>
  </si>
  <si>
    <t>Inbetriebnahme 04/2019</t>
  </si>
  <si>
    <t>Inbetriebnahme 05/2019</t>
  </si>
  <si>
    <t>Inbetriebnahme 06/2019</t>
  </si>
  <si>
    <t>Inbetriebnahme 07/2019</t>
  </si>
  <si>
    <t>Inbetriebnahme 08/2019</t>
  </si>
  <si>
    <t>Inbetriebnahme 09/2019</t>
  </si>
  <si>
    <t>Inbetriebnahme 10/2019</t>
  </si>
  <si>
    <t>Inbetriebnahme 11/2019</t>
  </si>
  <si>
    <t>Inbetriebnahme 12/2019</t>
  </si>
  <si>
    <t>SgK4820--Jan19</t>
  </si>
  <si>
    <t>SgK4821--Jan19</t>
  </si>
  <si>
    <t>SgK4822--Jan19</t>
  </si>
  <si>
    <t>SgK4820--Feb19</t>
  </si>
  <si>
    <t>SgK4821--Feb19</t>
  </si>
  <si>
    <t>SgK4822--Feb19</t>
  </si>
  <si>
    <t>SgK4820--Mrz19</t>
  </si>
  <si>
    <t>SgK4821--Mrz19</t>
  </si>
  <si>
    <t>SgK4822--Mrz19</t>
  </si>
  <si>
    <t>SgK4820--Apr19</t>
  </si>
  <si>
    <t>SgK4821--Apr19</t>
  </si>
  <si>
    <t>SgK4822--Apr19</t>
  </si>
  <si>
    <t>SgK4820--Mai19</t>
  </si>
  <si>
    <t>SgK4821--Mai19</t>
  </si>
  <si>
    <t>SgK4822--Mai19</t>
  </si>
  <si>
    <t>SgK4820--Jun19</t>
  </si>
  <si>
    <t>SgK4821--Jun19</t>
  </si>
  <si>
    <t>SgK4822--Jun19</t>
  </si>
  <si>
    <t>SgK4820--Jul19</t>
  </si>
  <si>
    <t>SgK4821--Jul19</t>
  </si>
  <si>
    <t>SgK4822--Jul19</t>
  </si>
  <si>
    <t>SgK4820--Aug19</t>
  </si>
  <si>
    <t>SgK4821--Aug19</t>
  </si>
  <si>
    <t>SgK4822--Aug19</t>
  </si>
  <si>
    <t>SgK4820--Sep19</t>
  </si>
  <si>
    <t>SgK4821--Sep19</t>
  </si>
  <si>
    <t>SgK4822--Sep19</t>
  </si>
  <si>
    <t>SgK4820--Okt19</t>
  </si>
  <si>
    <t>SgK4821--Okt19</t>
  </si>
  <si>
    <t>SgK4822--Okt19</t>
  </si>
  <si>
    <t>SgK4820--Nov19</t>
  </si>
  <si>
    <t>SgK4821--Nov19</t>
  </si>
  <si>
    <t>SgK4822--Nov19</t>
  </si>
  <si>
    <t>SgK4820--Dez19</t>
  </si>
  <si>
    <t>SgK4821--Dez19</t>
  </si>
  <si>
    <t>SgK4822--Dez19</t>
  </si>
  <si>
    <t>verringerte EEG-Umlage nach § 61c Absatz 1 oder Absatz 3 EEG 2017; v</t>
  </si>
  <si>
    <t>Netztransparenz &gt; EEG &gt; Marktprämie &gt; Marktwerte</t>
  </si>
  <si>
    <r>
      <rPr>
        <b/>
        <sz val="9"/>
        <rFont val="Arial"/>
        <family val="2"/>
      </rPr>
      <t>40 % der EEG-Umlage</t>
    </r>
    <r>
      <rPr>
        <sz val="9"/>
        <rFont val="Arial"/>
        <family val="2"/>
      </rPr>
      <t xml:space="preserve">
EEG-Umlage nach § 61b oder § 61c EEG</t>
    </r>
  </si>
  <si>
    <t>Managementprämie für Altanlagen bei DV</t>
  </si>
  <si>
    <t>BiK81M1K17--08</t>
  </si>
  <si>
    <t>BiK82M2K17--08</t>
  </si>
  <si>
    <t>BiK81M1K19y-06</t>
  </si>
  <si>
    <t>Anteil KWK, erstmals 2019</t>
  </si>
  <si>
    <t>BiK82M2K19y-06</t>
  </si>
  <si>
    <t>BiK83a2K19--06</t>
  </si>
  <si>
    <t xml:space="preserve"> 0,5-5 MW, Bonusregeln a2 und K erstmals 2019</t>
  </si>
  <si>
    <t>BiK82M2bK19y06</t>
  </si>
  <si>
    <t xml:space="preserve"> 0-0,15 MW, Bonusregel M1, y und K erstmals 2019</t>
  </si>
  <si>
    <t xml:space="preserve"> 0,15-0,5 MW, Bonusregel M2, y und K erstmals 2019</t>
  </si>
  <si>
    <t xml:space="preserve"> 0,15-0,5 MW, Bonusregeln M2, b und K erstmals 2019</t>
  </si>
  <si>
    <t>BiK81GbK19y-07</t>
  </si>
  <si>
    <t xml:space="preserve"> 0-0,15 MW, Bonusregeln G, y, b und K erstmals 2019</t>
  </si>
  <si>
    <t>BiK82GbK19y-07</t>
  </si>
  <si>
    <t xml:space="preserve"> 0,15-0,5 MW, Bonusregeln G, y, b und K erstmals 2019</t>
  </si>
  <si>
    <t>BiK83a2bK19-07</t>
  </si>
  <si>
    <t xml:space="preserve"> 0,5-5 MW, Bonusregeln a2, b und K erstmals 2019</t>
  </si>
  <si>
    <t>Anpassung geg. Veröffentlichung/Versand:</t>
  </si>
  <si>
    <t>EV61c2-HKWK160</t>
  </si>
  <si>
    <t>erhöhte EEG-Umlage nach § 61c Absatz 2 EEG 2021 für den Vollbenutzungsstunden-Anteil über 3.500 h und kleiner gleich 7.000 h (Claw-Back-Mechanismus)</t>
  </si>
  <si>
    <t>hocheffiziente KWK-Anlagen &gt; 1 MW und ≤10 MW</t>
  </si>
  <si>
    <t>EEG-Anlagen</t>
  </si>
  <si>
    <t>hocheffiziente KWK-Anlagen</t>
  </si>
  <si>
    <t>(ältere) EEG-Bestandanlagen</t>
  </si>
  <si>
    <t>(ältere) Nicht-EEG-Bestandsanlagen</t>
  </si>
  <si>
    <t>nicht hocheffiziente KWK-Anlagen oder konventionelle Anlagen</t>
  </si>
  <si>
    <t>Nicht-EEG-Anlagen</t>
  </si>
  <si>
    <t>alle Anlagenarten</t>
  </si>
  <si>
    <r>
      <rPr>
        <b/>
        <sz val="9"/>
        <rFont val="Arial"/>
        <family val="2"/>
      </rPr>
      <t>160 % der EEG-Umlage</t>
    </r>
    <r>
      <rPr>
        <sz val="9"/>
        <rFont val="Arial"/>
        <family val="2"/>
      </rPr>
      <t xml:space="preserve">
EEG-Umlage nach § 61c Abs. 2 EEG</t>
    </r>
  </si>
  <si>
    <t>WaK400------20</t>
  </si>
  <si>
    <t>Inbetriebnahme 2020</t>
  </si>
  <si>
    <t>WaK401------20</t>
  </si>
  <si>
    <t>WaK402------20</t>
  </si>
  <si>
    <t>WaK403------20</t>
  </si>
  <si>
    <t>WaK404------20</t>
  </si>
  <si>
    <t>WaK405------20</t>
  </si>
  <si>
    <t>WaK406------20</t>
  </si>
  <si>
    <t>WaK400M-----20</t>
  </si>
  <si>
    <t>Modernisierung 2020</t>
  </si>
  <si>
    <t>0-0,5 MW, IB vor 01.01.2009, Modernisierung 2020</t>
  </si>
  <si>
    <t>WaK401M-----20</t>
  </si>
  <si>
    <t>0,5-2 MW, IB vor 01.01.2009, Modernisierung 2020</t>
  </si>
  <si>
    <t>WaK402M-----20</t>
  </si>
  <si>
    <t>2-5 MW, IB vor 01.01.2009, Modernisierung 2020</t>
  </si>
  <si>
    <t>WaK403M-----20</t>
  </si>
  <si>
    <t>5-10 MW, IB vor 01.01.2009, Modernisierung 2020</t>
  </si>
  <si>
    <t>WaK404M-----20</t>
  </si>
  <si>
    <t>10-20 MW, IB vor 01.01.2009, Modernisierung 2020</t>
  </si>
  <si>
    <t>WaK405M-----20</t>
  </si>
  <si>
    <t>20-50 MW, IB vor 01.01.2009, Modernisierung 2020</t>
  </si>
  <si>
    <t>WaK406M-----20</t>
  </si>
  <si>
    <t>&gt; 50 MW, IB vor 01.01.2009, Modernisierung 2020</t>
  </si>
  <si>
    <t>BiK81M1K20--04</t>
  </si>
  <si>
    <t>0-0,15 MW, Bonusregeln M1 und K erstmals 2020</t>
  </si>
  <si>
    <t>Anteil KWK, erstmals 2020</t>
  </si>
  <si>
    <t>BiK81K17----05</t>
  </si>
  <si>
    <t>0-0,15 MW, Bonusregel K erstmals 2017</t>
  </si>
  <si>
    <t>BiK81M1K17y-05</t>
  </si>
  <si>
    <t>0-0,15 MW, Bonusregeln M1, y, K erstmals 2017</t>
  </si>
  <si>
    <t>BiK82K17----05</t>
  </si>
  <si>
    <t>0,15-0,5 MW, Bonusregel K erstmals 2017</t>
  </si>
  <si>
    <t>BiK82M2K17y-05</t>
  </si>
  <si>
    <t>0,15-0,5 MW, Bonusregeln M2, y, K erstmals 2017</t>
  </si>
  <si>
    <t>BiK81GbK15--06</t>
  </si>
  <si>
    <t>0-0,15 MW, Bonusregeln G, b und K erstmals 2015</t>
  </si>
  <si>
    <t>BiK82GbK15--06</t>
  </si>
  <si>
    <t>0,15-0,5 MW, Bonusregeln G, b und K erstmals 2015</t>
  </si>
  <si>
    <t>BiK81GbK18y-06</t>
  </si>
  <si>
    <t>0-0,15 MW, Bonusregeln G, y, b und K erstmals 2018</t>
  </si>
  <si>
    <t>BiK82GbK18y-06</t>
  </si>
  <si>
    <t>0,15-0,5 MW, Bonusregeln G, y, b und K erstmals 2018</t>
  </si>
  <si>
    <t>BiK81M1bK19y06</t>
  </si>
  <si>
    <t>0-0,15 MW, Bonusregel M1, y, b  und K erstmals 2019</t>
  </si>
  <si>
    <t>BiK420----Q120</t>
  </si>
  <si>
    <t>Inbetriebnahme 01-03/2020</t>
  </si>
  <si>
    <t>BiK421----Q120</t>
  </si>
  <si>
    <t>BiK422----Q120</t>
  </si>
  <si>
    <t>BiK423----Q120</t>
  </si>
  <si>
    <t>BiK420----Q220</t>
  </si>
  <si>
    <t>Inbetriebnahme 04-06/2020</t>
  </si>
  <si>
    <t>BiK421----Q220</t>
  </si>
  <si>
    <t>BiK422----Q220</t>
  </si>
  <si>
    <t>BiK423----Q220</t>
  </si>
  <si>
    <t>BiK420----Q320</t>
  </si>
  <si>
    <t>Inbetriebnahme 07-09/2020</t>
  </si>
  <si>
    <t>BiK421----Q320</t>
  </si>
  <si>
    <t>BiK422----Q320</t>
  </si>
  <si>
    <t>BiK423----Q320</t>
  </si>
  <si>
    <t>BiK420----Q420</t>
  </si>
  <si>
    <t>Inbetriebnahme 10-12/2020</t>
  </si>
  <si>
    <t>BiK421----Q420</t>
  </si>
  <si>
    <t>BiK422----Q420</t>
  </si>
  <si>
    <t>BiK423----Q420</t>
  </si>
  <si>
    <t>BiK430----Q120</t>
  </si>
  <si>
    <t>BiK431----Q120</t>
  </si>
  <si>
    <t>BiK430----Q220</t>
  </si>
  <si>
    <t>BiK431----Q220</t>
  </si>
  <si>
    <t>BiK430----Q320</t>
  </si>
  <si>
    <t>BiK431----Q320</t>
  </si>
  <si>
    <t>BiK430----Q420</t>
  </si>
  <si>
    <t>BiK431----Q420</t>
  </si>
  <si>
    <t>BiK440----Q120</t>
  </si>
  <si>
    <t>BiK440----Q220</t>
  </si>
  <si>
    <t>BiK440----Q320</t>
  </si>
  <si>
    <t>BiK440----Q420</t>
  </si>
  <si>
    <t>DeK4111-----20</t>
  </si>
  <si>
    <t>DeK4112-----20</t>
  </si>
  <si>
    <t>KlK4121-----20</t>
  </si>
  <si>
    <t>KlK4122-----20</t>
  </si>
  <si>
    <t>GrK4131-----20</t>
  </si>
  <si>
    <t>GrK4132-----20</t>
  </si>
  <si>
    <t>GrK4133-----20</t>
  </si>
  <si>
    <t>&gt; 5 MW</t>
  </si>
  <si>
    <t>GeK450------20</t>
  </si>
  <si>
    <t>WnK46b------20</t>
  </si>
  <si>
    <t>SoK481---Jan20</t>
  </si>
  <si>
    <t>Inbetriebnahme 01/2020</t>
  </si>
  <si>
    <t>SoK481---Feb20</t>
  </si>
  <si>
    <t>Inbetriebnahme 02/2020</t>
  </si>
  <si>
    <t>SoK481---Mrz20</t>
  </si>
  <si>
    <t>Inbetriebnahme 03/2020</t>
  </si>
  <si>
    <t>SoK481---Apr20</t>
  </si>
  <si>
    <t>Inbetriebnahme 04/2020</t>
  </si>
  <si>
    <t>SoK481---Mai20</t>
  </si>
  <si>
    <t>Inbetriebnahme 05/2020</t>
  </si>
  <si>
    <t>SoK481---Jun20</t>
  </si>
  <si>
    <t>Inbetriebnahme 06/2020</t>
  </si>
  <si>
    <t>SoK481---Jul20</t>
  </si>
  <si>
    <t>Inbetriebnahme 07/2020</t>
  </si>
  <si>
    <t>SoK481---Aug20</t>
  </si>
  <si>
    <t>Inbetriebnahme 08/2020</t>
  </si>
  <si>
    <t>SoK481---Sep20</t>
  </si>
  <si>
    <t>Inbetriebnahme 09/2020</t>
  </si>
  <si>
    <t>SoK481---Okt20</t>
  </si>
  <si>
    <t>Inbetriebnahme 10/2020</t>
  </si>
  <si>
    <t>SoK481---Nov20</t>
  </si>
  <si>
    <t>Inbetriebnahme 11/2020</t>
  </si>
  <si>
    <t>SoK481---Dez20</t>
  </si>
  <si>
    <t>Inbetriebnahme 12/2020</t>
  </si>
  <si>
    <t>SgK4820--Jan20</t>
  </si>
  <si>
    <t>SgK4821--Jan20</t>
  </si>
  <si>
    <t>SgK4822--Jan20</t>
  </si>
  <si>
    <t>SgK4820--Feb20</t>
  </si>
  <si>
    <t>SgK4821--Feb20</t>
  </si>
  <si>
    <t>SgK4822--Feb20</t>
  </si>
  <si>
    <t>SgK4820--Mrz20</t>
  </si>
  <si>
    <t>SgK4821--Mrz20</t>
  </si>
  <si>
    <t>SgK4822--Mrz20</t>
  </si>
  <si>
    <t>SgK4820--Apr20</t>
  </si>
  <si>
    <t>SgK4821--Apr20</t>
  </si>
  <si>
    <t>SgK4822--Apr20</t>
  </si>
  <si>
    <t>SgK4820--Mai20</t>
  </si>
  <si>
    <t>SgK4821--Mai20</t>
  </si>
  <si>
    <t>SgK4822--Mai20</t>
  </si>
  <si>
    <t>SgK4820--Jun20</t>
  </si>
  <si>
    <t>SgK4821--Jun20</t>
  </si>
  <si>
    <t>SgK4822--Jun20</t>
  </si>
  <si>
    <t>SgK4820--Jul20</t>
  </si>
  <si>
    <t>SgK4821--Jul20</t>
  </si>
  <si>
    <t>SgK4822--Jul20</t>
  </si>
  <si>
    <t>SgK4820--Aug20</t>
  </si>
  <si>
    <t>SgK4821--Aug20</t>
  </si>
  <si>
    <t>SgK4822--Aug20</t>
  </si>
  <si>
    <t>SgK4820--Sep20</t>
  </si>
  <si>
    <t>SgK4821--Sep20</t>
  </si>
  <si>
    <t>SgK4822--Sep20</t>
  </si>
  <si>
    <t>SgK4820--Okt20</t>
  </si>
  <si>
    <t>SgK4821--Okt20</t>
  </si>
  <si>
    <t>SgK4822--Okt20</t>
  </si>
  <si>
    <t>SgK4820--Nov20</t>
  </si>
  <si>
    <t>SgK4821--Nov20</t>
  </si>
  <si>
    <t>SgK4822--Nov20</t>
  </si>
  <si>
    <t>SgK4820--Dez20</t>
  </si>
  <si>
    <t>SgK4821--Dez20</t>
  </si>
  <si>
    <t>SgK4822--Dez20</t>
  </si>
  <si>
    <t>40 - 750 kW</t>
  </si>
  <si>
    <t>Modernisierung 2015</t>
  </si>
  <si>
    <t>BiK51nK17y--01</t>
  </si>
  <si>
    <t>0-0,15 MW, Bonusregeln y und K erstmals 2017</t>
  </si>
  <si>
    <t>BiK51nM1K14-02</t>
  </si>
  <si>
    <t>0-0,15 MW, Bonusregeln M1 und K erstmals 2014</t>
  </si>
  <si>
    <t>BiK51aM2K14-02</t>
  </si>
  <si>
    <t>0,15-0,5 MW, Bonusregel M2 und K erstmals 2014</t>
  </si>
  <si>
    <t>BiK51nK17---02</t>
  </si>
  <si>
    <t>BiK51nK17y--02</t>
  </si>
  <si>
    <t>BiK51aK17---02</t>
  </si>
  <si>
    <t>BiK51aK17y--02</t>
  </si>
  <si>
    <t>0,15-0,5 MW, Bonusregeln y und K erstmals 2017</t>
  </si>
  <si>
    <t>BiK51nM1K13y03</t>
  </si>
  <si>
    <t>0-0,15 MW, Bonusregeln M1, y und K erstmals 2013</t>
  </si>
  <si>
    <t>BiK51aM2K13y03</t>
  </si>
  <si>
    <t>0,15-0,5 MW, Bonusregeln M2, y und K erstmals 2013</t>
  </si>
  <si>
    <t>BiK51nK17y--03</t>
  </si>
  <si>
    <t>BiK51aK17y--03</t>
  </si>
  <si>
    <t>BiK81K17y---04</t>
  </si>
  <si>
    <t>BiK82K17y---04</t>
  </si>
  <si>
    <t>BiK81LbK20--05</t>
  </si>
  <si>
    <t>0-0,15 MW, Bonusregeln L, b, erstmals 2020</t>
  </si>
  <si>
    <t>BiK81LbK20y-05</t>
  </si>
  <si>
    <t>0-0,15 MW, Bonusregeln L, y, b, erstmals 2020</t>
  </si>
  <si>
    <t>BiK82LbK20--05</t>
  </si>
  <si>
    <t>0,15-0,5 MW, Bonusregeln L, b, erstmals 2020</t>
  </si>
  <si>
    <t>BiK82LbK20y-05</t>
  </si>
  <si>
    <t>0,15-0,5 MW, Bonusregeln L, y, b, erstmals 2020</t>
  </si>
  <si>
    <t>BiK83a2bK20-05</t>
  </si>
  <si>
    <t>0,5-5 MW, Bonusregeln a2 und b, erstmals 2020</t>
  </si>
  <si>
    <t>BiK81K17y---07</t>
  </si>
  <si>
    <t>BiK82K17y---07</t>
  </si>
  <si>
    <t>BiK81M1bK20-07</t>
  </si>
  <si>
    <t>0-0,15 MW, Bonusregeln M1, b und K erstmals 2020</t>
  </si>
  <si>
    <t>BiK81M1bK20y07</t>
  </si>
  <si>
    <t>0-0,15 MW, Bonusregeln M1, y, b und K erstmals 2020</t>
  </si>
  <si>
    <t>BiK82M2bK20-07</t>
  </si>
  <si>
    <t>0,15-0,5 MW, Bonusregeln M2, b und K erstmals 2020</t>
  </si>
  <si>
    <t>BiK82M2bK20y07</t>
  </si>
  <si>
    <t>0,15-0,5 MW, Bonusregeln M2, y, b und K erstmals 2020</t>
  </si>
  <si>
    <t>BiK83a2bK20-07</t>
  </si>
  <si>
    <t>0,5-5 MW, Bonusregeln a2 und b und K erstmals 2020</t>
  </si>
  <si>
    <t>Version</t>
  </si>
  <si>
    <t>Definition des Anlagenschlüssels: Stelle 1: „E“ für Erneuerbare Energien, Stelle 2: Bezeichnung der Regelzone (1 = TransnetBW, 2 = TenneT, 3 = Amprion, 4 = 50Hertz),Stellen 3-6: Die letzten vier Stellen der achtstelligen Betriebsnummer der Bundesnetzagentur, Stellen 7-8: Netznummer der Bundesnetzagentur. Einstellige Netznummern werden mit einer voranstehenden Null vervollständigt z. B. 01, Stellen 9-28: Netzbetreiberindividuelle, alphanumerische Bezeichnung der Anlage (z. B. entsprechend 20-stelliger VNB-individueller Teil der schon vorhandenen Zählpunktbezeichnung), Stellen 29-33: Laufende Nummer (numerisch). Der Anlagenschlüssel ist für die gesamte Betriebsdauer der EEG-Anlage unveränderlich.
Anlagenschlüssel für EE-Stromspeicher dürfen an der Stelle 1 auch ein 'S' für Stromspeicher beinhalten.
Identifizierungsschlüssel für nicht EEG-Anlagen: Individueller eindeutiger Identifizierungsschlüssel des Netzbetreibers.</t>
  </si>
  <si>
    <t>EES = Stromspeicher (ausschließlich Erneuerbare Energien)</t>
  </si>
  <si>
    <t xml:space="preserve"> Es sind nur positive Werte ohne Einheiten anzugeben.</t>
  </si>
  <si>
    <t>Marktakteur-MaStR-Nr</t>
  </si>
  <si>
    <t>Marktakteur-MaStR-Nr:</t>
  </si>
  <si>
    <t>MaStR-Nummer in der Marktrolle Netzbetreiber (SNB…)</t>
  </si>
  <si>
    <r>
      <t xml:space="preserve">Hinweis: Bitte beachten Sie, dass die Anlagen und somit auch die Anlagenschlüssel anders als bei den Stammdaten in den Bewegungsdaten mehrfach aufgelistet werden können. In diesem Tabellenblatt sind ausschließlich die EEG-Einspeisungen in der Veräußerungsform der </t>
    </r>
    <r>
      <rPr>
        <b/>
        <sz val="9"/>
        <rFont val="Arial"/>
        <family val="2"/>
      </rPr>
      <t>Einspeisevergütung</t>
    </r>
    <r>
      <rPr>
        <sz val="9"/>
        <rFont val="Arial"/>
        <family val="2"/>
      </rPr>
      <t xml:space="preserve"> nach § 21 Abs. 1 Satz 1 EEG einzutragen, die während des jeweiligen Kalenderjahres in Ihr Netzgebiet erfolgt ist. EEG-Einspeisemengen und EEG-Einspeisevergütungen, die Ihnen vom Übertragungsnetzbetreiber zu erstatten sind, sind in die Vergütungskategorien einzuordnen. Zu allen Anlagen, deren Anlagenschlüssel in den Bewegungsdaten aufgeführt wird, müssen die Stammdaten mit dem entsprechenden Anlagenschlüssel im Tabellenblatt Anlagenstammdaten hinterlegt sein.</t>
    </r>
  </si>
  <si>
    <r>
      <t>Gesetz für den Vorrang Erneuerbaren Energien (EEG 2021) v. 21.07.2014</t>
    </r>
    <r>
      <rPr>
        <b/>
        <sz val="6"/>
        <rFont val="Arial"/>
        <family val="2"/>
      </rPr>
      <t xml:space="preserve"> geändert am 16.07.2021</t>
    </r>
  </si>
  <si>
    <t xml:space="preserve">Marktstammdatenregisternummer
(KWKG-Nr. /SEE-Nr.)
</t>
  </si>
  <si>
    <t xml:space="preserve">Marktstammdatenregisternummer
(EEG-Nr.)
</t>
  </si>
  <si>
    <t>Finanzielle Beteiligung von Kommunen am Ausbau:
Nach § 6 Abs. 5 EEG geleistete Zahlungen
[EUR]</t>
  </si>
  <si>
    <t>EEG-Vergütungskategorientabelle bis einschließlich Inbetriebnahmejahr 2021</t>
  </si>
  <si>
    <t>für den Zeitraum 01.01.2021 - 31.12.2021.</t>
  </si>
  <si>
    <t>§ 61j Abs. 5 EEG erloschen sind, für den Zeitraum 01.01.2021 - 31.12.2021.</t>
  </si>
  <si>
    <t>für den Zeitraum vom 01.01.2021 bis 31.12.2021.</t>
  </si>
  <si>
    <t>Leistung für den Zeitraum 01.01.2021 - 31.12.2021.</t>
  </si>
  <si>
    <t>mengen (sonstige Direktvermarktung) für den Zeitraum 01.01.2021 - 31.12.2021.</t>
  </si>
  <si>
    <t>Zeitraum 01.01.2021 - 31.12.2021.</t>
  </si>
  <si>
    <t>Übersicht der selbst verbrauchten oder an Dritte veräußerten Strommengen, die in unmittelbarer räumlicher Nähe der Anlage verbraucht werden ohne durch ein</t>
  </si>
  <si>
    <t>Netz durchgeleitet zu werden. Es handelt sich hierbei nicht um eine Direktvermarktung. Für diese Strommengen wird keine EEG-Vergütung an den Anlagen-</t>
  </si>
  <si>
    <t>betreiber gezahlt. Die Strommengen fließen in die Berechnung der Bemessungsleistung ein, nicht jedoch in den bundesweiten Belastungsausgleich oder</t>
  </si>
  <si>
    <t>die Berechnung der vNNE. Der Selbstverbrauch einer Anlage wird auf die vergütungsfähige Strommenge nach § 33 Abs. 2 EEG 2012 angerechnet.</t>
  </si>
  <si>
    <t>die Anlagenbetreiber an Kommunen nach § 6 Abs. 2 bis 4 EEG 2021 im Kalenderjahr 2021 gezahlt haben</t>
  </si>
  <si>
    <t>Übersicht der nach § 6 EEG Abs. 5 EEG 2021 geleisteten Erstattungen von Zahlungen,</t>
  </si>
  <si>
    <t>Freiflächenanlagen</t>
  </si>
  <si>
    <t>Windanlagen an Land</t>
  </si>
  <si>
    <t>nach § 61j Abs. 5 EEG erloschen sind, für den Zeitraum 01.01.2021 - 31.12.2021.</t>
  </si>
  <si>
    <t>Übersicht der im Kalenderjahr 2021 von den Eigenversorgern aufgrund von § 61j Abs. 4</t>
  </si>
  <si>
    <t>Negative Stunden (4H)</t>
  </si>
  <si>
    <t>Negative Stunden (1H)</t>
  </si>
  <si>
    <t>Negative Stunden (6H)</t>
  </si>
  <si>
    <t>Jahresmittelwer Solar (§ 33 EEG 2012)</t>
  </si>
  <si>
    <t>Jahresmarktwert zu § 23a EEG 20221</t>
  </si>
  <si>
    <r>
      <t xml:space="preserve">Jahresmarktwert </t>
    </r>
    <r>
      <rPr>
        <vertAlign val="subscript"/>
        <sz val="11"/>
        <color theme="1"/>
        <rFont val="Calibri"/>
        <family val="2"/>
        <scheme val="minor"/>
      </rPr>
      <t>Wind an Land</t>
    </r>
    <r>
      <rPr>
        <sz val="11"/>
        <color theme="1"/>
        <rFont val="Calibri"/>
        <family val="2"/>
        <scheme val="minor"/>
      </rPr>
      <t xml:space="preserve"> zu § 23a EEG 20221</t>
    </r>
  </si>
  <si>
    <r>
      <t xml:space="preserve">Jahresmarktwert </t>
    </r>
    <r>
      <rPr>
        <vertAlign val="subscript"/>
        <sz val="11"/>
        <color theme="1"/>
        <rFont val="Calibri"/>
        <family val="2"/>
        <scheme val="minor"/>
      </rPr>
      <t>Wind auf See</t>
    </r>
    <r>
      <rPr>
        <sz val="11"/>
        <color theme="1"/>
        <rFont val="Calibri"/>
        <family val="2"/>
        <scheme val="minor"/>
      </rPr>
      <t xml:space="preserve"> zu § 23a EEG 20221</t>
    </r>
  </si>
  <si>
    <r>
      <t xml:space="preserve">Jahresmarktwert </t>
    </r>
    <r>
      <rPr>
        <vertAlign val="subscript"/>
        <sz val="11"/>
        <color theme="1"/>
        <rFont val="Calibri"/>
        <family val="2"/>
        <scheme val="minor"/>
      </rPr>
      <t xml:space="preserve">Solar </t>
    </r>
    <r>
      <rPr>
        <sz val="11"/>
        <color theme="1"/>
        <rFont val="Calibri"/>
        <family val="2"/>
        <scheme val="minor"/>
      </rPr>
      <t>zu § 23a EEG 20221</t>
    </r>
  </si>
  <si>
    <t>WaK400------21</t>
  </si>
  <si>
    <t>Inbetriebnahme 2021</t>
  </si>
  <si>
    <t>WaK401------21</t>
  </si>
  <si>
    <t>WaK402------21</t>
  </si>
  <si>
    <t>WaK403------21</t>
  </si>
  <si>
    <t>WaK404------21</t>
  </si>
  <si>
    <t>WaK405------21</t>
  </si>
  <si>
    <t>WaK406------21</t>
  </si>
  <si>
    <t>WaK400M-----21</t>
  </si>
  <si>
    <t>Modernisierung 2021</t>
  </si>
  <si>
    <t>0-0,5 MW, IB vor 01.01.2009, Modernisierung 2021</t>
  </si>
  <si>
    <t>WaK401M-----21</t>
  </si>
  <si>
    <t>0,5-2 MW, IB vor 01.01.2009, Modernisierung 2021</t>
  </si>
  <si>
    <t>WaK402M-----21</t>
  </si>
  <si>
    <t>2-5 MW, IB vor 01.01.2009, Modernisierung 2021</t>
  </si>
  <si>
    <t>WaK403M-----21</t>
  </si>
  <si>
    <t>5-10 MW, IB vor 01.01.2009, Modernisierung 2021</t>
  </si>
  <si>
    <t>WaK404M-----21</t>
  </si>
  <si>
    <t>10-20 MW, IB vor 01.01.2009, Modernisierung 2021</t>
  </si>
  <si>
    <t>WaK405M-----21</t>
  </si>
  <si>
    <t>20-50 MW, IB vor 01.01.2009, Modernisierung 2021</t>
  </si>
  <si>
    <t>WaK406M-----21</t>
  </si>
  <si>
    <t>&gt; 50 MW, IB vor 01.01.2009, Modernisierung 2021</t>
  </si>
  <si>
    <t>BiK51nGK17y-03</t>
  </si>
  <si>
    <t xml:space="preserve"> 0-0,15 MW, Bonusregeln G, y und K erstmals 2017</t>
  </si>
  <si>
    <t>BiK51aGK17y-03</t>
  </si>
  <si>
    <t xml:space="preserve"> 0,15-0,5 MW, Bonusregeln G, y und K erstmals 2017</t>
  </si>
  <si>
    <t>BiK51nK20---03</t>
  </si>
  <si>
    <t xml:space="preserve"> 0-0,150 MW, Bonusregel K erstmals 2020</t>
  </si>
  <si>
    <t>BiK81M1K20--06</t>
  </si>
  <si>
    <t>0-0,15 MW, Bonusregeln M1, K erstmals 2020</t>
  </si>
  <si>
    <t>BiK82M2K20--06</t>
  </si>
  <si>
    <t>0,15-0,5 MW, Bonusregeln M2, K erstmals 2020</t>
  </si>
  <si>
    <t>BiK51aK20---03</t>
  </si>
  <si>
    <t xml:space="preserve"> 0,150-0,5 MW, Bonusregel K erstmals 2020</t>
  </si>
  <si>
    <t>BiK420------21</t>
  </si>
  <si>
    <t>BiK430------21</t>
  </si>
  <si>
    <t>BiK431------21</t>
  </si>
  <si>
    <t>BiK440------21</t>
  </si>
  <si>
    <t>DeK4111-----21</t>
  </si>
  <si>
    <t>DeK4112-----21</t>
  </si>
  <si>
    <t>KlK4121-----21</t>
  </si>
  <si>
    <t>KlK4122-----21</t>
  </si>
  <si>
    <t>GrK4131-----21</t>
  </si>
  <si>
    <t>GrK4132-----21</t>
  </si>
  <si>
    <t>GrK4133-----21</t>
  </si>
  <si>
    <t>GeK450------21</t>
  </si>
  <si>
    <t>WnK46-------21</t>
  </si>
  <si>
    <t>Onshore - Vergütung nach § 46 i.V.m. § 36h EEG 2021</t>
  </si>
  <si>
    <t>SoK481---Jan21</t>
  </si>
  <si>
    <t>Inbetriebnahme 01/2021</t>
  </si>
  <si>
    <t>SoK481---Feb21</t>
  </si>
  <si>
    <t>Inbetriebnahme 02/2021</t>
  </si>
  <si>
    <t>SoK481---Mrz21</t>
  </si>
  <si>
    <t>Inbetriebnahme 03/2021</t>
  </si>
  <si>
    <t>SoK481---Apr21</t>
  </si>
  <si>
    <t>Inbetriebnahme 04/2021</t>
  </si>
  <si>
    <t>SoK481---Mai21</t>
  </si>
  <si>
    <t>Inbetriebnahme 05/2021</t>
  </si>
  <si>
    <t>SoK481---Jun21</t>
  </si>
  <si>
    <t>Inbetriebnahme 06/2021</t>
  </si>
  <si>
    <t>SoK481---Jul21</t>
  </si>
  <si>
    <t>Inbetriebnahme 07/2021</t>
  </si>
  <si>
    <t>SoK481---Aug21</t>
  </si>
  <si>
    <t>Inbetriebnahme 08/2021</t>
  </si>
  <si>
    <t>SoK481---Sep21</t>
  </si>
  <si>
    <t>Inbetriebnahme 09/2021</t>
  </si>
  <si>
    <t>SoK481---Okt21</t>
  </si>
  <si>
    <t>Inbetriebnahme 10/2021</t>
  </si>
  <si>
    <t>SoK481---Nov21</t>
  </si>
  <si>
    <t>Inbetriebnahme 11/2021</t>
  </si>
  <si>
    <t>SoK481---Dez21</t>
  </si>
  <si>
    <t>Inbetriebnahme 12/2021</t>
  </si>
  <si>
    <t>SgK4820--Jan21</t>
  </si>
  <si>
    <t>SgK4821--Jan21</t>
  </si>
  <si>
    <t>SgK4822--Jan21</t>
  </si>
  <si>
    <t>SgK4820--Feb21</t>
  </si>
  <si>
    <t>SgK4821--Feb21</t>
  </si>
  <si>
    <t>SgK4822--Feb21</t>
  </si>
  <si>
    <t>SgK4820--Mrz21</t>
  </si>
  <si>
    <t>SgK4821--Mrz21</t>
  </si>
  <si>
    <t>SgK4822--Mrz21</t>
  </si>
  <si>
    <t>SgK4820--Apr21</t>
  </si>
  <si>
    <t>SgK4821--Apr21</t>
  </si>
  <si>
    <t>SgK4822--Apr21</t>
  </si>
  <si>
    <t>SgK4820--Mai21</t>
  </si>
  <si>
    <t>SgK4821--Mai21</t>
  </si>
  <si>
    <t>SgK4822--Mai21</t>
  </si>
  <si>
    <t>SgK4820--Jun21</t>
  </si>
  <si>
    <t>SgK4821--Jun21</t>
  </si>
  <si>
    <t>SgK4822--Jun21</t>
  </si>
  <si>
    <t>SgK4820--Jul21</t>
  </si>
  <si>
    <t>SgK4821--Jul21</t>
  </si>
  <si>
    <t>SgK4822--Jul21</t>
  </si>
  <si>
    <t>SgK4820--Aug21</t>
  </si>
  <si>
    <t>SgK4821--Aug21</t>
  </si>
  <si>
    <t>SgK4822--Aug21</t>
  </si>
  <si>
    <t>SgK4820--Sep21</t>
  </si>
  <si>
    <t>SgK4821--Sep21</t>
  </si>
  <si>
    <t>SgK4822--Sep21</t>
  </si>
  <si>
    <t>SgK4820--Okt21</t>
  </si>
  <si>
    <t>SgK4821--Okt21</t>
  </si>
  <si>
    <t>SgK4822--Okt21</t>
  </si>
  <si>
    <t>SgK4820--Nov21</t>
  </si>
  <si>
    <t>SgK4821--Nov21</t>
  </si>
  <si>
    <t>SgK4822--Nov21</t>
  </si>
  <si>
    <t>SgK4820--Dez21</t>
  </si>
  <si>
    <t>SgK4821--Dez21</t>
  </si>
  <si>
    <t>SgK4822--Dez21</t>
  </si>
  <si>
    <t xml:space="preserve">SgK23b1----MSZ </t>
  </si>
  <si>
    <t>Inbetriebnahme 25.07.2017 - 31.12.2020</t>
  </si>
  <si>
    <t>Für den Mieterstromzuschlag für Solaranlagen bis IB  2020/12 sind die entsprechenden Förderkategorien zu verwenden</t>
  </si>
  <si>
    <t>Marktwerte 2021 Stand 08.02.2022</t>
  </si>
  <si>
    <t>SgK48a0--Jan21</t>
  </si>
  <si>
    <t>SgK48a1--Jan21</t>
  </si>
  <si>
    <t>SgK48a2--Jan21</t>
  </si>
  <si>
    <t>SgK48a0--Feb21</t>
  </si>
  <si>
    <t>SgK48a1--Feb21</t>
  </si>
  <si>
    <t>SgK48a2--Feb21</t>
  </si>
  <si>
    <t>SgK48a0--Mrz21</t>
  </si>
  <si>
    <t>SgK48a1--Mrz21</t>
  </si>
  <si>
    <t>SgK48a2--Mrz21</t>
  </si>
  <si>
    <t>SgK48a0--Apr21</t>
  </si>
  <si>
    <t>SgK48a1--Apr21</t>
  </si>
  <si>
    <t>SgK48a2--Apr21</t>
  </si>
  <si>
    <t>SgK48a0--Mai21</t>
  </si>
  <si>
    <t>SgK48a1--Mai21</t>
  </si>
  <si>
    <t>SgK48a2--Mai21</t>
  </si>
  <si>
    <t>SgK48a0--Jun21</t>
  </si>
  <si>
    <t>SgK48a1--Jun21</t>
  </si>
  <si>
    <t>SgK48a2--Jun21</t>
  </si>
  <si>
    <t>SgK48a0--Jul21</t>
  </si>
  <si>
    <t>SgK48a1--Jul21</t>
  </si>
  <si>
    <t>SgK48a2--Jul21</t>
  </si>
  <si>
    <t>SgK48a0--Aug21</t>
  </si>
  <si>
    <t>SgK48a1--Aug21</t>
  </si>
  <si>
    <t>SgK48a2--Aug21</t>
  </si>
  <si>
    <t>SgK48a0--Sep21</t>
  </si>
  <si>
    <t>SgK48a1--Sep21</t>
  </si>
  <si>
    <t>SgK48a2--Sep21</t>
  </si>
  <si>
    <t>SgK48a0--Okt21</t>
  </si>
  <si>
    <t>SgK48a1--Okt21</t>
  </si>
  <si>
    <t>SgK48a2--Okt21</t>
  </si>
  <si>
    <t>SgK48a0--Nov21</t>
  </si>
  <si>
    <t>SgK48a1--Nov21</t>
  </si>
  <si>
    <t>SgK48a2--Nov21</t>
  </si>
  <si>
    <t>SgK48a0--Dez21</t>
  </si>
  <si>
    <t>SgK48a1--Dez21</t>
  </si>
  <si>
    <t>SgK48a2--Dez21</t>
  </si>
  <si>
    <t>BiK22-innov-AS</t>
  </si>
  <si>
    <t>bezuschlagt in einem Innovationsausschreibungsverfahren nach EEG 2017/2021</t>
  </si>
  <si>
    <t>WnK22-innov-AS</t>
  </si>
  <si>
    <t>SoK22-innov-AS</t>
  </si>
  <si>
    <t>SgK22-innov-AS</t>
  </si>
  <si>
    <t>WnK62-------FB</t>
  </si>
  <si>
    <t>Inbetriebnahme ab 01/2021</t>
  </si>
  <si>
    <t>finanzielle Beteiligung von Kommunen nach § 6 Abs. 2 EEG 2021</t>
  </si>
  <si>
    <t>SoK63-------FB</t>
  </si>
  <si>
    <t>finanzielle Beteiligung von Kommunen nach § 6 Abs. 3 EEG 2021</t>
  </si>
  <si>
    <t>Inbetriebnahme in Klärung</t>
  </si>
  <si>
    <t>vNe-Kategorie</t>
  </si>
  <si>
    <t>Sonstige Kategorie</t>
  </si>
  <si>
    <t>§6WindKB</t>
  </si>
  <si>
    <t>§6SolarKB</t>
  </si>
  <si>
    <t>Sonstige-Bewegungsdaten</t>
  </si>
  <si>
    <t>Alphanumerischer Schlüssel zur eindeutigen Zuordnung von geleisteten Zahlungen zur rechtlichen Grundlage der sonstigen Zahlungsansprüche.</t>
  </si>
  <si>
    <t>geleistete Zahlungen
[EUR]</t>
  </si>
  <si>
    <t xml:space="preserve">Summe der im Kalenderjahr geleisteten Zahlungen Euro nach § 6 EEG bzw. als Einmalzahlung nach §38d EEG. </t>
  </si>
  <si>
    <t>WaK23b1----aMW</t>
  </si>
  <si>
    <t>ausgeförderte Anlagen, 0 bis 100 kW</t>
  </si>
  <si>
    <t>BiK23b1----aMW</t>
  </si>
  <si>
    <t>GaK23b1----aMW</t>
  </si>
  <si>
    <t>GeK23b1----aMW</t>
  </si>
  <si>
    <t>WiK23b1----aMW</t>
  </si>
  <si>
    <t>Inbetriebnahme bis 31.12.2000</t>
  </si>
  <si>
    <t>SoK23b1----aMW</t>
  </si>
  <si>
    <t>WaK23b1iMS-aMW</t>
  </si>
  <si>
    <t>ausgeförderte Anlagen mit intelligentem Messsystem, 0 bis 100 kW</t>
  </si>
  <si>
    <t>BiK23b1iMS-aMW</t>
  </si>
  <si>
    <t>GaK23b1iMS-aMW</t>
  </si>
  <si>
    <t>GeK23b1iMS-aMW</t>
  </si>
  <si>
    <t>WiK23b1iMS-aMW</t>
  </si>
  <si>
    <t>SoK23b1iMS-aMW</t>
  </si>
  <si>
    <t>WiK23b2----AUF</t>
  </si>
  <si>
    <t>Aufschlag nach § 23b Abs. 2 EEG 2021-2</t>
  </si>
  <si>
    <t>einmalig für Leistungsjahr 2021</t>
  </si>
  <si>
    <t>BiK12cEEV---01</t>
  </si>
  <si>
    <t>Einspeisevergütung für Güllekleinanlagen nach § 12c EEV</t>
  </si>
  <si>
    <t>BiK12cEEVMPM01</t>
  </si>
  <si>
    <t>Marktprämie für Güllekleinanlagen nach § 12c EEV</t>
  </si>
  <si>
    <t>WaK20---MPM-AB</t>
  </si>
  <si>
    <t>Ausgleichsbetrag zum Ausgleich der andernfalls negativen Marktprämienzahlung</t>
  </si>
  <si>
    <t>BiK20---MPM-AB</t>
  </si>
  <si>
    <t>GaK20---MPM-AB</t>
  </si>
  <si>
    <t>DeK20---MPM-AB</t>
  </si>
  <si>
    <t>KlK20---MPM-AB</t>
  </si>
  <si>
    <t>GrK20---MPM-AB</t>
  </si>
  <si>
    <t>GeK20---MPM-AB</t>
  </si>
  <si>
    <t>WiK20---MPM-AB</t>
  </si>
  <si>
    <t>WnK20---MPM-AB</t>
  </si>
  <si>
    <t>WrK20---MPM-AB</t>
  </si>
  <si>
    <t>SoK20---MPM-AB</t>
  </si>
  <si>
    <t>SgK20---MPM-AB</t>
  </si>
  <si>
    <t>BiK5212a-----0</t>
  </si>
  <si>
    <t>Verringerung auf null nach § 52 Abs. 1 Nr. 2a (Verstoß gegen Vorgaben zur Direktvermarktung)</t>
  </si>
  <si>
    <t>GaK5212a-----0</t>
  </si>
  <si>
    <t>DeK5212a-----0</t>
  </si>
  <si>
    <t>KlK5212a-----0</t>
  </si>
  <si>
    <t>GrK5212a-----0</t>
  </si>
  <si>
    <t>GeK5212a-----0</t>
  </si>
  <si>
    <t>WiK5212a-----0</t>
  </si>
  <si>
    <t>WnK5212a-----0</t>
  </si>
  <si>
    <t>WrK5212a-----0</t>
  </si>
  <si>
    <t>SoK5212a-----0</t>
  </si>
  <si>
    <t>SgK5212a-----0</t>
  </si>
  <si>
    <t>WaK5212a-----0</t>
  </si>
  <si>
    <t>SgK2521-SV---0</t>
  </si>
  <si>
    <t>BiK2771----MPM</t>
  </si>
  <si>
    <t>Verringerung der Marktprämie auf Managementprämie nach § 27 Abs. 7 Satz 1 (Verstoß gegen § 27 Abs. 4 oder 5)</t>
  </si>
  <si>
    <t>SoK334-----MPM</t>
  </si>
  <si>
    <t>Verringerung der Marktprämie nach § 33 Abs. 4 (Verstoß gegen getrennte Messung)</t>
  </si>
  <si>
    <t>SgK334-----MPM</t>
  </si>
  <si>
    <t>WaK21----MW-AB</t>
  </si>
  <si>
    <t>Ausgleichsbetrag für den Fall von Marktwerten, die über den theoretisch, förderfähigen anzulegenden Werten liegen</t>
  </si>
  <si>
    <t>BiK21----MW-AB</t>
  </si>
  <si>
    <t>GaK21----MW-AB</t>
  </si>
  <si>
    <t>DeK21----MW-AB</t>
  </si>
  <si>
    <t>KlK21----MW-AB</t>
  </si>
  <si>
    <t>GrK21----MW-AB</t>
  </si>
  <si>
    <t>GeK21----MW-AB</t>
  </si>
  <si>
    <t>WiK21----MW-AB</t>
  </si>
  <si>
    <t>WnK21----MW-AB</t>
  </si>
  <si>
    <t>WrK21----MW-AB</t>
  </si>
  <si>
    <t>SoK21----MW-AB</t>
  </si>
  <si>
    <t>SgK21----MW-AB</t>
  </si>
  <si>
    <t>BiK471--MPM--0</t>
  </si>
  <si>
    <t>Verringerung Marktprämie auf null nach § 47 Abs. 1 (Einspeisung &gt; Höchstbemessungsleistung)</t>
  </si>
  <si>
    <t>BiK4721-MPM--0</t>
  </si>
  <si>
    <t>Verringerung Marktprämie auf null nach § 47 Abs. 2 (Verstoß gegen Vorlage des Einsatzstofftagebuchs nach § 47 Abs. 2 Nr. 1)</t>
  </si>
  <si>
    <t>BiK474--MPM--0</t>
  </si>
  <si>
    <t>Verringerung Marktprämie auf null nach § 47 Abs. 4 (Fehlender Nachweis KWK bzw. Stromanteil flüssiger Biomasse)</t>
  </si>
  <si>
    <t>SgK485-------0</t>
  </si>
  <si>
    <t>SgK485--MPM--0</t>
  </si>
  <si>
    <t>Verringerung Einspeisevergütung auf Null nach § 48 Abs. 5 ( &gt; 50% der erzeugten Strommenge)</t>
  </si>
  <si>
    <t>Verringerung Marktprämie auf Null nach § 48 Abs. 5 ( &gt; 50% der erzeugten Strommenge)</t>
  </si>
  <si>
    <t>WaK523-MPM20PZ</t>
  </si>
  <si>
    <t xml:space="preserve">Gemäß § 52 Abs. 3 EEG 2017 Kürzung des anzulegenden Werts in der Marktprämie um 20% (Unterlassene Registrierung oder Meldung Leistungserhöhung bei erfolgter Jahresmeldung). </t>
  </si>
  <si>
    <t>BiK523-MPM20PZ</t>
  </si>
  <si>
    <t>GaK523-MPM20PZ</t>
  </si>
  <si>
    <t>DeK523-MPM20PZ</t>
  </si>
  <si>
    <t>KlK523-MPM20PZ</t>
  </si>
  <si>
    <t>GrK523-MPM20PZ</t>
  </si>
  <si>
    <t>GeK523-MPM20PZ</t>
  </si>
  <si>
    <t>WiK523-MPM20PZ</t>
  </si>
  <si>
    <t>WnK523-MPM20PZ</t>
  </si>
  <si>
    <t>WrK523-MPM20PZ</t>
  </si>
  <si>
    <t>SoK523-MPM20PZ</t>
  </si>
  <si>
    <t>SgK523-MPM20PZ</t>
  </si>
  <si>
    <t>WnK53a---MPM-0</t>
  </si>
  <si>
    <t xml:space="preserve">Gemäß § 53a EEG 2017 Verringerung der Marktprämie auf null (Verzicht auf gesetzliche Vergütung und ohne Zuschlag aus einer Ausschreibung). </t>
  </si>
  <si>
    <t>WaK53c-MPM-SSB</t>
  </si>
  <si>
    <t xml:space="preserve">Gemäß § 53c EEG 2017 Kürzung der Marktprämie um Stromsteuerbefreiung. </t>
  </si>
  <si>
    <t>BiK53c-MPM-SSB</t>
  </si>
  <si>
    <t>GaK53c-MPM-SSB</t>
  </si>
  <si>
    <t>DeK53c-MPM-SSB</t>
  </si>
  <si>
    <t>KlK53c-MPM-SSB</t>
  </si>
  <si>
    <t>GrK53c-MPM-SSB</t>
  </si>
  <si>
    <t>GeK53c-MPM-SSB</t>
  </si>
  <si>
    <t>WiK53c-MPM-SSB</t>
  </si>
  <si>
    <t>WnK53c-MPM-SSB</t>
  </si>
  <si>
    <t>WrK53c-MPM-SSB</t>
  </si>
  <si>
    <t>SoK53c-MPM-SSB</t>
  </si>
  <si>
    <t>SgK53c-MPM-SSB</t>
  </si>
  <si>
    <t>WaK1004-MPM--0</t>
  </si>
  <si>
    <t>Entfall Marktprämie nach § 100 Abs. 4 (Nichterfüllung der Systemstabilitätsverordnung)</t>
  </si>
  <si>
    <t>BiK1004-MPM--0</t>
  </si>
  <si>
    <t>GaK1004-MPM--0</t>
  </si>
  <si>
    <t>DeK1004-MPM--0</t>
  </si>
  <si>
    <t>KlK1004-MPM--0</t>
  </si>
  <si>
    <t>GrK1004-MPM--0</t>
  </si>
  <si>
    <t>GeK1004-MPM--0</t>
  </si>
  <si>
    <t>WiK1004-MPM--0</t>
  </si>
  <si>
    <t>WnK1004-MPM--0</t>
  </si>
  <si>
    <t>WrK1004-MPM--0</t>
  </si>
  <si>
    <t>SoK1004-MPM--0</t>
  </si>
  <si>
    <t>SgK1004-MPM--0</t>
  </si>
  <si>
    <t>WaK-kVG-MPM--0</t>
  </si>
  <si>
    <t>Entfall oder Verzicht auf Marktprämie</t>
  </si>
  <si>
    <t>BiK-kVG-MPM--0</t>
  </si>
  <si>
    <t>GaK-kVG-MPM--0</t>
  </si>
  <si>
    <t>DeK-kVG-MPM--0</t>
  </si>
  <si>
    <t>KlK-kVG-MPM--0</t>
  </si>
  <si>
    <t>GrK-kVG-MPM--0</t>
  </si>
  <si>
    <t>GeK-kVG-MPM--0</t>
  </si>
  <si>
    <t>WiK-kVG-MPM--0</t>
  </si>
  <si>
    <t>WnK-kVG-MPM--0</t>
  </si>
  <si>
    <t>WrK-kVG-MPM--0</t>
  </si>
  <si>
    <t>SoK-kVG-MPM--0</t>
  </si>
  <si>
    <t>SgK-kVG-MPM--0</t>
  </si>
  <si>
    <t>WaK23-MaStRV-0</t>
  </si>
  <si>
    <t>Verringerung auf null nach § 23 MaStRV, nicht fällig werdende Ansprüche der Förderung bei unterlassener Registrierung im MaStR</t>
  </si>
  <si>
    <t>BiK23-MaStRV-0</t>
  </si>
  <si>
    <t>GaK23-MaStRV-0</t>
  </si>
  <si>
    <t>DeK23-MaStRV-0</t>
  </si>
  <si>
    <t>KlK23-MaStRV-0</t>
  </si>
  <si>
    <t>GrK23-MaStRV-0</t>
  </si>
  <si>
    <t>GeK23-MaStRV-0</t>
  </si>
  <si>
    <t>WiK23-MaStRV-0</t>
  </si>
  <si>
    <t>WnK23-MaStRV-0</t>
  </si>
  <si>
    <t>WrK23-MaStRV-0</t>
  </si>
  <si>
    <t>SoK23-MaStRV-0</t>
  </si>
  <si>
    <t>SgK23-MaStRV-0</t>
  </si>
  <si>
    <t>SgK23MaStRVSV0</t>
  </si>
  <si>
    <t>SgK523-MSZ20PZ</t>
  </si>
  <si>
    <t xml:space="preserve">Gemäß § 52 Abs. 3 EEG 2017 Kürzung des anzulegenden Werts für den Mieterstromzuschlag um 20% (Unterlassene Registrierung oder Meldung Leistungserhöhung bei erfolgter Jahresmeldung). </t>
  </si>
  <si>
    <t>BiK1011----MPM</t>
  </si>
  <si>
    <t>Verringerung der Marktprämie auf Managementprämie nach § 101 Abs. 1 (Überschreitung Höchstbemessungsleistung)</t>
  </si>
  <si>
    <t>SgK38d-----PSB</t>
  </si>
  <si>
    <t>Inbetriebnahme ab 27.07.2021</t>
  </si>
  <si>
    <t>Projektsicherungsbeitrag nach § 38d EEG 2021-2</t>
  </si>
  <si>
    <t>§38dSolar/Gebäude</t>
  </si>
  <si>
    <t>WaK23MSRV-FGAB</t>
  </si>
  <si>
    <t>Abzugsbetrag für Einspeisevergütung nach § 21 Abs. 1 EEG, die nach § 23 MaStRV nicht fällig geworden ist</t>
  </si>
  <si>
    <t>BiK23MSRV-FGAB</t>
  </si>
  <si>
    <t>GaK23MSRV-FGAB</t>
  </si>
  <si>
    <t>DeK23MSRV-FGAB</t>
  </si>
  <si>
    <t>KlK23MSRV-FGAB</t>
  </si>
  <si>
    <t>GrK23MSRV-FGAB</t>
  </si>
  <si>
    <t>GeK23MSRV-FGAB</t>
  </si>
  <si>
    <t>WiK23MSRV-FGAB</t>
  </si>
  <si>
    <t>WnK23MSRV-FGAB</t>
  </si>
  <si>
    <t>WrK23MSRV-FGAB</t>
  </si>
  <si>
    <t>SoK23MSRV-FGAB</t>
  </si>
  <si>
    <t>SgK23MSRV-FGAB</t>
  </si>
  <si>
    <t>SgK23MSRV-SVAB</t>
  </si>
  <si>
    <t>Abzugsbetrag für vergüteten Selbstverbrauch nach § 33 Abs. 2 EEG 2009/2012 a.F., der nach § 23 MaStRV nicht fällig geworden ist</t>
  </si>
  <si>
    <t>SgK23MSRVMSZAB</t>
  </si>
  <si>
    <t>Abzugsbetrag für Mieterstromzuschlag nach § 21 Abs. 3 EEG, der nach § 23 MaStRV nicht fällig geworden ist</t>
  </si>
  <si>
    <t>WaK23MSRVMPMAB</t>
  </si>
  <si>
    <t>Abzugsbetrag für Marktprämie nach § 20 EEG, die nach § 23 MaStRV nicht fällig geworden ist</t>
  </si>
  <si>
    <t>BiK23MSRVMPMAB</t>
  </si>
  <si>
    <t>GaK23MSRVMPMAB</t>
  </si>
  <si>
    <t>DeK23MSRVMPMAB</t>
  </si>
  <si>
    <t>KlK23MSRVMPMAB</t>
  </si>
  <si>
    <t>GrK23MSRVMPMAB</t>
  </si>
  <si>
    <t>GeK23MSRVMPMAB</t>
  </si>
  <si>
    <t>WiK23MSRVMPMAB</t>
  </si>
  <si>
    <t>WnK23MSRVMPMAB</t>
  </si>
  <si>
    <t>WrK23MSRVMPMAB</t>
  </si>
  <si>
    <t>SoK23MSRVMPMAB</t>
  </si>
  <si>
    <t>SgK23MSRVMPMAB</t>
  </si>
  <si>
    <t>BiK23MSRVFLZAB</t>
  </si>
  <si>
    <t>Abzugsbetrag für Flexibilitätszuschlag nach § 50a EEG, der nach § 23 MaStRV nicht fällig geworden ist</t>
  </si>
  <si>
    <t>BiK23MSRVFLPAB</t>
  </si>
  <si>
    <t>Abzugsbetrag für Flexibilitätsprämie nach § 50b EEG, die nach § 23 MaStRV nicht fällig geworden ist</t>
  </si>
  <si>
    <t>WaK23MSRV-FGNZ</t>
  </si>
  <si>
    <t>Nachträgliche Zahlung für Einspeisevergütung nach § 21 Abs. 1 EEG, die nach Registrierung im MaStRV fällig geworden ist</t>
  </si>
  <si>
    <t>BiK23MSRV-FGNZ</t>
  </si>
  <si>
    <t>GaK23MSRV-FGNZ</t>
  </si>
  <si>
    <t>DeK23MSRV-FGNZ</t>
  </si>
  <si>
    <t>KlK23MSRV-FGNZ</t>
  </si>
  <si>
    <t>GrK23MSRV-FGNZ</t>
  </si>
  <si>
    <t>GeK23MSRV-FGNZ</t>
  </si>
  <si>
    <t>WiK23MSRV-FGNZ</t>
  </si>
  <si>
    <t>WnK23MSRV-FGNZ</t>
  </si>
  <si>
    <t>WrK23MSRV-FGNZ</t>
  </si>
  <si>
    <t>SoK23MSRV-FGNZ</t>
  </si>
  <si>
    <t>SgK23MSRV-FGNZ</t>
  </si>
  <si>
    <t>SgK23MSRV-SVNZ</t>
  </si>
  <si>
    <t>Nachträgliche Zahlung für vergüteten Selbstverbrauch nach § 33 Abs. 2 EEG 2009/2012 a.F., die nach Registrierung im MaStRV fällig geworden ist</t>
  </si>
  <si>
    <t>SgK23MSRVMSZNZ</t>
  </si>
  <si>
    <t>Nachträgliche Zahlung für Mieterstromzuschlag nach § 21 Abs. 3 EEG, die nach Registrierung im MaStRV fällig geworden ist</t>
  </si>
  <si>
    <t>WaK23MSRVMPMNZ</t>
  </si>
  <si>
    <t>Nachträgliche Zahlung für Marktprämie nach § 20 EEG, die nach Registrierung im MaStRV fällig geworden ist</t>
  </si>
  <si>
    <t>BiK23MSRVMPMNZ</t>
  </si>
  <si>
    <t>GaK23MSRVMPMNZ</t>
  </si>
  <si>
    <t>DeK23MSRVMPMNZ</t>
  </si>
  <si>
    <t>KlK23MSRVMPMNZ</t>
  </si>
  <si>
    <t>GrK23MSRVMPMNZ</t>
  </si>
  <si>
    <t>GeK23MSRVMPMNZ</t>
  </si>
  <si>
    <t>WiK23MSRVMPMNZ</t>
  </si>
  <si>
    <t>WnK23MSRVMPMNZ</t>
  </si>
  <si>
    <t>WrK23MSRVMPMNZ</t>
  </si>
  <si>
    <t>SoK23MSRVMPMNZ</t>
  </si>
  <si>
    <t>SgK23MSRVMPMNZ</t>
  </si>
  <si>
    <t>BiK23MSRVFLZNZ</t>
  </si>
  <si>
    <t>Nachträgliche Zahlung für Flexibilitätszuschlag nach § 50a EEG, die nach Registrierung im MaStRV fällig geworden ist</t>
  </si>
  <si>
    <t>BiK23MSRVFLPNZ</t>
  </si>
  <si>
    <t>Nachträgliche Zahlung für Flexibilitätsprämie nach § 50b EEG, die nach Registrierung im MaStRV fällig geworden ist</t>
  </si>
  <si>
    <t>§33b3Gas</t>
  </si>
  <si>
    <t>EEG-Umlage für den Zeitraum 01.01.2021 - 31.12.2021.</t>
  </si>
  <si>
    <t>finanzielle Beteiligung von Kommunen am Ausbau, vermiedene Netzentgelte sowie</t>
  </si>
  <si>
    <t>§38</t>
  </si>
  <si>
    <t>§6</t>
  </si>
  <si>
    <t>Hinweis 4</t>
  </si>
  <si>
    <r>
      <t xml:space="preserve">Hinweis: Bitte beachten Sie, dass die Anlagen und somit auch die Anlagenschlüssel anders als bei den Stammdaten unter den Bewegungsdaten mehrfach aufgelistet werden können. In diesem Tabellenblatt sind die im Wege des </t>
    </r>
    <r>
      <rPr>
        <b/>
        <sz val="9"/>
        <rFont val="Arial"/>
        <family val="2"/>
      </rPr>
      <t>Mieterstromzuschlags</t>
    </r>
    <r>
      <rPr>
        <sz val="9"/>
        <rFont val="Arial"/>
        <family val="2"/>
      </rPr>
      <t xml:space="preserve"> nach § 19 Abs. 1 Nr. 3 EEG geleisteten Zahlungen und korrespondierenden Strommengen einzutragen. Zu allen Anlagen, deren Anlagenschlüssel in den Bewegungsdaten aufgeführt wird, müssen die Stammdaten mit dem entsprechenden Anlagenschlüssel im Tabellenblatt Anlagenstammdaten hinterlegt sein. In diesem Tabellenblatt sind nur Eintragungen vorgesehen, sofern sich die EEG-Anlagen dem Mieterstromzuschlag nach § 21 Abs. 3 EEG zugeordnet haben.</t>
    </r>
  </si>
  <si>
    <r>
      <t xml:space="preserve">Nur  Kategorien :
WnK62-------FB, SoK63-------FB,
</t>
    </r>
    <r>
      <rPr>
        <b/>
        <strike/>
        <sz val="8"/>
        <rFont val="Arial"/>
        <family val="2"/>
      </rPr>
      <t>SgK38d-----PSB</t>
    </r>
    <r>
      <rPr>
        <b/>
        <sz val="8"/>
        <rFont val="Arial"/>
        <family val="2"/>
      </rPr>
      <t>, zulässig</t>
    </r>
  </si>
  <si>
    <t>In diesem Tabellenblatt sind nur Eintragungen für sonstige Sachverhalte  vorgesehen, bei denen nur der Eurobetrag als geleistete Zahlung zu melden ist. 
Z.B.  § 6 EEG Finanzielle Kommunale Beteiligungen am Ausbau,  § 38d EEG  Projektsicherungsbeitag (ab 2022)</t>
  </si>
  <si>
    <t>ausgefördert</t>
  </si>
  <si>
    <t>Inbetriebnahme bis 31.12.2000 zum 31.12.2020 ausgeförderte Windenergie-Anlagen mit intelligentem Messsystem</t>
  </si>
  <si>
    <t>Inbetriebnahme bis 31.12.2000 zum 31.12.2020 ausgeförderte Windenergie-Anlagen</t>
  </si>
  <si>
    <t>Bemessungsleistung (entfällt mit JR-Meldung 2021)</t>
  </si>
  <si>
    <t>Für Wind- oder Solaranlagen dürfen in der JR 2021 noch Datensätze mit 0 Euro gemeldet werden mit . Ab der JR-Meldung 2022 sind diese dann nicht mehr zulässig.</t>
  </si>
  <si>
    <t>Die Angabe einer Bemessungsleistung ist mit der JR-Meldung entfallen.</t>
  </si>
  <si>
    <t>Hinweis: Bitte beachten Sie auch die Hinweise am Anfang der Datendefinitionen. Zu allen Anlagen, deren Anlagenschlüssel in dem Tabellenblatt Anlagenangaben aufgeführt wird, müssen die Stammdaten unter dem entsprechenden Anlagenschlüssel im Tabellenblatt Anlagenstammdaten hinterlegt sein. Bitte beachten Sie, dass der Anlagenschlüssel analog zu den Anlagenstammdaten nur einmal aufgelistet werden darf. Für Wind- und Solaranlagen sind keine Angaben mehr vorgesehen.</t>
  </si>
  <si>
    <r>
      <t xml:space="preserve">Monat
[0-12]
</t>
    </r>
    <r>
      <rPr>
        <b/>
        <sz val="8"/>
        <color rgb="FFFF0000"/>
        <rFont val="Arial"/>
        <family val="2"/>
      </rPr>
      <t>Angabe im Rahmen der JR-Meldung 2021 nicht notwendig</t>
    </r>
  </si>
  <si>
    <r>
      <rPr>
        <b/>
        <sz val="8"/>
        <rFont val="Arial"/>
        <family val="2"/>
      </rPr>
      <t>Angabe eines Monats (1-12) ist nur bei Sachverhalten</t>
    </r>
    <r>
      <rPr>
        <sz val="8"/>
        <rFont val="Arial"/>
        <family val="2"/>
      </rPr>
      <t xml:space="preserve"> zu melden, deren Vergütung vom monatlichen Marktwert abhängig ist.:
Kategorien die mit '-MW' enden,
SgK332-MIM-mMW,
XxK21----MW-AB (Xx = Energieart)=&gt; für alle übrigen Kategorien, aus der sich die Einspeisvergütung für diesen Anlagenschlüssel/Monat ergeben hätte.
</t>
    </r>
  </si>
  <si>
    <t>Angabe eines Monats (1-12) nur  bei Sanktion nach § 52 Absatz 2 Satz 3 EEG 2021:
SgK252x-SV---0 (x = 1,2,4,5)</t>
  </si>
  <si>
    <r>
      <t xml:space="preserve">Monat
[1-12]
</t>
    </r>
    <r>
      <rPr>
        <b/>
        <sz val="8"/>
        <color rgb="FFFF0000"/>
        <rFont val="Arial"/>
        <family val="2"/>
      </rPr>
      <t>Angabe im Rahmen der JR-Meldung 2021 nicht notwendig</t>
    </r>
  </si>
  <si>
    <t>Standort innerhalb der Gemeinde</t>
  </si>
  <si>
    <t xml:space="preserve">In Ihrem Netzgebiet nach § 11 Abs. 1 S. 2 EEG kaufmännisch abgenommene Strommengen. </t>
  </si>
  <si>
    <t>Hinweis: Bitte beachten Sie, dass die Anlagen und somit auch die Anlagenschlüssel anders als bei den Stammdaten in den Bewegungsdaten mehrfach aufgelistet werden können. in diesem Tabellenblatt ausschließlich die EEG-Einspeisungen in den Veräußerungsformen der Marktprämie nach § 20 und der sonstigen Direktvermarktung nach § 21a EEG einzutragen, die während des jeweiligen Kalenderjahres in Ihr Netzgebiet erfolgt ist. EEG-Einspeisemengen, die Ihnen (abzüglich der vermiedenen Netzentgelte) vom Übertragungsnetzbetreiber zu erstatten sind, sind in die Vergütungskategorien einzuordnen. Zu allen Anlagen, deren Anlagenschlüssel in den Bewegungsdaten aufgeführt wird, müssen die Stammdaten mit dem entsprechenden Anlagenschlüssel im Tabellenblatt Anlagenstammdaten hinterlegt sein.</t>
  </si>
  <si>
    <t>Angabe des Monats 01, 02, 03 ...12 (Januar, Februar, März, … Dezember) bzw. 0 bei Zahlungen für Flexibilität § 50(a/b) EEG</t>
  </si>
  <si>
    <t xml:space="preserve">In Ihrem Netzgebiet nach § 21 Abs. 1 Satz 1 Nr. 1 oder 4 EEG direktvermarktete Strommengen. </t>
  </si>
  <si>
    <t>In diesem Tabellenblatt sind nur Eintragungen vorgesehen, sofern sich die EEG-Anlagen in der Ausfallvergütung nach § 21 Abs. 1 Nr. 2 EEG befanden. Nach § 21 Abs. 1 S. 2 EEG ist der Wechsel in die Ausfallvermarktung dem Netzbetreiber bis zum fünftletzten Kalendertag des Vormonats mitzuteilen. 
Hinweis: Ansonsten sind die Hinweise zum Tabellenblatt 'VGT-Bewegungsdaten' zu beachten.</t>
  </si>
  <si>
    <t xml:space="preserve">In Ihrem Netzgebiet nach § 11 Abs. 1 S. 2 EEG kaufmännisch abgenommene Strommenge. </t>
  </si>
  <si>
    <t>Unterscheidung nach EEG § 9  EEG2014/2017/2021/2021-2 i.V.m. § 36 EEG2014 bzw. § 20 Abs. 2 EEG2017, nach der für die Anlage maßgeblichen Fassung des Erneuerbare-Energien-Gesetzes zum Zeitpunkt der Inbetriebnahme bzw. bei  Inbetriebnahme innerhalb des Jahres.
Definition der Typen:
0 = nicht regelbar, die Anlage ist nicht regelbar oder kann die Ist-Einspeisung nicht abrufen (Anlagen &gt;100kW), 
die Anlage ist nicht regelbar (technisch nicht möglich oder rechtlich unzulässig), bei Anlagen &gt;25 kW und &lt;100 kW,
(falls Solaranlage) Einspeisung nicht auf 70 % der installierten Modulleistung begrenzt
1 = Regelbar nach § 9 Abs. 1 EEG2021 oder § 9 Abs. 2 Nr. 1 oder Nr. 2 EEG2021-2,  Regelbar nach § 9 Abs. 1 EEG2014/2017, Altanlagen (vor 01.01.2012) regelbar nach § 6 Nr. 1 EEG 2009.
2 = Regelbar nach § 9 Abs. 2 Nr. 3 i.V.m. Nr. 2 EEG2021-2 oder Abs. 2 Nr. 1 EEG 2014/2017 oder Nr. 2a EEG2014/2017 (nur Solaranlagen).
3 = Regelbar bzw. 70%-Begrenzung nach § 9 Abs. 2 Nr. 3 EEG2021-2 oder 70%-Begrenzung nach § 9 Abs. 2 Nr.2b EEG2017. Zulässig nur für Solaranlagen.</t>
  </si>
  <si>
    <r>
      <t>Nur für Sachverhalte bei denen die Einspeisevergütung vom monatlichen Martwert abhängig ist, ist</t>
    </r>
    <r>
      <rPr>
        <b/>
        <sz val="9"/>
        <rFont val="Arial"/>
        <family val="2"/>
      </rPr>
      <t xml:space="preserve"> eine</t>
    </r>
    <r>
      <rPr>
        <sz val="9"/>
        <rFont val="Arial"/>
        <family val="2"/>
      </rPr>
      <t xml:space="preserve"> Monatsangabe [0-12] notwendig. Wenn der Datensatz für das Gesamtjahr bzw. mehrere Monate gilt, kann die Angabe fehlen oder ist eine 0 einzutragen. Einzelne Datensätze mit Monatsangaben (1-12) für Einspeisvergütungen, die nicht vom monatlichen Marktwert abhängig sind, sind zu vermeiden.</t>
    </r>
  </si>
  <si>
    <t xml:space="preserve">Angabe des Monats [1-12] in der die Anlage in der Ausfallvergütung zugeordnet war. </t>
  </si>
  <si>
    <t>Monat (1- oder 2-stellig)</t>
  </si>
  <si>
    <r>
      <t xml:space="preserve">Nur für Sachverhalte bei denen der Mietrstromzuschlag vom monatlichen Martwert abhängig ist, ist </t>
    </r>
    <r>
      <rPr>
        <b/>
        <sz val="9"/>
        <rFont val="Arial"/>
        <family val="2"/>
      </rPr>
      <t>eine</t>
    </r>
    <r>
      <rPr>
        <sz val="9"/>
        <rFont val="Arial"/>
        <family val="2"/>
      </rPr>
      <t xml:space="preserve"> Monatsangabe 1-12 notwendig. Wenn der Datensatz für das Gesamtjahr bzw. mehrere Monate gilt, kann die Angabe fehlen oder ist eine 0 einzutragen. Einzelne Datensätze mit Monatsangaben (1-12) für Mieterstromzuschläge, die nicht vom monatlichen Marktwert abhängig sind, sind zu vermeiden.</t>
    </r>
  </si>
  <si>
    <t>In Ihrem Netzgebiet nach § 21 Abs. 3 EEG an Letztverbraucher gelieferte und verbrauchte Strommenge.</t>
  </si>
  <si>
    <t>Übersicht der nach § 38d EEG Abs. 6 EEG 2021 erstattete Projektsicherungsbeiträge</t>
  </si>
  <si>
    <t>Erstattung des Prokektsicherungsbeitrag</t>
  </si>
  <si>
    <t>Projektsicherungsbeitrag</t>
  </si>
  <si>
    <t xml:space="preserve">In den Tabellenblättern 'Deckblatt, Übersicht_Erzeugung und EEG-Umlage EV' erhalten Sie eine aus dem Deckblatt und den nachfolgenden </t>
  </si>
  <si>
    <t>Deckblatt, Übersicht_Erzeugung und EEG-Umlage EV</t>
  </si>
  <si>
    <t>Markktstammdatenregisternummer der EEG-Anlage bzw. KWKG-Anlage. Falls diese nicht vorhanden die Nummer der Stromerzeugungseinheit (SEE). Sofern eine Anlage im MaStR in mehrere Stromerzeugungseinheiten unterteilt ist, sind die SEE-Nr. komma-separiert einzutragen. Für Stromspeicher ist primär die EEG-MaStR-/KWKG-Nr. der Anlage, ansonsten die SEE-Nr. oder SSE-Nr. einzutragen.</t>
  </si>
  <si>
    <t>Marktprämie
[€]</t>
  </si>
  <si>
    <t>Mieterstromzuschlag
[€]</t>
  </si>
  <si>
    <t>Ausfallvergütung
[€]</t>
  </si>
  <si>
    <t>geleistete Zahlungen</t>
  </si>
  <si>
    <t>Bei Direktvermarktung nach § 21a Nr. 3 EEG (sonst. Direktvermarktung) ist eine Vergütungsangabe (0,00) in € nicht erforderlich.</t>
  </si>
  <si>
    <t>Hinweis 5</t>
  </si>
  <si>
    <t>Davon für:</t>
  </si>
  <si>
    <t>Übersicht der nach § 11 Abs. 1 Satz 2 EEG kaufmännisch abgenommenen</t>
  </si>
  <si>
    <t xml:space="preserve"> von Einspeisevergütungen, ohne ausgeförderte Anlagen</t>
  </si>
  <si>
    <t>§ 3 Abs. 11 EEV:Zahlungen für nach § 19 Absatz 1 Nummer 2 in Verbindung mit § 21 Absatz 1 Nummer 3
(ausgeförderte Anlagen)</t>
  </si>
  <si>
    <t>Monat
[0-12]</t>
  </si>
  <si>
    <t>Strommengen sowie der nach § 19 Abs. 1 Nr. 2 EEG zu leistenden Zahlungen</t>
  </si>
  <si>
    <t xml:space="preserve">Weitere Ausnahmen bei den Kategorien:
XxK21----MW-AB: Menge = 0; Betrag &lt; 0
XxK53c-----SSB: Menge = 0; Betrag &lt; 0
XxK523----20PZ: Menge &gt;= 0; Betrag &lt;= 0
XxK23MSRV-FGAB: Menge = 0; Betrag &lt; 0
XxK23MSRV-FGNZ: Menge = 0; Betrag &gt; 0
SgK23MSRV-SVAB: Menge  = 0; Betrag &lt; 0
SgK23MSRV-SVNZ: Menge  = 0; Betrag &gt; 0
WiK23b2----AUF: Menge  = 0; Betrag &gt; 0
(Xx =Präfix Energieart Vergütungskategorie)
</t>
  </si>
  <si>
    <t xml:space="preserve">Weitere Ausnahmen bei den Kategorien
SgK523-MSZ20PZ: Menge &gt;= 0; Betrag &lt; 0
SgK23MSRVMSZAB: Menge 0; Betrag &lt; 0
SgK23MSRVMSZNZ: Menge 0; Betrag &gt; 0
</t>
  </si>
  <si>
    <t>Anzulegender Wert aus Ausschreibung bzw. individueller anzulegender Wert für Wind / Güllekleinanlagen</t>
  </si>
  <si>
    <t>Angabe des von dem Netzbetreiber ermittelten anzulegenden Wertes [ct/kWh] , sofern der Zuschlag wettbewerblich ermittelt wurde bzw. für Windanlagen an Land ab IBN 2019 &lt; 750 kW oder bei Anschlussförderung für Güllekleinanlagen nach Abschnitt 3a EEV. Sonst leer.</t>
  </si>
  <si>
    <t xml:space="preserve">Weitere Ausnahmen bei den Kategorien:
XxK20---MPM-AB: Menge = 0; Betrag &gt; 0
XxK53b--MPM(---)-VZ: Menge &gt;=0; Betrag &lt; 0
XxK53c--MPM(---)SSB: Menge = 0; Betrag &lt; 0
XxK523-MPM(---)20PZ: Menge &gt;= 0; Betrag &lt;= 0
XxK23MSRVMPMAB: Menge = 0; Betrag &lt; 0
XxK23MSRVMPMNZ: Menge = 0; Betrag &gt; 0
SgK23MSRV-SVAB: Menge  = 0; Betrag &lt; 0
SgK23MSRV-SVNZ: Menge  = 0; Betrag &gt; 0
BiK53------FLZ: Menge  = 0; Betrag &gt; 0
BiK23MSRVFLZ(P)AB: Menge =0; Betrag &lt; 0
BiK23MSRVFLZ(P)NZ: Meneg = 0; Betrag &gt; 0
(Xx =Präfix Energieart Vergütungskategorie)
</t>
  </si>
  <si>
    <r>
      <rPr>
        <b/>
        <sz val="8"/>
        <rFont val="Arial"/>
        <family val="2"/>
      </rPr>
      <t>Es sind nur positive Werte ohne Einheiten anzugeben.</t>
    </r>
    <r>
      <rPr>
        <sz val="8"/>
        <rFont val="Arial"/>
        <family val="2"/>
      </rPr>
      <t xml:space="preserve">
!!!Ausnahmen!!! 
Bei den Kategorien:
SgK3342… bzw. SgK3343…
sind negative Werte (Menge und Betrag) erforderlich.
</t>
    </r>
    <r>
      <rPr>
        <strike/>
        <sz val="8"/>
        <color rgb="FFFF0000"/>
        <rFont val="Arial"/>
        <family val="2"/>
      </rPr>
      <t/>
    </r>
  </si>
  <si>
    <r>
      <rPr>
        <b/>
        <sz val="8"/>
        <rFont val="Arial"/>
        <family val="2"/>
      </rPr>
      <t>Der Selbstverbrauch und Verbrauch durch Dritte</t>
    </r>
    <r>
      <rPr>
        <sz val="8"/>
        <rFont val="Arial"/>
        <family val="2"/>
      </rPr>
      <t xml:space="preserve"> in räumlicher Nähe nach § 21b Abs. 4 Nr. 2 EEG ist über die entsprechenden SV-Kategorien als kaufmännisch abgenommene Strommenge zu melden.
Der Eurobetrag ist hierbei mit 0 anzugeben.</t>
    </r>
  </si>
  <si>
    <r>
      <rPr>
        <b/>
        <sz val="8"/>
        <rFont val="Arial"/>
        <family val="2"/>
      </rPr>
      <t>Der Selbstverbrauch und Verbrauch durch Dritte</t>
    </r>
    <r>
      <rPr>
        <sz val="8"/>
        <rFont val="Arial"/>
        <family val="2"/>
      </rPr>
      <t xml:space="preserve"> in räumlicher Nähe nach § 21b Abs. 4 Nr. 2 EEG ist über die entsprechenden SV-Kategorien als direktvermarktete Strommenge zu melden. Der Eurobetrag ist hierbei mit 0 anzugeben.</t>
    </r>
  </si>
  <si>
    <r>
      <rPr>
        <b/>
        <sz val="8"/>
        <rFont val="Arial"/>
        <family val="2"/>
      </rPr>
      <t>Es sind nur positive Werte ohne Einheiten anzugeben.</t>
    </r>
    <r>
      <rPr>
        <sz val="8"/>
        <rFont val="Arial"/>
        <family val="2"/>
      </rPr>
      <t xml:space="preserve">
!!!Ausnahmen!!! 
Bei den Kategorien:
SgK3342… bzw. SgK3343…
sind negative Werte (Menge und Betrag) erforderlich.
</t>
    </r>
    <r>
      <rPr>
        <sz val="8"/>
        <rFont val="Arial"/>
        <family val="2"/>
      </rPr>
      <t xml:space="preserve">
</t>
    </r>
  </si>
  <si>
    <r>
      <rPr>
        <b/>
        <sz val="8"/>
        <rFont val="Arial"/>
        <family val="2"/>
      </rPr>
      <t>Es sind nur positive Werte ohne Einheiten anzugeben.</t>
    </r>
    <r>
      <rPr>
        <sz val="8"/>
        <rFont val="Arial"/>
        <family val="2"/>
      </rPr>
      <t xml:space="preserve">
!!!Ausnahmen!!!</t>
    </r>
    <r>
      <rPr>
        <strike/>
        <sz val="8"/>
        <rFont val="Arial"/>
        <family val="2"/>
      </rPr>
      <t xml:space="preserve">
</t>
    </r>
    <r>
      <rPr>
        <sz val="8"/>
        <rFont val="Arial"/>
        <family val="2"/>
      </rPr>
      <t>Sofern derAW/Vergütungskategorie  einen negativen Wert hat, ist der Mieterstromzuschlag (Eurobetrag) negativ einzutragen. Ergibt sich im Saldo über den den Anlagenschlüssel ein negativer Eurobetrag, ist in allen Fällen 0 Euro als Mieterstromzuschlag für den betreffenden Anlagenschlüssel einzutragen.</t>
    </r>
  </si>
  <si>
    <t>Erhaltene Zahlungen auf die EEG-Umlage sind gem. § 61k Abs. 3 EEG auch Forderungen, die durch Aufrechnung erloschen sind.</t>
  </si>
  <si>
    <t>Jahresabschlussbogen_2021_V01</t>
  </si>
  <si>
    <r>
      <rPr>
        <b/>
        <sz val="8"/>
        <rFont val="Arial"/>
        <family val="2"/>
      </rPr>
      <t xml:space="preserve">Es sind nur Werte ohne Einheiten anzugeben.
Bei der Marktprämie (Eurobetrag) ist, sofern der AW einer Kategorie abzüglich des MW einen negativen Wert ergibt, negativ einzutragen.
Mengen sind positiv zu melden.
</t>
    </r>
    <r>
      <rPr>
        <sz val="8"/>
        <rFont val="Arial"/>
        <family val="2"/>
      </rPr>
      <t xml:space="preserve">!!!Ausnahmen!!! Bei den Kategorien:
SgK3342… bzw. SgK3343…
</t>
    </r>
  </si>
  <si>
    <t>Für Angaben zur Zahlung für Flexibilität nach § 50a EEG bzw. nach § 50b EEG ist der Eurobetrag mit der Monatsangabe 0 oder 12 einzutragen.
Die Strommenge bei § Flexibitätsprämie nach § 50b EEG  kann optional angegeben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</si>
</sst>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quot;€&quot;#,##0.00_);[Red]\(&quot;€&quot;#,##0.00\)"/>
    <numFmt numFmtId="165" formatCode="_(&quot;€&quot;* #,##0.00_);_(&quot;€&quot;* \(#,##0.00\);_(&quot;€&quot;* &quot;-&quot;??_);_(@_)"/>
    <numFmt numFmtId="166" formatCode="_-* #,##0.00\ _€_-;\-* #,##0.00\ _€_-;_-* &quot;-&quot;??\ _€_-;_-@_-"/>
    <numFmt numFmtId="167" formatCode="_(* #,##0.00_);_(* \(#,##0.00\);_(* &quot;-&quot;??_);_(@_)"/>
    <numFmt numFmtId="168" formatCode="00000"/>
    <numFmt numFmtId="169" formatCode="#,##0.000"/>
    <numFmt numFmtId="170" formatCode="#,##0_ ;[Red]\-#,##0\ "/>
    <numFmt numFmtId="171" formatCode="#,##0.00_ ;[Red]\-#,##0.00\ "/>
    <numFmt numFmtId="172" formatCode="0.000"/>
    <numFmt numFmtId="173" formatCode="#,##0.00_ ;\-#,##0.00\ "/>
    <numFmt numFmtId="174" formatCode="#,##0.000_ ;[Red]\-#,##0.000\ "/>
    <numFmt numFmtId="175" formatCode="dd\.mm\.yyyy"/>
    <numFmt numFmtId="176" formatCode="#,##0.00000"/>
    <numFmt numFmtId="177" formatCode="#0"/>
    <numFmt numFmtId="178" formatCode="#0.000"/>
  </numFmts>
  <fonts count="9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8"/>
      <name val="Arial"/>
      <family val="2"/>
    </font>
    <font>
      <sz val="10"/>
      <color indexed="41"/>
      <name val="Arial"/>
      <family val="2"/>
    </font>
    <font>
      <b/>
      <sz val="10"/>
      <name val="Arial"/>
      <family val="2"/>
    </font>
    <font>
      <sz val="10"/>
      <name val="Arial"/>
      <family val="2"/>
    </font>
    <font>
      <b/>
      <sz val="7"/>
      <color indexed="10"/>
      <name val="Arial"/>
      <family val="2"/>
    </font>
    <font>
      <b/>
      <sz val="10"/>
      <color indexed="10"/>
      <name val="Arial"/>
      <family val="2"/>
    </font>
    <font>
      <b/>
      <sz val="12"/>
      <color indexed="10"/>
      <name val="Arial"/>
      <family val="2"/>
    </font>
    <font>
      <b/>
      <sz val="8"/>
      <name val="Arial"/>
      <family val="2"/>
    </font>
    <font>
      <b/>
      <sz val="8"/>
      <name val="Arial"/>
      <family val="2"/>
    </font>
    <font>
      <sz val="9"/>
      <name val="Arial"/>
      <family val="2"/>
    </font>
    <font>
      <b/>
      <sz val="8"/>
      <color indexed="81"/>
      <name val="Tahoma"/>
      <family val="2"/>
    </font>
    <font>
      <sz val="8"/>
      <color indexed="81"/>
      <name val="Tahoma"/>
      <family val="2"/>
    </font>
    <font>
      <sz val="16"/>
      <name val="Arial"/>
      <family val="2"/>
    </font>
    <font>
      <sz val="9"/>
      <name val="Arial"/>
      <family val="2"/>
    </font>
    <font>
      <b/>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20"/>
      <color indexed="8"/>
      <name val="Calibri"/>
      <family val="2"/>
    </font>
    <font>
      <b/>
      <i/>
      <sz val="9"/>
      <name val="Arial"/>
      <family val="2"/>
    </font>
    <font>
      <b/>
      <sz val="9"/>
      <color indexed="10"/>
      <name val="Arial"/>
      <family val="2"/>
    </font>
    <font>
      <sz val="10"/>
      <color indexed="10"/>
      <name val="Arial"/>
      <family val="2"/>
    </font>
    <font>
      <u/>
      <sz val="10"/>
      <color indexed="12"/>
      <name val="Arial"/>
      <family val="2"/>
    </font>
    <font>
      <sz val="10"/>
      <name val="Arial"/>
      <family val="2"/>
    </font>
    <font>
      <b/>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b/>
      <sz val="10"/>
      <color indexed="9"/>
      <name val="Arial"/>
      <family val="2"/>
    </font>
    <font>
      <sz val="11"/>
      <color theme="1"/>
      <name val="Calibri"/>
      <family val="2"/>
      <scheme val="minor"/>
    </font>
    <font>
      <b/>
      <sz val="10"/>
      <color rgb="FFFF0000"/>
      <name val="Arial"/>
      <family val="2"/>
    </font>
    <font>
      <sz val="8"/>
      <color rgb="FFFF0000"/>
      <name val="Arial"/>
      <family val="2"/>
    </font>
    <font>
      <sz val="11"/>
      <name val="Courier New"/>
      <family val="3"/>
    </font>
    <font>
      <sz val="10"/>
      <color indexed="8"/>
      <name val="Arial"/>
      <family val="2"/>
    </font>
    <font>
      <sz val="9"/>
      <color indexed="10"/>
      <name val="Arial"/>
      <family val="2"/>
    </font>
    <font>
      <sz val="8"/>
      <color indexed="10"/>
      <name val="Arial"/>
      <family val="2"/>
    </font>
    <font>
      <b/>
      <sz val="10"/>
      <color rgb="FFFF3300"/>
      <name val="Arial"/>
      <family val="2"/>
    </font>
    <font>
      <sz val="8"/>
      <color theme="0"/>
      <name val="Arial"/>
      <family val="2"/>
    </font>
    <font>
      <sz val="11"/>
      <color theme="0"/>
      <name val="Calibri"/>
      <family val="2"/>
      <scheme val="minor"/>
    </font>
    <font>
      <sz val="10"/>
      <name val="Arial"/>
      <family val="2"/>
    </font>
    <font>
      <sz val="11"/>
      <name val="Arial"/>
      <family val="2"/>
    </font>
    <font>
      <sz val="10"/>
      <color rgb="FFFF0000"/>
      <name val="Arial"/>
      <family val="2"/>
    </font>
    <font>
      <u/>
      <sz val="9"/>
      <name val="Arial"/>
      <family val="2"/>
    </font>
    <font>
      <sz val="9"/>
      <name val="Calibri"/>
      <family val="2"/>
      <scheme val="minor"/>
    </font>
    <font>
      <sz val="9"/>
      <color theme="1"/>
      <name val="Calibri"/>
      <family val="2"/>
      <scheme val="minor"/>
    </font>
    <font>
      <sz val="10"/>
      <name val="Arial"/>
      <family val="2"/>
    </font>
    <font>
      <b/>
      <sz val="6"/>
      <name val="Arial"/>
      <family val="2"/>
    </font>
    <font>
      <sz val="11"/>
      <name val="Calibri"/>
      <family val="2"/>
      <scheme val="minor"/>
    </font>
    <font>
      <sz val="9"/>
      <color rgb="FFFF0000"/>
      <name val="Calibri"/>
      <family val="2"/>
      <scheme val="minor"/>
    </font>
    <font>
      <sz val="9"/>
      <color indexed="81"/>
      <name val="Segoe UI"/>
      <family val="2"/>
    </font>
    <font>
      <strike/>
      <sz val="10"/>
      <name val="Arial"/>
      <family val="2"/>
    </font>
    <font>
      <vertAlign val="subscript"/>
      <sz val="11"/>
      <color theme="1"/>
      <name val="Calibri"/>
      <family val="2"/>
      <scheme val="minor"/>
    </font>
    <font>
      <sz val="9"/>
      <color indexed="81"/>
      <name val="Tahoma"/>
      <family val="2"/>
    </font>
    <font>
      <b/>
      <sz val="9"/>
      <color indexed="81"/>
      <name val="Segoe UI"/>
      <family val="2"/>
    </font>
    <font>
      <b/>
      <strike/>
      <sz val="8"/>
      <name val="Arial"/>
      <family val="2"/>
    </font>
    <font>
      <sz val="9"/>
      <color theme="0" tint="-0.249977111117893"/>
      <name val="Arial"/>
      <family val="2"/>
    </font>
    <font>
      <sz val="10"/>
      <color theme="0"/>
      <name val="Arial"/>
      <family val="2"/>
    </font>
    <font>
      <b/>
      <sz val="8"/>
      <color rgb="FFFF0000"/>
      <name val="Arial"/>
      <family val="2"/>
    </font>
    <font>
      <sz val="8"/>
      <color indexed="8"/>
      <name val="Arial"/>
      <family val="2"/>
    </font>
    <font>
      <sz val="10"/>
      <color theme="3"/>
      <name val="Arial"/>
      <family val="2"/>
    </font>
    <font>
      <strike/>
      <sz val="8"/>
      <name val="Arial"/>
      <family val="2"/>
    </font>
    <font>
      <strike/>
      <sz val="8"/>
      <color rgb="FFFF0000"/>
      <name val="Arial"/>
      <family val="2"/>
    </font>
    <font>
      <b/>
      <u/>
      <sz val="10"/>
      <color rgb="FFFFFFFF"/>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22"/>
      </patternFill>
    </fill>
    <fill>
      <patternFill patternType="solid">
        <fgColor indexed="19"/>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
      <patternFill patternType="solid">
        <fgColor rgb="FFEBF1DE"/>
        <bgColor indexed="64"/>
      </patternFill>
    </fill>
    <fill>
      <patternFill patternType="solid">
        <fgColor rgb="FFF2DCDB"/>
        <bgColor indexed="64"/>
      </patternFill>
    </fill>
    <fill>
      <patternFill patternType="solid">
        <fgColor rgb="FFDCE6F1"/>
        <bgColor indexed="64"/>
      </patternFill>
    </fill>
    <fill>
      <patternFill patternType="solid">
        <fgColor theme="8" tint="0.79998168889431442"/>
        <bgColor indexed="64"/>
      </patternFill>
    </fill>
  </fills>
  <borders count="10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medium">
        <color indexed="49"/>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double">
        <color indexed="64"/>
      </right>
      <top style="thin">
        <color indexed="64"/>
      </top>
      <bottom style="thin">
        <color indexed="64"/>
      </bottom>
      <diagonal/>
    </border>
    <border>
      <left/>
      <right style="double">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right style="double">
        <color indexed="64"/>
      </right>
      <top style="thin">
        <color indexed="64"/>
      </top>
      <bottom style="thin">
        <color indexed="64"/>
      </bottom>
      <diagonal style="thin">
        <color indexed="64"/>
      </diagonal>
    </border>
    <border diagonalUp="1" diagonalDown="1">
      <left style="double">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diagonalUp="1" diagonalDown="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diagonalUp="1" diagonalDown="1">
      <left/>
      <right/>
      <top/>
      <bottom/>
      <diagonal style="thin">
        <color auto="1"/>
      </diagonal>
    </border>
    <border diagonalUp="1" diagonalDown="1">
      <left/>
      <right style="thin">
        <color indexed="64"/>
      </right>
      <top style="thin">
        <color indexed="64"/>
      </top>
      <bottom style="thin">
        <color indexed="64"/>
      </bottom>
      <diagonal style="thin">
        <color auto="1"/>
      </diagonal>
    </border>
    <border diagonalUp="1" diagonalDown="1">
      <left style="thin">
        <color indexed="64"/>
      </left>
      <right style="thin">
        <color indexed="64"/>
      </right>
      <top style="thin">
        <color indexed="64"/>
      </top>
      <bottom style="thin">
        <color indexed="64"/>
      </bottom>
      <diagonal style="thin">
        <color auto="1"/>
      </diagonal>
    </border>
    <border diagonalUp="1" diagonalDown="1">
      <left style="thin">
        <color indexed="64"/>
      </left>
      <right/>
      <top style="thin">
        <color indexed="64"/>
      </top>
      <bottom style="thin">
        <color indexed="64"/>
      </bottom>
      <diagonal style="thin">
        <color indexed="64"/>
      </diagonal>
    </border>
  </borders>
  <cellStyleXfs count="303">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4" fillId="16" borderId="0" applyNumberFormat="0" applyBorder="0" applyAlignment="0" applyProtection="0"/>
    <xf numFmtId="0" fontId="47" fillId="14" borderId="0" applyNumberFormat="0" applyBorder="0" applyAlignment="0" applyProtection="0"/>
    <xf numFmtId="0" fontId="24" fillId="17" borderId="0" applyNumberFormat="0" applyBorder="0" applyAlignment="0" applyProtection="0"/>
    <xf numFmtId="0" fontId="47" fillId="17" borderId="0" applyNumberFormat="0" applyBorder="0" applyAlignment="0" applyProtection="0"/>
    <xf numFmtId="0" fontId="24" fillId="18" borderId="0" applyNumberFormat="0" applyBorder="0" applyAlignment="0" applyProtection="0"/>
    <xf numFmtId="0" fontId="47" fillId="18" borderId="0" applyNumberFormat="0" applyBorder="0" applyAlignment="0" applyProtection="0"/>
    <xf numFmtId="0" fontId="24" fillId="13" borderId="0" applyNumberFormat="0" applyBorder="0" applyAlignment="0" applyProtection="0"/>
    <xf numFmtId="0" fontId="47" fillId="20" borderId="0" applyNumberFormat="0" applyBorder="0" applyAlignment="0" applyProtection="0"/>
    <xf numFmtId="0" fontId="24" fillId="14" borderId="0" applyNumberFormat="0" applyBorder="0" applyAlignment="0" applyProtection="0"/>
    <xf numFmtId="0" fontId="47" fillId="14" borderId="0" applyNumberFormat="0" applyBorder="0" applyAlignment="0" applyProtection="0"/>
    <xf numFmtId="0" fontId="24" fillId="19" borderId="0" applyNumberFormat="0" applyBorder="0" applyAlignment="0" applyProtection="0"/>
    <xf numFmtId="0" fontId="47" fillId="19" borderId="0" applyNumberFormat="0" applyBorder="0" applyAlignment="0" applyProtection="0"/>
    <xf numFmtId="0" fontId="25" fillId="21" borderId="1" applyNumberFormat="0" applyAlignment="0" applyProtection="0"/>
    <xf numFmtId="0" fontId="48" fillId="22" borderId="1" applyNumberFormat="0" applyAlignment="0" applyProtection="0"/>
    <xf numFmtId="0" fontId="32" fillId="3" borderId="0" applyNumberFormat="0" applyBorder="0" applyAlignment="0" applyProtection="0"/>
    <xf numFmtId="0" fontId="26" fillId="21" borderId="2" applyNumberFormat="0" applyAlignment="0" applyProtection="0"/>
    <xf numFmtId="0" fontId="49" fillId="22" borderId="2" applyNumberFormat="0" applyAlignment="0" applyProtection="0"/>
    <xf numFmtId="0" fontId="26" fillId="21" borderId="2" applyNumberFormat="0" applyAlignment="0" applyProtection="0"/>
    <xf numFmtId="0" fontId="39" fillId="23" borderId="3" applyNumberFormat="0" applyAlignment="0" applyProtection="0"/>
    <xf numFmtId="166" fontId="23" fillId="0" borderId="0" applyFont="0" applyFill="0" applyBorder="0" applyAlignment="0" applyProtection="0"/>
    <xf numFmtId="166" fontId="23" fillId="0" borderId="0" applyFont="0" applyFill="0" applyBorder="0" applyAlignment="0" applyProtection="0"/>
    <xf numFmtId="0" fontId="27" fillId="7" borderId="2" applyNumberFormat="0" applyAlignment="0" applyProtection="0"/>
    <xf numFmtId="0" fontId="50" fillId="7" borderId="2" applyNumberFormat="0" applyAlignment="0" applyProtection="0"/>
    <xf numFmtId="0" fontId="28" fillId="0" borderId="4" applyNumberFormat="0" applyFill="0" applyAlignment="0" applyProtection="0"/>
    <xf numFmtId="0" fontId="46" fillId="0" borderId="5" applyNumberFormat="0" applyFill="0" applyAlignment="0" applyProtection="0"/>
    <xf numFmtId="0" fontId="29" fillId="0" borderId="0" applyNumberFormat="0" applyFill="0" applyBorder="0" applyAlignment="0" applyProtection="0"/>
    <xf numFmtId="0" fontId="51" fillId="0" borderId="0" applyNumberFormat="0" applyFill="0" applyBorder="0" applyAlignment="0" applyProtection="0"/>
    <xf numFmtId="165" fontId="6"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0" fillId="4" borderId="0" applyNumberFormat="0" applyBorder="0" applyAlignment="0" applyProtection="0"/>
    <xf numFmtId="0" fontId="52" fillId="4" borderId="0" applyNumberFormat="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7"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7" fillId="7" borderId="2" applyNumberFormat="0" applyAlignment="0" applyProtection="0"/>
    <xf numFmtId="0" fontId="37" fillId="0" borderId="9" applyNumberFormat="0" applyFill="0" applyAlignment="0" applyProtection="0"/>
    <xf numFmtId="0" fontId="31" fillId="24" borderId="0" applyNumberFormat="0" applyBorder="0" applyAlignment="0" applyProtection="0"/>
    <xf numFmtId="0" fontId="53" fillId="24" borderId="0" applyNumberFormat="0" applyBorder="0" applyAlignment="0" applyProtection="0"/>
    <xf numFmtId="0" fontId="23" fillId="25" borderId="10" applyNumberFormat="0" applyFont="0" applyAlignment="0" applyProtection="0"/>
    <xf numFmtId="0" fontId="23" fillId="25" borderId="10" applyNumberFormat="0" applyFont="0" applyAlignment="0" applyProtection="0"/>
    <xf numFmtId="0" fontId="11" fillId="25" borderId="10" applyNumberFormat="0" applyFont="0" applyAlignment="0" applyProtection="0"/>
    <xf numFmtId="0" fontId="25" fillId="21" borderId="1" applyNumberFormat="0" applyAlignment="0" applyProtection="0"/>
    <xf numFmtId="9" fontId="11"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32" fillId="3" borderId="0" applyNumberFormat="0" applyBorder="0" applyAlignment="0" applyProtection="0"/>
    <xf numFmtId="0" fontId="54" fillId="3" borderId="0" applyNumberFormat="0" applyBorder="0" applyAlignment="0" applyProtection="0"/>
    <xf numFmtId="0" fontId="6" fillId="0" borderId="0"/>
    <xf numFmtId="0" fontId="11" fillId="0" borderId="0"/>
    <xf numFmtId="0" fontId="45" fillId="0" borderId="0"/>
    <xf numFmtId="0" fontId="11" fillId="0" borderId="0"/>
    <xf numFmtId="0" fontId="11" fillId="0" borderId="0"/>
    <xf numFmtId="0" fontId="61" fillId="0" borderId="0"/>
    <xf numFmtId="0" fontId="6" fillId="0" borderId="0"/>
    <xf numFmtId="0" fontId="33" fillId="0" borderId="0" applyNumberFormat="0" applyFill="0" applyBorder="0" applyAlignment="0" applyProtection="0"/>
    <xf numFmtId="0" fontId="28" fillId="0" borderId="4"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56" fillId="0" borderId="11" applyNumberFormat="0" applyFill="0" applyAlignment="0" applyProtection="0"/>
    <xf numFmtId="0" fontId="35" fillId="0" borderId="7" applyNumberFormat="0" applyFill="0" applyAlignment="0" applyProtection="0"/>
    <xf numFmtId="0" fontId="57" fillId="0" borderId="7" applyNumberFormat="0" applyFill="0" applyAlignment="0" applyProtection="0"/>
    <xf numFmtId="0" fontId="36" fillId="0" borderId="8" applyNumberFormat="0" applyFill="0" applyAlignment="0" applyProtection="0"/>
    <xf numFmtId="0" fontId="58" fillId="0" borderId="12" applyNumberFormat="0" applyFill="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5" fillId="0" borderId="0" applyNumberFormat="0" applyFill="0" applyBorder="0" applyAlignment="0" applyProtection="0"/>
    <xf numFmtId="0" fontId="37" fillId="0" borderId="9" applyNumberFormat="0" applyFill="0" applyAlignment="0" applyProtection="0"/>
    <xf numFmtId="0" fontId="59" fillId="0" borderId="9" applyNumberFormat="0" applyFill="0" applyAlignment="0" applyProtection="0"/>
    <xf numFmtId="0" fontId="38" fillId="0" borderId="0" applyNumberFormat="0" applyFill="0" applyBorder="0" applyAlignment="0" applyProtection="0"/>
    <xf numFmtId="0" fontId="43" fillId="0" borderId="0" applyNumberFormat="0" applyFill="0" applyBorder="0" applyAlignment="0" applyProtection="0"/>
    <xf numFmtId="0" fontId="38" fillId="0" borderId="0" applyNumberFormat="0" applyFill="0" applyBorder="0" applyAlignment="0" applyProtection="0"/>
    <xf numFmtId="0" fontId="39" fillId="23" borderId="3" applyNumberFormat="0" applyAlignment="0" applyProtection="0"/>
    <xf numFmtId="0" fontId="60" fillId="23" borderId="3" applyNumberFormat="0" applyAlignment="0" applyProtection="0"/>
    <xf numFmtId="166" fontId="23" fillId="0" borderId="0" applyFont="0" applyFill="0" applyBorder="0" applyAlignment="0" applyProtection="0"/>
    <xf numFmtId="0" fontId="6" fillId="0" borderId="0"/>
    <xf numFmtId="0" fontId="6" fillId="0" borderId="0"/>
    <xf numFmtId="0" fontId="6" fillId="0" borderId="0"/>
    <xf numFmtId="166" fontId="71" fillId="0" borderId="0" applyFont="0" applyFill="0" applyBorder="0" applyAlignment="0" applyProtection="0"/>
    <xf numFmtId="0" fontId="6" fillId="0" borderId="0"/>
    <xf numFmtId="0" fontId="6" fillId="0" borderId="0"/>
    <xf numFmtId="0" fontId="6" fillId="0" borderId="0"/>
    <xf numFmtId="0" fontId="61" fillId="0" borderId="0"/>
    <xf numFmtId="0" fontId="61" fillId="0" borderId="0"/>
    <xf numFmtId="0" fontId="61" fillId="0" borderId="0"/>
    <xf numFmtId="0" fontId="6" fillId="0" borderId="0"/>
    <xf numFmtId="0" fontId="61" fillId="0" borderId="0"/>
    <xf numFmtId="0" fontId="61" fillId="0" borderId="0"/>
    <xf numFmtId="0" fontId="61" fillId="0" borderId="0"/>
    <xf numFmtId="0" fontId="61" fillId="0" borderId="0"/>
    <xf numFmtId="0" fontId="6" fillId="0" borderId="0"/>
    <xf numFmtId="0" fontId="61" fillId="0" borderId="0"/>
    <xf numFmtId="0" fontId="61" fillId="0" borderId="0"/>
    <xf numFmtId="0" fontId="61" fillId="0" borderId="0"/>
    <xf numFmtId="0" fontId="61" fillId="0" borderId="0"/>
    <xf numFmtId="166" fontId="23" fillId="0" borderId="0" applyFont="0" applyFill="0" applyBorder="0" applyAlignment="0" applyProtection="0"/>
    <xf numFmtId="9" fontId="23" fillId="0" borderId="0" applyFont="0" applyFill="0" applyBorder="0" applyAlignment="0" applyProtection="0"/>
    <xf numFmtId="0" fontId="31" fillId="24"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3" fillId="5" borderId="0" applyNumberFormat="0" applyBorder="0" applyAlignment="0" applyProtection="0"/>
    <xf numFmtId="0" fontId="32" fillId="3" borderId="0" applyNumberFormat="0" applyBorder="0" applyAlignment="0" applyProtection="0"/>
    <xf numFmtId="0" fontId="35" fillId="0" borderId="7" applyNumberFormat="0" applyFill="0" applyAlignment="0" applyProtection="0"/>
    <xf numFmtId="0" fontId="24" fillId="18" borderId="0" applyNumberFormat="0" applyBorder="0" applyAlignment="0" applyProtection="0"/>
    <xf numFmtId="0" fontId="24" fillId="19" borderId="0" applyNumberFormat="0" applyBorder="0" applyAlignment="0" applyProtection="0"/>
    <xf numFmtId="0" fontId="33" fillId="0" borderId="0" applyNumberFormat="0" applyFill="0" applyBorder="0" applyAlignment="0" applyProtection="0"/>
    <xf numFmtId="0" fontId="39" fillId="23" borderId="3" applyNumberFormat="0" applyAlignment="0" applyProtection="0"/>
    <xf numFmtId="167" fontId="23" fillId="0" borderId="0" applyFont="0" applyFill="0" applyBorder="0" applyAlignment="0" applyProtection="0"/>
    <xf numFmtId="167" fontId="23" fillId="0" borderId="0" applyFont="0" applyFill="0" applyBorder="0" applyAlignment="0" applyProtection="0"/>
    <xf numFmtId="165" fontId="6" fillId="0" borderId="0" applyFont="0" applyFill="0" applyBorder="0" applyAlignment="0" applyProtection="0"/>
    <xf numFmtId="0" fontId="23" fillId="25" borderId="10" applyNumberFormat="0" applyFont="0" applyAlignment="0" applyProtection="0"/>
    <xf numFmtId="0" fontId="7" fillId="0" borderId="0" applyNumberFormat="0" applyFill="0" applyBorder="0" applyAlignment="0" applyProtection="0">
      <alignment vertical="top"/>
      <protection locked="0"/>
    </xf>
    <xf numFmtId="0" fontId="37" fillId="0" borderId="9" applyNumberFormat="0" applyFill="0" applyAlignment="0" applyProtection="0"/>
    <xf numFmtId="0" fontId="6" fillId="25" borderId="10" applyNumberFormat="0" applyFont="0" applyAlignment="0" applyProtection="0"/>
    <xf numFmtId="9" fontId="6" fillId="0" borderId="0" applyFont="0" applyFill="0" applyBorder="0" applyAlignment="0" applyProtection="0"/>
    <xf numFmtId="0" fontId="6" fillId="0" borderId="0"/>
    <xf numFmtId="0" fontId="23" fillId="7" borderId="0" applyNumberFormat="0" applyBorder="0" applyAlignment="0" applyProtection="0"/>
    <xf numFmtId="0" fontId="26" fillId="21" borderId="2" applyNumberFormat="0" applyAlignment="0" applyProtection="0"/>
    <xf numFmtId="0" fontId="30" fillId="4" borderId="0" applyNumberFormat="0" applyBorder="0" applyAlignment="0" applyProtection="0"/>
    <xf numFmtId="167" fontId="23" fillId="0" borderId="0" applyFont="0" applyFill="0" applyBorder="0" applyAlignment="0" applyProtection="0"/>
    <xf numFmtId="0" fontId="36" fillId="0" borderId="8" applyNumberFormat="0" applyFill="0" applyAlignment="0" applyProtection="0"/>
    <xf numFmtId="167" fontId="6" fillId="0" borderId="0" applyFont="0" applyFill="0" applyBorder="0" applyAlignment="0" applyProtection="0"/>
    <xf numFmtId="0" fontId="61" fillId="0" borderId="0"/>
    <xf numFmtId="0" fontId="6"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21" borderId="1" applyNumberFormat="0" applyAlignment="0" applyProtection="0"/>
    <xf numFmtId="0" fontId="26" fillId="21" borderId="2" applyNumberFormat="0" applyAlignment="0" applyProtection="0"/>
    <xf numFmtId="0" fontId="27" fillId="7" borderId="2" applyNumberFormat="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7" fillId="0" borderId="0" applyNumberFormat="0" applyFill="0" applyBorder="0" applyAlignment="0" applyProtection="0">
      <alignment vertical="top"/>
      <protection locked="0"/>
    </xf>
    <xf numFmtId="0" fontId="31" fillId="24" borderId="0" applyNumberFormat="0" applyBorder="0" applyAlignment="0" applyProtection="0"/>
    <xf numFmtId="0" fontId="23" fillId="25" borderId="10" applyNumberFormat="0" applyFont="0" applyAlignment="0" applyProtection="0"/>
    <xf numFmtId="0" fontId="6" fillId="25" borderId="10" applyNumberFormat="0" applyFont="0" applyAlignment="0" applyProtection="0"/>
    <xf numFmtId="9" fontId="6" fillId="0" borderId="0" applyFont="0" applyFill="0" applyBorder="0" applyAlignment="0" applyProtection="0"/>
    <xf numFmtId="0" fontId="32" fillId="3" borderId="0" applyNumberFormat="0" applyBorder="0" applyAlignment="0" applyProtection="0"/>
    <xf numFmtId="0" fontId="6" fillId="0" borderId="0"/>
    <xf numFmtId="0" fontId="61" fillId="0" borderId="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39" fillId="23" borderId="3" applyNumberFormat="0" applyAlignment="0" applyProtection="0"/>
    <xf numFmtId="167" fontId="6" fillId="0" borderId="0" applyFont="0" applyFill="0" applyBorder="0" applyAlignment="0" applyProtection="0"/>
    <xf numFmtId="0" fontId="61" fillId="0" borderId="0"/>
    <xf numFmtId="0" fontId="6" fillId="0" borderId="0"/>
    <xf numFmtId="0" fontId="6" fillId="0" borderId="0"/>
    <xf numFmtId="0" fontId="61" fillId="0" borderId="0"/>
    <xf numFmtId="0" fontId="61" fillId="0" borderId="0"/>
    <xf numFmtId="0" fontId="65" fillId="0" borderId="0"/>
    <xf numFmtId="0" fontId="61" fillId="0" borderId="0"/>
    <xf numFmtId="0" fontId="6" fillId="0" borderId="0"/>
    <xf numFmtId="0" fontId="6" fillId="0" borderId="0"/>
    <xf numFmtId="0" fontId="6" fillId="0" borderId="0"/>
    <xf numFmtId="0" fontId="6"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21" borderId="1" applyNumberFormat="0" applyAlignment="0" applyProtection="0"/>
    <xf numFmtId="0" fontId="26" fillId="21" borderId="2" applyNumberFormat="0" applyAlignment="0" applyProtection="0"/>
    <xf numFmtId="0" fontId="27" fillId="7" borderId="2" applyNumberFormat="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24" borderId="0" applyNumberFormat="0" applyBorder="0" applyAlignment="0" applyProtection="0"/>
    <xf numFmtId="0" fontId="23" fillId="25" borderId="10" applyNumberFormat="0" applyFont="0" applyAlignment="0" applyProtection="0"/>
    <xf numFmtId="0" fontId="32" fillId="3" borderId="0" applyNumberFormat="0" applyBorder="0" applyAlignment="0" applyProtection="0"/>
    <xf numFmtId="0" fontId="61" fillId="0" borderId="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39" fillId="23" borderId="3" applyNumberFormat="0" applyAlignment="0" applyProtection="0"/>
    <xf numFmtId="167" fontId="6"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23" fillId="5" borderId="0" applyNumberFormat="0" applyBorder="0" applyAlignment="0" applyProtection="0"/>
    <xf numFmtId="0" fontId="23" fillId="10" borderId="0" applyNumberFormat="0" applyBorder="0" applyAlignment="0" applyProtection="0"/>
    <xf numFmtId="0" fontId="34" fillId="0" borderId="6" applyNumberFormat="0" applyFill="0" applyAlignment="0" applyProtection="0"/>
    <xf numFmtId="0" fontId="23" fillId="2" borderId="0" applyNumberFormat="0" applyBorder="0" applyAlignment="0" applyProtection="0"/>
    <xf numFmtId="0" fontId="29" fillId="0" borderId="0" applyNumberFormat="0" applyFill="0" applyBorder="0" applyAlignment="0" applyProtection="0"/>
    <xf numFmtId="0" fontId="24" fillId="14" borderId="0" applyNumberFormat="0" applyBorder="0" applyAlignment="0" applyProtection="0"/>
    <xf numFmtId="0" fontId="23" fillId="11" borderId="0" applyNumberFormat="0" applyBorder="0" applyAlignment="0" applyProtection="0"/>
    <xf numFmtId="0" fontId="24" fillId="14" borderId="0" applyNumberFormat="0" applyBorder="0" applyAlignment="0" applyProtection="0"/>
    <xf numFmtId="0" fontId="23" fillId="9" borderId="0" applyNumberFormat="0" applyBorder="0" applyAlignment="0" applyProtection="0"/>
    <xf numFmtId="0" fontId="27" fillId="7" borderId="2" applyNumberFormat="0" applyAlignment="0" applyProtection="0"/>
    <xf numFmtId="0" fontId="36" fillId="0" borderId="0" applyNumberFormat="0" applyFill="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3" fillId="4" borderId="0" applyNumberFormat="0" applyBorder="0" applyAlignment="0" applyProtection="0"/>
    <xf numFmtId="0" fontId="24" fillId="13" borderId="0" applyNumberFormat="0" applyBorder="0" applyAlignment="0" applyProtection="0"/>
    <xf numFmtId="0" fontId="25" fillId="21" borderId="1" applyNumberFormat="0" applyAlignment="0" applyProtection="0"/>
    <xf numFmtId="166" fontId="6" fillId="0" borderId="0" applyFont="0" applyFill="0" applyBorder="0" applyAlignment="0" applyProtection="0"/>
    <xf numFmtId="0" fontId="38" fillId="0" borderId="0" applyNumberFormat="0" applyFill="0" applyBorder="0" applyAlignment="0" applyProtection="0"/>
    <xf numFmtId="0" fontId="28" fillId="0" borderId="4" applyNumberFormat="0" applyFill="0" applyAlignment="0" applyProtection="0"/>
    <xf numFmtId="0" fontId="23" fillId="3"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6" fillId="0" borderId="0"/>
    <xf numFmtId="0" fontId="24" fillId="15" borderId="0" applyNumberFormat="0" applyBorder="0" applyAlignment="0" applyProtection="0"/>
    <xf numFmtId="0" fontId="24" fillId="17" borderId="0" applyNumberFormat="0" applyBorder="0" applyAlignment="0" applyProtection="0"/>
    <xf numFmtId="0" fontId="24" fillId="16" borderId="0" applyNumberFormat="0" applyBorder="0" applyAlignment="0" applyProtection="0"/>
  </cellStyleXfs>
  <cellXfs count="535">
    <xf numFmtId="0" fontId="0" fillId="0" borderId="0" xfId="0"/>
    <xf numFmtId="0" fontId="9" fillId="26" borderId="0" xfId="100" applyFont="1" applyFill="1" applyBorder="1" applyAlignment="1" applyProtection="1"/>
    <xf numFmtId="0" fontId="0" fillId="26" borderId="0" xfId="0" applyFill="1" applyBorder="1"/>
    <xf numFmtId="164" fontId="8" fillId="27" borderId="26" xfId="0" applyNumberFormat="1" applyFont="1" applyFill="1" applyBorder="1" applyProtection="1"/>
    <xf numFmtId="0" fontId="8" fillId="0" borderId="0" xfId="0" applyFont="1" applyFill="1" applyProtection="1"/>
    <xf numFmtId="0" fontId="11" fillId="27" borderId="28" xfId="0" applyFont="1" applyFill="1" applyBorder="1" applyProtection="1"/>
    <xf numFmtId="0" fontId="11" fillId="27" borderId="28" xfId="0" applyFont="1" applyFill="1" applyBorder="1" applyAlignment="1" applyProtection="1"/>
    <xf numFmtId="0" fontId="11" fillId="0" borderId="0" xfId="0" applyFont="1" applyProtection="1"/>
    <xf numFmtId="0" fontId="11" fillId="0" borderId="0" xfId="0" applyFont="1" applyAlignment="1" applyProtection="1">
      <alignment horizontal="left" wrapText="1"/>
    </xf>
    <xf numFmtId="0" fontId="0" fillId="0" borderId="0" xfId="0" applyProtection="1"/>
    <xf numFmtId="0" fontId="11" fillId="0" borderId="0" xfId="94" applyFont="1" applyFill="1" applyBorder="1"/>
    <xf numFmtId="0" fontId="16" fillId="27" borderId="21" xfId="0" applyFont="1" applyFill="1" applyBorder="1" applyAlignment="1" applyProtection="1">
      <alignment horizontal="center"/>
    </xf>
    <xf numFmtId="0" fontId="0" fillId="0" borderId="0" xfId="0" applyBorder="1" applyProtection="1"/>
    <xf numFmtId="0" fontId="0" fillId="0" borderId="0" xfId="0" applyFill="1" applyProtection="1"/>
    <xf numFmtId="0" fontId="0" fillId="26" borderId="0" xfId="0" applyFill="1" applyBorder="1" applyProtection="1"/>
    <xf numFmtId="0" fontId="41" fillId="26" borderId="0" xfId="0" applyFont="1" applyFill="1" applyBorder="1" applyProtection="1"/>
    <xf numFmtId="0" fontId="17" fillId="26" borderId="0" xfId="0" applyFont="1" applyFill="1" applyBorder="1" applyProtection="1"/>
    <xf numFmtId="0" fontId="22" fillId="26" borderId="0" xfId="0" applyFont="1" applyFill="1" applyBorder="1" applyProtection="1"/>
    <xf numFmtId="0" fontId="42" fillId="26" borderId="0" xfId="0" applyFont="1" applyFill="1" applyBorder="1" applyProtection="1"/>
    <xf numFmtId="0" fontId="17" fillId="0" borderId="21" xfId="95" applyFont="1" applyFill="1" applyBorder="1"/>
    <xf numFmtId="0" fontId="17" fillId="0" borderId="29" xfId="95" applyFont="1" applyFill="1" applyBorder="1"/>
    <xf numFmtId="0" fontId="17" fillId="0" borderId="21" xfId="95" applyFont="1" applyBorder="1" applyProtection="1"/>
    <xf numFmtId="0" fontId="17" fillId="0" borderId="21" xfId="95" applyFont="1" applyBorder="1"/>
    <xf numFmtId="0" fontId="17" fillId="0" borderId="21" xfId="95" applyFont="1" applyFill="1" applyBorder="1" applyProtection="1"/>
    <xf numFmtId="0" fontId="17" fillId="0" borderId="29" xfId="95" applyFont="1" applyBorder="1" applyProtection="1"/>
    <xf numFmtId="0" fontId="17" fillId="0" borderId="29" xfId="95" applyFont="1" applyBorder="1"/>
    <xf numFmtId="0" fontId="17" fillId="0" borderId="29" xfId="95" applyFont="1" applyFill="1" applyBorder="1" applyProtection="1"/>
    <xf numFmtId="0" fontId="17" fillId="0" borderId="0" xfId="95" applyFont="1" applyFill="1" applyBorder="1"/>
    <xf numFmtId="0" fontId="11" fillId="0" borderId="29" xfId="94" applyFont="1" applyFill="1" applyBorder="1"/>
    <xf numFmtId="0" fontId="10" fillId="30" borderId="34" xfId="0" applyFont="1" applyFill="1" applyBorder="1" applyProtection="1"/>
    <xf numFmtId="0" fontId="10" fillId="30" borderId="34" xfId="100" applyFont="1" applyFill="1" applyBorder="1" applyProtection="1"/>
    <xf numFmtId="0" fontId="10" fillId="30" borderId="36" xfId="0" applyFont="1" applyFill="1" applyBorder="1" applyProtection="1"/>
    <xf numFmtId="0" fontId="10" fillId="30" borderId="67" xfId="100" applyFont="1" applyFill="1" applyBorder="1" applyAlignment="1" applyProtection="1">
      <alignment horizontal="right"/>
    </xf>
    <xf numFmtId="0" fontId="6" fillId="30" borderId="69" xfId="100" applyFont="1" applyFill="1" applyBorder="1" applyAlignment="1" applyProtection="1">
      <alignment horizontal="right"/>
    </xf>
    <xf numFmtId="0" fontId="12" fillId="30" borderId="37" xfId="100" applyFont="1" applyFill="1" applyBorder="1" applyAlignment="1" applyProtection="1">
      <alignment horizontal="right"/>
    </xf>
    <xf numFmtId="0" fontId="10" fillId="30" borderId="71" xfId="100" applyFont="1" applyFill="1" applyBorder="1" applyAlignment="1" applyProtection="1">
      <alignment horizontal="right"/>
    </xf>
    <xf numFmtId="0" fontId="10" fillId="30" borderId="69" xfId="100" applyFont="1" applyFill="1" applyBorder="1" applyAlignment="1" applyProtection="1">
      <alignment horizontal="right"/>
    </xf>
    <xf numFmtId="0" fontId="10" fillId="30" borderId="67" xfId="100" applyFont="1" applyFill="1" applyBorder="1" applyAlignment="1" applyProtection="1">
      <alignment horizontal="right" wrapText="1"/>
    </xf>
    <xf numFmtId="0" fontId="10" fillId="30" borderId="69" xfId="100" applyFont="1" applyFill="1" applyBorder="1" applyAlignment="1" applyProtection="1">
      <alignment horizontal="right" wrapText="1"/>
    </xf>
    <xf numFmtId="0" fontId="10" fillId="30" borderId="37" xfId="100" applyFont="1" applyFill="1" applyBorder="1" applyProtection="1"/>
    <xf numFmtId="0" fontId="10" fillId="30" borderId="47" xfId="100" applyFont="1" applyFill="1" applyBorder="1" applyProtection="1"/>
    <xf numFmtId="0" fontId="10" fillId="30" borderId="39" xfId="100" applyFont="1" applyFill="1" applyBorder="1" applyProtection="1"/>
    <xf numFmtId="0" fontId="10" fillId="30" borderId="39" xfId="100" applyFont="1" applyFill="1" applyBorder="1" applyAlignment="1" applyProtection="1"/>
    <xf numFmtId="0" fontId="10" fillId="30" borderId="65" xfId="0" applyFont="1" applyFill="1" applyBorder="1" applyProtection="1"/>
    <xf numFmtId="0" fontId="10" fillId="31" borderId="0" xfId="100" applyFont="1" applyFill="1" applyBorder="1" applyProtection="1"/>
    <xf numFmtId="0" fontId="14" fillId="31" borderId="0" xfId="100" applyFont="1" applyFill="1" applyBorder="1" applyAlignment="1" applyProtection="1">
      <alignment horizontal="center"/>
    </xf>
    <xf numFmtId="0" fontId="0" fillId="31" borderId="0" xfId="0" applyFill="1" applyBorder="1" applyProtection="1"/>
    <xf numFmtId="0" fontId="0" fillId="30" borderId="40" xfId="0" applyFill="1" applyBorder="1" applyProtection="1"/>
    <xf numFmtId="0" fontId="10" fillId="30" borderId="66" xfId="100" applyFont="1" applyFill="1" applyBorder="1" applyAlignment="1" applyProtection="1"/>
    <xf numFmtId="0" fontId="22" fillId="29" borderId="68" xfId="100" applyFont="1" applyFill="1" applyBorder="1" applyProtection="1">
      <protection locked="0"/>
    </xf>
    <xf numFmtId="0" fontId="17" fillId="29" borderId="70" xfId="100" applyFont="1" applyFill="1" applyBorder="1" applyProtection="1">
      <protection locked="0"/>
    </xf>
    <xf numFmtId="0" fontId="42" fillId="29" borderId="70" xfId="100" applyFont="1" applyFill="1" applyBorder="1" applyProtection="1">
      <protection locked="0"/>
    </xf>
    <xf numFmtId="0" fontId="17" fillId="29" borderId="38" xfId="0" applyFont="1" applyFill="1" applyBorder="1" applyProtection="1">
      <protection locked="0"/>
    </xf>
    <xf numFmtId="0" fontId="17" fillId="29" borderId="38" xfId="0" applyFont="1" applyFill="1" applyBorder="1" applyAlignment="1" applyProtection="1">
      <alignment horizontal="left"/>
      <protection locked="0"/>
    </xf>
    <xf numFmtId="0" fontId="6" fillId="30" borderId="68" xfId="0" applyFont="1" applyFill="1" applyBorder="1" applyAlignment="1" applyProtection="1">
      <alignment wrapText="1"/>
    </xf>
    <xf numFmtId="0" fontId="6" fillId="30" borderId="48" xfId="100" applyFont="1" applyFill="1" applyBorder="1" applyProtection="1"/>
    <xf numFmtId="0" fontId="14" fillId="30" borderId="36" xfId="100" applyFont="1" applyFill="1" applyBorder="1" applyAlignment="1" applyProtection="1">
      <alignment horizontal="center"/>
    </xf>
    <xf numFmtId="0" fontId="14" fillId="30" borderId="40" xfId="100" applyFont="1" applyFill="1" applyBorder="1" applyAlignment="1" applyProtection="1">
      <alignment horizontal="center"/>
    </xf>
    <xf numFmtId="0" fontId="10" fillId="30" borderId="65" xfId="100" applyFont="1" applyFill="1" applyBorder="1" applyProtection="1"/>
    <xf numFmtId="0" fontId="14" fillId="30" borderId="66" xfId="100" applyFont="1" applyFill="1" applyBorder="1" applyAlignment="1" applyProtection="1">
      <alignment horizontal="center"/>
    </xf>
    <xf numFmtId="0" fontId="13" fillId="0" borderId="50" xfId="100" applyFont="1" applyFill="1" applyBorder="1" applyAlignment="1" applyProtection="1">
      <alignment horizontal="center"/>
    </xf>
    <xf numFmtId="164" fontId="0" fillId="26" borderId="0" xfId="0" applyNumberFormat="1" applyFill="1" applyBorder="1" applyProtection="1"/>
    <xf numFmtId="0" fontId="6" fillId="26" borderId="0" xfId="0" applyFont="1" applyFill="1" applyBorder="1"/>
    <xf numFmtId="0" fontId="66" fillId="0" borderId="0" xfId="0" applyFont="1" applyFill="1" applyBorder="1" applyProtection="1">
      <protection hidden="1"/>
    </xf>
    <xf numFmtId="0" fontId="11" fillId="0" borderId="0" xfId="0" applyFont="1" applyProtection="1">
      <protection hidden="1"/>
    </xf>
    <xf numFmtId="170" fontId="17" fillId="0" borderId="41" xfId="0" applyNumberFormat="1" applyFont="1" applyFill="1" applyBorder="1" applyProtection="1">
      <protection hidden="1"/>
    </xf>
    <xf numFmtId="0" fontId="8" fillId="0" borderId="0" xfId="0" applyFont="1" applyProtection="1">
      <protection hidden="1"/>
    </xf>
    <xf numFmtId="170" fontId="17" fillId="0" borderId="62" xfId="0" applyNumberFormat="1" applyFont="1" applyFill="1" applyBorder="1" applyProtection="1">
      <protection hidden="1"/>
    </xf>
    <xf numFmtId="170" fontId="17" fillId="0" borderId="42" xfId="0" applyNumberFormat="1" applyFont="1" applyFill="1" applyBorder="1" applyProtection="1">
      <protection hidden="1"/>
    </xf>
    <xf numFmtId="170" fontId="17" fillId="0" borderId="43" xfId="0" applyNumberFormat="1" applyFont="1" applyFill="1" applyBorder="1" applyProtection="1">
      <protection hidden="1"/>
    </xf>
    <xf numFmtId="0" fontId="17" fillId="0" borderId="27" xfId="0" applyFont="1" applyBorder="1" applyProtection="1">
      <protection hidden="1"/>
    </xf>
    <xf numFmtId="0" fontId="22" fillId="30" borderId="59" xfId="0" applyFont="1" applyFill="1" applyBorder="1" applyAlignment="1" applyProtection="1">
      <alignment horizontal="center" vertical="center" wrapText="1"/>
      <protection hidden="1"/>
    </xf>
    <xf numFmtId="0" fontId="22" fillId="30" borderId="54" xfId="0" applyFont="1" applyFill="1" applyBorder="1" applyAlignment="1" applyProtection="1">
      <alignment horizontal="center" vertical="center" wrapText="1"/>
      <protection hidden="1"/>
    </xf>
    <xf numFmtId="0" fontId="22" fillId="30" borderId="25" xfId="0" applyFont="1" applyFill="1" applyBorder="1" applyAlignment="1" applyProtection="1">
      <alignment horizontal="center" vertical="center" wrapText="1"/>
      <protection hidden="1"/>
    </xf>
    <xf numFmtId="171" fontId="17" fillId="0" borderId="60" xfId="0" applyNumberFormat="1" applyFont="1" applyFill="1" applyBorder="1" applyProtection="1">
      <protection hidden="1"/>
    </xf>
    <xf numFmtId="171" fontId="17" fillId="0" borderId="61" xfId="0" applyNumberFormat="1" applyFont="1" applyFill="1" applyBorder="1" applyProtection="1">
      <protection hidden="1"/>
    </xf>
    <xf numFmtId="171" fontId="17" fillId="0" borderId="63" xfId="0" applyNumberFormat="1" applyFont="1" applyFill="1" applyBorder="1" applyProtection="1">
      <protection hidden="1"/>
    </xf>
    <xf numFmtId="171" fontId="22" fillId="30" borderId="64" xfId="0" applyNumberFormat="1" applyFont="1" applyFill="1" applyBorder="1" applyProtection="1">
      <protection hidden="1"/>
    </xf>
    <xf numFmtId="164" fontId="67" fillId="31" borderId="0" xfId="0" applyNumberFormat="1" applyFont="1" applyFill="1" applyBorder="1" applyAlignment="1" applyProtection="1">
      <alignment vertical="center" wrapText="1"/>
      <protection hidden="1"/>
    </xf>
    <xf numFmtId="0" fontId="0" fillId="26" borderId="0" xfId="0" applyFill="1" applyBorder="1" applyProtection="1">
      <protection hidden="1"/>
    </xf>
    <xf numFmtId="1" fontId="0" fillId="26" borderId="0" xfId="0" applyNumberFormat="1" applyFill="1" applyBorder="1" applyProtection="1"/>
    <xf numFmtId="171" fontId="22" fillId="0" borderId="48" xfId="0" applyNumberFormat="1" applyFont="1" applyFill="1" applyBorder="1" applyAlignment="1" applyProtection="1">
      <alignment horizontal="center" vertical="center" wrapText="1"/>
      <protection hidden="1"/>
    </xf>
    <xf numFmtId="171" fontId="22" fillId="0" borderId="38" xfId="0" applyNumberFormat="1" applyFont="1" applyFill="1" applyBorder="1" applyAlignment="1" applyProtection="1">
      <alignment horizontal="center" vertical="center" wrapText="1"/>
      <protection hidden="1"/>
    </xf>
    <xf numFmtId="171" fontId="22" fillId="0" borderId="75" xfId="0" applyNumberFormat="1" applyFont="1" applyFill="1" applyBorder="1" applyAlignment="1" applyProtection="1">
      <alignment horizontal="center" vertical="center" wrapText="1"/>
      <protection hidden="1"/>
    </xf>
    <xf numFmtId="171" fontId="17" fillId="0" borderId="49" xfId="0" applyNumberFormat="1" applyFont="1" applyFill="1" applyBorder="1" applyProtection="1">
      <protection hidden="1"/>
    </xf>
    <xf numFmtId="171" fontId="17" fillId="0" borderId="38" xfId="0" applyNumberFormat="1" applyFont="1" applyFill="1" applyBorder="1" applyProtection="1">
      <protection hidden="1"/>
    </xf>
    <xf numFmtId="171" fontId="22" fillId="30" borderId="25" xfId="0" applyNumberFormat="1" applyFont="1" applyFill="1" applyBorder="1" applyProtection="1">
      <protection hidden="1"/>
    </xf>
    <xf numFmtId="4" fontId="8" fillId="0" borderId="21" xfId="0" applyNumberFormat="1" applyFont="1" applyFill="1" applyBorder="1" applyAlignment="1" applyProtection="1">
      <alignment horizontal="center" vertical="center" wrapText="1"/>
      <protection hidden="1"/>
    </xf>
    <xf numFmtId="49" fontId="17" fillId="33" borderId="21" xfId="0" applyNumberFormat="1" applyFont="1" applyFill="1" applyBorder="1" applyProtection="1">
      <protection locked="0"/>
    </xf>
    <xf numFmtId="164" fontId="67" fillId="31" borderId="0" xfId="0" applyNumberFormat="1" applyFont="1" applyFill="1" applyBorder="1" applyAlignment="1" applyProtection="1">
      <alignment horizontal="center" vertical="center" wrapText="1"/>
      <protection hidden="1"/>
    </xf>
    <xf numFmtId="0" fontId="22" fillId="30" borderId="46" xfId="100" applyFont="1" applyFill="1" applyBorder="1" applyAlignment="1" applyProtection="1">
      <alignment horizontal="center" vertical="center" wrapText="1"/>
    </xf>
    <xf numFmtId="0" fontId="22" fillId="30" borderId="73" xfId="100" applyFont="1" applyFill="1" applyBorder="1" applyAlignment="1" applyProtection="1">
      <alignment horizontal="center" vertical="center" wrapText="1"/>
    </xf>
    <xf numFmtId="171" fontId="17" fillId="0" borderId="79" xfId="0" applyNumberFormat="1" applyFont="1" applyFill="1" applyBorder="1" applyProtection="1">
      <protection hidden="1"/>
    </xf>
    <xf numFmtId="0" fontId="17" fillId="0" borderId="44" xfId="0" applyFont="1" applyBorder="1" applyProtection="1">
      <protection hidden="1"/>
    </xf>
    <xf numFmtId="173" fontId="69" fillId="26" borderId="0" xfId="0" applyNumberFormat="1" applyFont="1" applyFill="1" applyBorder="1" applyProtection="1"/>
    <xf numFmtId="164" fontId="67" fillId="31" borderId="0" xfId="0" applyNumberFormat="1" applyFont="1" applyFill="1" applyBorder="1" applyAlignment="1" applyProtection="1">
      <alignment vertical="center"/>
      <protection hidden="1"/>
    </xf>
    <xf numFmtId="173" fontId="69" fillId="26" borderId="0" xfId="124" applyNumberFormat="1" applyFont="1" applyFill="1" applyBorder="1" applyProtection="1"/>
    <xf numFmtId="0" fontId="6" fillId="26" borderId="0" xfId="0" applyFont="1" applyFill="1" applyBorder="1" applyAlignment="1">
      <alignment wrapText="1"/>
    </xf>
    <xf numFmtId="171" fontId="17" fillId="0" borderId="81" xfId="0" applyNumberFormat="1" applyFont="1" applyFill="1" applyBorder="1" applyProtection="1">
      <protection hidden="1"/>
    </xf>
    <xf numFmtId="171" fontId="17" fillId="0" borderId="82" xfId="0" applyNumberFormat="1" applyFont="1" applyFill="1" applyBorder="1" applyProtection="1">
      <protection hidden="1"/>
    </xf>
    <xf numFmtId="171" fontId="17" fillId="0" borderId="83" xfId="0" applyNumberFormat="1" applyFont="1" applyFill="1" applyBorder="1" applyProtection="1">
      <protection hidden="1"/>
    </xf>
    <xf numFmtId="0" fontId="6" fillId="0" borderId="21" xfId="94" applyFill="1" applyBorder="1"/>
    <xf numFmtId="4" fontId="6" fillId="0" borderId="21" xfId="94" applyNumberFormat="1" applyFont="1" applyFill="1" applyBorder="1"/>
    <xf numFmtId="0" fontId="64" fillId="0" borderId="74" xfId="94" applyFont="1" applyFill="1" applyBorder="1"/>
    <xf numFmtId="0" fontId="17" fillId="0" borderId="26" xfId="0" applyFont="1" applyFill="1" applyBorder="1" applyProtection="1">
      <protection hidden="1"/>
    </xf>
    <xf numFmtId="0" fontId="17" fillId="30" borderId="44" xfId="0" applyFont="1" applyFill="1" applyBorder="1" applyProtection="1">
      <protection hidden="1"/>
    </xf>
    <xf numFmtId="0" fontId="22" fillId="27" borderId="18" xfId="0" applyFont="1" applyFill="1" applyBorder="1" applyAlignment="1" applyProtection="1">
      <alignment horizontal="center"/>
    </xf>
    <xf numFmtId="0" fontId="15" fillId="28" borderId="21" xfId="0" applyFont="1" applyFill="1" applyBorder="1" applyAlignment="1" applyProtection="1">
      <alignment horizontal="center" vertical="center" wrapText="1"/>
    </xf>
    <xf numFmtId="171" fontId="17" fillId="33" borderId="17" xfId="0" applyNumberFormat="1" applyFont="1" applyFill="1" applyBorder="1" applyProtection="1">
      <protection locked="0"/>
    </xf>
    <xf numFmtId="174" fontId="17" fillId="33" borderId="17" xfId="0" applyNumberFormat="1" applyFont="1" applyFill="1" applyBorder="1" applyProtection="1">
      <protection locked="0"/>
    </xf>
    <xf numFmtId="0" fontId="15" fillId="34" borderId="21" xfId="0" applyFont="1" applyFill="1" applyBorder="1" applyAlignment="1" applyProtection="1">
      <alignment horizontal="center" vertical="center" wrapText="1"/>
    </xf>
    <xf numFmtId="164" fontId="15" fillId="34" borderId="21" xfId="0" applyNumberFormat="1" applyFont="1" applyFill="1" applyBorder="1" applyAlignment="1" applyProtection="1">
      <alignment horizontal="center" vertical="center" wrapText="1"/>
    </xf>
    <xf numFmtId="0" fontId="6" fillId="26" borderId="0" xfId="0" applyFont="1" applyFill="1" applyBorder="1" applyProtection="1"/>
    <xf numFmtId="0" fontId="14" fillId="31" borderId="28" xfId="100" applyFont="1" applyFill="1" applyBorder="1" applyAlignment="1" applyProtection="1">
      <alignment horizontal="center"/>
    </xf>
    <xf numFmtId="171" fontId="22" fillId="0" borderId="25" xfId="0" applyNumberFormat="1" applyFont="1" applyFill="1" applyBorder="1" applyAlignment="1" applyProtection="1">
      <alignment horizontal="center" vertical="center" wrapText="1"/>
      <protection hidden="1"/>
    </xf>
    <xf numFmtId="49" fontId="17" fillId="29" borderId="19" xfId="224" applyNumberFormat="1" applyFont="1" applyFill="1" applyBorder="1" applyProtection="1">
      <protection locked="0"/>
    </xf>
    <xf numFmtId="49" fontId="17" fillId="29" borderId="21" xfId="224" applyNumberFormat="1" applyFont="1" applyFill="1" applyBorder="1" applyProtection="1">
      <protection locked="0"/>
    </xf>
    <xf numFmtId="172" fontId="17" fillId="29" borderId="21" xfId="224" applyNumberFormat="1" applyFont="1" applyFill="1" applyBorder="1" applyProtection="1">
      <protection locked="0"/>
    </xf>
    <xf numFmtId="14" fontId="17" fillId="29" borderId="21" xfId="224" applyNumberFormat="1" applyFont="1" applyFill="1" applyBorder="1" applyProtection="1">
      <protection locked="0"/>
    </xf>
    <xf numFmtId="175" fontId="17" fillId="29" borderId="21" xfId="224" applyNumberFormat="1" applyFont="1" applyFill="1" applyBorder="1" applyProtection="1">
      <protection locked="0"/>
    </xf>
    <xf numFmtId="0" fontId="63" fillId="0" borderId="0" xfId="0" applyFont="1" applyProtection="1">
      <protection hidden="1"/>
    </xf>
    <xf numFmtId="0" fontId="0" fillId="0" borderId="0" xfId="0" applyProtection="1">
      <protection hidden="1"/>
    </xf>
    <xf numFmtId="0" fontId="22" fillId="30" borderId="27" xfId="0" applyFont="1" applyFill="1" applyBorder="1" applyProtection="1">
      <protection hidden="1"/>
    </xf>
    <xf numFmtId="3" fontId="8" fillId="30" borderId="28" xfId="0" applyNumberFormat="1" applyFont="1" applyFill="1" applyBorder="1" applyProtection="1">
      <protection hidden="1"/>
    </xf>
    <xf numFmtId="3" fontId="8" fillId="0" borderId="26" xfId="0" applyNumberFormat="1" applyFont="1" applyFill="1" applyBorder="1" applyProtection="1">
      <protection hidden="1"/>
    </xf>
    <xf numFmtId="0" fontId="6" fillId="30" borderId="27" xfId="0" applyFont="1" applyFill="1" applyBorder="1" applyAlignment="1" applyProtection="1">
      <alignment horizontal="center" vertical="center" wrapText="1"/>
      <protection hidden="1"/>
    </xf>
    <xf numFmtId="0" fontId="10" fillId="0" borderId="0" xfId="0" applyFont="1" applyAlignment="1" applyProtection="1">
      <alignment horizontal="right" vertical="center" wrapText="1"/>
      <protection hidden="1"/>
    </xf>
    <xf numFmtId="0" fontId="0" fillId="0" borderId="0" xfId="0" applyAlignment="1" applyProtection="1">
      <alignment wrapText="1"/>
      <protection hidden="1"/>
    </xf>
    <xf numFmtId="0" fontId="10" fillId="30" borderId="34" xfId="0" applyFont="1" applyFill="1" applyBorder="1" applyProtection="1">
      <protection hidden="1"/>
    </xf>
    <xf numFmtId="0" fontId="20" fillId="30" borderId="35" xfId="0" applyFont="1" applyFill="1" applyBorder="1" applyProtection="1">
      <protection hidden="1"/>
    </xf>
    <xf numFmtId="0" fontId="20" fillId="30" borderId="36" xfId="100" applyFont="1" applyFill="1" applyBorder="1" applyProtection="1">
      <protection hidden="1"/>
    </xf>
    <xf numFmtId="0" fontId="10" fillId="30" borderId="51" xfId="0" applyFont="1" applyFill="1" applyBorder="1" applyAlignment="1" applyProtection="1">
      <protection hidden="1"/>
    </xf>
    <xf numFmtId="0" fontId="10" fillId="30" borderId="52" xfId="0" applyFont="1" applyFill="1" applyBorder="1" applyAlignment="1" applyProtection="1">
      <protection hidden="1"/>
    </xf>
    <xf numFmtId="0" fontId="22" fillId="30" borderId="51" xfId="0" applyFont="1" applyFill="1" applyBorder="1" applyProtection="1">
      <protection hidden="1"/>
    </xf>
    <xf numFmtId="0" fontId="22" fillId="0" borderId="0" xfId="0" applyFont="1" applyFill="1" applyBorder="1" applyProtection="1">
      <protection hidden="1"/>
    </xf>
    <xf numFmtId="0" fontId="17" fillId="0" borderId="0" xfId="0" applyFont="1" applyFill="1" applyBorder="1" applyProtection="1">
      <protection hidden="1"/>
    </xf>
    <xf numFmtId="0" fontId="22" fillId="30" borderId="27" xfId="0" applyFont="1" applyFill="1" applyBorder="1" applyAlignment="1" applyProtection="1">
      <alignment horizontal="center" vertical="center" wrapText="1"/>
      <protection hidden="1"/>
    </xf>
    <xf numFmtId="49" fontId="22" fillId="0" borderId="62" xfId="0" applyNumberFormat="1" applyFont="1" applyFill="1" applyBorder="1" applyProtection="1">
      <protection hidden="1"/>
    </xf>
    <xf numFmtId="49" fontId="22" fillId="0" borderId="42" xfId="0" applyNumberFormat="1" applyFont="1" applyFill="1" applyBorder="1" applyProtection="1">
      <protection hidden="1"/>
    </xf>
    <xf numFmtId="1" fontId="22" fillId="0" borderId="42" xfId="0" applyNumberFormat="1" applyFont="1" applyFill="1" applyBorder="1" applyProtection="1">
      <protection hidden="1"/>
    </xf>
    <xf numFmtId="1" fontId="22" fillId="0" borderId="76" xfId="0" applyNumberFormat="1" applyFont="1" applyFill="1" applyBorder="1" applyProtection="1">
      <protection hidden="1"/>
    </xf>
    <xf numFmtId="0" fontId="22" fillId="30" borderId="43" xfId="0" applyFont="1" applyFill="1" applyBorder="1" applyProtection="1">
      <protection hidden="1"/>
    </xf>
    <xf numFmtId="0" fontId="62" fillId="0" borderId="0" xfId="0" applyFont="1" applyProtection="1">
      <protection hidden="1"/>
    </xf>
    <xf numFmtId="3" fontId="8" fillId="30" borderId="36" xfId="0" applyNumberFormat="1" applyFont="1" applyFill="1" applyBorder="1" applyProtection="1">
      <protection hidden="1"/>
    </xf>
    <xf numFmtId="0" fontId="10" fillId="30" borderId="39" xfId="0" applyFont="1" applyFill="1" applyBorder="1" applyProtection="1">
      <protection hidden="1"/>
    </xf>
    <xf numFmtId="0" fontId="20" fillId="30" borderId="0" xfId="0" applyFont="1" applyFill="1" applyBorder="1" applyProtection="1">
      <protection hidden="1"/>
    </xf>
    <xf numFmtId="3" fontId="8" fillId="30" borderId="40" xfId="0" applyNumberFormat="1" applyFont="1" applyFill="1" applyBorder="1" applyProtection="1">
      <protection hidden="1"/>
    </xf>
    <xf numFmtId="3" fontId="8" fillId="0" borderId="28" xfId="0" applyNumberFormat="1" applyFont="1" applyFill="1" applyBorder="1" applyProtection="1">
      <protection hidden="1"/>
    </xf>
    <xf numFmtId="0" fontId="10" fillId="30" borderId="53" xfId="0" applyFont="1" applyFill="1" applyBorder="1" applyAlignment="1" applyProtection="1">
      <protection hidden="1"/>
    </xf>
    <xf numFmtId="0" fontId="11" fillId="30" borderId="35" xfId="0" applyFont="1" applyFill="1" applyBorder="1" applyProtection="1">
      <protection hidden="1"/>
    </xf>
    <xf numFmtId="0" fontId="11" fillId="30" borderId="36" xfId="0" applyFont="1" applyFill="1" applyBorder="1" applyProtection="1">
      <protection hidden="1"/>
    </xf>
    <xf numFmtId="0" fontId="10" fillId="30" borderId="39" xfId="0" applyFont="1" applyFill="1" applyBorder="1" applyAlignment="1" applyProtection="1">
      <protection hidden="1"/>
    </xf>
    <xf numFmtId="0" fontId="11" fillId="30" borderId="0" xfId="0" applyFont="1" applyFill="1" applyBorder="1" applyProtection="1">
      <protection hidden="1"/>
    </xf>
    <xf numFmtId="0" fontId="11" fillId="30" borderId="40" xfId="0" applyFont="1" applyFill="1" applyBorder="1" applyProtection="1">
      <protection hidden="1"/>
    </xf>
    <xf numFmtId="0" fontId="10" fillId="30" borderId="51" xfId="0" applyFont="1" applyFill="1" applyBorder="1" applyProtection="1">
      <protection hidden="1"/>
    </xf>
    <xf numFmtId="0" fontId="11" fillId="30" borderId="52" xfId="0" applyFont="1" applyFill="1" applyBorder="1" applyProtection="1">
      <protection hidden="1"/>
    </xf>
    <xf numFmtId="0" fontId="11" fillId="30" borderId="53" xfId="0" applyFont="1" applyFill="1" applyBorder="1" applyProtection="1">
      <protection hidden="1"/>
    </xf>
    <xf numFmtId="0" fontId="22" fillId="30" borderId="53" xfId="0" applyFont="1" applyFill="1" applyBorder="1" applyProtection="1">
      <protection hidden="1"/>
    </xf>
    <xf numFmtId="0" fontId="11" fillId="0" borderId="39" xfId="0" applyFont="1" applyBorder="1" applyProtection="1">
      <protection hidden="1"/>
    </xf>
    <xf numFmtId="0" fontId="11" fillId="0" borderId="0" xfId="0" applyFont="1" applyBorder="1" applyProtection="1">
      <protection hidden="1"/>
    </xf>
    <xf numFmtId="0" fontId="11" fillId="0" borderId="28" xfId="0" applyFont="1" applyBorder="1" applyProtection="1">
      <protection hidden="1"/>
    </xf>
    <xf numFmtId="0" fontId="22" fillId="30" borderId="58" xfId="0" applyFont="1" applyFill="1" applyBorder="1" applyAlignment="1" applyProtection="1">
      <alignment horizontal="center" vertical="center" wrapText="1"/>
      <protection hidden="1"/>
    </xf>
    <xf numFmtId="164" fontId="22" fillId="30" borderId="25" xfId="0" applyNumberFormat="1" applyFont="1" applyFill="1" applyBorder="1" applyAlignment="1" applyProtection="1">
      <alignment horizontal="center" vertical="center" wrapText="1"/>
      <protection hidden="1"/>
    </xf>
    <xf numFmtId="0" fontId="22" fillId="0" borderId="41" xfId="0" applyFont="1" applyFill="1" applyBorder="1" applyAlignment="1" applyProtection="1">
      <alignment wrapText="1"/>
      <protection hidden="1"/>
    </xf>
    <xf numFmtId="0" fontId="22" fillId="0" borderId="42" xfId="0" applyFont="1" applyFill="1" applyBorder="1" applyAlignment="1" applyProtection="1">
      <alignment wrapText="1"/>
      <protection hidden="1"/>
    </xf>
    <xf numFmtId="1" fontId="22" fillId="0" borderId="46" xfId="0" applyNumberFormat="1" applyFont="1" applyFill="1" applyBorder="1" applyProtection="1">
      <protection hidden="1"/>
    </xf>
    <xf numFmtId="1" fontId="22" fillId="0" borderId="77" xfId="0" applyNumberFormat="1" applyFont="1" applyFill="1" applyBorder="1" applyProtection="1">
      <protection hidden="1"/>
    </xf>
    <xf numFmtId="0" fontId="22" fillId="0" borderId="43" xfId="0" applyFont="1" applyFill="1" applyBorder="1" applyAlignment="1" applyProtection="1">
      <alignment wrapText="1"/>
      <protection hidden="1"/>
    </xf>
    <xf numFmtId="0" fontId="10" fillId="30" borderId="27" xfId="0" applyFont="1" applyFill="1" applyBorder="1" applyAlignment="1" applyProtection="1">
      <alignment wrapText="1"/>
      <protection hidden="1"/>
    </xf>
    <xf numFmtId="0" fontId="6" fillId="32" borderId="0" xfId="95" applyFont="1" applyFill="1" applyBorder="1" applyAlignment="1" applyProtection="1">
      <alignment vertical="top" wrapText="1"/>
      <protection hidden="1"/>
    </xf>
    <xf numFmtId="0" fontId="61" fillId="0" borderId="0" xfId="99" applyFont="1" applyFill="1" applyProtection="1">
      <protection hidden="1"/>
    </xf>
    <xf numFmtId="0" fontId="65" fillId="32" borderId="0" xfId="99" applyFont="1" applyFill="1" applyBorder="1" applyAlignment="1" applyProtection="1">
      <alignment vertical="top" wrapText="1"/>
      <protection hidden="1"/>
    </xf>
    <xf numFmtId="0" fontId="6" fillId="0" borderId="0" xfId="95" applyFont="1" applyFill="1" applyBorder="1" applyAlignment="1" applyProtection="1">
      <alignment vertical="top" wrapText="1"/>
      <protection hidden="1"/>
    </xf>
    <xf numFmtId="0" fontId="65" fillId="0" borderId="0" xfId="99" applyFont="1" applyFill="1" applyBorder="1" applyAlignment="1" applyProtection="1">
      <alignment vertical="top" wrapText="1"/>
      <protection hidden="1"/>
    </xf>
    <xf numFmtId="0" fontId="8" fillId="0" borderId="0" xfId="0" applyFont="1" applyFill="1" applyProtection="1">
      <protection hidden="1"/>
    </xf>
    <xf numFmtId="0" fontId="65" fillId="0" borderId="0" xfId="99" applyFont="1" applyFill="1" applyAlignment="1" applyProtection="1">
      <alignment vertical="top" wrapText="1"/>
      <protection hidden="1"/>
    </xf>
    <xf numFmtId="0" fontId="8" fillId="30" borderId="27" xfId="0" applyFont="1" applyFill="1" applyBorder="1" applyAlignment="1" applyProtection="1">
      <alignment wrapText="1"/>
      <protection hidden="1"/>
    </xf>
    <xf numFmtId="0" fontId="17" fillId="33" borderId="21" xfId="0" applyFont="1" applyFill="1" applyBorder="1" applyProtection="1">
      <protection locked="0"/>
    </xf>
    <xf numFmtId="2" fontId="17" fillId="0" borderId="0" xfId="0" applyNumberFormat="1" applyFont="1" applyProtection="1"/>
    <xf numFmtId="4" fontId="17" fillId="0" borderId="27" xfId="0" applyNumberFormat="1" applyFont="1" applyBorder="1" applyAlignment="1" applyProtection="1">
      <alignment horizontal="right" vertical="center" wrapText="1"/>
      <protection hidden="1"/>
    </xf>
    <xf numFmtId="3" fontId="17" fillId="0" borderId="27" xfId="0" applyNumberFormat="1" applyFont="1" applyBorder="1" applyAlignment="1" applyProtection="1">
      <alignment horizontal="right" vertical="center" wrapText="1"/>
      <protection hidden="1"/>
    </xf>
    <xf numFmtId="0" fontId="22" fillId="30" borderId="53" xfId="0" applyFont="1" applyFill="1" applyBorder="1" applyAlignment="1" applyProtection="1">
      <alignment horizontal="left"/>
      <protection hidden="1"/>
    </xf>
    <xf numFmtId="0" fontId="22" fillId="30" borderId="52" xfId="0" applyFont="1" applyFill="1" applyBorder="1" applyAlignment="1" applyProtection="1">
      <alignment horizontal="left"/>
      <protection hidden="1"/>
    </xf>
    <xf numFmtId="0" fontId="0" fillId="0" borderId="0" xfId="0"/>
    <xf numFmtId="0" fontId="15" fillId="27" borderId="24" xfId="0" applyFont="1" applyFill="1" applyBorder="1" applyAlignment="1" applyProtection="1">
      <alignment horizontal="center" vertical="center" wrapText="1"/>
    </xf>
    <xf numFmtId="168" fontId="15" fillId="27" borderId="23" xfId="0" applyNumberFormat="1" applyFont="1" applyFill="1" applyBorder="1" applyAlignment="1" applyProtection="1">
      <alignment horizontal="center" vertical="center" wrapText="1"/>
    </xf>
    <xf numFmtId="0" fontId="15" fillId="27" borderId="23" xfId="0" applyFont="1" applyFill="1" applyBorder="1" applyAlignment="1" applyProtection="1">
      <alignment horizontal="center" vertical="center" wrapText="1"/>
    </xf>
    <xf numFmtId="0" fontId="15" fillId="27" borderId="25" xfId="0" applyFont="1" applyFill="1" applyBorder="1" applyAlignment="1" applyProtection="1">
      <alignment horizontal="center" vertical="center" wrapText="1"/>
    </xf>
    <xf numFmtId="3" fontId="15" fillId="27" borderId="24" xfId="0" applyNumberFormat="1" applyFont="1" applyFill="1" applyBorder="1" applyAlignment="1" applyProtection="1">
      <alignment horizontal="center" vertical="center" wrapText="1"/>
    </xf>
    <xf numFmtId="14" fontId="15" fillId="27" borderId="23" xfId="0" applyNumberFormat="1" applyFont="1" applyFill="1" applyBorder="1" applyAlignment="1" applyProtection="1">
      <alignment horizontal="center" vertical="center" wrapText="1"/>
    </xf>
    <xf numFmtId="14" fontId="15" fillId="27" borderId="25" xfId="0" applyNumberFormat="1" applyFont="1" applyFill="1" applyBorder="1" applyAlignment="1" applyProtection="1">
      <alignment horizontal="center" vertical="center" wrapText="1"/>
    </xf>
    <xf numFmtId="0" fontId="15" fillId="27" borderId="26" xfId="0" applyFont="1" applyFill="1" applyBorder="1" applyAlignment="1" applyProtection="1"/>
    <xf numFmtId="0" fontId="8" fillId="27" borderId="26" xfId="0" applyFont="1" applyFill="1" applyBorder="1" applyProtection="1"/>
    <xf numFmtId="0" fontId="10" fillId="27" borderId="27" xfId="0" applyFont="1" applyFill="1" applyBorder="1" applyProtection="1"/>
    <xf numFmtId="0" fontId="0" fillId="0" borderId="0" xfId="0" applyProtection="1"/>
    <xf numFmtId="0" fontId="0" fillId="0" borderId="0" xfId="0" applyFill="1" applyProtection="1"/>
    <xf numFmtId="0" fontId="15" fillId="27" borderId="21" xfId="0" applyFont="1" applyFill="1" applyBorder="1" applyAlignment="1" applyProtection="1">
      <alignment horizontal="center" vertical="center" wrapText="1"/>
    </xf>
    <xf numFmtId="0" fontId="22" fillId="27" borderId="19" xfId="0" applyFont="1" applyFill="1" applyBorder="1" applyProtection="1"/>
    <xf numFmtId="0" fontId="17" fillId="0" borderId="19" xfId="0" applyFont="1" applyBorder="1" applyProtection="1"/>
    <xf numFmtId="0" fontId="15" fillId="27" borderId="44" xfId="0" applyFont="1" applyFill="1" applyBorder="1" applyAlignment="1" applyProtection="1"/>
    <xf numFmtId="0" fontId="68" fillId="27" borderId="26" xfId="0" applyFont="1" applyFill="1" applyBorder="1" applyAlignment="1" applyProtection="1"/>
    <xf numFmtId="0" fontId="63" fillId="0" borderId="0" xfId="0" applyFont="1" applyProtection="1">
      <protection hidden="1"/>
    </xf>
    <xf numFmtId="0" fontId="15" fillId="27" borderId="44" xfId="0" applyFont="1" applyFill="1" applyBorder="1" applyAlignment="1" applyProtection="1">
      <alignment wrapText="1"/>
    </xf>
    <xf numFmtId="0" fontId="15" fillId="27" borderId="26" xfId="0" applyFont="1" applyFill="1" applyBorder="1" applyAlignment="1" applyProtection="1">
      <alignment wrapText="1"/>
    </xf>
    <xf numFmtId="0" fontId="15" fillId="27" borderId="28" xfId="0" applyFont="1" applyFill="1" applyBorder="1" applyAlignment="1" applyProtection="1">
      <alignment wrapText="1"/>
    </xf>
    <xf numFmtId="49" fontId="17" fillId="29" borderId="21" xfId="0" applyNumberFormat="1" applyFont="1" applyFill="1" applyBorder="1" applyProtection="1">
      <protection locked="0"/>
    </xf>
    <xf numFmtId="4" fontId="17" fillId="29" borderId="21" xfId="0" applyNumberFormat="1" applyFont="1" applyFill="1" applyBorder="1" applyProtection="1">
      <protection locked="0"/>
    </xf>
    <xf numFmtId="0" fontId="22" fillId="0" borderId="19" xfId="0" applyFont="1" applyFill="1" applyBorder="1" applyProtection="1"/>
    <xf numFmtId="0" fontId="17" fillId="34" borderId="19" xfId="0" applyFont="1" applyFill="1" applyBorder="1" applyProtection="1"/>
    <xf numFmtId="0" fontId="17" fillId="26" borderId="17" xfId="0" applyFont="1" applyFill="1" applyBorder="1" applyProtection="1">
      <protection hidden="1"/>
    </xf>
    <xf numFmtId="0" fontId="17" fillId="26" borderId="13" xfId="0" applyFont="1" applyFill="1" applyBorder="1" applyProtection="1">
      <protection hidden="1"/>
    </xf>
    <xf numFmtId="0" fontId="17" fillId="26" borderId="31" xfId="0" applyFont="1" applyFill="1" applyBorder="1" applyProtection="1">
      <protection hidden="1"/>
    </xf>
    <xf numFmtId="0" fontId="17" fillId="26" borderId="19" xfId="0" applyFont="1" applyFill="1" applyBorder="1" applyProtection="1">
      <protection hidden="1"/>
    </xf>
    <xf numFmtId="0" fontId="17" fillId="26" borderId="16" xfId="0" applyFont="1" applyFill="1" applyBorder="1" applyProtection="1">
      <protection hidden="1"/>
    </xf>
    <xf numFmtId="0" fontId="17" fillId="26" borderId="33" xfId="0" applyFont="1" applyFill="1" applyBorder="1" applyProtection="1">
      <protection hidden="1"/>
    </xf>
    <xf numFmtId="0" fontId="17" fillId="26" borderId="20" xfId="0" applyFont="1" applyFill="1" applyBorder="1" applyProtection="1">
      <protection hidden="1"/>
    </xf>
    <xf numFmtId="0" fontId="17" fillId="26" borderId="29" xfId="0" applyFont="1" applyFill="1" applyBorder="1" applyProtection="1">
      <protection hidden="1"/>
    </xf>
    <xf numFmtId="0" fontId="17" fillId="26" borderId="18" xfId="0" applyFont="1" applyFill="1" applyBorder="1" applyProtection="1">
      <protection hidden="1"/>
    </xf>
    <xf numFmtId="0" fontId="17" fillId="26" borderId="0" xfId="0" applyFont="1" applyFill="1" applyBorder="1" applyProtection="1">
      <protection hidden="1"/>
    </xf>
    <xf numFmtId="0" fontId="17" fillId="26" borderId="32" xfId="0" applyFont="1" applyFill="1" applyBorder="1" applyProtection="1">
      <protection hidden="1"/>
    </xf>
    <xf numFmtId="0" fontId="0" fillId="26" borderId="22" xfId="0" applyFill="1" applyBorder="1" applyAlignment="1" applyProtection="1">
      <protection hidden="1"/>
    </xf>
    <xf numFmtId="0" fontId="0" fillId="26" borderId="31" xfId="0" applyFill="1" applyBorder="1" applyProtection="1">
      <protection hidden="1"/>
    </xf>
    <xf numFmtId="0" fontId="13" fillId="26" borderId="19" xfId="0" applyFont="1" applyFill="1" applyBorder="1" applyProtection="1">
      <protection hidden="1"/>
    </xf>
    <xf numFmtId="0" fontId="0" fillId="26" borderId="15" xfId="0" applyFill="1" applyBorder="1" applyProtection="1">
      <protection hidden="1"/>
    </xf>
    <xf numFmtId="0" fontId="0" fillId="26" borderId="33" xfId="0" applyFill="1" applyBorder="1" applyProtection="1">
      <protection hidden="1"/>
    </xf>
    <xf numFmtId="0" fontId="17" fillId="26" borderId="22" xfId="0" applyFont="1" applyFill="1" applyBorder="1" applyAlignment="1" applyProtection="1">
      <protection hidden="1"/>
    </xf>
    <xf numFmtId="0" fontId="17" fillId="26" borderId="13" xfId="0" applyFont="1" applyFill="1" applyBorder="1" applyAlignment="1" applyProtection="1">
      <protection hidden="1"/>
    </xf>
    <xf numFmtId="0" fontId="17" fillId="26" borderId="31" xfId="0" applyFont="1" applyFill="1" applyBorder="1" applyAlignment="1" applyProtection="1">
      <protection hidden="1"/>
    </xf>
    <xf numFmtId="0" fontId="17" fillId="26" borderId="14" xfId="0" applyFont="1" applyFill="1" applyBorder="1" applyAlignment="1" applyProtection="1">
      <protection hidden="1"/>
    </xf>
    <xf numFmtId="0" fontId="0" fillId="26" borderId="32" xfId="0" applyFill="1" applyBorder="1" applyProtection="1">
      <protection hidden="1"/>
    </xf>
    <xf numFmtId="0" fontId="17" fillId="26" borderId="21" xfId="0" applyFont="1" applyFill="1" applyBorder="1" applyAlignment="1" applyProtection="1">
      <alignment vertical="top"/>
      <protection hidden="1"/>
    </xf>
    <xf numFmtId="0" fontId="17" fillId="26" borderId="30" xfId="0" applyFont="1" applyFill="1" applyBorder="1" applyProtection="1">
      <protection hidden="1"/>
    </xf>
    <xf numFmtId="0" fontId="21" fillId="26" borderId="22" xfId="0" applyFont="1" applyFill="1" applyBorder="1" applyProtection="1">
      <protection hidden="1"/>
    </xf>
    <xf numFmtId="0" fontId="21" fillId="26" borderId="31" xfId="0" applyFont="1" applyFill="1" applyBorder="1" applyProtection="1">
      <protection hidden="1"/>
    </xf>
    <xf numFmtId="0" fontId="0" fillId="26" borderId="18" xfId="0" applyFill="1" applyBorder="1" applyProtection="1">
      <protection hidden="1"/>
    </xf>
    <xf numFmtId="0" fontId="21" fillId="26" borderId="14" xfId="0" applyFont="1" applyFill="1" applyBorder="1" applyProtection="1">
      <protection hidden="1"/>
    </xf>
    <xf numFmtId="0" fontId="21" fillId="26" borderId="32" xfId="0" applyFont="1" applyFill="1" applyBorder="1" applyProtection="1">
      <protection hidden="1"/>
    </xf>
    <xf numFmtId="0" fontId="17" fillId="26" borderId="14" xfId="0" applyFont="1" applyFill="1" applyBorder="1" applyProtection="1">
      <protection hidden="1"/>
    </xf>
    <xf numFmtId="0" fontId="17" fillId="26" borderId="15" xfId="0" applyFont="1" applyFill="1" applyBorder="1" applyProtection="1">
      <protection hidden="1"/>
    </xf>
    <xf numFmtId="0" fontId="21" fillId="26" borderId="33" xfId="0" applyFont="1" applyFill="1" applyBorder="1" applyProtection="1">
      <protection hidden="1"/>
    </xf>
    <xf numFmtId="0" fontId="21" fillId="26" borderId="18" xfId="0" applyFont="1" applyFill="1" applyBorder="1" applyProtection="1">
      <protection hidden="1"/>
    </xf>
    <xf numFmtId="0" fontId="21" fillId="26" borderId="19" xfId="0" applyFont="1" applyFill="1" applyBorder="1" applyProtection="1">
      <protection hidden="1"/>
    </xf>
    <xf numFmtId="0" fontId="21" fillId="26" borderId="15" xfId="0" applyFont="1" applyFill="1" applyBorder="1" applyProtection="1">
      <protection hidden="1"/>
    </xf>
    <xf numFmtId="0" fontId="17" fillId="26" borderId="22" xfId="0" applyFont="1" applyFill="1" applyBorder="1" applyProtection="1">
      <protection hidden="1"/>
    </xf>
    <xf numFmtId="0" fontId="0" fillId="26" borderId="20" xfId="0" applyFill="1" applyBorder="1" applyAlignment="1" applyProtection="1">
      <alignment vertical="top"/>
      <protection hidden="1"/>
    </xf>
    <xf numFmtId="0" fontId="0" fillId="26" borderId="29" xfId="0" applyFill="1" applyBorder="1" applyAlignment="1" applyProtection="1">
      <alignment vertical="top" wrapText="1"/>
      <protection hidden="1"/>
    </xf>
    <xf numFmtId="0" fontId="17" fillId="26" borderId="21" xfId="0" applyFont="1" applyFill="1" applyBorder="1" applyAlignment="1" applyProtection="1">
      <alignment vertical="top" wrapText="1"/>
      <protection hidden="1"/>
    </xf>
    <xf numFmtId="0" fontId="22" fillId="30" borderId="51" xfId="0" applyFont="1" applyFill="1" applyBorder="1" applyAlignment="1" applyProtection="1">
      <alignment horizontal="left"/>
      <protection hidden="1"/>
    </xf>
    <xf numFmtId="0" fontId="22" fillId="0" borderId="44" xfId="0" applyFont="1" applyFill="1" applyBorder="1" applyProtection="1">
      <protection hidden="1"/>
    </xf>
    <xf numFmtId="0" fontId="10" fillId="31" borderId="84" xfId="100" applyFont="1" applyFill="1" applyBorder="1" applyAlignment="1" applyProtection="1">
      <alignment horizontal="right" vertical="center"/>
    </xf>
    <xf numFmtId="0" fontId="22" fillId="30" borderId="47" xfId="100" applyFont="1" applyFill="1" applyBorder="1" applyAlignment="1" applyProtection="1">
      <alignment horizontal="center" vertical="center" wrapText="1"/>
    </xf>
    <xf numFmtId="0" fontId="15" fillId="27" borderId="85" xfId="0" applyFont="1" applyFill="1" applyBorder="1" applyAlignment="1" applyProtection="1">
      <alignment horizontal="center" vertical="center" wrapText="1"/>
    </xf>
    <xf numFmtId="4" fontId="6" fillId="0" borderId="0" xfId="94" applyNumberFormat="1" applyFont="1" applyFill="1" applyBorder="1"/>
    <xf numFmtId="0" fontId="40" fillId="0" borderId="0" xfId="99" applyFont="1" applyFill="1" applyProtection="1"/>
    <xf numFmtId="0" fontId="61" fillId="0" borderId="0" xfId="99" applyFill="1" applyProtection="1"/>
    <xf numFmtId="4" fontId="72" fillId="0" borderId="0" xfId="99" applyNumberFormat="1" applyFont="1" applyFill="1" applyProtection="1">
      <protection hidden="1"/>
    </xf>
    <xf numFmtId="4" fontId="70" fillId="0" borderId="0" xfId="99" applyNumberFormat="1" applyFont="1" applyFill="1" applyProtection="1">
      <protection hidden="1"/>
    </xf>
    <xf numFmtId="0" fontId="0" fillId="0" borderId="0" xfId="0" applyFill="1"/>
    <xf numFmtId="169" fontId="75" fillId="0" borderId="0" xfId="99" applyNumberFormat="1" applyFont="1" applyFill="1" applyProtection="1">
      <protection hidden="1"/>
    </xf>
    <xf numFmtId="4" fontId="75" fillId="0" borderId="0" xfId="99" applyNumberFormat="1" applyFont="1" applyFill="1" applyProtection="1">
      <protection hidden="1"/>
    </xf>
    <xf numFmtId="176" fontId="75" fillId="0" borderId="0" xfId="99" applyNumberFormat="1" applyFont="1" applyFill="1" applyProtection="1">
      <protection hidden="1"/>
    </xf>
    <xf numFmtId="169" fontId="76" fillId="0" borderId="0" xfId="99" applyNumberFormat="1" applyFont="1" applyFill="1" applyProtection="1"/>
    <xf numFmtId="4" fontId="61" fillId="0" borderId="0" xfId="99" applyNumberFormat="1" applyFill="1" applyProtection="1"/>
    <xf numFmtId="4" fontId="61" fillId="0" borderId="0" xfId="99" applyNumberFormat="1" applyFont="1" applyFill="1" applyProtection="1"/>
    <xf numFmtId="4" fontId="10" fillId="0" borderId="21" xfId="94" applyNumberFormat="1" applyFont="1" applyFill="1" applyBorder="1" applyAlignment="1">
      <alignment horizontal="left" vertical="center" wrapText="1"/>
    </xf>
    <xf numFmtId="0" fontId="10" fillId="30" borderId="34" xfId="0" applyFont="1" applyFill="1" applyBorder="1" applyAlignment="1" applyProtection="1">
      <protection hidden="1"/>
    </xf>
    <xf numFmtId="4" fontId="73" fillId="0" borderId="21" xfId="94" applyNumberFormat="1" applyFont="1" applyFill="1" applyBorder="1"/>
    <xf numFmtId="0" fontId="16" fillId="27" borderId="21" xfId="0" applyFont="1" applyFill="1" applyBorder="1" applyAlignment="1" applyProtection="1">
      <alignment horizontal="center" vertical="center"/>
    </xf>
    <xf numFmtId="0" fontId="22" fillId="30" borderId="44" xfId="0" applyFont="1" applyFill="1" applyBorder="1" applyAlignment="1" applyProtection="1">
      <alignment horizontal="center" vertical="center" wrapText="1"/>
      <protection hidden="1"/>
    </xf>
    <xf numFmtId="0" fontId="22" fillId="30" borderId="28" xfId="0" applyFont="1" applyFill="1" applyBorder="1" applyAlignment="1" applyProtection="1">
      <alignment horizontal="center" vertical="center" wrapText="1"/>
      <protection hidden="1"/>
    </xf>
    <xf numFmtId="0" fontId="6" fillId="30" borderId="28" xfId="0" applyFont="1" applyFill="1" applyBorder="1" applyAlignment="1" applyProtection="1">
      <alignment horizontal="center" vertical="center" wrapText="1"/>
      <protection hidden="1"/>
    </xf>
    <xf numFmtId="0" fontId="22" fillId="30" borderId="34" xfId="0" applyFont="1" applyFill="1" applyBorder="1" applyAlignment="1" applyProtection="1">
      <alignment horizontal="left"/>
      <protection hidden="1"/>
    </xf>
    <xf numFmtId="0" fontId="22" fillId="30" borderId="35" xfId="0" applyFont="1" applyFill="1" applyBorder="1" applyAlignment="1" applyProtection="1">
      <alignment horizontal="left"/>
      <protection hidden="1"/>
    </xf>
    <xf numFmtId="0" fontId="22" fillId="30" borderId="36" xfId="0" applyFont="1" applyFill="1" applyBorder="1" applyAlignment="1" applyProtection="1">
      <alignment horizontal="left"/>
      <protection hidden="1"/>
    </xf>
    <xf numFmtId="0" fontId="22" fillId="30" borderId="39" xfId="0" applyFont="1" applyFill="1" applyBorder="1" applyAlignment="1" applyProtection="1">
      <alignment horizontal="left"/>
      <protection hidden="1"/>
    </xf>
    <xf numFmtId="0" fontId="22" fillId="30" borderId="0" xfId="0" applyFont="1" applyFill="1" applyBorder="1" applyAlignment="1" applyProtection="1">
      <alignment horizontal="left"/>
      <protection hidden="1"/>
    </xf>
    <xf numFmtId="0" fontId="22" fillId="30" borderId="40" xfId="0" applyFont="1" applyFill="1" applyBorder="1" applyAlignment="1" applyProtection="1">
      <alignment horizontal="left"/>
      <protection hidden="1"/>
    </xf>
    <xf numFmtId="171" fontId="22" fillId="0" borderId="87" xfId="0" applyNumberFormat="1" applyFont="1" applyFill="1" applyBorder="1" applyAlignment="1" applyProtection="1">
      <alignment horizontal="center" vertical="center" wrapText="1"/>
      <protection hidden="1"/>
    </xf>
    <xf numFmtId="0" fontId="6" fillId="30" borderId="40" xfId="0" applyFont="1" applyFill="1" applyBorder="1" applyProtection="1"/>
    <xf numFmtId="0" fontId="7" fillId="30" borderId="67" xfId="79" applyFill="1" applyBorder="1" applyAlignment="1" applyProtection="1">
      <alignment horizontal="right"/>
    </xf>
    <xf numFmtId="0" fontId="10" fillId="31" borderId="36" xfId="100" applyFont="1" applyFill="1" applyBorder="1" applyAlignment="1" applyProtection="1">
      <alignment horizontal="right" vertical="center" wrapText="1"/>
    </xf>
    <xf numFmtId="170" fontId="17" fillId="0" borderId="76" xfId="0" applyNumberFormat="1" applyFont="1" applyFill="1" applyBorder="1" applyProtection="1">
      <protection hidden="1"/>
    </xf>
    <xf numFmtId="0" fontId="10" fillId="0" borderId="34" xfId="0" applyFont="1" applyFill="1" applyBorder="1" applyProtection="1">
      <protection hidden="1"/>
    </xf>
    <xf numFmtId="0" fontId="20" fillId="0" borderId="35" xfId="0" applyFont="1" applyFill="1" applyBorder="1" applyProtection="1">
      <protection hidden="1"/>
    </xf>
    <xf numFmtId="0" fontId="22" fillId="30" borderId="26" xfId="0" applyFont="1" applyFill="1" applyBorder="1" applyAlignment="1" applyProtection="1">
      <alignment horizontal="center" vertical="center" wrapText="1"/>
      <protection hidden="1"/>
    </xf>
    <xf numFmtId="1" fontId="22" fillId="0" borderId="44" xfId="0" applyNumberFormat="1" applyFont="1" applyFill="1" applyBorder="1" applyProtection="1">
      <protection hidden="1"/>
    </xf>
    <xf numFmtId="1" fontId="22" fillId="0" borderId="26" xfId="0" applyNumberFormat="1" applyFont="1" applyFill="1" applyBorder="1" applyProtection="1">
      <protection hidden="1"/>
    </xf>
    <xf numFmtId="171" fontId="17" fillId="0" borderId="27" xfId="0" applyNumberFormat="1" applyFont="1" applyFill="1" applyBorder="1" applyProtection="1">
      <protection hidden="1"/>
    </xf>
    <xf numFmtId="0" fontId="0" fillId="0" borderId="36" xfId="0" applyBorder="1" applyProtection="1">
      <protection hidden="1"/>
    </xf>
    <xf numFmtId="0" fontId="10" fillId="0" borderId="0" xfId="0" applyFont="1" applyProtection="1">
      <protection hidden="1"/>
    </xf>
    <xf numFmtId="3" fontId="22" fillId="0" borderId="27" xfId="0" applyNumberFormat="1" applyFont="1" applyBorder="1" applyAlignment="1" applyProtection="1">
      <alignment horizontal="right" vertical="center" wrapText="1"/>
      <protection hidden="1"/>
    </xf>
    <xf numFmtId="4" fontId="22" fillId="0" borderId="27" xfId="0" applyNumberFormat="1" applyFont="1" applyBorder="1" applyAlignment="1" applyProtection="1">
      <alignment horizontal="right" vertical="center" wrapText="1"/>
      <protection hidden="1"/>
    </xf>
    <xf numFmtId="3" fontId="17" fillId="0" borderId="28" xfId="0" applyNumberFormat="1" applyFont="1" applyBorder="1" applyAlignment="1" applyProtection="1">
      <alignment horizontal="right" vertical="center" wrapText="1"/>
      <protection hidden="1"/>
    </xf>
    <xf numFmtId="0" fontId="0" fillId="0" borderId="26" xfId="0" applyBorder="1" applyProtection="1">
      <protection hidden="1"/>
    </xf>
    <xf numFmtId="0" fontId="5" fillId="0" borderId="0" xfId="99" applyFont="1" applyFill="1" applyProtection="1"/>
    <xf numFmtId="0" fontId="79" fillId="0" borderId="0" xfId="99" applyFont="1" applyFill="1" applyProtection="1">
      <protection hidden="1"/>
    </xf>
    <xf numFmtId="0" fontId="17" fillId="0" borderId="21" xfId="125" applyFont="1" applyFill="1" applyBorder="1" applyAlignment="1" applyProtection="1">
      <alignment horizontal="left"/>
    </xf>
    <xf numFmtId="0" fontId="79" fillId="0" borderId="0" xfId="99" applyFont="1" applyFill="1" applyBorder="1" applyProtection="1">
      <protection hidden="1"/>
    </xf>
    <xf numFmtId="0" fontId="75" fillId="0" borderId="0" xfId="99" applyFont="1" applyFill="1" applyProtection="1">
      <protection hidden="1"/>
    </xf>
    <xf numFmtId="169" fontId="6" fillId="0" borderId="21" xfId="94" applyNumberFormat="1" applyFont="1" applyFill="1" applyBorder="1"/>
    <xf numFmtId="4" fontId="5" fillId="0" borderId="0" xfId="99" applyNumberFormat="1" applyFont="1" applyFill="1" applyProtection="1"/>
    <xf numFmtId="0" fontId="79" fillId="0" borderId="0" xfId="99" applyFont="1" applyFill="1" applyProtection="1"/>
    <xf numFmtId="4" fontId="79" fillId="0" borderId="0" xfId="99" applyNumberFormat="1" applyFont="1" applyFill="1" applyProtection="1"/>
    <xf numFmtId="0" fontId="15" fillId="27" borderId="17" xfId="0" applyFont="1" applyFill="1" applyBorder="1" applyAlignment="1" applyProtection="1">
      <alignment horizontal="center" vertical="center"/>
    </xf>
    <xf numFmtId="4" fontId="8" fillId="0" borderId="0" xfId="0" applyNumberFormat="1" applyFont="1" applyFill="1" applyBorder="1" applyAlignment="1" applyProtection="1">
      <alignment horizontal="center" vertical="center" wrapText="1"/>
      <protection hidden="1"/>
    </xf>
    <xf numFmtId="169" fontId="77" fillId="0" borderId="0" xfId="0" applyNumberFormat="1" applyFont="1" applyFill="1"/>
    <xf numFmtId="49" fontId="8" fillId="27" borderId="26" xfId="0" applyNumberFormat="1" applyFont="1" applyFill="1" applyBorder="1" applyProtection="1"/>
    <xf numFmtId="49" fontId="8" fillId="27" borderId="28" xfId="0" applyNumberFormat="1" applyFont="1" applyFill="1" applyBorder="1" applyProtection="1"/>
    <xf numFmtId="49" fontId="6" fillId="27" borderId="28" xfId="0" applyNumberFormat="1" applyFont="1" applyFill="1" applyBorder="1" applyAlignment="1" applyProtection="1"/>
    <xf numFmtId="49" fontId="15" fillId="27" borderId="23" xfId="0" applyNumberFormat="1" applyFont="1" applyFill="1" applyBorder="1" applyAlignment="1" applyProtection="1">
      <alignment horizontal="center" vertical="center" wrapText="1"/>
    </xf>
    <xf numFmtId="49" fontId="15" fillId="27" borderId="85" xfId="0" applyNumberFormat="1" applyFont="1" applyFill="1" applyBorder="1" applyAlignment="1" applyProtection="1">
      <alignment horizontal="center" vertical="center" wrapText="1"/>
    </xf>
    <xf numFmtId="49" fontId="15" fillId="27" borderId="28" xfId="0" applyNumberFormat="1" applyFont="1" applyFill="1" applyBorder="1" applyAlignment="1" applyProtection="1">
      <alignment horizontal="center" vertical="center" wrapText="1"/>
    </xf>
    <xf numFmtId="49" fontId="17" fillId="33" borderId="19" xfId="224" applyNumberFormat="1" applyFont="1" applyFill="1" applyBorder="1" applyProtection="1">
      <protection locked="0"/>
    </xf>
    <xf numFmtId="49" fontId="15" fillId="27" borderId="26" xfId="0" applyNumberFormat="1" applyFont="1" applyFill="1" applyBorder="1" applyAlignment="1" applyProtection="1">
      <alignment horizontal="center" vertical="center" wrapText="1"/>
    </xf>
    <xf numFmtId="49" fontId="15" fillId="27" borderId="25" xfId="0" applyNumberFormat="1" applyFont="1" applyFill="1" applyBorder="1" applyAlignment="1" applyProtection="1">
      <alignment horizontal="center" vertical="center" wrapText="1"/>
    </xf>
    <xf numFmtId="0" fontId="10" fillId="0" borderId="36" xfId="0" applyFont="1" applyBorder="1" applyAlignment="1" applyProtection="1">
      <alignment horizontal="right" vertical="center" wrapText="1"/>
      <protection hidden="1"/>
    </xf>
    <xf numFmtId="0" fontId="17" fillId="26" borderId="21" xfId="0" applyFont="1" applyFill="1" applyBorder="1" applyAlignment="1" applyProtection="1">
      <alignment wrapText="1"/>
      <protection hidden="1"/>
    </xf>
    <xf numFmtId="0" fontId="0" fillId="26" borderId="74" xfId="0" applyFill="1" applyBorder="1" applyAlignment="1" applyProtection="1">
      <alignment vertical="top" wrapText="1"/>
      <protection hidden="1"/>
    </xf>
    <xf numFmtId="169" fontId="80" fillId="0" borderId="0" xfId="99" applyNumberFormat="1" applyFont="1" applyFill="1" applyProtection="1">
      <protection hidden="1"/>
    </xf>
    <xf numFmtId="49" fontId="8" fillId="27" borderId="44" xfId="0" applyNumberFormat="1" applyFont="1" applyFill="1" applyBorder="1" applyProtection="1"/>
    <xf numFmtId="49" fontId="15" fillId="27" borderId="24" xfId="0" applyNumberFormat="1" applyFont="1" applyFill="1" applyBorder="1" applyAlignment="1" applyProtection="1">
      <alignment horizontal="center" vertical="center" wrapText="1"/>
    </xf>
    <xf numFmtId="14" fontId="22" fillId="29" borderId="72" xfId="100" applyNumberFormat="1" applyFont="1" applyFill="1" applyBorder="1" applyProtection="1">
      <protection locked="0"/>
    </xf>
    <xf numFmtId="1" fontId="17" fillId="33" borderId="19" xfId="0" applyNumberFormat="1" applyFont="1" applyFill="1" applyBorder="1" applyProtection="1">
      <protection locked="0"/>
    </xf>
    <xf numFmtId="49" fontId="17" fillId="35" borderId="21" xfId="0" applyNumberFormat="1" applyFont="1" applyFill="1" applyBorder="1" applyProtection="1">
      <protection locked="0"/>
    </xf>
    <xf numFmtId="172" fontId="17" fillId="35" borderId="21" xfId="0" applyNumberFormat="1" applyFont="1" applyFill="1" applyBorder="1" applyProtection="1">
      <protection locked="0"/>
    </xf>
    <xf numFmtId="4" fontId="17" fillId="35" borderId="19" xfId="0" applyNumberFormat="1" applyFont="1" applyFill="1" applyBorder="1" applyProtection="1">
      <protection locked="0"/>
    </xf>
    <xf numFmtId="1" fontId="17" fillId="36" borderId="19" xfId="0" applyNumberFormat="1" applyFont="1" applyFill="1" applyBorder="1" applyProtection="1">
      <protection locked="0"/>
    </xf>
    <xf numFmtId="49" fontId="17" fillId="36" borderId="21" xfId="0" applyNumberFormat="1" applyFont="1" applyFill="1" applyBorder="1" applyProtection="1">
      <protection locked="0"/>
    </xf>
    <xf numFmtId="4" fontId="17" fillId="36" borderId="19" xfId="0" applyNumberFormat="1" applyFont="1" applyFill="1" applyBorder="1" applyProtection="1">
      <protection locked="0"/>
    </xf>
    <xf numFmtId="1" fontId="17" fillId="37" borderId="19" xfId="0" applyNumberFormat="1" applyFont="1" applyFill="1" applyBorder="1" applyProtection="1">
      <protection locked="0"/>
    </xf>
    <xf numFmtId="49" fontId="17" fillId="37" borderId="21" xfId="0" applyNumberFormat="1" applyFont="1" applyFill="1" applyBorder="1" applyProtection="1">
      <protection locked="0"/>
    </xf>
    <xf numFmtId="169" fontId="17" fillId="37" borderId="19" xfId="0" applyNumberFormat="1" applyFont="1" applyFill="1" applyBorder="1" applyProtection="1">
      <protection locked="0"/>
    </xf>
    <xf numFmtId="169" fontId="73" fillId="0" borderId="0" xfId="0" applyNumberFormat="1" applyFont="1" applyFill="1"/>
    <xf numFmtId="0" fontId="17" fillId="26" borderId="93" xfId="0" applyFont="1" applyFill="1" applyBorder="1" applyAlignment="1" applyProtection="1">
      <alignment vertical="top"/>
      <protection hidden="1"/>
    </xf>
    <xf numFmtId="0" fontId="17" fillId="26" borderId="96" xfId="0" applyFont="1" applyFill="1" applyBorder="1" applyAlignment="1" applyProtection="1">
      <alignment vertical="top"/>
      <protection hidden="1"/>
    </xf>
    <xf numFmtId="0" fontId="17" fillId="26" borderId="99" xfId="0" applyFont="1" applyFill="1" applyBorder="1" applyAlignment="1" applyProtection="1">
      <alignment vertical="top"/>
      <protection hidden="1"/>
    </xf>
    <xf numFmtId="3" fontId="17" fillId="26" borderId="17" xfId="0" applyNumberFormat="1" applyFont="1" applyFill="1" applyBorder="1" applyProtection="1">
      <protection hidden="1"/>
    </xf>
    <xf numFmtId="0" fontId="17" fillId="26" borderId="18" xfId="0" applyFont="1" applyFill="1" applyBorder="1" applyAlignment="1" applyProtection="1">
      <alignment wrapText="1"/>
      <protection hidden="1"/>
    </xf>
    <xf numFmtId="14" fontId="17" fillId="26" borderId="21" xfId="0" applyNumberFormat="1" applyFont="1" applyFill="1" applyBorder="1" applyAlignment="1" applyProtection="1">
      <alignment vertical="top"/>
      <protection hidden="1"/>
    </xf>
    <xf numFmtId="0" fontId="17" fillId="26" borderId="20" xfId="0" applyNumberFormat="1" applyFont="1" applyFill="1" applyBorder="1" applyAlignment="1" applyProtection="1">
      <alignment vertical="top"/>
      <protection hidden="1"/>
    </xf>
    <xf numFmtId="49" fontId="17" fillId="26" borderId="20" xfId="0" applyNumberFormat="1" applyFont="1" applyFill="1" applyBorder="1" applyAlignment="1" applyProtection="1">
      <alignment vertical="top"/>
      <protection hidden="1"/>
    </xf>
    <xf numFmtId="0" fontId="22" fillId="30" borderId="28" xfId="0" applyFont="1" applyFill="1" applyBorder="1" applyAlignment="1" applyProtection="1">
      <alignment horizontal="center" vertical="center" wrapText="1"/>
      <protection hidden="1"/>
    </xf>
    <xf numFmtId="170" fontId="22" fillId="30" borderId="27" xfId="0" applyNumberFormat="1" applyFont="1" applyFill="1" applyBorder="1" applyProtection="1">
      <protection hidden="1"/>
    </xf>
    <xf numFmtId="0" fontId="22" fillId="30" borderId="102" xfId="100" applyFont="1" applyFill="1" applyBorder="1" applyAlignment="1" applyProtection="1">
      <alignment horizontal="center" vertical="center" wrapText="1"/>
    </xf>
    <xf numFmtId="171" fontId="22" fillId="0" borderId="49" xfId="0" applyNumberFormat="1" applyFont="1" applyFill="1" applyBorder="1" applyAlignment="1" applyProtection="1">
      <alignment horizontal="center" vertical="center" wrapText="1"/>
      <protection hidden="1"/>
    </xf>
    <xf numFmtId="171" fontId="22" fillId="0" borderId="50" xfId="0" applyNumberFormat="1" applyFont="1" applyFill="1" applyBorder="1" applyAlignment="1" applyProtection="1">
      <alignment horizontal="center" vertical="center" wrapText="1"/>
      <protection hidden="1"/>
    </xf>
    <xf numFmtId="171" fontId="17" fillId="0" borderId="72" xfId="0" applyNumberFormat="1" applyFont="1" applyFill="1" applyBorder="1" applyProtection="1">
      <protection hidden="1"/>
    </xf>
    <xf numFmtId="171" fontId="22" fillId="30" borderId="83" xfId="0" applyNumberFormat="1" applyFont="1" applyFill="1" applyBorder="1" applyProtection="1">
      <protection hidden="1"/>
    </xf>
    <xf numFmtId="171" fontId="17" fillId="0" borderId="66" xfId="0" applyNumberFormat="1" applyFont="1" applyFill="1" applyBorder="1" applyProtection="1">
      <protection hidden="1"/>
    </xf>
    <xf numFmtId="171" fontId="22" fillId="30" borderId="53" xfId="0" applyNumberFormat="1" applyFont="1" applyFill="1" applyBorder="1" applyProtection="1">
      <protection hidden="1"/>
    </xf>
    <xf numFmtId="0" fontId="17" fillId="0" borderId="35" xfId="0" applyFont="1" applyBorder="1" applyAlignment="1" applyProtection="1">
      <alignment horizontal="left" vertical="center" wrapText="1"/>
      <protection hidden="1"/>
    </xf>
    <xf numFmtId="0" fontId="22" fillId="27" borderId="45" xfId="0" applyFont="1" applyFill="1" applyBorder="1" applyProtection="1"/>
    <xf numFmtId="0" fontId="17" fillId="0" borderId="103" xfId="0" applyFont="1" applyBorder="1" applyProtection="1"/>
    <xf numFmtId="0" fontId="22" fillId="27" borderId="103" xfId="0" applyFont="1" applyFill="1" applyBorder="1" applyProtection="1"/>
    <xf numFmtId="0" fontId="73" fillId="0" borderId="0" xfId="0" applyFont="1" applyFill="1"/>
    <xf numFmtId="0" fontId="7" fillId="0" borderId="0" xfId="79" applyFill="1" applyAlignment="1" applyProtection="1"/>
    <xf numFmtId="0" fontId="4" fillId="0" borderId="0" xfId="99" applyFont="1" applyFill="1" applyProtection="1"/>
    <xf numFmtId="169" fontId="6" fillId="0" borderId="0" xfId="0" applyNumberFormat="1" applyFont="1" applyFill="1"/>
    <xf numFmtId="49" fontId="15" fillId="27" borderId="44" xfId="0" applyNumberFormat="1" applyFont="1" applyFill="1" applyBorder="1" applyAlignment="1" applyProtection="1">
      <alignment horizontal="left"/>
    </xf>
    <xf numFmtId="49" fontId="15" fillId="27" borderId="26" xfId="0" applyNumberFormat="1" applyFont="1" applyFill="1" applyBorder="1" applyAlignment="1" applyProtection="1">
      <alignment horizontal="left"/>
    </xf>
    <xf numFmtId="49" fontId="15" fillId="27" borderId="28" xfId="0" applyNumberFormat="1" applyFont="1" applyFill="1" applyBorder="1" applyAlignment="1" applyProtection="1">
      <alignment horizontal="left"/>
    </xf>
    <xf numFmtId="49" fontId="17" fillId="38" borderId="19" xfId="224" applyNumberFormat="1" applyFont="1" applyFill="1" applyBorder="1" applyProtection="1">
      <protection locked="0"/>
    </xf>
    <xf numFmtId="49" fontId="17" fillId="38" borderId="21" xfId="224" applyNumberFormat="1" applyFont="1" applyFill="1" applyBorder="1" applyProtection="1">
      <protection locked="0"/>
    </xf>
    <xf numFmtId="172" fontId="17" fillId="38" borderId="21" xfId="224" applyNumberFormat="1" applyFont="1" applyFill="1" applyBorder="1" applyProtection="1">
      <protection locked="0"/>
    </xf>
    <xf numFmtId="175" fontId="17" fillId="38" borderId="21" xfId="224" applyNumberFormat="1" applyFont="1" applyFill="1" applyBorder="1" applyProtection="1">
      <protection locked="0"/>
    </xf>
    <xf numFmtId="14" fontId="17" fillId="38" borderId="21" xfId="224" applyNumberFormat="1" applyFont="1" applyFill="1" applyBorder="1" applyProtection="1">
      <protection locked="0"/>
    </xf>
    <xf numFmtId="0" fontId="6" fillId="30" borderId="48" xfId="0" applyFont="1" applyFill="1" applyBorder="1" applyAlignment="1" applyProtection="1">
      <alignment horizontal="center" wrapText="1"/>
    </xf>
    <xf numFmtId="0" fontId="64" fillId="0" borderId="105" xfId="94" applyFont="1" applyFill="1" applyBorder="1"/>
    <xf numFmtId="0" fontId="6" fillId="0" borderId="106" xfId="94" applyFill="1" applyBorder="1"/>
    <xf numFmtId="4" fontId="6" fillId="0" borderId="106" xfId="94" applyNumberFormat="1" applyFont="1" applyFill="1" applyBorder="1"/>
    <xf numFmtId="169" fontId="75" fillId="0" borderId="104" xfId="99" applyNumberFormat="1" applyFont="1" applyFill="1" applyBorder="1" applyProtection="1">
      <protection hidden="1"/>
    </xf>
    <xf numFmtId="4" fontId="75" fillId="0" borderId="104" xfId="99" applyNumberFormat="1" applyFont="1" applyFill="1" applyBorder="1" applyProtection="1">
      <protection hidden="1"/>
    </xf>
    <xf numFmtId="0" fontId="75" fillId="0" borderId="104" xfId="99" applyFont="1" applyFill="1" applyBorder="1" applyProtection="1">
      <protection hidden="1"/>
    </xf>
    <xf numFmtId="0" fontId="6" fillId="26" borderId="0" xfId="0" quotePrefix="1" applyFont="1" applyFill="1" applyBorder="1" applyProtection="1"/>
    <xf numFmtId="0" fontId="62" fillId="30" borderId="46" xfId="100" applyFont="1" applyFill="1" applyBorder="1" applyAlignment="1" applyProtection="1">
      <alignment horizontal="right"/>
    </xf>
    <xf numFmtId="0" fontId="82" fillId="26" borderId="0" xfId="0" applyFont="1" applyFill="1" applyBorder="1" applyProtection="1"/>
    <xf numFmtId="0" fontId="0" fillId="26" borderId="0" xfId="0" applyFill="1" applyBorder="1" applyAlignment="1" applyProtection="1">
      <alignment vertical="top"/>
    </xf>
    <xf numFmtId="0" fontId="22" fillId="30" borderId="67" xfId="100" applyFont="1" applyFill="1" applyBorder="1" applyAlignment="1" applyProtection="1">
      <alignment horizontal="center" vertical="center" wrapText="1"/>
    </xf>
    <xf numFmtId="0" fontId="8" fillId="0" borderId="0" xfId="0" applyFont="1" applyBorder="1" applyProtection="1">
      <protection hidden="1"/>
    </xf>
    <xf numFmtId="170" fontId="22" fillId="0" borderId="76" xfId="0" applyNumberFormat="1" applyFont="1" applyFill="1" applyBorder="1" applyProtection="1">
      <protection hidden="1"/>
    </xf>
    <xf numFmtId="0" fontId="17" fillId="0" borderId="0" xfId="0" applyFont="1" applyBorder="1" applyAlignment="1" applyProtection="1">
      <alignment horizontal="left" vertical="center" wrapText="1"/>
      <protection hidden="1"/>
    </xf>
    <xf numFmtId="0" fontId="10" fillId="0" borderId="0" xfId="0" applyFont="1" applyBorder="1" applyAlignment="1" applyProtection="1">
      <alignment horizontal="right" vertical="center" wrapText="1"/>
      <protection hidden="1"/>
    </xf>
    <xf numFmtId="3" fontId="17" fillId="0" borderId="0" xfId="0" applyNumberFormat="1" applyFont="1" applyBorder="1" applyAlignment="1" applyProtection="1">
      <alignment horizontal="right" vertical="center" wrapText="1"/>
      <protection hidden="1"/>
    </xf>
    <xf numFmtId="4" fontId="17" fillId="0" borderId="0" xfId="0" applyNumberFormat="1" applyFont="1" applyBorder="1" applyAlignment="1" applyProtection="1">
      <alignment horizontal="right" vertical="center" wrapText="1"/>
      <protection hidden="1"/>
    </xf>
    <xf numFmtId="0" fontId="3" fillId="0" borderId="0" xfId="99" applyFont="1" applyFill="1" applyProtection="1"/>
    <xf numFmtId="169" fontId="17" fillId="0" borderId="0" xfId="0" applyNumberFormat="1" applyFont="1" applyFill="1" applyBorder="1" applyProtection="1">
      <protection locked="0"/>
    </xf>
    <xf numFmtId="0" fontId="17" fillId="26" borderId="21" xfId="0" applyFont="1" applyFill="1" applyBorder="1" applyAlignment="1" applyProtection="1">
      <alignment horizontal="left" wrapText="1"/>
      <protection hidden="1"/>
    </xf>
    <xf numFmtId="174" fontId="17" fillId="0" borderId="27" xfId="0" applyNumberFormat="1" applyFont="1" applyFill="1" applyBorder="1" applyProtection="1">
      <protection hidden="1"/>
    </xf>
    <xf numFmtId="174" fontId="17" fillId="0" borderId="55" xfId="0" applyNumberFormat="1" applyFont="1" applyFill="1" applyBorder="1" applyProtection="1">
      <protection hidden="1"/>
    </xf>
    <xf numFmtId="174" fontId="17" fillId="0" borderId="48" xfId="0" applyNumberFormat="1" applyFont="1" applyFill="1" applyBorder="1" applyProtection="1">
      <protection hidden="1"/>
    </xf>
    <xf numFmtId="174" fontId="17" fillId="0" borderId="56" xfId="0" applyNumberFormat="1" applyFont="1" applyFill="1" applyBorder="1" applyProtection="1">
      <protection hidden="1"/>
    </xf>
    <xf numFmtId="174" fontId="17" fillId="0" borderId="38" xfId="0" applyNumberFormat="1" applyFont="1" applyFill="1" applyBorder="1" applyProtection="1">
      <protection hidden="1"/>
    </xf>
    <xf numFmtId="174" fontId="17" fillId="0" borderId="80" xfId="0" applyNumberFormat="1" applyFont="1" applyFill="1" applyBorder="1" applyProtection="1">
      <protection hidden="1"/>
    </xf>
    <xf numFmtId="174" fontId="17" fillId="0" borderId="78" xfId="0" applyNumberFormat="1" applyFont="1" applyFill="1" applyBorder="1" applyProtection="1">
      <protection hidden="1"/>
    </xf>
    <xf numFmtId="174" fontId="22" fillId="30" borderId="57" xfId="0" applyNumberFormat="1" applyFont="1" applyFill="1" applyBorder="1" applyProtection="1">
      <protection hidden="1"/>
    </xf>
    <xf numFmtId="174" fontId="22" fillId="30" borderId="50" xfId="0" applyNumberFormat="1" applyFont="1" applyFill="1" applyBorder="1" applyProtection="1">
      <protection hidden="1"/>
    </xf>
    <xf numFmtId="174" fontId="17" fillId="0" borderId="45" xfId="0" applyNumberFormat="1" applyFont="1" applyFill="1" applyBorder="1" applyProtection="1">
      <protection hidden="1"/>
    </xf>
    <xf numFmtId="174" fontId="17" fillId="0" borderId="37" xfId="0" applyNumberFormat="1" applyFont="1" applyFill="1" applyBorder="1" applyProtection="1">
      <protection hidden="1"/>
    </xf>
    <xf numFmtId="174" fontId="17" fillId="0" borderId="46" xfId="0" applyNumberFormat="1" applyFont="1" applyFill="1" applyBorder="1" applyProtection="1">
      <protection hidden="1"/>
    </xf>
    <xf numFmtId="174" fontId="17" fillId="0" borderId="77" xfId="0" applyNumberFormat="1" applyFont="1" applyFill="1" applyBorder="1" applyProtection="1">
      <protection hidden="1"/>
    </xf>
    <xf numFmtId="174" fontId="17" fillId="0" borderId="47" xfId="0" applyNumberFormat="1" applyFont="1" applyFill="1" applyBorder="1" applyProtection="1">
      <protection hidden="1"/>
    </xf>
    <xf numFmtId="174" fontId="22" fillId="30" borderId="24" xfId="0" applyNumberFormat="1" applyFont="1" applyFill="1" applyBorder="1" applyProtection="1">
      <protection hidden="1"/>
    </xf>
    <xf numFmtId="164" fontId="67" fillId="31" borderId="0" xfId="0" applyNumberFormat="1" applyFont="1" applyFill="1" applyBorder="1" applyAlignment="1" applyProtection="1">
      <alignment horizontal="center"/>
      <protection hidden="1"/>
    </xf>
    <xf numFmtId="164" fontId="63" fillId="31" borderId="0" xfId="0" applyNumberFormat="1" applyFont="1" applyFill="1" applyBorder="1" applyAlignment="1" applyProtection="1">
      <alignment horizontal="center"/>
      <protection hidden="1"/>
    </xf>
    <xf numFmtId="0" fontId="0" fillId="26" borderId="0" xfId="0" applyFill="1" applyBorder="1" applyAlignment="1" applyProtection="1"/>
    <xf numFmtId="0" fontId="0" fillId="31" borderId="0" xfId="0" applyFill="1" applyBorder="1" applyAlignment="1" applyProtection="1"/>
    <xf numFmtId="164" fontId="67" fillId="31" borderId="0" xfId="0" applyNumberFormat="1" applyFont="1" applyFill="1" applyBorder="1" applyAlignment="1" applyProtection="1">
      <protection hidden="1"/>
    </xf>
    <xf numFmtId="164" fontId="63" fillId="31" borderId="0" xfId="0" applyNumberFormat="1" applyFont="1" applyFill="1" applyBorder="1" applyAlignment="1" applyProtection="1">
      <protection hidden="1"/>
    </xf>
    <xf numFmtId="164" fontId="67" fillId="0" borderId="0" xfId="0" applyNumberFormat="1" applyFont="1" applyFill="1" applyBorder="1" applyAlignment="1" applyProtection="1">
      <protection hidden="1"/>
    </xf>
    <xf numFmtId="0" fontId="6" fillId="26" borderId="0" xfId="0" applyFont="1" applyFill="1" applyBorder="1" applyAlignment="1" applyProtection="1">
      <alignment vertical="center"/>
    </xf>
    <xf numFmtId="0" fontId="64" fillId="0" borderId="0" xfId="94" applyFont="1" applyFill="1" applyBorder="1"/>
    <xf numFmtId="0" fontId="15" fillId="28" borderId="21" xfId="0" applyFont="1" applyFill="1" applyBorder="1" applyAlignment="1" applyProtection="1">
      <alignment horizontal="left" vertical="top" wrapText="1"/>
    </xf>
    <xf numFmtId="0" fontId="8" fillId="28" borderId="21" xfId="0" applyFont="1" applyFill="1" applyBorder="1" applyAlignment="1" applyProtection="1">
      <alignment horizontal="left" vertical="top" wrapText="1"/>
    </xf>
    <xf numFmtId="0" fontId="15" fillId="28" borderId="74" xfId="0" applyFont="1" applyFill="1" applyBorder="1" applyAlignment="1" applyProtection="1">
      <alignment horizontal="left" vertical="top" wrapText="1"/>
    </xf>
    <xf numFmtId="169" fontId="87" fillId="34" borderId="19" xfId="0" applyNumberFormat="1" applyFont="1" applyFill="1" applyBorder="1" applyProtection="1"/>
    <xf numFmtId="4" fontId="87" fillId="34" borderId="19" xfId="0" applyNumberFormat="1" applyFont="1" applyFill="1" applyBorder="1" applyProtection="1"/>
    <xf numFmtId="174" fontId="11" fillId="0" borderId="0" xfId="0" applyNumberFormat="1" applyFont="1" applyProtection="1">
      <protection hidden="1"/>
    </xf>
    <xf numFmtId="4" fontId="43" fillId="0" borderId="0" xfId="0" applyNumberFormat="1" applyFont="1" applyProtection="1">
      <protection hidden="1"/>
    </xf>
    <xf numFmtId="0" fontId="43" fillId="0" borderId="0" xfId="0" applyFont="1" applyFill="1" applyBorder="1" applyProtection="1">
      <protection hidden="1"/>
    </xf>
    <xf numFmtId="174" fontId="22" fillId="0" borderId="0" xfId="0" applyNumberFormat="1" applyFont="1" applyFill="1" applyBorder="1" applyProtection="1">
      <protection hidden="1"/>
    </xf>
    <xf numFmtId="169" fontId="43" fillId="0" borderId="0" xfId="0" applyNumberFormat="1" applyFont="1" applyProtection="1">
      <protection hidden="1"/>
    </xf>
    <xf numFmtId="171" fontId="73" fillId="0" borderId="0" xfId="0" applyNumberFormat="1" applyFont="1" applyProtection="1">
      <protection hidden="1"/>
    </xf>
    <xf numFmtId="174" fontId="43" fillId="0" borderId="0" xfId="0" applyNumberFormat="1" applyFont="1" applyProtection="1">
      <protection hidden="1"/>
    </xf>
    <xf numFmtId="171" fontId="43" fillId="0" borderId="0" xfId="0" applyNumberFormat="1" applyFont="1" applyProtection="1">
      <protection hidden="1"/>
    </xf>
    <xf numFmtId="0" fontId="6" fillId="0" borderId="0" xfId="0" applyFont="1" applyProtection="1"/>
    <xf numFmtId="0" fontId="88" fillId="0" borderId="21" xfId="94" applyFont="1" applyFill="1" applyBorder="1"/>
    <xf numFmtId="0" fontId="73" fillId="26" borderId="0" xfId="0" applyFont="1" applyFill="1" applyBorder="1" applyAlignment="1" applyProtection="1">
      <alignment horizontal="center" vertical="center"/>
    </xf>
    <xf numFmtId="0" fontId="10" fillId="30" borderId="32" xfId="100" applyFont="1" applyFill="1" applyBorder="1" applyAlignment="1" applyProtection="1">
      <alignment horizontal="right" wrapText="1"/>
    </xf>
    <xf numFmtId="0" fontId="17" fillId="26" borderId="106" xfId="0" applyFont="1" applyFill="1" applyBorder="1" applyAlignment="1" applyProtection="1">
      <alignment vertical="top"/>
      <protection hidden="1"/>
    </xf>
    <xf numFmtId="0" fontId="15" fillId="28" borderId="21" xfId="0" applyFont="1" applyFill="1" applyBorder="1" applyAlignment="1" applyProtection="1">
      <alignment horizontal="left" vertical="center" wrapText="1"/>
    </xf>
    <xf numFmtId="177" fontId="17" fillId="33" borderId="19" xfId="0" applyNumberFormat="1" applyFont="1" applyFill="1" applyBorder="1" applyAlignment="1" applyProtection="1">
      <alignment horizontal="center"/>
      <protection locked="0"/>
    </xf>
    <xf numFmtId="1" fontId="17" fillId="35" borderId="21" xfId="0" applyNumberFormat="1" applyFont="1" applyFill="1" applyBorder="1" applyAlignment="1" applyProtection="1">
      <alignment horizontal="center"/>
      <protection locked="0"/>
    </xf>
    <xf numFmtId="0" fontId="10" fillId="30" borderId="44" xfId="0" applyFont="1" applyFill="1" applyBorder="1" applyProtection="1">
      <protection hidden="1"/>
    </xf>
    <xf numFmtId="0" fontId="20" fillId="30" borderId="26" xfId="0" applyFont="1" applyFill="1" applyBorder="1" applyProtection="1">
      <protection hidden="1"/>
    </xf>
    <xf numFmtId="0" fontId="46" fillId="32" borderId="0" xfId="99" applyFont="1" applyFill="1" applyBorder="1" applyProtection="1">
      <protection hidden="1"/>
    </xf>
    <xf numFmtId="0" fontId="61" fillId="32" borderId="0" xfId="99" applyFont="1" applyFill="1" applyBorder="1" applyProtection="1">
      <protection hidden="1"/>
    </xf>
    <xf numFmtId="0" fontId="90" fillId="32" borderId="0" xfId="99" applyFont="1" applyFill="1" applyBorder="1" applyProtection="1">
      <protection hidden="1"/>
    </xf>
    <xf numFmtId="0" fontId="15" fillId="30" borderId="27" xfId="0" applyFont="1" applyFill="1" applyBorder="1" applyAlignment="1" applyProtection="1">
      <alignment horizontal="center" vertical="center" wrapText="1"/>
      <protection hidden="1"/>
    </xf>
    <xf numFmtId="0" fontId="22" fillId="32" borderId="0" xfId="0" applyFont="1" applyFill="1" applyBorder="1" applyProtection="1">
      <protection hidden="1"/>
    </xf>
    <xf numFmtId="0" fontId="17" fillId="32" borderId="0" xfId="0" applyFont="1" applyFill="1" applyBorder="1" applyProtection="1">
      <protection hidden="1"/>
    </xf>
    <xf numFmtId="3" fontId="8" fillId="32" borderId="0" xfId="0" applyNumberFormat="1" applyFont="1" applyFill="1" applyBorder="1" applyProtection="1">
      <protection hidden="1"/>
    </xf>
    <xf numFmtId="0" fontId="91" fillId="0" borderId="0" xfId="0" applyFont="1" applyProtection="1">
      <protection hidden="1"/>
    </xf>
    <xf numFmtId="0" fontId="91" fillId="0" borderId="0" xfId="0" applyFont="1" applyAlignment="1" applyProtection="1">
      <alignment horizontal="right"/>
      <protection hidden="1"/>
    </xf>
    <xf numFmtId="49" fontId="17" fillId="26" borderId="21" xfId="0" applyNumberFormat="1" applyFont="1" applyFill="1" applyBorder="1" applyAlignment="1" applyProtection="1">
      <alignment vertical="top" wrapText="1"/>
      <protection hidden="1"/>
    </xf>
    <xf numFmtId="169" fontId="61" fillId="0" borderId="0" xfId="99" applyNumberFormat="1" applyFill="1" applyProtection="1"/>
    <xf numFmtId="0" fontId="61" fillId="0" borderId="0" xfId="99" applyNumberFormat="1" applyFill="1" applyProtection="1"/>
    <xf numFmtId="2" fontId="17" fillId="35" borderId="21" xfId="0" applyNumberFormat="1" applyFont="1" applyFill="1" applyBorder="1" applyProtection="1">
      <protection locked="0"/>
    </xf>
    <xf numFmtId="14" fontId="8" fillId="27" borderId="26" xfId="0" applyNumberFormat="1" applyFont="1" applyFill="1" applyBorder="1" applyProtection="1"/>
    <xf numFmtId="14" fontId="15" fillId="27" borderId="26" xfId="0" applyNumberFormat="1" applyFont="1" applyFill="1" applyBorder="1" applyAlignment="1" applyProtection="1"/>
    <xf numFmtId="0" fontId="94" fillId="26" borderId="0" xfId="0" applyFont="1" applyFill="1" applyBorder="1" applyProtection="1"/>
    <xf numFmtId="0" fontId="22" fillId="27" borderId="19" xfId="0" applyFont="1" applyFill="1" applyBorder="1" applyProtection="1">
      <protection locked="0"/>
    </xf>
    <xf numFmtId="0" fontId="17" fillId="0" borderId="19" xfId="0" applyFont="1" applyBorder="1" applyProtection="1">
      <protection locked="0"/>
    </xf>
    <xf numFmtId="169" fontId="87" fillId="34" borderId="19" xfId="0" applyNumberFormat="1" applyFont="1" applyFill="1" applyBorder="1" applyProtection="1">
      <protection locked="0"/>
    </xf>
    <xf numFmtId="1" fontId="17" fillId="36" borderId="19" xfId="0" applyNumberFormat="1" applyFont="1" applyFill="1" applyBorder="1" applyAlignment="1" applyProtection="1">
      <alignment horizontal="center"/>
      <protection locked="0"/>
    </xf>
    <xf numFmtId="1" fontId="17" fillId="37" borderId="19" xfId="0" applyNumberFormat="1" applyFont="1" applyFill="1" applyBorder="1" applyAlignment="1" applyProtection="1">
      <alignment horizontal="center"/>
      <protection locked="0"/>
    </xf>
    <xf numFmtId="0" fontId="2" fillId="0" borderId="0" xfId="99" applyFont="1" applyFill="1" applyProtection="1"/>
    <xf numFmtId="178" fontId="17" fillId="33" borderId="19" xfId="0" applyNumberFormat="1" applyFont="1" applyFill="1" applyBorder="1" applyAlignment="1" applyProtection="1">
      <alignment horizontal="center"/>
      <protection locked="0"/>
    </xf>
    <xf numFmtId="0" fontId="69" fillId="26" borderId="0" xfId="0" applyFont="1" applyFill="1" applyBorder="1" applyAlignment="1" applyProtection="1">
      <alignment horizontal="center" wrapText="1"/>
    </xf>
    <xf numFmtId="0" fontId="17" fillId="26" borderId="20" xfId="0" applyFont="1" applyFill="1" applyBorder="1" applyAlignment="1" applyProtection="1">
      <alignment horizontal="left" vertical="top" wrapText="1"/>
      <protection hidden="1"/>
    </xf>
    <xf numFmtId="0" fontId="17" fillId="26" borderId="74" xfId="0" applyFont="1" applyFill="1" applyBorder="1" applyAlignment="1" applyProtection="1">
      <alignment horizontal="left" vertical="top" wrapText="1"/>
      <protection hidden="1"/>
    </xf>
    <xf numFmtId="0" fontId="17" fillId="26" borderId="20" xfId="0" applyFont="1" applyFill="1" applyBorder="1" applyAlignment="1" applyProtection="1">
      <alignment horizontal="left" wrapText="1"/>
      <protection hidden="1"/>
    </xf>
    <xf numFmtId="0" fontId="17" fillId="26" borderId="30" xfId="0" applyFont="1" applyFill="1" applyBorder="1" applyAlignment="1" applyProtection="1">
      <alignment horizontal="left" wrapText="1"/>
      <protection hidden="1"/>
    </xf>
    <xf numFmtId="0" fontId="17" fillId="26" borderId="74" xfId="0" applyFont="1" applyFill="1" applyBorder="1" applyAlignment="1" applyProtection="1">
      <alignment horizontal="left" wrapText="1"/>
      <protection hidden="1"/>
    </xf>
    <xf numFmtId="0" fontId="17" fillId="26" borderId="30" xfId="0" applyFont="1" applyFill="1" applyBorder="1" applyAlignment="1" applyProtection="1">
      <alignment horizontal="left" vertical="top" wrapText="1"/>
      <protection hidden="1"/>
    </xf>
    <xf numFmtId="0" fontId="17" fillId="26" borderId="107" xfId="0" applyFont="1" applyFill="1" applyBorder="1" applyAlignment="1" applyProtection="1">
      <alignment horizontal="left" vertical="top" wrapText="1"/>
      <protection hidden="1"/>
    </xf>
    <xf numFmtId="0" fontId="17" fillId="26" borderId="105" xfId="0" applyFont="1" applyFill="1" applyBorder="1" applyAlignment="1" applyProtection="1">
      <alignment horizontal="left" vertical="top" wrapText="1"/>
      <protection hidden="1"/>
    </xf>
    <xf numFmtId="0" fontId="17" fillId="26" borderId="22" xfId="0" applyFont="1" applyFill="1" applyBorder="1" applyAlignment="1" applyProtection="1">
      <alignment horizontal="left" wrapText="1"/>
      <protection hidden="1"/>
    </xf>
    <xf numFmtId="0" fontId="17" fillId="26" borderId="31" xfId="0" applyFont="1" applyFill="1" applyBorder="1" applyAlignment="1" applyProtection="1">
      <alignment horizontal="left" wrapText="1"/>
      <protection hidden="1"/>
    </xf>
    <xf numFmtId="0" fontId="17" fillId="26" borderId="97" xfId="0" applyFont="1" applyFill="1" applyBorder="1" applyAlignment="1" applyProtection="1">
      <alignment horizontal="left" vertical="top" wrapText="1"/>
      <protection hidden="1"/>
    </xf>
    <xf numFmtId="0" fontId="17" fillId="26" borderId="98" xfId="0" applyFont="1" applyFill="1" applyBorder="1" applyAlignment="1" applyProtection="1">
      <alignment horizontal="left" vertical="top" wrapText="1"/>
      <protection hidden="1"/>
    </xf>
    <xf numFmtId="0" fontId="17" fillId="26" borderId="100" xfId="0" applyFont="1" applyFill="1" applyBorder="1" applyAlignment="1" applyProtection="1">
      <alignment horizontal="left" vertical="top" wrapText="1"/>
      <protection hidden="1"/>
    </xf>
    <xf numFmtId="0" fontId="17" fillId="26" borderId="101" xfId="0" applyFont="1" applyFill="1" applyBorder="1" applyAlignment="1" applyProtection="1">
      <alignment horizontal="left" vertical="top" wrapText="1"/>
      <protection hidden="1"/>
    </xf>
    <xf numFmtId="0" fontId="17" fillId="26" borderId="20" xfId="0" applyFont="1" applyFill="1" applyBorder="1" applyAlignment="1" applyProtection="1">
      <alignment vertical="top" wrapText="1"/>
      <protection hidden="1"/>
    </xf>
    <xf numFmtId="0" fontId="17" fillId="26" borderId="29" xfId="0" applyFont="1" applyFill="1" applyBorder="1" applyAlignment="1" applyProtection="1">
      <alignment vertical="top" wrapText="1"/>
      <protection hidden="1"/>
    </xf>
    <xf numFmtId="0" fontId="6" fillId="26" borderId="20" xfId="121" applyFont="1" applyFill="1" applyBorder="1" applyAlignment="1" applyProtection="1">
      <alignment horizontal="left" vertical="top" wrapText="1"/>
      <protection hidden="1"/>
    </xf>
    <xf numFmtId="0" fontId="6" fillId="26" borderId="74" xfId="121" applyFont="1" applyFill="1" applyBorder="1" applyAlignment="1" applyProtection="1">
      <alignment horizontal="left" vertical="top" wrapText="1"/>
      <protection hidden="1"/>
    </xf>
    <xf numFmtId="0" fontId="21" fillId="26" borderId="29" xfId="0" applyFont="1" applyFill="1" applyBorder="1" applyAlignment="1" applyProtection="1">
      <alignment horizontal="left" vertical="top" wrapText="1"/>
      <protection hidden="1"/>
    </xf>
    <xf numFmtId="0" fontId="17" fillId="26" borderId="94" xfId="0" applyFont="1" applyFill="1" applyBorder="1" applyAlignment="1" applyProtection="1">
      <alignment horizontal="left" vertical="top" wrapText="1"/>
      <protection hidden="1"/>
    </xf>
    <xf numFmtId="0" fontId="17" fillId="26" borderId="95" xfId="0" applyFont="1" applyFill="1" applyBorder="1" applyAlignment="1" applyProtection="1">
      <alignment horizontal="left" vertical="top" wrapText="1"/>
      <protection hidden="1"/>
    </xf>
    <xf numFmtId="0" fontId="10" fillId="27" borderId="20" xfId="0" applyFont="1" applyFill="1" applyBorder="1" applyAlignment="1" applyProtection="1">
      <alignment horizontal="center"/>
      <protection hidden="1"/>
    </xf>
    <xf numFmtId="0" fontId="10" fillId="27" borderId="30" xfId="0" applyFont="1" applyFill="1" applyBorder="1" applyAlignment="1" applyProtection="1">
      <alignment horizontal="center"/>
      <protection hidden="1"/>
    </xf>
    <xf numFmtId="0" fontId="10" fillId="27" borderId="29" xfId="0" applyFont="1" applyFill="1" applyBorder="1" applyAlignment="1" applyProtection="1">
      <alignment horizontal="center"/>
      <protection hidden="1"/>
    </xf>
    <xf numFmtId="0" fontId="17" fillId="26" borderId="30" xfId="0" applyFont="1" applyFill="1" applyBorder="1" applyAlignment="1" applyProtection="1">
      <alignment horizontal="left" vertical="top"/>
      <protection hidden="1"/>
    </xf>
    <xf numFmtId="0" fontId="17" fillId="26" borderId="29" xfId="0" applyFont="1" applyFill="1" applyBorder="1" applyAlignment="1" applyProtection="1">
      <alignment horizontal="left" vertical="top"/>
      <protection hidden="1"/>
    </xf>
    <xf numFmtId="0" fontId="10" fillId="27" borderId="74" xfId="0" applyFont="1" applyFill="1" applyBorder="1" applyAlignment="1" applyProtection="1">
      <alignment horizontal="center"/>
      <protection hidden="1"/>
    </xf>
    <xf numFmtId="0" fontId="17" fillId="26" borderId="13" xfId="0" applyFont="1" applyFill="1" applyBorder="1" applyAlignment="1" applyProtection="1">
      <alignment horizontal="left" wrapText="1"/>
      <protection hidden="1"/>
    </xf>
    <xf numFmtId="0" fontId="17" fillId="26" borderId="21" xfId="0" applyFont="1" applyFill="1" applyBorder="1" applyAlignment="1" applyProtection="1">
      <alignment horizontal="left" vertical="top" wrapText="1"/>
      <protection hidden="1"/>
    </xf>
    <xf numFmtId="0" fontId="6" fillId="26" borderId="20" xfId="0" applyFont="1" applyFill="1" applyBorder="1" applyAlignment="1" applyProtection="1">
      <alignment horizontal="left" vertical="top" wrapText="1"/>
      <protection hidden="1"/>
    </xf>
    <xf numFmtId="0" fontId="0" fillId="26" borderId="74" xfId="0" applyFill="1" applyBorder="1" applyAlignment="1" applyProtection="1">
      <alignment horizontal="left" vertical="top" wrapText="1"/>
      <protection hidden="1"/>
    </xf>
    <xf numFmtId="0" fontId="0" fillId="26" borderId="74" xfId="0" applyFill="1" applyBorder="1" applyAlignment="1" applyProtection="1">
      <alignment horizontal="left" vertical="top"/>
      <protection hidden="1"/>
    </xf>
    <xf numFmtId="49" fontId="22" fillId="0" borderId="71" xfId="0" applyNumberFormat="1" applyFont="1" applyFill="1" applyBorder="1" applyAlignment="1" applyProtection="1">
      <alignment horizontal="left"/>
      <protection hidden="1"/>
    </xf>
    <xf numFmtId="49" fontId="22" fillId="0" borderId="30" xfId="0" applyNumberFormat="1" applyFont="1" applyFill="1" applyBorder="1" applyAlignment="1" applyProtection="1">
      <alignment horizontal="left"/>
      <protection hidden="1"/>
    </xf>
    <xf numFmtId="49" fontId="22" fillId="0" borderId="81" xfId="0" applyNumberFormat="1" applyFont="1" applyFill="1" applyBorder="1" applyAlignment="1" applyProtection="1">
      <alignment horizontal="left"/>
      <protection hidden="1"/>
    </xf>
    <xf numFmtId="0" fontId="22" fillId="30" borderId="90" xfId="0" applyFont="1" applyFill="1" applyBorder="1" applyAlignment="1" applyProtection="1">
      <alignment horizontal="left"/>
      <protection hidden="1"/>
    </xf>
    <xf numFmtId="0" fontId="22" fillId="30" borderId="91" xfId="0" applyFont="1" applyFill="1" applyBorder="1" applyAlignment="1" applyProtection="1">
      <alignment horizontal="left"/>
      <protection hidden="1"/>
    </xf>
    <xf numFmtId="0" fontId="22" fillId="30" borderId="83" xfId="0" applyFont="1" applyFill="1" applyBorder="1" applyAlignment="1" applyProtection="1">
      <alignment horizontal="left"/>
      <protection hidden="1"/>
    </xf>
    <xf numFmtId="49" fontId="17" fillId="0" borderId="44" xfId="0" applyNumberFormat="1" applyFont="1" applyFill="1" applyBorder="1" applyAlignment="1" applyProtection="1">
      <alignment horizontal="left"/>
      <protection hidden="1"/>
    </xf>
    <xf numFmtId="49" fontId="17" fillId="0" borderId="26" xfId="0" applyNumberFormat="1" applyFont="1" applyFill="1" applyBorder="1" applyAlignment="1" applyProtection="1">
      <alignment horizontal="left"/>
      <protection hidden="1"/>
    </xf>
    <xf numFmtId="49" fontId="17" fillId="0" borderId="28" xfId="0" applyNumberFormat="1" applyFont="1" applyFill="1" applyBorder="1" applyAlignment="1" applyProtection="1">
      <alignment horizontal="left"/>
      <protection hidden="1"/>
    </xf>
    <xf numFmtId="0" fontId="10" fillId="30" borderId="34" xfId="0" applyFont="1" applyFill="1" applyBorder="1" applyAlignment="1" applyProtection="1">
      <alignment horizontal="left" vertical="top" wrapText="1"/>
      <protection hidden="1"/>
    </xf>
    <xf numFmtId="0" fontId="10" fillId="30" borderId="35" xfId="0" applyFont="1" applyFill="1" applyBorder="1" applyAlignment="1" applyProtection="1">
      <alignment horizontal="left" vertical="top" wrapText="1"/>
      <protection hidden="1"/>
    </xf>
    <xf numFmtId="0" fontId="10" fillId="30" borderId="36" xfId="0" applyFont="1" applyFill="1" applyBorder="1" applyAlignment="1" applyProtection="1">
      <alignment horizontal="left" vertical="top" wrapText="1"/>
      <protection hidden="1"/>
    </xf>
    <xf numFmtId="0" fontId="10" fillId="30" borderId="39" xfId="0" applyFont="1" applyFill="1" applyBorder="1" applyAlignment="1" applyProtection="1">
      <alignment horizontal="left" vertical="top" wrapText="1"/>
      <protection hidden="1"/>
    </xf>
    <xf numFmtId="0" fontId="10" fillId="30" borderId="0" xfId="0" applyFont="1" applyFill="1" applyBorder="1" applyAlignment="1" applyProtection="1">
      <alignment horizontal="left" vertical="top" wrapText="1"/>
      <protection hidden="1"/>
    </xf>
    <xf numFmtId="0" fontId="10" fillId="30" borderId="40" xfId="0" applyFont="1" applyFill="1" applyBorder="1" applyAlignment="1" applyProtection="1">
      <alignment horizontal="left" vertical="top" wrapText="1"/>
      <protection hidden="1"/>
    </xf>
    <xf numFmtId="0" fontId="10" fillId="30" borderId="51" xfId="0" applyFont="1" applyFill="1" applyBorder="1" applyAlignment="1" applyProtection="1">
      <alignment horizontal="left" vertical="top" wrapText="1"/>
      <protection hidden="1"/>
    </xf>
    <xf numFmtId="0" fontId="10" fillId="30" borderId="52" xfId="0" applyFont="1" applyFill="1" applyBorder="1" applyAlignment="1" applyProtection="1">
      <alignment horizontal="left" vertical="top" wrapText="1"/>
      <protection hidden="1"/>
    </xf>
    <xf numFmtId="0" fontId="10" fillId="30" borderId="53" xfId="0" applyFont="1" applyFill="1" applyBorder="1" applyAlignment="1" applyProtection="1">
      <alignment horizontal="left" vertical="top" wrapText="1"/>
      <protection hidden="1"/>
    </xf>
    <xf numFmtId="0" fontId="22" fillId="30" borderId="44" xfId="0" applyFont="1" applyFill="1" applyBorder="1" applyAlignment="1" applyProtection="1">
      <alignment horizontal="left" vertical="center" wrapText="1"/>
      <protection hidden="1"/>
    </xf>
    <xf numFmtId="0" fontId="22" fillId="30" borderId="26" xfId="0" applyFont="1" applyFill="1" applyBorder="1" applyAlignment="1" applyProtection="1">
      <alignment horizontal="left" vertical="center" wrapText="1"/>
      <protection hidden="1"/>
    </xf>
    <xf numFmtId="0" fontId="22" fillId="30" borderId="28" xfId="0" applyFont="1" applyFill="1" applyBorder="1" applyAlignment="1" applyProtection="1">
      <alignment horizontal="left" vertical="center" wrapText="1"/>
      <protection hidden="1"/>
    </xf>
    <xf numFmtId="49" fontId="22" fillId="0" borderId="86" xfId="0" applyNumberFormat="1" applyFont="1" applyFill="1" applyBorder="1" applyAlignment="1" applyProtection="1">
      <alignment horizontal="left"/>
      <protection hidden="1"/>
    </xf>
    <xf numFmtId="49" fontId="22" fillId="0" borderId="88" xfId="0" applyNumberFormat="1" applyFont="1" applyFill="1" applyBorder="1" applyAlignment="1" applyProtection="1">
      <alignment horizontal="left"/>
      <protection hidden="1"/>
    </xf>
    <xf numFmtId="49" fontId="22" fillId="0" borderId="89" xfId="0" applyNumberFormat="1" applyFont="1" applyFill="1" applyBorder="1" applyAlignment="1" applyProtection="1">
      <alignment horizontal="left"/>
      <protection hidden="1"/>
    </xf>
    <xf numFmtId="49" fontId="22" fillId="0" borderId="92" xfId="0" applyNumberFormat="1" applyFont="1" applyFill="1" applyBorder="1" applyAlignment="1" applyProtection="1">
      <alignment horizontal="left"/>
      <protection hidden="1"/>
    </xf>
    <xf numFmtId="49" fontId="22" fillId="0" borderId="13" xfId="0" applyNumberFormat="1" applyFont="1" applyFill="1" applyBorder="1" applyAlignment="1" applyProtection="1">
      <alignment horizontal="left"/>
      <protection hidden="1"/>
    </xf>
    <xf numFmtId="49" fontId="22" fillId="0" borderId="72" xfId="0" applyNumberFormat="1" applyFont="1" applyFill="1" applyBorder="1" applyAlignment="1" applyProtection="1">
      <alignment horizontal="left"/>
      <protection hidden="1"/>
    </xf>
    <xf numFmtId="0" fontId="22" fillId="30" borderId="44" xfId="0" applyFont="1" applyFill="1" applyBorder="1" applyAlignment="1" applyProtection="1">
      <alignment horizontal="center" vertical="center" wrapText="1"/>
      <protection hidden="1"/>
    </xf>
    <xf numFmtId="0" fontId="22" fillId="30" borderId="28" xfId="0" applyFont="1" applyFill="1" applyBorder="1" applyAlignment="1" applyProtection="1">
      <alignment horizontal="center" vertical="center" wrapText="1"/>
      <protection hidden="1"/>
    </xf>
    <xf numFmtId="0" fontId="6" fillId="30" borderId="44" xfId="0" applyFont="1" applyFill="1" applyBorder="1" applyAlignment="1" applyProtection="1">
      <alignment horizontal="center" vertical="center" wrapText="1"/>
      <protection hidden="1"/>
    </xf>
    <xf numFmtId="0" fontId="6" fillId="30" borderId="26" xfId="0" applyFont="1" applyFill="1" applyBorder="1" applyAlignment="1" applyProtection="1">
      <alignment horizontal="center" vertical="center" wrapText="1"/>
      <protection hidden="1"/>
    </xf>
    <xf numFmtId="0" fontId="22" fillId="0" borderId="27" xfId="0" applyFont="1" applyBorder="1" applyAlignment="1" applyProtection="1">
      <alignment horizontal="left" vertical="center" wrapText="1"/>
      <protection hidden="1"/>
    </xf>
    <xf numFmtId="0" fontId="17" fillId="0" borderId="44" xfId="0" applyFont="1" applyBorder="1" applyAlignment="1" applyProtection="1">
      <alignment horizontal="left" vertical="center" wrapText="1"/>
      <protection hidden="1"/>
    </xf>
    <xf numFmtId="0" fontId="17" fillId="0" borderId="27" xfId="0" applyFont="1" applyBorder="1" applyAlignment="1" applyProtection="1">
      <alignment horizontal="left" vertical="center" wrapText="1"/>
      <protection hidden="1"/>
    </xf>
    <xf numFmtId="0" fontId="6" fillId="30" borderId="28" xfId="0" applyFont="1" applyFill="1" applyBorder="1" applyAlignment="1" applyProtection="1">
      <alignment horizontal="center" vertical="center" wrapText="1"/>
      <protection hidden="1"/>
    </xf>
    <xf numFmtId="0" fontId="22" fillId="30" borderId="34" xfId="0" applyFont="1" applyFill="1" applyBorder="1" applyAlignment="1" applyProtection="1">
      <alignment horizontal="left"/>
      <protection hidden="1"/>
    </xf>
    <xf numFmtId="0" fontId="22" fillId="30" borderId="35" xfId="0" applyFont="1" applyFill="1" applyBorder="1" applyAlignment="1" applyProtection="1">
      <alignment horizontal="left"/>
      <protection hidden="1"/>
    </xf>
    <xf numFmtId="0" fontId="22" fillId="30" borderId="36" xfId="0" applyFont="1" applyFill="1" applyBorder="1" applyAlignment="1" applyProtection="1">
      <alignment horizontal="left"/>
      <protection hidden="1"/>
    </xf>
    <xf numFmtId="0" fontId="22" fillId="30" borderId="39" xfId="0" applyFont="1" applyFill="1" applyBorder="1" applyAlignment="1" applyProtection="1">
      <alignment horizontal="left"/>
      <protection hidden="1"/>
    </xf>
    <xf numFmtId="0" fontId="22" fillId="30" borderId="0" xfId="0" applyFont="1" applyFill="1" applyBorder="1" applyAlignment="1" applyProtection="1">
      <alignment horizontal="left"/>
      <protection hidden="1"/>
    </xf>
    <xf numFmtId="0" fontId="22" fillId="30" borderId="40" xfId="0" applyFont="1" applyFill="1" applyBorder="1" applyAlignment="1" applyProtection="1">
      <alignment horizontal="left"/>
      <protection hidden="1"/>
    </xf>
    <xf numFmtId="0" fontId="17" fillId="0" borderId="28" xfId="0" applyFont="1" applyBorder="1" applyAlignment="1" applyProtection="1">
      <alignment horizontal="left" vertical="center" wrapText="1"/>
      <protection hidden="1"/>
    </xf>
    <xf numFmtId="49" fontId="15" fillId="27" borderId="44" xfId="0" applyNumberFormat="1" applyFont="1" applyFill="1" applyBorder="1" applyAlignment="1" applyProtection="1">
      <alignment horizontal="left"/>
    </xf>
    <xf numFmtId="49" fontId="15" fillId="27" borderId="26" xfId="0" applyNumberFormat="1" applyFont="1" applyFill="1" applyBorder="1" applyAlignment="1" applyProtection="1">
      <alignment horizontal="left"/>
    </xf>
    <xf numFmtId="49" fontId="15" fillId="27" borderId="28" xfId="0" applyNumberFormat="1" applyFont="1" applyFill="1" applyBorder="1" applyAlignment="1" applyProtection="1">
      <alignment horizontal="left"/>
    </xf>
  </cellXfs>
  <cellStyles count="303">
    <cellStyle name="20 % - Akzent1" xfId="7" builtinId="30" customBuiltin="1"/>
    <cellStyle name="20 % - Akzent1 2" xfId="170"/>
    <cellStyle name="20 % - Akzent1 3" xfId="228"/>
    <cellStyle name="20 % - Akzent1 4" xfId="279"/>
    <cellStyle name="20 % - Akzent2" xfId="8" builtinId="34" customBuiltin="1"/>
    <cellStyle name="20 % - Akzent2 2" xfId="171"/>
    <cellStyle name="20 % - Akzent2 3" xfId="229"/>
    <cellStyle name="20 % - Akzent2 4" xfId="295"/>
    <cellStyle name="20 % - Akzent3" xfId="9" builtinId="38" customBuiltin="1"/>
    <cellStyle name="20 % - Akzent3 2" xfId="172"/>
    <cellStyle name="20 % - Akzent3 3" xfId="230"/>
    <cellStyle name="20 % - Akzent3 4" xfId="289"/>
    <cellStyle name="20 % - Akzent4" xfId="10" builtinId="42" customBuiltin="1"/>
    <cellStyle name="20 % - Akzent4 2" xfId="173"/>
    <cellStyle name="20 % - Akzent4 3" xfId="231"/>
    <cellStyle name="20 % - Akzent4 4" xfId="146"/>
    <cellStyle name="20 % - Akzent5" xfId="11" builtinId="46" customBuiltin="1"/>
    <cellStyle name="20 % - Akzent5 2" xfId="174"/>
    <cellStyle name="20 % - Akzent5 3" xfId="232"/>
    <cellStyle name="20 % - Akzent5 4" xfId="298"/>
    <cellStyle name="20 % - Akzent6" xfId="12" builtinId="50" customBuiltin="1"/>
    <cellStyle name="20 % - Akzent6 2" xfId="175"/>
    <cellStyle name="20 % - Akzent6 3" xfId="233"/>
    <cellStyle name="20 % - Akzent6 4" xfId="162"/>
    <cellStyle name="20% - Accent1" xfId="1"/>
    <cellStyle name="20% - Accent2" xfId="2"/>
    <cellStyle name="20% - Accent3" xfId="3"/>
    <cellStyle name="20% - Accent4" xfId="4"/>
    <cellStyle name="20% - Accent5" xfId="5"/>
    <cellStyle name="20% - Accent6" xfId="6"/>
    <cellStyle name="40 % - Akzent1" xfId="19" builtinId="31" customBuiltin="1"/>
    <cellStyle name="40 % - Akzent1 2" xfId="176"/>
    <cellStyle name="40 % - Akzent1 3" xfId="234"/>
    <cellStyle name="40 % - Akzent1 4" xfId="297"/>
    <cellStyle name="40 % - Akzent2" xfId="20" builtinId="35" customBuiltin="1"/>
    <cellStyle name="40 % - Akzent2 2" xfId="177"/>
    <cellStyle name="40 % - Akzent2 3" xfId="235"/>
    <cellStyle name="40 % - Akzent2 4" xfId="284"/>
    <cellStyle name="40 % - Akzent3" xfId="21" builtinId="39" customBuiltin="1"/>
    <cellStyle name="40 % - Akzent3 2" xfId="178"/>
    <cellStyle name="40 % - Akzent3 3" xfId="236"/>
    <cellStyle name="40 % - Akzent3 4" xfId="277"/>
    <cellStyle name="40 % - Akzent4" xfId="22" builtinId="43" customBuiltin="1"/>
    <cellStyle name="40 % - Akzent4 2" xfId="179"/>
    <cellStyle name="40 % - Akzent4 3" xfId="237"/>
    <cellStyle name="40 % - Akzent4 4" xfId="276"/>
    <cellStyle name="40 % - Akzent5" xfId="23" builtinId="47" customBuiltin="1"/>
    <cellStyle name="40 % - Akzent5 2" xfId="180"/>
    <cellStyle name="40 % - Akzent5 3" xfId="238"/>
    <cellStyle name="40 % - Akzent5 4" xfId="296"/>
    <cellStyle name="40 % - Akzent6" xfId="24" builtinId="51" customBuiltin="1"/>
    <cellStyle name="40 % - Akzent6 2" xfId="181"/>
    <cellStyle name="40 % - Akzent6 3" xfId="239"/>
    <cellStyle name="40 % - Akzent6 4" xfId="282"/>
    <cellStyle name="40% - Accent1" xfId="13"/>
    <cellStyle name="40% - Accent2" xfId="14"/>
    <cellStyle name="40% - Accent3" xfId="15"/>
    <cellStyle name="40% - Accent4" xfId="16"/>
    <cellStyle name="40% - Accent5" xfId="17"/>
    <cellStyle name="40% - Accent6" xfId="18"/>
    <cellStyle name="60 % - Akzent1" xfId="31" builtinId="32" customBuiltin="1"/>
    <cellStyle name="60 % - Akzent1 2" xfId="182"/>
    <cellStyle name="60 % - Akzent1 3" xfId="240"/>
    <cellStyle name="60 % - Akzent1 4" xfId="287"/>
    <cellStyle name="60 % - Akzent2" xfId="32" builtinId="36" customBuiltin="1"/>
    <cellStyle name="60 % - Akzent2 2" xfId="183"/>
    <cellStyle name="60 % - Akzent2 3" xfId="241"/>
    <cellStyle name="60 % - Akzent2 4" xfId="144"/>
    <cellStyle name="60 % - Akzent3" xfId="33" builtinId="40" customBuiltin="1"/>
    <cellStyle name="60 % - Akzent3 2" xfId="184"/>
    <cellStyle name="60 % - Akzent3 3" xfId="242"/>
    <cellStyle name="60 % - Akzent3 4" xfId="145"/>
    <cellStyle name="60 % - Akzent4" xfId="34" builtinId="44" customBuiltin="1"/>
    <cellStyle name="60 % - Akzent4 2" xfId="185"/>
    <cellStyle name="60 % - Akzent4 3" xfId="243"/>
    <cellStyle name="60 % - Akzent4 4" xfId="290"/>
    <cellStyle name="60 % - Akzent5" xfId="35" builtinId="48" customBuiltin="1"/>
    <cellStyle name="60 % - Akzent5 2" xfId="186"/>
    <cellStyle name="60 % - Akzent5 3" xfId="244"/>
    <cellStyle name="60 % - Akzent5 4" xfId="283"/>
    <cellStyle name="60 % - Akzent6" xfId="36" builtinId="52" customBuiltin="1"/>
    <cellStyle name="60 % - Akzent6 2" xfId="187"/>
    <cellStyle name="60 % - Akzent6 3" xfId="245"/>
    <cellStyle name="60 % - Akzent6 4" xfId="300"/>
    <cellStyle name="60% - Accent1" xfId="25"/>
    <cellStyle name="60% - Accent2" xfId="26"/>
    <cellStyle name="60% - Accent3" xfId="27"/>
    <cellStyle name="60% - Accent4" xfId="28"/>
    <cellStyle name="60% - Accent5" xfId="29"/>
    <cellStyle name="60% - Accent6" xfId="30"/>
    <cellStyle name="Accent1" xfId="37"/>
    <cellStyle name="Accent2" xfId="38"/>
    <cellStyle name="Accent3" xfId="39"/>
    <cellStyle name="Accent4" xfId="40"/>
    <cellStyle name="Accent5" xfId="41"/>
    <cellStyle name="Accent6" xfId="42"/>
    <cellStyle name="Akzent1" xfId="43" builtinId="29" customBuiltin="1"/>
    <cellStyle name="Akzent1 2" xfId="44"/>
    <cellStyle name="Akzent1 3" xfId="188"/>
    <cellStyle name="Akzent1 4" xfId="246"/>
    <cellStyle name="Akzent1 5" xfId="302"/>
    <cellStyle name="Akzent2" xfId="45" builtinId="33" customBuiltin="1"/>
    <cellStyle name="Akzent2 2" xfId="46"/>
    <cellStyle name="Akzent2 3" xfId="189"/>
    <cellStyle name="Akzent2 4" xfId="247"/>
    <cellStyle name="Akzent2 5" xfId="301"/>
    <cellStyle name="Akzent3" xfId="47" builtinId="37" customBuiltin="1"/>
    <cellStyle name="Akzent3 2" xfId="48"/>
    <cellStyle name="Akzent3 3" xfId="190"/>
    <cellStyle name="Akzent3 4" xfId="248"/>
    <cellStyle name="Akzent3 5" xfId="149"/>
    <cellStyle name="Akzent4" xfId="49" builtinId="41" customBuiltin="1"/>
    <cellStyle name="Akzent4 2" xfId="50"/>
    <cellStyle name="Akzent4 3" xfId="191"/>
    <cellStyle name="Akzent4 4" xfId="249"/>
    <cellStyle name="Akzent4 5" xfId="288"/>
    <cellStyle name="Akzent5" xfId="51" builtinId="45" customBuiltin="1"/>
    <cellStyle name="Akzent5 2" xfId="52"/>
    <cellStyle name="Akzent5 3" xfId="192"/>
    <cellStyle name="Akzent5 4" xfId="250"/>
    <cellStyle name="Akzent5 5" xfId="281"/>
    <cellStyle name="Akzent6" xfId="53" builtinId="49" customBuiltin="1"/>
    <cellStyle name="Akzent6 2" xfId="54"/>
    <cellStyle name="Akzent6 3" xfId="193"/>
    <cellStyle name="Akzent6 4" xfId="251"/>
    <cellStyle name="Akzent6 5" xfId="150"/>
    <cellStyle name="Ausgabe" xfId="55" builtinId="21" customBuiltin="1"/>
    <cellStyle name="Ausgabe 2" xfId="56"/>
    <cellStyle name="Ausgabe 3" xfId="194"/>
    <cellStyle name="Ausgabe 4" xfId="252"/>
    <cellStyle name="Ausgabe 5" xfId="291"/>
    <cellStyle name="Bad" xfId="57"/>
    <cellStyle name="Berechnung" xfId="58" builtinId="22" customBuiltin="1"/>
    <cellStyle name="Berechnung 2" xfId="59"/>
    <cellStyle name="Berechnung 3" xfId="195"/>
    <cellStyle name="Berechnung 4" xfId="253"/>
    <cellStyle name="Berechnung 5" xfId="163"/>
    <cellStyle name="Calculation" xfId="60"/>
    <cellStyle name="Check Cell" xfId="61"/>
    <cellStyle name="Dezimal 2" xfId="62"/>
    <cellStyle name="Dezimal 2 2" xfId="153"/>
    <cellStyle name="Dezimal 3" xfId="63"/>
    <cellStyle name="Dezimal 3 2" xfId="154"/>
    <cellStyle name="Eingabe" xfId="64" builtinId="20" customBuiltin="1"/>
    <cellStyle name="Eingabe 2" xfId="65"/>
    <cellStyle name="Eingabe 3" xfId="196"/>
    <cellStyle name="Eingabe 4" xfId="254"/>
    <cellStyle name="Eingabe 5" xfId="285"/>
    <cellStyle name="Ergebnis" xfId="66" builtinId="25" customBuiltin="1"/>
    <cellStyle name="Ergebnis 2" xfId="67"/>
    <cellStyle name="Ergebnis 3" xfId="197"/>
    <cellStyle name="Ergebnis 4" xfId="255"/>
    <cellStyle name="Ergebnis 5" xfId="294"/>
    <cellStyle name="Erklärender Text" xfId="68" builtinId="53" customBuiltin="1"/>
    <cellStyle name="Erklärender Text 2" xfId="69"/>
    <cellStyle name="Erklärender Text 3" xfId="198"/>
    <cellStyle name="Erklärender Text 4" xfId="256"/>
    <cellStyle name="Erklärender Text 5" xfId="280"/>
    <cellStyle name="Euro" xfId="70"/>
    <cellStyle name="Euro 2" xfId="155"/>
    <cellStyle name="Explanatory Text" xfId="71"/>
    <cellStyle name="Good" xfId="72"/>
    <cellStyle name="Gut" xfId="73" builtinId="26" customBuiltin="1"/>
    <cellStyle name="Gut 2" xfId="74"/>
    <cellStyle name="Gut 3" xfId="199"/>
    <cellStyle name="Gut 4" xfId="257"/>
    <cellStyle name="Gut 5" xfId="164"/>
    <cellStyle name="Heading 1" xfId="75"/>
    <cellStyle name="Heading 2" xfId="76"/>
    <cellStyle name="Heading 3" xfId="77"/>
    <cellStyle name="Heading 4" xfId="78"/>
    <cellStyle name="Hyperlink 2" xfId="80"/>
    <cellStyle name="Hyperlink 2 2" xfId="200"/>
    <cellStyle name="Hyperlink 2 3" xfId="157"/>
    <cellStyle name="Input" xfId="81"/>
    <cellStyle name="Komma" xfId="124" builtinId="3"/>
    <cellStyle name="Komma 2" xfId="120"/>
    <cellStyle name="Komma 2 2" xfId="165"/>
    <cellStyle name="Komma 3" xfId="141"/>
    <cellStyle name="Komma 3 2" xfId="216"/>
    <cellStyle name="Komma 4" xfId="270"/>
    <cellStyle name="Komma 5" xfId="167"/>
    <cellStyle name="Komma 6" xfId="292"/>
    <cellStyle name="Link" xfId="79" builtinId="8"/>
    <cellStyle name="Linked Cell" xfId="82"/>
    <cellStyle name="Neutral" xfId="83" builtinId="28" customBuiltin="1"/>
    <cellStyle name="Neutral 2" xfId="84"/>
    <cellStyle name="Neutral 3" xfId="201"/>
    <cellStyle name="Neutral 4" xfId="258"/>
    <cellStyle name="Neutral 5" xfId="143"/>
    <cellStyle name="Note" xfId="85"/>
    <cellStyle name="Notiz" xfId="86" builtinId="10" customBuiltin="1"/>
    <cellStyle name="Notiz 2" xfId="87"/>
    <cellStyle name="Notiz 2 2" xfId="203"/>
    <cellStyle name="Notiz 2 3" xfId="159"/>
    <cellStyle name="Notiz 3" xfId="202"/>
    <cellStyle name="Notiz 4" xfId="259"/>
    <cellStyle name="Notiz 5" xfId="156"/>
    <cellStyle name="Output" xfId="88"/>
    <cellStyle name="Prozent 2" xfId="89"/>
    <cellStyle name="Prozent 2 2" xfId="90"/>
    <cellStyle name="Prozent 2 3" xfId="204"/>
    <cellStyle name="Prozent 2 4" xfId="160"/>
    <cellStyle name="Prozent 3" xfId="91"/>
    <cellStyle name="Prozent 4" xfId="142"/>
    <cellStyle name="Schlecht" xfId="92" builtinId="27" customBuiltin="1"/>
    <cellStyle name="Schlecht 2" xfId="93"/>
    <cellStyle name="Schlecht 3" xfId="205"/>
    <cellStyle name="Schlecht 4" xfId="260"/>
    <cellStyle name="Schlecht 5" xfId="147"/>
    <cellStyle name="Standard" xfId="0" builtinId="0"/>
    <cellStyle name="Standard 10" xfId="135"/>
    <cellStyle name="Standard 10 2 2 2" xfId="222"/>
    <cellStyle name="Standard 11" xfId="299"/>
    <cellStyle name="Standard 17" xfId="224"/>
    <cellStyle name="Standard 18" xfId="223"/>
    <cellStyle name="Standard 19" xfId="168"/>
    <cellStyle name="Standard 19 2" xfId="217"/>
    <cellStyle name="Standard 19 2 2" xfId="273"/>
    <cellStyle name="Standard 19 3" xfId="221"/>
    <cellStyle name="Standard 19 3 2" xfId="275"/>
    <cellStyle name="Standard 19 4" xfId="271"/>
    <cellStyle name="Standard 2" xfId="94"/>
    <cellStyle name="Standard 2 2" xfId="95"/>
    <cellStyle name="Standard 2 2 2" xfId="96"/>
    <cellStyle name="Standard 2 2 2 2" xfId="125"/>
    <cellStyle name="Standard 2 2 3" xfId="131"/>
    <cellStyle name="Standard 2 2_Anlagenangaben" xfId="122"/>
    <cellStyle name="Standard 2 3" xfId="97"/>
    <cellStyle name="Standard 2 3 2" xfId="136"/>
    <cellStyle name="Standard 2 3 3" xfId="126"/>
    <cellStyle name="Standard 2_Angaben_Vergütungskategorie" xfId="127"/>
    <cellStyle name="Standard 3" xfId="98"/>
    <cellStyle name="Standard 3 2" xfId="99"/>
    <cellStyle name="Standard 3 2 2" xfId="207"/>
    <cellStyle name="Standard 3 2 2 2" xfId="272"/>
    <cellStyle name="Standard 3 2 3" xfId="220"/>
    <cellStyle name="Standard 3 2 3 2" xfId="274"/>
    <cellStyle name="Standard 3 2 4" xfId="261"/>
    <cellStyle name="Standard 3 3" xfId="206"/>
    <cellStyle name="Standard 3 4" xfId="161"/>
    <cellStyle name="Standard 3_Anlagenangaben" xfId="123"/>
    <cellStyle name="Standard 4" xfId="128"/>
    <cellStyle name="Standard 4 2" xfId="137"/>
    <cellStyle name="Standard 4 2 2" xfId="219"/>
    <cellStyle name="Standard 4 3" xfId="169"/>
    <cellStyle name="Standard 5" xfId="129"/>
    <cellStyle name="Standard 5 2" xfId="138"/>
    <cellStyle name="Standard 6" xfId="130"/>
    <cellStyle name="Standard 6 2" xfId="139"/>
    <cellStyle name="Standard 6 3" xfId="218"/>
    <cellStyle name="Standard 7" xfId="132"/>
    <cellStyle name="Standard 7 2" xfId="140"/>
    <cellStyle name="Standard 7 3" xfId="225"/>
    <cellStyle name="Standard 7 7" xfId="226"/>
    <cellStyle name="Standard 8" xfId="133"/>
    <cellStyle name="Standard 8 2" xfId="227"/>
    <cellStyle name="Standard 9" xfId="134"/>
    <cellStyle name="Standard_Datendefinition" xfId="121"/>
    <cellStyle name="Standard_MusterErfassungsbogen" xfId="100"/>
    <cellStyle name="Title" xfId="101"/>
    <cellStyle name="Total" xfId="102"/>
    <cellStyle name="Überschrift" xfId="103" builtinId="15" customBuiltin="1"/>
    <cellStyle name="Überschrift 1" xfId="104" builtinId="16" customBuiltin="1"/>
    <cellStyle name="Überschrift 1 2" xfId="105"/>
    <cellStyle name="Überschrift 1 3" xfId="209"/>
    <cellStyle name="Überschrift 1 4" xfId="263"/>
    <cellStyle name="Überschrift 1 5" xfId="278"/>
    <cellStyle name="Überschrift 2" xfId="106" builtinId="17" customBuiltin="1"/>
    <cellStyle name="Überschrift 2 2" xfId="107"/>
    <cellStyle name="Überschrift 2 3" xfId="210"/>
    <cellStyle name="Überschrift 2 4" xfId="264"/>
    <cellStyle name="Überschrift 2 5" xfId="148"/>
    <cellStyle name="Überschrift 3" xfId="108" builtinId="18" customBuiltin="1"/>
    <cellStyle name="Überschrift 3 2" xfId="109"/>
    <cellStyle name="Überschrift 3 3" xfId="211"/>
    <cellStyle name="Überschrift 3 4" xfId="265"/>
    <cellStyle name="Überschrift 3 5" xfId="166"/>
    <cellStyle name="Überschrift 4" xfId="110" builtinId="19" customBuiltin="1"/>
    <cellStyle name="Überschrift 4 2" xfId="111"/>
    <cellStyle name="Überschrift 4 3" xfId="212"/>
    <cellStyle name="Überschrift 4 4" xfId="266"/>
    <cellStyle name="Überschrift 4 5" xfId="286"/>
    <cellStyle name="Überschrift 5" xfId="112"/>
    <cellStyle name="Überschrift 6" xfId="208"/>
    <cellStyle name="Überschrift 7" xfId="262"/>
    <cellStyle name="Überschrift 8" xfId="151"/>
    <cellStyle name="Verknüpfte Zelle" xfId="113" builtinId="24" customBuiltin="1"/>
    <cellStyle name="Verknüpfte Zelle 2" xfId="114"/>
    <cellStyle name="Verknüpfte Zelle 3" xfId="213"/>
    <cellStyle name="Verknüpfte Zelle 4" xfId="267"/>
    <cellStyle name="Verknüpfte Zelle 5" xfId="158"/>
    <cellStyle name="Warnender Text" xfId="115" builtinId="11" customBuiltin="1"/>
    <cellStyle name="Warnender Text 2" xfId="116"/>
    <cellStyle name="Warnender Text 3" xfId="214"/>
    <cellStyle name="Warnender Text 4" xfId="268"/>
    <cellStyle name="Warnender Text 5" xfId="293"/>
    <cellStyle name="Warning Text" xfId="117"/>
    <cellStyle name="Zelle überprüfen" xfId="118" builtinId="23" customBuiltin="1"/>
    <cellStyle name="Zelle überprüfen 2" xfId="119"/>
    <cellStyle name="Zelle überprüfen 3" xfId="215"/>
    <cellStyle name="Zelle überprüfen 4" xfId="269"/>
    <cellStyle name="Zelle überprüfen 5" xfId="152"/>
  </cellStyles>
  <dxfs count="27">
    <dxf>
      <fill>
        <patternFill>
          <bgColor theme="0" tint="-0.24994659260841701"/>
        </patternFill>
      </fill>
    </dxf>
    <dxf>
      <fill>
        <patternFill>
          <bgColor theme="0" tint="-0.34998626667073579"/>
        </patternFill>
      </fill>
    </dxf>
    <dxf>
      <fill>
        <patternFill>
          <bgColor theme="0" tint="-0.24994659260841701"/>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tint="-0.24994659260841701"/>
        </patternFill>
      </fill>
    </dxf>
    <dxf>
      <fill>
        <patternFill>
          <bgColor rgb="FFFF0000"/>
        </patternFill>
      </fill>
    </dxf>
    <dxf>
      <font>
        <strike val="0"/>
        <color rgb="FFFF0000"/>
      </font>
    </dxf>
    <dxf>
      <font>
        <strike val="0"/>
        <color rgb="FFFF0000"/>
      </font>
    </dxf>
    <dxf>
      <fill>
        <patternFill>
          <bgColor rgb="FFFFC000"/>
        </patternFill>
      </fill>
    </dxf>
    <dxf>
      <fill>
        <patternFill>
          <bgColor rgb="FFFF0000"/>
        </patternFill>
      </fill>
    </dxf>
    <dxf>
      <fill>
        <patternFill>
          <bgColor rgb="FFFF0000"/>
        </patternFill>
      </fill>
    </dxf>
    <dxf>
      <font>
        <strike val="0"/>
        <color rgb="FFFF0000"/>
      </font>
    </dxf>
    <dxf>
      <font>
        <strike val="0"/>
        <color rgb="FFFF0000"/>
      </font>
    </dxf>
    <dxf>
      <font>
        <strike val="0"/>
        <color rgb="FFFF0000"/>
      </font>
    </dxf>
    <dxf>
      <font>
        <strike val="0"/>
        <color rgb="FFFF0000"/>
      </font>
    </dxf>
    <dxf>
      <font>
        <color rgb="FFFF3300"/>
      </font>
      <numFmt numFmtId="2" formatCode="0.00"/>
    </dxf>
    <dxf>
      <font>
        <color rgb="FFFF0000"/>
      </font>
    </dxf>
  </dxfs>
  <tableStyles count="0" defaultTableStyle="TableStyleMedium2" defaultPivotStyle="PivotStyleLight16"/>
  <colors>
    <mruColors>
      <color rgb="FFFFFFFF"/>
      <color rgb="FFFF3300"/>
      <color rgb="FFFFFF9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hyperlink" Target="https://www.netztransparenz.de/EEG/Marktpraemie/Marktwerte" TargetMode="Externa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J58"/>
  <sheetViews>
    <sheetView tabSelected="1" zoomScaleNormal="100" workbookViewId="0">
      <selection activeCell="B6" sqref="B6:B10"/>
    </sheetView>
  </sheetViews>
  <sheetFormatPr baseColWidth="10" defaultColWidth="11.42578125" defaultRowHeight="12.75" x14ac:dyDescent="0.2"/>
  <cols>
    <col min="1" max="1" width="53.7109375" style="14" customWidth="1"/>
    <col min="2" max="2" width="38.85546875" style="14" customWidth="1"/>
    <col min="3" max="3" width="33.7109375" style="14" bestFit="1" customWidth="1"/>
    <col min="4" max="4" width="76.28515625" style="14" bestFit="1" customWidth="1"/>
    <col min="5" max="5" width="10.7109375" style="14" customWidth="1"/>
    <col min="6" max="7" width="21.85546875" style="14" customWidth="1"/>
    <col min="8" max="8" width="10" style="14" customWidth="1"/>
    <col min="9" max="9" width="19" style="14" customWidth="1"/>
    <col min="10" max="10" width="17.5703125" style="14" customWidth="1"/>
    <col min="11" max="16384" width="11.42578125" style="14"/>
  </cols>
  <sheetData>
    <row r="1" spans="1:7" ht="0.75" customHeight="1" thickBot="1" x14ac:dyDescent="0.25">
      <c r="A1" s="1" t="s">
        <v>7613</v>
      </c>
    </row>
    <row r="2" spans="1:7" ht="15" customHeight="1" x14ac:dyDescent="0.2">
      <c r="A2" s="29" t="s">
        <v>7133</v>
      </c>
      <c r="B2" s="31"/>
      <c r="D2" s="449" t="s">
        <v>6924</v>
      </c>
    </row>
    <row r="3" spans="1:7" ht="15" customHeight="1" x14ac:dyDescent="0.2">
      <c r="A3" s="41" t="s">
        <v>5867</v>
      </c>
      <c r="B3" s="47"/>
    </row>
    <row r="4" spans="1:7" ht="15" customHeight="1" x14ac:dyDescent="0.2">
      <c r="A4" s="42" t="s">
        <v>5189</v>
      </c>
      <c r="B4" s="47"/>
      <c r="D4" s="373"/>
    </row>
    <row r="5" spans="1:7" ht="15" customHeight="1" x14ac:dyDescent="0.2">
      <c r="A5" s="43" t="s">
        <v>1484</v>
      </c>
      <c r="B5" s="48"/>
    </row>
    <row r="6" spans="1:7" x14ac:dyDescent="0.2">
      <c r="A6" s="32" t="s">
        <v>268</v>
      </c>
      <c r="B6" s="49"/>
      <c r="D6" s="112"/>
    </row>
    <row r="7" spans="1:7" x14ac:dyDescent="0.2">
      <c r="A7" s="33" t="s">
        <v>2060</v>
      </c>
      <c r="B7" s="50"/>
      <c r="D7" s="112"/>
    </row>
    <row r="8" spans="1:7" x14ac:dyDescent="0.2">
      <c r="A8" s="34"/>
      <c r="B8" s="51"/>
      <c r="D8" s="375"/>
      <c r="E8" s="375"/>
    </row>
    <row r="9" spans="1:7" x14ac:dyDescent="0.2">
      <c r="A9" s="35" t="s">
        <v>1485</v>
      </c>
      <c r="B9" s="52"/>
    </row>
    <row r="10" spans="1:7" x14ac:dyDescent="0.2">
      <c r="A10" s="35" t="s">
        <v>7130</v>
      </c>
      <c r="B10" s="53"/>
    </row>
    <row r="11" spans="1:7" x14ac:dyDescent="0.2">
      <c r="A11" s="374"/>
      <c r="B11" s="427"/>
    </row>
    <row r="12" spans="1:7" x14ac:dyDescent="0.2">
      <c r="A12" s="36" t="s">
        <v>2061</v>
      </c>
      <c r="B12" s="321"/>
      <c r="F12" s="457"/>
      <c r="G12" s="457"/>
    </row>
    <row r="13" spans="1:7" ht="12.75" customHeight="1" x14ac:dyDescent="0.2">
      <c r="A13" s="37"/>
      <c r="B13" s="54"/>
      <c r="F13" s="457"/>
      <c r="G13" s="457"/>
    </row>
    <row r="14" spans="1:7" x14ac:dyDescent="0.2">
      <c r="A14" s="38"/>
      <c r="B14" s="366" t="s">
        <v>7125</v>
      </c>
      <c r="F14" s="457"/>
      <c r="G14" s="457"/>
    </row>
    <row r="15" spans="1:7" x14ac:dyDescent="0.2">
      <c r="A15" s="279"/>
      <c r="B15" s="278" t="str">
        <f>A1</f>
        <v>Jahresabschlussbogen_2021_V01</v>
      </c>
      <c r="F15" s="457"/>
      <c r="G15" s="457"/>
    </row>
    <row r="16" spans="1:7" x14ac:dyDescent="0.2">
      <c r="A16" s="39"/>
      <c r="B16" s="55"/>
    </row>
    <row r="17" spans="1:10" ht="20.25" customHeight="1" thickBot="1" x14ac:dyDescent="0.25">
      <c r="A17" s="40" t="s">
        <v>1172</v>
      </c>
      <c r="B17" s="60">
        <v>2021</v>
      </c>
      <c r="D17" s="112"/>
      <c r="F17" s="96"/>
      <c r="G17" s="94"/>
    </row>
    <row r="18" spans="1:10" s="46" customFormat="1" ht="3.75" customHeight="1" thickBot="1" x14ac:dyDescent="0.3">
      <c r="A18" s="44"/>
      <c r="B18" s="113"/>
    </row>
    <row r="19" spans="1:10" ht="15" customHeight="1" x14ac:dyDescent="0.25">
      <c r="A19" s="30" t="s">
        <v>6299</v>
      </c>
      <c r="B19" s="56"/>
      <c r="F19" s="80"/>
      <c r="H19" s="61"/>
    </row>
    <row r="20" spans="1:10" ht="15" customHeight="1" x14ac:dyDescent="0.25">
      <c r="A20" s="41" t="s">
        <v>7553</v>
      </c>
      <c r="B20" s="57"/>
      <c r="D20" s="376"/>
    </row>
    <row r="21" spans="1:10" ht="15" customHeight="1" x14ac:dyDescent="0.25">
      <c r="A21" s="58" t="s">
        <v>7552</v>
      </c>
      <c r="B21" s="59"/>
    </row>
    <row r="22" spans="1:10" ht="51.95" customHeight="1" x14ac:dyDescent="0.2">
      <c r="A22" s="90" t="s">
        <v>6743</v>
      </c>
      <c r="B22" s="81">
        <f>Übersicht__Erzeugung!C14</f>
        <v>0</v>
      </c>
      <c r="C22" s="426" t="str">
        <f>IF(Übersicht__Erzeugung!A15="OK","","Differenz Bewegungdaten/Übersicht")</f>
        <v/>
      </c>
      <c r="H22" s="95"/>
    </row>
    <row r="23" spans="1:10" ht="51.95" customHeight="1" x14ac:dyDescent="0.25">
      <c r="A23" s="90" t="s">
        <v>6727</v>
      </c>
      <c r="B23" s="82">
        <f>Übersicht__Erzeugung!B33</f>
        <v>0</v>
      </c>
      <c r="C23" s="426" t="str">
        <f>IF(Übersicht__Erzeugung!A34="OK","","Differenz Bewegungdaten/Übersicht")</f>
        <v/>
      </c>
      <c r="D23" s="409"/>
      <c r="E23" s="406"/>
      <c r="F23" s="95"/>
      <c r="G23" s="95"/>
      <c r="H23" s="95"/>
      <c r="I23" s="410"/>
      <c r="J23" s="78"/>
    </row>
    <row r="24" spans="1:10" ht="51.95" customHeight="1" x14ac:dyDescent="0.2">
      <c r="A24" s="90" t="s">
        <v>6744</v>
      </c>
      <c r="B24" s="82">
        <f>Übersicht__Erzeugung!D41</f>
        <v>0</v>
      </c>
      <c r="C24" s="426" t="str">
        <f>IF(Übersicht__Erzeugung!B42="OK","","Differenz Bewegungdaten/Übersicht")</f>
        <v/>
      </c>
      <c r="D24" s="409"/>
      <c r="E24" s="402"/>
      <c r="F24" s="95"/>
      <c r="G24" s="95"/>
      <c r="H24" s="95"/>
      <c r="I24" s="78"/>
      <c r="J24" s="78"/>
    </row>
    <row r="25" spans="1:10" ht="51.95" customHeight="1" x14ac:dyDescent="0.2">
      <c r="A25" s="90" t="s">
        <v>6728</v>
      </c>
      <c r="B25" s="82">
        <f>Übersicht__Erzeugung!D51</f>
        <v>0</v>
      </c>
      <c r="C25" s="426" t="str">
        <f>IF(Übersicht__Erzeugung!C52="OK","","Differenz Bewegungdaten/Übersicht")</f>
        <v/>
      </c>
      <c r="D25" s="407"/>
      <c r="E25" s="407"/>
      <c r="F25" s="89"/>
      <c r="G25" s="89"/>
      <c r="H25" s="89"/>
      <c r="I25" s="78"/>
      <c r="J25" s="78"/>
    </row>
    <row r="26" spans="1:10" ht="51.95" customHeight="1" x14ac:dyDescent="0.2">
      <c r="A26" s="377" t="s">
        <v>7136</v>
      </c>
      <c r="B26" s="82">
        <f>Übersicht__Erzeugung!D60</f>
        <v>0</v>
      </c>
      <c r="C26" s="426"/>
      <c r="D26" s="403"/>
      <c r="E26" s="403"/>
      <c r="F26" s="89"/>
      <c r="G26" s="89"/>
      <c r="H26" s="89"/>
      <c r="I26" s="78"/>
      <c r="J26" s="78"/>
    </row>
    <row r="27" spans="1:10" ht="51.95" customHeight="1" x14ac:dyDescent="0.2">
      <c r="A27" s="377" t="s">
        <v>7586</v>
      </c>
      <c r="B27" s="82">
        <f>Übersicht__Erzeugung!D63</f>
        <v>0</v>
      </c>
      <c r="C27" s="426"/>
      <c r="D27" s="403"/>
      <c r="E27" s="403"/>
      <c r="F27" s="89"/>
      <c r="G27" s="89"/>
      <c r="H27" s="89"/>
      <c r="I27" s="78"/>
      <c r="J27" s="78"/>
    </row>
    <row r="28" spans="1:10" ht="51.95" customHeight="1" thickBot="1" x14ac:dyDescent="0.25">
      <c r="A28" s="250" t="s">
        <v>6729</v>
      </c>
      <c r="B28" s="83">
        <f>Übersicht__Erzeugung!D74</f>
        <v>0</v>
      </c>
      <c r="C28" s="426"/>
      <c r="D28" s="408"/>
      <c r="E28" s="408"/>
      <c r="F28" s="79"/>
      <c r="G28" s="79"/>
      <c r="H28" s="79"/>
      <c r="I28" s="79"/>
      <c r="J28" s="79"/>
    </row>
    <row r="29" spans="1:10" ht="36" customHeight="1" thickBot="1" x14ac:dyDescent="0.25">
      <c r="A29" s="249" t="s">
        <v>6297</v>
      </c>
      <c r="B29" s="114">
        <f>B22+B23+B24+B25+B26+B27-B28</f>
        <v>0</v>
      </c>
      <c r="C29" s="404"/>
      <c r="D29" s="404"/>
      <c r="E29" s="404"/>
    </row>
    <row r="30" spans="1:10" ht="36" customHeight="1" x14ac:dyDescent="0.2">
      <c r="A30" s="343" t="s">
        <v>6763</v>
      </c>
      <c r="B30" s="344">
        <f>'EEG-Umlage EV'!D13</f>
        <v>0</v>
      </c>
      <c r="C30" s="404"/>
      <c r="D30" s="404"/>
      <c r="E30" s="404"/>
    </row>
    <row r="31" spans="1:10" ht="36" customHeight="1" x14ac:dyDescent="0.2">
      <c r="A31" s="90" t="s">
        <v>6730</v>
      </c>
      <c r="B31" s="82">
        <f>'EEG-Umlage EV'!D25</f>
        <v>0</v>
      </c>
      <c r="C31" s="404"/>
      <c r="D31" s="404"/>
      <c r="E31" s="404"/>
    </row>
    <row r="32" spans="1:10" ht="36" customHeight="1" x14ac:dyDescent="0.2">
      <c r="A32" s="90" t="s">
        <v>6731</v>
      </c>
      <c r="B32" s="82">
        <f>'EEG-Umlage EV'!D36</f>
        <v>0</v>
      </c>
      <c r="C32" s="404"/>
      <c r="D32" s="404"/>
      <c r="E32" s="404"/>
    </row>
    <row r="33" spans="1:5" ht="36" customHeight="1" thickBot="1" x14ac:dyDescent="0.25">
      <c r="A33" s="91" t="s">
        <v>6296</v>
      </c>
      <c r="B33" s="345">
        <f>'EEG-Umlage EV'!D43</f>
        <v>0</v>
      </c>
      <c r="C33" s="404"/>
      <c r="D33" s="404"/>
      <c r="E33" s="404"/>
    </row>
    <row r="34" spans="1:5" ht="36" customHeight="1" thickBot="1" x14ac:dyDescent="0.25">
      <c r="A34" s="249" t="s">
        <v>6298</v>
      </c>
      <c r="B34" s="114">
        <f>SUM(B30:B33)</f>
        <v>0</v>
      </c>
      <c r="C34" s="404"/>
      <c r="D34" s="404"/>
      <c r="E34" s="404"/>
    </row>
    <row r="35" spans="1:5" ht="36" customHeight="1" thickBot="1" x14ac:dyDescent="0.25">
      <c r="A35" s="280" t="s">
        <v>5862</v>
      </c>
      <c r="B35" s="277">
        <f>B29-B34</f>
        <v>0</v>
      </c>
      <c r="C35" s="404"/>
      <c r="D35" s="404"/>
      <c r="E35" s="404"/>
    </row>
    <row r="36" spans="1:5" s="46" customFormat="1" ht="16.5" thickTop="1" x14ac:dyDescent="0.25">
      <c r="A36" s="44"/>
      <c r="B36" s="45"/>
      <c r="C36" s="405"/>
      <c r="D36" s="405"/>
      <c r="E36" s="405"/>
    </row>
    <row r="37" spans="1:5" x14ac:dyDescent="0.2">
      <c r="A37" s="15"/>
      <c r="C37" s="404"/>
      <c r="D37" s="404"/>
      <c r="E37" s="404"/>
    </row>
    <row r="38" spans="1:5" x14ac:dyDescent="0.2">
      <c r="A38" s="16"/>
      <c r="C38" s="404"/>
      <c r="D38" s="404"/>
      <c r="E38" s="404"/>
    </row>
    <row r="39" spans="1:5" x14ac:dyDescent="0.2">
      <c r="A39" s="16"/>
      <c r="C39" s="404"/>
      <c r="D39" s="404"/>
      <c r="E39" s="404"/>
    </row>
    <row r="40" spans="1:5" x14ac:dyDescent="0.2">
      <c r="A40" s="16"/>
      <c r="C40" s="404"/>
      <c r="D40" s="404"/>
      <c r="E40" s="404"/>
    </row>
    <row r="41" spans="1:5" x14ac:dyDescent="0.2">
      <c r="A41" s="112"/>
      <c r="C41" s="404"/>
      <c r="D41" s="404"/>
      <c r="E41" s="404"/>
    </row>
    <row r="42" spans="1:5" x14ac:dyDescent="0.2">
      <c r="C42" s="404"/>
      <c r="D42" s="404"/>
      <c r="E42" s="404"/>
    </row>
    <row r="43" spans="1:5" x14ac:dyDescent="0.2">
      <c r="A43" s="17"/>
      <c r="C43" s="404"/>
      <c r="D43" s="404"/>
      <c r="E43" s="404"/>
    </row>
    <row r="44" spans="1:5" x14ac:dyDescent="0.2">
      <c r="A44" s="18"/>
      <c r="C44" s="404"/>
      <c r="D44" s="404"/>
      <c r="E44" s="404"/>
    </row>
    <row r="45" spans="1:5" x14ac:dyDescent="0.2">
      <c r="A45" s="18"/>
      <c r="C45" s="404"/>
      <c r="D45" s="404"/>
      <c r="E45" s="404"/>
    </row>
    <row r="46" spans="1:5" x14ac:dyDescent="0.2">
      <c r="A46" s="18"/>
      <c r="C46" s="404"/>
      <c r="D46" s="404"/>
      <c r="E46" s="404"/>
    </row>
    <row r="47" spans="1:5" x14ac:dyDescent="0.2">
      <c r="A47" s="17"/>
      <c r="C47" s="404"/>
      <c r="D47" s="404"/>
      <c r="E47" s="404"/>
    </row>
    <row r="48" spans="1:5" x14ac:dyDescent="0.2">
      <c r="C48" s="404"/>
      <c r="D48" s="404"/>
      <c r="E48" s="404"/>
    </row>
    <row r="49" spans="3:5" x14ac:dyDescent="0.2">
      <c r="C49" s="404"/>
      <c r="D49" s="404"/>
      <c r="E49" s="404"/>
    </row>
    <row r="50" spans="3:5" x14ac:dyDescent="0.2">
      <c r="C50" s="404"/>
      <c r="D50" s="404"/>
      <c r="E50" s="404"/>
    </row>
    <row r="51" spans="3:5" x14ac:dyDescent="0.2">
      <c r="C51" s="404"/>
      <c r="D51" s="404"/>
      <c r="E51" s="404"/>
    </row>
    <row r="52" spans="3:5" x14ac:dyDescent="0.2">
      <c r="C52" s="404"/>
      <c r="D52" s="404"/>
      <c r="E52" s="404"/>
    </row>
    <row r="53" spans="3:5" x14ac:dyDescent="0.2">
      <c r="C53" s="404"/>
      <c r="D53" s="404"/>
      <c r="E53" s="404"/>
    </row>
    <row r="54" spans="3:5" x14ac:dyDescent="0.2">
      <c r="C54" s="404"/>
      <c r="D54" s="404"/>
      <c r="E54" s="404"/>
    </row>
    <row r="55" spans="3:5" x14ac:dyDescent="0.2">
      <c r="C55" s="404"/>
      <c r="D55" s="404"/>
      <c r="E55" s="404"/>
    </row>
    <row r="56" spans="3:5" x14ac:dyDescent="0.2">
      <c r="C56" s="404"/>
      <c r="D56" s="404"/>
      <c r="E56" s="404"/>
    </row>
    <row r="57" spans="3:5" x14ac:dyDescent="0.2">
      <c r="C57" s="404"/>
      <c r="D57" s="404"/>
      <c r="E57" s="404"/>
    </row>
    <row r="58" spans="3:5" x14ac:dyDescent="0.2">
      <c r="C58" s="404"/>
      <c r="D58" s="404"/>
      <c r="E58" s="404"/>
    </row>
  </sheetData>
  <sheetProtection sheet="1" selectLockedCells="1"/>
  <mergeCells count="2">
    <mergeCell ref="G12:G15"/>
    <mergeCell ref="F12:F15"/>
  </mergeCells>
  <phoneticPr fontId="8" type="noConversion"/>
  <conditionalFormatting sqref="G17">
    <cfRule type="cellIs" dxfId="26" priority="9" operator="lessThan">
      <formula>-10</formula>
    </cfRule>
    <cfRule type="cellIs" dxfId="25" priority="10" operator="greaterThan">
      <formula>10</formula>
    </cfRule>
  </conditionalFormatting>
  <conditionalFormatting sqref="F17">
    <cfRule type="expression" dxfId="24" priority="3">
      <formula>OR($F$17&lt;-10,F17&gt;10)</formula>
    </cfRule>
  </conditionalFormatting>
  <conditionalFormatting sqref="F12">
    <cfRule type="expression" dxfId="23" priority="176">
      <formula>$F$17&lt;-10</formula>
    </cfRule>
    <cfRule type="expression" dxfId="22" priority="177">
      <formula>$F$17&gt;10</formula>
    </cfRule>
  </conditionalFormatting>
  <conditionalFormatting sqref="G12">
    <cfRule type="expression" dxfId="21" priority="178">
      <formula>OR($G$17&gt;10,$G$17&lt;-10)</formula>
    </cfRule>
  </conditionalFormatting>
  <pageMargins left="0.59055118110236227" right="0.59055118110236227" top="0.78740157480314965" bottom="0.98425196850393704" header="0.51181102362204722" footer="0.51181102362204722"/>
  <pageSetup paperSize="9" scale="97" fitToHeight="0" orientation="portrait" r:id="rId1"/>
  <headerFooter alignWithMargins="0">
    <oddHeader>&amp;LEEG VNB-Jahresmeldung&amp;CDeckblatt&amp;R&amp;D</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H2"/>
  <sheetViews>
    <sheetView topLeftCell="A2" workbookViewId="0">
      <selection activeCell="A3" sqref="A3"/>
    </sheetView>
  </sheetViews>
  <sheetFormatPr baseColWidth="10" defaultRowHeight="12.75" x14ac:dyDescent="0.2"/>
  <cols>
    <col min="1" max="1" width="35.85546875" style="446" customWidth="1"/>
    <col min="2" max="2" width="21.7109375" style="323" customWidth="1"/>
    <col min="3" max="3" width="16.7109375" style="431" customWidth="1"/>
    <col min="4" max="4" width="19.7109375" style="324" customWidth="1"/>
    <col min="5" max="5" width="19.7109375" style="325" customWidth="1"/>
    <col min="6" max="8" width="39" customWidth="1"/>
  </cols>
  <sheetData>
    <row r="1" spans="1:8" x14ac:dyDescent="0.2">
      <c r="A1" s="197" t="s">
        <v>1486</v>
      </c>
      <c r="B1" s="198">
        <f>Deckblatt!B9</f>
        <v>0</v>
      </c>
      <c r="C1" s="414"/>
      <c r="D1" s="414">
        <f>SUM(D3:D1000000)-SUMIF(B3:B1048000,"*20PZ",D3:D1048000)</f>
        <v>0</v>
      </c>
      <c r="E1" s="414">
        <f>SUM(E3:E1000000)</f>
        <v>0</v>
      </c>
      <c r="F1" s="11" t="s">
        <v>722</v>
      </c>
      <c r="G1" s="11" t="s">
        <v>723</v>
      </c>
      <c r="H1" s="11" t="s">
        <v>5683</v>
      </c>
    </row>
    <row r="2" spans="1:8" ht="104.25" customHeight="1" x14ac:dyDescent="0.2">
      <c r="A2" s="303" t="s">
        <v>2065</v>
      </c>
      <c r="B2" s="196" t="s">
        <v>6409</v>
      </c>
      <c r="C2" s="196" t="s">
        <v>7567</v>
      </c>
      <c r="D2" s="110" t="s">
        <v>6410</v>
      </c>
      <c r="E2" s="111" t="s">
        <v>7591</v>
      </c>
      <c r="F2" s="412" t="s">
        <v>7611</v>
      </c>
      <c r="G2" s="412" t="s">
        <v>7603</v>
      </c>
      <c r="H2" s="412" t="s">
        <v>7569</v>
      </c>
    </row>
  </sheetData>
  <sheetProtection sheet="1" objects="1" scenarios="1" sort="0" autoFilter="0"/>
  <autoFilter ref="A2:E2"/>
  <pageMargins left="0.70866141732283472" right="0.70866141732283472" top="0.78740157480314965" bottom="0.78740157480314965" header="0.31496062992125984" footer="0.31496062992125984"/>
  <pageSetup paperSize="9" scale="78" fitToHeight="0" orientation="portrait" horizontalDpi="1200" verticalDpi="1200" r:id="rId1"/>
  <headerFooter>
    <oddHeader>&amp;LEEG VNB-Jahresmeldung&amp;CBlatt: MSZ-Bewegungsdateng&amp;R&amp;D</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3"/>
  <sheetViews>
    <sheetView zoomScaleNormal="100" workbookViewId="0">
      <selection activeCell="A3" sqref="A3"/>
    </sheetView>
  </sheetViews>
  <sheetFormatPr baseColWidth="10" defaultColWidth="11.42578125" defaultRowHeight="12.75" x14ac:dyDescent="0.2"/>
  <cols>
    <col min="1" max="1" width="35.85546875" style="326" customWidth="1"/>
    <col min="2" max="2" width="22.140625" style="327" customWidth="1"/>
    <col min="3" max="3" width="16.7109375" style="453" customWidth="1"/>
    <col min="4" max="5" width="19.7109375" style="328" customWidth="1"/>
    <col min="6" max="8" width="35.7109375" style="12" customWidth="1"/>
    <col min="9" max="16384" width="11.42578125" style="12"/>
  </cols>
  <sheetData>
    <row r="1" spans="1:9" x14ac:dyDescent="0.2">
      <c r="A1" s="197" t="s">
        <v>1486</v>
      </c>
      <c r="B1" s="198">
        <f>Deckblatt!B9</f>
        <v>0</v>
      </c>
      <c r="C1" s="414"/>
      <c r="D1" s="414">
        <f>SUM(D3:D1000000)-SUMIF(B3:B1048000,"*20PZ",D3:D1048000)-SUMIF(B3:B1048000,"SgK23MaStRVSV0",D3:D1048000)-SUMIF(B3:B1048000,"*K33a2-----SV",D3:D1048000)-SUMIF(B3:B1048000,"*-SV*-0",D3:D1048000)</f>
        <v>0</v>
      </c>
      <c r="E1" s="414">
        <f>SUM(E3:E1000000)</f>
        <v>0</v>
      </c>
      <c r="F1" s="11" t="s">
        <v>722</v>
      </c>
      <c r="G1" s="11" t="s">
        <v>723</v>
      </c>
      <c r="H1" s="11" t="s">
        <v>5683</v>
      </c>
    </row>
    <row r="2" spans="1:9" s="194" customFormat="1" ht="131.25" customHeight="1" x14ac:dyDescent="0.2">
      <c r="A2" s="267" t="s">
        <v>2065</v>
      </c>
      <c r="B2" s="196" t="s">
        <v>6666</v>
      </c>
      <c r="C2" s="196" t="s">
        <v>7570</v>
      </c>
      <c r="D2" s="110" t="s">
        <v>5190</v>
      </c>
      <c r="E2" s="111" t="s">
        <v>7592</v>
      </c>
      <c r="F2" s="412" t="s">
        <v>7610</v>
      </c>
      <c r="G2" s="411" t="s">
        <v>7602</v>
      </c>
      <c r="H2" s="412" t="s">
        <v>7608</v>
      </c>
      <c r="I2" s="12"/>
    </row>
    <row r="3" spans="1:9" s="194" customFormat="1" x14ac:dyDescent="0.2">
      <c r="A3" s="326"/>
      <c r="B3" s="327"/>
      <c r="C3" s="453"/>
      <c r="D3" s="328"/>
      <c r="E3" s="328"/>
      <c r="F3" s="12"/>
      <c r="G3" s="12"/>
      <c r="H3" s="12"/>
      <c r="I3" s="12"/>
    </row>
  </sheetData>
  <sheetProtection sheet="1" objects="1" scenarios="1" sort="0" autoFilter="0"/>
  <autoFilter ref="A2:E5278"/>
  <pageMargins left="0.39370078740157483" right="0.39370078740157483" top="0.78740157480314965" bottom="0.59055118110236227" header="0.51181102362204722" footer="0.51181102362204722"/>
  <pageSetup paperSize="9" scale="85" fitToHeight="0" orientation="portrait" r:id="rId1"/>
  <headerFooter alignWithMargins="0">
    <oddHeader>&amp;LEEG VNB-Jahresmeldung &amp;CBlatt: AV-Bewegungsdaten&amp;R&amp;D</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F6"/>
  <sheetViews>
    <sheetView workbookViewId="0">
      <selection activeCell="A3" sqref="A3"/>
    </sheetView>
  </sheetViews>
  <sheetFormatPr baseColWidth="10" defaultColWidth="11.42578125" defaultRowHeight="12.75" x14ac:dyDescent="0.2"/>
  <cols>
    <col min="1" max="1" width="36.140625" style="205" customWidth="1"/>
    <col min="2" max="2" width="22.140625" style="205" customWidth="1"/>
    <col min="3" max="3" width="19.28515625" style="206" customWidth="1"/>
    <col min="4" max="4" width="19.28515625" style="208" customWidth="1"/>
    <col min="5" max="5" width="37.85546875" style="178" customWidth="1"/>
    <col min="6" max="6" width="30.7109375" style="424" customWidth="1"/>
    <col min="7" max="16384" width="11.42578125" style="12"/>
  </cols>
  <sheetData>
    <row r="1" spans="1:6" x14ac:dyDescent="0.2">
      <c r="A1" s="11" t="s">
        <v>1486</v>
      </c>
      <c r="B1" s="207">
        <f>Deckblatt!B9</f>
        <v>0</v>
      </c>
      <c r="C1" s="415">
        <f>SUM(C3:C1000000)</f>
        <v>0</v>
      </c>
      <c r="E1" s="106" t="s">
        <v>722</v>
      </c>
      <c r="F1" s="106" t="s">
        <v>723</v>
      </c>
    </row>
    <row r="2" spans="1:6" s="9" customFormat="1" ht="56.25" x14ac:dyDescent="0.2">
      <c r="A2" s="196" t="s">
        <v>2065</v>
      </c>
      <c r="B2" s="196" t="s">
        <v>7322</v>
      </c>
      <c r="C2" s="196" t="s">
        <v>5202</v>
      </c>
      <c r="D2" s="196" t="s">
        <v>7565</v>
      </c>
      <c r="E2" s="429" t="s">
        <v>7128</v>
      </c>
      <c r="F2" s="429" t="s">
        <v>7564</v>
      </c>
    </row>
    <row r="3" spans="1:6" s="9" customFormat="1" x14ac:dyDescent="0.2">
      <c r="A3" s="205"/>
      <c r="B3" s="205"/>
      <c r="C3" s="206"/>
      <c r="D3" s="208"/>
      <c r="E3" s="178"/>
      <c r="F3" s="424"/>
    </row>
    <row r="4" spans="1:6" s="9" customFormat="1" x14ac:dyDescent="0.2">
      <c r="A4" s="205"/>
      <c r="B4" s="205"/>
      <c r="C4" s="206"/>
      <c r="D4" s="208"/>
      <c r="E4" s="178"/>
      <c r="F4" s="424"/>
    </row>
    <row r="5" spans="1:6" s="9" customFormat="1" x14ac:dyDescent="0.2">
      <c r="A5" s="205"/>
      <c r="B5" s="205"/>
      <c r="C5" s="206"/>
      <c r="D5" s="208"/>
      <c r="E5" s="178"/>
      <c r="F5" s="424"/>
    </row>
    <row r="6" spans="1:6" s="9" customFormat="1" x14ac:dyDescent="0.2">
      <c r="A6" s="205"/>
      <c r="B6" s="205"/>
      <c r="C6" s="206"/>
      <c r="D6" s="208"/>
      <c r="E6" s="178"/>
      <c r="F6" s="424"/>
    </row>
  </sheetData>
  <sheetProtection sheet="1" formatColumns="0" deleteRows="0" sort="0" autoFilter="0"/>
  <sortState ref="B3:B51">
    <sortCondition descending="1" ref="B51"/>
  </sortState>
  <phoneticPr fontId="8" type="noConversion"/>
  <pageMargins left="0.78740157480314965" right="0.78740157480314965" top="0.78740157480314965" bottom="0.98425196850393704" header="0.51181102362204722" footer="0.51181102362204722"/>
  <pageSetup paperSize="9" scale="89" fitToHeight="0" orientation="portrait" r:id="rId1"/>
  <headerFooter alignWithMargins="0">
    <oddHeader>&amp;LEEG VNB-Jahresmeldung&amp;CBlatt: vNe-Bewegungsdaten&amp;R&amp;D</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dimension ref="A1:C5047"/>
  <sheetViews>
    <sheetView topLeftCell="A2442" workbookViewId="0">
      <selection activeCell="A2" sqref="A2:A2488"/>
    </sheetView>
  </sheetViews>
  <sheetFormatPr baseColWidth="10" defaultRowHeight="12.75" x14ac:dyDescent="0.2"/>
  <cols>
    <col min="1" max="1" width="17.140625" bestFit="1" customWidth="1"/>
    <col min="2" max="2" width="15.42578125" bestFit="1" customWidth="1"/>
  </cols>
  <sheetData>
    <row r="1" spans="1:3" x14ac:dyDescent="0.2">
      <c r="A1" t="s">
        <v>3264</v>
      </c>
      <c r="B1" t="s">
        <v>1779</v>
      </c>
      <c r="C1" t="b">
        <v>1</v>
      </c>
    </row>
    <row r="2" spans="1:3" x14ac:dyDescent="0.2">
      <c r="A2" s="19" t="s">
        <v>1200</v>
      </c>
      <c r="B2" t="s">
        <v>1140</v>
      </c>
      <c r="C2" t="s">
        <v>2000</v>
      </c>
    </row>
    <row r="3" spans="1:3" x14ac:dyDescent="0.2">
      <c r="A3" s="19" t="s">
        <v>2972</v>
      </c>
      <c r="B3" t="s">
        <v>1141</v>
      </c>
      <c r="C3" t="s">
        <v>1999</v>
      </c>
    </row>
    <row r="4" spans="1:3" x14ac:dyDescent="0.2">
      <c r="A4" s="19" t="s">
        <v>1208</v>
      </c>
      <c r="B4" t="s">
        <v>1142</v>
      </c>
    </row>
    <row r="5" spans="1:3" x14ac:dyDescent="0.2">
      <c r="A5" s="19" t="s">
        <v>2976</v>
      </c>
      <c r="B5" t="s">
        <v>1143</v>
      </c>
    </row>
    <row r="6" spans="1:3" x14ac:dyDescent="0.2">
      <c r="A6" s="19" t="s">
        <v>1212</v>
      </c>
      <c r="B6" t="s">
        <v>1144</v>
      </c>
    </row>
    <row r="7" spans="1:3" x14ac:dyDescent="0.2">
      <c r="A7" s="19" t="s">
        <v>2978</v>
      </c>
      <c r="B7" t="s">
        <v>1145</v>
      </c>
    </row>
    <row r="8" spans="1:3" x14ac:dyDescent="0.2">
      <c r="A8" s="19" t="s">
        <v>1214</v>
      </c>
      <c r="B8" t="s">
        <v>1146</v>
      </c>
    </row>
    <row r="9" spans="1:3" x14ac:dyDescent="0.2">
      <c r="A9" s="19" t="s">
        <v>2979</v>
      </c>
      <c r="B9" t="s">
        <v>176</v>
      </c>
    </row>
    <row r="10" spans="1:3" x14ac:dyDescent="0.2">
      <c r="A10" s="19" t="s">
        <v>1210</v>
      </c>
      <c r="B10" t="s">
        <v>177</v>
      </c>
    </row>
    <row r="11" spans="1:3" x14ac:dyDescent="0.2">
      <c r="A11" s="19" t="s">
        <v>2977</v>
      </c>
      <c r="B11" t="s">
        <v>178</v>
      </c>
    </row>
    <row r="12" spans="1:3" x14ac:dyDescent="0.2">
      <c r="A12" s="19" t="s">
        <v>1216</v>
      </c>
      <c r="B12" t="s">
        <v>179</v>
      </c>
    </row>
    <row r="13" spans="1:3" x14ac:dyDescent="0.2">
      <c r="A13" s="19" t="s">
        <v>2980</v>
      </c>
      <c r="B13" t="s">
        <v>180</v>
      </c>
    </row>
    <row r="14" spans="1:3" x14ac:dyDescent="0.2">
      <c r="A14" s="19" t="s">
        <v>1220</v>
      </c>
      <c r="B14" t="s">
        <v>181</v>
      </c>
    </row>
    <row r="15" spans="1:3" x14ac:dyDescent="0.2">
      <c r="A15" s="19" t="s">
        <v>2982</v>
      </c>
      <c r="B15" t="s">
        <v>182</v>
      </c>
    </row>
    <row r="16" spans="1:3" x14ac:dyDescent="0.2">
      <c r="A16" s="19" t="s">
        <v>1222</v>
      </c>
      <c r="B16" t="s">
        <v>1133</v>
      </c>
    </row>
    <row r="17" spans="1:2" x14ac:dyDescent="0.2">
      <c r="A17" s="19" t="s">
        <v>2983</v>
      </c>
      <c r="B17" t="s">
        <v>1134</v>
      </c>
    </row>
    <row r="18" spans="1:2" x14ac:dyDescent="0.2">
      <c r="A18" s="19" t="s">
        <v>1218</v>
      </c>
      <c r="B18" t="s">
        <v>1135</v>
      </c>
    </row>
    <row r="19" spans="1:2" x14ac:dyDescent="0.2">
      <c r="A19" s="19" t="s">
        <v>2981</v>
      </c>
      <c r="B19" t="s">
        <v>1136</v>
      </c>
    </row>
    <row r="20" spans="1:2" x14ac:dyDescent="0.2">
      <c r="A20" s="19" t="s">
        <v>1204</v>
      </c>
      <c r="B20" t="s">
        <v>1137</v>
      </c>
    </row>
    <row r="21" spans="1:2" x14ac:dyDescent="0.2">
      <c r="A21" s="19" t="s">
        <v>2974</v>
      </c>
      <c r="B21" t="s">
        <v>1138</v>
      </c>
    </row>
    <row r="22" spans="1:2" x14ac:dyDescent="0.2">
      <c r="A22" s="19" t="s">
        <v>1206</v>
      </c>
      <c r="B22" t="s">
        <v>1139</v>
      </c>
    </row>
    <row r="23" spans="1:2" x14ac:dyDescent="0.2">
      <c r="A23" s="19" t="s">
        <v>2975</v>
      </c>
      <c r="B23" t="s">
        <v>1147</v>
      </c>
    </row>
    <row r="24" spans="1:2" x14ac:dyDescent="0.2">
      <c r="A24" s="19" t="s">
        <v>1202</v>
      </c>
      <c r="B24" t="s">
        <v>1148</v>
      </c>
    </row>
    <row r="25" spans="1:2" x14ac:dyDescent="0.2">
      <c r="A25" s="19" t="s">
        <v>2973</v>
      </c>
      <c r="B25" t="s">
        <v>1149</v>
      </c>
    </row>
    <row r="26" spans="1:2" x14ac:dyDescent="0.2">
      <c r="A26" s="19" t="s">
        <v>1224</v>
      </c>
      <c r="B26" t="s">
        <v>1150</v>
      </c>
    </row>
    <row r="27" spans="1:2" x14ac:dyDescent="0.2">
      <c r="A27" s="19" t="s">
        <v>2984</v>
      </c>
      <c r="B27" t="s">
        <v>1151</v>
      </c>
    </row>
    <row r="28" spans="1:2" x14ac:dyDescent="0.2">
      <c r="A28" s="19" t="s">
        <v>1228</v>
      </c>
      <c r="B28" t="s">
        <v>1152</v>
      </c>
    </row>
    <row r="29" spans="1:2" x14ac:dyDescent="0.2">
      <c r="A29" s="19" t="s">
        <v>2986</v>
      </c>
      <c r="B29" t="s">
        <v>1153</v>
      </c>
    </row>
    <row r="30" spans="1:2" x14ac:dyDescent="0.2">
      <c r="A30" s="19" t="s">
        <v>1230</v>
      </c>
      <c r="B30" t="s">
        <v>190</v>
      </c>
    </row>
    <row r="31" spans="1:2" x14ac:dyDescent="0.2">
      <c r="A31" s="19" t="s">
        <v>2987</v>
      </c>
      <c r="B31" t="s">
        <v>191</v>
      </c>
    </row>
    <row r="32" spans="1:2" x14ac:dyDescent="0.2">
      <c r="A32" s="19" t="s">
        <v>1226</v>
      </c>
      <c r="B32" t="s">
        <v>192</v>
      </c>
    </row>
    <row r="33" spans="1:2" x14ac:dyDescent="0.2">
      <c r="A33" s="19" t="s">
        <v>2985</v>
      </c>
      <c r="B33" t="s">
        <v>193</v>
      </c>
    </row>
    <row r="34" spans="1:2" x14ac:dyDescent="0.2">
      <c r="A34" s="19" t="s">
        <v>1232</v>
      </c>
      <c r="B34" t="s">
        <v>194</v>
      </c>
    </row>
    <row r="35" spans="1:2" x14ac:dyDescent="0.2">
      <c r="A35" s="19" t="s">
        <v>2988</v>
      </c>
      <c r="B35" t="s">
        <v>195</v>
      </c>
    </row>
    <row r="36" spans="1:2" x14ac:dyDescent="0.2">
      <c r="A36" s="19" t="s">
        <v>1236</v>
      </c>
      <c r="B36" t="s">
        <v>196</v>
      </c>
    </row>
    <row r="37" spans="1:2" x14ac:dyDescent="0.2">
      <c r="A37" s="19" t="s">
        <v>2990</v>
      </c>
      <c r="B37" t="s">
        <v>183</v>
      </c>
    </row>
    <row r="38" spans="1:2" x14ac:dyDescent="0.2">
      <c r="A38" s="19" t="s">
        <v>1238</v>
      </c>
      <c r="B38" t="s">
        <v>184</v>
      </c>
    </row>
    <row r="39" spans="1:2" x14ac:dyDescent="0.2">
      <c r="A39" s="19" t="s">
        <v>2991</v>
      </c>
      <c r="B39" t="s">
        <v>185</v>
      </c>
    </row>
    <row r="40" spans="1:2" x14ac:dyDescent="0.2">
      <c r="A40" s="19" t="s">
        <v>1234</v>
      </c>
      <c r="B40" t="s">
        <v>186</v>
      </c>
    </row>
    <row r="41" spans="1:2" x14ac:dyDescent="0.2">
      <c r="A41" s="19" t="s">
        <v>2989</v>
      </c>
      <c r="B41" t="s">
        <v>187</v>
      </c>
    </row>
    <row r="42" spans="1:2" x14ac:dyDescent="0.2">
      <c r="A42" s="19" t="s">
        <v>1248</v>
      </c>
      <c r="B42" t="s">
        <v>188</v>
      </c>
    </row>
    <row r="43" spans="1:2" x14ac:dyDescent="0.2">
      <c r="A43" s="19" t="s">
        <v>2996</v>
      </c>
      <c r="B43" t="s">
        <v>189</v>
      </c>
    </row>
    <row r="44" spans="1:2" x14ac:dyDescent="0.2">
      <c r="A44" s="19" t="s">
        <v>1256</v>
      </c>
      <c r="B44" t="s">
        <v>218</v>
      </c>
    </row>
    <row r="45" spans="1:2" x14ac:dyDescent="0.2">
      <c r="A45" s="19" t="s">
        <v>3000</v>
      </c>
      <c r="B45" t="s">
        <v>219</v>
      </c>
    </row>
    <row r="46" spans="1:2" x14ac:dyDescent="0.2">
      <c r="A46" s="19" t="s">
        <v>1260</v>
      </c>
      <c r="B46" t="s">
        <v>220</v>
      </c>
    </row>
    <row r="47" spans="1:2" x14ac:dyDescent="0.2">
      <c r="A47" s="19" t="s">
        <v>3002</v>
      </c>
      <c r="B47" t="s">
        <v>221</v>
      </c>
    </row>
    <row r="48" spans="1:2" x14ac:dyDescent="0.2">
      <c r="A48" s="19" t="s">
        <v>1262</v>
      </c>
      <c r="B48" t="s">
        <v>222</v>
      </c>
    </row>
    <row r="49" spans="1:2" x14ac:dyDescent="0.2">
      <c r="A49" s="19" t="s">
        <v>3003</v>
      </c>
      <c r="B49" t="s">
        <v>223</v>
      </c>
    </row>
    <row r="50" spans="1:2" x14ac:dyDescent="0.2">
      <c r="A50" s="19" t="s">
        <v>1258</v>
      </c>
      <c r="B50" t="s">
        <v>224</v>
      </c>
    </row>
    <row r="51" spans="1:2" x14ac:dyDescent="0.2">
      <c r="A51" s="19" t="s">
        <v>3001</v>
      </c>
      <c r="B51" t="s">
        <v>1161</v>
      </c>
    </row>
    <row r="52" spans="1:2" x14ac:dyDescent="0.2">
      <c r="A52" s="19" t="s">
        <v>1264</v>
      </c>
      <c r="B52" t="s">
        <v>1162</v>
      </c>
    </row>
    <row r="53" spans="1:2" x14ac:dyDescent="0.2">
      <c r="A53" s="19" t="s">
        <v>3004</v>
      </c>
      <c r="B53" t="s">
        <v>1163</v>
      </c>
    </row>
    <row r="54" spans="1:2" x14ac:dyDescent="0.2">
      <c r="A54" s="19" t="s">
        <v>1268</v>
      </c>
      <c r="B54" t="s">
        <v>1164</v>
      </c>
    </row>
    <row r="55" spans="1:2" x14ac:dyDescent="0.2">
      <c r="A55" s="19" t="s">
        <v>3006</v>
      </c>
      <c r="B55" t="s">
        <v>1165</v>
      </c>
    </row>
    <row r="56" spans="1:2" x14ac:dyDescent="0.2">
      <c r="A56" s="19" t="s">
        <v>1270</v>
      </c>
      <c r="B56" t="s">
        <v>1166</v>
      </c>
    </row>
    <row r="57" spans="1:2" x14ac:dyDescent="0.2">
      <c r="A57" s="19" t="s">
        <v>3007</v>
      </c>
      <c r="B57" t="s">
        <v>1167</v>
      </c>
    </row>
    <row r="58" spans="1:2" x14ac:dyDescent="0.2">
      <c r="A58" s="19" t="s">
        <v>1266</v>
      </c>
      <c r="B58" t="s">
        <v>1126</v>
      </c>
    </row>
    <row r="59" spans="1:2" x14ac:dyDescent="0.2">
      <c r="A59" s="19" t="s">
        <v>3005</v>
      </c>
      <c r="B59" t="s">
        <v>1127</v>
      </c>
    </row>
    <row r="60" spans="1:2" x14ac:dyDescent="0.2">
      <c r="A60" s="19" t="s">
        <v>1252</v>
      </c>
      <c r="B60" t="s">
        <v>1128</v>
      </c>
    </row>
    <row r="61" spans="1:2" x14ac:dyDescent="0.2">
      <c r="A61" s="19" t="s">
        <v>2998</v>
      </c>
      <c r="B61" t="s">
        <v>1129</v>
      </c>
    </row>
    <row r="62" spans="1:2" x14ac:dyDescent="0.2">
      <c r="A62" s="19" t="s">
        <v>1254</v>
      </c>
      <c r="B62" t="s">
        <v>1130</v>
      </c>
    </row>
    <row r="63" spans="1:2" x14ac:dyDescent="0.2">
      <c r="A63" s="19" t="s">
        <v>2999</v>
      </c>
      <c r="B63" t="s">
        <v>1131</v>
      </c>
    </row>
    <row r="64" spans="1:2" x14ac:dyDescent="0.2">
      <c r="A64" s="19" t="s">
        <v>1250</v>
      </c>
      <c r="B64" t="s">
        <v>1132</v>
      </c>
    </row>
    <row r="65" spans="1:2" x14ac:dyDescent="0.2">
      <c r="A65" s="19" t="s">
        <v>2997</v>
      </c>
      <c r="B65" t="s">
        <v>211</v>
      </c>
    </row>
    <row r="66" spans="1:2" x14ac:dyDescent="0.2">
      <c r="A66" s="19" t="s">
        <v>1272</v>
      </c>
      <c r="B66" t="s">
        <v>212</v>
      </c>
    </row>
    <row r="67" spans="1:2" x14ac:dyDescent="0.2">
      <c r="A67" s="19" t="s">
        <v>3008</v>
      </c>
      <c r="B67" t="s">
        <v>213</v>
      </c>
    </row>
    <row r="68" spans="1:2" x14ac:dyDescent="0.2">
      <c r="A68" s="19" t="s">
        <v>796</v>
      </c>
      <c r="B68" t="s">
        <v>214</v>
      </c>
    </row>
    <row r="69" spans="1:2" x14ac:dyDescent="0.2">
      <c r="A69" s="19" t="s">
        <v>3010</v>
      </c>
      <c r="B69" t="s">
        <v>215</v>
      </c>
    </row>
    <row r="70" spans="1:2" x14ac:dyDescent="0.2">
      <c r="A70" s="19" t="s">
        <v>798</v>
      </c>
      <c r="B70" t="s">
        <v>216</v>
      </c>
    </row>
    <row r="71" spans="1:2" x14ac:dyDescent="0.2">
      <c r="A71" s="19" t="s">
        <v>3011</v>
      </c>
      <c r="B71" t="s">
        <v>217</v>
      </c>
    </row>
    <row r="72" spans="1:2" x14ac:dyDescent="0.2">
      <c r="A72" s="19" t="s">
        <v>1274</v>
      </c>
      <c r="B72" t="s">
        <v>1154</v>
      </c>
    </row>
    <row r="73" spans="1:2" x14ac:dyDescent="0.2">
      <c r="A73" s="19" t="s">
        <v>3009</v>
      </c>
      <c r="B73" t="s">
        <v>1155</v>
      </c>
    </row>
    <row r="74" spans="1:2" x14ac:dyDescent="0.2">
      <c r="A74" s="20" t="s">
        <v>800</v>
      </c>
      <c r="B74" t="s">
        <v>1156</v>
      </c>
    </row>
    <row r="75" spans="1:2" x14ac:dyDescent="0.2">
      <c r="A75" s="20" t="s">
        <v>3012</v>
      </c>
      <c r="B75" t="s">
        <v>1157</v>
      </c>
    </row>
    <row r="76" spans="1:2" x14ac:dyDescent="0.2">
      <c r="A76" s="20" t="s">
        <v>804</v>
      </c>
      <c r="B76" t="s">
        <v>1158</v>
      </c>
    </row>
    <row r="77" spans="1:2" x14ac:dyDescent="0.2">
      <c r="A77" s="19" t="s">
        <v>3014</v>
      </c>
      <c r="B77" t="s">
        <v>1159</v>
      </c>
    </row>
    <row r="78" spans="1:2" x14ac:dyDescent="0.2">
      <c r="A78" s="20" t="s">
        <v>806</v>
      </c>
      <c r="B78" t="s">
        <v>1160</v>
      </c>
    </row>
    <row r="79" spans="1:2" x14ac:dyDescent="0.2">
      <c r="A79" s="20" t="s">
        <v>3015</v>
      </c>
      <c r="B79" t="s">
        <v>197</v>
      </c>
    </row>
    <row r="80" spans="1:2" x14ac:dyDescent="0.2">
      <c r="A80" s="20" t="s">
        <v>802</v>
      </c>
      <c r="B80" t="s">
        <v>198</v>
      </c>
    </row>
    <row r="81" spans="1:2" x14ac:dyDescent="0.2">
      <c r="A81" s="20" t="s">
        <v>3013</v>
      </c>
      <c r="B81" t="s">
        <v>199</v>
      </c>
    </row>
    <row r="82" spans="1:2" x14ac:dyDescent="0.2">
      <c r="A82" s="20" t="s">
        <v>808</v>
      </c>
      <c r="B82" t="s">
        <v>200</v>
      </c>
    </row>
    <row r="83" spans="1:2" x14ac:dyDescent="0.2">
      <c r="A83" s="20" t="s">
        <v>3016</v>
      </c>
      <c r="B83" t="s">
        <v>201</v>
      </c>
    </row>
    <row r="84" spans="1:2" x14ac:dyDescent="0.2">
      <c r="A84" s="20" t="s">
        <v>812</v>
      </c>
      <c r="B84" t="s">
        <v>202</v>
      </c>
    </row>
    <row r="85" spans="1:2" x14ac:dyDescent="0.2">
      <c r="A85" s="20" t="s">
        <v>3018</v>
      </c>
      <c r="B85" t="s">
        <v>203</v>
      </c>
    </row>
    <row r="86" spans="1:2" x14ac:dyDescent="0.2">
      <c r="A86" s="20" t="s">
        <v>814</v>
      </c>
      <c r="B86" t="s">
        <v>204</v>
      </c>
    </row>
    <row r="87" spans="1:2" x14ac:dyDescent="0.2">
      <c r="A87" s="20" t="s">
        <v>3019</v>
      </c>
      <c r="B87" t="s">
        <v>205</v>
      </c>
    </row>
    <row r="88" spans="1:2" x14ac:dyDescent="0.2">
      <c r="A88" s="20" t="s">
        <v>810</v>
      </c>
      <c r="B88" t="s">
        <v>206</v>
      </c>
    </row>
    <row r="89" spans="1:2" x14ac:dyDescent="0.2">
      <c r="A89" s="20" t="s">
        <v>3017</v>
      </c>
      <c r="B89" t="s">
        <v>207</v>
      </c>
    </row>
    <row r="90" spans="1:2" x14ac:dyDescent="0.2">
      <c r="A90" s="20" t="s">
        <v>816</v>
      </c>
      <c r="B90" t="s">
        <v>208</v>
      </c>
    </row>
    <row r="91" spans="1:2" x14ac:dyDescent="0.2">
      <c r="A91" s="20" t="s">
        <v>3020</v>
      </c>
      <c r="B91" t="s">
        <v>209</v>
      </c>
    </row>
    <row r="92" spans="1:2" x14ac:dyDescent="0.2">
      <c r="A92" s="20" t="s">
        <v>824</v>
      </c>
      <c r="B92" t="s">
        <v>210</v>
      </c>
    </row>
    <row r="93" spans="1:2" x14ac:dyDescent="0.2">
      <c r="A93" s="20" t="s">
        <v>3024</v>
      </c>
    </row>
    <row r="94" spans="1:2" x14ac:dyDescent="0.2">
      <c r="A94" s="20" t="s">
        <v>828</v>
      </c>
    </row>
    <row r="95" spans="1:2" x14ac:dyDescent="0.2">
      <c r="A95" s="20" t="s">
        <v>3026</v>
      </c>
    </row>
    <row r="96" spans="1:2" x14ac:dyDescent="0.2">
      <c r="A96" s="20" t="s">
        <v>830</v>
      </c>
    </row>
    <row r="97" spans="1:1" x14ac:dyDescent="0.2">
      <c r="A97" s="20" t="s">
        <v>3027</v>
      </c>
    </row>
    <row r="98" spans="1:1" x14ac:dyDescent="0.2">
      <c r="A98" s="20" t="s">
        <v>826</v>
      </c>
    </row>
    <row r="99" spans="1:1" x14ac:dyDescent="0.2">
      <c r="A99" s="20" t="s">
        <v>3025</v>
      </c>
    </row>
    <row r="100" spans="1:1" x14ac:dyDescent="0.2">
      <c r="A100" s="20" t="s">
        <v>832</v>
      </c>
    </row>
    <row r="101" spans="1:1" x14ac:dyDescent="0.2">
      <c r="A101" s="20" t="s">
        <v>3028</v>
      </c>
    </row>
    <row r="102" spans="1:1" x14ac:dyDescent="0.2">
      <c r="A102" s="20" t="s">
        <v>836</v>
      </c>
    </row>
    <row r="103" spans="1:1" x14ac:dyDescent="0.2">
      <c r="A103" s="20" t="s">
        <v>3030</v>
      </c>
    </row>
    <row r="104" spans="1:1" x14ac:dyDescent="0.2">
      <c r="A104" s="20" t="s">
        <v>838</v>
      </c>
    </row>
    <row r="105" spans="1:1" x14ac:dyDescent="0.2">
      <c r="A105" s="20" t="s">
        <v>3031</v>
      </c>
    </row>
    <row r="106" spans="1:1" x14ac:dyDescent="0.2">
      <c r="A106" s="20" t="s">
        <v>834</v>
      </c>
    </row>
    <row r="107" spans="1:1" x14ac:dyDescent="0.2">
      <c r="A107" s="20" t="s">
        <v>3029</v>
      </c>
    </row>
    <row r="108" spans="1:1" x14ac:dyDescent="0.2">
      <c r="A108" s="20" t="s">
        <v>820</v>
      </c>
    </row>
    <row r="109" spans="1:1" x14ac:dyDescent="0.2">
      <c r="A109" s="20" t="s">
        <v>3022</v>
      </c>
    </row>
    <row r="110" spans="1:1" x14ac:dyDescent="0.2">
      <c r="A110" s="20" t="s">
        <v>822</v>
      </c>
    </row>
    <row r="111" spans="1:1" x14ac:dyDescent="0.2">
      <c r="A111" s="20" t="s">
        <v>3023</v>
      </c>
    </row>
    <row r="112" spans="1:1" x14ac:dyDescent="0.2">
      <c r="A112" s="20" t="s">
        <v>818</v>
      </c>
    </row>
    <row r="113" spans="1:1" x14ac:dyDescent="0.2">
      <c r="A113" s="20" t="s">
        <v>3021</v>
      </c>
    </row>
    <row r="114" spans="1:1" x14ac:dyDescent="0.2">
      <c r="A114" s="20" t="s">
        <v>840</v>
      </c>
    </row>
    <row r="115" spans="1:1" x14ac:dyDescent="0.2">
      <c r="A115" s="20" t="s">
        <v>3032</v>
      </c>
    </row>
    <row r="116" spans="1:1" x14ac:dyDescent="0.2">
      <c r="A116" s="20" t="s">
        <v>844</v>
      </c>
    </row>
    <row r="117" spans="1:1" x14ac:dyDescent="0.2">
      <c r="A117" s="20" t="s">
        <v>3034</v>
      </c>
    </row>
    <row r="118" spans="1:1" x14ac:dyDescent="0.2">
      <c r="A118" s="20" t="s">
        <v>846</v>
      </c>
    </row>
    <row r="119" spans="1:1" x14ac:dyDescent="0.2">
      <c r="A119" s="20" t="s">
        <v>3035</v>
      </c>
    </row>
    <row r="120" spans="1:1" x14ac:dyDescent="0.2">
      <c r="A120" s="20" t="s">
        <v>842</v>
      </c>
    </row>
    <row r="121" spans="1:1" x14ac:dyDescent="0.2">
      <c r="A121" s="20" t="s">
        <v>3033</v>
      </c>
    </row>
    <row r="122" spans="1:1" x14ac:dyDescent="0.2">
      <c r="A122" s="20" t="s">
        <v>848</v>
      </c>
    </row>
    <row r="123" spans="1:1" x14ac:dyDescent="0.2">
      <c r="A123" s="20" t="s">
        <v>3036</v>
      </c>
    </row>
    <row r="124" spans="1:1" x14ac:dyDescent="0.2">
      <c r="A124" s="20" t="s">
        <v>852</v>
      </c>
    </row>
    <row r="125" spans="1:1" x14ac:dyDescent="0.2">
      <c r="A125" s="20" t="s">
        <v>3038</v>
      </c>
    </row>
    <row r="126" spans="1:1" x14ac:dyDescent="0.2">
      <c r="A126" s="20" t="s">
        <v>854</v>
      </c>
    </row>
    <row r="127" spans="1:1" x14ac:dyDescent="0.2">
      <c r="A127" s="20" t="s">
        <v>3039</v>
      </c>
    </row>
    <row r="128" spans="1:1" x14ac:dyDescent="0.2">
      <c r="A128" s="20" t="s">
        <v>850</v>
      </c>
    </row>
    <row r="129" spans="1:1" x14ac:dyDescent="0.2">
      <c r="A129" s="20" t="s">
        <v>3037</v>
      </c>
    </row>
    <row r="130" spans="1:1" x14ac:dyDescent="0.2">
      <c r="A130" s="20" t="s">
        <v>856</v>
      </c>
    </row>
    <row r="131" spans="1:1" x14ac:dyDescent="0.2">
      <c r="A131" s="20" t="s">
        <v>3040</v>
      </c>
    </row>
    <row r="132" spans="1:1" x14ac:dyDescent="0.2">
      <c r="A132" s="20" t="s">
        <v>860</v>
      </c>
    </row>
    <row r="133" spans="1:1" x14ac:dyDescent="0.2">
      <c r="A133" s="20" t="s">
        <v>3042</v>
      </c>
    </row>
    <row r="134" spans="1:1" x14ac:dyDescent="0.2">
      <c r="A134" s="20" t="s">
        <v>862</v>
      </c>
    </row>
    <row r="135" spans="1:1" x14ac:dyDescent="0.2">
      <c r="A135" s="20" t="s">
        <v>3043</v>
      </c>
    </row>
    <row r="136" spans="1:1" x14ac:dyDescent="0.2">
      <c r="A136" s="20" t="s">
        <v>858</v>
      </c>
    </row>
    <row r="137" spans="1:1" x14ac:dyDescent="0.2">
      <c r="A137" s="20" t="s">
        <v>3041</v>
      </c>
    </row>
    <row r="138" spans="1:1" x14ac:dyDescent="0.2">
      <c r="A138" s="20" t="s">
        <v>864</v>
      </c>
    </row>
    <row r="139" spans="1:1" x14ac:dyDescent="0.2">
      <c r="A139" s="20" t="s">
        <v>3044</v>
      </c>
    </row>
    <row r="140" spans="1:1" x14ac:dyDescent="0.2">
      <c r="A140" s="20" t="s">
        <v>872</v>
      </c>
    </row>
    <row r="141" spans="1:1" x14ac:dyDescent="0.2">
      <c r="A141" s="20" t="s">
        <v>3048</v>
      </c>
    </row>
    <row r="142" spans="1:1" x14ac:dyDescent="0.2">
      <c r="A142" s="20" t="s">
        <v>876</v>
      </c>
    </row>
    <row r="143" spans="1:1" x14ac:dyDescent="0.2">
      <c r="A143" s="20" t="s">
        <v>3050</v>
      </c>
    </row>
    <row r="144" spans="1:1" x14ac:dyDescent="0.2">
      <c r="A144" s="20" t="s">
        <v>878</v>
      </c>
    </row>
    <row r="145" spans="1:1" x14ac:dyDescent="0.2">
      <c r="A145" s="20" t="s">
        <v>3051</v>
      </c>
    </row>
    <row r="146" spans="1:1" x14ac:dyDescent="0.2">
      <c r="A146" s="20" t="s">
        <v>874</v>
      </c>
    </row>
    <row r="147" spans="1:1" x14ac:dyDescent="0.2">
      <c r="A147" s="20" t="s">
        <v>3049</v>
      </c>
    </row>
    <row r="148" spans="1:1" x14ac:dyDescent="0.2">
      <c r="A148" s="20" t="s">
        <v>880</v>
      </c>
    </row>
    <row r="149" spans="1:1" x14ac:dyDescent="0.2">
      <c r="A149" s="20" t="s">
        <v>3052</v>
      </c>
    </row>
    <row r="150" spans="1:1" x14ac:dyDescent="0.2">
      <c r="A150" s="20" t="s">
        <v>884</v>
      </c>
    </row>
    <row r="151" spans="1:1" x14ac:dyDescent="0.2">
      <c r="A151" s="20" t="s">
        <v>3054</v>
      </c>
    </row>
    <row r="152" spans="1:1" x14ac:dyDescent="0.2">
      <c r="A152" s="20" t="s">
        <v>886</v>
      </c>
    </row>
    <row r="153" spans="1:1" x14ac:dyDescent="0.2">
      <c r="A153" s="20" t="s">
        <v>3055</v>
      </c>
    </row>
    <row r="154" spans="1:1" x14ac:dyDescent="0.2">
      <c r="A154" s="20" t="s">
        <v>882</v>
      </c>
    </row>
    <row r="155" spans="1:1" x14ac:dyDescent="0.2">
      <c r="A155" s="20" t="s">
        <v>3053</v>
      </c>
    </row>
    <row r="156" spans="1:1" x14ac:dyDescent="0.2">
      <c r="A156" s="20" t="s">
        <v>868</v>
      </c>
    </row>
    <row r="157" spans="1:1" x14ac:dyDescent="0.2">
      <c r="A157" s="20" t="s">
        <v>3046</v>
      </c>
    </row>
    <row r="158" spans="1:1" x14ac:dyDescent="0.2">
      <c r="A158" s="20" t="s">
        <v>870</v>
      </c>
    </row>
    <row r="159" spans="1:1" x14ac:dyDescent="0.2">
      <c r="A159" s="20" t="s">
        <v>3047</v>
      </c>
    </row>
    <row r="160" spans="1:1" x14ac:dyDescent="0.2">
      <c r="A160" s="20" t="s">
        <v>866</v>
      </c>
    </row>
    <row r="161" spans="1:1" x14ac:dyDescent="0.2">
      <c r="A161" s="20" t="s">
        <v>3045</v>
      </c>
    </row>
    <row r="162" spans="1:1" x14ac:dyDescent="0.2">
      <c r="A162" s="20" t="s">
        <v>888</v>
      </c>
    </row>
    <row r="163" spans="1:1" x14ac:dyDescent="0.2">
      <c r="A163" s="20" t="s">
        <v>3056</v>
      </c>
    </row>
    <row r="164" spans="1:1" x14ac:dyDescent="0.2">
      <c r="A164" s="20" t="s">
        <v>892</v>
      </c>
    </row>
    <row r="165" spans="1:1" x14ac:dyDescent="0.2">
      <c r="A165" s="20" t="s">
        <v>3058</v>
      </c>
    </row>
    <row r="166" spans="1:1" x14ac:dyDescent="0.2">
      <c r="A166" s="20" t="s">
        <v>894</v>
      </c>
    </row>
    <row r="167" spans="1:1" x14ac:dyDescent="0.2">
      <c r="A167" s="20" t="s">
        <v>3059</v>
      </c>
    </row>
    <row r="168" spans="1:1" x14ac:dyDescent="0.2">
      <c r="A168" s="20" t="s">
        <v>890</v>
      </c>
    </row>
    <row r="169" spans="1:1" x14ac:dyDescent="0.2">
      <c r="A169" s="20" t="s">
        <v>3057</v>
      </c>
    </row>
    <row r="170" spans="1:1" x14ac:dyDescent="0.2">
      <c r="A170" s="20" t="s">
        <v>896</v>
      </c>
    </row>
    <row r="171" spans="1:1" x14ac:dyDescent="0.2">
      <c r="A171" s="20" t="s">
        <v>3060</v>
      </c>
    </row>
    <row r="172" spans="1:1" x14ac:dyDescent="0.2">
      <c r="A172" s="20" t="s">
        <v>900</v>
      </c>
    </row>
    <row r="173" spans="1:1" x14ac:dyDescent="0.2">
      <c r="A173" s="20" t="s">
        <v>3062</v>
      </c>
    </row>
    <row r="174" spans="1:1" x14ac:dyDescent="0.2">
      <c r="A174" s="20" t="s">
        <v>902</v>
      </c>
    </row>
    <row r="175" spans="1:1" x14ac:dyDescent="0.2">
      <c r="A175" s="20" t="s">
        <v>3063</v>
      </c>
    </row>
    <row r="176" spans="1:1" x14ac:dyDescent="0.2">
      <c r="A176" s="19" t="s">
        <v>898</v>
      </c>
    </row>
    <row r="177" spans="1:1" x14ac:dyDescent="0.2">
      <c r="A177" s="19" t="s">
        <v>3061</v>
      </c>
    </row>
    <row r="178" spans="1:1" x14ac:dyDescent="0.2">
      <c r="A178" s="19" t="s">
        <v>904</v>
      </c>
    </row>
    <row r="179" spans="1:1" x14ac:dyDescent="0.2">
      <c r="A179" s="19" t="s">
        <v>3064</v>
      </c>
    </row>
    <row r="180" spans="1:1" x14ac:dyDescent="0.2">
      <c r="A180" s="19" t="s">
        <v>908</v>
      </c>
    </row>
    <row r="181" spans="1:1" x14ac:dyDescent="0.2">
      <c r="A181" s="19" t="s">
        <v>3066</v>
      </c>
    </row>
    <row r="182" spans="1:1" x14ac:dyDescent="0.2">
      <c r="A182" s="19" t="s">
        <v>910</v>
      </c>
    </row>
    <row r="183" spans="1:1" x14ac:dyDescent="0.2">
      <c r="A183" s="19" t="s">
        <v>3067</v>
      </c>
    </row>
    <row r="184" spans="1:1" x14ac:dyDescent="0.2">
      <c r="A184" s="19" t="s">
        <v>906</v>
      </c>
    </row>
    <row r="185" spans="1:1" x14ac:dyDescent="0.2">
      <c r="A185" s="20" t="s">
        <v>3065</v>
      </c>
    </row>
    <row r="186" spans="1:1" x14ac:dyDescent="0.2">
      <c r="A186" s="20" t="s">
        <v>1240</v>
      </c>
    </row>
    <row r="187" spans="1:1" x14ac:dyDescent="0.2">
      <c r="A187" s="20" t="s">
        <v>2992</v>
      </c>
    </row>
    <row r="188" spans="1:1" x14ac:dyDescent="0.2">
      <c r="A188" s="19" t="s">
        <v>1244</v>
      </c>
    </row>
    <row r="189" spans="1:1" x14ac:dyDescent="0.2">
      <c r="A189" s="20" t="s">
        <v>2994</v>
      </c>
    </row>
    <row r="190" spans="1:1" x14ac:dyDescent="0.2">
      <c r="A190" s="20" t="s">
        <v>1246</v>
      </c>
    </row>
    <row r="191" spans="1:1" x14ac:dyDescent="0.2">
      <c r="A191" s="20" t="s">
        <v>2995</v>
      </c>
    </row>
    <row r="192" spans="1:1" x14ac:dyDescent="0.2">
      <c r="A192" s="20" t="s">
        <v>1242</v>
      </c>
    </row>
    <row r="193" spans="1:1" x14ac:dyDescent="0.2">
      <c r="A193" s="20" t="s">
        <v>2993</v>
      </c>
    </row>
    <row r="194" spans="1:1" x14ac:dyDescent="0.2">
      <c r="A194" s="20" t="s">
        <v>912</v>
      </c>
    </row>
    <row r="195" spans="1:1" x14ac:dyDescent="0.2">
      <c r="A195" s="20" t="s">
        <v>3068</v>
      </c>
    </row>
    <row r="196" spans="1:1" x14ac:dyDescent="0.2">
      <c r="A196" s="20" t="s">
        <v>920</v>
      </c>
    </row>
    <row r="197" spans="1:1" x14ac:dyDescent="0.2">
      <c r="A197" s="20" t="s">
        <v>3072</v>
      </c>
    </row>
    <row r="198" spans="1:1" x14ac:dyDescent="0.2">
      <c r="A198" s="20" t="s">
        <v>924</v>
      </c>
    </row>
    <row r="199" spans="1:1" x14ac:dyDescent="0.2">
      <c r="A199" s="20" t="s">
        <v>3074</v>
      </c>
    </row>
    <row r="200" spans="1:1" x14ac:dyDescent="0.2">
      <c r="A200" s="20" t="s">
        <v>926</v>
      </c>
    </row>
    <row r="201" spans="1:1" x14ac:dyDescent="0.2">
      <c r="A201" s="20" t="s">
        <v>3075</v>
      </c>
    </row>
    <row r="202" spans="1:1" x14ac:dyDescent="0.2">
      <c r="A202" s="20" t="s">
        <v>922</v>
      </c>
    </row>
    <row r="203" spans="1:1" x14ac:dyDescent="0.2">
      <c r="A203" s="20" t="s">
        <v>3073</v>
      </c>
    </row>
    <row r="204" spans="1:1" x14ac:dyDescent="0.2">
      <c r="A204" s="20" t="s">
        <v>928</v>
      </c>
    </row>
    <row r="205" spans="1:1" x14ac:dyDescent="0.2">
      <c r="A205" s="20" t="s">
        <v>3076</v>
      </c>
    </row>
    <row r="206" spans="1:1" x14ac:dyDescent="0.2">
      <c r="A206" s="20" t="s">
        <v>932</v>
      </c>
    </row>
    <row r="207" spans="1:1" x14ac:dyDescent="0.2">
      <c r="A207" s="20" t="s">
        <v>3078</v>
      </c>
    </row>
    <row r="208" spans="1:1" x14ac:dyDescent="0.2">
      <c r="A208" s="20" t="s">
        <v>934</v>
      </c>
    </row>
    <row r="209" spans="1:1" x14ac:dyDescent="0.2">
      <c r="A209" s="20" t="s">
        <v>3079</v>
      </c>
    </row>
    <row r="210" spans="1:1" x14ac:dyDescent="0.2">
      <c r="A210" s="20" t="s">
        <v>930</v>
      </c>
    </row>
    <row r="211" spans="1:1" x14ac:dyDescent="0.2">
      <c r="A211" s="20" t="s">
        <v>3077</v>
      </c>
    </row>
    <row r="212" spans="1:1" x14ac:dyDescent="0.2">
      <c r="A212" s="20" t="s">
        <v>916</v>
      </c>
    </row>
    <row r="213" spans="1:1" x14ac:dyDescent="0.2">
      <c r="A213" s="20" t="s">
        <v>3070</v>
      </c>
    </row>
    <row r="214" spans="1:1" x14ac:dyDescent="0.2">
      <c r="A214" s="20" t="s">
        <v>918</v>
      </c>
    </row>
    <row r="215" spans="1:1" x14ac:dyDescent="0.2">
      <c r="A215" s="20" t="s">
        <v>3071</v>
      </c>
    </row>
    <row r="216" spans="1:1" x14ac:dyDescent="0.2">
      <c r="A216" s="20" t="s">
        <v>914</v>
      </c>
    </row>
    <row r="217" spans="1:1" x14ac:dyDescent="0.2">
      <c r="A217" s="20" t="s">
        <v>3069</v>
      </c>
    </row>
    <row r="218" spans="1:1" x14ac:dyDescent="0.2">
      <c r="A218" s="20" t="s">
        <v>936</v>
      </c>
    </row>
    <row r="219" spans="1:1" x14ac:dyDescent="0.2">
      <c r="A219" s="20" t="s">
        <v>3080</v>
      </c>
    </row>
    <row r="220" spans="1:1" x14ac:dyDescent="0.2">
      <c r="A220" s="20" t="s">
        <v>940</v>
      </c>
    </row>
    <row r="221" spans="1:1" x14ac:dyDescent="0.2">
      <c r="A221" s="20" t="s">
        <v>3082</v>
      </c>
    </row>
    <row r="222" spans="1:1" x14ac:dyDescent="0.2">
      <c r="A222" s="20" t="s">
        <v>942</v>
      </c>
    </row>
    <row r="223" spans="1:1" x14ac:dyDescent="0.2">
      <c r="A223" s="20" t="s">
        <v>3083</v>
      </c>
    </row>
    <row r="224" spans="1:1" x14ac:dyDescent="0.2">
      <c r="A224" s="20" t="s">
        <v>938</v>
      </c>
    </row>
    <row r="225" spans="1:1" x14ac:dyDescent="0.2">
      <c r="A225" s="20" t="s">
        <v>3081</v>
      </c>
    </row>
    <row r="226" spans="1:1" x14ac:dyDescent="0.2">
      <c r="A226" s="20" t="s">
        <v>944</v>
      </c>
    </row>
    <row r="227" spans="1:1" x14ac:dyDescent="0.2">
      <c r="A227" s="20" t="s">
        <v>3084</v>
      </c>
    </row>
    <row r="228" spans="1:1" x14ac:dyDescent="0.2">
      <c r="A228" s="20" t="s">
        <v>948</v>
      </c>
    </row>
    <row r="229" spans="1:1" x14ac:dyDescent="0.2">
      <c r="A229" s="20" t="s">
        <v>3086</v>
      </c>
    </row>
    <row r="230" spans="1:1" x14ac:dyDescent="0.2">
      <c r="A230" s="20" t="s">
        <v>950</v>
      </c>
    </row>
    <row r="231" spans="1:1" x14ac:dyDescent="0.2">
      <c r="A231" s="20" t="s">
        <v>3087</v>
      </c>
    </row>
    <row r="232" spans="1:1" x14ac:dyDescent="0.2">
      <c r="A232" s="20" t="s">
        <v>946</v>
      </c>
    </row>
    <row r="233" spans="1:1" x14ac:dyDescent="0.2">
      <c r="A233" s="20" t="s">
        <v>3085</v>
      </c>
    </row>
    <row r="234" spans="1:1" x14ac:dyDescent="0.2">
      <c r="A234" s="20" t="s">
        <v>960</v>
      </c>
    </row>
    <row r="235" spans="1:1" x14ac:dyDescent="0.2">
      <c r="A235" s="20" t="s">
        <v>3092</v>
      </c>
    </row>
    <row r="236" spans="1:1" x14ac:dyDescent="0.2">
      <c r="A236" s="20" t="s">
        <v>1282</v>
      </c>
    </row>
    <row r="237" spans="1:1" x14ac:dyDescent="0.2">
      <c r="A237" s="20" t="s">
        <v>3096</v>
      </c>
    </row>
    <row r="238" spans="1:1" x14ac:dyDescent="0.2">
      <c r="A238" s="20" t="s">
        <v>1286</v>
      </c>
    </row>
    <row r="239" spans="1:1" x14ac:dyDescent="0.2">
      <c r="A239" s="20" t="s">
        <v>3098</v>
      </c>
    </row>
    <row r="240" spans="1:1" x14ac:dyDescent="0.2">
      <c r="A240" s="20" t="s">
        <v>1288</v>
      </c>
    </row>
    <row r="241" spans="1:1" x14ac:dyDescent="0.2">
      <c r="A241" s="20" t="s">
        <v>3099</v>
      </c>
    </row>
    <row r="242" spans="1:1" x14ac:dyDescent="0.2">
      <c r="A242" s="20" t="s">
        <v>1284</v>
      </c>
    </row>
    <row r="243" spans="1:1" x14ac:dyDescent="0.2">
      <c r="A243" s="20" t="s">
        <v>3097</v>
      </c>
    </row>
    <row r="244" spans="1:1" x14ac:dyDescent="0.2">
      <c r="A244" s="20" t="s">
        <v>1290</v>
      </c>
    </row>
    <row r="245" spans="1:1" x14ac:dyDescent="0.2">
      <c r="A245" s="20" t="s">
        <v>3100</v>
      </c>
    </row>
    <row r="246" spans="1:1" x14ac:dyDescent="0.2">
      <c r="A246" s="20" t="s">
        <v>1294</v>
      </c>
    </row>
    <row r="247" spans="1:1" x14ac:dyDescent="0.2">
      <c r="A247" s="20" t="s">
        <v>3102</v>
      </c>
    </row>
    <row r="248" spans="1:1" x14ac:dyDescent="0.2">
      <c r="A248" s="20" t="s">
        <v>1296</v>
      </c>
    </row>
    <row r="249" spans="1:1" x14ac:dyDescent="0.2">
      <c r="A249" s="20" t="s">
        <v>3103</v>
      </c>
    </row>
    <row r="250" spans="1:1" x14ac:dyDescent="0.2">
      <c r="A250" s="20" t="s">
        <v>1292</v>
      </c>
    </row>
    <row r="251" spans="1:1" x14ac:dyDescent="0.2">
      <c r="A251" s="20" t="s">
        <v>3101</v>
      </c>
    </row>
    <row r="252" spans="1:1" x14ac:dyDescent="0.2">
      <c r="A252" s="20" t="s">
        <v>1280</v>
      </c>
    </row>
    <row r="253" spans="1:1" x14ac:dyDescent="0.2">
      <c r="A253" s="20" t="s">
        <v>3094</v>
      </c>
    </row>
    <row r="254" spans="1:1" x14ac:dyDescent="0.2">
      <c r="A254" s="20" t="s">
        <v>1281</v>
      </c>
    </row>
    <row r="255" spans="1:1" x14ac:dyDescent="0.2">
      <c r="A255" s="20" t="s">
        <v>3095</v>
      </c>
    </row>
    <row r="256" spans="1:1" x14ac:dyDescent="0.2">
      <c r="A256" s="20" t="s">
        <v>1278</v>
      </c>
    </row>
    <row r="257" spans="1:1" x14ac:dyDescent="0.2">
      <c r="A257" s="20" t="s">
        <v>3093</v>
      </c>
    </row>
    <row r="258" spans="1:1" x14ac:dyDescent="0.2">
      <c r="A258" s="20" t="s">
        <v>1298</v>
      </c>
    </row>
    <row r="259" spans="1:1" x14ac:dyDescent="0.2">
      <c r="A259" s="20" t="s">
        <v>3104</v>
      </c>
    </row>
    <row r="260" spans="1:1" x14ac:dyDescent="0.2">
      <c r="A260" s="20" t="s">
        <v>1302</v>
      </c>
    </row>
    <row r="261" spans="1:1" x14ac:dyDescent="0.2">
      <c r="A261" s="20" t="s">
        <v>3106</v>
      </c>
    </row>
    <row r="262" spans="1:1" x14ac:dyDescent="0.2">
      <c r="A262" s="20" t="s">
        <v>1304</v>
      </c>
    </row>
    <row r="263" spans="1:1" x14ac:dyDescent="0.2">
      <c r="A263" s="20" t="s">
        <v>3107</v>
      </c>
    </row>
    <row r="264" spans="1:1" x14ac:dyDescent="0.2">
      <c r="A264" s="20" t="s">
        <v>1300</v>
      </c>
    </row>
    <row r="265" spans="1:1" x14ac:dyDescent="0.2">
      <c r="A265" s="20" t="s">
        <v>3105</v>
      </c>
    </row>
    <row r="266" spans="1:1" x14ac:dyDescent="0.2">
      <c r="A266" s="20" t="s">
        <v>1306</v>
      </c>
    </row>
    <row r="267" spans="1:1" x14ac:dyDescent="0.2">
      <c r="A267" s="20" t="s">
        <v>3108</v>
      </c>
    </row>
    <row r="268" spans="1:1" x14ac:dyDescent="0.2">
      <c r="A268" s="20" t="s">
        <v>1310</v>
      </c>
    </row>
    <row r="269" spans="1:1" x14ac:dyDescent="0.2">
      <c r="A269" s="20" t="s">
        <v>3110</v>
      </c>
    </row>
    <row r="270" spans="1:1" x14ac:dyDescent="0.2">
      <c r="A270" s="20" t="s">
        <v>1312</v>
      </c>
    </row>
    <row r="271" spans="1:1" x14ac:dyDescent="0.2">
      <c r="A271" s="20" t="s">
        <v>3111</v>
      </c>
    </row>
    <row r="272" spans="1:1" x14ac:dyDescent="0.2">
      <c r="A272" s="20" t="s">
        <v>1308</v>
      </c>
    </row>
    <row r="273" spans="1:1" x14ac:dyDescent="0.2">
      <c r="A273" s="20" t="s">
        <v>3109</v>
      </c>
    </row>
    <row r="274" spans="1:1" x14ac:dyDescent="0.2">
      <c r="A274" s="20" t="s">
        <v>1314</v>
      </c>
    </row>
    <row r="275" spans="1:1" x14ac:dyDescent="0.2">
      <c r="A275" s="20" t="s">
        <v>3112</v>
      </c>
    </row>
    <row r="276" spans="1:1" x14ac:dyDescent="0.2">
      <c r="A276" s="20" t="s">
        <v>1318</v>
      </c>
    </row>
    <row r="277" spans="1:1" x14ac:dyDescent="0.2">
      <c r="A277" s="20" t="s">
        <v>3114</v>
      </c>
    </row>
    <row r="278" spans="1:1" x14ac:dyDescent="0.2">
      <c r="A278" s="20" t="s">
        <v>1320</v>
      </c>
    </row>
    <row r="279" spans="1:1" x14ac:dyDescent="0.2">
      <c r="A279" s="20" t="s">
        <v>3115</v>
      </c>
    </row>
    <row r="280" spans="1:1" x14ac:dyDescent="0.2">
      <c r="A280" s="20" t="s">
        <v>1316</v>
      </c>
    </row>
    <row r="281" spans="1:1" x14ac:dyDescent="0.2">
      <c r="A281" s="20" t="s">
        <v>3113</v>
      </c>
    </row>
    <row r="282" spans="1:1" x14ac:dyDescent="0.2">
      <c r="A282" s="20" t="s">
        <v>1322</v>
      </c>
    </row>
    <row r="283" spans="1:1" x14ac:dyDescent="0.2">
      <c r="A283" s="20" t="s">
        <v>3116</v>
      </c>
    </row>
    <row r="284" spans="1:1" x14ac:dyDescent="0.2">
      <c r="A284" s="20" t="s">
        <v>1330</v>
      </c>
    </row>
    <row r="285" spans="1:1" x14ac:dyDescent="0.2">
      <c r="A285" s="20" t="s">
        <v>3120</v>
      </c>
    </row>
    <row r="286" spans="1:1" x14ac:dyDescent="0.2">
      <c r="A286" s="20" t="s">
        <v>1334</v>
      </c>
    </row>
    <row r="287" spans="1:1" x14ac:dyDescent="0.2">
      <c r="A287" s="19" t="s">
        <v>3122</v>
      </c>
    </row>
    <row r="288" spans="1:1" x14ac:dyDescent="0.2">
      <c r="A288" s="19" t="s">
        <v>1336</v>
      </c>
    </row>
    <row r="289" spans="1:1" x14ac:dyDescent="0.2">
      <c r="A289" s="19" t="s">
        <v>3123</v>
      </c>
    </row>
    <row r="290" spans="1:1" x14ac:dyDescent="0.2">
      <c r="A290" s="19" t="s">
        <v>1332</v>
      </c>
    </row>
    <row r="291" spans="1:1" x14ac:dyDescent="0.2">
      <c r="A291" s="19" t="s">
        <v>3121</v>
      </c>
    </row>
    <row r="292" spans="1:1" x14ac:dyDescent="0.2">
      <c r="A292" s="19" t="s">
        <v>1338</v>
      </c>
    </row>
    <row r="293" spans="1:1" x14ac:dyDescent="0.2">
      <c r="A293" s="19" t="s">
        <v>3124</v>
      </c>
    </row>
    <row r="294" spans="1:1" x14ac:dyDescent="0.2">
      <c r="A294" s="19" t="s">
        <v>1342</v>
      </c>
    </row>
    <row r="295" spans="1:1" x14ac:dyDescent="0.2">
      <c r="A295" s="19" t="s">
        <v>3126</v>
      </c>
    </row>
    <row r="296" spans="1:1" x14ac:dyDescent="0.2">
      <c r="A296" s="20" t="s">
        <v>1344</v>
      </c>
    </row>
    <row r="297" spans="1:1" x14ac:dyDescent="0.2">
      <c r="A297" s="20" t="s">
        <v>3127</v>
      </c>
    </row>
    <row r="298" spans="1:1" x14ac:dyDescent="0.2">
      <c r="A298" s="20" t="s">
        <v>1340</v>
      </c>
    </row>
    <row r="299" spans="1:1" x14ac:dyDescent="0.2">
      <c r="A299" s="19" t="s">
        <v>3125</v>
      </c>
    </row>
    <row r="300" spans="1:1" x14ac:dyDescent="0.2">
      <c r="A300" s="20" t="s">
        <v>1326</v>
      </c>
    </row>
    <row r="301" spans="1:1" x14ac:dyDescent="0.2">
      <c r="A301" s="20" t="s">
        <v>3118</v>
      </c>
    </row>
    <row r="302" spans="1:1" x14ac:dyDescent="0.2">
      <c r="A302" s="20" t="s">
        <v>1328</v>
      </c>
    </row>
    <row r="303" spans="1:1" x14ac:dyDescent="0.2">
      <c r="A303" s="20" t="s">
        <v>3119</v>
      </c>
    </row>
    <row r="304" spans="1:1" x14ac:dyDescent="0.2">
      <c r="A304" s="20" t="s">
        <v>1324</v>
      </c>
    </row>
    <row r="305" spans="1:1" x14ac:dyDescent="0.2">
      <c r="A305" s="20" t="s">
        <v>3117</v>
      </c>
    </row>
    <row r="306" spans="1:1" x14ac:dyDescent="0.2">
      <c r="A306" s="20" t="s">
        <v>1346</v>
      </c>
    </row>
    <row r="307" spans="1:1" x14ac:dyDescent="0.2">
      <c r="A307" s="20" t="s">
        <v>3128</v>
      </c>
    </row>
    <row r="308" spans="1:1" x14ac:dyDescent="0.2">
      <c r="A308" s="20" t="s">
        <v>1350</v>
      </c>
    </row>
    <row r="309" spans="1:1" x14ac:dyDescent="0.2">
      <c r="A309" s="20" t="s">
        <v>3130</v>
      </c>
    </row>
    <row r="310" spans="1:1" x14ac:dyDescent="0.2">
      <c r="A310" s="20" t="s">
        <v>1352</v>
      </c>
    </row>
    <row r="311" spans="1:1" x14ac:dyDescent="0.2">
      <c r="A311" s="20" t="s">
        <v>3131</v>
      </c>
    </row>
    <row r="312" spans="1:1" x14ac:dyDescent="0.2">
      <c r="A312" s="20" t="s">
        <v>1348</v>
      </c>
    </row>
    <row r="313" spans="1:1" x14ac:dyDescent="0.2">
      <c r="A313" s="20" t="s">
        <v>3129</v>
      </c>
    </row>
    <row r="314" spans="1:1" x14ac:dyDescent="0.2">
      <c r="A314" s="20" t="s">
        <v>1354</v>
      </c>
    </row>
    <row r="315" spans="1:1" x14ac:dyDescent="0.2">
      <c r="A315" s="20" t="s">
        <v>3132</v>
      </c>
    </row>
    <row r="316" spans="1:1" x14ac:dyDescent="0.2">
      <c r="A316" s="20" t="s">
        <v>1358</v>
      </c>
    </row>
    <row r="317" spans="1:1" x14ac:dyDescent="0.2">
      <c r="A317" s="20" t="s">
        <v>3134</v>
      </c>
    </row>
    <row r="318" spans="1:1" x14ac:dyDescent="0.2">
      <c r="A318" s="20" t="s">
        <v>1360</v>
      </c>
    </row>
    <row r="319" spans="1:1" x14ac:dyDescent="0.2">
      <c r="A319" s="20" t="s">
        <v>3135</v>
      </c>
    </row>
    <row r="320" spans="1:1" x14ac:dyDescent="0.2">
      <c r="A320" s="20" t="s">
        <v>1356</v>
      </c>
    </row>
    <row r="321" spans="1:1" x14ac:dyDescent="0.2">
      <c r="A321" s="20" t="s">
        <v>3133</v>
      </c>
    </row>
    <row r="322" spans="1:1" x14ac:dyDescent="0.2">
      <c r="A322" s="20" t="s">
        <v>1362</v>
      </c>
    </row>
    <row r="323" spans="1:1" x14ac:dyDescent="0.2">
      <c r="A323" s="20" t="s">
        <v>3136</v>
      </c>
    </row>
    <row r="324" spans="1:1" x14ac:dyDescent="0.2">
      <c r="A324" s="20" t="s">
        <v>1366</v>
      </c>
    </row>
    <row r="325" spans="1:1" x14ac:dyDescent="0.2">
      <c r="A325" s="20" t="s">
        <v>3138</v>
      </c>
    </row>
    <row r="326" spans="1:1" x14ac:dyDescent="0.2">
      <c r="A326" s="20" t="s">
        <v>1368</v>
      </c>
    </row>
    <row r="327" spans="1:1" x14ac:dyDescent="0.2">
      <c r="A327" s="20" t="s">
        <v>3139</v>
      </c>
    </row>
    <row r="328" spans="1:1" x14ac:dyDescent="0.2">
      <c r="A328" s="20" t="s">
        <v>1364</v>
      </c>
    </row>
    <row r="329" spans="1:1" x14ac:dyDescent="0.2">
      <c r="A329" s="20" t="s">
        <v>3137</v>
      </c>
    </row>
    <row r="330" spans="1:1" x14ac:dyDescent="0.2">
      <c r="A330" s="20" t="s">
        <v>1370</v>
      </c>
    </row>
    <row r="331" spans="1:1" x14ac:dyDescent="0.2">
      <c r="A331" s="20" t="s">
        <v>3140</v>
      </c>
    </row>
    <row r="332" spans="1:1" x14ac:dyDescent="0.2">
      <c r="A332" s="20" t="s">
        <v>1378</v>
      </c>
    </row>
    <row r="333" spans="1:1" x14ac:dyDescent="0.2">
      <c r="A333" s="20" t="s">
        <v>3144</v>
      </c>
    </row>
    <row r="334" spans="1:1" x14ac:dyDescent="0.2">
      <c r="A334" s="20" t="s">
        <v>1382</v>
      </c>
    </row>
    <row r="335" spans="1:1" x14ac:dyDescent="0.2">
      <c r="A335" s="20" t="s">
        <v>3146</v>
      </c>
    </row>
    <row r="336" spans="1:1" x14ac:dyDescent="0.2">
      <c r="A336" s="20" t="s">
        <v>1384</v>
      </c>
    </row>
    <row r="337" spans="1:1" x14ac:dyDescent="0.2">
      <c r="A337" s="20" t="s">
        <v>3147</v>
      </c>
    </row>
    <row r="338" spans="1:1" x14ac:dyDescent="0.2">
      <c r="A338" s="20" t="s">
        <v>1380</v>
      </c>
    </row>
    <row r="339" spans="1:1" x14ac:dyDescent="0.2">
      <c r="A339" s="20" t="s">
        <v>3145</v>
      </c>
    </row>
    <row r="340" spans="1:1" x14ac:dyDescent="0.2">
      <c r="A340" s="20" t="s">
        <v>1386</v>
      </c>
    </row>
    <row r="341" spans="1:1" x14ac:dyDescent="0.2">
      <c r="A341" s="20" t="s">
        <v>3148</v>
      </c>
    </row>
    <row r="342" spans="1:1" x14ac:dyDescent="0.2">
      <c r="A342" s="20" t="s">
        <v>1390</v>
      </c>
    </row>
    <row r="343" spans="1:1" x14ac:dyDescent="0.2">
      <c r="A343" s="20" t="s">
        <v>3150</v>
      </c>
    </row>
    <row r="344" spans="1:1" x14ac:dyDescent="0.2">
      <c r="A344" s="20" t="s">
        <v>1392</v>
      </c>
    </row>
    <row r="345" spans="1:1" x14ac:dyDescent="0.2">
      <c r="A345" s="20" t="s">
        <v>3151</v>
      </c>
    </row>
    <row r="346" spans="1:1" x14ac:dyDescent="0.2">
      <c r="A346" s="20" t="s">
        <v>1388</v>
      </c>
    </row>
    <row r="347" spans="1:1" x14ac:dyDescent="0.2">
      <c r="A347" s="20" t="s">
        <v>3149</v>
      </c>
    </row>
    <row r="348" spans="1:1" x14ac:dyDescent="0.2">
      <c r="A348" s="20" t="s">
        <v>1374</v>
      </c>
    </row>
    <row r="349" spans="1:1" x14ac:dyDescent="0.2">
      <c r="A349" s="20" t="s">
        <v>3142</v>
      </c>
    </row>
    <row r="350" spans="1:1" x14ac:dyDescent="0.2">
      <c r="A350" s="20" t="s">
        <v>1376</v>
      </c>
    </row>
    <row r="351" spans="1:1" x14ac:dyDescent="0.2">
      <c r="A351" s="20" t="s">
        <v>3143</v>
      </c>
    </row>
    <row r="352" spans="1:1" x14ac:dyDescent="0.2">
      <c r="A352" s="20" t="s">
        <v>1372</v>
      </c>
    </row>
    <row r="353" spans="1:1" x14ac:dyDescent="0.2">
      <c r="A353" s="20" t="s">
        <v>3141</v>
      </c>
    </row>
    <row r="354" spans="1:1" x14ac:dyDescent="0.2">
      <c r="A354" s="20" t="s">
        <v>1394</v>
      </c>
    </row>
    <row r="355" spans="1:1" x14ac:dyDescent="0.2">
      <c r="A355" s="20" t="s">
        <v>3152</v>
      </c>
    </row>
    <row r="356" spans="1:1" x14ac:dyDescent="0.2">
      <c r="A356" s="20" t="s">
        <v>1398</v>
      </c>
    </row>
    <row r="357" spans="1:1" x14ac:dyDescent="0.2">
      <c r="A357" s="20" t="s">
        <v>3154</v>
      </c>
    </row>
    <row r="358" spans="1:1" x14ac:dyDescent="0.2">
      <c r="A358" s="20" t="s">
        <v>1400</v>
      </c>
    </row>
    <row r="359" spans="1:1" x14ac:dyDescent="0.2">
      <c r="A359" s="20" t="s">
        <v>3155</v>
      </c>
    </row>
    <row r="360" spans="1:1" x14ac:dyDescent="0.2">
      <c r="A360" s="20" t="s">
        <v>1396</v>
      </c>
    </row>
    <row r="361" spans="1:1" x14ac:dyDescent="0.2">
      <c r="A361" s="20" t="s">
        <v>3153</v>
      </c>
    </row>
    <row r="362" spans="1:1" x14ac:dyDescent="0.2">
      <c r="A362" s="20" t="s">
        <v>1402</v>
      </c>
    </row>
    <row r="363" spans="1:1" x14ac:dyDescent="0.2">
      <c r="A363" s="20" t="s">
        <v>3156</v>
      </c>
    </row>
    <row r="364" spans="1:1" x14ac:dyDescent="0.2">
      <c r="A364" s="20" t="s">
        <v>1406</v>
      </c>
    </row>
    <row r="365" spans="1:1" x14ac:dyDescent="0.2">
      <c r="A365" s="20" t="s">
        <v>3158</v>
      </c>
    </row>
    <row r="366" spans="1:1" x14ac:dyDescent="0.2">
      <c r="A366" s="20" t="s">
        <v>1408</v>
      </c>
    </row>
    <row r="367" spans="1:1" x14ac:dyDescent="0.2">
      <c r="A367" s="20" t="s">
        <v>3159</v>
      </c>
    </row>
    <row r="368" spans="1:1" x14ac:dyDescent="0.2">
      <c r="A368" s="20" t="s">
        <v>1404</v>
      </c>
    </row>
    <row r="369" spans="1:1" x14ac:dyDescent="0.2">
      <c r="A369" s="20" t="s">
        <v>3157</v>
      </c>
    </row>
    <row r="370" spans="1:1" x14ac:dyDescent="0.2">
      <c r="A370" s="20" t="s">
        <v>1410</v>
      </c>
    </row>
    <row r="371" spans="1:1" x14ac:dyDescent="0.2">
      <c r="A371" s="20" t="s">
        <v>3160</v>
      </c>
    </row>
    <row r="372" spans="1:1" x14ac:dyDescent="0.2">
      <c r="A372" s="20" t="s">
        <v>1414</v>
      </c>
    </row>
    <row r="373" spans="1:1" x14ac:dyDescent="0.2">
      <c r="A373" s="20" t="s">
        <v>3162</v>
      </c>
    </row>
    <row r="374" spans="1:1" x14ac:dyDescent="0.2">
      <c r="A374" s="20" t="s">
        <v>1416</v>
      </c>
    </row>
    <row r="375" spans="1:1" x14ac:dyDescent="0.2">
      <c r="A375" s="20" t="s">
        <v>3163</v>
      </c>
    </row>
    <row r="376" spans="1:1" x14ac:dyDescent="0.2">
      <c r="A376" s="20" t="s">
        <v>1412</v>
      </c>
    </row>
    <row r="377" spans="1:1" x14ac:dyDescent="0.2">
      <c r="A377" s="20" t="s">
        <v>3161</v>
      </c>
    </row>
    <row r="378" spans="1:1" x14ac:dyDescent="0.2">
      <c r="A378" s="20" t="s">
        <v>952</v>
      </c>
    </row>
    <row r="379" spans="1:1" x14ac:dyDescent="0.2">
      <c r="A379" s="20" t="s">
        <v>3088</v>
      </c>
    </row>
    <row r="380" spans="1:1" x14ac:dyDescent="0.2">
      <c r="A380" s="20" t="s">
        <v>956</v>
      </c>
    </row>
    <row r="381" spans="1:1" x14ac:dyDescent="0.2">
      <c r="A381" s="20" t="s">
        <v>3090</v>
      </c>
    </row>
    <row r="382" spans="1:1" x14ac:dyDescent="0.2">
      <c r="A382" s="20" t="s">
        <v>958</v>
      </c>
    </row>
    <row r="383" spans="1:1" x14ac:dyDescent="0.2">
      <c r="A383" s="20" t="s">
        <v>3091</v>
      </c>
    </row>
    <row r="384" spans="1:1" x14ac:dyDescent="0.2">
      <c r="A384" s="20" t="s">
        <v>954</v>
      </c>
    </row>
    <row r="385" spans="1:1" x14ac:dyDescent="0.2">
      <c r="A385" s="20" t="s">
        <v>3089</v>
      </c>
    </row>
    <row r="386" spans="1:1" x14ac:dyDescent="0.2">
      <c r="A386" s="20" t="s">
        <v>1418</v>
      </c>
    </row>
    <row r="387" spans="1:1" x14ac:dyDescent="0.2">
      <c r="A387" s="20" t="s">
        <v>3164</v>
      </c>
    </row>
    <row r="388" spans="1:1" x14ac:dyDescent="0.2">
      <c r="A388" s="20" t="s">
        <v>1422</v>
      </c>
    </row>
    <row r="389" spans="1:1" x14ac:dyDescent="0.2">
      <c r="A389" s="20" t="s">
        <v>3166</v>
      </c>
    </row>
    <row r="390" spans="1:1" x14ac:dyDescent="0.2">
      <c r="A390" s="20" t="s">
        <v>1424</v>
      </c>
    </row>
    <row r="391" spans="1:1" x14ac:dyDescent="0.2">
      <c r="A391" s="20" t="s">
        <v>3167</v>
      </c>
    </row>
    <row r="392" spans="1:1" x14ac:dyDescent="0.2">
      <c r="A392" s="20" t="s">
        <v>1426</v>
      </c>
    </row>
    <row r="393" spans="1:1" x14ac:dyDescent="0.2">
      <c r="A393" s="20" t="s">
        <v>3168</v>
      </c>
    </row>
    <row r="394" spans="1:1" x14ac:dyDescent="0.2">
      <c r="A394" s="20" t="s">
        <v>1428</v>
      </c>
    </row>
    <row r="395" spans="1:1" x14ac:dyDescent="0.2">
      <c r="A395" s="20" t="s">
        <v>3169</v>
      </c>
    </row>
    <row r="396" spans="1:1" x14ac:dyDescent="0.2">
      <c r="A396" s="20" t="s">
        <v>1420</v>
      </c>
    </row>
    <row r="397" spans="1:1" x14ac:dyDescent="0.2">
      <c r="A397" s="20" t="s">
        <v>3165</v>
      </c>
    </row>
    <row r="398" spans="1:1" x14ac:dyDescent="0.2">
      <c r="A398" s="20" t="s">
        <v>1430</v>
      </c>
    </row>
    <row r="399" spans="1:1" x14ac:dyDescent="0.2">
      <c r="A399" s="20" t="s">
        <v>3170</v>
      </c>
    </row>
    <row r="400" spans="1:1" x14ac:dyDescent="0.2">
      <c r="A400" s="20" t="s">
        <v>1434</v>
      </c>
    </row>
    <row r="401" spans="1:1" x14ac:dyDescent="0.2">
      <c r="A401" s="20" t="s">
        <v>3172</v>
      </c>
    </row>
    <row r="402" spans="1:1" x14ac:dyDescent="0.2">
      <c r="A402" s="20" t="s">
        <v>1436</v>
      </c>
    </row>
    <row r="403" spans="1:1" x14ac:dyDescent="0.2">
      <c r="A403" s="20" t="s">
        <v>3173</v>
      </c>
    </row>
    <row r="404" spans="1:1" x14ac:dyDescent="0.2">
      <c r="A404" s="20" t="s">
        <v>1438</v>
      </c>
    </row>
    <row r="405" spans="1:1" x14ac:dyDescent="0.2">
      <c r="A405" s="20" t="s">
        <v>3174</v>
      </c>
    </row>
    <row r="406" spans="1:1" x14ac:dyDescent="0.2">
      <c r="A406" s="20" t="s">
        <v>1440</v>
      </c>
    </row>
    <row r="407" spans="1:1" x14ac:dyDescent="0.2">
      <c r="A407" s="20" t="s">
        <v>3175</v>
      </c>
    </row>
    <row r="408" spans="1:1" x14ac:dyDescent="0.2">
      <c r="A408" s="20" t="s">
        <v>1432</v>
      </c>
    </row>
    <row r="409" spans="1:1" x14ac:dyDescent="0.2">
      <c r="A409" s="20" t="s">
        <v>3171</v>
      </c>
    </row>
    <row r="410" spans="1:1" x14ac:dyDescent="0.2">
      <c r="A410" s="20" t="s">
        <v>1442</v>
      </c>
    </row>
    <row r="411" spans="1:1" x14ac:dyDescent="0.2">
      <c r="A411" s="20" t="s">
        <v>3176</v>
      </c>
    </row>
    <row r="412" spans="1:1" x14ac:dyDescent="0.2">
      <c r="A412" s="20" t="s">
        <v>1446</v>
      </c>
    </row>
    <row r="413" spans="1:1" x14ac:dyDescent="0.2">
      <c r="A413" s="20" t="s">
        <v>3178</v>
      </c>
    </row>
    <row r="414" spans="1:1" x14ac:dyDescent="0.2">
      <c r="A414" s="20" t="s">
        <v>1448</v>
      </c>
    </row>
    <row r="415" spans="1:1" x14ac:dyDescent="0.2">
      <c r="A415" s="20" t="s">
        <v>3179</v>
      </c>
    </row>
    <row r="416" spans="1:1" x14ac:dyDescent="0.2">
      <c r="A416" s="20" t="s">
        <v>1450</v>
      </c>
    </row>
    <row r="417" spans="1:1" x14ac:dyDescent="0.2">
      <c r="A417" s="20" t="s">
        <v>3180</v>
      </c>
    </row>
    <row r="418" spans="1:1" x14ac:dyDescent="0.2">
      <c r="A418" s="20" t="s">
        <v>1452</v>
      </c>
    </row>
    <row r="419" spans="1:1" x14ac:dyDescent="0.2">
      <c r="A419" s="20" t="s">
        <v>3181</v>
      </c>
    </row>
    <row r="420" spans="1:1" x14ac:dyDescent="0.2">
      <c r="A420" s="20" t="s">
        <v>1444</v>
      </c>
    </row>
    <row r="421" spans="1:1" x14ac:dyDescent="0.2">
      <c r="A421" s="20" t="s">
        <v>3177</v>
      </c>
    </row>
    <row r="422" spans="1:1" x14ac:dyDescent="0.2">
      <c r="A422" s="20" t="s">
        <v>1454</v>
      </c>
    </row>
    <row r="423" spans="1:1" x14ac:dyDescent="0.2">
      <c r="A423" s="20" t="s">
        <v>3182</v>
      </c>
    </row>
    <row r="424" spans="1:1" x14ac:dyDescent="0.2">
      <c r="A424" s="20" t="s">
        <v>1458</v>
      </c>
    </row>
    <row r="425" spans="1:1" x14ac:dyDescent="0.2">
      <c r="A425" s="20" t="s">
        <v>3184</v>
      </c>
    </row>
    <row r="426" spans="1:1" x14ac:dyDescent="0.2">
      <c r="A426" s="20" t="s">
        <v>1460</v>
      </c>
    </row>
    <row r="427" spans="1:1" x14ac:dyDescent="0.2">
      <c r="A427" s="20" t="s">
        <v>3185</v>
      </c>
    </row>
    <row r="428" spans="1:1" x14ac:dyDescent="0.2">
      <c r="A428" s="20" t="s">
        <v>1462</v>
      </c>
    </row>
    <row r="429" spans="1:1" x14ac:dyDescent="0.2">
      <c r="A429" s="20" t="s">
        <v>3186</v>
      </c>
    </row>
    <row r="430" spans="1:1" x14ac:dyDescent="0.2">
      <c r="A430" s="20" t="s">
        <v>1464</v>
      </c>
    </row>
    <row r="431" spans="1:1" x14ac:dyDescent="0.2">
      <c r="A431" s="20" t="s">
        <v>3187</v>
      </c>
    </row>
    <row r="432" spans="1:1" x14ac:dyDescent="0.2">
      <c r="A432" s="20" t="s">
        <v>1456</v>
      </c>
    </row>
    <row r="433" spans="1:1" x14ac:dyDescent="0.2">
      <c r="A433" s="20" t="s">
        <v>3183</v>
      </c>
    </row>
    <row r="434" spans="1:1" x14ac:dyDescent="0.2">
      <c r="A434" s="20" t="s">
        <v>1466</v>
      </c>
    </row>
    <row r="435" spans="1:1" x14ac:dyDescent="0.2">
      <c r="A435" s="20" t="s">
        <v>3188</v>
      </c>
    </row>
    <row r="436" spans="1:1" x14ac:dyDescent="0.2">
      <c r="A436" s="20" t="s">
        <v>2420</v>
      </c>
    </row>
    <row r="437" spans="1:1" x14ac:dyDescent="0.2">
      <c r="A437" s="20" t="s">
        <v>2429</v>
      </c>
    </row>
    <row r="438" spans="1:1" x14ac:dyDescent="0.2">
      <c r="A438" s="20" t="s">
        <v>2435</v>
      </c>
    </row>
    <row r="439" spans="1:1" x14ac:dyDescent="0.2">
      <c r="A439" s="20" t="s">
        <v>2421</v>
      </c>
    </row>
    <row r="440" spans="1:1" x14ac:dyDescent="0.2">
      <c r="A440" s="20" t="s">
        <v>2430</v>
      </c>
    </row>
    <row r="441" spans="1:1" x14ac:dyDescent="0.2">
      <c r="A441" s="20" t="s">
        <v>2436</v>
      </c>
    </row>
    <row r="442" spans="1:1" x14ac:dyDescent="0.2">
      <c r="A442" s="20" t="s">
        <v>1617</v>
      </c>
    </row>
    <row r="443" spans="1:1" x14ac:dyDescent="0.2">
      <c r="A443" s="20" t="s">
        <v>1685</v>
      </c>
    </row>
    <row r="444" spans="1:1" x14ac:dyDescent="0.2">
      <c r="A444" s="20" t="s">
        <v>1764</v>
      </c>
    </row>
    <row r="445" spans="1:1" x14ac:dyDescent="0.2">
      <c r="A445" s="20" t="s">
        <v>226</v>
      </c>
    </row>
    <row r="446" spans="1:1" x14ac:dyDescent="0.2">
      <c r="A446" s="20" t="s">
        <v>1689</v>
      </c>
    </row>
    <row r="447" spans="1:1" x14ac:dyDescent="0.2">
      <c r="A447" s="20" t="s">
        <v>1767</v>
      </c>
    </row>
    <row r="448" spans="1:1" x14ac:dyDescent="0.2">
      <c r="A448" s="20" t="s">
        <v>2563</v>
      </c>
    </row>
    <row r="449" spans="1:1" x14ac:dyDescent="0.2">
      <c r="A449" s="20" t="s">
        <v>2606</v>
      </c>
    </row>
    <row r="450" spans="1:1" x14ac:dyDescent="0.2">
      <c r="A450" s="20" t="s">
        <v>2636</v>
      </c>
    </row>
    <row r="451" spans="1:1" x14ac:dyDescent="0.2">
      <c r="A451" s="20" t="s">
        <v>2565</v>
      </c>
    </row>
    <row r="452" spans="1:1" x14ac:dyDescent="0.2">
      <c r="A452" s="20" t="s">
        <v>2608</v>
      </c>
    </row>
    <row r="453" spans="1:1" x14ac:dyDescent="0.2">
      <c r="A453" s="20" t="s">
        <v>2637</v>
      </c>
    </row>
    <row r="454" spans="1:1" x14ac:dyDescent="0.2">
      <c r="A454" s="20" t="s">
        <v>1615</v>
      </c>
    </row>
    <row r="455" spans="1:1" x14ac:dyDescent="0.2">
      <c r="A455" s="20" t="s">
        <v>1683</v>
      </c>
    </row>
    <row r="456" spans="1:1" x14ac:dyDescent="0.2">
      <c r="A456" s="20" t="s">
        <v>1763</v>
      </c>
    </row>
    <row r="457" spans="1:1" x14ac:dyDescent="0.2">
      <c r="A457" s="20" t="s">
        <v>1621</v>
      </c>
    </row>
    <row r="458" spans="1:1" x14ac:dyDescent="0.2">
      <c r="A458" s="20" t="s">
        <v>1688</v>
      </c>
    </row>
    <row r="459" spans="1:1" x14ac:dyDescent="0.2">
      <c r="A459" s="20" t="s">
        <v>1766</v>
      </c>
    </row>
    <row r="460" spans="1:1" x14ac:dyDescent="0.2">
      <c r="A460" s="20" t="s">
        <v>1619</v>
      </c>
    </row>
    <row r="461" spans="1:1" x14ac:dyDescent="0.2">
      <c r="A461" s="20" t="s">
        <v>1687</v>
      </c>
    </row>
    <row r="462" spans="1:1" x14ac:dyDescent="0.2">
      <c r="A462" s="20" t="s">
        <v>1765</v>
      </c>
    </row>
    <row r="463" spans="1:1" x14ac:dyDescent="0.2">
      <c r="A463" s="20" t="s">
        <v>228</v>
      </c>
    </row>
    <row r="464" spans="1:1" x14ac:dyDescent="0.2">
      <c r="A464" s="20" t="s">
        <v>1690</v>
      </c>
    </row>
    <row r="465" spans="1:1" x14ac:dyDescent="0.2">
      <c r="A465" s="20" t="s">
        <v>1768</v>
      </c>
    </row>
    <row r="466" spans="1:1" x14ac:dyDescent="0.2">
      <c r="A466" s="20" t="s">
        <v>232</v>
      </c>
    </row>
    <row r="467" spans="1:1" x14ac:dyDescent="0.2">
      <c r="A467" s="20" t="s">
        <v>1692</v>
      </c>
    </row>
    <row r="468" spans="1:1" x14ac:dyDescent="0.2">
      <c r="A468" s="20" t="s">
        <v>1770</v>
      </c>
    </row>
    <row r="469" spans="1:1" x14ac:dyDescent="0.2">
      <c r="A469" s="20" t="s">
        <v>238</v>
      </c>
    </row>
    <row r="470" spans="1:1" x14ac:dyDescent="0.2">
      <c r="A470" s="20" t="s">
        <v>1695</v>
      </c>
    </row>
    <row r="471" spans="1:1" x14ac:dyDescent="0.2">
      <c r="A471" s="20" t="s">
        <v>1774</v>
      </c>
    </row>
    <row r="472" spans="1:1" x14ac:dyDescent="0.2">
      <c r="A472" s="20" t="s">
        <v>2567</v>
      </c>
    </row>
    <row r="473" spans="1:1" x14ac:dyDescent="0.2">
      <c r="A473" s="20" t="s">
        <v>2609</v>
      </c>
    </row>
    <row r="474" spans="1:1" x14ac:dyDescent="0.2">
      <c r="A474" s="20" t="s">
        <v>2638</v>
      </c>
    </row>
    <row r="475" spans="1:1" x14ac:dyDescent="0.2">
      <c r="A475" s="20" t="s">
        <v>2569</v>
      </c>
    </row>
    <row r="476" spans="1:1" x14ac:dyDescent="0.2">
      <c r="A476" s="20" t="s">
        <v>2610</v>
      </c>
    </row>
    <row r="477" spans="1:1" x14ac:dyDescent="0.2">
      <c r="A477" s="20" t="s">
        <v>2639</v>
      </c>
    </row>
    <row r="478" spans="1:1" x14ac:dyDescent="0.2">
      <c r="A478" s="20" t="s">
        <v>230</v>
      </c>
    </row>
    <row r="479" spans="1:1" x14ac:dyDescent="0.2">
      <c r="A479" s="20" t="s">
        <v>1691</v>
      </c>
    </row>
    <row r="480" spans="1:1" x14ac:dyDescent="0.2">
      <c r="A480" s="20" t="s">
        <v>1769</v>
      </c>
    </row>
    <row r="481" spans="1:1" x14ac:dyDescent="0.2">
      <c r="A481" s="20" t="s">
        <v>236</v>
      </c>
    </row>
    <row r="482" spans="1:1" x14ac:dyDescent="0.2">
      <c r="A482" s="20" t="s">
        <v>1694</v>
      </c>
    </row>
    <row r="483" spans="1:1" x14ac:dyDescent="0.2">
      <c r="A483" s="20" t="s">
        <v>1773</v>
      </c>
    </row>
    <row r="484" spans="1:1" x14ac:dyDescent="0.2">
      <c r="A484" s="20" t="s">
        <v>234</v>
      </c>
    </row>
    <row r="485" spans="1:1" x14ac:dyDescent="0.2">
      <c r="A485" s="20" t="s">
        <v>1693</v>
      </c>
    </row>
    <row r="486" spans="1:1" x14ac:dyDescent="0.2">
      <c r="A486" s="20" t="s">
        <v>1771</v>
      </c>
    </row>
    <row r="487" spans="1:1" x14ac:dyDescent="0.2">
      <c r="A487" s="20" t="s">
        <v>1606</v>
      </c>
    </row>
    <row r="488" spans="1:1" x14ac:dyDescent="0.2">
      <c r="A488" s="20" t="s">
        <v>1679</v>
      </c>
    </row>
    <row r="489" spans="1:1" x14ac:dyDescent="0.2">
      <c r="A489" s="20" t="s">
        <v>1759</v>
      </c>
    </row>
    <row r="490" spans="1:1" x14ac:dyDescent="0.2">
      <c r="A490" s="20" t="s">
        <v>1612</v>
      </c>
    </row>
    <row r="491" spans="1:1" x14ac:dyDescent="0.2">
      <c r="A491" s="20" t="s">
        <v>1682</v>
      </c>
    </row>
    <row r="492" spans="1:1" x14ac:dyDescent="0.2">
      <c r="A492" s="20" t="s">
        <v>1762</v>
      </c>
    </row>
    <row r="493" spans="1:1" x14ac:dyDescent="0.2">
      <c r="A493" s="20" t="s">
        <v>2559</v>
      </c>
    </row>
    <row r="494" spans="1:1" x14ac:dyDescent="0.2">
      <c r="A494" s="20" t="s">
        <v>2604</v>
      </c>
    </row>
    <row r="495" spans="1:1" x14ac:dyDescent="0.2">
      <c r="A495" s="20" t="s">
        <v>2634</v>
      </c>
    </row>
    <row r="496" spans="1:1" x14ac:dyDescent="0.2">
      <c r="A496" s="20" t="s">
        <v>2561</v>
      </c>
    </row>
    <row r="497" spans="1:1" x14ac:dyDescent="0.2">
      <c r="A497" s="20" t="s">
        <v>2605</v>
      </c>
    </row>
    <row r="498" spans="1:1" x14ac:dyDescent="0.2">
      <c r="A498" s="20" t="s">
        <v>2635</v>
      </c>
    </row>
    <row r="499" spans="1:1" x14ac:dyDescent="0.2">
      <c r="A499" s="20" t="s">
        <v>1604</v>
      </c>
    </row>
    <row r="500" spans="1:1" x14ac:dyDescent="0.2">
      <c r="A500" s="20" t="s">
        <v>1678</v>
      </c>
    </row>
    <row r="501" spans="1:1" x14ac:dyDescent="0.2">
      <c r="A501" s="20" t="s">
        <v>1758</v>
      </c>
    </row>
    <row r="502" spans="1:1" x14ac:dyDescent="0.2">
      <c r="A502" s="20" t="s">
        <v>1610</v>
      </c>
    </row>
    <row r="503" spans="1:1" x14ac:dyDescent="0.2">
      <c r="A503" s="20" t="s">
        <v>1681</v>
      </c>
    </row>
    <row r="504" spans="1:1" x14ac:dyDescent="0.2">
      <c r="A504" s="20" t="s">
        <v>1761</v>
      </c>
    </row>
    <row r="505" spans="1:1" x14ac:dyDescent="0.2">
      <c r="A505" s="20" t="s">
        <v>252</v>
      </c>
    </row>
    <row r="506" spans="1:1" x14ac:dyDescent="0.2">
      <c r="A506" s="20" t="s">
        <v>1702</v>
      </c>
    </row>
    <row r="507" spans="1:1" x14ac:dyDescent="0.2">
      <c r="A507" s="20" t="s">
        <v>1490</v>
      </c>
    </row>
    <row r="508" spans="1:1" x14ac:dyDescent="0.2">
      <c r="A508" s="20" t="s">
        <v>256</v>
      </c>
    </row>
    <row r="509" spans="1:1" x14ac:dyDescent="0.2">
      <c r="A509" s="20" t="s">
        <v>1704</v>
      </c>
    </row>
    <row r="510" spans="1:1" x14ac:dyDescent="0.2">
      <c r="A510" s="20" t="s">
        <v>1492</v>
      </c>
    </row>
    <row r="511" spans="1:1" x14ac:dyDescent="0.2">
      <c r="A511" s="20" t="s">
        <v>262</v>
      </c>
    </row>
    <row r="512" spans="1:1" x14ac:dyDescent="0.2">
      <c r="A512" s="20" t="s">
        <v>1707</v>
      </c>
    </row>
    <row r="513" spans="1:1" x14ac:dyDescent="0.2">
      <c r="A513" s="20" t="s">
        <v>1495</v>
      </c>
    </row>
    <row r="514" spans="1:1" x14ac:dyDescent="0.2">
      <c r="A514" s="20" t="s">
        <v>2575</v>
      </c>
    </row>
    <row r="515" spans="1:1" x14ac:dyDescent="0.2">
      <c r="A515" s="20" t="s">
        <v>2613</v>
      </c>
    </row>
    <row r="516" spans="1:1" x14ac:dyDescent="0.2">
      <c r="A516" s="20" t="s">
        <v>2642</v>
      </c>
    </row>
    <row r="517" spans="1:1" x14ac:dyDescent="0.2">
      <c r="A517" s="20" t="s">
        <v>2577</v>
      </c>
    </row>
    <row r="518" spans="1:1" x14ac:dyDescent="0.2">
      <c r="A518" s="20" t="s">
        <v>2614</v>
      </c>
    </row>
    <row r="519" spans="1:1" x14ac:dyDescent="0.2">
      <c r="A519" s="20" t="s">
        <v>2643</v>
      </c>
    </row>
    <row r="520" spans="1:1" x14ac:dyDescent="0.2">
      <c r="A520" s="20" t="s">
        <v>254</v>
      </c>
    </row>
    <row r="521" spans="1:1" x14ac:dyDescent="0.2">
      <c r="A521" s="20" t="s">
        <v>1703</v>
      </c>
    </row>
    <row r="522" spans="1:1" x14ac:dyDescent="0.2">
      <c r="A522" s="20" t="s">
        <v>1491</v>
      </c>
    </row>
    <row r="523" spans="1:1" x14ac:dyDescent="0.2">
      <c r="A523" s="20" t="s">
        <v>260</v>
      </c>
    </row>
    <row r="524" spans="1:1" x14ac:dyDescent="0.2">
      <c r="A524" s="20" t="s">
        <v>1706</v>
      </c>
    </row>
    <row r="525" spans="1:1" x14ac:dyDescent="0.2">
      <c r="A525" s="20" t="s">
        <v>1494</v>
      </c>
    </row>
    <row r="526" spans="1:1" x14ac:dyDescent="0.2">
      <c r="A526" s="20" t="s">
        <v>258</v>
      </c>
    </row>
    <row r="527" spans="1:1" x14ac:dyDescent="0.2">
      <c r="A527" s="20" t="s">
        <v>1705</v>
      </c>
    </row>
    <row r="528" spans="1:1" x14ac:dyDescent="0.2">
      <c r="A528" s="20" t="s">
        <v>1493</v>
      </c>
    </row>
    <row r="529" spans="1:1" x14ac:dyDescent="0.2">
      <c r="A529" s="20" t="s">
        <v>240</v>
      </c>
    </row>
    <row r="530" spans="1:1" x14ac:dyDescent="0.2">
      <c r="A530" s="20" t="s">
        <v>1696</v>
      </c>
    </row>
    <row r="531" spans="1:1" x14ac:dyDescent="0.2">
      <c r="A531" s="20" t="s">
        <v>1775</v>
      </c>
    </row>
    <row r="532" spans="1:1" x14ac:dyDescent="0.2">
      <c r="A532" s="20" t="s">
        <v>244</v>
      </c>
    </row>
    <row r="533" spans="1:1" x14ac:dyDescent="0.2">
      <c r="A533" s="20" t="s">
        <v>1698</v>
      </c>
    </row>
    <row r="534" spans="1:1" x14ac:dyDescent="0.2">
      <c r="A534" s="20" t="s">
        <v>1777</v>
      </c>
    </row>
    <row r="535" spans="1:1" x14ac:dyDescent="0.2">
      <c r="A535" s="20" t="s">
        <v>250</v>
      </c>
    </row>
    <row r="536" spans="1:1" x14ac:dyDescent="0.2">
      <c r="A536" s="20" t="s">
        <v>1701</v>
      </c>
    </row>
    <row r="537" spans="1:1" x14ac:dyDescent="0.2">
      <c r="A537" s="20" t="s">
        <v>1489</v>
      </c>
    </row>
    <row r="538" spans="1:1" x14ac:dyDescent="0.2">
      <c r="A538" s="20" t="s">
        <v>2571</v>
      </c>
    </row>
    <row r="539" spans="1:1" x14ac:dyDescent="0.2">
      <c r="A539" s="20" t="s">
        <v>2611</v>
      </c>
    </row>
    <row r="540" spans="1:1" x14ac:dyDescent="0.2">
      <c r="A540" s="20" t="s">
        <v>2640</v>
      </c>
    </row>
    <row r="541" spans="1:1" x14ac:dyDescent="0.2">
      <c r="A541" s="20" t="s">
        <v>2573</v>
      </c>
    </row>
    <row r="542" spans="1:1" x14ac:dyDescent="0.2">
      <c r="A542" s="20" t="s">
        <v>2612</v>
      </c>
    </row>
    <row r="543" spans="1:1" x14ac:dyDescent="0.2">
      <c r="A543" s="20" t="s">
        <v>2641</v>
      </c>
    </row>
    <row r="544" spans="1:1" x14ac:dyDescent="0.2">
      <c r="A544" s="20" t="s">
        <v>242</v>
      </c>
    </row>
    <row r="545" spans="1:1" x14ac:dyDescent="0.2">
      <c r="A545" s="20" t="s">
        <v>1697</v>
      </c>
    </row>
    <row r="546" spans="1:1" x14ac:dyDescent="0.2">
      <c r="A546" s="20" t="s">
        <v>1776</v>
      </c>
    </row>
    <row r="547" spans="1:1" x14ac:dyDescent="0.2">
      <c r="A547" s="20" t="s">
        <v>248</v>
      </c>
    </row>
    <row r="548" spans="1:1" x14ac:dyDescent="0.2">
      <c r="A548" s="20" t="s">
        <v>1700</v>
      </c>
    </row>
    <row r="549" spans="1:1" x14ac:dyDescent="0.2">
      <c r="A549" s="20" t="s">
        <v>1488</v>
      </c>
    </row>
    <row r="550" spans="1:1" x14ac:dyDescent="0.2">
      <c r="A550" s="20" t="s">
        <v>246</v>
      </c>
    </row>
    <row r="551" spans="1:1" x14ac:dyDescent="0.2">
      <c r="A551" s="20" t="s">
        <v>1699</v>
      </c>
    </row>
    <row r="552" spans="1:1" x14ac:dyDescent="0.2">
      <c r="A552" s="20" t="s">
        <v>1778</v>
      </c>
    </row>
    <row r="553" spans="1:1" x14ac:dyDescent="0.2">
      <c r="A553" s="20" t="s">
        <v>264</v>
      </c>
    </row>
    <row r="554" spans="1:1" x14ac:dyDescent="0.2">
      <c r="A554" s="20" t="s">
        <v>1708</v>
      </c>
    </row>
    <row r="555" spans="1:1" x14ac:dyDescent="0.2">
      <c r="A555" s="20" t="s">
        <v>1496</v>
      </c>
    </row>
    <row r="556" spans="1:1" x14ac:dyDescent="0.2">
      <c r="A556" s="20" t="s">
        <v>1624</v>
      </c>
    </row>
    <row r="557" spans="1:1" x14ac:dyDescent="0.2">
      <c r="A557" s="20" t="s">
        <v>1710</v>
      </c>
    </row>
    <row r="558" spans="1:1" x14ac:dyDescent="0.2">
      <c r="A558" s="20" t="s">
        <v>1498</v>
      </c>
    </row>
    <row r="559" spans="1:1" x14ac:dyDescent="0.2">
      <c r="A559" s="20" t="s">
        <v>1630</v>
      </c>
    </row>
    <row r="560" spans="1:1" x14ac:dyDescent="0.2">
      <c r="A560" s="20" t="s">
        <v>1713</v>
      </c>
    </row>
    <row r="561" spans="1:1" x14ac:dyDescent="0.2">
      <c r="A561" s="20" t="s">
        <v>1501</v>
      </c>
    </row>
    <row r="562" spans="1:1" x14ac:dyDescent="0.2">
      <c r="A562" s="20" t="s">
        <v>2579</v>
      </c>
    </row>
    <row r="563" spans="1:1" x14ac:dyDescent="0.2">
      <c r="A563" s="20" t="s">
        <v>2615</v>
      </c>
    </row>
    <row r="564" spans="1:1" x14ac:dyDescent="0.2">
      <c r="A564" s="20" t="s">
        <v>2644</v>
      </c>
    </row>
    <row r="565" spans="1:1" x14ac:dyDescent="0.2">
      <c r="A565" s="20" t="s">
        <v>2581</v>
      </c>
    </row>
    <row r="566" spans="1:1" x14ac:dyDescent="0.2">
      <c r="A566" s="20" t="s">
        <v>2616</v>
      </c>
    </row>
    <row r="567" spans="1:1" x14ac:dyDescent="0.2">
      <c r="A567" s="20" t="s">
        <v>2645</v>
      </c>
    </row>
    <row r="568" spans="1:1" x14ac:dyDescent="0.2">
      <c r="A568" s="20" t="s">
        <v>1622</v>
      </c>
    </row>
    <row r="569" spans="1:1" x14ac:dyDescent="0.2">
      <c r="A569" s="20" t="s">
        <v>1709</v>
      </c>
    </row>
    <row r="570" spans="1:1" x14ac:dyDescent="0.2">
      <c r="A570" s="20" t="s">
        <v>1497</v>
      </c>
    </row>
    <row r="571" spans="1:1" x14ac:dyDescent="0.2">
      <c r="A571" s="20" t="s">
        <v>1628</v>
      </c>
    </row>
    <row r="572" spans="1:1" x14ac:dyDescent="0.2">
      <c r="A572" s="20" t="s">
        <v>1712</v>
      </c>
    </row>
    <row r="573" spans="1:1" x14ac:dyDescent="0.2">
      <c r="A573" s="20" t="s">
        <v>1500</v>
      </c>
    </row>
    <row r="574" spans="1:1" x14ac:dyDescent="0.2">
      <c r="A574" s="20" t="s">
        <v>1626</v>
      </c>
    </row>
    <row r="575" spans="1:1" x14ac:dyDescent="0.2">
      <c r="A575" s="20" t="s">
        <v>1711</v>
      </c>
    </row>
    <row r="576" spans="1:1" x14ac:dyDescent="0.2">
      <c r="A576" s="20" t="s">
        <v>1499</v>
      </c>
    </row>
    <row r="577" spans="1:1" x14ac:dyDescent="0.2">
      <c r="A577" s="20" t="s">
        <v>1608</v>
      </c>
    </row>
    <row r="578" spans="1:1" x14ac:dyDescent="0.2">
      <c r="A578" s="20" t="s">
        <v>1680</v>
      </c>
    </row>
    <row r="579" spans="1:1" x14ac:dyDescent="0.2">
      <c r="A579" s="20" t="s">
        <v>1760</v>
      </c>
    </row>
    <row r="580" spans="1:1" x14ac:dyDescent="0.2">
      <c r="A580" s="20" t="s">
        <v>1529</v>
      </c>
    </row>
    <row r="581" spans="1:1" x14ac:dyDescent="0.2">
      <c r="A581" s="20" t="s">
        <v>1642</v>
      </c>
    </row>
    <row r="582" spans="1:1" x14ac:dyDescent="0.2">
      <c r="A582" s="20" t="s">
        <v>1720</v>
      </c>
    </row>
    <row r="583" spans="1:1" x14ac:dyDescent="0.2">
      <c r="A583" s="20" t="s">
        <v>1543</v>
      </c>
    </row>
    <row r="584" spans="1:1" x14ac:dyDescent="0.2">
      <c r="A584" s="20" t="s">
        <v>1648</v>
      </c>
    </row>
    <row r="585" spans="1:1" x14ac:dyDescent="0.2">
      <c r="A585" s="20" t="s">
        <v>1727</v>
      </c>
    </row>
    <row r="586" spans="1:1" x14ac:dyDescent="0.2">
      <c r="A586" s="20" t="s">
        <v>1547</v>
      </c>
    </row>
    <row r="587" spans="1:1" x14ac:dyDescent="0.2">
      <c r="A587" s="20" t="s">
        <v>1650</v>
      </c>
    </row>
    <row r="588" spans="1:1" x14ac:dyDescent="0.2">
      <c r="A588" s="20" t="s">
        <v>1729</v>
      </c>
    </row>
    <row r="589" spans="1:1" x14ac:dyDescent="0.2">
      <c r="A589" s="20" t="s">
        <v>1553</v>
      </c>
    </row>
    <row r="590" spans="1:1" x14ac:dyDescent="0.2">
      <c r="A590" s="20" t="s">
        <v>1653</v>
      </c>
    </row>
    <row r="591" spans="1:1" x14ac:dyDescent="0.2">
      <c r="A591" s="20" t="s">
        <v>1732</v>
      </c>
    </row>
    <row r="592" spans="1:1" x14ac:dyDescent="0.2">
      <c r="A592" s="20" t="s">
        <v>2539</v>
      </c>
    </row>
    <row r="593" spans="1:1" x14ac:dyDescent="0.2">
      <c r="A593" s="20" t="s">
        <v>2594</v>
      </c>
    </row>
    <row r="594" spans="1:1" x14ac:dyDescent="0.2">
      <c r="A594" s="20" t="s">
        <v>2624</v>
      </c>
    </row>
    <row r="595" spans="1:1" x14ac:dyDescent="0.2">
      <c r="A595" s="20" t="s">
        <v>2541</v>
      </c>
    </row>
    <row r="596" spans="1:1" x14ac:dyDescent="0.2">
      <c r="A596" s="20" t="s">
        <v>2595</v>
      </c>
    </row>
    <row r="597" spans="1:1" x14ac:dyDescent="0.2">
      <c r="A597" s="20" t="s">
        <v>2625</v>
      </c>
    </row>
    <row r="598" spans="1:1" x14ac:dyDescent="0.2">
      <c r="A598" s="20" t="s">
        <v>1545</v>
      </c>
    </row>
    <row r="599" spans="1:1" x14ac:dyDescent="0.2">
      <c r="A599" s="20" t="s">
        <v>1649</v>
      </c>
    </row>
    <row r="600" spans="1:1" x14ac:dyDescent="0.2">
      <c r="A600" s="20" t="s">
        <v>1728</v>
      </c>
    </row>
    <row r="601" spans="1:1" x14ac:dyDescent="0.2">
      <c r="A601" s="20" t="s">
        <v>1551</v>
      </c>
    </row>
    <row r="602" spans="1:1" x14ac:dyDescent="0.2">
      <c r="A602" s="20" t="s">
        <v>1652</v>
      </c>
    </row>
    <row r="603" spans="1:1" x14ac:dyDescent="0.2">
      <c r="A603" s="20" t="s">
        <v>1731</v>
      </c>
    </row>
    <row r="604" spans="1:1" x14ac:dyDescent="0.2">
      <c r="A604" s="20" t="s">
        <v>1549</v>
      </c>
    </row>
    <row r="605" spans="1:1" x14ac:dyDescent="0.2">
      <c r="A605" s="20" t="s">
        <v>1651</v>
      </c>
    </row>
    <row r="606" spans="1:1" x14ac:dyDescent="0.2">
      <c r="A606" s="20" t="s">
        <v>1730</v>
      </c>
    </row>
    <row r="607" spans="1:1" x14ac:dyDescent="0.2">
      <c r="A607" s="20" t="s">
        <v>1555</v>
      </c>
    </row>
    <row r="608" spans="1:1" x14ac:dyDescent="0.2">
      <c r="A608" s="20" t="s">
        <v>1654</v>
      </c>
    </row>
    <row r="609" spans="1:1" x14ac:dyDescent="0.2">
      <c r="A609" s="20" t="s">
        <v>1733</v>
      </c>
    </row>
    <row r="610" spans="1:1" x14ac:dyDescent="0.2">
      <c r="A610" s="20" t="s">
        <v>1559</v>
      </c>
    </row>
    <row r="611" spans="1:1" x14ac:dyDescent="0.2">
      <c r="A611" s="20" t="s">
        <v>1656</v>
      </c>
    </row>
    <row r="612" spans="1:1" x14ac:dyDescent="0.2">
      <c r="A612" s="20" t="s">
        <v>1735</v>
      </c>
    </row>
    <row r="613" spans="1:1" x14ac:dyDescent="0.2">
      <c r="A613" s="20" t="s">
        <v>1565</v>
      </c>
    </row>
    <row r="614" spans="1:1" x14ac:dyDescent="0.2">
      <c r="A614" s="20" t="s">
        <v>1659</v>
      </c>
    </row>
    <row r="615" spans="1:1" x14ac:dyDescent="0.2">
      <c r="A615" s="20" t="s">
        <v>1739</v>
      </c>
    </row>
    <row r="616" spans="1:1" x14ac:dyDescent="0.2">
      <c r="A616" s="20" t="s">
        <v>2543</v>
      </c>
    </row>
    <row r="617" spans="1:1" x14ac:dyDescent="0.2">
      <c r="A617" s="20" t="s">
        <v>2596</v>
      </c>
    </row>
    <row r="618" spans="1:1" x14ac:dyDescent="0.2">
      <c r="A618" s="20" t="s">
        <v>2626</v>
      </c>
    </row>
    <row r="619" spans="1:1" x14ac:dyDescent="0.2">
      <c r="A619" s="20" t="s">
        <v>2545</v>
      </c>
    </row>
    <row r="620" spans="1:1" x14ac:dyDescent="0.2">
      <c r="A620" s="20" t="s">
        <v>2597</v>
      </c>
    </row>
    <row r="621" spans="1:1" x14ac:dyDescent="0.2">
      <c r="A621" s="20" t="s">
        <v>2627</v>
      </c>
    </row>
    <row r="622" spans="1:1" x14ac:dyDescent="0.2">
      <c r="A622" s="20" t="s">
        <v>1557</v>
      </c>
    </row>
    <row r="623" spans="1:1" x14ac:dyDescent="0.2">
      <c r="A623" s="20" t="s">
        <v>1655</v>
      </c>
    </row>
    <row r="624" spans="1:1" x14ac:dyDescent="0.2">
      <c r="A624" s="20" t="s">
        <v>1734</v>
      </c>
    </row>
    <row r="625" spans="1:1" x14ac:dyDescent="0.2">
      <c r="A625" s="20" t="s">
        <v>1563</v>
      </c>
    </row>
    <row r="626" spans="1:1" x14ac:dyDescent="0.2">
      <c r="A626" s="20" t="s">
        <v>1658</v>
      </c>
    </row>
    <row r="627" spans="1:1" x14ac:dyDescent="0.2">
      <c r="A627" s="20" t="s">
        <v>1738</v>
      </c>
    </row>
    <row r="628" spans="1:1" x14ac:dyDescent="0.2">
      <c r="A628" s="20" t="s">
        <v>1561</v>
      </c>
    </row>
    <row r="629" spans="1:1" x14ac:dyDescent="0.2">
      <c r="A629" s="20" t="s">
        <v>1657</v>
      </c>
    </row>
    <row r="630" spans="1:1" x14ac:dyDescent="0.2">
      <c r="A630" s="20" t="s">
        <v>1736</v>
      </c>
    </row>
    <row r="631" spans="1:1" x14ac:dyDescent="0.2">
      <c r="A631" s="20" t="s">
        <v>1534</v>
      </c>
    </row>
    <row r="632" spans="1:1" x14ac:dyDescent="0.2">
      <c r="A632" s="20" t="s">
        <v>1644</v>
      </c>
    </row>
    <row r="633" spans="1:1" x14ac:dyDescent="0.2">
      <c r="A633" s="20" t="s">
        <v>1722</v>
      </c>
    </row>
    <row r="634" spans="1:1" x14ac:dyDescent="0.2">
      <c r="A634" s="20" t="s">
        <v>1541</v>
      </c>
    </row>
    <row r="635" spans="1:1" x14ac:dyDescent="0.2">
      <c r="A635" s="20" t="s">
        <v>1647</v>
      </c>
    </row>
    <row r="636" spans="1:1" x14ac:dyDescent="0.2">
      <c r="A636" s="20" t="s">
        <v>1726</v>
      </c>
    </row>
    <row r="637" spans="1:1" x14ac:dyDescent="0.2">
      <c r="A637" s="20" t="s">
        <v>2534</v>
      </c>
    </row>
    <row r="638" spans="1:1" x14ac:dyDescent="0.2">
      <c r="A638" s="20" t="s">
        <v>2592</v>
      </c>
    </row>
    <row r="639" spans="1:1" x14ac:dyDescent="0.2">
      <c r="A639" s="20" t="s">
        <v>2622</v>
      </c>
    </row>
    <row r="640" spans="1:1" x14ac:dyDescent="0.2">
      <c r="A640" s="20" t="s">
        <v>2537</v>
      </c>
    </row>
    <row r="641" spans="1:1" x14ac:dyDescent="0.2">
      <c r="A641" s="20" t="s">
        <v>2593</v>
      </c>
    </row>
    <row r="642" spans="1:1" x14ac:dyDescent="0.2">
      <c r="A642" s="20" t="s">
        <v>2623</v>
      </c>
    </row>
    <row r="643" spans="1:1" x14ac:dyDescent="0.2">
      <c r="A643" s="20" t="s">
        <v>1531</v>
      </c>
    </row>
    <row r="644" spans="1:1" x14ac:dyDescent="0.2">
      <c r="A644" s="20" t="s">
        <v>1643</v>
      </c>
    </row>
    <row r="645" spans="1:1" x14ac:dyDescent="0.2">
      <c r="A645" s="20" t="s">
        <v>1721</v>
      </c>
    </row>
    <row r="646" spans="1:1" x14ac:dyDescent="0.2">
      <c r="A646" s="20" t="s">
        <v>1539</v>
      </c>
    </row>
    <row r="647" spans="1:1" x14ac:dyDescent="0.2">
      <c r="A647" s="20" t="s">
        <v>1646</v>
      </c>
    </row>
    <row r="648" spans="1:1" x14ac:dyDescent="0.2">
      <c r="A648" s="20" t="s">
        <v>1724</v>
      </c>
    </row>
    <row r="649" spans="1:1" x14ac:dyDescent="0.2">
      <c r="A649" s="20" t="s">
        <v>1579</v>
      </c>
    </row>
    <row r="650" spans="1:1" x14ac:dyDescent="0.2">
      <c r="A650" s="20" t="s">
        <v>1666</v>
      </c>
    </row>
    <row r="651" spans="1:1" x14ac:dyDescent="0.2">
      <c r="A651" s="20" t="s">
        <v>1746</v>
      </c>
    </row>
    <row r="652" spans="1:1" x14ac:dyDescent="0.2">
      <c r="A652" s="20" t="s">
        <v>1583</v>
      </c>
    </row>
    <row r="653" spans="1:1" x14ac:dyDescent="0.2">
      <c r="A653" s="20" t="s">
        <v>1668</v>
      </c>
    </row>
    <row r="654" spans="1:1" x14ac:dyDescent="0.2">
      <c r="A654" s="20" t="s">
        <v>1748</v>
      </c>
    </row>
    <row r="655" spans="1:1" x14ac:dyDescent="0.2">
      <c r="A655" s="20" t="s">
        <v>1589</v>
      </c>
    </row>
    <row r="656" spans="1:1" x14ac:dyDescent="0.2">
      <c r="A656" s="20" t="s">
        <v>1671</v>
      </c>
    </row>
    <row r="657" spans="1:1" x14ac:dyDescent="0.2">
      <c r="A657" s="20" t="s">
        <v>1751</v>
      </c>
    </row>
    <row r="658" spans="1:1" x14ac:dyDescent="0.2">
      <c r="A658" s="20" t="s">
        <v>2551</v>
      </c>
    </row>
    <row r="659" spans="1:1" x14ac:dyDescent="0.2">
      <c r="A659" s="20" t="s">
        <v>2600</v>
      </c>
    </row>
    <row r="660" spans="1:1" x14ac:dyDescent="0.2">
      <c r="A660" s="20" t="s">
        <v>2630</v>
      </c>
    </row>
    <row r="661" spans="1:1" x14ac:dyDescent="0.2">
      <c r="A661" s="20" t="s">
        <v>2553</v>
      </c>
    </row>
    <row r="662" spans="1:1" x14ac:dyDescent="0.2">
      <c r="A662" s="20" t="s">
        <v>2601</v>
      </c>
    </row>
    <row r="663" spans="1:1" x14ac:dyDescent="0.2">
      <c r="A663" s="20" t="s">
        <v>2631</v>
      </c>
    </row>
    <row r="664" spans="1:1" x14ac:dyDescent="0.2">
      <c r="A664" s="20" t="s">
        <v>1581</v>
      </c>
    </row>
    <row r="665" spans="1:1" x14ac:dyDescent="0.2">
      <c r="A665" s="20" t="s">
        <v>1667</v>
      </c>
    </row>
    <row r="666" spans="1:1" x14ac:dyDescent="0.2">
      <c r="A666" s="20" t="s">
        <v>1747</v>
      </c>
    </row>
    <row r="667" spans="1:1" x14ac:dyDescent="0.2">
      <c r="A667" s="20" t="s">
        <v>1587</v>
      </c>
    </row>
    <row r="668" spans="1:1" x14ac:dyDescent="0.2">
      <c r="A668" s="20" t="s">
        <v>1670</v>
      </c>
    </row>
    <row r="669" spans="1:1" x14ac:dyDescent="0.2">
      <c r="A669" s="20" t="s">
        <v>1750</v>
      </c>
    </row>
    <row r="670" spans="1:1" x14ac:dyDescent="0.2">
      <c r="A670" s="20" t="s">
        <v>1585</v>
      </c>
    </row>
    <row r="671" spans="1:1" x14ac:dyDescent="0.2">
      <c r="A671" s="20" t="s">
        <v>1669</v>
      </c>
    </row>
    <row r="672" spans="1:1" x14ac:dyDescent="0.2">
      <c r="A672" s="20" t="s">
        <v>1749</v>
      </c>
    </row>
    <row r="673" spans="1:1" x14ac:dyDescent="0.2">
      <c r="A673" s="20" t="s">
        <v>1567</v>
      </c>
    </row>
    <row r="674" spans="1:1" x14ac:dyDescent="0.2">
      <c r="A674" s="20" t="s">
        <v>1660</v>
      </c>
    </row>
    <row r="675" spans="1:1" x14ac:dyDescent="0.2">
      <c r="A675" s="20" t="s">
        <v>1740</v>
      </c>
    </row>
    <row r="676" spans="1:1" x14ac:dyDescent="0.2">
      <c r="A676" s="20" t="s">
        <v>1571</v>
      </c>
    </row>
    <row r="677" spans="1:1" x14ac:dyDescent="0.2">
      <c r="A677" s="20" t="s">
        <v>1662</v>
      </c>
    </row>
    <row r="678" spans="1:1" x14ac:dyDescent="0.2">
      <c r="A678" s="20" t="s">
        <v>1742</v>
      </c>
    </row>
    <row r="679" spans="1:1" x14ac:dyDescent="0.2">
      <c r="A679" s="20" t="s">
        <v>1577</v>
      </c>
    </row>
    <row r="680" spans="1:1" x14ac:dyDescent="0.2">
      <c r="A680" s="20" t="s">
        <v>1665</v>
      </c>
    </row>
    <row r="681" spans="1:1" x14ac:dyDescent="0.2">
      <c r="A681" s="20" t="s">
        <v>1745</v>
      </c>
    </row>
    <row r="682" spans="1:1" x14ac:dyDescent="0.2">
      <c r="A682" s="20" t="s">
        <v>2547</v>
      </c>
    </row>
    <row r="683" spans="1:1" x14ac:dyDescent="0.2">
      <c r="A683" s="20" t="s">
        <v>2598</v>
      </c>
    </row>
    <row r="684" spans="1:1" x14ac:dyDescent="0.2">
      <c r="A684" s="20" t="s">
        <v>2628</v>
      </c>
    </row>
    <row r="685" spans="1:1" x14ac:dyDescent="0.2">
      <c r="A685" s="20" t="s">
        <v>2549</v>
      </c>
    </row>
    <row r="686" spans="1:1" x14ac:dyDescent="0.2">
      <c r="A686" s="20" t="s">
        <v>2599</v>
      </c>
    </row>
    <row r="687" spans="1:1" x14ac:dyDescent="0.2">
      <c r="A687" s="20" t="s">
        <v>2629</v>
      </c>
    </row>
    <row r="688" spans="1:1" x14ac:dyDescent="0.2">
      <c r="A688" s="20" t="s">
        <v>1569</v>
      </c>
    </row>
    <row r="689" spans="1:1" x14ac:dyDescent="0.2">
      <c r="A689" s="20" t="s">
        <v>1661</v>
      </c>
    </row>
    <row r="690" spans="1:1" x14ac:dyDescent="0.2">
      <c r="A690" s="20" t="s">
        <v>1741</v>
      </c>
    </row>
    <row r="691" spans="1:1" x14ac:dyDescent="0.2">
      <c r="A691" s="20" t="s">
        <v>1575</v>
      </c>
    </row>
    <row r="692" spans="1:1" x14ac:dyDescent="0.2">
      <c r="A692" s="20" t="s">
        <v>1664</v>
      </c>
    </row>
    <row r="693" spans="1:1" x14ac:dyDescent="0.2">
      <c r="A693" s="20" t="s">
        <v>1744</v>
      </c>
    </row>
    <row r="694" spans="1:1" x14ac:dyDescent="0.2">
      <c r="A694" s="20" t="s">
        <v>1573</v>
      </c>
    </row>
    <row r="695" spans="1:1" x14ac:dyDescent="0.2">
      <c r="A695" s="20" t="s">
        <v>1663</v>
      </c>
    </row>
    <row r="696" spans="1:1" x14ac:dyDescent="0.2">
      <c r="A696" s="20" t="s">
        <v>1743</v>
      </c>
    </row>
    <row r="697" spans="1:1" x14ac:dyDescent="0.2">
      <c r="A697" s="20" t="s">
        <v>1591</v>
      </c>
    </row>
    <row r="698" spans="1:1" x14ac:dyDescent="0.2">
      <c r="A698" s="20" t="s">
        <v>1672</v>
      </c>
    </row>
    <row r="699" spans="1:1" x14ac:dyDescent="0.2">
      <c r="A699" s="20" t="s">
        <v>1752</v>
      </c>
    </row>
    <row r="700" spans="1:1" x14ac:dyDescent="0.2">
      <c r="A700" s="20" t="s">
        <v>1595</v>
      </c>
    </row>
    <row r="701" spans="1:1" x14ac:dyDescent="0.2">
      <c r="A701" s="20" t="s">
        <v>1674</v>
      </c>
    </row>
    <row r="702" spans="1:1" x14ac:dyDescent="0.2">
      <c r="A702" s="20" t="s">
        <v>1754</v>
      </c>
    </row>
    <row r="703" spans="1:1" x14ac:dyDescent="0.2">
      <c r="A703" s="20" t="s">
        <v>1601</v>
      </c>
    </row>
    <row r="704" spans="1:1" x14ac:dyDescent="0.2">
      <c r="A704" s="20" t="s">
        <v>1677</v>
      </c>
    </row>
    <row r="705" spans="1:1" x14ac:dyDescent="0.2">
      <c r="A705" s="20" t="s">
        <v>1757</v>
      </c>
    </row>
    <row r="706" spans="1:1" x14ac:dyDescent="0.2">
      <c r="A706" s="20" t="s">
        <v>2555</v>
      </c>
    </row>
    <row r="707" spans="1:1" x14ac:dyDescent="0.2">
      <c r="A707" s="20" t="s">
        <v>2602</v>
      </c>
    </row>
    <row r="708" spans="1:1" x14ac:dyDescent="0.2">
      <c r="A708" s="20" t="s">
        <v>2632</v>
      </c>
    </row>
    <row r="709" spans="1:1" x14ac:dyDescent="0.2">
      <c r="A709" s="20" t="s">
        <v>2557</v>
      </c>
    </row>
    <row r="710" spans="1:1" x14ac:dyDescent="0.2">
      <c r="A710" s="20" t="s">
        <v>2603</v>
      </c>
    </row>
    <row r="711" spans="1:1" x14ac:dyDescent="0.2">
      <c r="A711" s="20" t="s">
        <v>2633</v>
      </c>
    </row>
    <row r="712" spans="1:1" x14ac:dyDescent="0.2">
      <c r="A712" s="20" t="s">
        <v>1593</v>
      </c>
    </row>
    <row r="713" spans="1:1" x14ac:dyDescent="0.2">
      <c r="A713" s="20" t="s">
        <v>1673</v>
      </c>
    </row>
    <row r="714" spans="1:1" x14ac:dyDescent="0.2">
      <c r="A714" s="20" t="s">
        <v>1753</v>
      </c>
    </row>
    <row r="715" spans="1:1" x14ac:dyDescent="0.2">
      <c r="A715" s="20" t="s">
        <v>1599</v>
      </c>
    </row>
    <row r="716" spans="1:1" x14ac:dyDescent="0.2">
      <c r="A716" s="20" t="s">
        <v>1676</v>
      </c>
    </row>
    <row r="717" spans="1:1" x14ac:dyDescent="0.2">
      <c r="A717" s="20" t="s">
        <v>1756</v>
      </c>
    </row>
    <row r="718" spans="1:1" x14ac:dyDescent="0.2">
      <c r="A718" s="20" t="s">
        <v>1597</v>
      </c>
    </row>
    <row r="719" spans="1:1" x14ac:dyDescent="0.2">
      <c r="A719" s="20" t="s">
        <v>1675</v>
      </c>
    </row>
    <row r="720" spans="1:1" x14ac:dyDescent="0.2">
      <c r="A720" s="20" t="s">
        <v>1755</v>
      </c>
    </row>
    <row r="721" spans="1:1" x14ac:dyDescent="0.2">
      <c r="A721" s="20" t="s">
        <v>1537</v>
      </c>
    </row>
    <row r="722" spans="1:1" x14ac:dyDescent="0.2">
      <c r="A722" s="20" t="s">
        <v>1645</v>
      </c>
    </row>
    <row r="723" spans="1:1" x14ac:dyDescent="0.2">
      <c r="A723" s="20" t="s">
        <v>1723</v>
      </c>
    </row>
    <row r="724" spans="1:1" x14ac:dyDescent="0.2">
      <c r="A724" s="20" t="s">
        <v>2422</v>
      </c>
    </row>
    <row r="725" spans="1:1" x14ac:dyDescent="0.2">
      <c r="A725" s="20" t="s">
        <v>2431</v>
      </c>
    </row>
    <row r="726" spans="1:1" x14ac:dyDescent="0.2">
      <c r="A726" s="20" t="s">
        <v>2437</v>
      </c>
    </row>
    <row r="727" spans="1:1" x14ac:dyDescent="0.2">
      <c r="A727" s="20" t="s">
        <v>2423</v>
      </c>
    </row>
    <row r="728" spans="1:1" x14ac:dyDescent="0.2">
      <c r="A728" s="20" t="s">
        <v>2432</v>
      </c>
    </row>
    <row r="729" spans="1:1" x14ac:dyDescent="0.2">
      <c r="A729" s="20" t="s">
        <v>2438</v>
      </c>
    </row>
    <row r="730" spans="1:1" x14ac:dyDescent="0.2">
      <c r="A730" s="20" t="s">
        <v>1634</v>
      </c>
    </row>
    <row r="731" spans="1:1" x14ac:dyDescent="0.2">
      <c r="A731" s="20" t="s">
        <v>1715</v>
      </c>
    </row>
    <row r="732" spans="1:1" x14ac:dyDescent="0.2">
      <c r="A732" s="20" t="s">
        <v>1503</v>
      </c>
    </row>
    <row r="733" spans="1:1" x14ac:dyDescent="0.2">
      <c r="A733" s="20" t="s">
        <v>2585</v>
      </c>
    </row>
    <row r="734" spans="1:1" x14ac:dyDescent="0.2">
      <c r="A734" s="20" t="s">
        <v>2618</v>
      </c>
    </row>
    <row r="735" spans="1:1" x14ac:dyDescent="0.2">
      <c r="A735" s="20" t="s">
        <v>2647</v>
      </c>
    </row>
    <row r="736" spans="1:1" x14ac:dyDescent="0.2">
      <c r="A736" s="20" t="s">
        <v>2425</v>
      </c>
    </row>
    <row r="737" spans="1:1" x14ac:dyDescent="0.2">
      <c r="A737" s="20" t="s">
        <v>2433</v>
      </c>
    </row>
    <row r="738" spans="1:1" x14ac:dyDescent="0.2">
      <c r="A738" s="20" t="s">
        <v>2439</v>
      </c>
    </row>
    <row r="739" spans="1:1" x14ac:dyDescent="0.2">
      <c r="A739" s="20" t="s">
        <v>1636</v>
      </c>
    </row>
    <row r="740" spans="1:1" x14ac:dyDescent="0.2">
      <c r="A740" s="20" t="s">
        <v>1716</v>
      </c>
    </row>
    <row r="741" spans="1:1" x14ac:dyDescent="0.2">
      <c r="A741" s="20" t="s">
        <v>1504</v>
      </c>
    </row>
    <row r="742" spans="1:1" x14ac:dyDescent="0.2">
      <c r="A742" s="20" t="s">
        <v>2587</v>
      </c>
    </row>
    <row r="743" spans="1:1" x14ac:dyDescent="0.2">
      <c r="A743" s="20" t="s">
        <v>2619</v>
      </c>
    </row>
    <row r="744" spans="1:1" x14ac:dyDescent="0.2">
      <c r="A744" s="20" t="s">
        <v>2648</v>
      </c>
    </row>
    <row r="745" spans="1:1" x14ac:dyDescent="0.2">
      <c r="A745" s="20" t="s">
        <v>1632</v>
      </c>
    </row>
    <row r="746" spans="1:1" x14ac:dyDescent="0.2">
      <c r="A746" s="20" t="s">
        <v>1714</v>
      </c>
    </row>
    <row r="747" spans="1:1" x14ac:dyDescent="0.2">
      <c r="A747" s="20" t="s">
        <v>1502</v>
      </c>
    </row>
    <row r="748" spans="1:1" x14ac:dyDescent="0.2">
      <c r="A748" s="20" t="s">
        <v>2583</v>
      </c>
    </row>
    <row r="749" spans="1:1" x14ac:dyDescent="0.2">
      <c r="A749" s="20" t="s">
        <v>2617</v>
      </c>
    </row>
    <row r="750" spans="1:1" x14ac:dyDescent="0.2">
      <c r="A750" s="20" t="s">
        <v>2646</v>
      </c>
    </row>
    <row r="751" spans="1:1" x14ac:dyDescent="0.2">
      <c r="A751" s="20" t="s">
        <v>2427</v>
      </c>
    </row>
    <row r="752" spans="1:1" x14ac:dyDescent="0.2">
      <c r="A752" s="20" t="s">
        <v>2434</v>
      </c>
    </row>
    <row r="753" spans="1:1" x14ac:dyDescent="0.2">
      <c r="A753" s="20" t="s">
        <v>2440</v>
      </c>
    </row>
    <row r="754" spans="1:1" x14ac:dyDescent="0.2">
      <c r="A754" s="20" t="s">
        <v>1638</v>
      </c>
    </row>
    <row r="755" spans="1:1" x14ac:dyDescent="0.2">
      <c r="A755" s="20" t="s">
        <v>1717</v>
      </c>
    </row>
    <row r="756" spans="1:1" x14ac:dyDescent="0.2">
      <c r="A756" s="20" t="s">
        <v>1505</v>
      </c>
    </row>
    <row r="757" spans="1:1" x14ac:dyDescent="0.2">
      <c r="A757" s="20" t="s">
        <v>2589</v>
      </c>
    </row>
    <row r="758" spans="1:1" x14ac:dyDescent="0.2">
      <c r="A758" s="20" t="s">
        <v>2620</v>
      </c>
    </row>
    <row r="759" spans="1:1" x14ac:dyDescent="0.2">
      <c r="A759" s="20" t="s">
        <v>2649</v>
      </c>
    </row>
    <row r="760" spans="1:1" x14ac:dyDescent="0.2">
      <c r="A760" s="20" t="s">
        <v>1640</v>
      </c>
    </row>
    <row r="761" spans="1:1" x14ac:dyDescent="0.2">
      <c r="A761" s="20" t="s">
        <v>1718</v>
      </c>
    </row>
    <row r="762" spans="1:1" x14ac:dyDescent="0.2">
      <c r="A762" s="20" t="s">
        <v>1506</v>
      </c>
    </row>
    <row r="763" spans="1:1" x14ac:dyDescent="0.2">
      <c r="A763" s="20" t="s">
        <v>1641</v>
      </c>
    </row>
    <row r="764" spans="1:1" x14ac:dyDescent="0.2">
      <c r="A764" s="20" t="s">
        <v>1719</v>
      </c>
    </row>
    <row r="765" spans="1:1" x14ac:dyDescent="0.2">
      <c r="A765" s="20" t="s">
        <v>1507</v>
      </c>
    </row>
    <row r="766" spans="1:1" x14ac:dyDescent="0.2">
      <c r="A766" s="20" t="s">
        <v>2591</v>
      </c>
    </row>
    <row r="767" spans="1:1" x14ac:dyDescent="0.2">
      <c r="A767" s="20" t="s">
        <v>2621</v>
      </c>
    </row>
    <row r="768" spans="1:1" x14ac:dyDescent="0.2">
      <c r="A768" s="20" t="s">
        <v>2650</v>
      </c>
    </row>
    <row r="769" spans="1:1" x14ac:dyDescent="0.2">
      <c r="A769" s="20" t="s">
        <v>2441</v>
      </c>
    </row>
    <row r="770" spans="1:1" x14ac:dyDescent="0.2">
      <c r="A770" s="20" t="s">
        <v>2497</v>
      </c>
    </row>
    <row r="771" spans="1:1" x14ac:dyDescent="0.2">
      <c r="A771" s="20" t="s">
        <v>687</v>
      </c>
    </row>
    <row r="772" spans="1:1" x14ac:dyDescent="0.2">
      <c r="A772" s="20" t="s">
        <v>2279</v>
      </c>
    </row>
    <row r="773" spans="1:1" x14ac:dyDescent="0.2">
      <c r="A773" s="20" t="s">
        <v>2310</v>
      </c>
    </row>
    <row r="774" spans="1:1" x14ac:dyDescent="0.2">
      <c r="A774" s="20" t="s">
        <v>2447</v>
      </c>
    </row>
    <row r="775" spans="1:1" x14ac:dyDescent="0.2">
      <c r="A775" s="20" t="s">
        <v>2499</v>
      </c>
    </row>
    <row r="776" spans="1:1" x14ac:dyDescent="0.2">
      <c r="A776" s="20" t="s">
        <v>689</v>
      </c>
    </row>
    <row r="777" spans="1:1" x14ac:dyDescent="0.2">
      <c r="A777" s="20" t="s">
        <v>2281</v>
      </c>
    </row>
    <row r="778" spans="1:1" x14ac:dyDescent="0.2">
      <c r="A778" s="20" t="s">
        <v>2312</v>
      </c>
    </row>
    <row r="779" spans="1:1" x14ac:dyDescent="0.2">
      <c r="A779" s="20" t="s">
        <v>2453</v>
      </c>
    </row>
    <row r="780" spans="1:1" x14ac:dyDescent="0.2">
      <c r="A780" s="20" t="s">
        <v>2503</v>
      </c>
    </row>
    <row r="781" spans="1:1" x14ac:dyDescent="0.2">
      <c r="A781" s="20" t="s">
        <v>693</v>
      </c>
    </row>
    <row r="782" spans="1:1" x14ac:dyDescent="0.2">
      <c r="A782" s="20" t="s">
        <v>2285</v>
      </c>
    </row>
    <row r="783" spans="1:1" x14ac:dyDescent="0.2">
      <c r="A783" s="20" t="s">
        <v>2316</v>
      </c>
    </row>
    <row r="784" spans="1:1" x14ac:dyDescent="0.2">
      <c r="A784" s="20" t="s">
        <v>1883</v>
      </c>
    </row>
    <row r="785" spans="1:1" x14ac:dyDescent="0.2">
      <c r="A785" s="20" t="s">
        <v>625</v>
      </c>
    </row>
    <row r="786" spans="1:1" x14ac:dyDescent="0.2">
      <c r="A786" s="20" t="s">
        <v>404</v>
      </c>
    </row>
    <row r="787" spans="1:1" x14ac:dyDescent="0.2">
      <c r="A787" s="20" t="s">
        <v>2367</v>
      </c>
    </row>
    <row r="788" spans="1:1" x14ac:dyDescent="0.2">
      <c r="A788" s="20" t="s">
        <v>2169</v>
      </c>
    </row>
    <row r="789" spans="1:1" x14ac:dyDescent="0.2">
      <c r="A789" s="20" t="s">
        <v>1891</v>
      </c>
    </row>
    <row r="790" spans="1:1" x14ac:dyDescent="0.2">
      <c r="A790" s="20" t="s">
        <v>629</v>
      </c>
    </row>
    <row r="791" spans="1:1" x14ac:dyDescent="0.2">
      <c r="A791" s="20" t="s">
        <v>408</v>
      </c>
    </row>
    <row r="792" spans="1:1" x14ac:dyDescent="0.2">
      <c r="A792" s="20" t="s">
        <v>2034</v>
      </c>
    </row>
    <row r="793" spans="1:1" x14ac:dyDescent="0.2">
      <c r="A793" s="20" t="s">
        <v>2173</v>
      </c>
    </row>
    <row r="794" spans="1:1" x14ac:dyDescent="0.2">
      <c r="A794" s="20" t="s">
        <v>2672</v>
      </c>
    </row>
    <row r="795" spans="1:1" x14ac:dyDescent="0.2">
      <c r="A795" s="20" t="s">
        <v>2761</v>
      </c>
    </row>
    <row r="796" spans="1:1" x14ac:dyDescent="0.2">
      <c r="A796" s="20" t="s">
        <v>2816</v>
      </c>
    </row>
    <row r="797" spans="1:1" x14ac:dyDescent="0.2">
      <c r="A797" s="20" t="s">
        <v>2873</v>
      </c>
    </row>
    <row r="798" spans="1:1" x14ac:dyDescent="0.2">
      <c r="A798" s="20" t="s">
        <v>2930</v>
      </c>
    </row>
    <row r="799" spans="1:1" x14ac:dyDescent="0.2">
      <c r="A799" s="20" t="s">
        <v>2674</v>
      </c>
    </row>
    <row r="800" spans="1:1" x14ac:dyDescent="0.2">
      <c r="A800" s="20" t="s">
        <v>2762</v>
      </c>
    </row>
    <row r="801" spans="1:1" x14ac:dyDescent="0.2">
      <c r="A801" s="20" t="s">
        <v>2817</v>
      </c>
    </row>
    <row r="802" spans="1:1" x14ac:dyDescent="0.2">
      <c r="A802" s="20" t="s">
        <v>2874</v>
      </c>
    </row>
    <row r="803" spans="1:1" x14ac:dyDescent="0.2">
      <c r="A803" s="20" t="s">
        <v>2931</v>
      </c>
    </row>
    <row r="804" spans="1:1" x14ac:dyDescent="0.2">
      <c r="A804" s="20" t="s">
        <v>1881</v>
      </c>
    </row>
    <row r="805" spans="1:1" x14ac:dyDescent="0.2">
      <c r="A805" s="20" t="s">
        <v>624</v>
      </c>
    </row>
    <row r="806" spans="1:1" x14ac:dyDescent="0.2">
      <c r="A806" s="20" t="s">
        <v>403</v>
      </c>
    </row>
    <row r="807" spans="1:1" x14ac:dyDescent="0.2">
      <c r="A807" s="20" t="s">
        <v>2366</v>
      </c>
    </row>
    <row r="808" spans="1:1" x14ac:dyDescent="0.2">
      <c r="A808" s="20" t="s">
        <v>2168</v>
      </c>
    </row>
    <row r="809" spans="1:1" x14ac:dyDescent="0.2">
      <c r="A809" s="20" t="s">
        <v>1889</v>
      </c>
    </row>
    <row r="810" spans="1:1" x14ac:dyDescent="0.2">
      <c r="A810" s="20" t="s">
        <v>628</v>
      </c>
    </row>
    <row r="811" spans="1:1" x14ac:dyDescent="0.2">
      <c r="A811" s="20" t="s">
        <v>407</v>
      </c>
    </row>
    <row r="812" spans="1:1" x14ac:dyDescent="0.2">
      <c r="A812" s="20" t="s">
        <v>2033</v>
      </c>
    </row>
    <row r="813" spans="1:1" x14ac:dyDescent="0.2">
      <c r="A813" s="20" t="s">
        <v>2172</v>
      </c>
    </row>
    <row r="814" spans="1:1" x14ac:dyDescent="0.2">
      <c r="A814" s="20" t="s">
        <v>2455</v>
      </c>
    </row>
    <row r="815" spans="1:1" x14ac:dyDescent="0.2">
      <c r="A815" s="20" t="s">
        <v>2504</v>
      </c>
    </row>
    <row r="816" spans="1:1" x14ac:dyDescent="0.2">
      <c r="A816" s="20" t="s">
        <v>694</v>
      </c>
    </row>
    <row r="817" spans="1:1" x14ac:dyDescent="0.2">
      <c r="A817" s="20" t="s">
        <v>2286</v>
      </c>
    </row>
    <row r="818" spans="1:1" x14ac:dyDescent="0.2">
      <c r="A818" s="20" t="s">
        <v>2317</v>
      </c>
    </row>
    <row r="819" spans="1:1" x14ac:dyDescent="0.2">
      <c r="A819" s="20" t="s">
        <v>1887</v>
      </c>
    </row>
    <row r="820" spans="1:1" x14ac:dyDescent="0.2">
      <c r="A820" s="20" t="s">
        <v>627</v>
      </c>
    </row>
    <row r="821" spans="1:1" x14ac:dyDescent="0.2">
      <c r="A821" s="20" t="s">
        <v>406</v>
      </c>
    </row>
    <row r="822" spans="1:1" x14ac:dyDescent="0.2">
      <c r="A822" s="20" t="s">
        <v>2032</v>
      </c>
    </row>
    <row r="823" spans="1:1" x14ac:dyDescent="0.2">
      <c r="A823" s="20" t="s">
        <v>2171</v>
      </c>
    </row>
    <row r="824" spans="1:1" x14ac:dyDescent="0.2">
      <c r="A824" s="20" t="s">
        <v>1885</v>
      </c>
    </row>
    <row r="825" spans="1:1" x14ac:dyDescent="0.2">
      <c r="A825" s="20" t="s">
        <v>626</v>
      </c>
    </row>
    <row r="826" spans="1:1" x14ac:dyDescent="0.2">
      <c r="A826" s="20" t="s">
        <v>405</v>
      </c>
    </row>
    <row r="827" spans="1:1" x14ac:dyDescent="0.2">
      <c r="A827" s="20" t="s">
        <v>2031</v>
      </c>
    </row>
    <row r="828" spans="1:1" x14ac:dyDescent="0.2">
      <c r="A828" s="20" t="s">
        <v>2170</v>
      </c>
    </row>
    <row r="829" spans="1:1" x14ac:dyDescent="0.2">
      <c r="A829" s="20" t="s">
        <v>15</v>
      </c>
    </row>
    <row r="830" spans="1:1" x14ac:dyDescent="0.2">
      <c r="A830" s="20" t="s">
        <v>580</v>
      </c>
    </row>
    <row r="831" spans="1:1" x14ac:dyDescent="0.2">
      <c r="A831" s="20" t="s">
        <v>360</v>
      </c>
    </row>
    <row r="832" spans="1:1" x14ac:dyDescent="0.2">
      <c r="A832" s="20" t="s">
        <v>2323</v>
      </c>
    </row>
    <row r="833" spans="1:1" x14ac:dyDescent="0.2">
      <c r="A833" s="20" t="s">
        <v>2124</v>
      </c>
    </row>
    <row r="834" spans="1:1" x14ac:dyDescent="0.2">
      <c r="A834" s="20" t="s">
        <v>23</v>
      </c>
    </row>
    <row r="835" spans="1:1" x14ac:dyDescent="0.2">
      <c r="A835" s="20" t="s">
        <v>585</v>
      </c>
    </row>
    <row r="836" spans="1:1" x14ac:dyDescent="0.2">
      <c r="A836" s="20" t="s">
        <v>364</v>
      </c>
    </row>
    <row r="837" spans="1:1" x14ac:dyDescent="0.2">
      <c r="A837" s="20" t="s">
        <v>2327</v>
      </c>
    </row>
    <row r="838" spans="1:1" x14ac:dyDescent="0.2">
      <c r="A838" s="20" t="s">
        <v>2128</v>
      </c>
    </row>
    <row r="839" spans="1:1" x14ac:dyDescent="0.2">
      <c r="A839" s="20" t="s">
        <v>2655</v>
      </c>
    </row>
    <row r="840" spans="1:1" x14ac:dyDescent="0.2">
      <c r="A840" s="20" t="s">
        <v>2748</v>
      </c>
    </row>
    <row r="841" spans="1:1" x14ac:dyDescent="0.2">
      <c r="A841" s="20" t="s">
        <v>2804</v>
      </c>
    </row>
    <row r="842" spans="1:1" x14ac:dyDescent="0.2">
      <c r="A842" s="20" t="s">
        <v>2861</v>
      </c>
    </row>
    <row r="843" spans="1:1" x14ac:dyDescent="0.2">
      <c r="A843" s="20" t="s">
        <v>2918</v>
      </c>
    </row>
    <row r="844" spans="1:1" x14ac:dyDescent="0.2">
      <c r="A844" s="20" t="s">
        <v>2657</v>
      </c>
    </row>
    <row r="845" spans="1:1" x14ac:dyDescent="0.2">
      <c r="A845" s="20" t="s">
        <v>2750</v>
      </c>
    </row>
    <row r="846" spans="1:1" x14ac:dyDescent="0.2">
      <c r="A846" s="20" t="s">
        <v>2805</v>
      </c>
    </row>
    <row r="847" spans="1:1" x14ac:dyDescent="0.2">
      <c r="A847" s="20" t="s">
        <v>2862</v>
      </c>
    </row>
    <row r="848" spans="1:1" x14ac:dyDescent="0.2">
      <c r="A848" s="20" t="s">
        <v>2919</v>
      </c>
    </row>
    <row r="849" spans="1:1" x14ac:dyDescent="0.2">
      <c r="A849" s="20" t="s">
        <v>13</v>
      </c>
    </row>
    <row r="850" spans="1:1" x14ac:dyDescent="0.2">
      <c r="A850" s="20" t="s">
        <v>579</v>
      </c>
    </row>
    <row r="851" spans="1:1" x14ac:dyDescent="0.2">
      <c r="A851" s="20" t="s">
        <v>359</v>
      </c>
    </row>
    <row r="852" spans="1:1" x14ac:dyDescent="0.2">
      <c r="A852" s="20" t="s">
        <v>2322</v>
      </c>
    </row>
    <row r="853" spans="1:1" x14ac:dyDescent="0.2">
      <c r="A853" s="20" t="s">
        <v>2123</v>
      </c>
    </row>
    <row r="854" spans="1:1" x14ac:dyDescent="0.2">
      <c r="A854" s="20" t="s">
        <v>21</v>
      </c>
    </row>
    <row r="855" spans="1:1" x14ac:dyDescent="0.2">
      <c r="A855" s="20" t="s">
        <v>584</v>
      </c>
    </row>
    <row r="856" spans="1:1" x14ac:dyDescent="0.2">
      <c r="A856" s="20" t="s">
        <v>363</v>
      </c>
    </row>
    <row r="857" spans="1:1" x14ac:dyDescent="0.2">
      <c r="A857" s="20" t="s">
        <v>2326</v>
      </c>
    </row>
    <row r="858" spans="1:1" x14ac:dyDescent="0.2">
      <c r="A858" s="20" t="s">
        <v>2127</v>
      </c>
    </row>
    <row r="859" spans="1:1" x14ac:dyDescent="0.2">
      <c r="A859" s="20" t="s">
        <v>2449</v>
      </c>
    </row>
    <row r="860" spans="1:1" x14ac:dyDescent="0.2">
      <c r="A860" s="20" t="s">
        <v>2500</v>
      </c>
    </row>
    <row r="861" spans="1:1" x14ac:dyDescent="0.2">
      <c r="A861" s="20" t="s">
        <v>690</v>
      </c>
    </row>
    <row r="862" spans="1:1" x14ac:dyDescent="0.2">
      <c r="A862" s="20" t="s">
        <v>2282</v>
      </c>
    </row>
    <row r="863" spans="1:1" x14ac:dyDescent="0.2">
      <c r="A863" s="20" t="s">
        <v>2313</v>
      </c>
    </row>
    <row r="864" spans="1:1" x14ac:dyDescent="0.2">
      <c r="A864" s="20" t="s">
        <v>19</v>
      </c>
    </row>
    <row r="865" spans="1:1" x14ac:dyDescent="0.2">
      <c r="A865" s="20" t="s">
        <v>583</v>
      </c>
    </row>
    <row r="866" spans="1:1" x14ac:dyDescent="0.2">
      <c r="A866" s="20" t="s">
        <v>362</v>
      </c>
    </row>
    <row r="867" spans="1:1" x14ac:dyDescent="0.2">
      <c r="A867" s="20" t="s">
        <v>2325</v>
      </c>
    </row>
    <row r="868" spans="1:1" x14ac:dyDescent="0.2">
      <c r="A868" s="20" t="s">
        <v>2126</v>
      </c>
    </row>
    <row r="869" spans="1:1" x14ac:dyDescent="0.2">
      <c r="A869" s="20" t="s">
        <v>17</v>
      </c>
    </row>
    <row r="870" spans="1:1" x14ac:dyDescent="0.2">
      <c r="A870" s="20" t="s">
        <v>582</v>
      </c>
    </row>
    <row r="871" spans="1:1" x14ac:dyDescent="0.2">
      <c r="A871" s="20" t="s">
        <v>361</v>
      </c>
    </row>
    <row r="872" spans="1:1" x14ac:dyDescent="0.2">
      <c r="A872" s="20" t="s">
        <v>2324</v>
      </c>
    </row>
    <row r="873" spans="1:1" x14ac:dyDescent="0.2">
      <c r="A873" s="20" t="s">
        <v>2125</v>
      </c>
    </row>
    <row r="874" spans="1:1" x14ac:dyDescent="0.2">
      <c r="A874" s="20" t="s">
        <v>2450</v>
      </c>
    </row>
    <row r="875" spans="1:1" x14ac:dyDescent="0.2">
      <c r="A875" s="20" t="s">
        <v>2501</v>
      </c>
    </row>
    <row r="876" spans="1:1" x14ac:dyDescent="0.2">
      <c r="A876" s="20" t="s">
        <v>691</v>
      </c>
    </row>
    <row r="877" spans="1:1" x14ac:dyDescent="0.2">
      <c r="A877" s="20" t="s">
        <v>2283</v>
      </c>
    </row>
    <row r="878" spans="1:1" x14ac:dyDescent="0.2">
      <c r="A878" s="20" t="s">
        <v>2314</v>
      </c>
    </row>
    <row r="879" spans="1:1" x14ac:dyDescent="0.2">
      <c r="A879" s="20" t="s">
        <v>69</v>
      </c>
    </row>
    <row r="880" spans="1:1" x14ac:dyDescent="0.2">
      <c r="A880" s="20" t="s">
        <v>619</v>
      </c>
    </row>
    <row r="881" spans="1:1" x14ac:dyDescent="0.2">
      <c r="A881" s="20" t="s">
        <v>398</v>
      </c>
    </row>
    <row r="882" spans="1:1" x14ac:dyDescent="0.2">
      <c r="A882" s="20" t="s">
        <v>2361</v>
      </c>
    </row>
    <row r="883" spans="1:1" x14ac:dyDescent="0.2">
      <c r="A883" s="20" t="s">
        <v>2162</v>
      </c>
    </row>
    <row r="884" spans="1:1" x14ac:dyDescent="0.2">
      <c r="A884" s="20" t="s">
        <v>1879</v>
      </c>
    </row>
    <row r="885" spans="1:1" x14ac:dyDescent="0.2">
      <c r="A885" s="20" t="s">
        <v>623</v>
      </c>
    </row>
    <row r="886" spans="1:1" x14ac:dyDescent="0.2">
      <c r="A886" s="20" t="s">
        <v>402</v>
      </c>
    </row>
    <row r="887" spans="1:1" x14ac:dyDescent="0.2">
      <c r="A887" s="20" t="s">
        <v>2365</v>
      </c>
    </row>
    <row r="888" spans="1:1" x14ac:dyDescent="0.2">
      <c r="A888" s="20" t="s">
        <v>2166</v>
      </c>
    </row>
    <row r="889" spans="1:1" x14ac:dyDescent="0.2">
      <c r="A889" s="20" t="s">
        <v>2668</v>
      </c>
    </row>
    <row r="890" spans="1:1" x14ac:dyDescent="0.2">
      <c r="A890" s="20" t="s">
        <v>2759</v>
      </c>
    </row>
    <row r="891" spans="1:1" x14ac:dyDescent="0.2">
      <c r="A891" s="20" t="s">
        <v>2814</v>
      </c>
    </row>
    <row r="892" spans="1:1" x14ac:dyDescent="0.2">
      <c r="A892" s="20" t="s">
        <v>2871</v>
      </c>
    </row>
    <row r="893" spans="1:1" x14ac:dyDescent="0.2">
      <c r="A893" s="20" t="s">
        <v>2928</v>
      </c>
    </row>
    <row r="894" spans="1:1" x14ac:dyDescent="0.2">
      <c r="A894" s="20" t="s">
        <v>2670</v>
      </c>
    </row>
    <row r="895" spans="1:1" x14ac:dyDescent="0.2">
      <c r="A895" s="20" t="s">
        <v>2760</v>
      </c>
    </row>
    <row r="896" spans="1:1" x14ac:dyDescent="0.2">
      <c r="A896" s="20" t="s">
        <v>2815</v>
      </c>
    </row>
    <row r="897" spans="1:1" x14ac:dyDescent="0.2">
      <c r="A897" s="20" t="s">
        <v>2872</v>
      </c>
    </row>
    <row r="898" spans="1:1" x14ac:dyDescent="0.2">
      <c r="A898" s="20" t="s">
        <v>2929</v>
      </c>
    </row>
    <row r="899" spans="1:1" x14ac:dyDescent="0.2">
      <c r="A899" s="20" t="s">
        <v>67</v>
      </c>
    </row>
    <row r="900" spans="1:1" x14ac:dyDescent="0.2">
      <c r="A900" s="20" t="s">
        <v>618</v>
      </c>
    </row>
    <row r="901" spans="1:1" x14ac:dyDescent="0.2">
      <c r="A901" s="20" t="s">
        <v>397</v>
      </c>
    </row>
    <row r="902" spans="1:1" x14ac:dyDescent="0.2">
      <c r="A902" s="20" t="s">
        <v>2360</v>
      </c>
    </row>
    <row r="903" spans="1:1" x14ac:dyDescent="0.2">
      <c r="A903" s="20" t="s">
        <v>2161</v>
      </c>
    </row>
    <row r="904" spans="1:1" x14ac:dyDescent="0.2">
      <c r="A904" s="20" t="s">
        <v>1877</v>
      </c>
    </row>
    <row r="905" spans="1:1" x14ac:dyDescent="0.2">
      <c r="A905" s="20" t="s">
        <v>622</v>
      </c>
    </row>
    <row r="906" spans="1:1" x14ac:dyDescent="0.2">
      <c r="A906" s="20" t="s">
        <v>401</v>
      </c>
    </row>
    <row r="907" spans="1:1" x14ac:dyDescent="0.2">
      <c r="A907" s="20" t="s">
        <v>2364</v>
      </c>
    </row>
    <row r="908" spans="1:1" x14ac:dyDescent="0.2">
      <c r="A908" s="20" t="s">
        <v>2165</v>
      </c>
    </row>
    <row r="909" spans="1:1" x14ac:dyDescent="0.2">
      <c r="A909" s="20" t="s">
        <v>2452</v>
      </c>
    </row>
    <row r="910" spans="1:1" x14ac:dyDescent="0.2">
      <c r="A910" s="20" t="s">
        <v>2502</v>
      </c>
    </row>
    <row r="911" spans="1:1" x14ac:dyDescent="0.2">
      <c r="A911" s="20" t="s">
        <v>692</v>
      </c>
    </row>
    <row r="912" spans="1:1" x14ac:dyDescent="0.2">
      <c r="A912" s="20" t="s">
        <v>2284</v>
      </c>
    </row>
    <row r="913" spans="1:1" x14ac:dyDescent="0.2">
      <c r="A913" s="20" t="s">
        <v>2315</v>
      </c>
    </row>
    <row r="914" spans="1:1" x14ac:dyDescent="0.2">
      <c r="A914" s="20" t="s">
        <v>1875</v>
      </c>
    </row>
    <row r="915" spans="1:1" x14ac:dyDescent="0.2">
      <c r="A915" s="20" t="s">
        <v>621</v>
      </c>
    </row>
    <row r="916" spans="1:1" x14ac:dyDescent="0.2">
      <c r="A916" s="20" t="s">
        <v>400</v>
      </c>
    </row>
    <row r="917" spans="1:1" x14ac:dyDescent="0.2">
      <c r="A917" s="20" t="s">
        <v>2363</v>
      </c>
    </row>
    <row r="918" spans="1:1" x14ac:dyDescent="0.2">
      <c r="A918" s="20" t="s">
        <v>2164</v>
      </c>
    </row>
    <row r="919" spans="1:1" x14ac:dyDescent="0.2">
      <c r="A919" s="20" t="s">
        <v>71</v>
      </c>
    </row>
    <row r="920" spans="1:1" x14ac:dyDescent="0.2">
      <c r="A920" s="20" t="s">
        <v>620</v>
      </c>
    </row>
    <row r="921" spans="1:1" x14ac:dyDescent="0.2">
      <c r="A921" s="20" t="s">
        <v>399</v>
      </c>
    </row>
    <row r="922" spans="1:1" x14ac:dyDescent="0.2">
      <c r="A922" s="20" t="s">
        <v>2362</v>
      </c>
    </row>
    <row r="923" spans="1:1" x14ac:dyDescent="0.2">
      <c r="A923" s="20" t="s">
        <v>2163</v>
      </c>
    </row>
    <row r="924" spans="1:1" x14ac:dyDescent="0.2">
      <c r="A924" s="20" t="s">
        <v>25</v>
      </c>
    </row>
    <row r="925" spans="1:1" x14ac:dyDescent="0.2">
      <c r="A925" s="20" t="s">
        <v>586</v>
      </c>
    </row>
    <row r="926" spans="1:1" x14ac:dyDescent="0.2">
      <c r="A926" s="20" t="s">
        <v>365</v>
      </c>
    </row>
    <row r="927" spans="1:1" x14ac:dyDescent="0.2">
      <c r="A927" s="20" t="s">
        <v>2328</v>
      </c>
    </row>
    <row r="928" spans="1:1" x14ac:dyDescent="0.2">
      <c r="A928" s="20" t="s">
        <v>2129</v>
      </c>
    </row>
    <row r="929" spans="1:1" x14ac:dyDescent="0.2">
      <c r="A929" s="20" t="s">
        <v>1893</v>
      </c>
    </row>
    <row r="930" spans="1:1" x14ac:dyDescent="0.2">
      <c r="A930" s="20" t="s">
        <v>630</v>
      </c>
    </row>
    <row r="931" spans="1:1" x14ac:dyDescent="0.2">
      <c r="A931" s="20" t="s">
        <v>409</v>
      </c>
    </row>
    <row r="932" spans="1:1" x14ac:dyDescent="0.2">
      <c r="A932" s="20" t="s">
        <v>2035</v>
      </c>
    </row>
    <row r="933" spans="1:1" x14ac:dyDescent="0.2">
      <c r="A933" s="20" t="s">
        <v>2174</v>
      </c>
    </row>
    <row r="934" spans="1:1" x14ac:dyDescent="0.2">
      <c r="A934" s="20" t="s">
        <v>1899</v>
      </c>
    </row>
    <row r="935" spans="1:1" x14ac:dyDescent="0.2">
      <c r="A935" s="20" t="s">
        <v>633</v>
      </c>
    </row>
    <row r="936" spans="1:1" x14ac:dyDescent="0.2">
      <c r="A936" s="20" t="s">
        <v>412</v>
      </c>
    </row>
    <row r="937" spans="1:1" x14ac:dyDescent="0.2">
      <c r="A937" s="20" t="s">
        <v>2038</v>
      </c>
    </row>
    <row r="938" spans="1:1" x14ac:dyDescent="0.2">
      <c r="A938" s="20" t="s">
        <v>2177</v>
      </c>
    </row>
    <row r="939" spans="1:1" x14ac:dyDescent="0.2">
      <c r="A939" s="20" t="s">
        <v>1907</v>
      </c>
    </row>
    <row r="940" spans="1:1" x14ac:dyDescent="0.2">
      <c r="A940" s="20" t="s">
        <v>637</v>
      </c>
    </row>
    <row r="941" spans="1:1" x14ac:dyDescent="0.2">
      <c r="A941" s="20" t="s">
        <v>416</v>
      </c>
    </row>
    <row r="942" spans="1:1" x14ac:dyDescent="0.2">
      <c r="A942" s="20" t="s">
        <v>2042</v>
      </c>
    </row>
    <row r="943" spans="1:1" x14ac:dyDescent="0.2">
      <c r="A943" s="20" t="s">
        <v>2181</v>
      </c>
    </row>
    <row r="944" spans="1:1" x14ac:dyDescent="0.2">
      <c r="A944" s="20" t="s">
        <v>2676</v>
      </c>
    </row>
    <row r="945" spans="1:1" x14ac:dyDescent="0.2">
      <c r="A945" s="20" t="s">
        <v>2763</v>
      </c>
    </row>
    <row r="946" spans="1:1" x14ac:dyDescent="0.2">
      <c r="A946" s="20" t="s">
        <v>2818</v>
      </c>
    </row>
    <row r="947" spans="1:1" x14ac:dyDescent="0.2">
      <c r="A947" s="20" t="s">
        <v>2875</v>
      </c>
    </row>
    <row r="948" spans="1:1" x14ac:dyDescent="0.2">
      <c r="A948" s="20" t="s">
        <v>2932</v>
      </c>
    </row>
    <row r="949" spans="1:1" x14ac:dyDescent="0.2">
      <c r="A949" s="20" t="s">
        <v>2678</v>
      </c>
    </row>
    <row r="950" spans="1:1" x14ac:dyDescent="0.2">
      <c r="A950" s="20" t="s">
        <v>2764</v>
      </c>
    </row>
    <row r="951" spans="1:1" x14ac:dyDescent="0.2">
      <c r="A951" s="20" t="s">
        <v>2819</v>
      </c>
    </row>
    <row r="952" spans="1:1" x14ac:dyDescent="0.2">
      <c r="A952" s="20" t="s">
        <v>2876</v>
      </c>
    </row>
    <row r="953" spans="1:1" x14ac:dyDescent="0.2">
      <c r="A953" s="20" t="s">
        <v>2933</v>
      </c>
    </row>
    <row r="954" spans="1:1" x14ac:dyDescent="0.2">
      <c r="A954" s="20" t="s">
        <v>1897</v>
      </c>
    </row>
    <row r="955" spans="1:1" x14ac:dyDescent="0.2">
      <c r="A955" s="20" t="s">
        <v>632</v>
      </c>
    </row>
    <row r="956" spans="1:1" x14ac:dyDescent="0.2">
      <c r="A956" s="20" t="s">
        <v>411</v>
      </c>
    </row>
    <row r="957" spans="1:1" x14ac:dyDescent="0.2">
      <c r="A957" s="20" t="s">
        <v>2037</v>
      </c>
    </row>
    <row r="958" spans="1:1" x14ac:dyDescent="0.2">
      <c r="A958" s="20" t="s">
        <v>2176</v>
      </c>
    </row>
    <row r="959" spans="1:1" x14ac:dyDescent="0.2">
      <c r="A959" s="20" t="s">
        <v>1905</v>
      </c>
    </row>
    <row r="960" spans="1:1" x14ac:dyDescent="0.2">
      <c r="A960" s="20" t="s">
        <v>636</v>
      </c>
    </row>
    <row r="961" spans="1:1" x14ac:dyDescent="0.2">
      <c r="A961" s="20" t="s">
        <v>415</v>
      </c>
    </row>
    <row r="962" spans="1:1" x14ac:dyDescent="0.2">
      <c r="A962" s="20" t="s">
        <v>2041</v>
      </c>
    </row>
    <row r="963" spans="1:1" x14ac:dyDescent="0.2">
      <c r="A963" s="20" t="s">
        <v>2180</v>
      </c>
    </row>
    <row r="964" spans="1:1" x14ac:dyDescent="0.2">
      <c r="A964" s="20" t="s">
        <v>1895</v>
      </c>
    </row>
    <row r="965" spans="1:1" x14ac:dyDescent="0.2">
      <c r="A965" s="20" t="s">
        <v>631</v>
      </c>
    </row>
    <row r="966" spans="1:1" x14ac:dyDescent="0.2">
      <c r="A966" s="20" t="s">
        <v>410</v>
      </c>
    </row>
    <row r="967" spans="1:1" x14ac:dyDescent="0.2">
      <c r="A967" s="20" t="s">
        <v>2036</v>
      </c>
    </row>
    <row r="968" spans="1:1" x14ac:dyDescent="0.2">
      <c r="A968" s="20" t="s">
        <v>2175</v>
      </c>
    </row>
    <row r="969" spans="1:1" x14ac:dyDescent="0.2">
      <c r="A969" s="20" t="s">
        <v>1903</v>
      </c>
    </row>
    <row r="970" spans="1:1" x14ac:dyDescent="0.2">
      <c r="A970" s="20" t="s">
        <v>635</v>
      </c>
    </row>
    <row r="971" spans="1:1" x14ac:dyDescent="0.2">
      <c r="A971" s="20" t="s">
        <v>414</v>
      </c>
    </row>
    <row r="972" spans="1:1" x14ac:dyDescent="0.2">
      <c r="A972" s="20" t="s">
        <v>2040</v>
      </c>
    </row>
    <row r="973" spans="1:1" x14ac:dyDescent="0.2">
      <c r="A973" s="20" t="s">
        <v>2179</v>
      </c>
    </row>
    <row r="974" spans="1:1" x14ac:dyDescent="0.2">
      <c r="A974" s="20" t="s">
        <v>1901</v>
      </c>
    </row>
    <row r="975" spans="1:1" x14ac:dyDescent="0.2">
      <c r="A975" s="20" t="s">
        <v>634</v>
      </c>
    </row>
    <row r="976" spans="1:1" x14ac:dyDescent="0.2">
      <c r="A976" s="20" t="s">
        <v>413</v>
      </c>
    </row>
    <row r="977" spans="1:1" x14ac:dyDescent="0.2">
      <c r="A977" s="20" t="s">
        <v>2039</v>
      </c>
    </row>
    <row r="978" spans="1:1" x14ac:dyDescent="0.2">
      <c r="A978" s="20" t="s">
        <v>2178</v>
      </c>
    </row>
    <row r="979" spans="1:1" x14ac:dyDescent="0.2">
      <c r="A979" s="20" t="s">
        <v>29</v>
      </c>
    </row>
    <row r="980" spans="1:1" x14ac:dyDescent="0.2">
      <c r="A980" s="20" t="s">
        <v>589</v>
      </c>
    </row>
    <row r="981" spans="1:1" x14ac:dyDescent="0.2">
      <c r="A981" s="20" t="s">
        <v>368</v>
      </c>
    </row>
    <row r="982" spans="1:1" x14ac:dyDescent="0.2">
      <c r="A982" s="20" t="s">
        <v>2331</v>
      </c>
    </row>
    <row r="983" spans="1:1" x14ac:dyDescent="0.2">
      <c r="A983" s="20" t="s">
        <v>2132</v>
      </c>
    </row>
    <row r="984" spans="1:1" x14ac:dyDescent="0.2">
      <c r="A984" s="20" t="s">
        <v>34</v>
      </c>
    </row>
    <row r="985" spans="1:1" x14ac:dyDescent="0.2">
      <c r="A985" s="20" t="s">
        <v>593</v>
      </c>
    </row>
    <row r="986" spans="1:1" x14ac:dyDescent="0.2">
      <c r="A986" s="20" t="s">
        <v>372</v>
      </c>
    </row>
    <row r="987" spans="1:1" x14ac:dyDescent="0.2">
      <c r="A987" s="20" t="s">
        <v>2335</v>
      </c>
    </row>
    <row r="988" spans="1:1" x14ac:dyDescent="0.2">
      <c r="A988" s="20" t="s">
        <v>2136</v>
      </c>
    </row>
    <row r="989" spans="1:1" x14ac:dyDescent="0.2">
      <c r="A989" s="20" t="s">
        <v>2659</v>
      </c>
    </row>
    <row r="990" spans="1:1" x14ac:dyDescent="0.2">
      <c r="A990" s="20" t="s">
        <v>2751</v>
      </c>
    </row>
    <row r="991" spans="1:1" x14ac:dyDescent="0.2">
      <c r="A991" s="20" t="s">
        <v>2806</v>
      </c>
    </row>
    <row r="992" spans="1:1" x14ac:dyDescent="0.2">
      <c r="A992" s="20" t="s">
        <v>2863</v>
      </c>
    </row>
    <row r="993" spans="1:1" x14ac:dyDescent="0.2">
      <c r="A993" s="20" t="s">
        <v>2920</v>
      </c>
    </row>
    <row r="994" spans="1:1" x14ac:dyDescent="0.2">
      <c r="A994" s="20" t="s">
        <v>2660</v>
      </c>
    </row>
    <row r="995" spans="1:1" x14ac:dyDescent="0.2">
      <c r="A995" s="20" t="s">
        <v>2752</v>
      </c>
    </row>
    <row r="996" spans="1:1" x14ac:dyDescent="0.2">
      <c r="A996" s="20" t="s">
        <v>2807</v>
      </c>
    </row>
    <row r="997" spans="1:1" x14ac:dyDescent="0.2">
      <c r="A997" s="20" t="s">
        <v>2864</v>
      </c>
    </row>
    <row r="998" spans="1:1" x14ac:dyDescent="0.2">
      <c r="A998" s="20" t="s">
        <v>2921</v>
      </c>
    </row>
    <row r="999" spans="1:1" x14ac:dyDescent="0.2">
      <c r="A999" s="20" t="s">
        <v>28</v>
      </c>
    </row>
    <row r="1000" spans="1:1" x14ac:dyDescent="0.2">
      <c r="A1000" s="20" t="s">
        <v>588</v>
      </c>
    </row>
    <row r="1001" spans="1:1" x14ac:dyDescent="0.2">
      <c r="A1001" s="20" t="s">
        <v>367</v>
      </c>
    </row>
    <row r="1002" spans="1:1" x14ac:dyDescent="0.2">
      <c r="A1002" s="20" t="s">
        <v>2330</v>
      </c>
    </row>
    <row r="1003" spans="1:1" x14ac:dyDescent="0.2">
      <c r="A1003" s="20" t="s">
        <v>2131</v>
      </c>
    </row>
    <row r="1004" spans="1:1" x14ac:dyDescent="0.2">
      <c r="A1004" s="20" t="s">
        <v>33</v>
      </c>
    </row>
    <row r="1005" spans="1:1" x14ac:dyDescent="0.2">
      <c r="A1005" s="20" t="s">
        <v>592</v>
      </c>
    </row>
    <row r="1006" spans="1:1" x14ac:dyDescent="0.2">
      <c r="A1006" s="20" t="s">
        <v>371</v>
      </c>
    </row>
    <row r="1007" spans="1:1" x14ac:dyDescent="0.2">
      <c r="A1007" s="20" t="s">
        <v>2334</v>
      </c>
    </row>
    <row r="1008" spans="1:1" x14ac:dyDescent="0.2">
      <c r="A1008" s="20" t="s">
        <v>2135</v>
      </c>
    </row>
    <row r="1009" spans="1:1" x14ac:dyDescent="0.2">
      <c r="A1009" s="20" t="s">
        <v>26</v>
      </c>
    </row>
    <row r="1010" spans="1:1" x14ac:dyDescent="0.2">
      <c r="A1010" s="20" t="s">
        <v>587</v>
      </c>
    </row>
    <row r="1011" spans="1:1" x14ac:dyDescent="0.2">
      <c r="A1011" s="20" t="s">
        <v>366</v>
      </c>
    </row>
    <row r="1012" spans="1:1" x14ac:dyDescent="0.2">
      <c r="A1012" s="20" t="s">
        <v>2329</v>
      </c>
    </row>
    <row r="1013" spans="1:1" x14ac:dyDescent="0.2">
      <c r="A1013" s="20" t="s">
        <v>2130</v>
      </c>
    </row>
    <row r="1014" spans="1:1" x14ac:dyDescent="0.2">
      <c r="A1014" s="20" t="s">
        <v>31</v>
      </c>
    </row>
    <row r="1015" spans="1:1" x14ac:dyDescent="0.2">
      <c r="A1015" s="20" t="s">
        <v>591</v>
      </c>
    </row>
    <row r="1016" spans="1:1" x14ac:dyDescent="0.2">
      <c r="A1016" s="20" t="s">
        <v>370</v>
      </c>
    </row>
    <row r="1017" spans="1:1" x14ac:dyDescent="0.2">
      <c r="A1017" s="20" t="s">
        <v>2333</v>
      </c>
    </row>
    <row r="1018" spans="1:1" x14ac:dyDescent="0.2">
      <c r="A1018" s="20" t="s">
        <v>2134</v>
      </c>
    </row>
    <row r="1019" spans="1:1" x14ac:dyDescent="0.2">
      <c r="A1019" s="20" t="s">
        <v>30</v>
      </c>
    </row>
    <row r="1020" spans="1:1" x14ac:dyDescent="0.2">
      <c r="A1020" s="20" t="s">
        <v>590</v>
      </c>
    </row>
    <row r="1021" spans="1:1" x14ac:dyDescent="0.2">
      <c r="A1021" s="20" t="s">
        <v>369</v>
      </c>
    </row>
    <row r="1022" spans="1:1" x14ac:dyDescent="0.2">
      <c r="A1022" s="20" t="s">
        <v>2332</v>
      </c>
    </row>
    <row r="1023" spans="1:1" x14ac:dyDescent="0.2">
      <c r="A1023" s="20" t="s">
        <v>2133</v>
      </c>
    </row>
    <row r="1024" spans="1:1" x14ac:dyDescent="0.2">
      <c r="A1024" s="20" t="s">
        <v>2</v>
      </c>
    </row>
    <row r="1025" spans="1:1" x14ac:dyDescent="0.2">
      <c r="A1025" s="20" t="s">
        <v>574</v>
      </c>
    </row>
    <row r="1026" spans="1:1" x14ac:dyDescent="0.2">
      <c r="A1026" s="20" t="s">
        <v>354</v>
      </c>
    </row>
    <row r="1027" spans="1:1" x14ac:dyDescent="0.2">
      <c r="A1027" s="20" t="s">
        <v>540</v>
      </c>
    </row>
    <row r="1028" spans="1:1" x14ac:dyDescent="0.2">
      <c r="A1028" s="20" t="s">
        <v>2115</v>
      </c>
    </row>
    <row r="1029" spans="1:1" x14ac:dyDescent="0.2">
      <c r="A1029" s="20" t="s">
        <v>10</v>
      </c>
    </row>
    <row r="1030" spans="1:1" x14ac:dyDescent="0.2">
      <c r="A1030" s="20" t="s">
        <v>578</v>
      </c>
    </row>
    <row r="1031" spans="1:1" x14ac:dyDescent="0.2">
      <c r="A1031" s="20" t="s">
        <v>358</v>
      </c>
    </row>
    <row r="1032" spans="1:1" x14ac:dyDescent="0.2">
      <c r="A1032" s="20" t="s">
        <v>2321</v>
      </c>
    </row>
    <row r="1033" spans="1:1" x14ac:dyDescent="0.2">
      <c r="A1033" s="20" t="s">
        <v>2121</v>
      </c>
    </row>
    <row r="1034" spans="1:1" x14ac:dyDescent="0.2">
      <c r="A1034" s="20" t="s">
        <v>2651</v>
      </c>
    </row>
    <row r="1035" spans="1:1" x14ac:dyDescent="0.2">
      <c r="A1035" s="20" t="s">
        <v>2746</v>
      </c>
    </row>
    <row r="1036" spans="1:1" x14ac:dyDescent="0.2">
      <c r="A1036" s="20" t="s">
        <v>2802</v>
      </c>
    </row>
    <row r="1037" spans="1:1" x14ac:dyDescent="0.2">
      <c r="A1037" s="20" t="s">
        <v>2859</v>
      </c>
    </row>
    <row r="1038" spans="1:1" x14ac:dyDescent="0.2">
      <c r="A1038" s="20" t="s">
        <v>2915</v>
      </c>
    </row>
    <row r="1039" spans="1:1" x14ac:dyDescent="0.2">
      <c r="A1039" s="20" t="s">
        <v>2653</v>
      </c>
    </row>
    <row r="1040" spans="1:1" x14ac:dyDescent="0.2">
      <c r="A1040" s="20" t="s">
        <v>2747</v>
      </c>
    </row>
    <row r="1041" spans="1:1" x14ac:dyDescent="0.2">
      <c r="A1041" s="20" t="s">
        <v>2803</v>
      </c>
    </row>
    <row r="1042" spans="1:1" x14ac:dyDescent="0.2">
      <c r="A1042" s="20" t="s">
        <v>2860</v>
      </c>
    </row>
    <row r="1043" spans="1:1" x14ac:dyDescent="0.2">
      <c r="A1043" s="20" t="s">
        <v>2916</v>
      </c>
    </row>
    <row r="1044" spans="1:1" x14ac:dyDescent="0.2">
      <c r="A1044" s="20" t="s">
        <v>0</v>
      </c>
    </row>
    <row r="1045" spans="1:1" x14ac:dyDescent="0.2">
      <c r="A1045" s="20" t="s">
        <v>573</v>
      </c>
    </row>
    <row r="1046" spans="1:1" x14ac:dyDescent="0.2">
      <c r="A1046" s="20" t="s">
        <v>353</v>
      </c>
    </row>
    <row r="1047" spans="1:1" x14ac:dyDescent="0.2">
      <c r="A1047" s="20" t="s">
        <v>539</v>
      </c>
    </row>
    <row r="1048" spans="1:1" x14ac:dyDescent="0.2">
      <c r="A1048" s="20" t="s">
        <v>2114</v>
      </c>
    </row>
    <row r="1049" spans="1:1" x14ac:dyDescent="0.2">
      <c r="A1049" s="20" t="s">
        <v>8</v>
      </c>
    </row>
    <row r="1050" spans="1:1" x14ac:dyDescent="0.2">
      <c r="A1050" s="20" t="s">
        <v>577</v>
      </c>
    </row>
    <row r="1051" spans="1:1" x14ac:dyDescent="0.2">
      <c r="A1051" s="20" t="s">
        <v>357</v>
      </c>
    </row>
    <row r="1052" spans="1:1" x14ac:dyDescent="0.2">
      <c r="A1052" s="20" t="s">
        <v>2320</v>
      </c>
    </row>
    <row r="1053" spans="1:1" x14ac:dyDescent="0.2">
      <c r="A1053" s="20" t="s">
        <v>2119</v>
      </c>
    </row>
    <row r="1054" spans="1:1" x14ac:dyDescent="0.2">
      <c r="A1054" s="20" t="s">
        <v>2444</v>
      </c>
    </row>
    <row r="1055" spans="1:1" x14ac:dyDescent="0.2">
      <c r="A1055" s="20" t="s">
        <v>2498</v>
      </c>
    </row>
    <row r="1056" spans="1:1" x14ac:dyDescent="0.2">
      <c r="A1056" s="20" t="s">
        <v>688</v>
      </c>
    </row>
    <row r="1057" spans="1:1" x14ac:dyDescent="0.2">
      <c r="A1057" s="20" t="s">
        <v>2280</v>
      </c>
    </row>
    <row r="1058" spans="1:1" x14ac:dyDescent="0.2">
      <c r="A1058" s="20" t="s">
        <v>2311</v>
      </c>
    </row>
    <row r="1059" spans="1:1" x14ac:dyDescent="0.2">
      <c r="A1059" s="20" t="s">
        <v>6</v>
      </c>
    </row>
    <row r="1060" spans="1:1" x14ac:dyDescent="0.2">
      <c r="A1060" s="20" t="s">
        <v>576</v>
      </c>
    </row>
    <row r="1061" spans="1:1" x14ac:dyDescent="0.2">
      <c r="A1061" s="20" t="s">
        <v>356</v>
      </c>
    </row>
    <row r="1062" spans="1:1" x14ac:dyDescent="0.2">
      <c r="A1062" s="20" t="s">
        <v>2319</v>
      </c>
    </row>
    <row r="1063" spans="1:1" x14ac:dyDescent="0.2">
      <c r="A1063" s="20" t="s">
        <v>2117</v>
      </c>
    </row>
    <row r="1064" spans="1:1" x14ac:dyDescent="0.2">
      <c r="A1064" s="20" t="s">
        <v>46</v>
      </c>
    </row>
    <row r="1065" spans="1:1" x14ac:dyDescent="0.2">
      <c r="A1065" s="20" t="s">
        <v>602</v>
      </c>
    </row>
    <row r="1066" spans="1:1" x14ac:dyDescent="0.2">
      <c r="A1066" s="20" t="s">
        <v>381</v>
      </c>
    </row>
    <row r="1067" spans="1:1" x14ac:dyDescent="0.2">
      <c r="A1067" s="20" t="s">
        <v>2344</v>
      </c>
    </row>
    <row r="1068" spans="1:1" x14ac:dyDescent="0.2">
      <c r="A1068" s="20" t="s">
        <v>2145</v>
      </c>
    </row>
    <row r="1069" spans="1:1" x14ac:dyDescent="0.2">
      <c r="A1069" s="20" t="s">
        <v>1925</v>
      </c>
    </row>
    <row r="1070" spans="1:1" x14ac:dyDescent="0.2">
      <c r="A1070" s="20" t="s">
        <v>646</v>
      </c>
    </row>
    <row r="1071" spans="1:1" x14ac:dyDescent="0.2">
      <c r="A1071" s="20" t="s">
        <v>425</v>
      </c>
    </row>
    <row r="1072" spans="1:1" x14ac:dyDescent="0.2">
      <c r="A1072" s="20" t="s">
        <v>2051</v>
      </c>
    </row>
    <row r="1073" spans="1:1" x14ac:dyDescent="0.2">
      <c r="A1073" s="20" t="s">
        <v>2190</v>
      </c>
    </row>
    <row r="1074" spans="1:1" x14ac:dyDescent="0.2">
      <c r="A1074" s="20" t="s">
        <v>1931</v>
      </c>
    </row>
    <row r="1075" spans="1:1" x14ac:dyDescent="0.2">
      <c r="A1075" s="20" t="s">
        <v>649</v>
      </c>
    </row>
    <row r="1076" spans="1:1" x14ac:dyDescent="0.2">
      <c r="A1076" s="20" t="s">
        <v>428</v>
      </c>
    </row>
    <row r="1077" spans="1:1" x14ac:dyDescent="0.2">
      <c r="A1077" s="20" t="s">
        <v>2054</v>
      </c>
    </row>
    <row r="1078" spans="1:1" x14ac:dyDescent="0.2">
      <c r="A1078" s="20" t="s">
        <v>2193</v>
      </c>
    </row>
    <row r="1079" spans="1:1" x14ac:dyDescent="0.2">
      <c r="A1079" s="20" t="s">
        <v>1939</v>
      </c>
    </row>
    <row r="1080" spans="1:1" x14ac:dyDescent="0.2">
      <c r="A1080" s="20" t="s">
        <v>653</v>
      </c>
    </row>
    <row r="1081" spans="1:1" x14ac:dyDescent="0.2">
      <c r="A1081" s="20" t="s">
        <v>432</v>
      </c>
    </row>
    <row r="1082" spans="1:1" x14ac:dyDescent="0.2">
      <c r="A1082" s="20" t="s">
        <v>2058</v>
      </c>
    </row>
    <row r="1083" spans="1:1" x14ac:dyDescent="0.2">
      <c r="A1083" s="20" t="s">
        <v>2197</v>
      </c>
    </row>
    <row r="1084" spans="1:1" x14ac:dyDescent="0.2">
      <c r="A1084" s="20" t="s">
        <v>2684</v>
      </c>
    </row>
    <row r="1085" spans="1:1" x14ac:dyDescent="0.2">
      <c r="A1085" s="20" t="s">
        <v>2767</v>
      </c>
    </row>
    <row r="1086" spans="1:1" x14ac:dyDescent="0.2">
      <c r="A1086" s="20" t="s">
        <v>2822</v>
      </c>
    </row>
    <row r="1087" spans="1:1" x14ac:dyDescent="0.2">
      <c r="A1087" s="20" t="s">
        <v>2879</v>
      </c>
    </row>
    <row r="1088" spans="1:1" x14ac:dyDescent="0.2">
      <c r="A1088" s="20" t="s">
        <v>2936</v>
      </c>
    </row>
    <row r="1089" spans="1:1" x14ac:dyDescent="0.2">
      <c r="A1089" s="20" t="s">
        <v>2686</v>
      </c>
    </row>
    <row r="1090" spans="1:1" x14ac:dyDescent="0.2">
      <c r="A1090" s="20" t="s">
        <v>2768</v>
      </c>
    </row>
    <row r="1091" spans="1:1" x14ac:dyDescent="0.2">
      <c r="A1091" s="20" t="s">
        <v>2823</v>
      </c>
    </row>
    <row r="1092" spans="1:1" x14ac:dyDescent="0.2">
      <c r="A1092" s="20" t="s">
        <v>2880</v>
      </c>
    </row>
    <row r="1093" spans="1:1" x14ac:dyDescent="0.2">
      <c r="A1093" s="20" t="s">
        <v>2937</v>
      </c>
    </row>
    <row r="1094" spans="1:1" x14ac:dyDescent="0.2">
      <c r="A1094" s="20" t="s">
        <v>1929</v>
      </c>
    </row>
    <row r="1095" spans="1:1" x14ac:dyDescent="0.2">
      <c r="A1095" s="20" t="s">
        <v>648</v>
      </c>
    </row>
    <row r="1096" spans="1:1" x14ac:dyDescent="0.2">
      <c r="A1096" s="20" t="s">
        <v>427</v>
      </c>
    </row>
    <row r="1097" spans="1:1" x14ac:dyDescent="0.2">
      <c r="A1097" s="20" t="s">
        <v>2053</v>
      </c>
    </row>
    <row r="1098" spans="1:1" x14ac:dyDescent="0.2">
      <c r="A1098" s="20" t="s">
        <v>2192</v>
      </c>
    </row>
    <row r="1099" spans="1:1" x14ac:dyDescent="0.2">
      <c r="A1099" s="20" t="s">
        <v>1937</v>
      </c>
    </row>
    <row r="1100" spans="1:1" x14ac:dyDescent="0.2">
      <c r="A1100" s="20" t="s">
        <v>652</v>
      </c>
    </row>
    <row r="1101" spans="1:1" x14ac:dyDescent="0.2">
      <c r="A1101" s="20" t="s">
        <v>431</v>
      </c>
    </row>
    <row r="1102" spans="1:1" x14ac:dyDescent="0.2">
      <c r="A1102" s="20" t="s">
        <v>2057</v>
      </c>
    </row>
    <row r="1103" spans="1:1" x14ac:dyDescent="0.2">
      <c r="A1103" s="20" t="s">
        <v>2196</v>
      </c>
    </row>
    <row r="1104" spans="1:1" x14ac:dyDescent="0.2">
      <c r="A1104" s="20" t="s">
        <v>1927</v>
      </c>
    </row>
    <row r="1105" spans="1:1" x14ac:dyDescent="0.2">
      <c r="A1105" s="20" t="s">
        <v>647</v>
      </c>
    </row>
    <row r="1106" spans="1:1" x14ac:dyDescent="0.2">
      <c r="A1106" s="20" t="s">
        <v>426</v>
      </c>
    </row>
    <row r="1107" spans="1:1" x14ac:dyDescent="0.2">
      <c r="A1107" s="20" t="s">
        <v>2052</v>
      </c>
    </row>
    <row r="1108" spans="1:1" x14ac:dyDescent="0.2">
      <c r="A1108" s="20" t="s">
        <v>2191</v>
      </c>
    </row>
    <row r="1109" spans="1:1" x14ac:dyDescent="0.2">
      <c r="A1109" s="20" t="s">
        <v>1935</v>
      </c>
    </row>
    <row r="1110" spans="1:1" x14ac:dyDescent="0.2">
      <c r="A1110" s="20" t="s">
        <v>651</v>
      </c>
    </row>
    <row r="1111" spans="1:1" x14ac:dyDescent="0.2">
      <c r="A1111" s="20" t="s">
        <v>430</v>
      </c>
    </row>
    <row r="1112" spans="1:1" x14ac:dyDescent="0.2">
      <c r="A1112" s="20" t="s">
        <v>2056</v>
      </c>
    </row>
    <row r="1113" spans="1:1" x14ac:dyDescent="0.2">
      <c r="A1113" s="20" t="s">
        <v>2195</v>
      </c>
    </row>
    <row r="1114" spans="1:1" x14ac:dyDescent="0.2">
      <c r="A1114" s="20" t="s">
        <v>1933</v>
      </c>
    </row>
    <row r="1115" spans="1:1" x14ac:dyDescent="0.2">
      <c r="A1115" s="20" t="s">
        <v>650</v>
      </c>
    </row>
    <row r="1116" spans="1:1" x14ac:dyDescent="0.2">
      <c r="A1116" s="20" t="s">
        <v>429</v>
      </c>
    </row>
    <row r="1117" spans="1:1" x14ac:dyDescent="0.2">
      <c r="A1117" s="20" t="s">
        <v>2055</v>
      </c>
    </row>
    <row r="1118" spans="1:1" x14ac:dyDescent="0.2">
      <c r="A1118" s="20" t="s">
        <v>2194</v>
      </c>
    </row>
    <row r="1119" spans="1:1" x14ac:dyDescent="0.2">
      <c r="A1119" s="20" t="s">
        <v>50</v>
      </c>
    </row>
    <row r="1120" spans="1:1" x14ac:dyDescent="0.2">
      <c r="A1120" s="20" t="s">
        <v>605</v>
      </c>
    </row>
    <row r="1121" spans="1:1" x14ac:dyDescent="0.2">
      <c r="A1121" s="20" t="s">
        <v>384</v>
      </c>
    </row>
    <row r="1122" spans="1:1" x14ac:dyDescent="0.2">
      <c r="A1122" s="20" t="s">
        <v>2347</v>
      </c>
    </row>
    <row r="1123" spans="1:1" x14ac:dyDescent="0.2">
      <c r="A1123" s="20" t="s">
        <v>2148</v>
      </c>
    </row>
    <row r="1124" spans="1:1" x14ac:dyDescent="0.2">
      <c r="A1124" s="20" t="s">
        <v>55</v>
      </c>
    </row>
    <row r="1125" spans="1:1" x14ac:dyDescent="0.2">
      <c r="A1125" s="20" t="s">
        <v>609</v>
      </c>
    </row>
    <row r="1126" spans="1:1" x14ac:dyDescent="0.2">
      <c r="A1126" s="20" t="s">
        <v>388</v>
      </c>
    </row>
    <row r="1127" spans="1:1" x14ac:dyDescent="0.2">
      <c r="A1127" s="20" t="s">
        <v>2351</v>
      </c>
    </row>
    <row r="1128" spans="1:1" x14ac:dyDescent="0.2">
      <c r="A1128" s="20" t="s">
        <v>2152</v>
      </c>
    </row>
    <row r="1129" spans="1:1" x14ac:dyDescent="0.2">
      <c r="A1129" s="20" t="s">
        <v>2664</v>
      </c>
    </row>
    <row r="1130" spans="1:1" x14ac:dyDescent="0.2">
      <c r="A1130" s="20" t="s">
        <v>2755</v>
      </c>
    </row>
    <row r="1131" spans="1:1" x14ac:dyDescent="0.2">
      <c r="A1131" s="20" t="s">
        <v>2810</v>
      </c>
    </row>
    <row r="1132" spans="1:1" x14ac:dyDescent="0.2">
      <c r="A1132" s="20" t="s">
        <v>2867</v>
      </c>
    </row>
    <row r="1133" spans="1:1" x14ac:dyDescent="0.2">
      <c r="A1133" s="20" t="s">
        <v>2924</v>
      </c>
    </row>
    <row r="1134" spans="1:1" x14ac:dyDescent="0.2">
      <c r="A1134" s="20" t="s">
        <v>2665</v>
      </c>
    </row>
    <row r="1135" spans="1:1" x14ac:dyDescent="0.2">
      <c r="A1135" s="20" t="s">
        <v>2756</v>
      </c>
    </row>
    <row r="1136" spans="1:1" x14ac:dyDescent="0.2">
      <c r="A1136" s="20" t="s">
        <v>2811</v>
      </c>
    </row>
    <row r="1137" spans="1:1" x14ac:dyDescent="0.2">
      <c r="A1137" s="20" t="s">
        <v>2868</v>
      </c>
    </row>
    <row r="1138" spans="1:1" x14ac:dyDescent="0.2">
      <c r="A1138" s="20" t="s">
        <v>2925</v>
      </c>
    </row>
    <row r="1139" spans="1:1" x14ac:dyDescent="0.2">
      <c r="A1139" s="20" t="s">
        <v>49</v>
      </c>
    </row>
    <row r="1140" spans="1:1" x14ac:dyDescent="0.2">
      <c r="A1140" s="20" t="s">
        <v>604</v>
      </c>
    </row>
    <row r="1141" spans="1:1" x14ac:dyDescent="0.2">
      <c r="A1141" s="20" t="s">
        <v>383</v>
      </c>
    </row>
    <row r="1142" spans="1:1" x14ac:dyDescent="0.2">
      <c r="A1142" s="20" t="s">
        <v>2346</v>
      </c>
    </row>
    <row r="1143" spans="1:1" x14ac:dyDescent="0.2">
      <c r="A1143" s="20" t="s">
        <v>2147</v>
      </c>
    </row>
    <row r="1144" spans="1:1" x14ac:dyDescent="0.2">
      <c r="A1144" s="20" t="s">
        <v>54</v>
      </c>
    </row>
    <row r="1145" spans="1:1" x14ac:dyDescent="0.2">
      <c r="A1145" s="20" t="s">
        <v>608</v>
      </c>
    </row>
    <row r="1146" spans="1:1" x14ac:dyDescent="0.2">
      <c r="A1146" s="20" t="s">
        <v>387</v>
      </c>
    </row>
    <row r="1147" spans="1:1" x14ac:dyDescent="0.2">
      <c r="A1147" s="20" t="s">
        <v>2350</v>
      </c>
    </row>
    <row r="1148" spans="1:1" x14ac:dyDescent="0.2">
      <c r="A1148" s="20" t="s">
        <v>2151</v>
      </c>
    </row>
    <row r="1149" spans="1:1" x14ac:dyDescent="0.2">
      <c r="A1149" s="20" t="s">
        <v>47</v>
      </c>
    </row>
    <row r="1150" spans="1:1" x14ac:dyDescent="0.2">
      <c r="A1150" s="20" t="s">
        <v>603</v>
      </c>
    </row>
    <row r="1151" spans="1:1" x14ac:dyDescent="0.2">
      <c r="A1151" s="20" t="s">
        <v>382</v>
      </c>
    </row>
    <row r="1152" spans="1:1" x14ac:dyDescent="0.2">
      <c r="A1152" s="20" t="s">
        <v>2345</v>
      </c>
    </row>
    <row r="1153" spans="1:1" x14ac:dyDescent="0.2">
      <c r="A1153" s="20" t="s">
        <v>2146</v>
      </c>
    </row>
    <row r="1154" spans="1:1" x14ac:dyDescent="0.2">
      <c r="A1154" s="20" t="s">
        <v>52</v>
      </c>
    </row>
    <row r="1155" spans="1:1" x14ac:dyDescent="0.2">
      <c r="A1155" s="20" t="s">
        <v>607</v>
      </c>
    </row>
    <row r="1156" spans="1:1" x14ac:dyDescent="0.2">
      <c r="A1156" s="20" t="s">
        <v>386</v>
      </c>
    </row>
    <row r="1157" spans="1:1" x14ac:dyDescent="0.2">
      <c r="A1157" s="20" t="s">
        <v>2349</v>
      </c>
    </row>
    <row r="1158" spans="1:1" x14ac:dyDescent="0.2">
      <c r="A1158" s="20" t="s">
        <v>2150</v>
      </c>
    </row>
    <row r="1159" spans="1:1" x14ac:dyDescent="0.2">
      <c r="A1159" s="20" t="s">
        <v>51</v>
      </c>
    </row>
    <row r="1160" spans="1:1" x14ac:dyDescent="0.2">
      <c r="A1160" s="20" t="s">
        <v>606</v>
      </c>
    </row>
    <row r="1161" spans="1:1" x14ac:dyDescent="0.2">
      <c r="A1161" s="20" t="s">
        <v>385</v>
      </c>
    </row>
    <row r="1162" spans="1:1" x14ac:dyDescent="0.2">
      <c r="A1162" s="20" t="s">
        <v>2348</v>
      </c>
    </row>
    <row r="1163" spans="1:1" x14ac:dyDescent="0.2">
      <c r="A1163" s="20" t="s">
        <v>2149</v>
      </c>
    </row>
    <row r="1164" spans="1:1" x14ac:dyDescent="0.2">
      <c r="A1164" s="20" t="s">
        <v>35</v>
      </c>
    </row>
    <row r="1165" spans="1:1" x14ac:dyDescent="0.2">
      <c r="A1165" s="20" t="s">
        <v>594</v>
      </c>
    </row>
    <row r="1166" spans="1:1" x14ac:dyDescent="0.2">
      <c r="A1166" s="20" t="s">
        <v>373</v>
      </c>
    </row>
    <row r="1167" spans="1:1" x14ac:dyDescent="0.2">
      <c r="A1167" s="20" t="s">
        <v>2336</v>
      </c>
    </row>
    <row r="1168" spans="1:1" x14ac:dyDescent="0.2">
      <c r="A1168" s="20" t="s">
        <v>2137</v>
      </c>
    </row>
    <row r="1169" spans="1:1" x14ac:dyDescent="0.2">
      <c r="A1169" s="20" t="s">
        <v>1909</v>
      </c>
    </row>
    <row r="1170" spans="1:1" x14ac:dyDescent="0.2">
      <c r="A1170" s="20" t="s">
        <v>638</v>
      </c>
    </row>
    <row r="1171" spans="1:1" x14ac:dyDescent="0.2">
      <c r="A1171" s="20" t="s">
        <v>417</v>
      </c>
    </row>
    <row r="1172" spans="1:1" x14ac:dyDescent="0.2">
      <c r="A1172" s="20" t="s">
        <v>2043</v>
      </c>
    </row>
    <row r="1173" spans="1:1" x14ac:dyDescent="0.2">
      <c r="A1173" s="20" t="s">
        <v>2182</v>
      </c>
    </row>
    <row r="1174" spans="1:1" x14ac:dyDescent="0.2">
      <c r="A1174" s="20" t="s">
        <v>1915</v>
      </c>
    </row>
    <row r="1175" spans="1:1" x14ac:dyDescent="0.2">
      <c r="A1175" s="20" t="s">
        <v>641</v>
      </c>
    </row>
    <row r="1176" spans="1:1" x14ac:dyDescent="0.2">
      <c r="A1176" s="20" t="s">
        <v>420</v>
      </c>
    </row>
    <row r="1177" spans="1:1" x14ac:dyDescent="0.2">
      <c r="A1177" s="20" t="s">
        <v>2046</v>
      </c>
    </row>
    <row r="1178" spans="1:1" x14ac:dyDescent="0.2">
      <c r="A1178" s="20" t="s">
        <v>2185</v>
      </c>
    </row>
    <row r="1179" spans="1:1" x14ac:dyDescent="0.2">
      <c r="A1179" s="20" t="s">
        <v>1923</v>
      </c>
    </row>
    <row r="1180" spans="1:1" x14ac:dyDescent="0.2">
      <c r="A1180" s="20" t="s">
        <v>645</v>
      </c>
    </row>
    <row r="1181" spans="1:1" x14ac:dyDescent="0.2">
      <c r="A1181" s="20" t="s">
        <v>424</v>
      </c>
    </row>
    <row r="1182" spans="1:1" x14ac:dyDescent="0.2">
      <c r="A1182" s="20" t="s">
        <v>2050</v>
      </c>
    </row>
    <row r="1183" spans="1:1" x14ac:dyDescent="0.2">
      <c r="A1183" s="20" t="s">
        <v>2189</v>
      </c>
    </row>
    <row r="1184" spans="1:1" x14ac:dyDescent="0.2">
      <c r="A1184" s="20" t="s">
        <v>2680</v>
      </c>
    </row>
    <row r="1185" spans="1:1" x14ac:dyDescent="0.2">
      <c r="A1185" s="20" t="s">
        <v>2765</v>
      </c>
    </row>
    <row r="1186" spans="1:1" x14ac:dyDescent="0.2">
      <c r="A1186" s="20" t="s">
        <v>2820</v>
      </c>
    </row>
    <row r="1187" spans="1:1" x14ac:dyDescent="0.2">
      <c r="A1187" s="20" t="s">
        <v>2877</v>
      </c>
    </row>
    <row r="1188" spans="1:1" x14ac:dyDescent="0.2">
      <c r="A1188" s="20" t="s">
        <v>2934</v>
      </c>
    </row>
    <row r="1189" spans="1:1" x14ac:dyDescent="0.2">
      <c r="A1189" s="20" t="s">
        <v>2682</v>
      </c>
    </row>
    <row r="1190" spans="1:1" x14ac:dyDescent="0.2">
      <c r="A1190" s="20" t="s">
        <v>2766</v>
      </c>
    </row>
    <row r="1191" spans="1:1" x14ac:dyDescent="0.2">
      <c r="A1191" s="20" t="s">
        <v>2821</v>
      </c>
    </row>
    <row r="1192" spans="1:1" x14ac:dyDescent="0.2">
      <c r="A1192" s="20" t="s">
        <v>2878</v>
      </c>
    </row>
    <row r="1193" spans="1:1" x14ac:dyDescent="0.2">
      <c r="A1193" s="20" t="s">
        <v>2935</v>
      </c>
    </row>
    <row r="1194" spans="1:1" x14ac:dyDescent="0.2">
      <c r="A1194" s="20" t="s">
        <v>1913</v>
      </c>
    </row>
    <row r="1195" spans="1:1" x14ac:dyDescent="0.2">
      <c r="A1195" s="20" t="s">
        <v>640</v>
      </c>
    </row>
    <row r="1196" spans="1:1" x14ac:dyDescent="0.2">
      <c r="A1196" s="20" t="s">
        <v>419</v>
      </c>
    </row>
    <row r="1197" spans="1:1" x14ac:dyDescent="0.2">
      <c r="A1197" s="20" t="s">
        <v>2045</v>
      </c>
    </row>
    <row r="1198" spans="1:1" x14ac:dyDescent="0.2">
      <c r="A1198" s="20" t="s">
        <v>2184</v>
      </c>
    </row>
    <row r="1199" spans="1:1" x14ac:dyDescent="0.2">
      <c r="A1199" s="20" t="s">
        <v>1921</v>
      </c>
    </row>
    <row r="1200" spans="1:1" x14ac:dyDescent="0.2">
      <c r="A1200" s="20" t="s">
        <v>644</v>
      </c>
    </row>
    <row r="1201" spans="1:1" x14ac:dyDescent="0.2">
      <c r="A1201" s="20" t="s">
        <v>423</v>
      </c>
    </row>
    <row r="1202" spans="1:1" x14ac:dyDescent="0.2">
      <c r="A1202" s="20" t="s">
        <v>2049</v>
      </c>
    </row>
    <row r="1203" spans="1:1" x14ac:dyDescent="0.2">
      <c r="A1203" s="20" t="s">
        <v>2188</v>
      </c>
    </row>
    <row r="1204" spans="1:1" x14ac:dyDescent="0.2">
      <c r="A1204" s="20" t="s">
        <v>1911</v>
      </c>
    </row>
    <row r="1205" spans="1:1" x14ac:dyDescent="0.2">
      <c r="A1205" s="20" t="s">
        <v>639</v>
      </c>
    </row>
    <row r="1206" spans="1:1" x14ac:dyDescent="0.2">
      <c r="A1206" s="20" t="s">
        <v>418</v>
      </c>
    </row>
    <row r="1207" spans="1:1" x14ac:dyDescent="0.2">
      <c r="A1207" s="20" t="s">
        <v>2044</v>
      </c>
    </row>
    <row r="1208" spans="1:1" x14ac:dyDescent="0.2">
      <c r="A1208" s="20" t="s">
        <v>2183</v>
      </c>
    </row>
    <row r="1209" spans="1:1" x14ac:dyDescent="0.2">
      <c r="A1209" s="20" t="s">
        <v>1919</v>
      </c>
    </row>
    <row r="1210" spans="1:1" x14ac:dyDescent="0.2">
      <c r="A1210" s="20" t="s">
        <v>643</v>
      </c>
    </row>
    <row r="1211" spans="1:1" x14ac:dyDescent="0.2">
      <c r="A1211" s="20" t="s">
        <v>422</v>
      </c>
    </row>
    <row r="1212" spans="1:1" x14ac:dyDescent="0.2">
      <c r="A1212" s="20" t="s">
        <v>2048</v>
      </c>
    </row>
    <row r="1213" spans="1:1" x14ac:dyDescent="0.2">
      <c r="A1213" s="20" t="s">
        <v>2187</v>
      </c>
    </row>
    <row r="1214" spans="1:1" x14ac:dyDescent="0.2">
      <c r="A1214" s="20" t="s">
        <v>1917</v>
      </c>
    </row>
    <row r="1215" spans="1:1" x14ac:dyDescent="0.2">
      <c r="A1215" s="20" t="s">
        <v>642</v>
      </c>
    </row>
    <row r="1216" spans="1:1" x14ac:dyDescent="0.2">
      <c r="A1216" s="20" t="s">
        <v>421</v>
      </c>
    </row>
    <row r="1217" spans="1:1" x14ac:dyDescent="0.2">
      <c r="A1217" s="20" t="s">
        <v>2047</v>
      </c>
    </row>
    <row r="1218" spans="1:1" x14ac:dyDescent="0.2">
      <c r="A1218" s="20" t="s">
        <v>2186</v>
      </c>
    </row>
    <row r="1219" spans="1:1" x14ac:dyDescent="0.2">
      <c r="A1219" s="20" t="s">
        <v>39</v>
      </c>
    </row>
    <row r="1220" spans="1:1" x14ac:dyDescent="0.2">
      <c r="A1220" s="20" t="s">
        <v>597</v>
      </c>
    </row>
    <row r="1221" spans="1:1" x14ac:dyDescent="0.2">
      <c r="A1221" s="20" t="s">
        <v>376</v>
      </c>
    </row>
    <row r="1222" spans="1:1" x14ac:dyDescent="0.2">
      <c r="A1222" s="20" t="s">
        <v>2339</v>
      </c>
    </row>
    <row r="1223" spans="1:1" x14ac:dyDescent="0.2">
      <c r="A1223" s="20" t="s">
        <v>2140</v>
      </c>
    </row>
    <row r="1224" spans="1:1" x14ac:dyDescent="0.2">
      <c r="A1224" s="20" t="s">
        <v>45</v>
      </c>
    </row>
    <row r="1225" spans="1:1" x14ac:dyDescent="0.2">
      <c r="A1225" s="20" t="s">
        <v>601</v>
      </c>
    </row>
    <row r="1226" spans="1:1" x14ac:dyDescent="0.2">
      <c r="A1226" s="20" t="s">
        <v>380</v>
      </c>
    </row>
    <row r="1227" spans="1:1" x14ac:dyDescent="0.2">
      <c r="A1227" s="20" t="s">
        <v>2343</v>
      </c>
    </row>
    <row r="1228" spans="1:1" x14ac:dyDescent="0.2">
      <c r="A1228" s="20" t="s">
        <v>2144</v>
      </c>
    </row>
    <row r="1229" spans="1:1" x14ac:dyDescent="0.2">
      <c r="A1229" s="20" t="s">
        <v>2661</v>
      </c>
    </row>
    <row r="1230" spans="1:1" x14ac:dyDescent="0.2">
      <c r="A1230" s="20" t="s">
        <v>2753</v>
      </c>
    </row>
    <row r="1231" spans="1:1" x14ac:dyDescent="0.2">
      <c r="A1231" s="20" t="s">
        <v>2808</v>
      </c>
    </row>
    <row r="1232" spans="1:1" x14ac:dyDescent="0.2">
      <c r="A1232" s="20" t="s">
        <v>2865</v>
      </c>
    </row>
    <row r="1233" spans="1:1" x14ac:dyDescent="0.2">
      <c r="A1233" s="20" t="s">
        <v>2922</v>
      </c>
    </row>
    <row r="1234" spans="1:1" x14ac:dyDescent="0.2">
      <c r="A1234" s="20" t="s">
        <v>2663</v>
      </c>
    </row>
    <row r="1235" spans="1:1" x14ac:dyDescent="0.2">
      <c r="A1235" s="20" t="s">
        <v>2754</v>
      </c>
    </row>
    <row r="1236" spans="1:1" x14ac:dyDescent="0.2">
      <c r="A1236" s="20" t="s">
        <v>2809</v>
      </c>
    </row>
    <row r="1237" spans="1:1" x14ac:dyDescent="0.2">
      <c r="A1237" s="20" t="s">
        <v>2866</v>
      </c>
    </row>
    <row r="1238" spans="1:1" x14ac:dyDescent="0.2">
      <c r="A1238" s="20" t="s">
        <v>2923</v>
      </c>
    </row>
    <row r="1239" spans="1:1" x14ac:dyDescent="0.2">
      <c r="A1239" s="20" t="s">
        <v>38</v>
      </c>
    </row>
    <row r="1240" spans="1:1" x14ac:dyDescent="0.2">
      <c r="A1240" s="20" t="s">
        <v>596</v>
      </c>
    </row>
    <row r="1241" spans="1:1" x14ac:dyDescent="0.2">
      <c r="A1241" s="20" t="s">
        <v>375</v>
      </c>
    </row>
    <row r="1242" spans="1:1" x14ac:dyDescent="0.2">
      <c r="A1242" s="20" t="s">
        <v>2338</v>
      </c>
    </row>
    <row r="1243" spans="1:1" x14ac:dyDescent="0.2">
      <c r="A1243" s="20" t="s">
        <v>2139</v>
      </c>
    </row>
    <row r="1244" spans="1:1" x14ac:dyDescent="0.2">
      <c r="A1244" s="20" t="s">
        <v>44</v>
      </c>
    </row>
    <row r="1245" spans="1:1" x14ac:dyDescent="0.2">
      <c r="A1245" s="20" t="s">
        <v>600</v>
      </c>
    </row>
    <row r="1246" spans="1:1" x14ac:dyDescent="0.2">
      <c r="A1246" s="20" t="s">
        <v>379</v>
      </c>
    </row>
    <row r="1247" spans="1:1" x14ac:dyDescent="0.2">
      <c r="A1247" s="20" t="s">
        <v>2342</v>
      </c>
    </row>
    <row r="1248" spans="1:1" x14ac:dyDescent="0.2">
      <c r="A1248" s="20" t="s">
        <v>2143</v>
      </c>
    </row>
    <row r="1249" spans="1:1" x14ac:dyDescent="0.2">
      <c r="A1249" s="20" t="s">
        <v>36</v>
      </c>
    </row>
    <row r="1250" spans="1:1" x14ac:dyDescent="0.2">
      <c r="A1250" s="20" t="s">
        <v>595</v>
      </c>
    </row>
    <row r="1251" spans="1:1" x14ac:dyDescent="0.2">
      <c r="A1251" s="20" t="s">
        <v>374</v>
      </c>
    </row>
    <row r="1252" spans="1:1" x14ac:dyDescent="0.2">
      <c r="A1252" s="20" t="s">
        <v>2337</v>
      </c>
    </row>
    <row r="1253" spans="1:1" x14ac:dyDescent="0.2">
      <c r="A1253" s="20" t="s">
        <v>2138</v>
      </c>
    </row>
    <row r="1254" spans="1:1" x14ac:dyDescent="0.2">
      <c r="A1254" s="20" t="s">
        <v>42</v>
      </c>
    </row>
    <row r="1255" spans="1:1" x14ac:dyDescent="0.2">
      <c r="A1255" s="20" t="s">
        <v>599</v>
      </c>
    </row>
    <row r="1256" spans="1:1" x14ac:dyDescent="0.2">
      <c r="A1256" s="20" t="s">
        <v>378</v>
      </c>
    </row>
    <row r="1257" spans="1:1" x14ac:dyDescent="0.2">
      <c r="A1257" s="20" t="s">
        <v>2341</v>
      </c>
    </row>
    <row r="1258" spans="1:1" x14ac:dyDescent="0.2">
      <c r="A1258" s="20" t="s">
        <v>2142</v>
      </c>
    </row>
    <row r="1259" spans="1:1" x14ac:dyDescent="0.2">
      <c r="A1259" s="20" t="s">
        <v>41</v>
      </c>
    </row>
    <row r="1260" spans="1:1" x14ac:dyDescent="0.2">
      <c r="A1260" s="20" t="s">
        <v>598</v>
      </c>
    </row>
    <row r="1261" spans="1:1" x14ac:dyDescent="0.2">
      <c r="A1261" s="20" t="s">
        <v>377</v>
      </c>
    </row>
    <row r="1262" spans="1:1" x14ac:dyDescent="0.2">
      <c r="A1262" s="20" t="s">
        <v>2340</v>
      </c>
    </row>
    <row r="1263" spans="1:1" x14ac:dyDescent="0.2">
      <c r="A1263" s="20" t="s">
        <v>2141</v>
      </c>
    </row>
    <row r="1264" spans="1:1" x14ac:dyDescent="0.2">
      <c r="A1264" s="20" t="s">
        <v>56</v>
      </c>
    </row>
    <row r="1265" spans="1:1" x14ac:dyDescent="0.2">
      <c r="A1265" s="20" t="s">
        <v>610</v>
      </c>
    </row>
    <row r="1266" spans="1:1" x14ac:dyDescent="0.2">
      <c r="A1266" s="20" t="s">
        <v>389</v>
      </c>
    </row>
    <row r="1267" spans="1:1" x14ac:dyDescent="0.2">
      <c r="A1267" s="20" t="s">
        <v>2352</v>
      </c>
    </row>
    <row r="1268" spans="1:1" x14ac:dyDescent="0.2">
      <c r="A1268" s="20" t="s">
        <v>2153</v>
      </c>
    </row>
    <row r="1269" spans="1:1" x14ac:dyDescent="0.2">
      <c r="A1269" s="20" t="s">
        <v>1941</v>
      </c>
    </row>
    <row r="1270" spans="1:1" x14ac:dyDescent="0.2">
      <c r="A1270" s="20" t="s">
        <v>654</v>
      </c>
    </row>
    <row r="1271" spans="1:1" x14ac:dyDescent="0.2">
      <c r="A1271" s="20" t="s">
        <v>433</v>
      </c>
    </row>
    <row r="1272" spans="1:1" x14ac:dyDescent="0.2">
      <c r="A1272" s="20" t="s">
        <v>2059</v>
      </c>
    </row>
    <row r="1273" spans="1:1" x14ac:dyDescent="0.2">
      <c r="A1273" s="20" t="s">
        <v>2198</v>
      </c>
    </row>
    <row r="1274" spans="1:1" x14ac:dyDescent="0.2">
      <c r="A1274" s="20" t="s">
        <v>1947</v>
      </c>
    </row>
    <row r="1275" spans="1:1" x14ac:dyDescent="0.2">
      <c r="A1275" s="20" t="s">
        <v>657</v>
      </c>
    </row>
    <row r="1276" spans="1:1" x14ac:dyDescent="0.2">
      <c r="A1276" s="20" t="s">
        <v>436</v>
      </c>
    </row>
    <row r="1277" spans="1:1" x14ac:dyDescent="0.2">
      <c r="A1277" s="20" t="s">
        <v>735</v>
      </c>
    </row>
    <row r="1278" spans="1:1" x14ac:dyDescent="0.2">
      <c r="A1278" s="20" t="s">
        <v>2201</v>
      </c>
    </row>
    <row r="1279" spans="1:1" x14ac:dyDescent="0.2">
      <c r="A1279" s="20" t="s">
        <v>1955</v>
      </c>
    </row>
    <row r="1280" spans="1:1" x14ac:dyDescent="0.2">
      <c r="A1280" s="20" t="s">
        <v>661</v>
      </c>
    </row>
    <row r="1281" spans="1:1" x14ac:dyDescent="0.2">
      <c r="A1281" s="20" t="s">
        <v>440</v>
      </c>
    </row>
    <row r="1282" spans="1:1" x14ac:dyDescent="0.2">
      <c r="A1282" s="20" t="s">
        <v>739</v>
      </c>
    </row>
    <row r="1283" spans="1:1" x14ac:dyDescent="0.2">
      <c r="A1283" s="20" t="s">
        <v>2205</v>
      </c>
    </row>
    <row r="1284" spans="1:1" x14ac:dyDescent="0.2">
      <c r="A1284" s="20" t="s">
        <v>2688</v>
      </c>
    </row>
    <row r="1285" spans="1:1" x14ac:dyDescent="0.2">
      <c r="A1285" s="20" t="s">
        <v>2769</v>
      </c>
    </row>
    <row r="1286" spans="1:1" x14ac:dyDescent="0.2">
      <c r="A1286" s="20" t="s">
        <v>2824</v>
      </c>
    </row>
    <row r="1287" spans="1:1" x14ac:dyDescent="0.2">
      <c r="A1287" s="20" t="s">
        <v>2881</v>
      </c>
    </row>
    <row r="1288" spans="1:1" x14ac:dyDescent="0.2">
      <c r="A1288" s="20" t="s">
        <v>2938</v>
      </c>
    </row>
    <row r="1289" spans="1:1" x14ac:dyDescent="0.2">
      <c r="A1289" s="20" t="s">
        <v>2690</v>
      </c>
    </row>
    <row r="1290" spans="1:1" x14ac:dyDescent="0.2">
      <c r="A1290" s="20" t="s">
        <v>2770</v>
      </c>
    </row>
    <row r="1291" spans="1:1" x14ac:dyDescent="0.2">
      <c r="A1291" s="20" t="s">
        <v>2825</v>
      </c>
    </row>
    <row r="1292" spans="1:1" x14ac:dyDescent="0.2">
      <c r="A1292" s="20" t="s">
        <v>2882</v>
      </c>
    </row>
    <row r="1293" spans="1:1" x14ac:dyDescent="0.2">
      <c r="A1293" s="20" t="s">
        <v>2939</v>
      </c>
    </row>
    <row r="1294" spans="1:1" x14ac:dyDescent="0.2">
      <c r="A1294" s="20" t="s">
        <v>1945</v>
      </c>
    </row>
    <row r="1295" spans="1:1" x14ac:dyDescent="0.2">
      <c r="A1295" s="20" t="s">
        <v>656</v>
      </c>
    </row>
    <row r="1296" spans="1:1" x14ac:dyDescent="0.2">
      <c r="A1296" s="20" t="s">
        <v>435</v>
      </c>
    </row>
    <row r="1297" spans="1:1" x14ac:dyDescent="0.2">
      <c r="A1297" s="20" t="s">
        <v>734</v>
      </c>
    </row>
    <row r="1298" spans="1:1" x14ac:dyDescent="0.2">
      <c r="A1298" s="20" t="s">
        <v>2200</v>
      </c>
    </row>
    <row r="1299" spans="1:1" x14ac:dyDescent="0.2">
      <c r="A1299" s="20" t="s">
        <v>1953</v>
      </c>
    </row>
    <row r="1300" spans="1:1" x14ac:dyDescent="0.2">
      <c r="A1300" s="20" t="s">
        <v>660</v>
      </c>
    </row>
    <row r="1301" spans="1:1" x14ac:dyDescent="0.2">
      <c r="A1301" s="20" t="s">
        <v>439</v>
      </c>
    </row>
    <row r="1302" spans="1:1" x14ac:dyDescent="0.2">
      <c r="A1302" s="20" t="s">
        <v>738</v>
      </c>
    </row>
    <row r="1303" spans="1:1" x14ac:dyDescent="0.2">
      <c r="A1303" s="20" t="s">
        <v>2204</v>
      </c>
    </row>
    <row r="1304" spans="1:1" x14ac:dyDescent="0.2">
      <c r="A1304" s="20" t="s">
        <v>1943</v>
      </c>
    </row>
    <row r="1305" spans="1:1" x14ac:dyDescent="0.2">
      <c r="A1305" s="20" t="s">
        <v>655</v>
      </c>
    </row>
    <row r="1306" spans="1:1" x14ac:dyDescent="0.2">
      <c r="A1306" s="20" t="s">
        <v>434</v>
      </c>
    </row>
    <row r="1307" spans="1:1" x14ac:dyDescent="0.2">
      <c r="A1307" s="20" t="s">
        <v>733</v>
      </c>
    </row>
    <row r="1308" spans="1:1" x14ac:dyDescent="0.2">
      <c r="A1308" s="20" t="s">
        <v>2199</v>
      </c>
    </row>
    <row r="1309" spans="1:1" x14ac:dyDescent="0.2">
      <c r="A1309" s="20" t="s">
        <v>1951</v>
      </c>
    </row>
    <row r="1310" spans="1:1" x14ac:dyDescent="0.2">
      <c r="A1310" s="20" t="s">
        <v>659</v>
      </c>
    </row>
    <row r="1311" spans="1:1" x14ac:dyDescent="0.2">
      <c r="A1311" s="20" t="s">
        <v>438</v>
      </c>
    </row>
    <row r="1312" spans="1:1" x14ac:dyDescent="0.2">
      <c r="A1312" s="20" t="s">
        <v>737</v>
      </c>
    </row>
    <row r="1313" spans="1:1" x14ac:dyDescent="0.2">
      <c r="A1313" s="20" t="s">
        <v>2203</v>
      </c>
    </row>
    <row r="1314" spans="1:1" x14ac:dyDescent="0.2">
      <c r="A1314" s="20" t="s">
        <v>1949</v>
      </c>
    </row>
    <row r="1315" spans="1:1" x14ac:dyDescent="0.2">
      <c r="A1315" s="20" t="s">
        <v>658</v>
      </c>
    </row>
    <row r="1316" spans="1:1" x14ac:dyDescent="0.2">
      <c r="A1316" s="20" t="s">
        <v>437</v>
      </c>
    </row>
    <row r="1317" spans="1:1" x14ac:dyDescent="0.2">
      <c r="A1317" s="20" t="s">
        <v>736</v>
      </c>
    </row>
    <row r="1318" spans="1:1" x14ac:dyDescent="0.2">
      <c r="A1318" s="20" t="s">
        <v>2202</v>
      </c>
    </row>
    <row r="1319" spans="1:1" x14ac:dyDescent="0.2">
      <c r="A1319" s="20" t="s">
        <v>60</v>
      </c>
    </row>
    <row r="1320" spans="1:1" x14ac:dyDescent="0.2">
      <c r="A1320" s="20" t="s">
        <v>613</v>
      </c>
    </row>
    <row r="1321" spans="1:1" x14ac:dyDescent="0.2">
      <c r="A1321" s="20" t="s">
        <v>392</v>
      </c>
    </row>
    <row r="1322" spans="1:1" x14ac:dyDescent="0.2">
      <c r="A1322" s="20" t="s">
        <v>2355</v>
      </c>
    </row>
    <row r="1323" spans="1:1" x14ac:dyDescent="0.2">
      <c r="A1323" s="20" t="s">
        <v>2156</v>
      </c>
    </row>
    <row r="1324" spans="1:1" x14ac:dyDescent="0.2">
      <c r="A1324" s="20" t="s">
        <v>65</v>
      </c>
    </row>
    <row r="1325" spans="1:1" x14ac:dyDescent="0.2">
      <c r="A1325" s="20" t="s">
        <v>617</v>
      </c>
    </row>
    <row r="1326" spans="1:1" x14ac:dyDescent="0.2">
      <c r="A1326" s="20" t="s">
        <v>396</v>
      </c>
    </row>
    <row r="1327" spans="1:1" x14ac:dyDescent="0.2">
      <c r="A1327" s="20" t="s">
        <v>2359</v>
      </c>
    </row>
    <row r="1328" spans="1:1" x14ac:dyDescent="0.2">
      <c r="A1328" s="20" t="s">
        <v>2160</v>
      </c>
    </row>
    <row r="1329" spans="1:1" x14ac:dyDescent="0.2">
      <c r="A1329" s="20" t="s">
        <v>2666</v>
      </c>
    </row>
    <row r="1330" spans="1:1" x14ac:dyDescent="0.2">
      <c r="A1330" s="20" t="s">
        <v>2757</v>
      </c>
    </row>
    <row r="1331" spans="1:1" x14ac:dyDescent="0.2">
      <c r="A1331" s="20" t="s">
        <v>2812</v>
      </c>
    </row>
    <row r="1332" spans="1:1" x14ac:dyDescent="0.2">
      <c r="A1332" s="20" t="s">
        <v>2869</v>
      </c>
    </row>
    <row r="1333" spans="1:1" x14ac:dyDescent="0.2">
      <c r="A1333" s="20" t="s">
        <v>2926</v>
      </c>
    </row>
    <row r="1334" spans="1:1" x14ac:dyDescent="0.2">
      <c r="A1334" s="20" t="s">
        <v>2667</v>
      </c>
    </row>
    <row r="1335" spans="1:1" x14ac:dyDescent="0.2">
      <c r="A1335" s="20" t="s">
        <v>2758</v>
      </c>
    </row>
    <row r="1336" spans="1:1" x14ac:dyDescent="0.2">
      <c r="A1336" s="20" t="s">
        <v>2813</v>
      </c>
    </row>
    <row r="1337" spans="1:1" x14ac:dyDescent="0.2">
      <c r="A1337" s="20" t="s">
        <v>2870</v>
      </c>
    </row>
    <row r="1338" spans="1:1" x14ac:dyDescent="0.2">
      <c r="A1338" s="20" t="s">
        <v>2927</v>
      </c>
    </row>
    <row r="1339" spans="1:1" x14ac:dyDescent="0.2">
      <c r="A1339" s="20" t="s">
        <v>59</v>
      </c>
    </row>
    <row r="1340" spans="1:1" x14ac:dyDescent="0.2">
      <c r="A1340" s="20" t="s">
        <v>612</v>
      </c>
    </row>
    <row r="1341" spans="1:1" x14ac:dyDescent="0.2">
      <c r="A1341" s="20" t="s">
        <v>391</v>
      </c>
    </row>
    <row r="1342" spans="1:1" x14ac:dyDescent="0.2">
      <c r="A1342" s="20" t="s">
        <v>2354</v>
      </c>
    </row>
    <row r="1343" spans="1:1" x14ac:dyDescent="0.2">
      <c r="A1343" s="20" t="s">
        <v>2155</v>
      </c>
    </row>
    <row r="1344" spans="1:1" x14ac:dyDescent="0.2">
      <c r="A1344" s="20" t="s">
        <v>64</v>
      </c>
    </row>
    <row r="1345" spans="1:1" x14ac:dyDescent="0.2">
      <c r="A1345" s="20" t="s">
        <v>616</v>
      </c>
    </row>
    <row r="1346" spans="1:1" x14ac:dyDescent="0.2">
      <c r="A1346" s="20" t="s">
        <v>395</v>
      </c>
    </row>
    <row r="1347" spans="1:1" x14ac:dyDescent="0.2">
      <c r="A1347" s="20" t="s">
        <v>2358</v>
      </c>
    </row>
    <row r="1348" spans="1:1" x14ac:dyDescent="0.2">
      <c r="A1348" s="20" t="s">
        <v>2159</v>
      </c>
    </row>
    <row r="1349" spans="1:1" x14ac:dyDescent="0.2">
      <c r="A1349" s="20" t="s">
        <v>57</v>
      </c>
    </row>
    <row r="1350" spans="1:1" x14ac:dyDescent="0.2">
      <c r="A1350" s="20" t="s">
        <v>611</v>
      </c>
    </row>
    <row r="1351" spans="1:1" x14ac:dyDescent="0.2">
      <c r="A1351" s="20" t="s">
        <v>390</v>
      </c>
    </row>
    <row r="1352" spans="1:1" x14ac:dyDescent="0.2">
      <c r="A1352" s="20" t="s">
        <v>2353</v>
      </c>
    </row>
    <row r="1353" spans="1:1" x14ac:dyDescent="0.2">
      <c r="A1353" s="20" t="s">
        <v>2154</v>
      </c>
    </row>
    <row r="1354" spans="1:1" x14ac:dyDescent="0.2">
      <c r="A1354" s="20" t="s">
        <v>62</v>
      </c>
    </row>
    <row r="1355" spans="1:1" x14ac:dyDescent="0.2">
      <c r="A1355" s="20" t="s">
        <v>615</v>
      </c>
    </row>
    <row r="1356" spans="1:1" x14ac:dyDescent="0.2">
      <c r="A1356" s="20" t="s">
        <v>394</v>
      </c>
    </row>
    <row r="1357" spans="1:1" x14ac:dyDescent="0.2">
      <c r="A1357" s="20" t="s">
        <v>2357</v>
      </c>
    </row>
    <row r="1358" spans="1:1" x14ac:dyDescent="0.2">
      <c r="A1358" s="20" t="s">
        <v>2158</v>
      </c>
    </row>
    <row r="1359" spans="1:1" x14ac:dyDescent="0.2">
      <c r="A1359" s="20" t="s">
        <v>61</v>
      </c>
    </row>
    <row r="1360" spans="1:1" x14ac:dyDescent="0.2">
      <c r="A1360" s="20" t="s">
        <v>614</v>
      </c>
    </row>
    <row r="1361" spans="1:1" x14ac:dyDescent="0.2">
      <c r="A1361" s="20" t="s">
        <v>393</v>
      </c>
    </row>
    <row r="1362" spans="1:1" x14ac:dyDescent="0.2">
      <c r="A1362" s="20" t="s">
        <v>2356</v>
      </c>
    </row>
    <row r="1363" spans="1:1" x14ac:dyDescent="0.2">
      <c r="A1363" s="20" t="s">
        <v>2157</v>
      </c>
    </row>
    <row r="1364" spans="1:1" x14ac:dyDescent="0.2">
      <c r="A1364" s="20" t="s">
        <v>4</v>
      </c>
    </row>
    <row r="1365" spans="1:1" x14ac:dyDescent="0.2">
      <c r="A1365" s="20" t="s">
        <v>575</v>
      </c>
    </row>
    <row r="1366" spans="1:1" x14ac:dyDescent="0.2">
      <c r="A1366" s="20" t="s">
        <v>355</v>
      </c>
    </row>
    <row r="1367" spans="1:1" x14ac:dyDescent="0.2">
      <c r="A1367" s="20" t="s">
        <v>2318</v>
      </c>
    </row>
    <row r="1368" spans="1:1" x14ac:dyDescent="0.2">
      <c r="A1368" s="20" t="s">
        <v>2116</v>
      </c>
    </row>
    <row r="1369" spans="1:1" x14ac:dyDescent="0.2">
      <c r="A1369" s="20" t="s">
        <v>2457</v>
      </c>
    </row>
    <row r="1370" spans="1:1" x14ac:dyDescent="0.2">
      <c r="A1370" s="20" t="s">
        <v>2505</v>
      </c>
    </row>
    <row r="1371" spans="1:1" x14ac:dyDescent="0.2">
      <c r="A1371" s="20" t="s">
        <v>695</v>
      </c>
    </row>
    <row r="1372" spans="1:1" x14ac:dyDescent="0.2">
      <c r="A1372" s="20" t="s">
        <v>2287</v>
      </c>
    </row>
    <row r="1373" spans="1:1" x14ac:dyDescent="0.2">
      <c r="A1373" s="20" t="s">
        <v>961</v>
      </c>
    </row>
    <row r="1374" spans="1:1" x14ac:dyDescent="0.2">
      <c r="A1374" s="20" t="s">
        <v>2461</v>
      </c>
    </row>
    <row r="1375" spans="1:1" x14ac:dyDescent="0.2">
      <c r="A1375" s="20" t="s">
        <v>2507</v>
      </c>
    </row>
    <row r="1376" spans="1:1" x14ac:dyDescent="0.2">
      <c r="A1376" s="20" t="s">
        <v>697</v>
      </c>
    </row>
    <row r="1377" spans="1:1" x14ac:dyDescent="0.2">
      <c r="A1377" s="20" t="s">
        <v>2289</v>
      </c>
    </row>
    <row r="1378" spans="1:1" x14ac:dyDescent="0.2">
      <c r="A1378" s="20" t="s">
        <v>963</v>
      </c>
    </row>
    <row r="1379" spans="1:1" x14ac:dyDescent="0.2">
      <c r="A1379" s="20" t="s">
        <v>2468</v>
      </c>
    </row>
    <row r="1380" spans="1:1" x14ac:dyDescent="0.2">
      <c r="A1380" s="20" t="s">
        <v>2511</v>
      </c>
    </row>
    <row r="1381" spans="1:1" x14ac:dyDescent="0.2">
      <c r="A1381" s="20" t="s">
        <v>701</v>
      </c>
    </row>
    <row r="1382" spans="1:1" x14ac:dyDescent="0.2">
      <c r="A1382" s="20" t="s">
        <v>2293</v>
      </c>
    </row>
    <row r="1383" spans="1:1" x14ac:dyDescent="0.2">
      <c r="A1383" s="20" t="s">
        <v>967</v>
      </c>
    </row>
    <row r="1384" spans="1:1" x14ac:dyDescent="0.2">
      <c r="A1384" s="20" t="s">
        <v>1818</v>
      </c>
    </row>
    <row r="1385" spans="1:1" x14ac:dyDescent="0.2">
      <c r="A1385" s="20" t="s">
        <v>309</v>
      </c>
    </row>
    <row r="1386" spans="1:1" x14ac:dyDescent="0.2">
      <c r="A1386" s="20" t="s">
        <v>492</v>
      </c>
    </row>
    <row r="1387" spans="1:1" x14ac:dyDescent="0.2">
      <c r="A1387" s="20" t="s">
        <v>791</v>
      </c>
    </row>
    <row r="1388" spans="1:1" x14ac:dyDescent="0.2">
      <c r="A1388" s="20" t="s">
        <v>2257</v>
      </c>
    </row>
    <row r="1389" spans="1:1" x14ac:dyDescent="0.2">
      <c r="A1389" s="20" t="s">
        <v>1826</v>
      </c>
    </row>
    <row r="1390" spans="1:1" x14ac:dyDescent="0.2">
      <c r="A1390" s="20" t="s">
        <v>313</v>
      </c>
    </row>
    <row r="1391" spans="1:1" x14ac:dyDescent="0.2">
      <c r="A1391" s="20" t="s">
        <v>496</v>
      </c>
    </row>
    <row r="1392" spans="1:1" x14ac:dyDescent="0.2">
      <c r="A1392" s="20" t="s">
        <v>2072</v>
      </c>
    </row>
    <row r="1393" spans="1:1" x14ac:dyDescent="0.2">
      <c r="A1393" s="20" t="s">
        <v>2261</v>
      </c>
    </row>
    <row r="1394" spans="1:1" x14ac:dyDescent="0.2">
      <c r="A1394" s="20" t="s">
        <v>2713</v>
      </c>
    </row>
    <row r="1395" spans="1:1" x14ac:dyDescent="0.2">
      <c r="A1395" s="20" t="s">
        <v>2785</v>
      </c>
    </row>
    <row r="1396" spans="1:1" x14ac:dyDescent="0.2">
      <c r="A1396" s="20" t="s">
        <v>2840</v>
      </c>
    </row>
    <row r="1397" spans="1:1" x14ac:dyDescent="0.2">
      <c r="A1397" s="20" t="s">
        <v>2897</v>
      </c>
    </row>
    <row r="1398" spans="1:1" x14ac:dyDescent="0.2">
      <c r="A1398" s="20" t="s">
        <v>2954</v>
      </c>
    </row>
    <row r="1399" spans="1:1" x14ac:dyDescent="0.2">
      <c r="A1399" s="20" t="s">
        <v>2715</v>
      </c>
    </row>
    <row r="1400" spans="1:1" x14ac:dyDescent="0.2">
      <c r="A1400" s="20" t="s">
        <v>2786</v>
      </c>
    </row>
    <row r="1401" spans="1:1" x14ac:dyDescent="0.2">
      <c r="A1401" s="20" t="s">
        <v>2841</v>
      </c>
    </row>
    <row r="1402" spans="1:1" x14ac:dyDescent="0.2">
      <c r="A1402" s="20" t="s">
        <v>2898</v>
      </c>
    </row>
    <row r="1403" spans="1:1" x14ac:dyDescent="0.2">
      <c r="A1403" s="20" t="s">
        <v>2955</v>
      </c>
    </row>
    <row r="1404" spans="1:1" x14ac:dyDescent="0.2">
      <c r="A1404" s="20" t="s">
        <v>1816</v>
      </c>
    </row>
    <row r="1405" spans="1:1" x14ac:dyDescent="0.2">
      <c r="A1405" s="20" t="s">
        <v>308</v>
      </c>
    </row>
    <row r="1406" spans="1:1" x14ac:dyDescent="0.2">
      <c r="A1406" s="20" t="s">
        <v>491</v>
      </c>
    </row>
    <row r="1407" spans="1:1" x14ac:dyDescent="0.2">
      <c r="A1407" s="20" t="s">
        <v>790</v>
      </c>
    </row>
    <row r="1408" spans="1:1" x14ac:dyDescent="0.2">
      <c r="A1408" s="20" t="s">
        <v>2256</v>
      </c>
    </row>
    <row r="1409" spans="1:1" x14ac:dyDescent="0.2">
      <c r="A1409" s="20" t="s">
        <v>1824</v>
      </c>
    </row>
    <row r="1410" spans="1:1" x14ac:dyDescent="0.2">
      <c r="A1410" s="20" t="s">
        <v>312</v>
      </c>
    </row>
    <row r="1411" spans="1:1" x14ac:dyDescent="0.2">
      <c r="A1411" s="20" t="s">
        <v>495</v>
      </c>
    </row>
    <row r="1412" spans="1:1" x14ac:dyDescent="0.2">
      <c r="A1412" s="20" t="s">
        <v>794</v>
      </c>
    </row>
    <row r="1413" spans="1:1" x14ac:dyDescent="0.2">
      <c r="A1413" s="20" t="s">
        <v>2260</v>
      </c>
    </row>
    <row r="1414" spans="1:1" x14ac:dyDescent="0.2">
      <c r="A1414" s="20" t="s">
        <v>2470</v>
      </c>
    </row>
    <row r="1415" spans="1:1" x14ac:dyDescent="0.2">
      <c r="A1415" s="20" t="s">
        <v>2512</v>
      </c>
    </row>
    <row r="1416" spans="1:1" x14ac:dyDescent="0.2">
      <c r="A1416" s="20" t="s">
        <v>702</v>
      </c>
    </row>
    <row r="1417" spans="1:1" x14ac:dyDescent="0.2">
      <c r="A1417" s="20" t="s">
        <v>2294</v>
      </c>
    </row>
    <row r="1418" spans="1:1" x14ac:dyDescent="0.2">
      <c r="A1418" s="20" t="s">
        <v>968</v>
      </c>
    </row>
    <row r="1419" spans="1:1" x14ac:dyDescent="0.2">
      <c r="A1419" s="20" t="s">
        <v>1822</v>
      </c>
    </row>
    <row r="1420" spans="1:1" x14ac:dyDescent="0.2">
      <c r="A1420" s="20" t="s">
        <v>311</v>
      </c>
    </row>
    <row r="1421" spans="1:1" x14ac:dyDescent="0.2">
      <c r="A1421" s="20" t="s">
        <v>494</v>
      </c>
    </row>
    <row r="1422" spans="1:1" x14ac:dyDescent="0.2">
      <c r="A1422" s="20" t="s">
        <v>793</v>
      </c>
    </row>
    <row r="1423" spans="1:1" x14ac:dyDescent="0.2">
      <c r="A1423" s="20" t="s">
        <v>2259</v>
      </c>
    </row>
    <row r="1424" spans="1:1" x14ac:dyDescent="0.2">
      <c r="A1424" s="20" t="s">
        <v>1820</v>
      </c>
    </row>
    <row r="1425" spans="1:1" x14ac:dyDescent="0.2">
      <c r="A1425" s="20" t="s">
        <v>310</v>
      </c>
    </row>
    <row r="1426" spans="1:1" x14ac:dyDescent="0.2">
      <c r="A1426" s="20" t="s">
        <v>493</v>
      </c>
    </row>
    <row r="1427" spans="1:1" x14ac:dyDescent="0.2">
      <c r="A1427" s="20" t="s">
        <v>792</v>
      </c>
    </row>
    <row r="1428" spans="1:1" x14ac:dyDescent="0.2">
      <c r="A1428" s="20" t="s">
        <v>2258</v>
      </c>
    </row>
    <row r="1429" spans="1:1" x14ac:dyDescent="0.2">
      <c r="A1429" s="20" t="s">
        <v>1971</v>
      </c>
    </row>
    <row r="1430" spans="1:1" x14ac:dyDescent="0.2">
      <c r="A1430" s="20" t="s">
        <v>670</v>
      </c>
    </row>
    <row r="1431" spans="1:1" x14ac:dyDescent="0.2">
      <c r="A1431" s="20" t="s">
        <v>448</v>
      </c>
    </row>
    <row r="1432" spans="1:1" x14ac:dyDescent="0.2">
      <c r="A1432" s="20" t="s">
        <v>747</v>
      </c>
    </row>
    <row r="1433" spans="1:1" x14ac:dyDescent="0.2">
      <c r="A1433" s="20" t="s">
        <v>2213</v>
      </c>
    </row>
    <row r="1434" spans="1:1" x14ac:dyDescent="0.2">
      <c r="A1434" s="20" t="s">
        <v>1979</v>
      </c>
    </row>
    <row r="1435" spans="1:1" x14ac:dyDescent="0.2">
      <c r="A1435" s="20" t="s">
        <v>674</v>
      </c>
    </row>
    <row r="1436" spans="1:1" x14ac:dyDescent="0.2">
      <c r="A1436" s="20" t="s">
        <v>452</v>
      </c>
    </row>
    <row r="1437" spans="1:1" x14ac:dyDescent="0.2">
      <c r="A1437" s="20" t="s">
        <v>751</v>
      </c>
    </row>
    <row r="1438" spans="1:1" x14ac:dyDescent="0.2">
      <c r="A1438" s="20" t="s">
        <v>2217</v>
      </c>
    </row>
    <row r="1439" spans="1:1" x14ac:dyDescent="0.2">
      <c r="A1439" s="20" t="s">
        <v>2696</v>
      </c>
    </row>
    <row r="1440" spans="1:1" x14ac:dyDescent="0.2">
      <c r="A1440" s="20" t="s">
        <v>2773</v>
      </c>
    </row>
    <row r="1441" spans="1:1" x14ac:dyDescent="0.2">
      <c r="A1441" s="20" t="s">
        <v>2828</v>
      </c>
    </row>
    <row r="1442" spans="1:1" x14ac:dyDescent="0.2">
      <c r="A1442" s="20" t="s">
        <v>2885</v>
      </c>
    </row>
    <row r="1443" spans="1:1" x14ac:dyDescent="0.2">
      <c r="A1443" s="20" t="s">
        <v>2942</v>
      </c>
    </row>
    <row r="1444" spans="1:1" x14ac:dyDescent="0.2">
      <c r="A1444" s="20" t="s">
        <v>2698</v>
      </c>
    </row>
    <row r="1445" spans="1:1" x14ac:dyDescent="0.2">
      <c r="A1445" s="20" t="s">
        <v>2774</v>
      </c>
    </row>
    <row r="1446" spans="1:1" x14ac:dyDescent="0.2">
      <c r="A1446" s="20" t="s">
        <v>2829</v>
      </c>
    </row>
    <row r="1447" spans="1:1" x14ac:dyDescent="0.2">
      <c r="A1447" s="20" t="s">
        <v>2886</v>
      </c>
    </row>
    <row r="1448" spans="1:1" x14ac:dyDescent="0.2">
      <c r="A1448" s="20" t="s">
        <v>2943</v>
      </c>
    </row>
    <row r="1449" spans="1:1" x14ac:dyDescent="0.2">
      <c r="A1449" s="20" t="s">
        <v>1969</v>
      </c>
    </row>
    <row r="1450" spans="1:1" x14ac:dyDescent="0.2">
      <c r="A1450" s="20" t="s">
        <v>669</v>
      </c>
    </row>
    <row r="1451" spans="1:1" x14ac:dyDescent="0.2">
      <c r="A1451" s="20" t="s">
        <v>447</v>
      </c>
    </row>
    <row r="1452" spans="1:1" x14ac:dyDescent="0.2">
      <c r="A1452" s="20" t="s">
        <v>746</v>
      </c>
    </row>
    <row r="1453" spans="1:1" x14ac:dyDescent="0.2">
      <c r="A1453" s="20" t="s">
        <v>2212</v>
      </c>
    </row>
    <row r="1454" spans="1:1" x14ac:dyDescent="0.2">
      <c r="A1454" s="20" t="s">
        <v>1977</v>
      </c>
    </row>
    <row r="1455" spans="1:1" x14ac:dyDescent="0.2">
      <c r="A1455" s="20" t="s">
        <v>673</v>
      </c>
    </row>
    <row r="1456" spans="1:1" x14ac:dyDescent="0.2">
      <c r="A1456" s="20" t="s">
        <v>451</v>
      </c>
    </row>
    <row r="1457" spans="1:1" x14ac:dyDescent="0.2">
      <c r="A1457" s="20" t="s">
        <v>750</v>
      </c>
    </row>
    <row r="1458" spans="1:1" x14ac:dyDescent="0.2">
      <c r="A1458" s="20" t="s">
        <v>2216</v>
      </c>
    </row>
    <row r="1459" spans="1:1" x14ac:dyDescent="0.2">
      <c r="A1459" s="20" t="s">
        <v>2463</v>
      </c>
    </row>
    <row r="1460" spans="1:1" x14ac:dyDescent="0.2">
      <c r="A1460" s="20" t="s">
        <v>2508</v>
      </c>
    </row>
    <row r="1461" spans="1:1" x14ac:dyDescent="0.2">
      <c r="A1461" s="20" t="s">
        <v>698</v>
      </c>
    </row>
    <row r="1462" spans="1:1" x14ac:dyDescent="0.2">
      <c r="A1462" s="20" t="s">
        <v>2290</v>
      </c>
    </row>
    <row r="1463" spans="1:1" x14ac:dyDescent="0.2">
      <c r="A1463" s="20" t="s">
        <v>964</v>
      </c>
    </row>
    <row r="1464" spans="1:1" x14ac:dyDescent="0.2">
      <c r="A1464" s="20" t="s">
        <v>1975</v>
      </c>
    </row>
    <row r="1465" spans="1:1" x14ac:dyDescent="0.2">
      <c r="A1465" s="20" t="s">
        <v>672</v>
      </c>
    </row>
    <row r="1466" spans="1:1" x14ac:dyDescent="0.2">
      <c r="A1466" s="20" t="s">
        <v>450</v>
      </c>
    </row>
    <row r="1467" spans="1:1" x14ac:dyDescent="0.2">
      <c r="A1467" s="20" t="s">
        <v>749</v>
      </c>
    </row>
    <row r="1468" spans="1:1" x14ac:dyDescent="0.2">
      <c r="A1468" s="20" t="s">
        <v>2215</v>
      </c>
    </row>
    <row r="1469" spans="1:1" x14ac:dyDescent="0.2">
      <c r="A1469" s="20" t="s">
        <v>1973</v>
      </c>
    </row>
    <row r="1470" spans="1:1" x14ac:dyDescent="0.2">
      <c r="A1470" s="20" t="s">
        <v>671</v>
      </c>
    </row>
    <row r="1471" spans="1:1" x14ac:dyDescent="0.2">
      <c r="A1471" s="20" t="s">
        <v>449</v>
      </c>
    </row>
    <row r="1472" spans="1:1" x14ac:dyDescent="0.2">
      <c r="A1472" s="20" t="s">
        <v>748</v>
      </c>
    </row>
    <row r="1473" spans="1:1" x14ac:dyDescent="0.2">
      <c r="A1473" s="20" t="s">
        <v>2214</v>
      </c>
    </row>
    <row r="1474" spans="1:1" x14ac:dyDescent="0.2">
      <c r="A1474" s="20" t="s">
        <v>2465</v>
      </c>
    </row>
    <row r="1475" spans="1:1" x14ac:dyDescent="0.2">
      <c r="A1475" s="20" t="s">
        <v>2509</v>
      </c>
    </row>
    <row r="1476" spans="1:1" x14ac:dyDescent="0.2">
      <c r="A1476" s="20" t="s">
        <v>699</v>
      </c>
    </row>
    <row r="1477" spans="1:1" x14ac:dyDescent="0.2">
      <c r="A1477" s="20" t="s">
        <v>2291</v>
      </c>
    </row>
    <row r="1478" spans="1:1" x14ac:dyDescent="0.2">
      <c r="A1478" s="20" t="s">
        <v>965</v>
      </c>
    </row>
    <row r="1479" spans="1:1" x14ac:dyDescent="0.2">
      <c r="A1479" s="20" t="s">
        <v>1806</v>
      </c>
    </row>
    <row r="1480" spans="1:1" x14ac:dyDescent="0.2">
      <c r="A1480" s="20" t="s">
        <v>303</v>
      </c>
    </row>
    <row r="1481" spans="1:1" x14ac:dyDescent="0.2">
      <c r="A1481" s="20" t="s">
        <v>486</v>
      </c>
    </row>
    <row r="1482" spans="1:1" x14ac:dyDescent="0.2">
      <c r="A1482" s="20" t="s">
        <v>785</v>
      </c>
    </row>
    <row r="1483" spans="1:1" x14ac:dyDescent="0.2">
      <c r="A1483" s="20" t="s">
        <v>2251</v>
      </c>
    </row>
    <row r="1484" spans="1:1" x14ac:dyDescent="0.2">
      <c r="A1484" s="20" t="s">
        <v>1814</v>
      </c>
    </row>
    <row r="1485" spans="1:1" x14ac:dyDescent="0.2">
      <c r="A1485" s="20" t="s">
        <v>307</v>
      </c>
    </row>
    <row r="1486" spans="1:1" x14ac:dyDescent="0.2">
      <c r="A1486" s="20" t="s">
        <v>490</v>
      </c>
    </row>
    <row r="1487" spans="1:1" x14ac:dyDescent="0.2">
      <c r="A1487" s="20" t="s">
        <v>789</v>
      </c>
    </row>
    <row r="1488" spans="1:1" x14ac:dyDescent="0.2">
      <c r="A1488" s="20" t="s">
        <v>2255</v>
      </c>
    </row>
    <row r="1489" spans="1:1" x14ac:dyDescent="0.2">
      <c r="A1489" s="20" t="s">
        <v>2709</v>
      </c>
    </row>
    <row r="1490" spans="1:1" x14ac:dyDescent="0.2">
      <c r="A1490" s="20" t="s">
        <v>2783</v>
      </c>
    </row>
    <row r="1491" spans="1:1" x14ac:dyDescent="0.2">
      <c r="A1491" s="20" t="s">
        <v>2838</v>
      </c>
    </row>
    <row r="1492" spans="1:1" x14ac:dyDescent="0.2">
      <c r="A1492" s="20" t="s">
        <v>2895</v>
      </c>
    </row>
    <row r="1493" spans="1:1" x14ac:dyDescent="0.2">
      <c r="A1493" s="20" t="s">
        <v>2952</v>
      </c>
    </row>
    <row r="1494" spans="1:1" x14ac:dyDescent="0.2">
      <c r="A1494" s="20" t="s">
        <v>2711</v>
      </c>
    </row>
    <row r="1495" spans="1:1" x14ac:dyDescent="0.2">
      <c r="A1495" s="20" t="s">
        <v>2784</v>
      </c>
    </row>
    <row r="1496" spans="1:1" x14ac:dyDescent="0.2">
      <c r="A1496" s="20" t="s">
        <v>2839</v>
      </c>
    </row>
    <row r="1497" spans="1:1" x14ac:dyDescent="0.2">
      <c r="A1497" s="20" t="s">
        <v>2896</v>
      </c>
    </row>
    <row r="1498" spans="1:1" x14ac:dyDescent="0.2">
      <c r="A1498" s="20" t="s">
        <v>2953</v>
      </c>
    </row>
    <row r="1499" spans="1:1" x14ac:dyDescent="0.2">
      <c r="A1499" s="20" t="s">
        <v>1804</v>
      </c>
    </row>
    <row r="1500" spans="1:1" x14ac:dyDescent="0.2">
      <c r="A1500" s="20" t="s">
        <v>302</v>
      </c>
    </row>
    <row r="1501" spans="1:1" x14ac:dyDescent="0.2">
      <c r="A1501" s="20" t="s">
        <v>485</v>
      </c>
    </row>
    <row r="1502" spans="1:1" x14ac:dyDescent="0.2">
      <c r="A1502" s="20" t="s">
        <v>784</v>
      </c>
    </row>
    <row r="1503" spans="1:1" x14ac:dyDescent="0.2">
      <c r="A1503" s="20" t="s">
        <v>2250</v>
      </c>
    </row>
    <row r="1504" spans="1:1" x14ac:dyDescent="0.2">
      <c r="A1504" s="20" t="s">
        <v>1812</v>
      </c>
    </row>
    <row r="1505" spans="1:1" x14ac:dyDescent="0.2">
      <c r="A1505" s="20" t="s">
        <v>306</v>
      </c>
    </row>
    <row r="1506" spans="1:1" x14ac:dyDescent="0.2">
      <c r="A1506" s="20" t="s">
        <v>489</v>
      </c>
    </row>
    <row r="1507" spans="1:1" x14ac:dyDescent="0.2">
      <c r="A1507" s="20" t="s">
        <v>788</v>
      </c>
    </row>
    <row r="1508" spans="1:1" x14ac:dyDescent="0.2">
      <c r="A1508" s="20" t="s">
        <v>2254</v>
      </c>
    </row>
    <row r="1509" spans="1:1" x14ac:dyDescent="0.2">
      <c r="A1509" s="20" t="s">
        <v>2467</v>
      </c>
    </row>
    <row r="1510" spans="1:1" x14ac:dyDescent="0.2">
      <c r="A1510" s="20" t="s">
        <v>2510</v>
      </c>
    </row>
    <row r="1511" spans="1:1" x14ac:dyDescent="0.2">
      <c r="A1511" s="20" t="s">
        <v>700</v>
      </c>
    </row>
    <row r="1512" spans="1:1" x14ac:dyDescent="0.2">
      <c r="A1512" s="20" t="s">
        <v>2292</v>
      </c>
    </row>
    <row r="1513" spans="1:1" x14ac:dyDescent="0.2">
      <c r="A1513" s="20" t="s">
        <v>966</v>
      </c>
    </row>
    <row r="1514" spans="1:1" x14ac:dyDescent="0.2">
      <c r="A1514" s="20" t="s">
        <v>1810</v>
      </c>
    </row>
    <row r="1515" spans="1:1" x14ac:dyDescent="0.2">
      <c r="A1515" s="20" t="s">
        <v>305</v>
      </c>
    </row>
    <row r="1516" spans="1:1" x14ac:dyDescent="0.2">
      <c r="A1516" s="20" t="s">
        <v>488</v>
      </c>
    </row>
    <row r="1517" spans="1:1" x14ac:dyDescent="0.2">
      <c r="A1517" s="20" t="s">
        <v>787</v>
      </c>
    </row>
    <row r="1518" spans="1:1" x14ac:dyDescent="0.2">
      <c r="A1518" s="20" t="s">
        <v>2253</v>
      </c>
    </row>
    <row r="1519" spans="1:1" x14ac:dyDescent="0.2">
      <c r="A1519" s="20" t="s">
        <v>1808</v>
      </c>
    </row>
    <row r="1520" spans="1:1" x14ac:dyDescent="0.2">
      <c r="A1520" s="20" t="s">
        <v>304</v>
      </c>
    </row>
    <row r="1521" spans="1:1" x14ac:dyDescent="0.2">
      <c r="A1521" s="20" t="s">
        <v>487</v>
      </c>
    </row>
    <row r="1522" spans="1:1" x14ac:dyDescent="0.2">
      <c r="A1522" s="20" t="s">
        <v>786</v>
      </c>
    </row>
    <row r="1523" spans="1:1" x14ac:dyDescent="0.2">
      <c r="A1523" s="20" t="s">
        <v>2252</v>
      </c>
    </row>
    <row r="1524" spans="1:1" x14ac:dyDescent="0.2">
      <c r="A1524" s="20" t="s">
        <v>1981</v>
      </c>
    </row>
    <row r="1525" spans="1:1" x14ac:dyDescent="0.2">
      <c r="A1525" s="20" t="s">
        <v>675</v>
      </c>
    </row>
    <row r="1526" spans="1:1" x14ac:dyDescent="0.2">
      <c r="A1526" s="20" t="s">
        <v>453</v>
      </c>
    </row>
    <row r="1527" spans="1:1" x14ac:dyDescent="0.2">
      <c r="A1527" s="20" t="s">
        <v>752</v>
      </c>
    </row>
    <row r="1528" spans="1:1" x14ac:dyDescent="0.2">
      <c r="A1528" s="20" t="s">
        <v>2218</v>
      </c>
    </row>
    <row r="1529" spans="1:1" x14ac:dyDescent="0.2">
      <c r="A1529" s="20" t="s">
        <v>1828</v>
      </c>
    </row>
    <row r="1530" spans="1:1" x14ac:dyDescent="0.2">
      <c r="A1530" s="20" t="s">
        <v>314</v>
      </c>
    </row>
    <row r="1531" spans="1:1" x14ac:dyDescent="0.2">
      <c r="A1531" s="20" t="s">
        <v>497</v>
      </c>
    </row>
    <row r="1532" spans="1:1" x14ac:dyDescent="0.2">
      <c r="A1532" s="20" t="s">
        <v>2073</v>
      </c>
    </row>
    <row r="1533" spans="1:1" x14ac:dyDescent="0.2">
      <c r="A1533" s="20" t="s">
        <v>2262</v>
      </c>
    </row>
    <row r="1534" spans="1:1" x14ac:dyDescent="0.2">
      <c r="A1534" s="20" t="s">
        <v>1834</v>
      </c>
    </row>
    <row r="1535" spans="1:1" x14ac:dyDescent="0.2">
      <c r="A1535" s="20" t="s">
        <v>317</v>
      </c>
    </row>
    <row r="1536" spans="1:1" x14ac:dyDescent="0.2">
      <c r="A1536" s="20" t="s">
        <v>500</v>
      </c>
    </row>
    <row r="1537" spans="1:1" x14ac:dyDescent="0.2">
      <c r="A1537" s="20" t="s">
        <v>2076</v>
      </c>
    </row>
    <row r="1538" spans="1:1" x14ac:dyDescent="0.2">
      <c r="A1538" s="20" t="s">
        <v>2265</v>
      </c>
    </row>
    <row r="1539" spans="1:1" x14ac:dyDescent="0.2">
      <c r="A1539" s="20" t="s">
        <v>1842</v>
      </c>
    </row>
    <row r="1540" spans="1:1" x14ac:dyDescent="0.2">
      <c r="A1540" s="20" t="s">
        <v>321</v>
      </c>
    </row>
    <row r="1541" spans="1:1" x14ac:dyDescent="0.2">
      <c r="A1541" s="20" t="s">
        <v>504</v>
      </c>
    </row>
    <row r="1542" spans="1:1" x14ac:dyDescent="0.2">
      <c r="A1542" s="20" t="s">
        <v>2080</v>
      </c>
    </row>
    <row r="1543" spans="1:1" x14ac:dyDescent="0.2">
      <c r="A1543" s="20" t="s">
        <v>2269</v>
      </c>
    </row>
    <row r="1544" spans="1:1" x14ac:dyDescent="0.2">
      <c r="A1544" s="20" t="s">
        <v>2717</v>
      </c>
    </row>
    <row r="1545" spans="1:1" x14ac:dyDescent="0.2">
      <c r="A1545" s="20" t="s">
        <v>2787</v>
      </c>
    </row>
    <row r="1546" spans="1:1" x14ac:dyDescent="0.2">
      <c r="A1546" s="20" t="s">
        <v>2842</v>
      </c>
    </row>
    <row r="1547" spans="1:1" x14ac:dyDescent="0.2">
      <c r="A1547" s="20" t="s">
        <v>2899</v>
      </c>
    </row>
    <row r="1548" spans="1:1" x14ac:dyDescent="0.2">
      <c r="A1548" s="20" t="s">
        <v>2956</v>
      </c>
    </row>
    <row r="1549" spans="1:1" x14ac:dyDescent="0.2">
      <c r="A1549" s="20" t="s">
        <v>2719</v>
      </c>
    </row>
    <row r="1550" spans="1:1" x14ac:dyDescent="0.2">
      <c r="A1550" s="20" t="s">
        <v>2788</v>
      </c>
    </row>
    <row r="1551" spans="1:1" x14ac:dyDescent="0.2">
      <c r="A1551" s="20" t="s">
        <v>2843</v>
      </c>
    </row>
    <row r="1552" spans="1:1" x14ac:dyDescent="0.2">
      <c r="A1552" s="20" t="s">
        <v>2900</v>
      </c>
    </row>
    <row r="1553" spans="1:1" x14ac:dyDescent="0.2">
      <c r="A1553" s="20" t="s">
        <v>2957</v>
      </c>
    </row>
    <row r="1554" spans="1:1" x14ac:dyDescent="0.2">
      <c r="A1554" s="20" t="s">
        <v>1832</v>
      </c>
    </row>
    <row r="1555" spans="1:1" x14ac:dyDescent="0.2">
      <c r="A1555" s="20" t="s">
        <v>316</v>
      </c>
    </row>
    <row r="1556" spans="1:1" x14ac:dyDescent="0.2">
      <c r="A1556" s="20" t="s">
        <v>499</v>
      </c>
    </row>
    <row r="1557" spans="1:1" x14ac:dyDescent="0.2">
      <c r="A1557" s="20" t="s">
        <v>2075</v>
      </c>
    </row>
    <row r="1558" spans="1:1" x14ac:dyDescent="0.2">
      <c r="A1558" s="20" t="s">
        <v>2264</v>
      </c>
    </row>
    <row r="1559" spans="1:1" x14ac:dyDescent="0.2">
      <c r="A1559" s="20" t="s">
        <v>1840</v>
      </c>
    </row>
    <row r="1560" spans="1:1" x14ac:dyDescent="0.2">
      <c r="A1560" s="20" t="s">
        <v>320</v>
      </c>
    </row>
    <row r="1561" spans="1:1" x14ac:dyDescent="0.2">
      <c r="A1561" s="20" t="s">
        <v>503</v>
      </c>
    </row>
    <row r="1562" spans="1:1" x14ac:dyDescent="0.2">
      <c r="A1562" s="20" t="s">
        <v>2079</v>
      </c>
    </row>
    <row r="1563" spans="1:1" x14ac:dyDescent="0.2">
      <c r="A1563" s="20" t="s">
        <v>2268</v>
      </c>
    </row>
    <row r="1564" spans="1:1" x14ac:dyDescent="0.2">
      <c r="A1564" s="20" t="s">
        <v>1830</v>
      </c>
    </row>
    <row r="1565" spans="1:1" x14ac:dyDescent="0.2">
      <c r="A1565" s="20" t="s">
        <v>315</v>
      </c>
    </row>
    <row r="1566" spans="1:1" x14ac:dyDescent="0.2">
      <c r="A1566" s="20" t="s">
        <v>498</v>
      </c>
    </row>
    <row r="1567" spans="1:1" x14ac:dyDescent="0.2">
      <c r="A1567" s="20" t="s">
        <v>2074</v>
      </c>
    </row>
    <row r="1568" spans="1:1" x14ac:dyDescent="0.2">
      <c r="A1568" s="20" t="s">
        <v>2263</v>
      </c>
    </row>
    <row r="1569" spans="1:1" x14ac:dyDescent="0.2">
      <c r="A1569" s="20" t="s">
        <v>1838</v>
      </c>
    </row>
    <row r="1570" spans="1:1" x14ac:dyDescent="0.2">
      <c r="A1570" s="20" t="s">
        <v>319</v>
      </c>
    </row>
    <row r="1571" spans="1:1" x14ac:dyDescent="0.2">
      <c r="A1571" s="20" t="s">
        <v>502</v>
      </c>
    </row>
    <row r="1572" spans="1:1" x14ac:dyDescent="0.2">
      <c r="A1572" s="20" t="s">
        <v>2078</v>
      </c>
    </row>
    <row r="1573" spans="1:1" x14ac:dyDescent="0.2">
      <c r="A1573" s="20" t="s">
        <v>2267</v>
      </c>
    </row>
    <row r="1574" spans="1:1" x14ac:dyDescent="0.2">
      <c r="A1574" s="20" t="s">
        <v>1836</v>
      </c>
    </row>
    <row r="1575" spans="1:1" x14ac:dyDescent="0.2">
      <c r="A1575" s="20" t="s">
        <v>318</v>
      </c>
    </row>
    <row r="1576" spans="1:1" x14ac:dyDescent="0.2">
      <c r="A1576" s="20" t="s">
        <v>501</v>
      </c>
    </row>
    <row r="1577" spans="1:1" x14ac:dyDescent="0.2">
      <c r="A1577" s="20" t="s">
        <v>2077</v>
      </c>
    </row>
    <row r="1578" spans="1:1" x14ac:dyDescent="0.2">
      <c r="A1578" s="20" t="s">
        <v>2266</v>
      </c>
    </row>
    <row r="1579" spans="1:1" x14ac:dyDescent="0.2">
      <c r="A1579" s="20" t="s">
        <v>1985</v>
      </c>
    </row>
    <row r="1580" spans="1:1" x14ac:dyDescent="0.2">
      <c r="A1580" s="20" t="s">
        <v>678</v>
      </c>
    </row>
    <row r="1581" spans="1:1" x14ac:dyDescent="0.2">
      <c r="A1581" s="20" t="s">
        <v>456</v>
      </c>
    </row>
    <row r="1582" spans="1:1" x14ac:dyDescent="0.2">
      <c r="A1582" s="20" t="s">
        <v>755</v>
      </c>
    </row>
    <row r="1583" spans="1:1" x14ac:dyDescent="0.2">
      <c r="A1583" s="20" t="s">
        <v>2221</v>
      </c>
    </row>
    <row r="1584" spans="1:1" x14ac:dyDescent="0.2">
      <c r="A1584" s="20" t="s">
        <v>1990</v>
      </c>
    </row>
    <row r="1585" spans="1:1" x14ac:dyDescent="0.2">
      <c r="A1585" s="20" t="s">
        <v>277</v>
      </c>
    </row>
    <row r="1586" spans="1:1" x14ac:dyDescent="0.2">
      <c r="A1586" s="20" t="s">
        <v>460</v>
      </c>
    </row>
    <row r="1587" spans="1:1" x14ac:dyDescent="0.2">
      <c r="A1587" s="20" t="s">
        <v>759</v>
      </c>
    </row>
    <row r="1588" spans="1:1" x14ac:dyDescent="0.2">
      <c r="A1588" s="20" t="s">
        <v>2225</v>
      </c>
    </row>
    <row r="1589" spans="1:1" x14ac:dyDescent="0.2">
      <c r="A1589" s="20" t="s">
        <v>2700</v>
      </c>
    </row>
    <row r="1590" spans="1:1" x14ac:dyDescent="0.2">
      <c r="A1590" s="20" t="s">
        <v>2775</v>
      </c>
    </row>
    <row r="1591" spans="1:1" x14ac:dyDescent="0.2">
      <c r="A1591" s="20" t="s">
        <v>2830</v>
      </c>
    </row>
    <row r="1592" spans="1:1" x14ac:dyDescent="0.2">
      <c r="A1592" s="20" t="s">
        <v>2887</v>
      </c>
    </row>
    <row r="1593" spans="1:1" x14ac:dyDescent="0.2">
      <c r="A1593" s="20" t="s">
        <v>2944</v>
      </c>
    </row>
    <row r="1594" spans="1:1" x14ac:dyDescent="0.2">
      <c r="A1594" s="20" t="s">
        <v>2701</v>
      </c>
    </row>
    <row r="1595" spans="1:1" x14ac:dyDescent="0.2">
      <c r="A1595" s="20" t="s">
        <v>2776</v>
      </c>
    </row>
    <row r="1596" spans="1:1" x14ac:dyDescent="0.2">
      <c r="A1596" s="20" t="s">
        <v>2831</v>
      </c>
    </row>
    <row r="1597" spans="1:1" x14ac:dyDescent="0.2">
      <c r="A1597" s="20" t="s">
        <v>2888</v>
      </c>
    </row>
    <row r="1598" spans="1:1" x14ac:dyDescent="0.2">
      <c r="A1598" s="20" t="s">
        <v>2945</v>
      </c>
    </row>
    <row r="1599" spans="1:1" x14ac:dyDescent="0.2">
      <c r="A1599" s="20" t="s">
        <v>1984</v>
      </c>
    </row>
    <row r="1600" spans="1:1" x14ac:dyDescent="0.2">
      <c r="A1600" s="20" t="s">
        <v>677</v>
      </c>
    </row>
    <row r="1601" spans="1:1" x14ac:dyDescent="0.2">
      <c r="A1601" s="20" t="s">
        <v>455</v>
      </c>
    </row>
    <row r="1602" spans="1:1" x14ac:dyDescent="0.2">
      <c r="A1602" s="20" t="s">
        <v>754</v>
      </c>
    </row>
    <row r="1603" spans="1:1" x14ac:dyDescent="0.2">
      <c r="A1603" s="20" t="s">
        <v>2220</v>
      </c>
    </row>
    <row r="1604" spans="1:1" x14ac:dyDescent="0.2">
      <c r="A1604" s="20" t="s">
        <v>1989</v>
      </c>
    </row>
    <row r="1605" spans="1:1" x14ac:dyDescent="0.2">
      <c r="A1605" s="20" t="s">
        <v>276</v>
      </c>
    </row>
    <row r="1606" spans="1:1" x14ac:dyDescent="0.2">
      <c r="A1606" s="20" t="s">
        <v>459</v>
      </c>
    </row>
    <row r="1607" spans="1:1" x14ac:dyDescent="0.2">
      <c r="A1607" s="20" t="s">
        <v>758</v>
      </c>
    </row>
    <row r="1608" spans="1:1" x14ac:dyDescent="0.2">
      <c r="A1608" s="20" t="s">
        <v>2224</v>
      </c>
    </row>
    <row r="1609" spans="1:1" x14ac:dyDescent="0.2">
      <c r="A1609" s="20" t="s">
        <v>1982</v>
      </c>
    </row>
    <row r="1610" spans="1:1" x14ac:dyDescent="0.2">
      <c r="A1610" s="20" t="s">
        <v>676</v>
      </c>
    </row>
    <row r="1611" spans="1:1" x14ac:dyDescent="0.2">
      <c r="A1611" s="20" t="s">
        <v>454</v>
      </c>
    </row>
    <row r="1612" spans="1:1" x14ac:dyDescent="0.2">
      <c r="A1612" s="20" t="s">
        <v>753</v>
      </c>
    </row>
    <row r="1613" spans="1:1" x14ac:dyDescent="0.2">
      <c r="A1613" s="20" t="s">
        <v>2219</v>
      </c>
    </row>
    <row r="1614" spans="1:1" x14ac:dyDescent="0.2">
      <c r="A1614" s="20" t="s">
        <v>1987</v>
      </c>
    </row>
    <row r="1615" spans="1:1" x14ac:dyDescent="0.2">
      <c r="A1615" s="20" t="s">
        <v>680</v>
      </c>
    </row>
    <row r="1616" spans="1:1" x14ac:dyDescent="0.2">
      <c r="A1616" s="20" t="s">
        <v>458</v>
      </c>
    </row>
    <row r="1617" spans="1:1" x14ac:dyDescent="0.2">
      <c r="A1617" s="20" t="s">
        <v>757</v>
      </c>
    </row>
    <row r="1618" spans="1:1" x14ac:dyDescent="0.2">
      <c r="A1618" s="20" t="s">
        <v>2223</v>
      </c>
    </row>
    <row r="1619" spans="1:1" x14ac:dyDescent="0.2">
      <c r="A1619" s="20" t="s">
        <v>1986</v>
      </c>
    </row>
    <row r="1620" spans="1:1" x14ac:dyDescent="0.2">
      <c r="A1620" s="20" t="s">
        <v>679</v>
      </c>
    </row>
    <row r="1621" spans="1:1" x14ac:dyDescent="0.2">
      <c r="A1621" s="20" t="s">
        <v>457</v>
      </c>
    </row>
    <row r="1622" spans="1:1" x14ac:dyDescent="0.2">
      <c r="A1622" s="20" t="s">
        <v>756</v>
      </c>
    </row>
    <row r="1623" spans="1:1" x14ac:dyDescent="0.2">
      <c r="A1623" s="20" t="s">
        <v>2222</v>
      </c>
    </row>
    <row r="1624" spans="1:1" x14ac:dyDescent="0.2">
      <c r="A1624" s="20" t="s">
        <v>1959</v>
      </c>
    </row>
    <row r="1625" spans="1:1" x14ac:dyDescent="0.2">
      <c r="A1625" s="20" t="s">
        <v>663</v>
      </c>
    </row>
    <row r="1626" spans="1:1" x14ac:dyDescent="0.2">
      <c r="A1626" s="20" t="s">
        <v>442</v>
      </c>
    </row>
    <row r="1627" spans="1:1" x14ac:dyDescent="0.2">
      <c r="A1627" s="20" t="s">
        <v>741</v>
      </c>
    </row>
    <row r="1628" spans="1:1" x14ac:dyDescent="0.2">
      <c r="A1628" s="20" t="s">
        <v>2207</v>
      </c>
    </row>
    <row r="1629" spans="1:1" x14ac:dyDescent="0.2">
      <c r="A1629" s="20" t="s">
        <v>1967</v>
      </c>
    </row>
    <row r="1630" spans="1:1" x14ac:dyDescent="0.2">
      <c r="A1630" s="20" t="s">
        <v>667</v>
      </c>
    </row>
    <row r="1631" spans="1:1" x14ac:dyDescent="0.2">
      <c r="A1631" s="20" t="s">
        <v>446</v>
      </c>
    </row>
    <row r="1632" spans="1:1" x14ac:dyDescent="0.2">
      <c r="A1632" s="20" t="s">
        <v>745</v>
      </c>
    </row>
    <row r="1633" spans="1:1" x14ac:dyDescent="0.2">
      <c r="A1633" s="20" t="s">
        <v>2211</v>
      </c>
    </row>
    <row r="1634" spans="1:1" x14ac:dyDescent="0.2">
      <c r="A1634" s="20" t="s">
        <v>2692</v>
      </c>
    </row>
    <row r="1635" spans="1:1" x14ac:dyDescent="0.2">
      <c r="A1635" s="20" t="s">
        <v>2771</v>
      </c>
    </row>
    <row r="1636" spans="1:1" x14ac:dyDescent="0.2">
      <c r="A1636" s="20" t="s">
        <v>2826</v>
      </c>
    </row>
    <row r="1637" spans="1:1" x14ac:dyDescent="0.2">
      <c r="A1637" s="20" t="s">
        <v>2883</v>
      </c>
    </row>
    <row r="1638" spans="1:1" x14ac:dyDescent="0.2">
      <c r="A1638" s="20" t="s">
        <v>2940</v>
      </c>
    </row>
    <row r="1639" spans="1:1" x14ac:dyDescent="0.2">
      <c r="A1639" s="20" t="s">
        <v>2694</v>
      </c>
    </row>
    <row r="1640" spans="1:1" x14ac:dyDescent="0.2">
      <c r="A1640" s="20" t="s">
        <v>2772</v>
      </c>
    </row>
    <row r="1641" spans="1:1" x14ac:dyDescent="0.2">
      <c r="A1641" s="20" t="s">
        <v>2827</v>
      </c>
    </row>
    <row r="1642" spans="1:1" x14ac:dyDescent="0.2">
      <c r="A1642" s="20" t="s">
        <v>2884</v>
      </c>
    </row>
    <row r="1643" spans="1:1" x14ac:dyDescent="0.2">
      <c r="A1643" s="20" t="s">
        <v>2941</v>
      </c>
    </row>
    <row r="1644" spans="1:1" x14ac:dyDescent="0.2">
      <c r="A1644" s="20" t="s">
        <v>1957</v>
      </c>
    </row>
    <row r="1645" spans="1:1" x14ac:dyDescent="0.2">
      <c r="A1645" s="20" t="s">
        <v>662</v>
      </c>
    </row>
    <row r="1646" spans="1:1" x14ac:dyDescent="0.2">
      <c r="A1646" s="20" t="s">
        <v>441</v>
      </c>
    </row>
    <row r="1647" spans="1:1" x14ac:dyDescent="0.2">
      <c r="A1647" s="20" t="s">
        <v>740</v>
      </c>
    </row>
    <row r="1648" spans="1:1" x14ac:dyDescent="0.2">
      <c r="A1648" s="20" t="s">
        <v>2206</v>
      </c>
    </row>
    <row r="1649" spans="1:1" x14ac:dyDescent="0.2">
      <c r="A1649" s="20" t="s">
        <v>1965</v>
      </c>
    </row>
    <row r="1650" spans="1:1" x14ac:dyDescent="0.2">
      <c r="A1650" s="20" t="s">
        <v>666</v>
      </c>
    </row>
    <row r="1651" spans="1:1" x14ac:dyDescent="0.2">
      <c r="A1651" s="20" t="s">
        <v>445</v>
      </c>
    </row>
    <row r="1652" spans="1:1" x14ac:dyDescent="0.2">
      <c r="A1652" s="20" t="s">
        <v>744</v>
      </c>
    </row>
    <row r="1653" spans="1:1" x14ac:dyDescent="0.2">
      <c r="A1653" s="20" t="s">
        <v>2210</v>
      </c>
    </row>
    <row r="1654" spans="1:1" x14ac:dyDescent="0.2">
      <c r="A1654" s="20" t="s">
        <v>2459</v>
      </c>
    </row>
    <row r="1655" spans="1:1" x14ac:dyDescent="0.2">
      <c r="A1655" s="20" t="s">
        <v>2506</v>
      </c>
    </row>
    <row r="1656" spans="1:1" x14ac:dyDescent="0.2">
      <c r="A1656" s="20" t="s">
        <v>696</v>
      </c>
    </row>
    <row r="1657" spans="1:1" x14ac:dyDescent="0.2">
      <c r="A1657" s="20" t="s">
        <v>2288</v>
      </c>
    </row>
    <row r="1658" spans="1:1" x14ac:dyDescent="0.2">
      <c r="A1658" s="20" t="s">
        <v>962</v>
      </c>
    </row>
    <row r="1659" spans="1:1" x14ac:dyDescent="0.2">
      <c r="A1659" s="20" t="s">
        <v>1963</v>
      </c>
    </row>
    <row r="1660" spans="1:1" x14ac:dyDescent="0.2">
      <c r="A1660" s="20" t="s">
        <v>665</v>
      </c>
    </row>
    <row r="1661" spans="1:1" x14ac:dyDescent="0.2">
      <c r="A1661" s="20" t="s">
        <v>444</v>
      </c>
    </row>
    <row r="1662" spans="1:1" x14ac:dyDescent="0.2">
      <c r="A1662" s="20" t="s">
        <v>743</v>
      </c>
    </row>
    <row r="1663" spans="1:1" x14ac:dyDescent="0.2">
      <c r="A1663" s="20" t="s">
        <v>2209</v>
      </c>
    </row>
    <row r="1664" spans="1:1" x14ac:dyDescent="0.2">
      <c r="A1664" s="20" t="s">
        <v>1783</v>
      </c>
    </row>
    <row r="1665" spans="1:1" x14ac:dyDescent="0.2">
      <c r="A1665" s="20" t="s">
        <v>286</v>
      </c>
    </row>
    <row r="1666" spans="1:1" x14ac:dyDescent="0.2">
      <c r="A1666" s="20" t="s">
        <v>469</v>
      </c>
    </row>
    <row r="1667" spans="1:1" x14ac:dyDescent="0.2">
      <c r="A1667" s="20" t="s">
        <v>768</v>
      </c>
    </row>
    <row r="1668" spans="1:1" x14ac:dyDescent="0.2">
      <c r="A1668" s="20" t="s">
        <v>2234</v>
      </c>
    </row>
    <row r="1669" spans="1:1" x14ac:dyDescent="0.2">
      <c r="A1669" s="20" t="s">
        <v>1860</v>
      </c>
    </row>
    <row r="1670" spans="1:1" x14ac:dyDescent="0.2">
      <c r="A1670" s="20" t="s">
        <v>330</v>
      </c>
    </row>
    <row r="1671" spans="1:1" x14ac:dyDescent="0.2">
      <c r="A1671" s="20" t="s">
        <v>513</v>
      </c>
    </row>
    <row r="1672" spans="1:1" x14ac:dyDescent="0.2">
      <c r="A1672" s="20" t="s">
        <v>2089</v>
      </c>
    </row>
    <row r="1673" spans="1:1" x14ac:dyDescent="0.2">
      <c r="A1673" s="20" t="s">
        <v>1176</v>
      </c>
    </row>
    <row r="1674" spans="1:1" x14ac:dyDescent="0.2">
      <c r="A1674" s="20" t="s">
        <v>1866</v>
      </c>
    </row>
    <row r="1675" spans="1:1" x14ac:dyDescent="0.2">
      <c r="A1675" s="20" t="s">
        <v>333</v>
      </c>
    </row>
    <row r="1676" spans="1:1" x14ac:dyDescent="0.2">
      <c r="A1676" s="20" t="s">
        <v>516</v>
      </c>
    </row>
    <row r="1677" spans="1:1" x14ac:dyDescent="0.2">
      <c r="A1677" s="20" t="s">
        <v>2092</v>
      </c>
    </row>
    <row r="1678" spans="1:1" x14ac:dyDescent="0.2">
      <c r="A1678" s="20" t="s">
        <v>1179</v>
      </c>
    </row>
    <row r="1679" spans="1:1" x14ac:dyDescent="0.2">
      <c r="A1679" s="20" t="s">
        <v>541</v>
      </c>
    </row>
    <row r="1680" spans="1:1" x14ac:dyDescent="0.2">
      <c r="A1680" s="20" t="s">
        <v>337</v>
      </c>
    </row>
    <row r="1681" spans="1:1" x14ac:dyDescent="0.2">
      <c r="A1681" s="20" t="s">
        <v>520</v>
      </c>
    </row>
    <row r="1682" spans="1:1" x14ac:dyDescent="0.2">
      <c r="A1682" s="20" t="s">
        <v>2096</v>
      </c>
    </row>
    <row r="1683" spans="1:1" x14ac:dyDescent="0.2">
      <c r="A1683" s="20" t="s">
        <v>1183</v>
      </c>
    </row>
    <row r="1684" spans="1:1" x14ac:dyDescent="0.2">
      <c r="A1684" s="20" t="s">
        <v>2725</v>
      </c>
    </row>
    <row r="1685" spans="1:1" x14ac:dyDescent="0.2">
      <c r="A1685" s="20" t="s">
        <v>2791</v>
      </c>
    </row>
    <row r="1686" spans="1:1" x14ac:dyDescent="0.2">
      <c r="A1686" s="20" t="s">
        <v>2846</v>
      </c>
    </row>
    <row r="1687" spans="1:1" x14ac:dyDescent="0.2">
      <c r="A1687" s="20" t="s">
        <v>2903</v>
      </c>
    </row>
    <row r="1688" spans="1:1" x14ac:dyDescent="0.2">
      <c r="A1688" s="20" t="s">
        <v>2960</v>
      </c>
    </row>
    <row r="1689" spans="1:1" x14ac:dyDescent="0.2">
      <c r="A1689" s="20" t="s">
        <v>2727</v>
      </c>
    </row>
    <row r="1690" spans="1:1" x14ac:dyDescent="0.2">
      <c r="A1690" s="20" t="s">
        <v>2792</v>
      </c>
    </row>
    <row r="1691" spans="1:1" x14ac:dyDescent="0.2">
      <c r="A1691" s="20" t="s">
        <v>2847</v>
      </c>
    </row>
    <row r="1692" spans="1:1" x14ac:dyDescent="0.2">
      <c r="A1692" s="20" t="s">
        <v>2904</v>
      </c>
    </row>
    <row r="1693" spans="1:1" x14ac:dyDescent="0.2">
      <c r="A1693" s="20" t="s">
        <v>2961</v>
      </c>
    </row>
    <row r="1694" spans="1:1" x14ac:dyDescent="0.2">
      <c r="A1694" s="20" t="s">
        <v>1864</v>
      </c>
    </row>
    <row r="1695" spans="1:1" x14ac:dyDescent="0.2">
      <c r="A1695" s="20" t="s">
        <v>332</v>
      </c>
    </row>
    <row r="1696" spans="1:1" x14ac:dyDescent="0.2">
      <c r="A1696" s="20" t="s">
        <v>515</v>
      </c>
    </row>
    <row r="1697" spans="1:1" x14ac:dyDescent="0.2">
      <c r="A1697" s="20" t="s">
        <v>2091</v>
      </c>
    </row>
    <row r="1698" spans="1:1" x14ac:dyDescent="0.2">
      <c r="A1698" s="20" t="s">
        <v>1178</v>
      </c>
    </row>
    <row r="1699" spans="1:1" x14ac:dyDescent="0.2">
      <c r="A1699" s="20" t="s">
        <v>1872</v>
      </c>
    </row>
    <row r="1700" spans="1:1" x14ac:dyDescent="0.2">
      <c r="A1700" s="20" t="s">
        <v>336</v>
      </c>
    </row>
    <row r="1701" spans="1:1" x14ac:dyDescent="0.2">
      <c r="A1701" s="20" t="s">
        <v>519</v>
      </c>
    </row>
    <row r="1702" spans="1:1" x14ac:dyDescent="0.2">
      <c r="A1702" s="20" t="s">
        <v>2095</v>
      </c>
    </row>
    <row r="1703" spans="1:1" x14ac:dyDescent="0.2">
      <c r="A1703" s="20" t="s">
        <v>1182</v>
      </c>
    </row>
    <row r="1704" spans="1:1" x14ac:dyDescent="0.2">
      <c r="A1704" s="20" t="s">
        <v>1862</v>
      </c>
    </row>
    <row r="1705" spans="1:1" x14ac:dyDescent="0.2">
      <c r="A1705" s="20" t="s">
        <v>331</v>
      </c>
    </row>
    <row r="1706" spans="1:1" x14ac:dyDescent="0.2">
      <c r="A1706" s="20" t="s">
        <v>514</v>
      </c>
    </row>
    <row r="1707" spans="1:1" x14ac:dyDescent="0.2">
      <c r="A1707" s="20" t="s">
        <v>2090</v>
      </c>
    </row>
    <row r="1708" spans="1:1" x14ac:dyDescent="0.2">
      <c r="A1708" s="20" t="s">
        <v>1177</v>
      </c>
    </row>
    <row r="1709" spans="1:1" x14ac:dyDescent="0.2">
      <c r="A1709" s="20" t="s">
        <v>1870</v>
      </c>
    </row>
    <row r="1710" spans="1:1" x14ac:dyDescent="0.2">
      <c r="A1710" s="20" t="s">
        <v>335</v>
      </c>
    </row>
    <row r="1711" spans="1:1" x14ac:dyDescent="0.2">
      <c r="A1711" s="20" t="s">
        <v>518</v>
      </c>
    </row>
    <row r="1712" spans="1:1" x14ac:dyDescent="0.2">
      <c r="A1712" s="20" t="s">
        <v>2094</v>
      </c>
    </row>
    <row r="1713" spans="1:1" x14ac:dyDescent="0.2">
      <c r="A1713" s="20" t="s">
        <v>1181</v>
      </c>
    </row>
    <row r="1714" spans="1:1" x14ac:dyDescent="0.2">
      <c r="A1714" s="20" t="s">
        <v>1868</v>
      </c>
    </row>
    <row r="1715" spans="1:1" x14ac:dyDescent="0.2">
      <c r="A1715" s="20" t="s">
        <v>334</v>
      </c>
    </row>
    <row r="1716" spans="1:1" x14ac:dyDescent="0.2">
      <c r="A1716" s="20" t="s">
        <v>517</v>
      </c>
    </row>
    <row r="1717" spans="1:1" x14ac:dyDescent="0.2">
      <c r="A1717" s="20" t="s">
        <v>2093</v>
      </c>
    </row>
    <row r="1718" spans="1:1" x14ac:dyDescent="0.2">
      <c r="A1718" s="20" t="s">
        <v>1180</v>
      </c>
    </row>
    <row r="1719" spans="1:1" x14ac:dyDescent="0.2">
      <c r="A1719" s="20" t="s">
        <v>1787</v>
      </c>
    </row>
    <row r="1720" spans="1:1" x14ac:dyDescent="0.2">
      <c r="A1720" s="20" t="s">
        <v>289</v>
      </c>
    </row>
    <row r="1721" spans="1:1" x14ac:dyDescent="0.2">
      <c r="A1721" s="20" t="s">
        <v>472</v>
      </c>
    </row>
    <row r="1722" spans="1:1" x14ac:dyDescent="0.2">
      <c r="A1722" s="20" t="s">
        <v>771</v>
      </c>
    </row>
    <row r="1723" spans="1:1" x14ac:dyDescent="0.2">
      <c r="A1723" s="20" t="s">
        <v>2237</v>
      </c>
    </row>
    <row r="1724" spans="1:1" x14ac:dyDescent="0.2">
      <c r="A1724" s="20" t="s">
        <v>1792</v>
      </c>
    </row>
    <row r="1725" spans="1:1" x14ac:dyDescent="0.2">
      <c r="A1725" s="20" t="s">
        <v>293</v>
      </c>
    </row>
    <row r="1726" spans="1:1" x14ac:dyDescent="0.2">
      <c r="A1726" s="20" t="s">
        <v>476</v>
      </c>
    </row>
    <row r="1727" spans="1:1" x14ac:dyDescent="0.2">
      <c r="A1727" s="20" t="s">
        <v>775</v>
      </c>
    </row>
    <row r="1728" spans="1:1" x14ac:dyDescent="0.2">
      <c r="A1728" s="20" t="s">
        <v>2241</v>
      </c>
    </row>
    <row r="1729" spans="1:1" x14ac:dyDescent="0.2">
      <c r="A1729" s="20" t="s">
        <v>2705</v>
      </c>
    </row>
    <row r="1730" spans="1:1" x14ac:dyDescent="0.2">
      <c r="A1730" s="20" t="s">
        <v>2779</v>
      </c>
    </row>
    <row r="1731" spans="1:1" x14ac:dyDescent="0.2">
      <c r="A1731" s="20" t="s">
        <v>2834</v>
      </c>
    </row>
    <row r="1732" spans="1:1" x14ac:dyDescent="0.2">
      <c r="A1732" s="20" t="s">
        <v>2891</v>
      </c>
    </row>
    <row r="1733" spans="1:1" x14ac:dyDescent="0.2">
      <c r="A1733" s="20" t="s">
        <v>2948</v>
      </c>
    </row>
    <row r="1734" spans="1:1" x14ac:dyDescent="0.2">
      <c r="A1734" s="20" t="s">
        <v>2706</v>
      </c>
    </row>
    <row r="1735" spans="1:1" x14ac:dyDescent="0.2">
      <c r="A1735" s="20" t="s">
        <v>2780</v>
      </c>
    </row>
    <row r="1736" spans="1:1" x14ac:dyDescent="0.2">
      <c r="A1736" s="20" t="s">
        <v>2835</v>
      </c>
    </row>
    <row r="1737" spans="1:1" x14ac:dyDescent="0.2">
      <c r="A1737" s="20" t="s">
        <v>2892</v>
      </c>
    </row>
    <row r="1738" spans="1:1" x14ac:dyDescent="0.2">
      <c r="A1738" s="20" t="s">
        <v>2949</v>
      </c>
    </row>
    <row r="1739" spans="1:1" x14ac:dyDescent="0.2">
      <c r="A1739" s="20" t="s">
        <v>1786</v>
      </c>
    </row>
    <row r="1740" spans="1:1" x14ac:dyDescent="0.2">
      <c r="A1740" s="20" t="s">
        <v>288</v>
      </c>
    </row>
    <row r="1741" spans="1:1" x14ac:dyDescent="0.2">
      <c r="A1741" s="20" t="s">
        <v>471</v>
      </c>
    </row>
    <row r="1742" spans="1:1" x14ac:dyDescent="0.2">
      <c r="A1742" s="20" t="s">
        <v>770</v>
      </c>
    </row>
    <row r="1743" spans="1:1" x14ac:dyDescent="0.2">
      <c r="A1743" s="20" t="s">
        <v>2236</v>
      </c>
    </row>
    <row r="1744" spans="1:1" x14ac:dyDescent="0.2">
      <c r="A1744" s="20" t="s">
        <v>1791</v>
      </c>
    </row>
    <row r="1745" spans="1:1" x14ac:dyDescent="0.2">
      <c r="A1745" s="20" t="s">
        <v>292</v>
      </c>
    </row>
    <row r="1746" spans="1:1" x14ac:dyDescent="0.2">
      <c r="A1746" s="20" t="s">
        <v>475</v>
      </c>
    </row>
    <row r="1747" spans="1:1" x14ac:dyDescent="0.2">
      <c r="A1747" s="20" t="s">
        <v>774</v>
      </c>
    </row>
    <row r="1748" spans="1:1" x14ac:dyDescent="0.2">
      <c r="A1748" s="20" t="s">
        <v>2240</v>
      </c>
    </row>
    <row r="1749" spans="1:1" x14ac:dyDescent="0.2">
      <c r="A1749" s="20" t="s">
        <v>1784</v>
      </c>
    </row>
    <row r="1750" spans="1:1" x14ac:dyDescent="0.2">
      <c r="A1750" s="20" t="s">
        <v>287</v>
      </c>
    </row>
    <row r="1751" spans="1:1" x14ac:dyDescent="0.2">
      <c r="A1751" s="20" t="s">
        <v>470</v>
      </c>
    </row>
    <row r="1752" spans="1:1" x14ac:dyDescent="0.2">
      <c r="A1752" s="20" t="s">
        <v>769</v>
      </c>
    </row>
    <row r="1753" spans="1:1" x14ac:dyDescent="0.2">
      <c r="A1753" s="20" t="s">
        <v>2235</v>
      </c>
    </row>
    <row r="1754" spans="1:1" x14ac:dyDescent="0.2">
      <c r="A1754" s="20" t="s">
        <v>1789</v>
      </c>
    </row>
    <row r="1755" spans="1:1" x14ac:dyDescent="0.2">
      <c r="A1755" s="20" t="s">
        <v>291</v>
      </c>
    </row>
    <row r="1756" spans="1:1" x14ac:dyDescent="0.2">
      <c r="A1756" s="20" t="s">
        <v>474</v>
      </c>
    </row>
    <row r="1757" spans="1:1" x14ac:dyDescent="0.2">
      <c r="A1757" s="20" t="s">
        <v>773</v>
      </c>
    </row>
    <row r="1758" spans="1:1" x14ac:dyDescent="0.2">
      <c r="A1758" s="20" t="s">
        <v>2239</v>
      </c>
    </row>
    <row r="1759" spans="1:1" x14ac:dyDescent="0.2">
      <c r="A1759" s="20" t="s">
        <v>1788</v>
      </c>
    </row>
    <row r="1760" spans="1:1" x14ac:dyDescent="0.2">
      <c r="A1760" s="20" t="s">
        <v>290</v>
      </c>
    </row>
    <row r="1761" spans="1:1" x14ac:dyDescent="0.2">
      <c r="A1761" s="20" t="s">
        <v>473</v>
      </c>
    </row>
    <row r="1762" spans="1:1" x14ac:dyDescent="0.2">
      <c r="A1762" s="20" t="s">
        <v>772</v>
      </c>
    </row>
    <row r="1763" spans="1:1" x14ac:dyDescent="0.2">
      <c r="A1763" s="20" t="s">
        <v>2238</v>
      </c>
    </row>
    <row r="1764" spans="1:1" x14ac:dyDescent="0.2">
      <c r="A1764" s="20" t="s">
        <v>1991</v>
      </c>
    </row>
    <row r="1765" spans="1:1" x14ac:dyDescent="0.2">
      <c r="A1765" s="20" t="s">
        <v>278</v>
      </c>
    </row>
    <row r="1766" spans="1:1" x14ac:dyDescent="0.2">
      <c r="A1766" s="20" t="s">
        <v>461</v>
      </c>
    </row>
    <row r="1767" spans="1:1" x14ac:dyDescent="0.2">
      <c r="A1767" s="20" t="s">
        <v>760</v>
      </c>
    </row>
    <row r="1768" spans="1:1" x14ac:dyDescent="0.2">
      <c r="A1768" s="20" t="s">
        <v>2226</v>
      </c>
    </row>
    <row r="1769" spans="1:1" x14ac:dyDescent="0.2">
      <c r="A1769" s="20" t="s">
        <v>1844</v>
      </c>
    </row>
    <row r="1770" spans="1:1" x14ac:dyDescent="0.2">
      <c r="A1770" s="20" t="s">
        <v>322</v>
      </c>
    </row>
    <row r="1771" spans="1:1" x14ac:dyDescent="0.2">
      <c r="A1771" s="20" t="s">
        <v>505</v>
      </c>
    </row>
    <row r="1772" spans="1:1" x14ac:dyDescent="0.2">
      <c r="A1772" s="20" t="s">
        <v>2081</v>
      </c>
    </row>
    <row r="1773" spans="1:1" x14ac:dyDescent="0.2">
      <c r="A1773" s="20" t="s">
        <v>2270</v>
      </c>
    </row>
    <row r="1774" spans="1:1" x14ac:dyDescent="0.2">
      <c r="A1774" s="20" t="s">
        <v>1850</v>
      </c>
    </row>
    <row r="1775" spans="1:1" x14ac:dyDescent="0.2">
      <c r="A1775" s="20" t="s">
        <v>325</v>
      </c>
    </row>
    <row r="1776" spans="1:1" x14ac:dyDescent="0.2">
      <c r="A1776" s="20" t="s">
        <v>508</v>
      </c>
    </row>
    <row r="1777" spans="1:1" x14ac:dyDescent="0.2">
      <c r="A1777" s="20" t="s">
        <v>2084</v>
      </c>
    </row>
    <row r="1778" spans="1:1" x14ac:dyDescent="0.2">
      <c r="A1778" s="20" t="s">
        <v>2273</v>
      </c>
    </row>
    <row r="1779" spans="1:1" x14ac:dyDescent="0.2">
      <c r="A1779" s="20" t="s">
        <v>1858</v>
      </c>
    </row>
    <row r="1780" spans="1:1" x14ac:dyDescent="0.2">
      <c r="A1780" s="20" t="s">
        <v>329</v>
      </c>
    </row>
    <row r="1781" spans="1:1" x14ac:dyDescent="0.2">
      <c r="A1781" s="20" t="s">
        <v>512</v>
      </c>
    </row>
    <row r="1782" spans="1:1" x14ac:dyDescent="0.2">
      <c r="A1782" s="20" t="s">
        <v>2088</v>
      </c>
    </row>
    <row r="1783" spans="1:1" x14ac:dyDescent="0.2">
      <c r="A1783" s="20" t="s">
        <v>1175</v>
      </c>
    </row>
    <row r="1784" spans="1:1" x14ac:dyDescent="0.2">
      <c r="A1784" s="20" t="s">
        <v>2721</v>
      </c>
    </row>
    <row r="1785" spans="1:1" x14ac:dyDescent="0.2">
      <c r="A1785" s="20" t="s">
        <v>2789</v>
      </c>
    </row>
    <row r="1786" spans="1:1" x14ac:dyDescent="0.2">
      <c r="A1786" s="20" t="s">
        <v>2844</v>
      </c>
    </row>
    <row r="1787" spans="1:1" x14ac:dyDescent="0.2">
      <c r="A1787" s="20" t="s">
        <v>2901</v>
      </c>
    </row>
    <row r="1788" spans="1:1" x14ac:dyDescent="0.2">
      <c r="A1788" s="20" t="s">
        <v>2958</v>
      </c>
    </row>
    <row r="1789" spans="1:1" x14ac:dyDescent="0.2">
      <c r="A1789" s="20" t="s">
        <v>2723</v>
      </c>
    </row>
    <row r="1790" spans="1:1" x14ac:dyDescent="0.2">
      <c r="A1790" s="20" t="s">
        <v>2790</v>
      </c>
    </row>
    <row r="1791" spans="1:1" x14ac:dyDescent="0.2">
      <c r="A1791" s="20" t="s">
        <v>2845</v>
      </c>
    </row>
    <row r="1792" spans="1:1" x14ac:dyDescent="0.2">
      <c r="A1792" s="20" t="s">
        <v>2902</v>
      </c>
    </row>
    <row r="1793" spans="1:1" x14ac:dyDescent="0.2">
      <c r="A1793" s="20" t="s">
        <v>2959</v>
      </c>
    </row>
    <row r="1794" spans="1:1" x14ac:dyDescent="0.2">
      <c r="A1794" s="20" t="s">
        <v>1848</v>
      </c>
    </row>
    <row r="1795" spans="1:1" x14ac:dyDescent="0.2">
      <c r="A1795" s="20" t="s">
        <v>324</v>
      </c>
    </row>
    <row r="1796" spans="1:1" x14ac:dyDescent="0.2">
      <c r="A1796" s="20" t="s">
        <v>507</v>
      </c>
    </row>
    <row r="1797" spans="1:1" x14ac:dyDescent="0.2">
      <c r="A1797" s="20" t="s">
        <v>2083</v>
      </c>
    </row>
    <row r="1798" spans="1:1" x14ac:dyDescent="0.2">
      <c r="A1798" s="20" t="s">
        <v>2272</v>
      </c>
    </row>
    <row r="1799" spans="1:1" x14ac:dyDescent="0.2">
      <c r="A1799" s="20" t="s">
        <v>1856</v>
      </c>
    </row>
    <row r="1800" spans="1:1" x14ac:dyDescent="0.2">
      <c r="A1800" s="20" t="s">
        <v>328</v>
      </c>
    </row>
    <row r="1801" spans="1:1" x14ac:dyDescent="0.2">
      <c r="A1801" s="20" t="s">
        <v>511</v>
      </c>
    </row>
    <row r="1802" spans="1:1" x14ac:dyDescent="0.2">
      <c r="A1802" s="20" t="s">
        <v>2087</v>
      </c>
    </row>
    <row r="1803" spans="1:1" x14ac:dyDescent="0.2">
      <c r="A1803" s="20" t="s">
        <v>1174</v>
      </c>
    </row>
    <row r="1804" spans="1:1" x14ac:dyDescent="0.2">
      <c r="A1804" s="20" t="s">
        <v>1846</v>
      </c>
    </row>
    <row r="1805" spans="1:1" x14ac:dyDescent="0.2">
      <c r="A1805" s="20" t="s">
        <v>323</v>
      </c>
    </row>
    <row r="1806" spans="1:1" x14ac:dyDescent="0.2">
      <c r="A1806" s="20" t="s">
        <v>506</v>
      </c>
    </row>
    <row r="1807" spans="1:1" x14ac:dyDescent="0.2">
      <c r="A1807" s="20" t="s">
        <v>2082</v>
      </c>
    </row>
    <row r="1808" spans="1:1" x14ac:dyDescent="0.2">
      <c r="A1808" s="20" t="s">
        <v>2271</v>
      </c>
    </row>
    <row r="1809" spans="1:1" x14ac:dyDescent="0.2">
      <c r="A1809" s="20" t="s">
        <v>1854</v>
      </c>
    </row>
    <row r="1810" spans="1:1" x14ac:dyDescent="0.2">
      <c r="A1810" s="20" t="s">
        <v>327</v>
      </c>
    </row>
    <row r="1811" spans="1:1" x14ac:dyDescent="0.2">
      <c r="A1811" s="20" t="s">
        <v>510</v>
      </c>
    </row>
    <row r="1812" spans="1:1" x14ac:dyDescent="0.2">
      <c r="A1812" s="20" t="s">
        <v>2086</v>
      </c>
    </row>
    <row r="1813" spans="1:1" x14ac:dyDescent="0.2">
      <c r="A1813" s="20" t="s">
        <v>2275</v>
      </c>
    </row>
    <row r="1814" spans="1:1" x14ac:dyDescent="0.2">
      <c r="A1814" s="20" t="s">
        <v>1852</v>
      </c>
    </row>
    <row r="1815" spans="1:1" x14ac:dyDescent="0.2">
      <c r="A1815" s="20" t="s">
        <v>326</v>
      </c>
    </row>
    <row r="1816" spans="1:1" x14ac:dyDescent="0.2">
      <c r="A1816" s="20" t="s">
        <v>509</v>
      </c>
    </row>
    <row r="1817" spans="1:1" x14ac:dyDescent="0.2">
      <c r="A1817" s="20" t="s">
        <v>2085</v>
      </c>
    </row>
    <row r="1818" spans="1:1" x14ac:dyDescent="0.2">
      <c r="A1818" s="20" t="s">
        <v>2274</v>
      </c>
    </row>
    <row r="1819" spans="1:1" x14ac:dyDescent="0.2">
      <c r="A1819" s="20" t="s">
        <v>1995</v>
      </c>
    </row>
    <row r="1820" spans="1:1" x14ac:dyDescent="0.2">
      <c r="A1820" s="20" t="s">
        <v>281</v>
      </c>
    </row>
    <row r="1821" spans="1:1" x14ac:dyDescent="0.2">
      <c r="A1821" s="20" t="s">
        <v>464</v>
      </c>
    </row>
    <row r="1822" spans="1:1" x14ac:dyDescent="0.2">
      <c r="A1822" s="20" t="s">
        <v>763</v>
      </c>
    </row>
    <row r="1823" spans="1:1" x14ac:dyDescent="0.2">
      <c r="A1823" s="20" t="s">
        <v>2229</v>
      </c>
    </row>
    <row r="1824" spans="1:1" x14ac:dyDescent="0.2">
      <c r="A1824" s="20" t="s">
        <v>1782</v>
      </c>
    </row>
    <row r="1825" spans="1:1" x14ac:dyDescent="0.2">
      <c r="A1825" s="20" t="s">
        <v>285</v>
      </c>
    </row>
    <row r="1826" spans="1:1" x14ac:dyDescent="0.2">
      <c r="A1826" s="20" t="s">
        <v>468</v>
      </c>
    </row>
    <row r="1827" spans="1:1" x14ac:dyDescent="0.2">
      <c r="A1827" s="20" t="s">
        <v>767</v>
      </c>
    </row>
    <row r="1828" spans="1:1" x14ac:dyDescent="0.2">
      <c r="A1828" s="20" t="s">
        <v>2233</v>
      </c>
    </row>
    <row r="1829" spans="1:1" x14ac:dyDescent="0.2">
      <c r="A1829" s="20" t="s">
        <v>2702</v>
      </c>
    </row>
    <row r="1830" spans="1:1" x14ac:dyDescent="0.2">
      <c r="A1830" s="20" t="s">
        <v>2777</v>
      </c>
    </row>
    <row r="1831" spans="1:1" x14ac:dyDescent="0.2">
      <c r="A1831" s="20" t="s">
        <v>2832</v>
      </c>
    </row>
    <row r="1832" spans="1:1" x14ac:dyDescent="0.2">
      <c r="A1832" s="20" t="s">
        <v>2889</v>
      </c>
    </row>
    <row r="1833" spans="1:1" x14ac:dyDescent="0.2">
      <c r="A1833" s="20" t="s">
        <v>2946</v>
      </c>
    </row>
    <row r="1834" spans="1:1" x14ac:dyDescent="0.2">
      <c r="A1834" s="20" t="s">
        <v>2704</v>
      </c>
    </row>
    <row r="1835" spans="1:1" x14ac:dyDescent="0.2">
      <c r="A1835" s="20" t="s">
        <v>2778</v>
      </c>
    </row>
    <row r="1836" spans="1:1" x14ac:dyDescent="0.2">
      <c r="A1836" s="20" t="s">
        <v>2833</v>
      </c>
    </row>
    <row r="1837" spans="1:1" x14ac:dyDescent="0.2">
      <c r="A1837" s="20" t="s">
        <v>2890</v>
      </c>
    </row>
    <row r="1838" spans="1:1" x14ac:dyDescent="0.2">
      <c r="A1838" s="20" t="s">
        <v>2947</v>
      </c>
    </row>
    <row r="1839" spans="1:1" x14ac:dyDescent="0.2">
      <c r="A1839" s="20" t="s">
        <v>1994</v>
      </c>
    </row>
    <row r="1840" spans="1:1" x14ac:dyDescent="0.2">
      <c r="A1840" s="20" t="s">
        <v>280</v>
      </c>
    </row>
    <row r="1841" spans="1:1" x14ac:dyDescent="0.2">
      <c r="A1841" s="20" t="s">
        <v>463</v>
      </c>
    </row>
    <row r="1842" spans="1:1" x14ac:dyDescent="0.2">
      <c r="A1842" s="20" t="s">
        <v>762</v>
      </c>
    </row>
    <row r="1843" spans="1:1" x14ac:dyDescent="0.2">
      <c r="A1843" s="20" t="s">
        <v>2228</v>
      </c>
    </row>
    <row r="1844" spans="1:1" x14ac:dyDescent="0.2">
      <c r="A1844" s="20" t="s">
        <v>1781</v>
      </c>
    </row>
    <row r="1845" spans="1:1" x14ac:dyDescent="0.2">
      <c r="A1845" s="20" t="s">
        <v>284</v>
      </c>
    </row>
    <row r="1846" spans="1:1" x14ac:dyDescent="0.2">
      <c r="A1846" s="20" t="s">
        <v>467</v>
      </c>
    </row>
    <row r="1847" spans="1:1" x14ac:dyDescent="0.2">
      <c r="A1847" s="20" t="s">
        <v>766</v>
      </c>
    </row>
    <row r="1848" spans="1:1" x14ac:dyDescent="0.2">
      <c r="A1848" s="20" t="s">
        <v>2232</v>
      </c>
    </row>
    <row r="1849" spans="1:1" x14ac:dyDescent="0.2">
      <c r="A1849" s="20" t="s">
        <v>1992</v>
      </c>
    </row>
    <row r="1850" spans="1:1" x14ac:dyDescent="0.2">
      <c r="A1850" s="20" t="s">
        <v>279</v>
      </c>
    </row>
    <row r="1851" spans="1:1" x14ac:dyDescent="0.2">
      <c r="A1851" s="20" t="s">
        <v>462</v>
      </c>
    </row>
    <row r="1852" spans="1:1" x14ac:dyDescent="0.2">
      <c r="A1852" s="20" t="s">
        <v>761</v>
      </c>
    </row>
    <row r="1853" spans="1:1" x14ac:dyDescent="0.2">
      <c r="A1853" s="20" t="s">
        <v>2227</v>
      </c>
    </row>
    <row r="1854" spans="1:1" x14ac:dyDescent="0.2">
      <c r="A1854" s="20" t="s">
        <v>1998</v>
      </c>
    </row>
    <row r="1855" spans="1:1" x14ac:dyDescent="0.2">
      <c r="A1855" s="20" t="s">
        <v>283</v>
      </c>
    </row>
    <row r="1856" spans="1:1" x14ac:dyDescent="0.2">
      <c r="A1856" s="20" t="s">
        <v>466</v>
      </c>
    </row>
    <row r="1857" spans="1:1" x14ac:dyDescent="0.2">
      <c r="A1857" s="20" t="s">
        <v>765</v>
      </c>
    </row>
    <row r="1858" spans="1:1" x14ac:dyDescent="0.2">
      <c r="A1858" s="20" t="s">
        <v>2231</v>
      </c>
    </row>
    <row r="1859" spans="1:1" x14ac:dyDescent="0.2">
      <c r="A1859" s="20" t="s">
        <v>1997</v>
      </c>
    </row>
    <row r="1860" spans="1:1" x14ac:dyDescent="0.2">
      <c r="A1860" s="20" t="s">
        <v>282</v>
      </c>
    </row>
    <row r="1861" spans="1:1" x14ac:dyDescent="0.2">
      <c r="A1861" s="20" t="s">
        <v>465</v>
      </c>
    </row>
    <row r="1862" spans="1:1" x14ac:dyDescent="0.2">
      <c r="A1862" s="20" t="s">
        <v>764</v>
      </c>
    </row>
    <row r="1863" spans="1:1" x14ac:dyDescent="0.2">
      <c r="A1863" s="20" t="s">
        <v>2230</v>
      </c>
    </row>
    <row r="1864" spans="1:1" x14ac:dyDescent="0.2">
      <c r="A1864" s="20" t="s">
        <v>1793</v>
      </c>
    </row>
    <row r="1865" spans="1:1" x14ac:dyDescent="0.2">
      <c r="A1865" s="20" t="s">
        <v>294</v>
      </c>
    </row>
    <row r="1866" spans="1:1" x14ac:dyDescent="0.2">
      <c r="A1866" s="20" t="s">
        <v>477</v>
      </c>
    </row>
    <row r="1867" spans="1:1" x14ac:dyDescent="0.2">
      <c r="A1867" s="20" t="s">
        <v>776</v>
      </c>
    </row>
    <row r="1868" spans="1:1" x14ac:dyDescent="0.2">
      <c r="A1868" s="20" t="s">
        <v>2242</v>
      </c>
    </row>
    <row r="1869" spans="1:1" x14ac:dyDescent="0.2">
      <c r="A1869" s="20" t="s">
        <v>543</v>
      </c>
    </row>
    <row r="1870" spans="1:1" x14ac:dyDescent="0.2">
      <c r="A1870" s="20" t="s">
        <v>338</v>
      </c>
    </row>
    <row r="1871" spans="1:1" x14ac:dyDescent="0.2">
      <c r="A1871" s="20" t="s">
        <v>521</v>
      </c>
    </row>
    <row r="1872" spans="1:1" x14ac:dyDescent="0.2">
      <c r="A1872" s="20" t="s">
        <v>2097</v>
      </c>
    </row>
    <row r="1873" spans="1:1" x14ac:dyDescent="0.2">
      <c r="A1873" s="20" t="s">
        <v>1184</v>
      </c>
    </row>
    <row r="1874" spans="1:1" x14ac:dyDescent="0.2">
      <c r="A1874" s="20" t="s">
        <v>549</v>
      </c>
    </row>
    <row r="1875" spans="1:1" x14ac:dyDescent="0.2">
      <c r="A1875" s="20" t="s">
        <v>341</v>
      </c>
    </row>
    <row r="1876" spans="1:1" x14ac:dyDescent="0.2">
      <c r="A1876" s="20" t="s">
        <v>524</v>
      </c>
    </row>
    <row r="1877" spans="1:1" x14ac:dyDescent="0.2">
      <c r="A1877" s="20" t="s">
        <v>2100</v>
      </c>
    </row>
    <row r="1878" spans="1:1" x14ac:dyDescent="0.2">
      <c r="A1878" s="20" t="s">
        <v>1187</v>
      </c>
    </row>
    <row r="1879" spans="1:1" x14ac:dyDescent="0.2">
      <c r="A1879" s="20" t="s">
        <v>557</v>
      </c>
    </row>
    <row r="1880" spans="1:1" x14ac:dyDescent="0.2">
      <c r="A1880" s="20" t="s">
        <v>345</v>
      </c>
    </row>
    <row r="1881" spans="1:1" x14ac:dyDescent="0.2">
      <c r="A1881" s="20" t="s">
        <v>528</v>
      </c>
    </row>
    <row r="1882" spans="1:1" x14ac:dyDescent="0.2">
      <c r="A1882" s="20" t="s">
        <v>2104</v>
      </c>
    </row>
    <row r="1883" spans="1:1" x14ac:dyDescent="0.2">
      <c r="A1883" s="20" t="s">
        <v>1191</v>
      </c>
    </row>
    <row r="1884" spans="1:1" x14ac:dyDescent="0.2">
      <c r="A1884" s="20" t="s">
        <v>2729</v>
      </c>
    </row>
    <row r="1885" spans="1:1" x14ac:dyDescent="0.2">
      <c r="A1885" s="20" t="s">
        <v>2793</v>
      </c>
    </row>
    <row r="1886" spans="1:1" x14ac:dyDescent="0.2">
      <c r="A1886" s="20" t="s">
        <v>2848</v>
      </c>
    </row>
    <row r="1887" spans="1:1" x14ac:dyDescent="0.2">
      <c r="A1887" s="20" t="s">
        <v>2905</v>
      </c>
    </row>
    <row r="1888" spans="1:1" x14ac:dyDescent="0.2">
      <c r="A1888" s="20" t="s">
        <v>2962</v>
      </c>
    </row>
    <row r="1889" spans="1:1" x14ac:dyDescent="0.2">
      <c r="A1889" s="20" t="s">
        <v>2731</v>
      </c>
    </row>
    <row r="1890" spans="1:1" x14ac:dyDescent="0.2">
      <c r="A1890" s="20" t="s">
        <v>2794</v>
      </c>
    </row>
    <row r="1891" spans="1:1" x14ac:dyDescent="0.2">
      <c r="A1891" s="20" t="s">
        <v>2849</v>
      </c>
    </row>
    <row r="1892" spans="1:1" x14ac:dyDescent="0.2">
      <c r="A1892" s="20" t="s">
        <v>2906</v>
      </c>
    </row>
    <row r="1893" spans="1:1" x14ac:dyDescent="0.2">
      <c r="A1893" s="20" t="s">
        <v>2963</v>
      </c>
    </row>
    <row r="1894" spans="1:1" x14ac:dyDescent="0.2">
      <c r="A1894" s="20" t="s">
        <v>547</v>
      </c>
    </row>
    <row r="1895" spans="1:1" x14ac:dyDescent="0.2">
      <c r="A1895" s="20" t="s">
        <v>340</v>
      </c>
    </row>
    <row r="1896" spans="1:1" x14ac:dyDescent="0.2">
      <c r="A1896" s="20" t="s">
        <v>523</v>
      </c>
    </row>
    <row r="1897" spans="1:1" x14ac:dyDescent="0.2">
      <c r="A1897" s="20" t="s">
        <v>2099</v>
      </c>
    </row>
    <row r="1898" spans="1:1" x14ac:dyDescent="0.2">
      <c r="A1898" s="20" t="s">
        <v>1186</v>
      </c>
    </row>
    <row r="1899" spans="1:1" x14ac:dyDescent="0.2">
      <c r="A1899" s="20" t="s">
        <v>555</v>
      </c>
    </row>
    <row r="1900" spans="1:1" x14ac:dyDescent="0.2">
      <c r="A1900" s="20" t="s">
        <v>344</v>
      </c>
    </row>
    <row r="1901" spans="1:1" x14ac:dyDescent="0.2">
      <c r="A1901" s="20" t="s">
        <v>527</v>
      </c>
    </row>
    <row r="1902" spans="1:1" x14ac:dyDescent="0.2">
      <c r="A1902" s="20" t="s">
        <v>2103</v>
      </c>
    </row>
    <row r="1903" spans="1:1" x14ac:dyDescent="0.2">
      <c r="A1903" s="20" t="s">
        <v>1190</v>
      </c>
    </row>
    <row r="1904" spans="1:1" x14ac:dyDescent="0.2">
      <c r="A1904" s="20" t="s">
        <v>545</v>
      </c>
    </row>
    <row r="1905" spans="1:1" x14ac:dyDescent="0.2">
      <c r="A1905" s="20" t="s">
        <v>339</v>
      </c>
    </row>
    <row r="1906" spans="1:1" x14ac:dyDescent="0.2">
      <c r="A1906" s="20" t="s">
        <v>522</v>
      </c>
    </row>
    <row r="1907" spans="1:1" x14ac:dyDescent="0.2">
      <c r="A1907" s="20" t="s">
        <v>2098</v>
      </c>
    </row>
    <row r="1908" spans="1:1" x14ac:dyDescent="0.2">
      <c r="A1908" s="20" t="s">
        <v>1185</v>
      </c>
    </row>
    <row r="1909" spans="1:1" x14ac:dyDescent="0.2">
      <c r="A1909" s="20" t="s">
        <v>553</v>
      </c>
    </row>
    <row r="1910" spans="1:1" x14ac:dyDescent="0.2">
      <c r="A1910" s="20" t="s">
        <v>343</v>
      </c>
    </row>
    <row r="1911" spans="1:1" x14ac:dyDescent="0.2">
      <c r="A1911" s="20" t="s">
        <v>526</v>
      </c>
    </row>
    <row r="1912" spans="1:1" x14ac:dyDescent="0.2">
      <c r="A1912" s="20" t="s">
        <v>2102</v>
      </c>
    </row>
    <row r="1913" spans="1:1" x14ac:dyDescent="0.2">
      <c r="A1913" s="20" t="s">
        <v>1189</v>
      </c>
    </row>
    <row r="1914" spans="1:1" x14ac:dyDescent="0.2">
      <c r="A1914" s="20" t="s">
        <v>551</v>
      </c>
    </row>
    <row r="1915" spans="1:1" x14ac:dyDescent="0.2">
      <c r="A1915" s="20" t="s">
        <v>342</v>
      </c>
    </row>
    <row r="1916" spans="1:1" x14ac:dyDescent="0.2">
      <c r="A1916" s="20" t="s">
        <v>525</v>
      </c>
    </row>
    <row r="1917" spans="1:1" x14ac:dyDescent="0.2">
      <c r="A1917" s="20" t="s">
        <v>2101</v>
      </c>
    </row>
    <row r="1918" spans="1:1" x14ac:dyDescent="0.2">
      <c r="A1918" s="20" t="s">
        <v>1188</v>
      </c>
    </row>
    <row r="1919" spans="1:1" x14ac:dyDescent="0.2">
      <c r="A1919" s="20" t="s">
        <v>1797</v>
      </c>
    </row>
    <row r="1920" spans="1:1" x14ac:dyDescent="0.2">
      <c r="A1920" s="20" t="s">
        <v>297</v>
      </c>
    </row>
    <row r="1921" spans="1:1" x14ac:dyDescent="0.2">
      <c r="A1921" s="20" t="s">
        <v>480</v>
      </c>
    </row>
    <row r="1922" spans="1:1" x14ac:dyDescent="0.2">
      <c r="A1922" s="20" t="s">
        <v>779</v>
      </c>
    </row>
    <row r="1923" spans="1:1" x14ac:dyDescent="0.2">
      <c r="A1923" s="20" t="s">
        <v>2245</v>
      </c>
    </row>
    <row r="1924" spans="1:1" x14ac:dyDescent="0.2">
      <c r="A1924" s="20" t="s">
        <v>1802</v>
      </c>
    </row>
    <row r="1925" spans="1:1" x14ac:dyDescent="0.2">
      <c r="A1925" s="20" t="s">
        <v>301</v>
      </c>
    </row>
    <row r="1926" spans="1:1" x14ac:dyDescent="0.2">
      <c r="A1926" s="20" t="s">
        <v>484</v>
      </c>
    </row>
    <row r="1927" spans="1:1" x14ac:dyDescent="0.2">
      <c r="A1927" s="20" t="s">
        <v>783</v>
      </c>
    </row>
    <row r="1928" spans="1:1" x14ac:dyDescent="0.2">
      <c r="A1928" s="20" t="s">
        <v>2249</v>
      </c>
    </row>
    <row r="1929" spans="1:1" x14ac:dyDescent="0.2">
      <c r="A1929" s="20" t="s">
        <v>2707</v>
      </c>
    </row>
    <row r="1930" spans="1:1" x14ac:dyDescent="0.2">
      <c r="A1930" s="20" t="s">
        <v>2781</v>
      </c>
    </row>
    <row r="1931" spans="1:1" x14ac:dyDescent="0.2">
      <c r="A1931" s="20" t="s">
        <v>2836</v>
      </c>
    </row>
    <row r="1932" spans="1:1" x14ac:dyDescent="0.2">
      <c r="A1932" s="20" t="s">
        <v>2893</v>
      </c>
    </row>
    <row r="1933" spans="1:1" x14ac:dyDescent="0.2">
      <c r="A1933" s="20" t="s">
        <v>2950</v>
      </c>
    </row>
    <row r="1934" spans="1:1" x14ac:dyDescent="0.2">
      <c r="A1934" s="20" t="s">
        <v>2708</v>
      </c>
    </row>
    <row r="1935" spans="1:1" x14ac:dyDescent="0.2">
      <c r="A1935" s="20" t="s">
        <v>2782</v>
      </c>
    </row>
    <row r="1936" spans="1:1" x14ac:dyDescent="0.2">
      <c r="A1936" s="20" t="s">
        <v>2837</v>
      </c>
    </row>
    <row r="1937" spans="1:1" x14ac:dyDescent="0.2">
      <c r="A1937" s="20" t="s">
        <v>2894</v>
      </c>
    </row>
    <row r="1938" spans="1:1" x14ac:dyDescent="0.2">
      <c r="A1938" s="20" t="s">
        <v>2951</v>
      </c>
    </row>
    <row r="1939" spans="1:1" x14ac:dyDescent="0.2">
      <c r="A1939" s="20" t="s">
        <v>1796</v>
      </c>
    </row>
    <row r="1940" spans="1:1" x14ac:dyDescent="0.2">
      <c r="A1940" s="20" t="s">
        <v>296</v>
      </c>
    </row>
    <row r="1941" spans="1:1" x14ac:dyDescent="0.2">
      <c r="A1941" s="20" t="s">
        <v>479</v>
      </c>
    </row>
    <row r="1942" spans="1:1" x14ac:dyDescent="0.2">
      <c r="A1942" s="20" t="s">
        <v>778</v>
      </c>
    </row>
    <row r="1943" spans="1:1" x14ac:dyDescent="0.2">
      <c r="A1943" s="20" t="s">
        <v>2244</v>
      </c>
    </row>
    <row r="1944" spans="1:1" x14ac:dyDescent="0.2">
      <c r="A1944" s="20" t="s">
        <v>1801</v>
      </c>
    </row>
    <row r="1945" spans="1:1" x14ac:dyDescent="0.2">
      <c r="A1945" s="20" t="s">
        <v>300</v>
      </c>
    </row>
    <row r="1946" spans="1:1" x14ac:dyDescent="0.2">
      <c r="A1946" s="20" t="s">
        <v>483</v>
      </c>
    </row>
    <row r="1947" spans="1:1" x14ac:dyDescent="0.2">
      <c r="A1947" s="20" t="s">
        <v>782</v>
      </c>
    </row>
    <row r="1948" spans="1:1" x14ac:dyDescent="0.2">
      <c r="A1948" s="20" t="s">
        <v>2248</v>
      </c>
    </row>
    <row r="1949" spans="1:1" x14ac:dyDescent="0.2">
      <c r="A1949" s="20" t="s">
        <v>1794</v>
      </c>
    </row>
    <row r="1950" spans="1:1" x14ac:dyDescent="0.2">
      <c r="A1950" s="20" t="s">
        <v>295</v>
      </c>
    </row>
    <row r="1951" spans="1:1" x14ac:dyDescent="0.2">
      <c r="A1951" s="20" t="s">
        <v>478</v>
      </c>
    </row>
    <row r="1952" spans="1:1" x14ac:dyDescent="0.2">
      <c r="A1952" s="20" t="s">
        <v>777</v>
      </c>
    </row>
    <row r="1953" spans="1:1" x14ac:dyDescent="0.2">
      <c r="A1953" s="20" t="s">
        <v>2243</v>
      </c>
    </row>
    <row r="1954" spans="1:1" x14ac:dyDescent="0.2">
      <c r="A1954" s="20" t="s">
        <v>1799</v>
      </c>
    </row>
    <row r="1955" spans="1:1" x14ac:dyDescent="0.2">
      <c r="A1955" s="20" t="s">
        <v>299</v>
      </c>
    </row>
    <row r="1956" spans="1:1" x14ac:dyDescent="0.2">
      <c r="A1956" s="20" t="s">
        <v>482</v>
      </c>
    </row>
    <row r="1957" spans="1:1" x14ac:dyDescent="0.2">
      <c r="A1957" s="20" t="s">
        <v>781</v>
      </c>
    </row>
    <row r="1958" spans="1:1" x14ac:dyDescent="0.2">
      <c r="A1958" s="20" t="s">
        <v>2247</v>
      </c>
    </row>
    <row r="1959" spans="1:1" x14ac:dyDescent="0.2">
      <c r="A1959" s="20" t="s">
        <v>1798</v>
      </c>
    </row>
    <row r="1960" spans="1:1" x14ac:dyDescent="0.2">
      <c r="A1960" s="20" t="s">
        <v>298</v>
      </c>
    </row>
    <row r="1961" spans="1:1" x14ac:dyDescent="0.2">
      <c r="A1961" s="20" t="s">
        <v>481</v>
      </c>
    </row>
    <row r="1962" spans="1:1" x14ac:dyDescent="0.2">
      <c r="A1962" s="20" t="s">
        <v>780</v>
      </c>
    </row>
    <row r="1963" spans="1:1" x14ac:dyDescent="0.2">
      <c r="A1963" s="20" t="s">
        <v>2246</v>
      </c>
    </row>
    <row r="1964" spans="1:1" x14ac:dyDescent="0.2">
      <c r="A1964" s="20" t="s">
        <v>1961</v>
      </c>
    </row>
    <row r="1965" spans="1:1" x14ac:dyDescent="0.2">
      <c r="A1965" s="20" t="s">
        <v>664</v>
      </c>
    </row>
    <row r="1966" spans="1:1" x14ac:dyDescent="0.2">
      <c r="A1966" s="20" t="s">
        <v>443</v>
      </c>
    </row>
    <row r="1967" spans="1:1" x14ac:dyDescent="0.2">
      <c r="A1967" s="20" t="s">
        <v>742</v>
      </c>
    </row>
    <row r="1968" spans="1:1" x14ac:dyDescent="0.2">
      <c r="A1968" s="20" t="s">
        <v>2208</v>
      </c>
    </row>
    <row r="1969" spans="1:1" x14ac:dyDescent="0.2">
      <c r="A1969" s="20" t="s">
        <v>2472</v>
      </c>
    </row>
    <row r="1970" spans="1:1" x14ac:dyDescent="0.2">
      <c r="A1970" s="20" t="s">
        <v>2513</v>
      </c>
    </row>
    <row r="1971" spans="1:1" x14ac:dyDescent="0.2">
      <c r="A1971" s="20" t="s">
        <v>703</v>
      </c>
    </row>
    <row r="1972" spans="1:1" x14ac:dyDescent="0.2">
      <c r="A1972" s="20" t="s">
        <v>2295</v>
      </c>
    </row>
    <row r="1973" spans="1:1" x14ac:dyDescent="0.2">
      <c r="A1973" s="20" t="s">
        <v>969</v>
      </c>
    </row>
    <row r="1974" spans="1:1" x14ac:dyDescent="0.2">
      <c r="A1974" s="20" t="s">
        <v>2475</v>
      </c>
    </row>
    <row r="1975" spans="1:1" x14ac:dyDescent="0.2">
      <c r="A1975" s="20" t="s">
        <v>2515</v>
      </c>
    </row>
    <row r="1976" spans="1:1" x14ac:dyDescent="0.2">
      <c r="A1976" s="20" t="s">
        <v>705</v>
      </c>
    </row>
    <row r="1977" spans="1:1" x14ac:dyDescent="0.2">
      <c r="A1977" s="20" t="s">
        <v>2297</v>
      </c>
    </row>
    <row r="1978" spans="1:1" x14ac:dyDescent="0.2">
      <c r="A1978" s="20" t="s">
        <v>971</v>
      </c>
    </row>
    <row r="1979" spans="1:1" x14ac:dyDescent="0.2">
      <c r="A1979" s="20" t="s">
        <v>2485</v>
      </c>
    </row>
    <row r="1980" spans="1:1" x14ac:dyDescent="0.2">
      <c r="A1980" s="20" t="s">
        <v>2521</v>
      </c>
    </row>
    <row r="1981" spans="1:1" x14ac:dyDescent="0.2">
      <c r="A1981" s="20" t="s">
        <v>711</v>
      </c>
    </row>
    <row r="1982" spans="1:1" x14ac:dyDescent="0.2">
      <c r="A1982" s="20" t="s">
        <v>2303</v>
      </c>
    </row>
    <row r="1983" spans="1:1" x14ac:dyDescent="0.2">
      <c r="A1983" s="20" t="s">
        <v>977</v>
      </c>
    </row>
    <row r="1984" spans="1:1" x14ac:dyDescent="0.2">
      <c r="A1984" s="20" t="s">
        <v>566</v>
      </c>
    </row>
    <row r="1985" spans="1:1" x14ac:dyDescent="0.2">
      <c r="A1985" s="20" t="s">
        <v>350</v>
      </c>
    </row>
    <row r="1986" spans="1:1" x14ac:dyDescent="0.2">
      <c r="A1986" s="20" t="s">
        <v>533</v>
      </c>
    </row>
    <row r="1987" spans="1:1" x14ac:dyDescent="0.2">
      <c r="A1987" s="20" t="s">
        <v>2109</v>
      </c>
    </row>
    <row r="1988" spans="1:1" x14ac:dyDescent="0.2">
      <c r="A1988" s="20" t="s">
        <v>1196</v>
      </c>
    </row>
    <row r="1989" spans="1:1" x14ac:dyDescent="0.2">
      <c r="A1989" s="20" t="s">
        <v>2740</v>
      </c>
    </row>
    <row r="1990" spans="1:1" x14ac:dyDescent="0.2">
      <c r="A1990" s="20" t="s">
        <v>2799</v>
      </c>
    </row>
    <row r="1991" spans="1:1" x14ac:dyDescent="0.2">
      <c r="A1991" s="20" t="s">
        <v>2854</v>
      </c>
    </row>
    <row r="1992" spans="1:1" x14ac:dyDescent="0.2">
      <c r="A1992" s="20" t="s">
        <v>2911</v>
      </c>
    </row>
    <row r="1993" spans="1:1" x14ac:dyDescent="0.2">
      <c r="A1993" s="20" t="s">
        <v>2968</v>
      </c>
    </row>
    <row r="1994" spans="1:1" x14ac:dyDescent="0.2">
      <c r="A1994" s="20" t="s">
        <v>2487</v>
      </c>
    </row>
    <row r="1995" spans="1:1" x14ac:dyDescent="0.2">
      <c r="A1995" s="20" t="s">
        <v>2522</v>
      </c>
    </row>
    <row r="1996" spans="1:1" x14ac:dyDescent="0.2">
      <c r="A1996" s="20" t="s">
        <v>712</v>
      </c>
    </row>
    <row r="1997" spans="1:1" x14ac:dyDescent="0.2">
      <c r="A1997" s="20" t="s">
        <v>2304</v>
      </c>
    </row>
    <row r="1998" spans="1:1" x14ac:dyDescent="0.2">
      <c r="A1998" s="20" t="s">
        <v>978</v>
      </c>
    </row>
    <row r="1999" spans="1:1" x14ac:dyDescent="0.2">
      <c r="A1999" s="20" t="s">
        <v>560</v>
      </c>
    </row>
    <row r="2000" spans="1:1" x14ac:dyDescent="0.2">
      <c r="A2000" s="20" t="s">
        <v>347</v>
      </c>
    </row>
    <row r="2001" spans="1:1" x14ac:dyDescent="0.2">
      <c r="A2001" s="20" t="s">
        <v>530</v>
      </c>
    </row>
    <row r="2002" spans="1:1" x14ac:dyDescent="0.2">
      <c r="A2002" s="20" t="s">
        <v>2106</v>
      </c>
    </row>
    <row r="2003" spans="1:1" x14ac:dyDescent="0.2">
      <c r="A2003" s="20" t="s">
        <v>1193</v>
      </c>
    </row>
    <row r="2004" spans="1:1" x14ac:dyDescent="0.2">
      <c r="A2004" s="20" t="s">
        <v>2734</v>
      </c>
    </row>
    <row r="2005" spans="1:1" x14ac:dyDescent="0.2">
      <c r="A2005" s="20" t="s">
        <v>2796</v>
      </c>
    </row>
    <row r="2006" spans="1:1" x14ac:dyDescent="0.2">
      <c r="A2006" s="20" t="s">
        <v>2851</v>
      </c>
    </row>
    <row r="2007" spans="1:1" x14ac:dyDescent="0.2">
      <c r="A2007" s="20" t="s">
        <v>2908</v>
      </c>
    </row>
    <row r="2008" spans="1:1" x14ac:dyDescent="0.2">
      <c r="A2008" s="20" t="s">
        <v>2965</v>
      </c>
    </row>
    <row r="2009" spans="1:1" x14ac:dyDescent="0.2">
      <c r="A2009" s="20" t="s">
        <v>2476</v>
      </c>
    </row>
    <row r="2010" spans="1:1" x14ac:dyDescent="0.2">
      <c r="A2010" s="20" t="s">
        <v>2516</v>
      </c>
    </row>
    <row r="2011" spans="1:1" x14ac:dyDescent="0.2">
      <c r="A2011" s="20" t="s">
        <v>706</v>
      </c>
    </row>
    <row r="2012" spans="1:1" x14ac:dyDescent="0.2">
      <c r="A2012" s="20" t="s">
        <v>2298</v>
      </c>
    </row>
    <row r="2013" spans="1:1" x14ac:dyDescent="0.2">
      <c r="A2013" s="20" t="s">
        <v>972</v>
      </c>
    </row>
    <row r="2014" spans="1:1" x14ac:dyDescent="0.2">
      <c r="A2014" s="20" t="s">
        <v>2478</v>
      </c>
    </row>
    <row r="2015" spans="1:1" x14ac:dyDescent="0.2">
      <c r="A2015" s="20" t="s">
        <v>2517</v>
      </c>
    </row>
    <row r="2016" spans="1:1" x14ac:dyDescent="0.2">
      <c r="A2016" s="20" t="s">
        <v>707</v>
      </c>
    </row>
    <row r="2017" spans="1:1" x14ac:dyDescent="0.2">
      <c r="A2017" s="20" t="s">
        <v>2299</v>
      </c>
    </row>
    <row r="2018" spans="1:1" x14ac:dyDescent="0.2">
      <c r="A2018" s="20" t="s">
        <v>973</v>
      </c>
    </row>
    <row r="2019" spans="1:1" x14ac:dyDescent="0.2">
      <c r="A2019" s="20" t="s">
        <v>2489</v>
      </c>
    </row>
    <row r="2020" spans="1:1" x14ac:dyDescent="0.2">
      <c r="A2020" s="20" t="s">
        <v>683</v>
      </c>
    </row>
    <row r="2021" spans="1:1" x14ac:dyDescent="0.2">
      <c r="A2021" s="20" t="s">
        <v>713</v>
      </c>
    </row>
    <row r="2022" spans="1:1" x14ac:dyDescent="0.2">
      <c r="A2022" s="20" t="s">
        <v>2305</v>
      </c>
    </row>
    <row r="2023" spans="1:1" x14ac:dyDescent="0.2">
      <c r="A2023" s="20" t="s">
        <v>979</v>
      </c>
    </row>
    <row r="2024" spans="1:1" x14ac:dyDescent="0.2">
      <c r="A2024" s="20" t="s">
        <v>568</v>
      </c>
    </row>
    <row r="2025" spans="1:1" x14ac:dyDescent="0.2">
      <c r="A2025" s="20" t="s">
        <v>351</v>
      </c>
    </row>
    <row r="2026" spans="1:1" x14ac:dyDescent="0.2">
      <c r="A2026" s="20" t="s">
        <v>534</v>
      </c>
    </row>
    <row r="2027" spans="1:1" x14ac:dyDescent="0.2">
      <c r="A2027" s="20" t="s">
        <v>2110</v>
      </c>
    </row>
    <row r="2028" spans="1:1" x14ac:dyDescent="0.2">
      <c r="A2028" s="20" t="s">
        <v>1197</v>
      </c>
    </row>
    <row r="2029" spans="1:1" x14ac:dyDescent="0.2">
      <c r="A2029" s="20" t="s">
        <v>2742</v>
      </c>
    </row>
    <row r="2030" spans="1:1" x14ac:dyDescent="0.2">
      <c r="A2030" s="20" t="s">
        <v>2800</v>
      </c>
    </row>
    <row r="2031" spans="1:1" x14ac:dyDescent="0.2">
      <c r="A2031" s="20" t="s">
        <v>2855</v>
      </c>
    </row>
    <row r="2032" spans="1:1" x14ac:dyDescent="0.2">
      <c r="A2032" s="20" t="s">
        <v>2912</v>
      </c>
    </row>
    <row r="2033" spans="1:1" x14ac:dyDescent="0.2">
      <c r="A2033" s="20" t="s">
        <v>2969</v>
      </c>
    </row>
    <row r="2034" spans="1:1" x14ac:dyDescent="0.2">
      <c r="A2034" s="20" t="s">
        <v>2491</v>
      </c>
    </row>
    <row r="2035" spans="1:1" x14ac:dyDescent="0.2">
      <c r="A2035" s="20" t="s">
        <v>684</v>
      </c>
    </row>
    <row r="2036" spans="1:1" x14ac:dyDescent="0.2">
      <c r="A2036" s="20" t="s">
        <v>714</v>
      </c>
    </row>
    <row r="2037" spans="1:1" x14ac:dyDescent="0.2">
      <c r="A2037" s="20" t="s">
        <v>2306</v>
      </c>
    </row>
    <row r="2038" spans="1:1" x14ac:dyDescent="0.2">
      <c r="A2038" s="20" t="s">
        <v>980</v>
      </c>
    </row>
    <row r="2039" spans="1:1" x14ac:dyDescent="0.2">
      <c r="A2039" s="20" t="s">
        <v>562</v>
      </c>
    </row>
    <row r="2040" spans="1:1" x14ac:dyDescent="0.2">
      <c r="A2040" s="20" t="s">
        <v>348</v>
      </c>
    </row>
    <row r="2041" spans="1:1" x14ac:dyDescent="0.2">
      <c r="A2041" s="20" t="s">
        <v>531</v>
      </c>
    </row>
    <row r="2042" spans="1:1" x14ac:dyDescent="0.2">
      <c r="A2042" s="20" t="s">
        <v>2107</v>
      </c>
    </row>
    <row r="2043" spans="1:1" x14ac:dyDescent="0.2">
      <c r="A2043" s="20" t="s">
        <v>1194</v>
      </c>
    </row>
    <row r="2044" spans="1:1" x14ac:dyDescent="0.2">
      <c r="A2044" s="20" t="s">
        <v>2736</v>
      </c>
    </row>
    <row r="2045" spans="1:1" x14ac:dyDescent="0.2">
      <c r="A2045" s="20" t="s">
        <v>2797</v>
      </c>
    </row>
    <row r="2046" spans="1:1" x14ac:dyDescent="0.2">
      <c r="A2046" s="20" t="s">
        <v>2852</v>
      </c>
    </row>
    <row r="2047" spans="1:1" x14ac:dyDescent="0.2">
      <c r="A2047" s="20" t="s">
        <v>2909</v>
      </c>
    </row>
    <row r="2048" spans="1:1" x14ac:dyDescent="0.2">
      <c r="A2048" s="20" t="s">
        <v>2966</v>
      </c>
    </row>
    <row r="2049" spans="1:1" x14ac:dyDescent="0.2">
      <c r="A2049" s="20" t="s">
        <v>2479</v>
      </c>
    </row>
    <row r="2050" spans="1:1" x14ac:dyDescent="0.2">
      <c r="A2050" s="20" t="s">
        <v>2518</v>
      </c>
    </row>
    <row r="2051" spans="1:1" x14ac:dyDescent="0.2">
      <c r="A2051" s="20" t="s">
        <v>708</v>
      </c>
    </row>
    <row r="2052" spans="1:1" x14ac:dyDescent="0.2">
      <c r="A2052" s="20" t="s">
        <v>2300</v>
      </c>
    </row>
    <row r="2053" spans="1:1" x14ac:dyDescent="0.2">
      <c r="A2053" s="20" t="s">
        <v>974</v>
      </c>
    </row>
    <row r="2054" spans="1:1" x14ac:dyDescent="0.2">
      <c r="A2054" s="20" t="s">
        <v>2481</v>
      </c>
    </row>
    <row r="2055" spans="1:1" x14ac:dyDescent="0.2">
      <c r="A2055" s="20" t="s">
        <v>2519</v>
      </c>
    </row>
    <row r="2056" spans="1:1" x14ac:dyDescent="0.2">
      <c r="A2056" s="20" t="s">
        <v>709</v>
      </c>
    </row>
    <row r="2057" spans="1:1" x14ac:dyDescent="0.2">
      <c r="A2057" s="20" t="s">
        <v>2301</v>
      </c>
    </row>
    <row r="2058" spans="1:1" x14ac:dyDescent="0.2">
      <c r="A2058" s="20" t="s">
        <v>975</v>
      </c>
    </row>
    <row r="2059" spans="1:1" x14ac:dyDescent="0.2">
      <c r="A2059" s="20" t="s">
        <v>564</v>
      </c>
    </row>
    <row r="2060" spans="1:1" x14ac:dyDescent="0.2">
      <c r="A2060" s="20" t="s">
        <v>349</v>
      </c>
    </row>
    <row r="2061" spans="1:1" x14ac:dyDescent="0.2">
      <c r="A2061" s="20" t="s">
        <v>532</v>
      </c>
    </row>
    <row r="2062" spans="1:1" x14ac:dyDescent="0.2">
      <c r="A2062" s="20" t="s">
        <v>2108</v>
      </c>
    </row>
    <row r="2063" spans="1:1" x14ac:dyDescent="0.2">
      <c r="A2063" s="20" t="s">
        <v>1195</v>
      </c>
    </row>
    <row r="2064" spans="1:1" x14ac:dyDescent="0.2">
      <c r="A2064" s="20" t="s">
        <v>2738</v>
      </c>
    </row>
    <row r="2065" spans="1:1" x14ac:dyDescent="0.2">
      <c r="A2065" s="20" t="s">
        <v>2798</v>
      </c>
    </row>
    <row r="2066" spans="1:1" x14ac:dyDescent="0.2">
      <c r="A2066" s="20" t="s">
        <v>2853</v>
      </c>
    </row>
    <row r="2067" spans="1:1" x14ac:dyDescent="0.2">
      <c r="A2067" s="20" t="s">
        <v>2910</v>
      </c>
    </row>
    <row r="2068" spans="1:1" x14ac:dyDescent="0.2">
      <c r="A2068" s="20" t="s">
        <v>2967</v>
      </c>
    </row>
    <row r="2069" spans="1:1" x14ac:dyDescent="0.2">
      <c r="A2069" s="20" t="s">
        <v>2483</v>
      </c>
    </row>
    <row r="2070" spans="1:1" x14ac:dyDescent="0.2">
      <c r="A2070" s="20" t="s">
        <v>2520</v>
      </c>
    </row>
    <row r="2071" spans="1:1" x14ac:dyDescent="0.2">
      <c r="A2071" s="20" t="s">
        <v>710</v>
      </c>
    </row>
    <row r="2072" spans="1:1" x14ac:dyDescent="0.2">
      <c r="A2072" s="20" t="s">
        <v>2302</v>
      </c>
    </row>
    <row r="2073" spans="1:1" x14ac:dyDescent="0.2">
      <c r="A2073" s="20" t="s">
        <v>976</v>
      </c>
    </row>
    <row r="2074" spans="1:1" x14ac:dyDescent="0.2">
      <c r="A2074" s="20" t="s">
        <v>559</v>
      </c>
    </row>
    <row r="2075" spans="1:1" x14ac:dyDescent="0.2">
      <c r="A2075" s="20" t="s">
        <v>346</v>
      </c>
    </row>
    <row r="2076" spans="1:1" x14ac:dyDescent="0.2">
      <c r="A2076" s="20" t="s">
        <v>529</v>
      </c>
    </row>
    <row r="2077" spans="1:1" x14ac:dyDescent="0.2">
      <c r="A2077" s="20" t="s">
        <v>2105</v>
      </c>
    </row>
    <row r="2078" spans="1:1" x14ac:dyDescent="0.2">
      <c r="A2078" s="20" t="s">
        <v>1192</v>
      </c>
    </row>
    <row r="2079" spans="1:1" x14ac:dyDescent="0.2">
      <c r="A2079" s="20" t="s">
        <v>2733</v>
      </c>
    </row>
    <row r="2080" spans="1:1" x14ac:dyDescent="0.2">
      <c r="A2080" s="20" t="s">
        <v>2795</v>
      </c>
    </row>
    <row r="2081" spans="1:1" x14ac:dyDescent="0.2">
      <c r="A2081" s="20" t="s">
        <v>2850</v>
      </c>
    </row>
    <row r="2082" spans="1:1" x14ac:dyDescent="0.2">
      <c r="A2082" s="20" t="s">
        <v>2907</v>
      </c>
    </row>
    <row r="2083" spans="1:1" x14ac:dyDescent="0.2">
      <c r="A2083" s="20" t="s">
        <v>2964</v>
      </c>
    </row>
    <row r="2084" spans="1:1" x14ac:dyDescent="0.2">
      <c r="A2084" s="20" t="s">
        <v>2473</v>
      </c>
    </row>
    <row r="2085" spans="1:1" x14ac:dyDescent="0.2">
      <c r="A2085" s="20" t="s">
        <v>2514</v>
      </c>
    </row>
    <row r="2086" spans="1:1" x14ac:dyDescent="0.2">
      <c r="A2086" s="20" t="s">
        <v>704</v>
      </c>
    </row>
    <row r="2087" spans="1:1" x14ac:dyDescent="0.2">
      <c r="A2087" s="20" t="s">
        <v>2296</v>
      </c>
    </row>
    <row r="2088" spans="1:1" x14ac:dyDescent="0.2">
      <c r="A2088" s="20" t="s">
        <v>970</v>
      </c>
    </row>
    <row r="2089" spans="1:1" x14ac:dyDescent="0.2">
      <c r="A2089" s="20" t="s">
        <v>2493</v>
      </c>
    </row>
    <row r="2090" spans="1:1" x14ac:dyDescent="0.2">
      <c r="A2090" s="20" t="s">
        <v>685</v>
      </c>
    </row>
    <row r="2091" spans="1:1" x14ac:dyDescent="0.2">
      <c r="A2091" s="20" t="s">
        <v>2276</v>
      </c>
    </row>
    <row r="2092" spans="1:1" x14ac:dyDescent="0.2">
      <c r="A2092" s="20" t="s">
        <v>2307</v>
      </c>
    </row>
    <row r="2093" spans="1:1" x14ac:dyDescent="0.2">
      <c r="A2093" s="20" t="s">
        <v>981</v>
      </c>
    </row>
    <row r="2094" spans="1:1" x14ac:dyDescent="0.2">
      <c r="A2094" s="20" t="s">
        <v>570</v>
      </c>
    </row>
    <row r="2095" spans="1:1" x14ac:dyDescent="0.2">
      <c r="A2095" s="20" t="s">
        <v>352</v>
      </c>
    </row>
    <row r="2096" spans="1:1" x14ac:dyDescent="0.2">
      <c r="A2096" s="20" t="s">
        <v>535</v>
      </c>
    </row>
    <row r="2097" spans="1:1" x14ac:dyDescent="0.2">
      <c r="A2097" s="20" t="s">
        <v>2111</v>
      </c>
    </row>
    <row r="2098" spans="1:1" x14ac:dyDescent="0.2">
      <c r="A2098" s="20" t="s">
        <v>1198</v>
      </c>
    </row>
    <row r="2099" spans="1:1" x14ac:dyDescent="0.2">
      <c r="A2099" s="20" t="s">
        <v>2744</v>
      </c>
    </row>
    <row r="2100" spans="1:1" x14ac:dyDescent="0.2">
      <c r="A2100" s="20" t="s">
        <v>2801</v>
      </c>
    </row>
    <row r="2101" spans="1:1" x14ac:dyDescent="0.2">
      <c r="A2101" s="20" t="s">
        <v>2856</v>
      </c>
    </row>
    <row r="2102" spans="1:1" x14ac:dyDescent="0.2">
      <c r="A2102" s="20" t="s">
        <v>2913</v>
      </c>
    </row>
    <row r="2103" spans="1:1" x14ac:dyDescent="0.2">
      <c r="A2103" s="20" t="s">
        <v>2970</v>
      </c>
    </row>
    <row r="2104" spans="1:1" x14ac:dyDescent="0.2">
      <c r="A2104" s="20" t="s">
        <v>2495</v>
      </c>
    </row>
    <row r="2105" spans="1:1" x14ac:dyDescent="0.2">
      <c r="A2105" s="20" t="s">
        <v>686</v>
      </c>
    </row>
    <row r="2106" spans="1:1" x14ac:dyDescent="0.2">
      <c r="A2106" s="20" t="s">
        <v>2277</v>
      </c>
    </row>
    <row r="2107" spans="1:1" x14ac:dyDescent="0.2">
      <c r="A2107" s="20" t="s">
        <v>2308</v>
      </c>
    </row>
    <row r="2108" spans="1:1" x14ac:dyDescent="0.2">
      <c r="A2108" s="20" t="s">
        <v>982</v>
      </c>
    </row>
    <row r="2109" spans="1:1" x14ac:dyDescent="0.2">
      <c r="A2109" s="20" t="s">
        <v>571</v>
      </c>
    </row>
    <row r="2110" spans="1:1" x14ac:dyDescent="0.2">
      <c r="A2110" s="20" t="s">
        <v>2278</v>
      </c>
    </row>
    <row r="2111" spans="1:1" x14ac:dyDescent="0.2">
      <c r="A2111" s="20" t="s">
        <v>2309</v>
      </c>
    </row>
    <row r="2112" spans="1:1" x14ac:dyDescent="0.2">
      <c r="A2112" s="20" t="s">
        <v>983</v>
      </c>
    </row>
    <row r="2113" spans="1:1" x14ac:dyDescent="0.2">
      <c r="A2113" s="20" t="s">
        <v>572</v>
      </c>
    </row>
    <row r="2114" spans="1:1" x14ac:dyDescent="0.2">
      <c r="A2114" s="20" t="s">
        <v>537</v>
      </c>
    </row>
    <row r="2115" spans="1:1" x14ac:dyDescent="0.2">
      <c r="A2115" s="20" t="s">
        <v>2113</v>
      </c>
    </row>
    <row r="2116" spans="1:1" x14ac:dyDescent="0.2">
      <c r="A2116" s="20" t="s">
        <v>1199</v>
      </c>
    </row>
    <row r="2117" spans="1:1" x14ac:dyDescent="0.2">
      <c r="A2117" s="20" t="s">
        <v>2745</v>
      </c>
    </row>
    <row r="2118" spans="1:1" x14ac:dyDescent="0.2">
      <c r="A2118" s="20" t="s">
        <v>2857</v>
      </c>
    </row>
    <row r="2119" spans="1:1" x14ac:dyDescent="0.2">
      <c r="A2119" s="20" t="s">
        <v>2914</v>
      </c>
    </row>
    <row r="2120" spans="1:1" x14ac:dyDescent="0.2">
      <c r="A2120" s="20" t="s">
        <v>2971</v>
      </c>
    </row>
    <row r="2121" spans="1:1" x14ac:dyDescent="0.2">
      <c r="A2121" s="26" t="s">
        <v>1468</v>
      </c>
    </row>
    <row r="2122" spans="1:1" x14ac:dyDescent="0.2">
      <c r="A2122" s="26" t="s">
        <v>3189</v>
      </c>
    </row>
    <row r="2123" spans="1:1" x14ac:dyDescent="0.2">
      <c r="A2123" s="26" t="s">
        <v>1471</v>
      </c>
    </row>
    <row r="2124" spans="1:1" x14ac:dyDescent="0.2">
      <c r="A2124" s="26" t="s">
        <v>3190</v>
      </c>
    </row>
    <row r="2125" spans="1:1" x14ac:dyDescent="0.2">
      <c r="A2125" s="26" t="s">
        <v>1473</v>
      </c>
    </row>
    <row r="2126" spans="1:1" x14ac:dyDescent="0.2">
      <c r="A2126" s="26" t="s">
        <v>3191</v>
      </c>
    </row>
    <row r="2127" spans="1:1" x14ac:dyDescent="0.2">
      <c r="A2127" s="26" t="s">
        <v>1475</v>
      </c>
    </row>
    <row r="2128" spans="1:1" x14ac:dyDescent="0.2">
      <c r="A2128" s="26" t="s">
        <v>3192</v>
      </c>
    </row>
    <row r="2129" spans="1:1" x14ac:dyDescent="0.2">
      <c r="A2129" s="26" t="s">
        <v>1477</v>
      </c>
    </row>
    <row r="2130" spans="1:1" x14ac:dyDescent="0.2">
      <c r="A2130" s="26" t="s">
        <v>3193</v>
      </c>
    </row>
    <row r="2131" spans="1:1" x14ac:dyDescent="0.2">
      <c r="A2131" s="26" t="s">
        <v>1478</v>
      </c>
    </row>
    <row r="2132" spans="1:1" x14ac:dyDescent="0.2">
      <c r="A2132" s="26" t="s">
        <v>3194</v>
      </c>
    </row>
    <row r="2133" spans="1:1" x14ac:dyDescent="0.2">
      <c r="A2133" s="26" t="s">
        <v>1479</v>
      </c>
    </row>
    <row r="2134" spans="1:1" x14ac:dyDescent="0.2">
      <c r="A2134" s="26" t="s">
        <v>3195</v>
      </c>
    </row>
    <row r="2135" spans="1:1" x14ac:dyDescent="0.2">
      <c r="A2135" s="26" t="s">
        <v>1480</v>
      </c>
    </row>
    <row r="2136" spans="1:1" x14ac:dyDescent="0.2">
      <c r="A2136" s="26" t="s">
        <v>3196</v>
      </c>
    </row>
    <row r="2137" spans="1:1" x14ac:dyDescent="0.2">
      <c r="A2137" s="28" t="s">
        <v>726</v>
      </c>
    </row>
    <row r="2138" spans="1:1" x14ac:dyDescent="0.2">
      <c r="A2138" s="28" t="s">
        <v>715</v>
      </c>
    </row>
    <row r="2139" spans="1:1" x14ac:dyDescent="0.2">
      <c r="A2139" s="28" t="s">
        <v>725</v>
      </c>
    </row>
    <row r="2140" spans="1:1" x14ac:dyDescent="0.2">
      <c r="A2140" s="28" t="s">
        <v>727</v>
      </c>
    </row>
    <row r="2141" spans="1:1" x14ac:dyDescent="0.2">
      <c r="A2141" s="28" t="s">
        <v>717</v>
      </c>
    </row>
    <row r="2142" spans="1:1" x14ac:dyDescent="0.2">
      <c r="A2142" s="28" t="s">
        <v>716</v>
      </c>
    </row>
    <row r="2143" spans="1:1" x14ac:dyDescent="0.2">
      <c r="A2143" s="28" t="s">
        <v>721</v>
      </c>
    </row>
    <row r="2144" spans="1:1" x14ac:dyDescent="0.2">
      <c r="A2144" s="28" t="s">
        <v>729</v>
      </c>
    </row>
    <row r="2145" spans="1:1" x14ac:dyDescent="0.2">
      <c r="A2145" s="28" t="s">
        <v>724</v>
      </c>
    </row>
    <row r="2146" spans="1:1" x14ac:dyDescent="0.2">
      <c r="A2146" s="28" t="s">
        <v>720</v>
      </c>
    </row>
    <row r="2147" spans="1:1" x14ac:dyDescent="0.2">
      <c r="A2147" s="28" t="s">
        <v>728</v>
      </c>
    </row>
    <row r="2148" spans="1:1" x14ac:dyDescent="0.2">
      <c r="A2148" s="28" t="s">
        <v>718</v>
      </c>
    </row>
    <row r="2149" spans="1:1" x14ac:dyDescent="0.2">
      <c r="A2149" s="28" t="s">
        <v>719</v>
      </c>
    </row>
    <row r="2150" spans="1:1" x14ac:dyDescent="0.2">
      <c r="A2150" s="24" t="s">
        <v>984</v>
      </c>
    </row>
    <row r="2151" spans="1:1" x14ac:dyDescent="0.2">
      <c r="A2151" s="24" t="s">
        <v>987</v>
      </c>
    </row>
    <row r="2152" spans="1:1" x14ac:dyDescent="0.2">
      <c r="A2152" s="24" t="s">
        <v>989</v>
      </c>
    </row>
    <row r="2153" spans="1:1" x14ac:dyDescent="0.2">
      <c r="A2153" s="24" t="s">
        <v>991</v>
      </c>
    </row>
    <row r="2154" spans="1:1" x14ac:dyDescent="0.2">
      <c r="A2154" s="24" t="s">
        <v>986</v>
      </c>
    </row>
    <row r="2155" spans="1:1" x14ac:dyDescent="0.2">
      <c r="A2155" s="24" t="s">
        <v>988</v>
      </c>
    </row>
    <row r="2156" spans="1:1" x14ac:dyDescent="0.2">
      <c r="A2156" s="24" t="s">
        <v>990</v>
      </c>
    </row>
    <row r="2157" spans="1:1" x14ac:dyDescent="0.2">
      <c r="A2157" s="24" t="s">
        <v>992</v>
      </c>
    </row>
    <row r="2158" spans="1:1" x14ac:dyDescent="0.2">
      <c r="A2158" s="24" t="s">
        <v>993</v>
      </c>
    </row>
    <row r="2159" spans="1:1" x14ac:dyDescent="0.2">
      <c r="A2159" s="24" t="s">
        <v>1003</v>
      </c>
    </row>
    <row r="2160" spans="1:1" x14ac:dyDescent="0.2">
      <c r="A2160" s="24" t="s">
        <v>1009</v>
      </c>
    </row>
    <row r="2161" spans="1:1" x14ac:dyDescent="0.2">
      <c r="A2161" s="24" t="s">
        <v>1015</v>
      </c>
    </row>
    <row r="2162" spans="1:1" x14ac:dyDescent="0.2">
      <c r="A2162" s="24" t="s">
        <v>1021</v>
      </c>
    </row>
    <row r="2163" spans="1:1" x14ac:dyDescent="0.2">
      <c r="A2163" s="24" t="s">
        <v>994</v>
      </c>
    </row>
    <row r="2164" spans="1:1" x14ac:dyDescent="0.2">
      <c r="A2164" s="24" t="s">
        <v>1004</v>
      </c>
    </row>
    <row r="2165" spans="1:1" x14ac:dyDescent="0.2">
      <c r="A2165" s="24" t="s">
        <v>1010</v>
      </c>
    </row>
    <row r="2166" spans="1:1" x14ac:dyDescent="0.2">
      <c r="A2166" s="24" t="s">
        <v>1016</v>
      </c>
    </row>
    <row r="2167" spans="1:1" x14ac:dyDescent="0.2">
      <c r="A2167" s="24" t="s">
        <v>1022</v>
      </c>
    </row>
    <row r="2168" spans="1:1" x14ac:dyDescent="0.2">
      <c r="A2168" s="24" t="s">
        <v>995</v>
      </c>
    </row>
    <row r="2169" spans="1:1" x14ac:dyDescent="0.2">
      <c r="A2169" s="24" t="s">
        <v>1005</v>
      </c>
    </row>
    <row r="2170" spans="1:1" x14ac:dyDescent="0.2">
      <c r="A2170" s="24" t="s">
        <v>1011</v>
      </c>
    </row>
    <row r="2171" spans="1:1" x14ac:dyDescent="0.2">
      <c r="A2171" s="24" t="s">
        <v>1017</v>
      </c>
    </row>
    <row r="2172" spans="1:1" x14ac:dyDescent="0.2">
      <c r="A2172" s="24" t="s">
        <v>1023</v>
      </c>
    </row>
    <row r="2173" spans="1:1" x14ac:dyDescent="0.2">
      <c r="A2173" s="24" t="s">
        <v>997</v>
      </c>
    </row>
    <row r="2174" spans="1:1" x14ac:dyDescent="0.2">
      <c r="A2174" s="24" t="s">
        <v>1006</v>
      </c>
    </row>
    <row r="2175" spans="1:1" x14ac:dyDescent="0.2">
      <c r="A2175" s="24" t="s">
        <v>1012</v>
      </c>
    </row>
    <row r="2176" spans="1:1" x14ac:dyDescent="0.2">
      <c r="A2176" s="24" t="s">
        <v>1018</v>
      </c>
    </row>
    <row r="2177" spans="1:1" x14ac:dyDescent="0.2">
      <c r="A2177" s="24" t="s">
        <v>1024</v>
      </c>
    </row>
    <row r="2178" spans="1:1" x14ac:dyDescent="0.2">
      <c r="A2178" s="24" t="s">
        <v>999</v>
      </c>
    </row>
    <row r="2179" spans="1:1" x14ac:dyDescent="0.2">
      <c r="A2179" s="24" t="s">
        <v>1007</v>
      </c>
    </row>
    <row r="2180" spans="1:1" x14ac:dyDescent="0.2">
      <c r="A2180" s="24" t="s">
        <v>1013</v>
      </c>
    </row>
    <row r="2181" spans="1:1" x14ac:dyDescent="0.2">
      <c r="A2181" s="24" t="s">
        <v>1019</v>
      </c>
    </row>
    <row r="2182" spans="1:1" x14ac:dyDescent="0.2">
      <c r="A2182" s="24" t="s">
        <v>1025</v>
      </c>
    </row>
    <row r="2183" spans="1:1" x14ac:dyDescent="0.2">
      <c r="A2183" s="24" t="s">
        <v>1001</v>
      </c>
    </row>
    <row r="2184" spans="1:1" x14ac:dyDescent="0.2">
      <c r="A2184" s="21" t="s">
        <v>1008</v>
      </c>
    </row>
    <row r="2185" spans="1:1" x14ac:dyDescent="0.2">
      <c r="A2185" s="21" t="s">
        <v>1014</v>
      </c>
    </row>
    <row r="2186" spans="1:1" x14ac:dyDescent="0.2">
      <c r="A2186" s="21" t="s">
        <v>1020</v>
      </c>
    </row>
    <row r="2187" spans="1:1" x14ac:dyDescent="0.2">
      <c r="A2187" s="21" t="s">
        <v>1026</v>
      </c>
    </row>
    <row r="2188" spans="1:1" x14ac:dyDescent="0.2">
      <c r="A2188" s="19" t="s">
        <v>123</v>
      </c>
    </row>
    <row r="2189" spans="1:1" x14ac:dyDescent="0.2">
      <c r="A2189" s="19" t="s">
        <v>3210</v>
      </c>
    </row>
    <row r="2190" spans="1:1" x14ac:dyDescent="0.2">
      <c r="A2190" s="19" t="s">
        <v>127</v>
      </c>
    </row>
    <row r="2191" spans="1:1" x14ac:dyDescent="0.2">
      <c r="A2191" s="19" t="s">
        <v>3212</v>
      </c>
    </row>
    <row r="2192" spans="1:1" x14ac:dyDescent="0.2">
      <c r="A2192" s="19" t="s">
        <v>125</v>
      </c>
    </row>
    <row r="2193" spans="1:1" x14ac:dyDescent="0.2">
      <c r="A2193" s="19" t="s">
        <v>3211</v>
      </c>
    </row>
    <row r="2194" spans="1:1" x14ac:dyDescent="0.2">
      <c r="A2194" s="19" t="s">
        <v>129</v>
      </c>
    </row>
    <row r="2195" spans="1:1" x14ac:dyDescent="0.2">
      <c r="A2195" s="19" t="s">
        <v>3213</v>
      </c>
    </row>
    <row r="2196" spans="1:1" x14ac:dyDescent="0.2">
      <c r="A2196" s="19" t="s">
        <v>131</v>
      </c>
    </row>
    <row r="2197" spans="1:1" x14ac:dyDescent="0.2">
      <c r="A2197" s="19" t="s">
        <v>3214</v>
      </c>
    </row>
    <row r="2198" spans="1:1" x14ac:dyDescent="0.2">
      <c r="A2198" s="22" t="s">
        <v>1027</v>
      </c>
    </row>
    <row r="2199" spans="1:1" x14ac:dyDescent="0.2">
      <c r="A2199" s="22" t="s">
        <v>1031</v>
      </c>
    </row>
    <row r="2200" spans="1:1" x14ac:dyDescent="0.2">
      <c r="A2200" s="22" t="s">
        <v>1033</v>
      </c>
    </row>
    <row r="2201" spans="1:1" x14ac:dyDescent="0.2">
      <c r="A2201" s="22" t="s">
        <v>1035</v>
      </c>
    </row>
    <row r="2202" spans="1:1" x14ac:dyDescent="0.2">
      <c r="A2202" s="22" t="s">
        <v>1029</v>
      </c>
    </row>
    <row r="2203" spans="1:1" x14ac:dyDescent="0.2">
      <c r="A2203" s="22" t="s">
        <v>1032</v>
      </c>
    </row>
    <row r="2204" spans="1:1" x14ac:dyDescent="0.2">
      <c r="A2204" s="22" t="s">
        <v>1034</v>
      </c>
    </row>
    <row r="2205" spans="1:1" x14ac:dyDescent="0.2">
      <c r="A2205" s="22" t="s">
        <v>1036</v>
      </c>
    </row>
    <row r="2206" spans="1:1" x14ac:dyDescent="0.2">
      <c r="A2206" s="19" t="s">
        <v>1037</v>
      </c>
    </row>
    <row r="2207" spans="1:1" x14ac:dyDescent="0.2">
      <c r="A2207" s="19" t="s">
        <v>1044</v>
      </c>
    </row>
    <row r="2208" spans="1:1" x14ac:dyDescent="0.2">
      <c r="A2208" s="19" t="s">
        <v>1048</v>
      </c>
    </row>
    <row r="2209" spans="1:1" x14ac:dyDescent="0.2">
      <c r="A2209" s="19" t="s">
        <v>1052</v>
      </c>
    </row>
    <row r="2210" spans="1:1" x14ac:dyDescent="0.2">
      <c r="A2210" s="19" t="s">
        <v>1056</v>
      </c>
    </row>
    <row r="2211" spans="1:1" x14ac:dyDescent="0.2">
      <c r="A2211" s="19" t="s">
        <v>89</v>
      </c>
    </row>
    <row r="2212" spans="1:1" x14ac:dyDescent="0.2">
      <c r="A2212" s="19" t="s">
        <v>100</v>
      </c>
    </row>
    <row r="2213" spans="1:1" x14ac:dyDescent="0.2">
      <c r="A2213" s="19" t="s">
        <v>106</v>
      </c>
    </row>
    <row r="2214" spans="1:1" x14ac:dyDescent="0.2">
      <c r="A2214" s="19" t="s">
        <v>112</v>
      </c>
    </row>
    <row r="2215" spans="1:1" x14ac:dyDescent="0.2">
      <c r="A2215" s="19" t="s">
        <v>118</v>
      </c>
    </row>
    <row r="2216" spans="1:1" x14ac:dyDescent="0.2">
      <c r="A2216" s="19" t="s">
        <v>87</v>
      </c>
    </row>
    <row r="2217" spans="1:1" x14ac:dyDescent="0.2">
      <c r="A2217" s="19" t="s">
        <v>99</v>
      </c>
    </row>
    <row r="2218" spans="1:1" x14ac:dyDescent="0.2">
      <c r="A2218" s="19" t="s">
        <v>105</v>
      </c>
    </row>
    <row r="2219" spans="1:1" x14ac:dyDescent="0.2">
      <c r="A2219" s="19" t="s">
        <v>111</v>
      </c>
    </row>
    <row r="2220" spans="1:1" x14ac:dyDescent="0.2">
      <c r="A2220" s="19" t="s">
        <v>117</v>
      </c>
    </row>
    <row r="2221" spans="1:1" x14ac:dyDescent="0.2">
      <c r="A2221" s="19" t="s">
        <v>91</v>
      </c>
    </row>
    <row r="2222" spans="1:1" x14ac:dyDescent="0.2">
      <c r="A2222" s="19" t="s">
        <v>101</v>
      </c>
    </row>
    <row r="2223" spans="1:1" x14ac:dyDescent="0.2">
      <c r="A2223" s="19" t="s">
        <v>107</v>
      </c>
    </row>
    <row r="2224" spans="1:1" x14ac:dyDescent="0.2">
      <c r="A2224" s="19" t="s">
        <v>113</v>
      </c>
    </row>
    <row r="2225" spans="1:1" x14ac:dyDescent="0.2">
      <c r="A2225" s="19" t="s">
        <v>119</v>
      </c>
    </row>
    <row r="2226" spans="1:1" x14ac:dyDescent="0.2">
      <c r="A2226" s="19" t="s">
        <v>1039</v>
      </c>
    </row>
    <row r="2227" spans="1:1" x14ac:dyDescent="0.2">
      <c r="A2227" s="19" t="s">
        <v>1045</v>
      </c>
    </row>
    <row r="2228" spans="1:1" x14ac:dyDescent="0.2">
      <c r="A2228" s="19" t="s">
        <v>1049</v>
      </c>
    </row>
    <row r="2229" spans="1:1" x14ac:dyDescent="0.2">
      <c r="A2229" s="19" t="s">
        <v>1053</v>
      </c>
    </row>
    <row r="2230" spans="1:1" x14ac:dyDescent="0.2">
      <c r="A2230" s="19" t="s">
        <v>1057</v>
      </c>
    </row>
    <row r="2231" spans="1:1" x14ac:dyDescent="0.2">
      <c r="A2231" s="19" t="s">
        <v>95</v>
      </c>
    </row>
    <row r="2232" spans="1:1" x14ac:dyDescent="0.2">
      <c r="A2232" s="19" t="s">
        <v>103</v>
      </c>
    </row>
    <row r="2233" spans="1:1" x14ac:dyDescent="0.2">
      <c r="A2233" s="19" t="s">
        <v>109</v>
      </c>
    </row>
    <row r="2234" spans="1:1" x14ac:dyDescent="0.2">
      <c r="A2234" s="19" t="s">
        <v>115</v>
      </c>
    </row>
    <row r="2235" spans="1:1" x14ac:dyDescent="0.2">
      <c r="A2235" s="19" t="s">
        <v>121</v>
      </c>
    </row>
    <row r="2236" spans="1:1" x14ac:dyDescent="0.2">
      <c r="A2236" s="19" t="s">
        <v>93</v>
      </c>
    </row>
    <row r="2237" spans="1:1" x14ac:dyDescent="0.2">
      <c r="A2237" s="19" t="s">
        <v>102</v>
      </c>
    </row>
    <row r="2238" spans="1:1" x14ac:dyDescent="0.2">
      <c r="A2238" s="19" t="s">
        <v>108</v>
      </c>
    </row>
    <row r="2239" spans="1:1" x14ac:dyDescent="0.2">
      <c r="A2239" s="19" t="s">
        <v>114</v>
      </c>
    </row>
    <row r="2240" spans="1:1" x14ac:dyDescent="0.2">
      <c r="A2240" s="19" t="s">
        <v>120</v>
      </c>
    </row>
    <row r="2241" spans="1:1" x14ac:dyDescent="0.2">
      <c r="A2241" s="19" t="s">
        <v>97</v>
      </c>
    </row>
    <row r="2242" spans="1:1" x14ac:dyDescent="0.2">
      <c r="A2242" s="19" t="s">
        <v>104</v>
      </c>
    </row>
    <row r="2243" spans="1:1" x14ac:dyDescent="0.2">
      <c r="A2243" s="19" t="s">
        <v>110</v>
      </c>
    </row>
    <row r="2244" spans="1:1" x14ac:dyDescent="0.2">
      <c r="A2244" s="19" t="s">
        <v>116</v>
      </c>
    </row>
    <row r="2245" spans="1:1" x14ac:dyDescent="0.2">
      <c r="A2245" s="19" t="s">
        <v>122</v>
      </c>
    </row>
    <row r="2246" spans="1:1" x14ac:dyDescent="0.2">
      <c r="A2246" s="19" t="s">
        <v>1041</v>
      </c>
    </row>
    <row r="2247" spans="1:1" x14ac:dyDescent="0.2">
      <c r="A2247" s="19" t="s">
        <v>1046</v>
      </c>
    </row>
    <row r="2248" spans="1:1" x14ac:dyDescent="0.2">
      <c r="A2248" s="19" t="s">
        <v>1050</v>
      </c>
    </row>
    <row r="2249" spans="1:1" x14ac:dyDescent="0.2">
      <c r="A2249" s="19" t="s">
        <v>1054</v>
      </c>
    </row>
    <row r="2250" spans="1:1" x14ac:dyDescent="0.2">
      <c r="A2250" s="19" t="s">
        <v>1058</v>
      </c>
    </row>
    <row r="2251" spans="1:1" x14ac:dyDescent="0.2">
      <c r="A2251" s="19" t="s">
        <v>1043</v>
      </c>
    </row>
    <row r="2252" spans="1:1" x14ac:dyDescent="0.2">
      <c r="A2252" s="19" t="s">
        <v>1047</v>
      </c>
    </row>
    <row r="2253" spans="1:1" x14ac:dyDescent="0.2">
      <c r="A2253" s="19" t="s">
        <v>1051</v>
      </c>
    </row>
    <row r="2254" spans="1:1" x14ac:dyDescent="0.2">
      <c r="A2254" s="19" t="s">
        <v>1055</v>
      </c>
    </row>
    <row r="2255" spans="1:1" x14ac:dyDescent="0.2">
      <c r="A2255" s="19" t="s">
        <v>1059</v>
      </c>
    </row>
    <row r="2256" spans="1:1" x14ac:dyDescent="0.2">
      <c r="A2256" s="23" t="s">
        <v>76</v>
      </c>
    </row>
    <row r="2257" spans="1:1" x14ac:dyDescent="0.2">
      <c r="A2257" s="23" t="s">
        <v>3205</v>
      </c>
    </row>
    <row r="2258" spans="1:1" x14ac:dyDescent="0.2">
      <c r="A2258" s="23" t="s">
        <v>85</v>
      </c>
    </row>
    <row r="2259" spans="1:1" x14ac:dyDescent="0.2">
      <c r="A2259" s="23" t="s">
        <v>3209</v>
      </c>
    </row>
    <row r="2260" spans="1:1" x14ac:dyDescent="0.2">
      <c r="A2260" s="23" t="s">
        <v>79</v>
      </c>
    </row>
    <row r="2261" spans="1:1" x14ac:dyDescent="0.2">
      <c r="A2261" s="23" t="s">
        <v>3206</v>
      </c>
    </row>
    <row r="2262" spans="1:1" x14ac:dyDescent="0.2">
      <c r="A2262" s="23" t="s">
        <v>81</v>
      </c>
    </row>
    <row r="2263" spans="1:1" x14ac:dyDescent="0.2">
      <c r="A2263" s="23" t="s">
        <v>3207</v>
      </c>
    </row>
    <row r="2264" spans="1:1" x14ac:dyDescent="0.2">
      <c r="A2264" s="23" t="s">
        <v>83</v>
      </c>
    </row>
    <row r="2265" spans="1:1" x14ac:dyDescent="0.2">
      <c r="A2265" s="23" t="s">
        <v>3208</v>
      </c>
    </row>
    <row r="2266" spans="1:1" x14ac:dyDescent="0.2">
      <c r="A2266" s="23" t="s">
        <v>1481</v>
      </c>
    </row>
    <row r="2267" spans="1:1" x14ac:dyDescent="0.2">
      <c r="A2267" s="23" t="s">
        <v>3197</v>
      </c>
    </row>
    <row r="2268" spans="1:1" x14ac:dyDescent="0.2">
      <c r="A2268" s="23" t="s">
        <v>1483</v>
      </c>
    </row>
    <row r="2269" spans="1:1" x14ac:dyDescent="0.2">
      <c r="A2269" s="23" t="s">
        <v>3198</v>
      </c>
    </row>
    <row r="2270" spans="1:1" x14ac:dyDescent="0.2">
      <c r="A2270" s="23" t="s">
        <v>1508</v>
      </c>
    </row>
    <row r="2271" spans="1:1" x14ac:dyDescent="0.2">
      <c r="A2271" s="23" t="s">
        <v>3199</v>
      </c>
    </row>
    <row r="2272" spans="1:1" x14ac:dyDescent="0.2">
      <c r="A2272" s="23" t="s">
        <v>1509</v>
      </c>
    </row>
    <row r="2273" spans="1:1" x14ac:dyDescent="0.2">
      <c r="A2273" s="23" t="s">
        <v>3200</v>
      </c>
    </row>
    <row r="2274" spans="1:1" x14ac:dyDescent="0.2">
      <c r="A2274" s="23" t="s">
        <v>72</v>
      </c>
    </row>
    <row r="2275" spans="1:1" x14ac:dyDescent="0.2">
      <c r="A2275" s="23" t="s">
        <v>3201</v>
      </c>
    </row>
    <row r="2276" spans="1:1" x14ac:dyDescent="0.2">
      <c r="A2276" s="23" t="s">
        <v>73</v>
      </c>
    </row>
    <row r="2277" spans="1:1" x14ac:dyDescent="0.2">
      <c r="A2277" s="23" t="s">
        <v>3202</v>
      </c>
    </row>
    <row r="2278" spans="1:1" x14ac:dyDescent="0.2">
      <c r="A2278" s="23" t="s">
        <v>74</v>
      </c>
    </row>
    <row r="2279" spans="1:1" x14ac:dyDescent="0.2">
      <c r="A2279" s="23" t="s">
        <v>3203</v>
      </c>
    </row>
    <row r="2280" spans="1:1" x14ac:dyDescent="0.2">
      <c r="A2280" s="23" t="s">
        <v>75</v>
      </c>
    </row>
    <row r="2281" spans="1:1" x14ac:dyDescent="0.2">
      <c r="A2281" s="23" t="s">
        <v>3204</v>
      </c>
    </row>
    <row r="2282" spans="1:1" x14ac:dyDescent="0.2">
      <c r="A2282" s="19" t="s">
        <v>168</v>
      </c>
    </row>
    <row r="2283" spans="1:1" x14ac:dyDescent="0.2">
      <c r="A2283" s="19" t="s">
        <v>3224</v>
      </c>
    </row>
    <row r="2284" spans="1:1" x14ac:dyDescent="0.2">
      <c r="A2284" s="19" t="s">
        <v>3235</v>
      </c>
    </row>
    <row r="2285" spans="1:1" x14ac:dyDescent="0.2">
      <c r="A2285" s="19" t="s">
        <v>3251</v>
      </c>
    </row>
    <row r="2286" spans="1:1" x14ac:dyDescent="0.2">
      <c r="A2286" s="19" t="s">
        <v>170</v>
      </c>
    </row>
    <row r="2287" spans="1:1" x14ac:dyDescent="0.2">
      <c r="A2287" s="19" t="s">
        <v>3225</v>
      </c>
    </row>
    <row r="2288" spans="1:1" x14ac:dyDescent="0.2">
      <c r="A2288" s="19" t="s">
        <v>3236</v>
      </c>
    </row>
    <row r="2289" spans="1:1" x14ac:dyDescent="0.2">
      <c r="A2289" s="19" t="s">
        <v>3252</v>
      </c>
    </row>
    <row r="2290" spans="1:1" x14ac:dyDescent="0.2">
      <c r="A2290" s="19" t="s">
        <v>171</v>
      </c>
    </row>
    <row r="2291" spans="1:1" x14ac:dyDescent="0.2">
      <c r="A2291" s="19" t="s">
        <v>3226</v>
      </c>
    </row>
    <row r="2292" spans="1:1" x14ac:dyDescent="0.2">
      <c r="A2292" s="19" t="s">
        <v>3237</v>
      </c>
    </row>
    <row r="2293" spans="1:1" x14ac:dyDescent="0.2">
      <c r="A2293" s="19" t="s">
        <v>3253</v>
      </c>
    </row>
    <row r="2294" spans="1:1" x14ac:dyDescent="0.2">
      <c r="A2294" s="19" t="s">
        <v>172</v>
      </c>
    </row>
    <row r="2295" spans="1:1" x14ac:dyDescent="0.2">
      <c r="A2295" s="19" t="s">
        <v>3227</v>
      </c>
    </row>
    <row r="2296" spans="1:1" x14ac:dyDescent="0.2">
      <c r="A2296" s="19" t="s">
        <v>3238</v>
      </c>
    </row>
    <row r="2297" spans="1:1" x14ac:dyDescent="0.2">
      <c r="A2297" s="19" t="s">
        <v>3254</v>
      </c>
    </row>
    <row r="2298" spans="1:1" x14ac:dyDescent="0.2">
      <c r="A2298" s="19" t="s">
        <v>173</v>
      </c>
    </row>
    <row r="2299" spans="1:1" x14ac:dyDescent="0.2">
      <c r="A2299" s="19" t="s">
        <v>3239</v>
      </c>
    </row>
    <row r="2300" spans="1:1" x14ac:dyDescent="0.2">
      <c r="A2300" s="19" t="s">
        <v>3255</v>
      </c>
    </row>
    <row r="2301" spans="1:1" x14ac:dyDescent="0.2">
      <c r="A2301" s="19" t="s">
        <v>3228</v>
      </c>
    </row>
    <row r="2302" spans="1:1" x14ac:dyDescent="0.2">
      <c r="A2302" s="19" t="s">
        <v>3242</v>
      </c>
    </row>
    <row r="2303" spans="1:1" x14ac:dyDescent="0.2">
      <c r="A2303" s="19" t="s">
        <v>3258</v>
      </c>
    </row>
    <row r="2304" spans="1:1" x14ac:dyDescent="0.2">
      <c r="A2304" s="19" t="s">
        <v>3245</v>
      </c>
    </row>
    <row r="2305" spans="1:1" x14ac:dyDescent="0.2">
      <c r="A2305" s="19" t="s">
        <v>3261</v>
      </c>
    </row>
    <row r="2306" spans="1:1" x14ac:dyDescent="0.2">
      <c r="A2306" s="19" t="s">
        <v>174</v>
      </c>
    </row>
    <row r="2307" spans="1:1" x14ac:dyDescent="0.2">
      <c r="A2307" s="19" t="s">
        <v>3240</v>
      </c>
    </row>
    <row r="2308" spans="1:1" x14ac:dyDescent="0.2">
      <c r="A2308" s="19" t="s">
        <v>3256</v>
      </c>
    </row>
    <row r="2309" spans="1:1" x14ac:dyDescent="0.2">
      <c r="A2309" s="19" t="s">
        <v>3229</v>
      </c>
    </row>
    <row r="2310" spans="1:1" x14ac:dyDescent="0.2">
      <c r="A2310" s="19" t="s">
        <v>3243</v>
      </c>
    </row>
    <row r="2311" spans="1:1" x14ac:dyDescent="0.2">
      <c r="A2311" s="19" t="s">
        <v>3259</v>
      </c>
    </row>
    <row r="2312" spans="1:1" x14ac:dyDescent="0.2">
      <c r="A2312" s="19" t="s">
        <v>3246</v>
      </c>
    </row>
    <row r="2313" spans="1:1" x14ac:dyDescent="0.2">
      <c r="A2313" s="19" t="s">
        <v>3262</v>
      </c>
    </row>
    <row r="2314" spans="1:1" x14ac:dyDescent="0.2">
      <c r="A2314" s="19" t="s">
        <v>3241</v>
      </c>
    </row>
    <row r="2315" spans="1:1" x14ac:dyDescent="0.2">
      <c r="A2315" s="19" t="s">
        <v>3257</v>
      </c>
    </row>
    <row r="2316" spans="1:1" x14ac:dyDescent="0.2">
      <c r="A2316" s="19" t="s">
        <v>3244</v>
      </c>
    </row>
    <row r="2317" spans="1:1" x14ac:dyDescent="0.2">
      <c r="A2317" s="19" t="s">
        <v>3260</v>
      </c>
    </row>
    <row r="2318" spans="1:1" x14ac:dyDescent="0.2">
      <c r="A2318" s="19" t="s">
        <v>3247</v>
      </c>
    </row>
    <row r="2319" spans="1:1" x14ac:dyDescent="0.2">
      <c r="A2319" s="19" t="s">
        <v>3263</v>
      </c>
    </row>
    <row r="2320" spans="1:1" x14ac:dyDescent="0.2">
      <c r="A2320" s="19" t="s">
        <v>1091</v>
      </c>
    </row>
    <row r="2321" spans="1:1" x14ac:dyDescent="0.2">
      <c r="A2321" s="19" t="s">
        <v>1098</v>
      </c>
    </row>
    <row r="2322" spans="1:1" x14ac:dyDescent="0.2">
      <c r="A2322" s="19" t="s">
        <v>1105</v>
      </c>
    </row>
    <row r="2323" spans="1:1" x14ac:dyDescent="0.2">
      <c r="A2323" s="19" t="s">
        <v>1112</v>
      </c>
    </row>
    <row r="2324" spans="1:1" x14ac:dyDescent="0.2">
      <c r="A2324" s="19" t="s">
        <v>1119</v>
      </c>
    </row>
    <row r="2325" spans="1:1" x14ac:dyDescent="0.2">
      <c r="A2325" s="19" t="s">
        <v>1092</v>
      </c>
    </row>
    <row r="2326" spans="1:1" x14ac:dyDescent="0.2">
      <c r="A2326" s="19" t="s">
        <v>1099</v>
      </c>
    </row>
    <row r="2327" spans="1:1" x14ac:dyDescent="0.2">
      <c r="A2327" s="20" t="s">
        <v>1106</v>
      </c>
    </row>
    <row r="2328" spans="1:1" x14ac:dyDescent="0.2">
      <c r="A2328" s="20" t="s">
        <v>1113</v>
      </c>
    </row>
    <row r="2329" spans="1:1" x14ac:dyDescent="0.2">
      <c r="A2329" s="20" t="s">
        <v>1120</v>
      </c>
    </row>
    <row r="2330" spans="1:1" x14ac:dyDescent="0.2">
      <c r="A2330" s="20" t="s">
        <v>1093</v>
      </c>
    </row>
    <row r="2331" spans="1:1" x14ac:dyDescent="0.2">
      <c r="A2331" s="20" t="s">
        <v>1100</v>
      </c>
    </row>
    <row r="2332" spans="1:1" x14ac:dyDescent="0.2">
      <c r="A2332" s="19" t="s">
        <v>1107</v>
      </c>
    </row>
    <row r="2333" spans="1:1" x14ac:dyDescent="0.2">
      <c r="A2333" s="19" t="s">
        <v>1114</v>
      </c>
    </row>
    <row r="2334" spans="1:1" x14ac:dyDescent="0.2">
      <c r="A2334" s="19" t="s">
        <v>1121</v>
      </c>
    </row>
    <row r="2335" spans="1:1" x14ac:dyDescent="0.2">
      <c r="A2335" s="19" t="s">
        <v>1094</v>
      </c>
    </row>
    <row r="2336" spans="1:1" x14ac:dyDescent="0.2">
      <c r="A2336" s="19" t="s">
        <v>1101</v>
      </c>
    </row>
    <row r="2337" spans="1:1" x14ac:dyDescent="0.2">
      <c r="A2337" s="19" t="s">
        <v>1108</v>
      </c>
    </row>
    <row r="2338" spans="1:1" x14ac:dyDescent="0.2">
      <c r="A2338" s="19" t="s">
        <v>1115</v>
      </c>
    </row>
    <row r="2339" spans="1:1" x14ac:dyDescent="0.2">
      <c r="A2339" s="19" t="s">
        <v>1122</v>
      </c>
    </row>
    <row r="2340" spans="1:1" x14ac:dyDescent="0.2">
      <c r="A2340" s="19" t="s">
        <v>1095</v>
      </c>
    </row>
    <row r="2341" spans="1:1" x14ac:dyDescent="0.2">
      <c r="A2341" s="19" t="s">
        <v>1102</v>
      </c>
    </row>
    <row r="2342" spans="1:1" x14ac:dyDescent="0.2">
      <c r="A2342" s="19" t="s">
        <v>1109</v>
      </c>
    </row>
    <row r="2343" spans="1:1" x14ac:dyDescent="0.2">
      <c r="A2343" s="19" t="s">
        <v>1116</v>
      </c>
    </row>
    <row r="2344" spans="1:1" x14ac:dyDescent="0.2">
      <c r="A2344" s="19" t="s">
        <v>1123</v>
      </c>
    </row>
    <row r="2345" spans="1:1" x14ac:dyDescent="0.2">
      <c r="A2345" s="19" t="s">
        <v>1096</v>
      </c>
    </row>
    <row r="2346" spans="1:1" x14ac:dyDescent="0.2">
      <c r="A2346" s="19" t="s">
        <v>1103</v>
      </c>
    </row>
    <row r="2347" spans="1:1" x14ac:dyDescent="0.2">
      <c r="A2347" s="19" t="s">
        <v>1110</v>
      </c>
    </row>
    <row r="2348" spans="1:1" x14ac:dyDescent="0.2">
      <c r="A2348" s="19" t="s">
        <v>1117</v>
      </c>
    </row>
    <row r="2349" spans="1:1" x14ac:dyDescent="0.2">
      <c r="A2349" s="19" t="s">
        <v>1124</v>
      </c>
    </row>
    <row r="2350" spans="1:1" x14ac:dyDescent="0.2">
      <c r="A2350" s="19" t="s">
        <v>1097</v>
      </c>
    </row>
    <row r="2351" spans="1:1" x14ac:dyDescent="0.2">
      <c r="A2351" s="19" t="s">
        <v>1104</v>
      </c>
    </row>
    <row r="2352" spans="1:1" x14ac:dyDescent="0.2">
      <c r="A2352" s="19" t="s">
        <v>1111</v>
      </c>
    </row>
    <row r="2353" spans="1:1" x14ac:dyDescent="0.2">
      <c r="A2353" s="19" t="s">
        <v>1118</v>
      </c>
    </row>
    <row r="2354" spans="1:1" x14ac:dyDescent="0.2">
      <c r="A2354" s="19" t="s">
        <v>1125</v>
      </c>
    </row>
    <row r="2355" spans="1:1" x14ac:dyDescent="0.2">
      <c r="A2355" s="19" t="s">
        <v>167</v>
      </c>
    </row>
    <row r="2356" spans="1:1" x14ac:dyDescent="0.2">
      <c r="A2356" s="19" t="s">
        <v>3223</v>
      </c>
    </row>
    <row r="2357" spans="1:1" x14ac:dyDescent="0.2">
      <c r="A2357" s="19" t="s">
        <v>3230</v>
      </c>
    </row>
    <row r="2358" spans="1:1" x14ac:dyDescent="0.2">
      <c r="A2358" s="19" t="s">
        <v>3248</v>
      </c>
    </row>
    <row r="2359" spans="1:1" x14ac:dyDescent="0.2">
      <c r="A2359" s="19" t="s">
        <v>3232</v>
      </c>
    </row>
    <row r="2360" spans="1:1" x14ac:dyDescent="0.2">
      <c r="A2360" s="19" t="s">
        <v>3249</v>
      </c>
    </row>
    <row r="2361" spans="1:1" x14ac:dyDescent="0.2">
      <c r="A2361" s="19" t="s">
        <v>3233</v>
      </c>
    </row>
    <row r="2362" spans="1:1" x14ac:dyDescent="0.2">
      <c r="A2362" s="19" t="s">
        <v>3250</v>
      </c>
    </row>
    <row r="2363" spans="1:1" x14ac:dyDescent="0.2">
      <c r="A2363" s="19" t="s">
        <v>1088</v>
      </c>
    </row>
    <row r="2364" spans="1:1" x14ac:dyDescent="0.2">
      <c r="A2364" s="19" t="s">
        <v>1089</v>
      </c>
    </row>
    <row r="2365" spans="1:1" x14ac:dyDescent="0.2">
      <c r="A2365" s="19" t="s">
        <v>1090</v>
      </c>
    </row>
    <row r="2366" spans="1:1" x14ac:dyDescent="0.2">
      <c r="A2366" s="21" t="s">
        <v>1510</v>
      </c>
    </row>
    <row r="2367" spans="1:1" x14ac:dyDescent="0.2">
      <c r="A2367" s="21" t="s">
        <v>2523</v>
      </c>
    </row>
    <row r="2368" spans="1:1" x14ac:dyDescent="0.2">
      <c r="A2368" s="21" t="s">
        <v>1511</v>
      </c>
    </row>
    <row r="2369" spans="1:1" x14ac:dyDescent="0.2">
      <c r="A2369" s="21" t="s">
        <v>2525</v>
      </c>
    </row>
    <row r="2370" spans="1:1" x14ac:dyDescent="0.2">
      <c r="A2370" s="21" t="s">
        <v>1513</v>
      </c>
    </row>
    <row r="2371" spans="1:1" x14ac:dyDescent="0.2">
      <c r="A2371" s="21" t="s">
        <v>2526</v>
      </c>
    </row>
    <row r="2372" spans="1:1" x14ac:dyDescent="0.2">
      <c r="A2372" s="21" t="s">
        <v>1515</v>
      </c>
    </row>
    <row r="2373" spans="1:1" x14ac:dyDescent="0.2">
      <c r="A2373" s="21" t="s">
        <v>2527</v>
      </c>
    </row>
    <row r="2374" spans="1:1" x14ac:dyDescent="0.2">
      <c r="A2374" s="21" t="s">
        <v>1517</v>
      </c>
    </row>
    <row r="2375" spans="1:1" x14ac:dyDescent="0.2">
      <c r="A2375" s="21" t="s">
        <v>2528</v>
      </c>
    </row>
    <row r="2376" spans="1:1" x14ac:dyDescent="0.2">
      <c r="A2376" s="21" t="s">
        <v>1519</v>
      </c>
    </row>
    <row r="2377" spans="1:1" x14ac:dyDescent="0.2">
      <c r="A2377" s="21" t="s">
        <v>2529</v>
      </c>
    </row>
    <row r="2378" spans="1:1" x14ac:dyDescent="0.2">
      <c r="A2378" s="21" t="s">
        <v>1521</v>
      </c>
    </row>
    <row r="2379" spans="1:1" x14ac:dyDescent="0.2">
      <c r="A2379" s="21" t="s">
        <v>2530</v>
      </c>
    </row>
    <row r="2380" spans="1:1" x14ac:dyDescent="0.2">
      <c r="A2380" s="21" t="s">
        <v>1523</v>
      </c>
    </row>
    <row r="2381" spans="1:1" x14ac:dyDescent="0.2">
      <c r="A2381" s="21" t="s">
        <v>2531</v>
      </c>
    </row>
    <row r="2382" spans="1:1" x14ac:dyDescent="0.2">
      <c r="A2382" s="21" t="s">
        <v>1525</v>
      </c>
    </row>
    <row r="2383" spans="1:1" x14ac:dyDescent="0.2">
      <c r="A2383" s="21" t="s">
        <v>2532</v>
      </c>
    </row>
    <row r="2384" spans="1:1" x14ac:dyDescent="0.2">
      <c r="A2384" s="21" t="s">
        <v>1527</v>
      </c>
    </row>
    <row r="2385" spans="1:1" x14ac:dyDescent="0.2">
      <c r="A2385" s="21" t="s">
        <v>2533</v>
      </c>
    </row>
    <row r="2386" spans="1:1" x14ac:dyDescent="0.2">
      <c r="A2386" s="21" t="s">
        <v>2368</v>
      </c>
    </row>
    <row r="2387" spans="1:1" x14ac:dyDescent="0.2">
      <c r="A2387" s="21" t="s">
        <v>2372</v>
      </c>
    </row>
    <row r="2388" spans="1:1" x14ac:dyDescent="0.2">
      <c r="A2388" s="21" t="s">
        <v>2374</v>
      </c>
    </row>
    <row r="2389" spans="1:1" x14ac:dyDescent="0.2">
      <c r="A2389" s="21" t="s">
        <v>2376</v>
      </c>
    </row>
    <row r="2390" spans="1:1" x14ac:dyDescent="0.2">
      <c r="A2390" s="21" t="s">
        <v>2370</v>
      </c>
    </row>
    <row r="2391" spans="1:1" x14ac:dyDescent="0.2">
      <c r="A2391" s="21" t="s">
        <v>2373</v>
      </c>
    </row>
    <row r="2392" spans="1:1" x14ac:dyDescent="0.2">
      <c r="A2392" s="21" t="s">
        <v>2375</v>
      </c>
    </row>
    <row r="2393" spans="1:1" x14ac:dyDescent="0.2">
      <c r="A2393" s="21" t="s">
        <v>2377</v>
      </c>
    </row>
    <row r="2394" spans="1:1" x14ac:dyDescent="0.2">
      <c r="A2394" s="21" t="s">
        <v>2378</v>
      </c>
    </row>
    <row r="2395" spans="1:1" x14ac:dyDescent="0.2">
      <c r="A2395" s="21" t="s">
        <v>2390</v>
      </c>
    </row>
    <row r="2396" spans="1:1" x14ac:dyDescent="0.2">
      <c r="A2396" s="21" t="s">
        <v>2397</v>
      </c>
    </row>
    <row r="2397" spans="1:1" x14ac:dyDescent="0.2">
      <c r="A2397" s="21" t="s">
        <v>2406</v>
      </c>
    </row>
    <row r="2398" spans="1:1" x14ac:dyDescent="0.2">
      <c r="A2398" s="21" t="s">
        <v>2413</v>
      </c>
    </row>
    <row r="2399" spans="1:1" x14ac:dyDescent="0.2">
      <c r="A2399" s="21" t="s">
        <v>2379</v>
      </c>
    </row>
    <row r="2400" spans="1:1" x14ac:dyDescent="0.2">
      <c r="A2400" s="21" t="s">
        <v>2391</v>
      </c>
    </row>
    <row r="2401" spans="1:1" x14ac:dyDescent="0.2">
      <c r="A2401" s="21" t="s">
        <v>2398</v>
      </c>
    </row>
    <row r="2402" spans="1:1" x14ac:dyDescent="0.2">
      <c r="A2402" s="21" t="s">
        <v>2407</v>
      </c>
    </row>
    <row r="2403" spans="1:1" x14ac:dyDescent="0.2">
      <c r="A2403" s="21" t="s">
        <v>2414</v>
      </c>
    </row>
    <row r="2404" spans="1:1" x14ac:dyDescent="0.2">
      <c r="A2404" s="21" t="s">
        <v>2380</v>
      </c>
    </row>
    <row r="2405" spans="1:1" x14ac:dyDescent="0.2">
      <c r="A2405" s="21" t="s">
        <v>2392</v>
      </c>
    </row>
    <row r="2406" spans="1:1" x14ac:dyDescent="0.2">
      <c r="A2406" s="21" t="s">
        <v>2399</v>
      </c>
    </row>
    <row r="2407" spans="1:1" x14ac:dyDescent="0.2">
      <c r="A2407" s="21" t="s">
        <v>2408</v>
      </c>
    </row>
    <row r="2408" spans="1:1" x14ac:dyDescent="0.2">
      <c r="A2408" s="21" t="s">
        <v>2415</v>
      </c>
    </row>
    <row r="2409" spans="1:1" x14ac:dyDescent="0.2">
      <c r="A2409" s="21" t="s">
        <v>2382</v>
      </c>
    </row>
    <row r="2410" spans="1:1" x14ac:dyDescent="0.2">
      <c r="A2410" s="21" t="s">
        <v>2393</v>
      </c>
    </row>
    <row r="2411" spans="1:1" x14ac:dyDescent="0.2">
      <c r="A2411" s="21" t="s">
        <v>2401</v>
      </c>
    </row>
    <row r="2412" spans="1:1" x14ac:dyDescent="0.2">
      <c r="A2412" s="21" t="s">
        <v>2409</v>
      </c>
    </row>
    <row r="2413" spans="1:1" x14ac:dyDescent="0.2">
      <c r="A2413" s="21" t="s">
        <v>2416</v>
      </c>
    </row>
    <row r="2414" spans="1:1" x14ac:dyDescent="0.2">
      <c r="A2414" s="21" t="s">
        <v>2384</v>
      </c>
    </row>
    <row r="2415" spans="1:1" x14ac:dyDescent="0.2">
      <c r="A2415" s="21" t="s">
        <v>2394</v>
      </c>
    </row>
    <row r="2416" spans="1:1" x14ac:dyDescent="0.2">
      <c r="A2416" s="21" t="s">
        <v>2403</v>
      </c>
    </row>
    <row r="2417" spans="1:1" x14ac:dyDescent="0.2">
      <c r="A2417" s="21" t="s">
        <v>2410</v>
      </c>
    </row>
    <row r="2418" spans="1:1" x14ac:dyDescent="0.2">
      <c r="A2418" s="21" t="s">
        <v>2417</v>
      </c>
    </row>
    <row r="2419" spans="1:1" x14ac:dyDescent="0.2">
      <c r="A2419" s="21" t="s">
        <v>2386</v>
      </c>
    </row>
    <row r="2420" spans="1:1" x14ac:dyDescent="0.2">
      <c r="A2420" s="21" t="s">
        <v>2395</v>
      </c>
    </row>
    <row r="2421" spans="1:1" x14ac:dyDescent="0.2">
      <c r="A2421" s="21" t="s">
        <v>2404</v>
      </c>
    </row>
    <row r="2422" spans="1:1" x14ac:dyDescent="0.2">
      <c r="A2422" s="21" t="s">
        <v>2411</v>
      </c>
    </row>
    <row r="2423" spans="1:1" x14ac:dyDescent="0.2">
      <c r="A2423" s="21" t="s">
        <v>2418</v>
      </c>
    </row>
    <row r="2424" spans="1:1" x14ac:dyDescent="0.2">
      <c r="A2424" s="21" t="s">
        <v>2388</v>
      </c>
    </row>
    <row r="2425" spans="1:1" x14ac:dyDescent="0.2">
      <c r="A2425" s="21" t="s">
        <v>2396</v>
      </c>
    </row>
    <row r="2426" spans="1:1" x14ac:dyDescent="0.2">
      <c r="A2426" s="21" t="s">
        <v>2405</v>
      </c>
    </row>
    <row r="2427" spans="1:1" x14ac:dyDescent="0.2">
      <c r="A2427" s="21" t="s">
        <v>2412</v>
      </c>
    </row>
    <row r="2428" spans="1:1" x14ac:dyDescent="0.2">
      <c r="A2428" s="21" t="s">
        <v>2419</v>
      </c>
    </row>
    <row r="2429" spans="1:1" x14ac:dyDescent="0.2">
      <c r="A2429" s="19" t="s">
        <v>165</v>
      </c>
    </row>
    <row r="2430" spans="1:1" x14ac:dyDescent="0.2">
      <c r="A2430" s="19" t="s">
        <v>3221</v>
      </c>
    </row>
    <row r="2431" spans="1:1" x14ac:dyDescent="0.2">
      <c r="A2431" s="19" t="s">
        <v>166</v>
      </c>
    </row>
    <row r="2432" spans="1:1" x14ac:dyDescent="0.2">
      <c r="A2432" s="19" t="s">
        <v>3222</v>
      </c>
    </row>
    <row r="2433" spans="1:1" x14ac:dyDescent="0.2">
      <c r="A2433" s="22" t="s">
        <v>1070</v>
      </c>
    </row>
    <row r="2434" spans="1:1" x14ac:dyDescent="0.2">
      <c r="A2434" s="22" t="s">
        <v>1074</v>
      </c>
    </row>
    <row r="2435" spans="1:1" x14ac:dyDescent="0.2">
      <c r="A2435" s="25" t="s">
        <v>1078</v>
      </c>
    </row>
    <row r="2436" spans="1:1" x14ac:dyDescent="0.2">
      <c r="A2436" s="25" t="s">
        <v>1082</v>
      </c>
    </row>
    <row r="2437" spans="1:1" x14ac:dyDescent="0.2">
      <c r="A2437" s="22" t="s">
        <v>1085</v>
      </c>
    </row>
    <row r="2438" spans="1:1" x14ac:dyDescent="0.2">
      <c r="A2438" s="19" t="s">
        <v>141</v>
      </c>
    </row>
    <row r="2439" spans="1:1" x14ac:dyDescent="0.2">
      <c r="A2439" s="19" t="s">
        <v>143</v>
      </c>
    </row>
    <row r="2440" spans="1:1" x14ac:dyDescent="0.2">
      <c r="A2440" s="19" t="s">
        <v>145</v>
      </c>
    </row>
    <row r="2441" spans="1:1" x14ac:dyDescent="0.2">
      <c r="A2441" s="19" t="s">
        <v>147</v>
      </c>
    </row>
    <row r="2442" spans="1:1" x14ac:dyDescent="0.2">
      <c r="A2442" s="20" t="s">
        <v>149</v>
      </c>
    </row>
    <row r="2443" spans="1:1" x14ac:dyDescent="0.2">
      <c r="A2443" s="20" t="s">
        <v>1071</v>
      </c>
    </row>
    <row r="2444" spans="1:1" x14ac:dyDescent="0.2">
      <c r="A2444" s="20" t="s">
        <v>1075</v>
      </c>
    </row>
    <row r="2445" spans="1:1" x14ac:dyDescent="0.2">
      <c r="A2445" s="20" t="s">
        <v>1079</v>
      </c>
    </row>
    <row r="2446" spans="1:1" x14ac:dyDescent="0.2">
      <c r="A2446" s="20" t="s">
        <v>1083</v>
      </c>
    </row>
    <row r="2447" spans="1:1" x14ac:dyDescent="0.2">
      <c r="A2447" s="20" t="s">
        <v>1086</v>
      </c>
    </row>
    <row r="2448" spans="1:1" x14ac:dyDescent="0.2">
      <c r="A2448" s="20" t="s">
        <v>142</v>
      </c>
    </row>
    <row r="2449" spans="1:1" x14ac:dyDescent="0.2">
      <c r="A2449" s="20" t="s">
        <v>144</v>
      </c>
    </row>
    <row r="2450" spans="1:1" x14ac:dyDescent="0.2">
      <c r="A2450" s="20" t="s">
        <v>146</v>
      </c>
    </row>
    <row r="2451" spans="1:1" x14ac:dyDescent="0.2">
      <c r="A2451" s="20" t="s">
        <v>148</v>
      </c>
    </row>
    <row r="2452" spans="1:1" x14ac:dyDescent="0.2">
      <c r="A2452" s="20" t="s">
        <v>150</v>
      </c>
    </row>
    <row r="2453" spans="1:1" x14ac:dyDescent="0.2">
      <c r="A2453" s="20" t="s">
        <v>1072</v>
      </c>
    </row>
    <row r="2454" spans="1:1" x14ac:dyDescent="0.2">
      <c r="A2454" s="20" t="s">
        <v>1076</v>
      </c>
    </row>
    <row r="2455" spans="1:1" x14ac:dyDescent="0.2">
      <c r="A2455" s="20" t="s">
        <v>1080</v>
      </c>
    </row>
    <row r="2456" spans="1:1" x14ac:dyDescent="0.2">
      <c r="A2456" s="20" t="s">
        <v>1084</v>
      </c>
    </row>
    <row r="2457" spans="1:1" x14ac:dyDescent="0.2">
      <c r="A2457" s="20" t="s">
        <v>1087</v>
      </c>
    </row>
    <row r="2458" spans="1:1" x14ac:dyDescent="0.2">
      <c r="A2458" s="20" t="s">
        <v>1073</v>
      </c>
    </row>
    <row r="2459" spans="1:1" x14ac:dyDescent="0.2">
      <c r="A2459" s="20" t="s">
        <v>1077</v>
      </c>
    </row>
    <row r="2460" spans="1:1" x14ac:dyDescent="0.2">
      <c r="A2460" s="20" t="s">
        <v>1081</v>
      </c>
    </row>
    <row r="2461" spans="1:1" x14ac:dyDescent="0.2">
      <c r="A2461" s="20" t="s">
        <v>1170</v>
      </c>
    </row>
    <row r="2462" spans="1:1" x14ac:dyDescent="0.2">
      <c r="A2462" s="20" t="s">
        <v>1171</v>
      </c>
    </row>
    <row r="2463" spans="1:1" x14ac:dyDescent="0.2">
      <c r="A2463" s="25" t="s">
        <v>1060</v>
      </c>
    </row>
    <row r="2464" spans="1:1" x14ac:dyDescent="0.2">
      <c r="A2464" s="25" t="s">
        <v>1064</v>
      </c>
    </row>
    <row r="2465" spans="1:1" x14ac:dyDescent="0.2">
      <c r="A2465" s="25" t="s">
        <v>1066</v>
      </c>
    </row>
    <row r="2466" spans="1:1" x14ac:dyDescent="0.2">
      <c r="A2466" s="25" t="s">
        <v>1068</v>
      </c>
    </row>
    <row r="2467" spans="1:1" x14ac:dyDescent="0.2">
      <c r="A2467" s="20" t="s">
        <v>133</v>
      </c>
    </row>
    <row r="2468" spans="1:1" x14ac:dyDescent="0.2">
      <c r="A2468" s="20" t="s">
        <v>137</v>
      </c>
    </row>
    <row r="2469" spans="1:1" x14ac:dyDescent="0.2">
      <c r="A2469" s="20" t="s">
        <v>139</v>
      </c>
    </row>
    <row r="2470" spans="1:1" x14ac:dyDescent="0.2">
      <c r="A2470" s="25" t="s">
        <v>1062</v>
      </c>
    </row>
    <row r="2471" spans="1:1" x14ac:dyDescent="0.2">
      <c r="A2471" s="20" t="s">
        <v>1065</v>
      </c>
    </row>
    <row r="2472" spans="1:1" x14ac:dyDescent="0.2">
      <c r="A2472" s="20" t="s">
        <v>1067</v>
      </c>
    </row>
    <row r="2473" spans="1:1" x14ac:dyDescent="0.2">
      <c r="A2473" s="20" t="s">
        <v>1069</v>
      </c>
    </row>
    <row r="2474" spans="1:1" x14ac:dyDescent="0.2">
      <c r="A2474" s="20" t="s">
        <v>135</v>
      </c>
    </row>
    <row r="2475" spans="1:1" x14ac:dyDescent="0.2">
      <c r="A2475" s="20" t="s">
        <v>138</v>
      </c>
    </row>
    <row r="2476" spans="1:1" x14ac:dyDescent="0.2">
      <c r="A2476" s="27" t="s">
        <v>140</v>
      </c>
    </row>
    <row r="2477" spans="1:1" x14ac:dyDescent="0.2">
      <c r="A2477" s="27" t="s">
        <v>151</v>
      </c>
    </row>
    <row r="2478" spans="1:1" x14ac:dyDescent="0.2">
      <c r="A2478" s="27" t="s">
        <v>3215</v>
      </c>
    </row>
    <row r="2479" spans="1:1" x14ac:dyDescent="0.2">
      <c r="A2479" s="27" t="s">
        <v>154</v>
      </c>
    </row>
    <row r="2480" spans="1:1" x14ac:dyDescent="0.2">
      <c r="A2480" s="27" t="s">
        <v>3216</v>
      </c>
    </row>
    <row r="2481" spans="1:1" x14ac:dyDescent="0.2">
      <c r="A2481" s="27" t="s">
        <v>156</v>
      </c>
    </row>
    <row r="2482" spans="1:1" x14ac:dyDescent="0.2">
      <c r="A2482" s="27" t="s">
        <v>3217</v>
      </c>
    </row>
    <row r="2483" spans="1:1" x14ac:dyDescent="0.2">
      <c r="A2483" s="27" t="s">
        <v>158</v>
      </c>
    </row>
    <row r="2484" spans="1:1" x14ac:dyDescent="0.2">
      <c r="A2484" s="27" t="s">
        <v>3218</v>
      </c>
    </row>
    <row r="2485" spans="1:1" x14ac:dyDescent="0.2">
      <c r="A2485" s="27" t="s">
        <v>161</v>
      </c>
    </row>
    <row r="2486" spans="1:1" x14ac:dyDescent="0.2">
      <c r="A2486" s="27" t="s">
        <v>3219</v>
      </c>
    </row>
    <row r="2487" spans="1:1" x14ac:dyDescent="0.2">
      <c r="A2487" s="27" t="s">
        <v>163</v>
      </c>
    </row>
    <row r="2488" spans="1:1" x14ac:dyDescent="0.2">
      <c r="A2488" s="27" t="s">
        <v>3220</v>
      </c>
    </row>
    <row r="2560" spans="1:1" x14ac:dyDescent="0.2">
      <c r="A2560" t="s">
        <v>3264</v>
      </c>
    </row>
    <row r="2561" spans="1:1" x14ac:dyDescent="0.2">
      <c r="A2561" s="19" t="s">
        <v>1200</v>
      </c>
    </row>
    <row r="2562" spans="1:1" x14ac:dyDescent="0.2">
      <c r="A2562" s="19" t="s">
        <v>2972</v>
      </c>
    </row>
    <row r="2563" spans="1:1" x14ac:dyDescent="0.2">
      <c r="A2563" s="19" t="s">
        <v>1208</v>
      </c>
    </row>
    <row r="2564" spans="1:1" x14ac:dyDescent="0.2">
      <c r="A2564" s="19" t="s">
        <v>2976</v>
      </c>
    </row>
    <row r="2565" spans="1:1" x14ac:dyDescent="0.2">
      <c r="A2565" s="19" t="s">
        <v>1212</v>
      </c>
    </row>
    <row r="2566" spans="1:1" x14ac:dyDescent="0.2">
      <c r="A2566" s="19" t="s">
        <v>2978</v>
      </c>
    </row>
    <row r="2567" spans="1:1" x14ac:dyDescent="0.2">
      <c r="A2567" s="19" t="s">
        <v>1214</v>
      </c>
    </row>
    <row r="2568" spans="1:1" x14ac:dyDescent="0.2">
      <c r="A2568" s="19" t="s">
        <v>2979</v>
      </c>
    </row>
    <row r="2569" spans="1:1" x14ac:dyDescent="0.2">
      <c r="A2569" s="19" t="s">
        <v>1210</v>
      </c>
    </row>
    <row r="2570" spans="1:1" x14ac:dyDescent="0.2">
      <c r="A2570" s="19" t="s">
        <v>2977</v>
      </c>
    </row>
    <row r="2571" spans="1:1" x14ac:dyDescent="0.2">
      <c r="A2571" s="19" t="s">
        <v>1216</v>
      </c>
    </row>
    <row r="2572" spans="1:1" x14ac:dyDescent="0.2">
      <c r="A2572" s="19" t="s">
        <v>2980</v>
      </c>
    </row>
    <row r="2573" spans="1:1" x14ac:dyDescent="0.2">
      <c r="A2573" s="19" t="s">
        <v>1220</v>
      </c>
    </row>
    <row r="2574" spans="1:1" x14ac:dyDescent="0.2">
      <c r="A2574" s="19" t="s">
        <v>2982</v>
      </c>
    </row>
    <row r="2575" spans="1:1" x14ac:dyDescent="0.2">
      <c r="A2575" s="19" t="s">
        <v>1222</v>
      </c>
    </row>
    <row r="2576" spans="1:1" x14ac:dyDescent="0.2">
      <c r="A2576" s="19" t="s">
        <v>2983</v>
      </c>
    </row>
    <row r="2577" spans="1:1" x14ac:dyDescent="0.2">
      <c r="A2577" s="19" t="s">
        <v>1218</v>
      </c>
    </row>
    <row r="2578" spans="1:1" x14ac:dyDescent="0.2">
      <c r="A2578" s="19" t="s">
        <v>2981</v>
      </c>
    </row>
    <row r="2579" spans="1:1" x14ac:dyDescent="0.2">
      <c r="A2579" s="19" t="s">
        <v>1204</v>
      </c>
    </row>
    <row r="2580" spans="1:1" x14ac:dyDescent="0.2">
      <c r="A2580" s="19" t="s">
        <v>2974</v>
      </c>
    </row>
    <row r="2581" spans="1:1" x14ac:dyDescent="0.2">
      <c r="A2581" s="19" t="s">
        <v>1206</v>
      </c>
    </row>
    <row r="2582" spans="1:1" x14ac:dyDescent="0.2">
      <c r="A2582" s="19" t="s">
        <v>2975</v>
      </c>
    </row>
    <row r="2583" spans="1:1" x14ac:dyDescent="0.2">
      <c r="A2583" s="19" t="s">
        <v>1202</v>
      </c>
    </row>
    <row r="2584" spans="1:1" x14ac:dyDescent="0.2">
      <c r="A2584" s="19" t="s">
        <v>2973</v>
      </c>
    </row>
    <row r="2585" spans="1:1" x14ac:dyDescent="0.2">
      <c r="A2585" s="19" t="s">
        <v>1224</v>
      </c>
    </row>
    <row r="2586" spans="1:1" x14ac:dyDescent="0.2">
      <c r="A2586" s="19" t="s">
        <v>2984</v>
      </c>
    </row>
    <row r="2587" spans="1:1" x14ac:dyDescent="0.2">
      <c r="A2587" s="19" t="s">
        <v>1228</v>
      </c>
    </row>
    <row r="2588" spans="1:1" x14ac:dyDescent="0.2">
      <c r="A2588" s="19" t="s">
        <v>2986</v>
      </c>
    </row>
    <row r="2589" spans="1:1" x14ac:dyDescent="0.2">
      <c r="A2589" s="19" t="s">
        <v>1230</v>
      </c>
    </row>
    <row r="2590" spans="1:1" x14ac:dyDescent="0.2">
      <c r="A2590" s="19" t="s">
        <v>2987</v>
      </c>
    </row>
    <row r="2591" spans="1:1" x14ac:dyDescent="0.2">
      <c r="A2591" s="19" t="s">
        <v>1226</v>
      </c>
    </row>
    <row r="2592" spans="1:1" x14ac:dyDescent="0.2">
      <c r="A2592" s="19" t="s">
        <v>2985</v>
      </c>
    </row>
    <row r="2593" spans="1:1" x14ac:dyDescent="0.2">
      <c r="A2593" s="19" t="s">
        <v>1232</v>
      </c>
    </row>
    <row r="2594" spans="1:1" x14ac:dyDescent="0.2">
      <c r="A2594" s="19" t="s">
        <v>2988</v>
      </c>
    </row>
    <row r="2595" spans="1:1" x14ac:dyDescent="0.2">
      <c r="A2595" s="19" t="s">
        <v>1236</v>
      </c>
    </row>
    <row r="2596" spans="1:1" x14ac:dyDescent="0.2">
      <c r="A2596" s="19" t="s">
        <v>2990</v>
      </c>
    </row>
    <row r="2597" spans="1:1" x14ac:dyDescent="0.2">
      <c r="A2597" s="19" t="s">
        <v>1238</v>
      </c>
    </row>
    <row r="2598" spans="1:1" x14ac:dyDescent="0.2">
      <c r="A2598" s="19" t="s">
        <v>2991</v>
      </c>
    </row>
    <row r="2599" spans="1:1" x14ac:dyDescent="0.2">
      <c r="A2599" s="19" t="s">
        <v>1234</v>
      </c>
    </row>
    <row r="2600" spans="1:1" x14ac:dyDescent="0.2">
      <c r="A2600" s="19" t="s">
        <v>2989</v>
      </c>
    </row>
    <row r="2601" spans="1:1" x14ac:dyDescent="0.2">
      <c r="A2601" s="19" t="s">
        <v>1248</v>
      </c>
    </row>
    <row r="2602" spans="1:1" x14ac:dyDescent="0.2">
      <c r="A2602" s="19" t="s">
        <v>2996</v>
      </c>
    </row>
    <row r="2603" spans="1:1" x14ac:dyDescent="0.2">
      <c r="A2603" s="19" t="s">
        <v>1256</v>
      </c>
    </row>
    <row r="2604" spans="1:1" x14ac:dyDescent="0.2">
      <c r="A2604" s="19" t="s">
        <v>3000</v>
      </c>
    </row>
    <row r="2605" spans="1:1" x14ac:dyDescent="0.2">
      <c r="A2605" s="19" t="s">
        <v>1260</v>
      </c>
    </row>
    <row r="2606" spans="1:1" x14ac:dyDescent="0.2">
      <c r="A2606" s="19" t="s">
        <v>3002</v>
      </c>
    </row>
    <row r="2607" spans="1:1" x14ac:dyDescent="0.2">
      <c r="A2607" s="19" t="s">
        <v>1262</v>
      </c>
    </row>
    <row r="2608" spans="1:1" x14ac:dyDescent="0.2">
      <c r="A2608" s="19" t="s">
        <v>3003</v>
      </c>
    </row>
    <row r="2609" spans="1:1" x14ac:dyDescent="0.2">
      <c r="A2609" s="19" t="s">
        <v>1258</v>
      </c>
    </row>
    <row r="2610" spans="1:1" x14ac:dyDescent="0.2">
      <c r="A2610" s="19" t="s">
        <v>3001</v>
      </c>
    </row>
    <row r="2611" spans="1:1" x14ac:dyDescent="0.2">
      <c r="A2611" s="19" t="s">
        <v>1264</v>
      </c>
    </row>
    <row r="2612" spans="1:1" x14ac:dyDescent="0.2">
      <c r="A2612" s="19" t="s">
        <v>3004</v>
      </c>
    </row>
    <row r="2613" spans="1:1" x14ac:dyDescent="0.2">
      <c r="A2613" s="19" t="s">
        <v>1268</v>
      </c>
    </row>
    <row r="2614" spans="1:1" x14ac:dyDescent="0.2">
      <c r="A2614" s="19" t="s">
        <v>3006</v>
      </c>
    </row>
    <row r="2615" spans="1:1" x14ac:dyDescent="0.2">
      <c r="A2615" s="19" t="s">
        <v>1270</v>
      </c>
    </row>
    <row r="2616" spans="1:1" x14ac:dyDescent="0.2">
      <c r="A2616" s="19" t="s">
        <v>3007</v>
      </c>
    </row>
    <row r="2617" spans="1:1" x14ac:dyDescent="0.2">
      <c r="A2617" s="19" t="s">
        <v>1266</v>
      </c>
    </row>
    <row r="2618" spans="1:1" x14ac:dyDescent="0.2">
      <c r="A2618" s="19" t="s">
        <v>3005</v>
      </c>
    </row>
    <row r="2619" spans="1:1" x14ac:dyDescent="0.2">
      <c r="A2619" s="19" t="s">
        <v>1252</v>
      </c>
    </row>
    <row r="2620" spans="1:1" x14ac:dyDescent="0.2">
      <c r="A2620" s="19" t="s">
        <v>2998</v>
      </c>
    </row>
    <row r="2621" spans="1:1" x14ac:dyDescent="0.2">
      <c r="A2621" s="19" t="s">
        <v>1254</v>
      </c>
    </row>
    <row r="2622" spans="1:1" x14ac:dyDescent="0.2">
      <c r="A2622" s="19" t="s">
        <v>2999</v>
      </c>
    </row>
    <row r="2623" spans="1:1" x14ac:dyDescent="0.2">
      <c r="A2623" s="19" t="s">
        <v>1250</v>
      </c>
    </row>
    <row r="2624" spans="1:1" x14ac:dyDescent="0.2">
      <c r="A2624" s="19" t="s">
        <v>2997</v>
      </c>
    </row>
    <row r="2625" spans="1:1" x14ac:dyDescent="0.2">
      <c r="A2625" s="19" t="s">
        <v>1272</v>
      </c>
    </row>
    <row r="2626" spans="1:1" x14ac:dyDescent="0.2">
      <c r="A2626" s="19" t="s">
        <v>3008</v>
      </c>
    </row>
    <row r="2627" spans="1:1" x14ac:dyDescent="0.2">
      <c r="A2627" s="19" t="s">
        <v>796</v>
      </c>
    </row>
    <row r="2628" spans="1:1" x14ac:dyDescent="0.2">
      <c r="A2628" s="19" t="s">
        <v>3010</v>
      </c>
    </row>
    <row r="2629" spans="1:1" x14ac:dyDescent="0.2">
      <c r="A2629" s="19" t="s">
        <v>798</v>
      </c>
    </row>
    <row r="2630" spans="1:1" x14ac:dyDescent="0.2">
      <c r="A2630" s="19" t="s">
        <v>3011</v>
      </c>
    </row>
    <row r="2631" spans="1:1" x14ac:dyDescent="0.2">
      <c r="A2631" s="19" t="s">
        <v>1274</v>
      </c>
    </row>
    <row r="2632" spans="1:1" x14ac:dyDescent="0.2">
      <c r="A2632" s="19" t="s">
        <v>3009</v>
      </c>
    </row>
    <row r="2633" spans="1:1" x14ac:dyDescent="0.2">
      <c r="A2633" s="20" t="s">
        <v>800</v>
      </c>
    </row>
    <row r="2634" spans="1:1" x14ac:dyDescent="0.2">
      <c r="A2634" s="20" t="s">
        <v>3012</v>
      </c>
    </row>
    <row r="2635" spans="1:1" x14ac:dyDescent="0.2">
      <c r="A2635" s="20" t="s">
        <v>804</v>
      </c>
    </row>
    <row r="2636" spans="1:1" x14ac:dyDescent="0.2">
      <c r="A2636" s="19" t="s">
        <v>3014</v>
      </c>
    </row>
    <row r="2637" spans="1:1" x14ac:dyDescent="0.2">
      <c r="A2637" s="20" t="s">
        <v>806</v>
      </c>
    </row>
    <row r="2638" spans="1:1" x14ac:dyDescent="0.2">
      <c r="A2638" s="20" t="s">
        <v>3015</v>
      </c>
    </row>
    <row r="2639" spans="1:1" x14ac:dyDescent="0.2">
      <c r="A2639" s="20" t="s">
        <v>802</v>
      </c>
    </row>
    <row r="2640" spans="1:1" x14ac:dyDescent="0.2">
      <c r="A2640" s="20" t="s">
        <v>3013</v>
      </c>
    </row>
    <row r="2641" spans="1:1" x14ac:dyDescent="0.2">
      <c r="A2641" s="20" t="s">
        <v>808</v>
      </c>
    </row>
    <row r="2642" spans="1:1" x14ac:dyDescent="0.2">
      <c r="A2642" s="20" t="s">
        <v>3016</v>
      </c>
    </row>
    <row r="2643" spans="1:1" x14ac:dyDescent="0.2">
      <c r="A2643" s="20" t="s">
        <v>812</v>
      </c>
    </row>
    <row r="2644" spans="1:1" x14ac:dyDescent="0.2">
      <c r="A2644" s="20" t="s">
        <v>3018</v>
      </c>
    </row>
    <row r="2645" spans="1:1" x14ac:dyDescent="0.2">
      <c r="A2645" s="20" t="s">
        <v>814</v>
      </c>
    </row>
    <row r="2646" spans="1:1" x14ac:dyDescent="0.2">
      <c r="A2646" s="20" t="s">
        <v>3019</v>
      </c>
    </row>
    <row r="2647" spans="1:1" x14ac:dyDescent="0.2">
      <c r="A2647" s="20" t="s">
        <v>810</v>
      </c>
    </row>
    <row r="2648" spans="1:1" x14ac:dyDescent="0.2">
      <c r="A2648" s="20" t="s">
        <v>3017</v>
      </c>
    </row>
    <row r="2649" spans="1:1" x14ac:dyDescent="0.2">
      <c r="A2649" s="20" t="s">
        <v>816</v>
      </c>
    </row>
    <row r="2650" spans="1:1" x14ac:dyDescent="0.2">
      <c r="A2650" s="20" t="s">
        <v>3020</v>
      </c>
    </row>
    <row r="2651" spans="1:1" x14ac:dyDescent="0.2">
      <c r="A2651" s="20" t="s">
        <v>824</v>
      </c>
    </row>
    <row r="2652" spans="1:1" x14ac:dyDescent="0.2">
      <c r="A2652" s="20" t="s">
        <v>3024</v>
      </c>
    </row>
    <row r="2653" spans="1:1" x14ac:dyDescent="0.2">
      <c r="A2653" s="20" t="s">
        <v>828</v>
      </c>
    </row>
    <row r="2654" spans="1:1" x14ac:dyDescent="0.2">
      <c r="A2654" s="20" t="s">
        <v>3026</v>
      </c>
    </row>
    <row r="2655" spans="1:1" x14ac:dyDescent="0.2">
      <c r="A2655" s="20" t="s">
        <v>830</v>
      </c>
    </row>
    <row r="2656" spans="1:1" x14ac:dyDescent="0.2">
      <c r="A2656" s="20" t="s">
        <v>3027</v>
      </c>
    </row>
    <row r="2657" spans="1:1" x14ac:dyDescent="0.2">
      <c r="A2657" s="20" t="s">
        <v>826</v>
      </c>
    </row>
    <row r="2658" spans="1:1" x14ac:dyDescent="0.2">
      <c r="A2658" s="20" t="s">
        <v>3025</v>
      </c>
    </row>
    <row r="2659" spans="1:1" x14ac:dyDescent="0.2">
      <c r="A2659" s="20" t="s">
        <v>832</v>
      </c>
    </row>
    <row r="2660" spans="1:1" x14ac:dyDescent="0.2">
      <c r="A2660" s="20" t="s">
        <v>3028</v>
      </c>
    </row>
    <row r="2661" spans="1:1" x14ac:dyDescent="0.2">
      <c r="A2661" s="20" t="s">
        <v>836</v>
      </c>
    </row>
    <row r="2662" spans="1:1" x14ac:dyDescent="0.2">
      <c r="A2662" s="20" t="s">
        <v>3030</v>
      </c>
    </row>
    <row r="2663" spans="1:1" x14ac:dyDescent="0.2">
      <c r="A2663" s="20" t="s">
        <v>838</v>
      </c>
    </row>
    <row r="2664" spans="1:1" x14ac:dyDescent="0.2">
      <c r="A2664" s="20" t="s">
        <v>3031</v>
      </c>
    </row>
    <row r="2665" spans="1:1" x14ac:dyDescent="0.2">
      <c r="A2665" s="20" t="s">
        <v>834</v>
      </c>
    </row>
    <row r="2666" spans="1:1" x14ac:dyDescent="0.2">
      <c r="A2666" s="20" t="s">
        <v>3029</v>
      </c>
    </row>
    <row r="2667" spans="1:1" x14ac:dyDescent="0.2">
      <c r="A2667" s="20" t="s">
        <v>820</v>
      </c>
    </row>
    <row r="2668" spans="1:1" x14ac:dyDescent="0.2">
      <c r="A2668" s="20" t="s">
        <v>3022</v>
      </c>
    </row>
    <row r="2669" spans="1:1" x14ac:dyDescent="0.2">
      <c r="A2669" s="20" t="s">
        <v>822</v>
      </c>
    </row>
    <row r="2670" spans="1:1" x14ac:dyDescent="0.2">
      <c r="A2670" s="20" t="s">
        <v>3023</v>
      </c>
    </row>
    <row r="2671" spans="1:1" x14ac:dyDescent="0.2">
      <c r="A2671" s="20" t="s">
        <v>818</v>
      </c>
    </row>
    <row r="2672" spans="1:1" x14ac:dyDescent="0.2">
      <c r="A2672" s="20" t="s">
        <v>3021</v>
      </c>
    </row>
    <row r="2673" spans="1:1" x14ac:dyDescent="0.2">
      <c r="A2673" s="20" t="s">
        <v>840</v>
      </c>
    </row>
    <row r="2674" spans="1:1" x14ac:dyDescent="0.2">
      <c r="A2674" s="20" t="s">
        <v>3032</v>
      </c>
    </row>
    <row r="2675" spans="1:1" x14ac:dyDescent="0.2">
      <c r="A2675" s="20" t="s">
        <v>844</v>
      </c>
    </row>
    <row r="2676" spans="1:1" x14ac:dyDescent="0.2">
      <c r="A2676" s="20" t="s">
        <v>3034</v>
      </c>
    </row>
    <row r="2677" spans="1:1" x14ac:dyDescent="0.2">
      <c r="A2677" s="20" t="s">
        <v>846</v>
      </c>
    </row>
    <row r="2678" spans="1:1" x14ac:dyDescent="0.2">
      <c r="A2678" s="20" t="s">
        <v>3035</v>
      </c>
    </row>
    <row r="2679" spans="1:1" x14ac:dyDescent="0.2">
      <c r="A2679" s="20" t="s">
        <v>842</v>
      </c>
    </row>
    <row r="2680" spans="1:1" x14ac:dyDescent="0.2">
      <c r="A2680" s="20" t="s">
        <v>3033</v>
      </c>
    </row>
    <row r="2681" spans="1:1" x14ac:dyDescent="0.2">
      <c r="A2681" s="20" t="s">
        <v>848</v>
      </c>
    </row>
    <row r="2682" spans="1:1" x14ac:dyDescent="0.2">
      <c r="A2682" s="20" t="s">
        <v>3036</v>
      </c>
    </row>
    <row r="2683" spans="1:1" x14ac:dyDescent="0.2">
      <c r="A2683" s="20" t="s">
        <v>852</v>
      </c>
    </row>
    <row r="2684" spans="1:1" x14ac:dyDescent="0.2">
      <c r="A2684" s="20" t="s">
        <v>3038</v>
      </c>
    </row>
    <row r="2685" spans="1:1" x14ac:dyDescent="0.2">
      <c r="A2685" s="20" t="s">
        <v>854</v>
      </c>
    </row>
    <row r="2686" spans="1:1" x14ac:dyDescent="0.2">
      <c r="A2686" s="20" t="s">
        <v>3039</v>
      </c>
    </row>
    <row r="2687" spans="1:1" x14ac:dyDescent="0.2">
      <c r="A2687" s="20" t="s">
        <v>850</v>
      </c>
    </row>
    <row r="2688" spans="1:1" x14ac:dyDescent="0.2">
      <c r="A2688" s="20" t="s">
        <v>3037</v>
      </c>
    </row>
    <row r="2689" spans="1:1" x14ac:dyDescent="0.2">
      <c r="A2689" s="20" t="s">
        <v>856</v>
      </c>
    </row>
    <row r="2690" spans="1:1" x14ac:dyDescent="0.2">
      <c r="A2690" s="20" t="s">
        <v>3040</v>
      </c>
    </row>
    <row r="2691" spans="1:1" x14ac:dyDescent="0.2">
      <c r="A2691" s="20" t="s">
        <v>860</v>
      </c>
    </row>
    <row r="2692" spans="1:1" x14ac:dyDescent="0.2">
      <c r="A2692" s="20" t="s">
        <v>3042</v>
      </c>
    </row>
    <row r="2693" spans="1:1" x14ac:dyDescent="0.2">
      <c r="A2693" s="20" t="s">
        <v>862</v>
      </c>
    </row>
    <row r="2694" spans="1:1" x14ac:dyDescent="0.2">
      <c r="A2694" s="20" t="s">
        <v>3043</v>
      </c>
    </row>
    <row r="2695" spans="1:1" x14ac:dyDescent="0.2">
      <c r="A2695" s="20" t="s">
        <v>858</v>
      </c>
    </row>
    <row r="2696" spans="1:1" x14ac:dyDescent="0.2">
      <c r="A2696" s="20" t="s">
        <v>3041</v>
      </c>
    </row>
    <row r="2697" spans="1:1" x14ac:dyDescent="0.2">
      <c r="A2697" s="20" t="s">
        <v>864</v>
      </c>
    </row>
    <row r="2698" spans="1:1" x14ac:dyDescent="0.2">
      <c r="A2698" s="20" t="s">
        <v>3044</v>
      </c>
    </row>
    <row r="2699" spans="1:1" x14ac:dyDescent="0.2">
      <c r="A2699" s="20" t="s">
        <v>872</v>
      </c>
    </row>
    <row r="2700" spans="1:1" x14ac:dyDescent="0.2">
      <c r="A2700" s="20" t="s">
        <v>3048</v>
      </c>
    </row>
    <row r="2701" spans="1:1" x14ac:dyDescent="0.2">
      <c r="A2701" s="20" t="s">
        <v>876</v>
      </c>
    </row>
    <row r="2702" spans="1:1" x14ac:dyDescent="0.2">
      <c r="A2702" s="20" t="s">
        <v>3050</v>
      </c>
    </row>
    <row r="2703" spans="1:1" x14ac:dyDescent="0.2">
      <c r="A2703" s="20" t="s">
        <v>878</v>
      </c>
    </row>
    <row r="2704" spans="1:1" x14ac:dyDescent="0.2">
      <c r="A2704" s="20" t="s">
        <v>3051</v>
      </c>
    </row>
    <row r="2705" spans="1:1" x14ac:dyDescent="0.2">
      <c r="A2705" s="20" t="s">
        <v>874</v>
      </c>
    </row>
    <row r="2706" spans="1:1" x14ac:dyDescent="0.2">
      <c r="A2706" s="20" t="s">
        <v>3049</v>
      </c>
    </row>
    <row r="2707" spans="1:1" x14ac:dyDescent="0.2">
      <c r="A2707" s="20" t="s">
        <v>880</v>
      </c>
    </row>
    <row r="2708" spans="1:1" x14ac:dyDescent="0.2">
      <c r="A2708" s="20" t="s">
        <v>3052</v>
      </c>
    </row>
    <row r="2709" spans="1:1" x14ac:dyDescent="0.2">
      <c r="A2709" s="20" t="s">
        <v>884</v>
      </c>
    </row>
    <row r="2710" spans="1:1" x14ac:dyDescent="0.2">
      <c r="A2710" s="20" t="s">
        <v>3054</v>
      </c>
    </row>
    <row r="2711" spans="1:1" x14ac:dyDescent="0.2">
      <c r="A2711" s="20" t="s">
        <v>886</v>
      </c>
    </row>
    <row r="2712" spans="1:1" x14ac:dyDescent="0.2">
      <c r="A2712" s="20" t="s">
        <v>3055</v>
      </c>
    </row>
    <row r="2713" spans="1:1" x14ac:dyDescent="0.2">
      <c r="A2713" s="20" t="s">
        <v>882</v>
      </c>
    </row>
    <row r="2714" spans="1:1" x14ac:dyDescent="0.2">
      <c r="A2714" s="20" t="s">
        <v>3053</v>
      </c>
    </row>
    <row r="2715" spans="1:1" x14ac:dyDescent="0.2">
      <c r="A2715" s="20" t="s">
        <v>868</v>
      </c>
    </row>
    <row r="2716" spans="1:1" x14ac:dyDescent="0.2">
      <c r="A2716" s="20" t="s">
        <v>3046</v>
      </c>
    </row>
    <row r="2717" spans="1:1" x14ac:dyDescent="0.2">
      <c r="A2717" s="20" t="s">
        <v>870</v>
      </c>
    </row>
    <row r="2718" spans="1:1" x14ac:dyDescent="0.2">
      <c r="A2718" s="20" t="s">
        <v>3047</v>
      </c>
    </row>
    <row r="2719" spans="1:1" x14ac:dyDescent="0.2">
      <c r="A2719" s="20" t="s">
        <v>866</v>
      </c>
    </row>
    <row r="2720" spans="1:1" x14ac:dyDescent="0.2">
      <c r="A2720" s="20" t="s">
        <v>3045</v>
      </c>
    </row>
    <row r="2721" spans="1:1" x14ac:dyDescent="0.2">
      <c r="A2721" s="20" t="s">
        <v>888</v>
      </c>
    </row>
    <row r="2722" spans="1:1" x14ac:dyDescent="0.2">
      <c r="A2722" s="20" t="s">
        <v>3056</v>
      </c>
    </row>
    <row r="2723" spans="1:1" x14ac:dyDescent="0.2">
      <c r="A2723" s="20" t="s">
        <v>892</v>
      </c>
    </row>
    <row r="2724" spans="1:1" x14ac:dyDescent="0.2">
      <c r="A2724" s="20" t="s">
        <v>3058</v>
      </c>
    </row>
    <row r="2725" spans="1:1" x14ac:dyDescent="0.2">
      <c r="A2725" s="20" t="s">
        <v>894</v>
      </c>
    </row>
    <row r="2726" spans="1:1" x14ac:dyDescent="0.2">
      <c r="A2726" s="20" t="s">
        <v>3059</v>
      </c>
    </row>
    <row r="2727" spans="1:1" x14ac:dyDescent="0.2">
      <c r="A2727" s="20" t="s">
        <v>890</v>
      </c>
    </row>
    <row r="2728" spans="1:1" x14ac:dyDescent="0.2">
      <c r="A2728" s="20" t="s">
        <v>3057</v>
      </c>
    </row>
    <row r="2729" spans="1:1" x14ac:dyDescent="0.2">
      <c r="A2729" s="20" t="s">
        <v>896</v>
      </c>
    </row>
    <row r="2730" spans="1:1" x14ac:dyDescent="0.2">
      <c r="A2730" s="20" t="s">
        <v>3060</v>
      </c>
    </row>
    <row r="2731" spans="1:1" x14ac:dyDescent="0.2">
      <c r="A2731" s="20" t="s">
        <v>900</v>
      </c>
    </row>
    <row r="2732" spans="1:1" x14ac:dyDescent="0.2">
      <c r="A2732" s="20" t="s">
        <v>3062</v>
      </c>
    </row>
    <row r="2733" spans="1:1" x14ac:dyDescent="0.2">
      <c r="A2733" s="20" t="s">
        <v>902</v>
      </c>
    </row>
    <row r="2734" spans="1:1" x14ac:dyDescent="0.2">
      <c r="A2734" s="20" t="s">
        <v>3063</v>
      </c>
    </row>
    <row r="2735" spans="1:1" x14ac:dyDescent="0.2">
      <c r="A2735" s="19" t="s">
        <v>898</v>
      </c>
    </row>
    <row r="2736" spans="1:1" x14ac:dyDescent="0.2">
      <c r="A2736" s="19" t="s">
        <v>3061</v>
      </c>
    </row>
    <row r="2737" spans="1:1" x14ac:dyDescent="0.2">
      <c r="A2737" s="19" t="s">
        <v>904</v>
      </c>
    </row>
    <row r="2738" spans="1:1" x14ac:dyDescent="0.2">
      <c r="A2738" s="19" t="s">
        <v>3064</v>
      </c>
    </row>
    <row r="2739" spans="1:1" x14ac:dyDescent="0.2">
      <c r="A2739" s="19" t="s">
        <v>908</v>
      </c>
    </row>
    <row r="2740" spans="1:1" x14ac:dyDescent="0.2">
      <c r="A2740" s="19" t="s">
        <v>3066</v>
      </c>
    </row>
    <row r="2741" spans="1:1" x14ac:dyDescent="0.2">
      <c r="A2741" s="19" t="s">
        <v>910</v>
      </c>
    </row>
    <row r="2742" spans="1:1" x14ac:dyDescent="0.2">
      <c r="A2742" s="19" t="s">
        <v>3067</v>
      </c>
    </row>
    <row r="2743" spans="1:1" x14ac:dyDescent="0.2">
      <c r="A2743" s="19" t="s">
        <v>906</v>
      </c>
    </row>
    <row r="2744" spans="1:1" x14ac:dyDescent="0.2">
      <c r="A2744" s="20" t="s">
        <v>3065</v>
      </c>
    </row>
    <row r="2745" spans="1:1" x14ac:dyDescent="0.2">
      <c r="A2745" s="20" t="s">
        <v>1240</v>
      </c>
    </row>
    <row r="2746" spans="1:1" x14ac:dyDescent="0.2">
      <c r="A2746" s="20" t="s">
        <v>2992</v>
      </c>
    </row>
    <row r="2747" spans="1:1" x14ac:dyDescent="0.2">
      <c r="A2747" s="19" t="s">
        <v>1244</v>
      </c>
    </row>
    <row r="2748" spans="1:1" x14ac:dyDescent="0.2">
      <c r="A2748" s="20" t="s">
        <v>2994</v>
      </c>
    </row>
    <row r="2749" spans="1:1" x14ac:dyDescent="0.2">
      <c r="A2749" s="20" t="s">
        <v>1246</v>
      </c>
    </row>
    <row r="2750" spans="1:1" x14ac:dyDescent="0.2">
      <c r="A2750" s="20" t="s">
        <v>2995</v>
      </c>
    </row>
    <row r="2751" spans="1:1" x14ac:dyDescent="0.2">
      <c r="A2751" s="20" t="s">
        <v>1242</v>
      </c>
    </row>
    <row r="2752" spans="1:1" x14ac:dyDescent="0.2">
      <c r="A2752" s="20" t="s">
        <v>2993</v>
      </c>
    </row>
    <row r="2753" spans="1:1" x14ac:dyDescent="0.2">
      <c r="A2753" s="20" t="s">
        <v>912</v>
      </c>
    </row>
    <row r="2754" spans="1:1" x14ac:dyDescent="0.2">
      <c r="A2754" s="20" t="s">
        <v>3068</v>
      </c>
    </row>
    <row r="2755" spans="1:1" x14ac:dyDescent="0.2">
      <c r="A2755" s="20" t="s">
        <v>920</v>
      </c>
    </row>
    <row r="2756" spans="1:1" x14ac:dyDescent="0.2">
      <c r="A2756" s="20" t="s">
        <v>3072</v>
      </c>
    </row>
    <row r="2757" spans="1:1" x14ac:dyDescent="0.2">
      <c r="A2757" s="20" t="s">
        <v>924</v>
      </c>
    </row>
    <row r="2758" spans="1:1" x14ac:dyDescent="0.2">
      <c r="A2758" s="20" t="s">
        <v>3074</v>
      </c>
    </row>
    <row r="2759" spans="1:1" x14ac:dyDescent="0.2">
      <c r="A2759" s="20" t="s">
        <v>926</v>
      </c>
    </row>
    <row r="2760" spans="1:1" x14ac:dyDescent="0.2">
      <c r="A2760" s="20" t="s">
        <v>3075</v>
      </c>
    </row>
    <row r="2761" spans="1:1" x14ac:dyDescent="0.2">
      <c r="A2761" s="20" t="s">
        <v>922</v>
      </c>
    </row>
    <row r="2762" spans="1:1" x14ac:dyDescent="0.2">
      <c r="A2762" s="20" t="s">
        <v>3073</v>
      </c>
    </row>
    <row r="2763" spans="1:1" x14ac:dyDescent="0.2">
      <c r="A2763" s="20" t="s">
        <v>928</v>
      </c>
    </row>
    <row r="2764" spans="1:1" x14ac:dyDescent="0.2">
      <c r="A2764" s="20" t="s">
        <v>3076</v>
      </c>
    </row>
    <row r="2765" spans="1:1" x14ac:dyDescent="0.2">
      <c r="A2765" s="20" t="s">
        <v>932</v>
      </c>
    </row>
    <row r="2766" spans="1:1" x14ac:dyDescent="0.2">
      <c r="A2766" s="20" t="s">
        <v>3078</v>
      </c>
    </row>
    <row r="2767" spans="1:1" x14ac:dyDescent="0.2">
      <c r="A2767" s="20" t="s">
        <v>934</v>
      </c>
    </row>
    <row r="2768" spans="1:1" x14ac:dyDescent="0.2">
      <c r="A2768" s="20" t="s">
        <v>3079</v>
      </c>
    </row>
    <row r="2769" spans="1:1" x14ac:dyDescent="0.2">
      <c r="A2769" s="20" t="s">
        <v>930</v>
      </c>
    </row>
    <row r="2770" spans="1:1" x14ac:dyDescent="0.2">
      <c r="A2770" s="20" t="s">
        <v>3077</v>
      </c>
    </row>
    <row r="2771" spans="1:1" x14ac:dyDescent="0.2">
      <c r="A2771" s="20" t="s">
        <v>916</v>
      </c>
    </row>
    <row r="2772" spans="1:1" x14ac:dyDescent="0.2">
      <c r="A2772" s="20" t="s">
        <v>3070</v>
      </c>
    </row>
    <row r="2773" spans="1:1" x14ac:dyDescent="0.2">
      <c r="A2773" s="20" t="s">
        <v>918</v>
      </c>
    </row>
    <row r="2774" spans="1:1" x14ac:dyDescent="0.2">
      <c r="A2774" s="20" t="s">
        <v>3071</v>
      </c>
    </row>
    <row r="2775" spans="1:1" x14ac:dyDescent="0.2">
      <c r="A2775" s="20" t="s">
        <v>914</v>
      </c>
    </row>
    <row r="2776" spans="1:1" x14ac:dyDescent="0.2">
      <c r="A2776" s="20" t="s">
        <v>3069</v>
      </c>
    </row>
    <row r="2777" spans="1:1" x14ac:dyDescent="0.2">
      <c r="A2777" s="20" t="s">
        <v>936</v>
      </c>
    </row>
    <row r="2778" spans="1:1" x14ac:dyDescent="0.2">
      <c r="A2778" s="20" t="s">
        <v>3080</v>
      </c>
    </row>
    <row r="2779" spans="1:1" x14ac:dyDescent="0.2">
      <c r="A2779" s="20" t="s">
        <v>940</v>
      </c>
    </row>
    <row r="2780" spans="1:1" x14ac:dyDescent="0.2">
      <c r="A2780" s="20" t="s">
        <v>3082</v>
      </c>
    </row>
    <row r="2781" spans="1:1" x14ac:dyDescent="0.2">
      <c r="A2781" s="20" t="s">
        <v>942</v>
      </c>
    </row>
    <row r="2782" spans="1:1" x14ac:dyDescent="0.2">
      <c r="A2782" s="20" t="s">
        <v>3083</v>
      </c>
    </row>
    <row r="2783" spans="1:1" x14ac:dyDescent="0.2">
      <c r="A2783" s="20" t="s">
        <v>938</v>
      </c>
    </row>
    <row r="2784" spans="1:1" x14ac:dyDescent="0.2">
      <c r="A2784" s="20" t="s">
        <v>3081</v>
      </c>
    </row>
    <row r="2785" spans="1:1" x14ac:dyDescent="0.2">
      <c r="A2785" s="20" t="s">
        <v>944</v>
      </c>
    </row>
    <row r="2786" spans="1:1" x14ac:dyDescent="0.2">
      <c r="A2786" s="20" t="s">
        <v>3084</v>
      </c>
    </row>
    <row r="2787" spans="1:1" x14ac:dyDescent="0.2">
      <c r="A2787" s="20" t="s">
        <v>948</v>
      </c>
    </row>
    <row r="2788" spans="1:1" x14ac:dyDescent="0.2">
      <c r="A2788" s="20" t="s">
        <v>3086</v>
      </c>
    </row>
    <row r="2789" spans="1:1" x14ac:dyDescent="0.2">
      <c r="A2789" s="20" t="s">
        <v>950</v>
      </c>
    </row>
    <row r="2790" spans="1:1" x14ac:dyDescent="0.2">
      <c r="A2790" s="20" t="s">
        <v>3087</v>
      </c>
    </row>
    <row r="2791" spans="1:1" x14ac:dyDescent="0.2">
      <c r="A2791" s="20" t="s">
        <v>946</v>
      </c>
    </row>
    <row r="2792" spans="1:1" x14ac:dyDescent="0.2">
      <c r="A2792" s="20" t="s">
        <v>3085</v>
      </c>
    </row>
    <row r="2793" spans="1:1" x14ac:dyDescent="0.2">
      <c r="A2793" s="20" t="s">
        <v>960</v>
      </c>
    </row>
    <row r="2794" spans="1:1" x14ac:dyDescent="0.2">
      <c r="A2794" s="20" t="s">
        <v>3092</v>
      </c>
    </row>
    <row r="2795" spans="1:1" x14ac:dyDescent="0.2">
      <c r="A2795" s="20" t="s">
        <v>1282</v>
      </c>
    </row>
    <row r="2796" spans="1:1" x14ac:dyDescent="0.2">
      <c r="A2796" s="20" t="s">
        <v>3096</v>
      </c>
    </row>
    <row r="2797" spans="1:1" x14ac:dyDescent="0.2">
      <c r="A2797" s="20" t="s">
        <v>1286</v>
      </c>
    </row>
    <row r="2798" spans="1:1" x14ac:dyDescent="0.2">
      <c r="A2798" s="20" t="s">
        <v>3098</v>
      </c>
    </row>
    <row r="2799" spans="1:1" x14ac:dyDescent="0.2">
      <c r="A2799" s="20" t="s">
        <v>1288</v>
      </c>
    </row>
    <row r="2800" spans="1:1" x14ac:dyDescent="0.2">
      <c r="A2800" s="20" t="s">
        <v>3099</v>
      </c>
    </row>
    <row r="2801" spans="1:1" x14ac:dyDescent="0.2">
      <c r="A2801" s="20" t="s">
        <v>1284</v>
      </c>
    </row>
    <row r="2802" spans="1:1" x14ac:dyDescent="0.2">
      <c r="A2802" s="20" t="s">
        <v>3097</v>
      </c>
    </row>
    <row r="2803" spans="1:1" x14ac:dyDescent="0.2">
      <c r="A2803" s="20" t="s">
        <v>1290</v>
      </c>
    </row>
    <row r="2804" spans="1:1" x14ac:dyDescent="0.2">
      <c r="A2804" s="20" t="s">
        <v>3100</v>
      </c>
    </row>
    <row r="2805" spans="1:1" x14ac:dyDescent="0.2">
      <c r="A2805" s="20" t="s">
        <v>1294</v>
      </c>
    </row>
    <row r="2806" spans="1:1" x14ac:dyDescent="0.2">
      <c r="A2806" s="20" t="s">
        <v>3102</v>
      </c>
    </row>
    <row r="2807" spans="1:1" x14ac:dyDescent="0.2">
      <c r="A2807" s="20" t="s">
        <v>1296</v>
      </c>
    </row>
    <row r="2808" spans="1:1" x14ac:dyDescent="0.2">
      <c r="A2808" s="20" t="s">
        <v>3103</v>
      </c>
    </row>
    <row r="2809" spans="1:1" x14ac:dyDescent="0.2">
      <c r="A2809" s="20" t="s">
        <v>1292</v>
      </c>
    </row>
    <row r="2810" spans="1:1" x14ac:dyDescent="0.2">
      <c r="A2810" s="20" t="s">
        <v>3101</v>
      </c>
    </row>
    <row r="2811" spans="1:1" x14ac:dyDescent="0.2">
      <c r="A2811" s="20" t="s">
        <v>1280</v>
      </c>
    </row>
    <row r="2812" spans="1:1" x14ac:dyDescent="0.2">
      <c r="A2812" s="20" t="s">
        <v>3094</v>
      </c>
    </row>
    <row r="2813" spans="1:1" x14ac:dyDescent="0.2">
      <c r="A2813" s="20" t="s">
        <v>1281</v>
      </c>
    </row>
    <row r="2814" spans="1:1" x14ac:dyDescent="0.2">
      <c r="A2814" s="20" t="s">
        <v>3095</v>
      </c>
    </row>
    <row r="2815" spans="1:1" x14ac:dyDescent="0.2">
      <c r="A2815" s="20" t="s">
        <v>1278</v>
      </c>
    </row>
    <row r="2816" spans="1:1" x14ac:dyDescent="0.2">
      <c r="A2816" s="20" t="s">
        <v>3093</v>
      </c>
    </row>
    <row r="2817" spans="1:1" x14ac:dyDescent="0.2">
      <c r="A2817" s="20" t="s">
        <v>1298</v>
      </c>
    </row>
    <row r="2818" spans="1:1" x14ac:dyDescent="0.2">
      <c r="A2818" s="20" t="s">
        <v>3104</v>
      </c>
    </row>
    <row r="2819" spans="1:1" x14ac:dyDescent="0.2">
      <c r="A2819" s="20" t="s">
        <v>1302</v>
      </c>
    </row>
    <row r="2820" spans="1:1" x14ac:dyDescent="0.2">
      <c r="A2820" s="20" t="s">
        <v>3106</v>
      </c>
    </row>
    <row r="2821" spans="1:1" x14ac:dyDescent="0.2">
      <c r="A2821" s="20" t="s">
        <v>1304</v>
      </c>
    </row>
    <row r="2822" spans="1:1" x14ac:dyDescent="0.2">
      <c r="A2822" s="20" t="s">
        <v>3107</v>
      </c>
    </row>
    <row r="2823" spans="1:1" x14ac:dyDescent="0.2">
      <c r="A2823" s="20" t="s">
        <v>1300</v>
      </c>
    </row>
    <row r="2824" spans="1:1" x14ac:dyDescent="0.2">
      <c r="A2824" s="20" t="s">
        <v>3105</v>
      </c>
    </row>
    <row r="2825" spans="1:1" x14ac:dyDescent="0.2">
      <c r="A2825" s="20" t="s">
        <v>1306</v>
      </c>
    </row>
    <row r="2826" spans="1:1" x14ac:dyDescent="0.2">
      <c r="A2826" s="20" t="s">
        <v>3108</v>
      </c>
    </row>
    <row r="2827" spans="1:1" x14ac:dyDescent="0.2">
      <c r="A2827" s="20" t="s">
        <v>1310</v>
      </c>
    </row>
    <row r="2828" spans="1:1" x14ac:dyDescent="0.2">
      <c r="A2828" s="20" t="s">
        <v>3110</v>
      </c>
    </row>
    <row r="2829" spans="1:1" x14ac:dyDescent="0.2">
      <c r="A2829" s="20" t="s">
        <v>1312</v>
      </c>
    </row>
    <row r="2830" spans="1:1" x14ac:dyDescent="0.2">
      <c r="A2830" s="20" t="s">
        <v>3111</v>
      </c>
    </row>
    <row r="2831" spans="1:1" x14ac:dyDescent="0.2">
      <c r="A2831" s="20" t="s">
        <v>1308</v>
      </c>
    </row>
    <row r="2832" spans="1:1" x14ac:dyDescent="0.2">
      <c r="A2832" s="20" t="s">
        <v>3109</v>
      </c>
    </row>
    <row r="2833" spans="1:1" x14ac:dyDescent="0.2">
      <c r="A2833" s="20" t="s">
        <v>1314</v>
      </c>
    </row>
    <row r="2834" spans="1:1" x14ac:dyDescent="0.2">
      <c r="A2834" s="20" t="s">
        <v>3112</v>
      </c>
    </row>
    <row r="2835" spans="1:1" x14ac:dyDescent="0.2">
      <c r="A2835" s="20" t="s">
        <v>1318</v>
      </c>
    </row>
    <row r="2836" spans="1:1" x14ac:dyDescent="0.2">
      <c r="A2836" s="20" t="s">
        <v>3114</v>
      </c>
    </row>
    <row r="2837" spans="1:1" x14ac:dyDescent="0.2">
      <c r="A2837" s="20" t="s">
        <v>1320</v>
      </c>
    </row>
    <row r="2838" spans="1:1" x14ac:dyDescent="0.2">
      <c r="A2838" s="20" t="s">
        <v>3115</v>
      </c>
    </row>
    <row r="2839" spans="1:1" x14ac:dyDescent="0.2">
      <c r="A2839" s="20" t="s">
        <v>1316</v>
      </c>
    </row>
    <row r="2840" spans="1:1" x14ac:dyDescent="0.2">
      <c r="A2840" s="20" t="s">
        <v>3113</v>
      </c>
    </row>
    <row r="2841" spans="1:1" x14ac:dyDescent="0.2">
      <c r="A2841" s="20" t="s">
        <v>1322</v>
      </c>
    </row>
    <row r="2842" spans="1:1" x14ac:dyDescent="0.2">
      <c r="A2842" s="20" t="s">
        <v>3116</v>
      </c>
    </row>
    <row r="2843" spans="1:1" x14ac:dyDescent="0.2">
      <c r="A2843" s="20" t="s">
        <v>1330</v>
      </c>
    </row>
    <row r="2844" spans="1:1" x14ac:dyDescent="0.2">
      <c r="A2844" s="20" t="s">
        <v>3120</v>
      </c>
    </row>
    <row r="2845" spans="1:1" x14ac:dyDescent="0.2">
      <c r="A2845" s="20" t="s">
        <v>1334</v>
      </c>
    </row>
    <row r="2846" spans="1:1" x14ac:dyDescent="0.2">
      <c r="A2846" s="19" t="s">
        <v>3122</v>
      </c>
    </row>
    <row r="2847" spans="1:1" x14ac:dyDescent="0.2">
      <c r="A2847" s="19" t="s">
        <v>1336</v>
      </c>
    </row>
    <row r="2848" spans="1:1" x14ac:dyDescent="0.2">
      <c r="A2848" s="19" t="s">
        <v>3123</v>
      </c>
    </row>
    <row r="2849" spans="1:1" x14ac:dyDescent="0.2">
      <c r="A2849" s="19" t="s">
        <v>1332</v>
      </c>
    </row>
    <row r="2850" spans="1:1" x14ac:dyDescent="0.2">
      <c r="A2850" s="19" t="s">
        <v>3121</v>
      </c>
    </row>
    <row r="2851" spans="1:1" x14ac:dyDescent="0.2">
      <c r="A2851" s="19" t="s">
        <v>1338</v>
      </c>
    </row>
    <row r="2852" spans="1:1" x14ac:dyDescent="0.2">
      <c r="A2852" s="19" t="s">
        <v>3124</v>
      </c>
    </row>
    <row r="2853" spans="1:1" x14ac:dyDescent="0.2">
      <c r="A2853" s="19" t="s">
        <v>1342</v>
      </c>
    </row>
    <row r="2854" spans="1:1" x14ac:dyDescent="0.2">
      <c r="A2854" s="19" t="s">
        <v>3126</v>
      </c>
    </row>
    <row r="2855" spans="1:1" x14ac:dyDescent="0.2">
      <c r="A2855" s="20" t="s">
        <v>1344</v>
      </c>
    </row>
    <row r="2856" spans="1:1" x14ac:dyDescent="0.2">
      <c r="A2856" s="20" t="s">
        <v>3127</v>
      </c>
    </row>
    <row r="2857" spans="1:1" x14ac:dyDescent="0.2">
      <c r="A2857" s="20" t="s">
        <v>1340</v>
      </c>
    </row>
    <row r="2858" spans="1:1" x14ac:dyDescent="0.2">
      <c r="A2858" s="19" t="s">
        <v>3125</v>
      </c>
    </row>
    <row r="2859" spans="1:1" x14ac:dyDescent="0.2">
      <c r="A2859" s="20" t="s">
        <v>1326</v>
      </c>
    </row>
    <row r="2860" spans="1:1" x14ac:dyDescent="0.2">
      <c r="A2860" s="20" t="s">
        <v>3118</v>
      </c>
    </row>
    <row r="2861" spans="1:1" x14ac:dyDescent="0.2">
      <c r="A2861" s="20" t="s">
        <v>1328</v>
      </c>
    </row>
    <row r="2862" spans="1:1" x14ac:dyDescent="0.2">
      <c r="A2862" s="20" t="s">
        <v>3119</v>
      </c>
    </row>
    <row r="2863" spans="1:1" x14ac:dyDescent="0.2">
      <c r="A2863" s="20" t="s">
        <v>1324</v>
      </c>
    </row>
    <row r="2864" spans="1:1" x14ac:dyDescent="0.2">
      <c r="A2864" s="20" t="s">
        <v>3117</v>
      </c>
    </row>
    <row r="2865" spans="1:1" x14ac:dyDescent="0.2">
      <c r="A2865" s="20" t="s">
        <v>1346</v>
      </c>
    </row>
    <row r="2866" spans="1:1" x14ac:dyDescent="0.2">
      <c r="A2866" s="20" t="s">
        <v>3128</v>
      </c>
    </row>
    <row r="2867" spans="1:1" x14ac:dyDescent="0.2">
      <c r="A2867" s="20" t="s">
        <v>1350</v>
      </c>
    </row>
    <row r="2868" spans="1:1" x14ac:dyDescent="0.2">
      <c r="A2868" s="20" t="s">
        <v>3130</v>
      </c>
    </row>
    <row r="2869" spans="1:1" x14ac:dyDescent="0.2">
      <c r="A2869" s="20" t="s">
        <v>1352</v>
      </c>
    </row>
    <row r="2870" spans="1:1" x14ac:dyDescent="0.2">
      <c r="A2870" s="20" t="s">
        <v>3131</v>
      </c>
    </row>
    <row r="2871" spans="1:1" x14ac:dyDescent="0.2">
      <c r="A2871" s="20" t="s">
        <v>1348</v>
      </c>
    </row>
    <row r="2872" spans="1:1" x14ac:dyDescent="0.2">
      <c r="A2872" s="20" t="s">
        <v>3129</v>
      </c>
    </row>
    <row r="2873" spans="1:1" x14ac:dyDescent="0.2">
      <c r="A2873" s="20" t="s">
        <v>1354</v>
      </c>
    </row>
    <row r="2874" spans="1:1" x14ac:dyDescent="0.2">
      <c r="A2874" s="20" t="s">
        <v>3132</v>
      </c>
    </row>
    <row r="2875" spans="1:1" x14ac:dyDescent="0.2">
      <c r="A2875" s="20" t="s">
        <v>1358</v>
      </c>
    </row>
    <row r="2876" spans="1:1" x14ac:dyDescent="0.2">
      <c r="A2876" s="20" t="s">
        <v>3134</v>
      </c>
    </row>
    <row r="2877" spans="1:1" x14ac:dyDescent="0.2">
      <c r="A2877" s="20" t="s">
        <v>1360</v>
      </c>
    </row>
    <row r="2878" spans="1:1" x14ac:dyDescent="0.2">
      <c r="A2878" s="20" t="s">
        <v>3135</v>
      </c>
    </row>
    <row r="2879" spans="1:1" x14ac:dyDescent="0.2">
      <c r="A2879" s="20" t="s">
        <v>1356</v>
      </c>
    </row>
    <row r="2880" spans="1:1" x14ac:dyDescent="0.2">
      <c r="A2880" s="20" t="s">
        <v>3133</v>
      </c>
    </row>
    <row r="2881" spans="1:1" x14ac:dyDescent="0.2">
      <c r="A2881" s="20" t="s">
        <v>1362</v>
      </c>
    </row>
    <row r="2882" spans="1:1" x14ac:dyDescent="0.2">
      <c r="A2882" s="20" t="s">
        <v>3136</v>
      </c>
    </row>
    <row r="2883" spans="1:1" x14ac:dyDescent="0.2">
      <c r="A2883" s="20" t="s">
        <v>1366</v>
      </c>
    </row>
    <row r="2884" spans="1:1" x14ac:dyDescent="0.2">
      <c r="A2884" s="20" t="s">
        <v>3138</v>
      </c>
    </row>
    <row r="2885" spans="1:1" x14ac:dyDescent="0.2">
      <c r="A2885" s="20" t="s">
        <v>1368</v>
      </c>
    </row>
    <row r="2886" spans="1:1" x14ac:dyDescent="0.2">
      <c r="A2886" s="20" t="s">
        <v>3139</v>
      </c>
    </row>
    <row r="2887" spans="1:1" x14ac:dyDescent="0.2">
      <c r="A2887" s="20" t="s">
        <v>1364</v>
      </c>
    </row>
    <row r="2888" spans="1:1" x14ac:dyDescent="0.2">
      <c r="A2888" s="20" t="s">
        <v>3137</v>
      </c>
    </row>
    <row r="2889" spans="1:1" x14ac:dyDescent="0.2">
      <c r="A2889" s="20" t="s">
        <v>1370</v>
      </c>
    </row>
    <row r="2890" spans="1:1" x14ac:dyDescent="0.2">
      <c r="A2890" s="20" t="s">
        <v>3140</v>
      </c>
    </row>
    <row r="2891" spans="1:1" x14ac:dyDescent="0.2">
      <c r="A2891" s="20" t="s">
        <v>1378</v>
      </c>
    </row>
    <row r="2892" spans="1:1" x14ac:dyDescent="0.2">
      <c r="A2892" s="20" t="s">
        <v>3144</v>
      </c>
    </row>
    <row r="2893" spans="1:1" x14ac:dyDescent="0.2">
      <c r="A2893" s="20" t="s">
        <v>1382</v>
      </c>
    </row>
    <row r="2894" spans="1:1" x14ac:dyDescent="0.2">
      <c r="A2894" s="20" t="s">
        <v>3146</v>
      </c>
    </row>
    <row r="2895" spans="1:1" x14ac:dyDescent="0.2">
      <c r="A2895" s="20" t="s">
        <v>1384</v>
      </c>
    </row>
    <row r="2896" spans="1:1" x14ac:dyDescent="0.2">
      <c r="A2896" s="20" t="s">
        <v>3147</v>
      </c>
    </row>
    <row r="2897" spans="1:1" x14ac:dyDescent="0.2">
      <c r="A2897" s="20" t="s">
        <v>1380</v>
      </c>
    </row>
    <row r="2898" spans="1:1" x14ac:dyDescent="0.2">
      <c r="A2898" s="20" t="s">
        <v>3145</v>
      </c>
    </row>
    <row r="2899" spans="1:1" x14ac:dyDescent="0.2">
      <c r="A2899" s="20" t="s">
        <v>1386</v>
      </c>
    </row>
    <row r="2900" spans="1:1" x14ac:dyDescent="0.2">
      <c r="A2900" s="20" t="s">
        <v>3148</v>
      </c>
    </row>
    <row r="2901" spans="1:1" x14ac:dyDescent="0.2">
      <c r="A2901" s="20" t="s">
        <v>1390</v>
      </c>
    </row>
    <row r="2902" spans="1:1" x14ac:dyDescent="0.2">
      <c r="A2902" s="20" t="s">
        <v>3150</v>
      </c>
    </row>
    <row r="2903" spans="1:1" x14ac:dyDescent="0.2">
      <c r="A2903" s="20" t="s">
        <v>1392</v>
      </c>
    </row>
    <row r="2904" spans="1:1" x14ac:dyDescent="0.2">
      <c r="A2904" s="20" t="s">
        <v>3151</v>
      </c>
    </row>
    <row r="2905" spans="1:1" x14ac:dyDescent="0.2">
      <c r="A2905" s="20" t="s">
        <v>1388</v>
      </c>
    </row>
    <row r="2906" spans="1:1" x14ac:dyDescent="0.2">
      <c r="A2906" s="20" t="s">
        <v>3149</v>
      </c>
    </row>
    <row r="2907" spans="1:1" x14ac:dyDescent="0.2">
      <c r="A2907" s="20" t="s">
        <v>1374</v>
      </c>
    </row>
    <row r="2908" spans="1:1" x14ac:dyDescent="0.2">
      <c r="A2908" s="20" t="s">
        <v>3142</v>
      </c>
    </row>
    <row r="2909" spans="1:1" x14ac:dyDescent="0.2">
      <c r="A2909" s="20" t="s">
        <v>1376</v>
      </c>
    </row>
    <row r="2910" spans="1:1" x14ac:dyDescent="0.2">
      <c r="A2910" s="20" t="s">
        <v>3143</v>
      </c>
    </row>
    <row r="2911" spans="1:1" x14ac:dyDescent="0.2">
      <c r="A2911" s="20" t="s">
        <v>1372</v>
      </c>
    </row>
    <row r="2912" spans="1:1" x14ac:dyDescent="0.2">
      <c r="A2912" s="20" t="s">
        <v>3141</v>
      </c>
    </row>
    <row r="2913" spans="1:1" x14ac:dyDescent="0.2">
      <c r="A2913" s="20" t="s">
        <v>1394</v>
      </c>
    </row>
    <row r="2914" spans="1:1" x14ac:dyDescent="0.2">
      <c r="A2914" s="20" t="s">
        <v>3152</v>
      </c>
    </row>
    <row r="2915" spans="1:1" x14ac:dyDescent="0.2">
      <c r="A2915" s="20" t="s">
        <v>1398</v>
      </c>
    </row>
    <row r="2916" spans="1:1" x14ac:dyDescent="0.2">
      <c r="A2916" s="20" t="s">
        <v>3154</v>
      </c>
    </row>
    <row r="2917" spans="1:1" x14ac:dyDescent="0.2">
      <c r="A2917" s="20" t="s">
        <v>1400</v>
      </c>
    </row>
    <row r="2918" spans="1:1" x14ac:dyDescent="0.2">
      <c r="A2918" s="20" t="s">
        <v>3155</v>
      </c>
    </row>
    <row r="2919" spans="1:1" x14ac:dyDescent="0.2">
      <c r="A2919" s="20" t="s">
        <v>1396</v>
      </c>
    </row>
    <row r="2920" spans="1:1" x14ac:dyDescent="0.2">
      <c r="A2920" s="20" t="s">
        <v>3153</v>
      </c>
    </row>
    <row r="2921" spans="1:1" x14ac:dyDescent="0.2">
      <c r="A2921" s="20" t="s">
        <v>1402</v>
      </c>
    </row>
    <row r="2922" spans="1:1" x14ac:dyDescent="0.2">
      <c r="A2922" s="20" t="s">
        <v>3156</v>
      </c>
    </row>
    <row r="2923" spans="1:1" x14ac:dyDescent="0.2">
      <c r="A2923" s="20" t="s">
        <v>1406</v>
      </c>
    </row>
    <row r="2924" spans="1:1" x14ac:dyDescent="0.2">
      <c r="A2924" s="20" t="s">
        <v>3158</v>
      </c>
    </row>
    <row r="2925" spans="1:1" x14ac:dyDescent="0.2">
      <c r="A2925" s="20" t="s">
        <v>1408</v>
      </c>
    </row>
    <row r="2926" spans="1:1" x14ac:dyDescent="0.2">
      <c r="A2926" s="20" t="s">
        <v>3159</v>
      </c>
    </row>
    <row r="2927" spans="1:1" x14ac:dyDescent="0.2">
      <c r="A2927" s="20" t="s">
        <v>1404</v>
      </c>
    </row>
    <row r="2928" spans="1:1" x14ac:dyDescent="0.2">
      <c r="A2928" s="20" t="s">
        <v>3157</v>
      </c>
    </row>
    <row r="2929" spans="1:1" x14ac:dyDescent="0.2">
      <c r="A2929" s="20" t="s">
        <v>1410</v>
      </c>
    </row>
    <row r="2930" spans="1:1" x14ac:dyDescent="0.2">
      <c r="A2930" s="20" t="s">
        <v>3160</v>
      </c>
    </row>
    <row r="2931" spans="1:1" x14ac:dyDescent="0.2">
      <c r="A2931" s="20" t="s">
        <v>1414</v>
      </c>
    </row>
    <row r="2932" spans="1:1" x14ac:dyDescent="0.2">
      <c r="A2932" s="20" t="s">
        <v>3162</v>
      </c>
    </row>
    <row r="2933" spans="1:1" x14ac:dyDescent="0.2">
      <c r="A2933" s="20" t="s">
        <v>1416</v>
      </c>
    </row>
    <row r="2934" spans="1:1" x14ac:dyDescent="0.2">
      <c r="A2934" s="20" t="s">
        <v>3163</v>
      </c>
    </row>
    <row r="2935" spans="1:1" x14ac:dyDescent="0.2">
      <c r="A2935" s="20" t="s">
        <v>1412</v>
      </c>
    </row>
    <row r="2936" spans="1:1" x14ac:dyDescent="0.2">
      <c r="A2936" s="20" t="s">
        <v>3161</v>
      </c>
    </row>
    <row r="2937" spans="1:1" x14ac:dyDescent="0.2">
      <c r="A2937" s="20" t="s">
        <v>952</v>
      </c>
    </row>
    <row r="2938" spans="1:1" x14ac:dyDescent="0.2">
      <c r="A2938" s="20" t="s">
        <v>3088</v>
      </c>
    </row>
    <row r="2939" spans="1:1" x14ac:dyDescent="0.2">
      <c r="A2939" s="20" t="s">
        <v>956</v>
      </c>
    </row>
    <row r="2940" spans="1:1" x14ac:dyDescent="0.2">
      <c r="A2940" s="20" t="s">
        <v>3090</v>
      </c>
    </row>
    <row r="2941" spans="1:1" x14ac:dyDescent="0.2">
      <c r="A2941" s="20" t="s">
        <v>958</v>
      </c>
    </row>
    <row r="2942" spans="1:1" x14ac:dyDescent="0.2">
      <c r="A2942" s="20" t="s">
        <v>3091</v>
      </c>
    </row>
    <row r="2943" spans="1:1" x14ac:dyDescent="0.2">
      <c r="A2943" s="20" t="s">
        <v>954</v>
      </c>
    </row>
    <row r="2944" spans="1:1" x14ac:dyDescent="0.2">
      <c r="A2944" s="20" t="s">
        <v>3089</v>
      </c>
    </row>
    <row r="2945" spans="1:1" x14ac:dyDescent="0.2">
      <c r="A2945" s="20" t="s">
        <v>1418</v>
      </c>
    </row>
    <row r="2946" spans="1:1" x14ac:dyDescent="0.2">
      <c r="A2946" s="20" t="s">
        <v>3164</v>
      </c>
    </row>
    <row r="2947" spans="1:1" x14ac:dyDescent="0.2">
      <c r="A2947" s="20" t="s">
        <v>1422</v>
      </c>
    </row>
    <row r="2948" spans="1:1" x14ac:dyDescent="0.2">
      <c r="A2948" s="20" t="s">
        <v>3166</v>
      </c>
    </row>
    <row r="2949" spans="1:1" x14ac:dyDescent="0.2">
      <c r="A2949" s="20" t="s">
        <v>1424</v>
      </c>
    </row>
    <row r="2950" spans="1:1" x14ac:dyDescent="0.2">
      <c r="A2950" s="20" t="s">
        <v>3167</v>
      </c>
    </row>
    <row r="2951" spans="1:1" x14ac:dyDescent="0.2">
      <c r="A2951" s="20" t="s">
        <v>1426</v>
      </c>
    </row>
    <row r="2952" spans="1:1" x14ac:dyDescent="0.2">
      <c r="A2952" s="20" t="s">
        <v>3168</v>
      </c>
    </row>
    <row r="2953" spans="1:1" x14ac:dyDescent="0.2">
      <c r="A2953" s="20" t="s">
        <v>1428</v>
      </c>
    </row>
    <row r="2954" spans="1:1" x14ac:dyDescent="0.2">
      <c r="A2954" s="20" t="s">
        <v>3169</v>
      </c>
    </row>
    <row r="2955" spans="1:1" x14ac:dyDescent="0.2">
      <c r="A2955" s="20" t="s">
        <v>1420</v>
      </c>
    </row>
    <row r="2956" spans="1:1" x14ac:dyDescent="0.2">
      <c r="A2956" s="20" t="s">
        <v>3165</v>
      </c>
    </row>
    <row r="2957" spans="1:1" x14ac:dyDescent="0.2">
      <c r="A2957" s="20" t="s">
        <v>1430</v>
      </c>
    </row>
    <row r="2958" spans="1:1" x14ac:dyDescent="0.2">
      <c r="A2958" s="20" t="s">
        <v>3170</v>
      </c>
    </row>
    <row r="2959" spans="1:1" x14ac:dyDescent="0.2">
      <c r="A2959" s="20" t="s">
        <v>1434</v>
      </c>
    </row>
    <row r="2960" spans="1:1" x14ac:dyDescent="0.2">
      <c r="A2960" s="20" t="s">
        <v>3172</v>
      </c>
    </row>
    <row r="2961" spans="1:1" x14ac:dyDescent="0.2">
      <c r="A2961" s="20" t="s">
        <v>1436</v>
      </c>
    </row>
    <row r="2962" spans="1:1" x14ac:dyDescent="0.2">
      <c r="A2962" s="20" t="s">
        <v>3173</v>
      </c>
    </row>
    <row r="2963" spans="1:1" x14ac:dyDescent="0.2">
      <c r="A2963" s="20" t="s">
        <v>1438</v>
      </c>
    </row>
    <row r="2964" spans="1:1" x14ac:dyDescent="0.2">
      <c r="A2964" s="20" t="s">
        <v>3174</v>
      </c>
    </row>
    <row r="2965" spans="1:1" x14ac:dyDescent="0.2">
      <c r="A2965" s="20" t="s">
        <v>1440</v>
      </c>
    </row>
    <row r="2966" spans="1:1" x14ac:dyDescent="0.2">
      <c r="A2966" s="20" t="s">
        <v>3175</v>
      </c>
    </row>
    <row r="2967" spans="1:1" x14ac:dyDescent="0.2">
      <c r="A2967" s="20" t="s">
        <v>1432</v>
      </c>
    </row>
    <row r="2968" spans="1:1" x14ac:dyDescent="0.2">
      <c r="A2968" s="20" t="s">
        <v>3171</v>
      </c>
    </row>
    <row r="2969" spans="1:1" x14ac:dyDescent="0.2">
      <c r="A2969" s="20" t="s">
        <v>1442</v>
      </c>
    </row>
    <row r="2970" spans="1:1" x14ac:dyDescent="0.2">
      <c r="A2970" s="20" t="s">
        <v>3176</v>
      </c>
    </row>
    <row r="2971" spans="1:1" x14ac:dyDescent="0.2">
      <c r="A2971" s="20" t="s">
        <v>1446</v>
      </c>
    </row>
    <row r="2972" spans="1:1" x14ac:dyDescent="0.2">
      <c r="A2972" s="20" t="s">
        <v>3178</v>
      </c>
    </row>
    <row r="2973" spans="1:1" x14ac:dyDescent="0.2">
      <c r="A2973" s="20" t="s">
        <v>1448</v>
      </c>
    </row>
    <row r="2974" spans="1:1" x14ac:dyDescent="0.2">
      <c r="A2974" s="20" t="s">
        <v>3179</v>
      </c>
    </row>
    <row r="2975" spans="1:1" x14ac:dyDescent="0.2">
      <c r="A2975" s="20" t="s">
        <v>1450</v>
      </c>
    </row>
    <row r="2976" spans="1:1" x14ac:dyDescent="0.2">
      <c r="A2976" s="20" t="s">
        <v>3180</v>
      </c>
    </row>
    <row r="2977" spans="1:1" x14ac:dyDescent="0.2">
      <c r="A2977" s="20" t="s">
        <v>1452</v>
      </c>
    </row>
    <row r="2978" spans="1:1" x14ac:dyDescent="0.2">
      <c r="A2978" s="20" t="s">
        <v>3181</v>
      </c>
    </row>
    <row r="2979" spans="1:1" x14ac:dyDescent="0.2">
      <c r="A2979" s="20" t="s">
        <v>1444</v>
      </c>
    </row>
    <row r="2980" spans="1:1" x14ac:dyDescent="0.2">
      <c r="A2980" s="20" t="s">
        <v>3177</v>
      </c>
    </row>
    <row r="2981" spans="1:1" x14ac:dyDescent="0.2">
      <c r="A2981" s="20" t="s">
        <v>1454</v>
      </c>
    </row>
    <row r="2982" spans="1:1" x14ac:dyDescent="0.2">
      <c r="A2982" s="20" t="s">
        <v>3182</v>
      </c>
    </row>
    <row r="2983" spans="1:1" x14ac:dyDescent="0.2">
      <c r="A2983" s="20" t="s">
        <v>1458</v>
      </c>
    </row>
    <row r="2984" spans="1:1" x14ac:dyDescent="0.2">
      <c r="A2984" s="20" t="s">
        <v>3184</v>
      </c>
    </row>
    <row r="2985" spans="1:1" x14ac:dyDescent="0.2">
      <c r="A2985" s="20" t="s">
        <v>1460</v>
      </c>
    </row>
    <row r="2986" spans="1:1" x14ac:dyDescent="0.2">
      <c r="A2986" s="20" t="s">
        <v>3185</v>
      </c>
    </row>
    <row r="2987" spans="1:1" x14ac:dyDescent="0.2">
      <c r="A2987" s="20" t="s">
        <v>1462</v>
      </c>
    </row>
    <row r="2988" spans="1:1" x14ac:dyDescent="0.2">
      <c r="A2988" s="20" t="s">
        <v>3186</v>
      </c>
    </row>
    <row r="2989" spans="1:1" x14ac:dyDescent="0.2">
      <c r="A2989" s="20" t="s">
        <v>1464</v>
      </c>
    </row>
    <row r="2990" spans="1:1" x14ac:dyDescent="0.2">
      <c r="A2990" s="20" t="s">
        <v>3187</v>
      </c>
    </row>
    <row r="2991" spans="1:1" x14ac:dyDescent="0.2">
      <c r="A2991" s="20" t="s">
        <v>1456</v>
      </c>
    </row>
    <row r="2992" spans="1:1" x14ac:dyDescent="0.2">
      <c r="A2992" s="20" t="s">
        <v>3183</v>
      </c>
    </row>
    <row r="2993" spans="1:1" x14ac:dyDescent="0.2">
      <c r="A2993" s="20" t="s">
        <v>1466</v>
      </c>
    </row>
    <row r="2994" spans="1:1" x14ac:dyDescent="0.2">
      <c r="A2994" s="20" t="s">
        <v>3188</v>
      </c>
    </row>
    <row r="2995" spans="1:1" x14ac:dyDescent="0.2">
      <c r="A2995" s="20" t="s">
        <v>2420</v>
      </c>
    </row>
    <row r="2996" spans="1:1" x14ac:dyDescent="0.2">
      <c r="A2996" s="20" t="s">
        <v>2429</v>
      </c>
    </row>
    <row r="2997" spans="1:1" x14ac:dyDescent="0.2">
      <c r="A2997" s="20" t="s">
        <v>2435</v>
      </c>
    </row>
    <row r="2998" spans="1:1" x14ac:dyDescent="0.2">
      <c r="A2998" s="20" t="s">
        <v>2421</v>
      </c>
    </row>
    <row r="2999" spans="1:1" x14ac:dyDescent="0.2">
      <c r="A2999" s="20" t="s">
        <v>2430</v>
      </c>
    </row>
    <row r="3000" spans="1:1" x14ac:dyDescent="0.2">
      <c r="A3000" s="20" t="s">
        <v>2436</v>
      </c>
    </row>
    <row r="3001" spans="1:1" x14ac:dyDescent="0.2">
      <c r="A3001" s="20" t="s">
        <v>1617</v>
      </c>
    </row>
    <row r="3002" spans="1:1" x14ac:dyDescent="0.2">
      <c r="A3002" s="20" t="s">
        <v>1685</v>
      </c>
    </row>
    <row r="3003" spans="1:1" x14ac:dyDescent="0.2">
      <c r="A3003" s="20" t="s">
        <v>1764</v>
      </c>
    </row>
    <row r="3004" spans="1:1" x14ac:dyDescent="0.2">
      <c r="A3004" s="20" t="s">
        <v>226</v>
      </c>
    </row>
    <row r="3005" spans="1:1" x14ac:dyDescent="0.2">
      <c r="A3005" s="20" t="s">
        <v>1689</v>
      </c>
    </row>
    <row r="3006" spans="1:1" x14ac:dyDescent="0.2">
      <c r="A3006" s="20" t="s">
        <v>1767</v>
      </c>
    </row>
    <row r="3007" spans="1:1" x14ac:dyDescent="0.2">
      <c r="A3007" s="20" t="s">
        <v>2563</v>
      </c>
    </row>
    <row r="3008" spans="1:1" x14ac:dyDescent="0.2">
      <c r="A3008" s="20" t="s">
        <v>2606</v>
      </c>
    </row>
    <row r="3009" spans="1:1" x14ac:dyDescent="0.2">
      <c r="A3009" s="20" t="s">
        <v>2636</v>
      </c>
    </row>
    <row r="3010" spans="1:1" x14ac:dyDescent="0.2">
      <c r="A3010" s="20" t="s">
        <v>2565</v>
      </c>
    </row>
    <row r="3011" spans="1:1" x14ac:dyDescent="0.2">
      <c r="A3011" s="20" t="s">
        <v>2608</v>
      </c>
    </row>
    <row r="3012" spans="1:1" x14ac:dyDescent="0.2">
      <c r="A3012" s="20" t="s">
        <v>2637</v>
      </c>
    </row>
    <row r="3013" spans="1:1" x14ac:dyDescent="0.2">
      <c r="A3013" s="20" t="s">
        <v>1615</v>
      </c>
    </row>
    <row r="3014" spans="1:1" x14ac:dyDescent="0.2">
      <c r="A3014" s="20" t="s">
        <v>1683</v>
      </c>
    </row>
    <row r="3015" spans="1:1" x14ac:dyDescent="0.2">
      <c r="A3015" s="20" t="s">
        <v>1763</v>
      </c>
    </row>
    <row r="3016" spans="1:1" x14ac:dyDescent="0.2">
      <c r="A3016" s="20" t="s">
        <v>1621</v>
      </c>
    </row>
    <row r="3017" spans="1:1" x14ac:dyDescent="0.2">
      <c r="A3017" s="20" t="s">
        <v>1688</v>
      </c>
    </row>
    <row r="3018" spans="1:1" x14ac:dyDescent="0.2">
      <c r="A3018" s="20" t="s">
        <v>1766</v>
      </c>
    </row>
    <row r="3019" spans="1:1" x14ac:dyDescent="0.2">
      <c r="A3019" s="20" t="s">
        <v>1619</v>
      </c>
    </row>
    <row r="3020" spans="1:1" x14ac:dyDescent="0.2">
      <c r="A3020" s="20" t="s">
        <v>1687</v>
      </c>
    </row>
    <row r="3021" spans="1:1" x14ac:dyDescent="0.2">
      <c r="A3021" s="20" t="s">
        <v>1765</v>
      </c>
    </row>
    <row r="3022" spans="1:1" x14ac:dyDescent="0.2">
      <c r="A3022" s="20" t="s">
        <v>228</v>
      </c>
    </row>
    <row r="3023" spans="1:1" x14ac:dyDescent="0.2">
      <c r="A3023" s="20" t="s">
        <v>1690</v>
      </c>
    </row>
    <row r="3024" spans="1:1" x14ac:dyDescent="0.2">
      <c r="A3024" s="20" t="s">
        <v>1768</v>
      </c>
    </row>
    <row r="3025" spans="1:1" x14ac:dyDescent="0.2">
      <c r="A3025" s="20" t="s">
        <v>232</v>
      </c>
    </row>
    <row r="3026" spans="1:1" x14ac:dyDescent="0.2">
      <c r="A3026" s="20" t="s">
        <v>1692</v>
      </c>
    </row>
    <row r="3027" spans="1:1" x14ac:dyDescent="0.2">
      <c r="A3027" s="20" t="s">
        <v>1770</v>
      </c>
    </row>
    <row r="3028" spans="1:1" x14ac:dyDescent="0.2">
      <c r="A3028" s="20" t="s">
        <v>238</v>
      </c>
    </row>
    <row r="3029" spans="1:1" x14ac:dyDescent="0.2">
      <c r="A3029" s="20" t="s">
        <v>1695</v>
      </c>
    </row>
    <row r="3030" spans="1:1" x14ac:dyDescent="0.2">
      <c r="A3030" s="20" t="s">
        <v>1774</v>
      </c>
    </row>
    <row r="3031" spans="1:1" x14ac:dyDescent="0.2">
      <c r="A3031" s="20" t="s">
        <v>2567</v>
      </c>
    </row>
    <row r="3032" spans="1:1" x14ac:dyDescent="0.2">
      <c r="A3032" s="20" t="s">
        <v>2609</v>
      </c>
    </row>
    <row r="3033" spans="1:1" x14ac:dyDescent="0.2">
      <c r="A3033" s="20" t="s">
        <v>2638</v>
      </c>
    </row>
    <row r="3034" spans="1:1" x14ac:dyDescent="0.2">
      <c r="A3034" s="20" t="s">
        <v>2569</v>
      </c>
    </row>
    <row r="3035" spans="1:1" x14ac:dyDescent="0.2">
      <c r="A3035" s="20" t="s">
        <v>2610</v>
      </c>
    </row>
    <row r="3036" spans="1:1" x14ac:dyDescent="0.2">
      <c r="A3036" s="20" t="s">
        <v>2639</v>
      </c>
    </row>
    <row r="3037" spans="1:1" x14ac:dyDescent="0.2">
      <c r="A3037" s="20" t="s">
        <v>230</v>
      </c>
    </row>
    <row r="3038" spans="1:1" x14ac:dyDescent="0.2">
      <c r="A3038" s="20" t="s">
        <v>1691</v>
      </c>
    </row>
    <row r="3039" spans="1:1" x14ac:dyDescent="0.2">
      <c r="A3039" s="20" t="s">
        <v>1769</v>
      </c>
    </row>
    <row r="3040" spans="1:1" x14ac:dyDescent="0.2">
      <c r="A3040" s="20" t="s">
        <v>236</v>
      </c>
    </row>
    <row r="3041" spans="1:1" x14ac:dyDescent="0.2">
      <c r="A3041" s="20" t="s">
        <v>1694</v>
      </c>
    </row>
    <row r="3042" spans="1:1" x14ac:dyDescent="0.2">
      <c r="A3042" s="20" t="s">
        <v>1773</v>
      </c>
    </row>
    <row r="3043" spans="1:1" x14ac:dyDescent="0.2">
      <c r="A3043" s="20" t="s">
        <v>234</v>
      </c>
    </row>
    <row r="3044" spans="1:1" x14ac:dyDescent="0.2">
      <c r="A3044" s="20" t="s">
        <v>1693</v>
      </c>
    </row>
    <row r="3045" spans="1:1" x14ac:dyDescent="0.2">
      <c r="A3045" s="20" t="s">
        <v>1771</v>
      </c>
    </row>
    <row r="3046" spans="1:1" x14ac:dyDescent="0.2">
      <c r="A3046" s="20" t="s">
        <v>1606</v>
      </c>
    </row>
    <row r="3047" spans="1:1" x14ac:dyDescent="0.2">
      <c r="A3047" s="20" t="s">
        <v>1679</v>
      </c>
    </row>
    <row r="3048" spans="1:1" x14ac:dyDescent="0.2">
      <c r="A3048" s="20" t="s">
        <v>1759</v>
      </c>
    </row>
    <row r="3049" spans="1:1" x14ac:dyDescent="0.2">
      <c r="A3049" s="20" t="s">
        <v>1612</v>
      </c>
    </row>
    <row r="3050" spans="1:1" x14ac:dyDescent="0.2">
      <c r="A3050" s="20" t="s">
        <v>1682</v>
      </c>
    </row>
    <row r="3051" spans="1:1" x14ac:dyDescent="0.2">
      <c r="A3051" s="20" t="s">
        <v>1762</v>
      </c>
    </row>
    <row r="3052" spans="1:1" x14ac:dyDescent="0.2">
      <c r="A3052" s="20" t="s">
        <v>2559</v>
      </c>
    </row>
    <row r="3053" spans="1:1" x14ac:dyDescent="0.2">
      <c r="A3053" s="20" t="s">
        <v>2604</v>
      </c>
    </row>
    <row r="3054" spans="1:1" x14ac:dyDescent="0.2">
      <c r="A3054" s="20" t="s">
        <v>2634</v>
      </c>
    </row>
    <row r="3055" spans="1:1" x14ac:dyDescent="0.2">
      <c r="A3055" s="20" t="s">
        <v>2561</v>
      </c>
    </row>
    <row r="3056" spans="1:1" x14ac:dyDescent="0.2">
      <c r="A3056" s="20" t="s">
        <v>2605</v>
      </c>
    </row>
    <row r="3057" spans="1:1" x14ac:dyDescent="0.2">
      <c r="A3057" s="20" t="s">
        <v>2635</v>
      </c>
    </row>
    <row r="3058" spans="1:1" x14ac:dyDescent="0.2">
      <c r="A3058" s="20" t="s">
        <v>1604</v>
      </c>
    </row>
    <row r="3059" spans="1:1" x14ac:dyDescent="0.2">
      <c r="A3059" s="20" t="s">
        <v>1678</v>
      </c>
    </row>
    <row r="3060" spans="1:1" x14ac:dyDescent="0.2">
      <c r="A3060" s="20" t="s">
        <v>1758</v>
      </c>
    </row>
    <row r="3061" spans="1:1" x14ac:dyDescent="0.2">
      <c r="A3061" s="20" t="s">
        <v>1610</v>
      </c>
    </row>
    <row r="3062" spans="1:1" x14ac:dyDescent="0.2">
      <c r="A3062" s="20" t="s">
        <v>1681</v>
      </c>
    </row>
    <row r="3063" spans="1:1" x14ac:dyDescent="0.2">
      <c r="A3063" s="20" t="s">
        <v>1761</v>
      </c>
    </row>
    <row r="3064" spans="1:1" x14ac:dyDescent="0.2">
      <c r="A3064" s="20" t="s">
        <v>252</v>
      </c>
    </row>
    <row r="3065" spans="1:1" x14ac:dyDescent="0.2">
      <c r="A3065" s="20" t="s">
        <v>1702</v>
      </c>
    </row>
    <row r="3066" spans="1:1" x14ac:dyDescent="0.2">
      <c r="A3066" s="20" t="s">
        <v>1490</v>
      </c>
    </row>
    <row r="3067" spans="1:1" x14ac:dyDescent="0.2">
      <c r="A3067" s="20" t="s">
        <v>256</v>
      </c>
    </row>
    <row r="3068" spans="1:1" x14ac:dyDescent="0.2">
      <c r="A3068" s="20" t="s">
        <v>1704</v>
      </c>
    </row>
    <row r="3069" spans="1:1" x14ac:dyDescent="0.2">
      <c r="A3069" s="20" t="s">
        <v>1492</v>
      </c>
    </row>
    <row r="3070" spans="1:1" x14ac:dyDescent="0.2">
      <c r="A3070" s="20" t="s">
        <v>262</v>
      </c>
    </row>
    <row r="3071" spans="1:1" x14ac:dyDescent="0.2">
      <c r="A3071" s="20" t="s">
        <v>1707</v>
      </c>
    </row>
    <row r="3072" spans="1:1" x14ac:dyDescent="0.2">
      <c r="A3072" s="20" t="s">
        <v>1495</v>
      </c>
    </row>
    <row r="3073" spans="1:1" x14ac:dyDescent="0.2">
      <c r="A3073" s="20" t="s">
        <v>2575</v>
      </c>
    </row>
    <row r="3074" spans="1:1" x14ac:dyDescent="0.2">
      <c r="A3074" s="20" t="s">
        <v>2613</v>
      </c>
    </row>
    <row r="3075" spans="1:1" x14ac:dyDescent="0.2">
      <c r="A3075" s="20" t="s">
        <v>2642</v>
      </c>
    </row>
    <row r="3076" spans="1:1" x14ac:dyDescent="0.2">
      <c r="A3076" s="20" t="s">
        <v>2577</v>
      </c>
    </row>
    <row r="3077" spans="1:1" x14ac:dyDescent="0.2">
      <c r="A3077" s="20" t="s">
        <v>2614</v>
      </c>
    </row>
    <row r="3078" spans="1:1" x14ac:dyDescent="0.2">
      <c r="A3078" s="20" t="s">
        <v>2643</v>
      </c>
    </row>
    <row r="3079" spans="1:1" x14ac:dyDescent="0.2">
      <c r="A3079" s="20" t="s">
        <v>254</v>
      </c>
    </row>
    <row r="3080" spans="1:1" x14ac:dyDescent="0.2">
      <c r="A3080" s="20" t="s">
        <v>1703</v>
      </c>
    </row>
    <row r="3081" spans="1:1" x14ac:dyDescent="0.2">
      <c r="A3081" s="20" t="s">
        <v>1491</v>
      </c>
    </row>
    <row r="3082" spans="1:1" x14ac:dyDescent="0.2">
      <c r="A3082" s="20" t="s">
        <v>260</v>
      </c>
    </row>
    <row r="3083" spans="1:1" x14ac:dyDescent="0.2">
      <c r="A3083" s="20" t="s">
        <v>1706</v>
      </c>
    </row>
    <row r="3084" spans="1:1" x14ac:dyDescent="0.2">
      <c r="A3084" s="20" t="s">
        <v>1494</v>
      </c>
    </row>
    <row r="3085" spans="1:1" x14ac:dyDescent="0.2">
      <c r="A3085" s="20" t="s">
        <v>258</v>
      </c>
    </row>
    <row r="3086" spans="1:1" x14ac:dyDescent="0.2">
      <c r="A3086" s="20" t="s">
        <v>1705</v>
      </c>
    </row>
    <row r="3087" spans="1:1" x14ac:dyDescent="0.2">
      <c r="A3087" s="20" t="s">
        <v>1493</v>
      </c>
    </row>
    <row r="3088" spans="1:1" x14ac:dyDescent="0.2">
      <c r="A3088" s="20" t="s">
        <v>240</v>
      </c>
    </row>
    <row r="3089" spans="1:1" x14ac:dyDescent="0.2">
      <c r="A3089" s="20" t="s">
        <v>1696</v>
      </c>
    </row>
    <row r="3090" spans="1:1" x14ac:dyDescent="0.2">
      <c r="A3090" s="20" t="s">
        <v>1775</v>
      </c>
    </row>
    <row r="3091" spans="1:1" x14ac:dyDescent="0.2">
      <c r="A3091" s="20" t="s">
        <v>244</v>
      </c>
    </row>
    <row r="3092" spans="1:1" x14ac:dyDescent="0.2">
      <c r="A3092" s="20" t="s">
        <v>1698</v>
      </c>
    </row>
    <row r="3093" spans="1:1" x14ac:dyDescent="0.2">
      <c r="A3093" s="20" t="s">
        <v>1777</v>
      </c>
    </row>
    <row r="3094" spans="1:1" x14ac:dyDescent="0.2">
      <c r="A3094" s="20" t="s">
        <v>250</v>
      </c>
    </row>
    <row r="3095" spans="1:1" x14ac:dyDescent="0.2">
      <c r="A3095" s="20" t="s">
        <v>1701</v>
      </c>
    </row>
    <row r="3096" spans="1:1" x14ac:dyDescent="0.2">
      <c r="A3096" s="20" t="s">
        <v>1489</v>
      </c>
    </row>
    <row r="3097" spans="1:1" x14ac:dyDescent="0.2">
      <c r="A3097" s="20" t="s">
        <v>2571</v>
      </c>
    </row>
    <row r="3098" spans="1:1" x14ac:dyDescent="0.2">
      <c r="A3098" s="20" t="s">
        <v>2611</v>
      </c>
    </row>
    <row r="3099" spans="1:1" x14ac:dyDescent="0.2">
      <c r="A3099" s="20" t="s">
        <v>2640</v>
      </c>
    </row>
    <row r="3100" spans="1:1" x14ac:dyDescent="0.2">
      <c r="A3100" s="20" t="s">
        <v>2573</v>
      </c>
    </row>
    <row r="3101" spans="1:1" x14ac:dyDescent="0.2">
      <c r="A3101" s="20" t="s">
        <v>2612</v>
      </c>
    </row>
    <row r="3102" spans="1:1" x14ac:dyDescent="0.2">
      <c r="A3102" s="20" t="s">
        <v>2641</v>
      </c>
    </row>
    <row r="3103" spans="1:1" x14ac:dyDescent="0.2">
      <c r="A3103" s="20" t="s">
        <v>242</v>
      </c>
    </row>
    <row r="3104" spans="1:1" x14ac:dyDescent="0.2">
      <c r="A3104" s="20" t="s">
        <v>1697</v>
      </c>
    </row>
    <row r="3105" spans="1:1" x14ac:dyDescent="0.2">
      <c r="A3105" s="20" t="s">
        <v>1776</v>
      </c>
    </row>
    <row r="3106" spans="1:1" x14ac:dyDescent="0.2">
      <c r="A3106" s="20" t="s">
        <v>248</v>
      </c>
    </row>
    <row r="3107" spans="1:1" x14ac:dyDescent="0.2">
      <c r="A3107" s="20" t="s">
        <v>1700</v>
      </c>
    </row>
    <row r="3108" spans="1:1" x14ac:dyDescent="0.2">
      <c r="A3108" s="20" t="s">
        <v>1488</v>
      </c>
    </row>
    <row r="3109" spans="1:1" x14ac:dyDescent="0.2">
      <c r="A3109" s="20" t="s">
        <v>246</v>
      </c>
    </row>
    <row r="3110" spans="1:1" x14ac:dyDescent="0.2">
      <c r="A3110" s="20" t="s">
        <v>1699</v>
      </c>
    </row>
    <row r="3111" spans="1:1" x14ac:dyDescent="0.2">
      <c r="A3111" s="20" t="s">
        <v>1778</v>
      </c>
    </row>
    <row r="3112" spans="1:1" x14ac:dyDescent="0.2">
      <c r="A3112" s="20" t="s">
        <v>264</v>
      </c>
    </row>
    <row r="3113" spans="1:1" x14ac:dyDescent="0.2">
      <c r="A3113" s="20" t="s">
        <v>1708</v>
      </c>
    </row>
    <row r="3114" spans="1:1" x14ac:dyDescent="0.2">
      <c r="A3114" s="20" t="s">
        <v>1496</v>
      </c>
    </row>
    <row r="3115" spans="1:1" x14ac:dyDescent="0.2">
      <c r="A3115" s="20" t="s">
        <v>1624</v>
      </c>
    </row>
    <row r="3116" spans="1:1" x14ac:dyDescent="0.2">
      <c r="A3116" s="20" t="s">
        <v>1710</v>
      </c>
    </row>
    <row r="3117" spans="1:1" x14ac:dyDescent="0.2">
      <c r="A3117" s="20" t="s">
        <v>1498</v>
      </c>
    </row>
    <row r="3118" spans="1:1" x14ac:dyDescent="0.2">
      <c r="A3118" s="20" t="s">
        <v>1630</v>
      </c>
    </row>
    <row r="3119" spans="1:1" x14ac:dyDescent="0.2">
      <c r="A3119" s="20" t="s">
        <v>1713</v>
      </c>
    </row>
    <row r="3120" spans="1:1" x14ac:dyDescent="0.2">
      <c r="A3120" s="20" t="s">
        <v>1501</v>
      </c>
    </row>
    <row r="3121" spans="1:1" x14ac:dyDescent="0.2">
      <c r="A3121" s="20" t="s">
        <v>2579</v>
      </c>
    </row>
    <row r="3122" spans="1:1" x14ac:dyDescent="0.2">
      <c r="A3122" s="20" t="s">
        <v>2615</v>
      </c>
    </row>
    <row r="3123" spans="1:1" x14ac:dyDescent="0.2">
      <c r="A3123" s="20" t="s">
        <v>2644</v>
      </c>
    </row>
    <row r="3124" spans="1:1" x14ac:dyDescent="0.2">
      <c r="A3124" s="20" t="s">
        <v>2581</v>
      </c>
    </row>
    <row r="3125" spans="1:1" x14ac:dyDescent="0.2">
      <c r="A3125" s="20" t="s">
        <v>2616</v>
      </c>
    </row>
    <row r="3126" spans="1:1" x14ac:dyDescent="0.2">
      <c r="A3126" s="20" t="s">
        <v>2645</v>
      </c>
    </row>
    <row r="3127" spans="1:1" x14ac:dyDescent="0.2">
      <c r="A3127" s="20" t="s">
        <v>1622</v>
      </c>
    </row>
    <row r="3128" spans="1:1" x14ac:dyDescent="0.2">
      <c r="A3128" s="20" t="s">
        <v>1709</v>
      </c>
    </row>
    <row r="3129" spans="1:1" x14ac:dyDescent="0.2">
      <c r="A3129" s="20" t="s">
        <v>1497</v>
      </c>
    </row>
    <row r="3130" spans="1:1" x14ac:dyDescent="0.2">
      <c r="A3130" s="20" t="s">
        <v>1628</v>
      </c>
    </row>
    <row r="3131" spans="1:1" x14ac:dyDescent="0.2">
      <c r="A3131" s="20" t="s">
        <v>1712</v>
      </c>
    </row>
    <row r="3132" spans="1:1" x14ac:dyDescent="0.2">
      <c r="A3132" s="20" t="s">
        <v>1500</v>
      </c>
    </row>
    <row r="3133" spans="1:1" x14ac:dyDescent="0.2">
      <c r="A3133" s="20" t="s">
        <v>1626</v>
      </c>
    </row>
    <row r="3134" spans="1:1" x14ac:dyDescent="0.2">
      <c r="A3134" s="20" t="s">
        <v>1711</v>
      </c>
    </row>
    <row r="3135" spans="1:1" x14ac:dyDescent="0.2">
      <c r="A3135" s="20" t="s">
        <v>1499</v>
      </c>
    </row>
    <row r="3136" spans="1:1" x14ac:dyDescent="0.2">
      <c r="A3136" s="20" t="s">
        <v>1608</v>
      </c>
    </row>
    <row r="3137" spans="1:1" x14ac:dyDescent="0.2">
      <c r="A3137" s="20" t="s">
        <v>1680</v>
      </c>
    </row>
    <row r="3138" spans="1:1" x14ac:dyDescent="0.2">
      <c r="A3138" s="20" t="s">
        <v>1760</v>
      </c>
    </row>
    <row r="3139" spans="1:1" x14ac:dyDescent="0.2">
      <c r="A3139" s="20" t="s">
        <v>1529</v>
      </c>
    </row>
    <row r="3140" spans="1:1" x14ac:dyDescent="0.2">
      <c r="A3140" s="20" t="s">
        <v>1642</v>
      </c>
    </row>
    <row r="3141" spans="1:1" x14ac:dyDescent="0.2">
      <c r="A3141" s="20" t="s">
        <v>1720</v>
      </c>
    </row>
    <row r="3142" spans="1:1" x14ac:dyDescent="0.2">
      <c r="A3142" s="20" t="s">
        <v>1543</v>
      </c>
    </row>
    <row r="3143" spans="1:1" x14ac:dyDescent="0.2">
      <c r="A3143" s="20" t="s">
        <v>1648</v>
      </c>
    </row>
    <row r="3144" spans="1:1" x14ac:dyDescent="0.2">
      <c r="A3144" s="20" t="s">
        <v>1727</v>
      </c>
    </row>
    <row r="3145" spans="1:1" x14ac:dyDescent="0.2">
      <c r="A3145" s="20" t="s">
        <v>1547</v>
      </c>
    </row>
    <row r="3146" spans="1:1" x14ac:dyDescent="0.2">
      <c r="A3146" s="20" t="s">
        <v>1650</v>
      </c>
    </row>
    <row r="3147" spans="1:1" x14ac:dyDescent="0.2">
      <c r="A3147" s="20" t="s">
        <v>1729</v>
      </c>
    </row>
    <row r="3148" spans="1:1" x14ac:dyDescent="0.2">
      <c r="A3148" s="20" t="s">
        <v>1553</v>
      </c>
    </row>
    <row r="3149" spans="1:1" x14ac:dyDescent="0.2">
      <c r="A3149" s="20" t="s">
        <v>1653</v>
      </c>
    </row>
    <row r="3150" spans="1:1" x14ac:dyDescent="0.2">
      <c r="A3150" s="20" t="s">
        <v>1732</v>
      </c>
    </row>
    <row r="3151" spans="1:1" x14ac:dyDescent="0.2">
      <c r="A3151" s="20" t="s">
        <v>2539</v>
      </c>
    </row>
    <row r="3152" spans="1:1" x14ac:dyDescent="0.2">
      <c r="A3152" s="20" t="s">
        <v>2594</v>
      </c>
    </row>
    <row r="3153" spans="1:1" x14ac:dyDescent="0.2">
      <c r="A3153" s="20" t="s">
        <v>2624</v>
      </c>
    </row>
    <row r="3154" spans="1:1" x14ac:dyDescent="0.2">
      <c r="A3154" s="20" t="s">
        <v>2541</v>
      </c>
    </row>
    <row r="3155" spans="1:1" x14ac:dyDescent="0.2">
      <c r="A3155" s="20" t="s">
        <v>2595</v>
      </c>
    </row>
    <row r="3156" spans="1:1" x14ac:dyDescent="0.2">
      <c r="A3156" s="20" t="s">
        <v>2625</v>
      </c>
    </row>
    <row r="3157" spans="1:1" x14ac:dyDescent="0.2">
      <c r="A3157" s="20" t="s">
        <v>1545</v>
      </c>
    </row>
    <row r="3158" spans="1:1" x14ac:dyDescent="0.2">
      <c r="A3158" s="20" t="s">
        <v>1649</v>
      </c>
    </row>
    <row r="3159" spans="1:1" x14ac:dyDescent="0.2">
      <c r="A3159" s="20" t="s">
        <v>1728</v>
      </c>
    </row>
    <row r="3160" spans="1:1" x14ac:dyDescent="0.2">
      <c r="A3160" s="20" t="s">
        <v>1551</v>
      </c>
    </row>
    <row r="3161" spans="1:1" x14ac:dyDescent="0.2">
      <c r="A3161" s="20" t="s">
        <v>1652</v>
      </c>
    </row>
    <row r="3162" spans="1:1" x14ac:dyDescent="0.2">
      <c r="A3162" s="20" t="s">
        <v>1731</v>
      </c>
    </row>
    <row r="3163" spans="1:1" x14ac:dyDescent="0.2">
      <c r="A3163" s="20" t="s">
        <v>1549</v>
      </c>
    </row>
    <row r="3164" spans="1:1" x14ac:dyDescent="0.2">
      <c r="A3164" s="20" t="s">
        <v>1651</v>
      </c>
    </row>
    <row r="3165" spans="1:1" x14ac:dyDescent="0.2">
      <c r="A3165" s="20" t="s">
        <v>1730</v>
      </c>
    </row>
    <row r="3166" spans="1:1" x14ac:dyDescent="0.2">
      <c r="A3166" s="20" t="s">
        <v>1555</v>
      </c>
    </row>
    <row r="3167" spans="1:1" x14ac:dyDescent="0.2">
      <c r="A3167" s="20" t="s">
        <v>1654</v>
      </c>
    </row>
    <row r="3168" spans="1:1" x14ac:dyDescent="0.2">
      <c r="A3168" s="20" t="s">
        <v>1733</v>
      </c>
    </row>
    <row r="3169" spans="1:1" x14ac:dyDescent="0.2">
      <c r="A3169" s="20" t="s">
        <v>1559</v>
      </c>
    </row>
    <row r="3170" spans="1:1" x14ac:dyDescent="0.2">
      <c r="A3170" s="20" t="s">
        <v>1656</v>
      </c>
    </row>
    <row r="3171" spans="1:1" x14ac:dyDescent="0.2">
      <c r="A3171" s="20" t="s">
        <v>1735</v>
      </c>
    </row>
    <row r="3172" spans="1:1" x14ac:dyDescent="0.2">
      <c r="A3172" s="20" t="s">
        <v>1565</v>
      </c>
    </row>
    <row r="3173" spans="1:1" x14ac:dyDescent="0.2">
      <c r="A3173" s="20" t="s">
        <v>1659</v>
      </c>
    </row>
    <row r="3174" spans="1:1" x14ac:dyDescent="0.2">
      <c r="A3174" s="20" t="s">
        <v>1739</v>
      </c>
    </row>
    <row r="3175" spans="1:1" x14ac:dyDescent="0.2">
      <c r="A3175" s="20" t="s">
        <v>2543</v>
      </c>
    </row>
    <row r="3176" spans="1:1" x14ac:dyDescent="0.2">
      <c r="A3176" s="20" t="s">
        <v>2596</v>
      </c>
    </row>
    <row r="3177" spans="1:1" x14ac:dyDescent="0.2">
      <c r="A3177" s="20" t="s">
        <v>2626</v>
      </c>
    </row>
    <row r="3178" spans="1:1" x14ac:dyDescent="0.2">
      <c r="A3178" s="20" t="s">
        <v>2545</v>
      </c>
    </row>
    <row r="3179" spans="1:1" x14ac:dyDescent="0.2">
      <c r="A3179" s="20" t="s">
        <v>2597</v>
      </c>
    </row>
    <row r="3180" spans="1:1" x14ac:dyDescent="0.2">
      <c r="A3180" s="20" t="s">
        <v>2627</v>
      </c>
    </row>
    <row r="3181" spans="1:1" x14ac:dyDescent="0.2">
      <c r="A3181" s="20" t="s">
        <v>1557</v>
      </c>
    </row>
    <row r="3182" spans="1:1" x14ac:dyDescent="0.2">
      <c r="A3182" s="20" t="s">
        <v>1655</v>
      </c>
    </row>
    <row r="3183" spans="1:1" x14ac:dyDescent="0.2">
      <c r="A3183" s="20" t="s">
        <v>1734</v>
      </c>
    </row>
    <row r="3184" spans="1:1" x14ac:dyDescent="0.2">
      <c r="A3184" s="20" t="s">
        <v>1563</v>
      </c>
    </row>
    <row r="3185" spans="1:1" x14ac:dyDescent="0.2">
      <c r="A3185" s="20" t="s">
        <v>1658</v>
      </c>
    </row>
    <row r="3186" spans="1:1" x14ac:dyDescent="0.2">
      <c r="A3186" s="20" t="s">
        <v>1738</v>
      </c>
    </row>
    <row r="3187" spans="1:1" x14ac:dyDescent="0.2">
      <c r="A3187" s="20" t="s">
        <v>1561</v>
      </c>
    </row>
    <row r="3188" spans="1:1" x14ac:dyDescent="0.2">
      <c r="A3188" s="20" t="s">
        <v>1657</v>
      </c>
    </row>
    <row r="3189" spans="1:1" x14ac:dyDescent="0.2">
      <c r="A3189" s="20" t="s">
        <v>1736</v>
      </c>
    </row>
    <row r="3190" spans="1:1" x14ac:dyDescent="0.2">
      <c r="A3190" s="20" t="s">
        <v>1534</v>
      </c>
    </row>
    <row r="3191" spans="1:1" x14ac:dyDescent="0.2">
      <c r="A3191" s="20" t="s">
        <v>1644</v>
      </c>
    </row>
    <row r="3192" spans="1:1" x14ac:dyDescent="0.2">
      <c r="A3192" s="20" t="s">
        <v>1722</v>
      </c>
    </row>
    <row r="3193" spans="1:1" x14ac:dyDescent="0.2">
      <c r="A3193" s="20" t="s">
        <v>1541</v>
      </c>
    </row>
    <row r="3194" spans="1:1" x14ac:dyDescent="0.2">
      <c r="A3194" s="20" t="s">
        <v>1647</v>
      </c>
    </row>
    <row r="3195" spans="1:1" x14ac:dyDescent="0.2">
      <c r="A3195" s="20" t="s">
        <v>1726</v>
      </c>
    </row>
    <row r="3196" spans="1:1" x14ac:dyDescent="0.2">
      <c r="A3196" s="20" t="s">
        <v>2534</v>
      </c>
    </row>
    <row r="3197" spans="1:1" x14ac:dyDescent="0.2">
      <c r="A3197" s="20" t="s">
        <v>2592</v>
      </c>
    </row>
    <row r="3198" spans="1:1" x14ac:dyDescent="0.2">
      <c r="A3198" s="20" t="s">
        <v>2622</v>
      </c>
    </row>
    <row r="3199" spans="1:1" x14ac:dyDescent="0.2">
      <c r="A3199" s="20" t="s">
        <v>2537</v>
      </c>
    </row>
    <row r="3200" spans="1:1" x14ac:dyDescent="0.2">
      <c r="A3200" s="20" t="s">
        <v>2593</v>
      </c>
    </row>
    <row r="3201" spans="1:1" x14ac:dyDescent="0.2">
      <c r="A3201" s="20" t="s">
        <v>2623</v>
      </c>
    </row>
    <row r="3202" spans="1:1" x14ac:dyDescent="0.2">
      <c r="A3202" s="20" t="s">
        <v>1531</v>
      </c>
    </row>
    <row r="3203" spans="1:1" x14ac:dyDescent="0.2">
      <c r="A3203" s="20" t="s">
        <v>1643</v>
      </c>
    </row>
    <row r="3204" spans="1:1" x14ac:dyDescent="0.2">
      <c r="A3204" s="20" t="s">
        <v>1721</v>
      </c>
    </row>
    <row r="3205" spans="1:1" x14ac:dyDescent="0.2">
      <c r="A3205" s="20" t="s">
        <v>1539</v>
      </c>
    </row>
    <row r="3206" spans="1:1" x14ac:dyDescent="0.2">
      <c r="A3206" s="20" t="s">
        <v>1646</v>
      </c>
    </row>
    <row r="3207" spans="1:1" x14ac:dyDescent="0.2">
      <c r="A3207" s="20" t="s">
        <v>1724</v>
      </c>
    </row>
    <row r="3208" spans="1:1" x14ac:dyDescent="0.2">
      <c r="A3208" s="20" t="s">
        <v>1579</v>
      </c>
    </row>
    <row r="3209" spans="1:1" x14ac:dyDescent="0.2">
      <c r="A3209" s="20" t="s">
        <v>1666</v>
      </c>
    </row>
    <row r="3210" spans="1:1" x14ac:dyDescent="0.2">
      <c r="A3210" s="20" t="s">
        <v>1746</v>
      </c>
    </row>
    <row r="3211" spans="1:1" x14ac:dyDescent="0.2">
      <c r="A3211" s="20" t="s">
        <v>1583</v>
      </c>
    </row>
    <row r="3212" spans="1:1" x14ac:dyDescent="0.2">
      <c r="A3212" s="20" t="s">
        <v>1668</v>
      </c>
    </row>
    <row r="3213" spans="1:1" x14ac:dyDescent="0.2">
      <c r="A3213" s="20" t="s">
        <v>1748</v>
      </c>
    </row>
    <row r="3214" spans="1:1" x14ac:dyDescent="0.2">
      <c r="A3214" s="20" t="s">
        <v>1589</v>
      </c>
    </row>
    <row r="3215" spans="1:1" x14ac:dyDescent="0.2">
      <c r="A3215" s="20" t="s">
        <v>1671</v>
      </c>
    </row>
    <row r="3216" spans="1:1" x14ac:dyDescent="0.2">
      <c r="A3216" s="20" t="s">
        <v>1751</v>
      </c>
    </row>
    <row r="3217" spans="1:1" x14ac:dyDescent="0.2">
      <c r="A3217" s="20" t="s">
        <v>2551</v>
      </c>
    </row>
    <row r="3218" spans="1:1" x14ac:dyDescent="0.2">
      <c r="A3218" s="20" t="s">
        <v>2600</v>
      </c>
    </row>
    <row r="3219" spans="1:1" x14ac:dyDescent="0.2">
      <c r="A3219" s="20" t="s">
        <v>2630</v>
      </c>
    </row>
    <row r="3220" spans="1:1" x14ac:dyDescent="0.2">
      <c r="A3220" s="20" t="s">
        <v>2553</v>
      </c>
    </row>
    <row r="3221" spans="1:1" x14ac:dyDescent="0.2">
      <c r="A3221" s="20" t="s">
        <v>2601</v>
      </c>
    </row>
    <row r="3222" spans="1:1" x14ac:dyDescent="0.2">
      <c r="A3222" s="20" t="s">
        <v>2631</v>
      </c>
    </row>
    <row r="3223" spans="1:1" x14ac:dyDescent="0.2">
      <c r="A3223" s="20" t="s">
        <v>1581</v>
      </c>
    </row>
    <row r="3224" spans="1:1" x14ac:dyDescent="0.2">
      <c r="A3224" s="20" t="s">
        <v>1667</v>
      </c>
    </row>
    <row r="3225" spans="1:1" x14ac:dyDescent="0.2">
      <c r="A3225" s="20" t="s">
        <v>1747</v>
      </c>
    </row>
    <row r="3226" spans="1:1" x14ac:dyDescent="0.2">
      <c r="A3226" s="20" t="s">
        <v>1587</v>
      </c>
    </row>
    <row r="3227" spans="1:1" x14ac:dyDescent="0.2">
      <c r="A3227" s="20" t="s">
        <v>1670</v>
      </c>
    </row>
    <row r="3228" spans="1:1" x14ac:dyDescent="0.2">
      <c r="A3228" s="20" t="s">
        <v>1750</v>
      </c>
    </row>
    <row r="3229" spans="1:1" x14ac:dyDescent="0.2">
      <c r="A3229" s="20" t="s">
        <v>1585</v>
      </c>
    </row>
    <row r="3230" spans="1:1" x14ac:dyDescent="0.2">
      <c r="A3230" s="20" t="s">
        <v>1669</v>
      </c>
    </row>
    <row r="3231" spans="1:1" x14ac:dyDescent="0.2">
      <c r="A3231" s="20" t="s">
        <v>1749</v>
      </c>
    </row>
    <row r="3232" spans="1:1" x14ac:dyDescent="0.2">
      <c r="A3232" s="20" t="s">
        <v>1567</v>
      </c>
    </row>
    <row r="3233" spans="1:1" x14ac:dyDescent="0.2">
      <c r="A3233" s="20" t="s">
        <v>1660</v>
      </c>
    </row>
    <row r="3234" spans="1:1" x14ac:dyDescent="0.2">
      <c r="A3234" s="20" t="s">
        <v>1740</v>
      </c>
    </row>
    <row r="3235" spans="1:1" x14ac:dyDescent="0.2">
      <c r="A3235" s="20" t="s">
        <v>1571</v>
      </c>
    </row>
    <row r="3236" spans="1:1" x14ac:dyDescent="0.2">
      <c r="A3236" s="20" t="s">
        <v>1662</v>
      </c>
    </row>
    <row r="3237" spans="1:1" x14ac:dyDescent="0.2">
      <c r="A3237" s="20" t="s">
        <v>1742</v>
      </c>
    </row>
    <row r="3238" spans="1:1" x14ac:dyDescent="0.2">
      <c r="A3238" s="20" t="s">
        <v>1577</v>
      </c>
    </row>
    <row r="3239" spans="1:1" x14ac:dyDescent="0.2">
      <c r="A3239" s="20" t="s">
        <v>1665</v>
      </c>
    </row>
    <row r="3240" spans="1:1" x14ac:dyDescent="0.2">
      <c r="A3240" s="20" t="s">
        <v>1745</v>
      </c>
    </row>
    <row r="3241" spans="1:1" x14ac:dyDescent="0.2">
      <c r="A3241" s="20" t="s">
        <v>2547</v>
      </c>
    </row>
    <row r="3242" spans="1:1" x14ac:dyDescent="0.2">
      <c r="A3242" s="20" t="s">
        <v>2598</v>
      </c>
    </row>
    <row r="3243" spans="1:1" x14ac:dyDescent="0.2">
      <c r="A3243" s="20" t="s">
        <v>2628</v>
      </c>
    </row>
    <row r="3244" spans="1:1" x14ac:dyDescent="0.2">
      <c r="A3244" s="20" t="s">
        <v>2549</v>
      </c>
    </row>
    <row r="3245" spans="1:1" x14ac:dyDescent="0.2">
      <c r="A3245" s="20" t="s">
        <v>2599</v>
      </c>
    </row>
    <row r="3246" spans="1:1" x14ac:dyDescent="0.2">
      <c r="A3246" s="20" t="s">
        <v>2629</v>
      </c>
    </row>
    <row r="3247" spans="1:1" x14ac:dyDescent="0.2">
      <c r="A3247" s="20" t="s">
        <v>1569</v>
      </c>
    </row>
    <row r="3248" spans="1:1" x14ac:dyDescent="0.2">
      <c r="A3248" s="20" t="s">
        <v>1661</v>
      </c>
    </row>
    <row r="3249" spans="1:1" x14ac:dyDescent="0.2">
      <c r="A3249" s="20" t="s">
        <v>1741</v>
      </c>
    </row>
    <row r="3250" spans="1:1" x14ac:dyDescent="0.2">
      <c r="A3250" s="20" t="s">
        <v>1575</v>
      </c>
    </row>
    <row r="3251" spans="1:1" x14ac:dyDescent="0.2">
      <c r="A3251" s="20" t="s">
        <v>1664</v>
      </c>
    </row>
    <row r="3252" spans="1:1" x14ac:dyDescent="0.2">
      <c r="A3252" s="20" t="s">
        <v>1744</v>
      </c>
    </row>
    <row r="3253" spans="1:1" x14ac:dyDescent="0.2">
      <c r="A3253" s="20" t="s">
        <v>1573</v>
      </c>
    </row>
    <row r="3254" spans="1:1" x14ac:dyDescent="0.2">
      <c r="A3254" s="20" t="s">
        <v>1663</v>
      </c>
    </row>
    <row r="3255" spans="1:1" x14ac:dyDescent="0.2">
      <c r="A3255" s="20" t="s">
        <v>1743</v>
      </c>
    </row>
    <row r="3256" spans="1:1" x14ac:dyDescent="0.2">
      <c r="A3256" s="20" t="s">
        <v>1591</v>
      </c>
    </row>
    <row r="3257" spans="1:1" x14ac:dyDescent="0.2">
      <c r="A3257" s="20" t="s">
        <v>1672</v>
      </c>
    </row>
    <row r="3258" spans="1:1" x14ac:dyDescent="0.2">
      <c r="A3258" s="20" t="s">
        <v>1752</v>
      </c>
    </row>
    <row r="3259" spans="1:1" x14ac:dyDescent="0.2">
      <c r="A3259" s="20" t="s">
        <v>1595</v>
      </c>
    </row>
    <row r="3260" spans="1:1" x14ac:dyDescent="0.2">
      <c r="A3260" s="20" t="s">
        <v>1674</v>
      </c>
    </row>
    <row r="3261" spans="1:1" x14ac:dyDescent="0.2">
      <c r="A3261" s="20" t="s">
        <v>1754</v>
      </c>
    </row>
    <row r="3262" spans="1:1" x14ac:dyDescent="0.2">
      <c r="A3262" s="20" t="s">
        <v>1601</v>
      </c>
    </row>
    <row r="3263" spans="1:1" x14ac:dyDescent="0.2">
      <c r="A3263" s="20" t="s">
        <v>1677</v>
      </c>
    </row>
    <row r="3264" spans="1:1" x14ac:dyDescent="0.2">
      <c r="A3264" s="20" t="s">
        <v>1757</v>
      </c>
    </row>
    <row r="3265" spans="1:1" x14ac:dyDescent="0.2">
      <c r="A3265" s="20" t="s">
        <v>2555</v>
      </c>
    </row>
    <row r="3266" spans="1:1" x14ac:dyDescent="0.2">
      <c r="A3266" s="20" t="s">
        <v>2602</v>
      </c>
    </row>
    <row r="3267" spans="1:1" x14ac:dyDescent="0.2">
      <c r="A3267" s="20" t="s">
        <v>2632</v>
      </c>
    </row>
    <row r="3268" spans="1:1" x14ac:dyDescent="0.2">
      <c r="A3268" s="20" t="s">
        <v>2557</v>
      </c>
    </row>
    <row r="3269" spans="1:1" x14ac:dyDescent="0.2">
      <c r="A3269" s="20" t="s">
        <v>2603</v>
      </c>
    </row>
    <row r="3270" spans="1:1" x14ac:dyDescent="0.2">
      <c r="A3270" s="20" t="s">
        <v>2633</v>
      </c>
    </row>
    <row r="3271" spans="1:1" x14ac:dyDescent="0.2">
      <c r="A3271" s="20" t="s">
        <v>1593</v>
      </c>
    </row>
    <row r="3272" spans="1:1" x14ac:dyDescent="0.2">
      <c r="A3272" s="20" t="s">
        <v>1673</v>
      </c>
    </row>
    <row r="3273" spans="1:1" x14ac:dyDescent="0.2">
      <c r="A3273" s="20" t="s">
        <v>1753</v>
      </c>
    </row>
    <row r="3274" spans="1:1" x14ac:dyDescent="0.2">
      <c r="A3274" s="20" t="s">
        <v>1599</v>
      </c>
    </row>
    <row r="3275" spans="1:1" x14ac:dyDescent="0.2">
      <c r="A3275" s="20" t="s">
        <v>1676</v>
      </c>
    </row>
    <row r="3276" spans="1:1" x14ac:dyDescent="0.2">
      <c r="A3276" s="20" t="s">
        <v>1756</v>
      </c>
    </row>
    <row r="3277" spans="1:1" x14ac:dyDescent="0.2">
      <c r="A3277" s="20" t="s">
        <v>1597</v>
      </c>
    </row>
    <row r="3278" spans="1:1" x14ac:dyDescent="0.2">
      <c r="A3278" s="20" t="s">
        <v>1675</v>
      </c>
    </row>
    <row r="3279" spans="1:1" x14ac:dyDescent="0.2">
      <c r="A3279" s="20" t="s">
        <v>1755</v>
      </c>
    </row>
    <row r="3280" spans="1:1" x14ac:dyDescent="0.2">
      <c r="A3280" s="20" t="s">
        <v>1537</v>
      </c>
    </row>
    <row r="3281" spans="1:1" x14ac:dyDescent="0.2">
      <c r="A3281" s="20" t="s">
        <v>1645</v>
      </c>
    </row>
    <row r="3282" spans="1:1" x14ac:dyDescent="0.2">
      <c r="A3282" s="20" t="s">
        <v>1723</v>
      </c>
    </row>
    <row r="3283" spans="1:1" x14ac:dyDescent="0.2">
      <c r="A3283" s="20" t="s">
        <v>2422</v>
      </c>
    </row>
    <row r="3284" spans="1:1" x14ac:dyDescent="0.2">
      <c r="A3284" s="20" t="s">
        <v>2431</v>
      </c>
    </row>
    <row r="3285" spans="1:1" x14ac:dyDescent="0.2">
      <c r="A3285" s="20" t="s">
        <v>2437</v>
      </c>
    </row>
    <row r="3286" spans="1:1" x14ac:dyDescent="0.2">
      <c r="A3286" s="20" t="s">
        <v>2423</v>
      </c>
    </row>
    <row r="3287" spans="1:1" x14ac:dyDescent="0.2">
      <c r="A3287" s="20" t="s">
        <v>2432</v>
      </c>
    </row>
    <row r="3288" spans="1:1" x14ac:dyDescent="0.2">
      <c r="A3288" s="20" t="s">
        <v>2438</v>
      </c>
    </row>
    <row r="3289" spans="1:1" x14ac:dyDescent="0.2">
      <c r="A3289" s="20" t="s">
        <v>1634</v>
      </c>
    </row>
    <row r="3290" spans="1:1" x14ac:dyDescent="0.2">
      <c r="A3290" s="20" t="s">
        <v>1715</v>
      </c>
    </row>
    <row r="3291" spans="1:1" x14ac:dyDescent="0.2">
      <c r="A3291" s="20" t="s">
        <v>1503</v>
      </c>
    </row>
    <row r="3292" spans="1:1" x14ac:dyDescent="0.2">
      <c r="A3292" s="20" t="s">
        <v>2585</v>
      </c>
    </row>
    <row r="3293" spans="1:1" x14ac:dyDescent="0.2">
      <c r="A3293" s="20" t="s">
        <v>2618</v>
      </c>
    </row>
    <row r="3294" spans="1:1" x14ac:dyDescent="0.2">
      <c r="A3294" s="20" t="s">
        <v>2647</v>
      </c>
    </row>
    <row r="3295" spans="1:1" x14ac:dyDescent="0.2">
      <c r="A3295" s="20" t="s">
        <v>2425</v>
      </c>
    </row>
    <row r="3296" spans="1:1" x14ac:dyDescent="0.2">
      <c r="A3296" s="20" t="s">
        <v>2433</v>
      </c>
    </row>
    <row r="3297" spans="1:1" x14ac:dyDescent="0.2">
      <c r="A3297" s="20" t="s">
        <v>2439</v>
      </c>
    </row>
    <row r="3298" spans="1:1" x14ac:dyDescent="0.2">
      <c r="A3298" s="20" t="s">
        <v>1636</v>
      </c>
    </row>
    <row r="3299" spans="1:1" x14ac:dyDescent="0.2">
      <c r="A3299" s="20" t="s">
        <v>1716</v>
      </c>
    </row>
    <row r="3300" spans="1:1" x14ac:dyDescent="0.2">
      <c r="A3300" s="20" t="s">
        <v>1504</v>
      </c>
    </row>
    <row r="3301" spans="1:1" x14ac:dyDescent="0.2">
      <c r="A3301" s="20" t="s">
        <v>2587</v>
      </c>
    </row>
    <row r="3302" spans="1:1" x14ac:dyDescent="0.2">
      <c r="A3302" s="20" t="s">
        <v>2619</v>
      </c>
    </row>
    <row r="3303" spans="1:1" x14ac:dyDescent="0.2">
      <c r="A3303" s="20" t="s">
        <v>2648</v>
      </c>
    </row>
    <row r="3304" spans="1:1" x14ac:dyDescent="0.2">
      <c r="A3304" s="20" t="s">
        <v>1632</v>
      </c>
    </row>
    <row r="3305" spans="1:1" x14ac:dyDescent="0.2">
      <c r="A3305" s="20" t="s">
        <v>1714</v>
      </c>
    </row>
    <row r="3306" spans="1:1" x14ac:dyDescent="0.2">
      <c r="A3306" s="20" t="s">
        <v>1502</v>
      </c>
    </row>
    <row r="3307" spans="1:1" x14ac:dyDescent="0.2">
      <c r="A3307" s="20" t="s">
        <v>2583</v>
      </c>
    </row>
    <row r="3308" spans="1:1" x14ac:dyDescent="0.2">
      <c r="A3308" s="20" t="s">
        <v>2617</v>
      </c>
    </row>
    <row r="3309" spans="1:1" x14ac:dyDescent="0.2">
      <c r="A3309" s="20" t="s">
        <v>2646</v>
      </c>
    </row>
    <row r="3310" spans="1:1" x14ac:dyDescent="0.2">
      <c r="A3310" s="20" t="s">
        <v>2427</v>
      </c>
    </row>
    <row r="3311" spans="1:1" x14ac:dyDescent="0.2">
      <c r="A3311" s="20" t="s">
        <v>2434</v>
      </c>
    </row>
    <row r="3312" spans="1:1" x14ac:dyDescent="0.2">
      <c r="A3312" s="20" t="s">
        <v>2440</v>
      </c>
    </row>
    <row r="3313" spans="1:1" x14ac:dyDescent="0.2">
      <c r="A3313" s="20" t="s">
        <v>1638</v>
      </c>
    </row>
    <row r="3314" spans="1:1" x14ac:dyDescent="0.2">
      <c r="A3314" s="20" t="s">
        <v>1717</v>
      </c>
    </row>
    <row r="3315" spans="1:1" x14ac:dyDescent="0.2">
      <c r="A3315" s="20" t="s">
        <v>1505</v>
      </c>
    </row>
    <row r="3316" spans="1:1" x14ac:dyDescent="0.2">
      <c r="A3316" s="20" t="s">
        <v>2589</v>
      </c>
    </row>
    <row r="3317" spans="1:1" x14ac:dyDescent="0.2">
      <c r="A3317" s="20" t="s">
        <v>2620</v>
      </c>
    </row>
    <row r="3318" spans="1:1" x14ac:dyDescent="0.2">
      <c r="A3318" s="20" t="s">
        <v>2649</v>
      </c>
    </row>
    <row r="3319" spans="1:1" x14ac:dyDescent="0.2">
      <c r="A3319" s="20" t="s">
        <v>1640</v>
      </c>
    </row>
    <row r="3320" spans="1:1" x14ac:dyDescent="0.2">
      <c r="A3320" s="20" t="s">
        <v>1718</v>
      </c>
    </row>
    <row r="3321" spans="1:1" x14ac:dyDescent="0.2">
      <c r="A3321" s="20" t="s">
        <v>1506</v>
      </c>
    </row>
    <row r="3322" spans="1:1" x14ac:dyDescent="0.2">
      <c r="A3322" s="20" t="s">
        <v>1641</v>
      </c>
    </row>
    <row r="3323" spans="1:1" x14ac:dyDescent="0.2">
      <c r="A3323" s="20" t="s">
        <v>1719</v>
      </c>
    </row>
    <row r="3324" spans="1:1" x14ac:dyDescent="0.2">
      <c r="A3324" s="20" t="s">
        <v>1507</v>
      </c>
    </row>
    <row r="3325" spans="1:1" x14ac:dyDescent="0.2">
      <c r="A3325" s="20" t="s">
        <v>2591</v>
      </c>
    </row>
    <row r="3326" spans="1:1" x14ac:dyDescent="0.2">
      <c r="A3326" s="20" t="s">
        <v>2621</v>
      </c>
    </row>
    <row r="3327" spans="1:1" x14ac:dyDescent="0.2">
      <c r="A3327" s="20" t="s">
        <v>2650</v>
      </c>
    </row>
    <row r="3328" spans="1:1" x14ac:dyDescent="0.2">
      <c r="A3328" s="20" t="s">
        <v>2441</v>
      </c>
    </row>
    <row r="3329" spans="1:1" x14ac:dyDescent="0.2">
      <c r="A3329" s="20" t="s">
        <v>2497</v>
      </c>
    </row>
    <row r="3330" spans="1:1" x14ac:dyDescent="0.2">
      <c r="A3330" s="20" t="s">
        <v>687</v>
      </c>
    </row>
    <row r="3331" spans="1:1" x14ac:dyDescent="0.2">
      <c r="A3331" s="20" t="s">
        <v>2279</v>
      </c>
    </row>
    <row r="3332" spans="1:1" x14ac:dyDescent="0.2">
      <c r="A3332" s="20" t="s">
        <v>2310</v>
      </c>
    </row>
    <row r="3333" spans="1:1" x14ac:dyDescent="0.2">
      <c r="A3333" s="20" t="s">
        <v>2447</v>
      </c>
    </row>
    <row r="3334" spans="1:1" x14ac:dyDescent="0.2">
      <c r="A3334" s="20" t="s">
        <v>2499</v>
      </c>
    </row>
    <row r="3335" spans="1:1" x14ac:dyDescent="0.2">
      <c r="A3335" s="20" t="s">
        <v>689</v>
      </c>
    </row>
    <row r="3336" spans="1:1" x14ac:dyDescent="0.2">
      <c r="A3336" s="20" t="s">
        <v>2281</v>
      </c>
    </row>
    <row r="3337" spans="1:1" x14ac:dyDescent="0.2">
      <c r="A3337" s="20" t="s">
        <v>2312</v>
      </c>
    </row>
    <row r="3338" spans="1:1" x14ac:dyDescent="0.2">
      <c r="A3338" s="20" t="s">
        <v>2453</v>
      </c>
    </row>
    <row r="3339" spans="1:1" x14ac:dyDescent="0.2">
      <c r="A3339" s="20" t="s">
        <v>2503</v>
      </c>
    </row>
    <row r="3340" spans="1:1" x14ac:dyDescent="0.2">
      <c r="A3340" s="20" t="s">
        <v>693</v>
      </c>
    </row>
    <row r="3341" spans="1:1" x14ac:dyDescent="0.2">
      <c r="A3341" s="20" t="s">
        <v>2285</v>
      </c>
    </row>
    <row r="3342" spans="1:1" x14ac:dyDescent="0.2">
      <c r="A3342" s="20" t="s">
        <v>2316</v>
      </c>
    </row>
    <row r="3343" spans="1:1" x14ac:dyDescent="0.2">
      <c r="A3343" s="20" t="s">
        <v>1883</v>
      </c>
    </row>
    <row r="3344" spans="1:1" x14ac:dyDescent="0.2">
      <c r="A3344" s="20" t="s">
        <v>625</v>
      </c>
    </row>
    <row r="3345" spans="1:1" x14ac:dyDescent="0.2">
      <c r="A3345" s="20" t="s">
        <v>404</v>
      </c>
    </row>
    <row r="3346" spans="1:1" x14ac:dyDescent="0.2">
      <c r="A3346" s="20" t="s">
        <v>2367</v>
      </c>
    </row>
    <row r="3347" spans="1:1" x14ac:dyDescent="0.2">
      <c r="A3347" s="20" t="s">
        <v>2169</v>
      </c>
    </row>
    <row r="3348" spans="1:1" x14ac:dyDescent="0.2">
      <c r="A3348" s="20" t="s">
        <v>1891</v>
      </c>
    </row>
    <row r="3349" spans="1:1" x14ac:dyDescent="0.2">
      <c r="A3349" s="20" t="s">
        <v>629</v>
      </c>
    </row>
    <row r="3350" spans="1:1" x14ac:dyDescent="0.2">
      <c r="A3350" s="20" t="s">
        <v>408</v>
      </c>
    </row>
    <row r="3351" spans="1:1" x14ac:dyDescent="0.2">
      <c r="A3351" s="20" t="s">
        <v>2034</v>
      </c>
    </row>
    <row r="3352" spans="1:1" x14ac:dyDescent="0.2">
      <c r="A3352" s="20" t="s">
        <v>2173</v>
      </c>
    </row>
    <row r="3353" spans="1:1" x14ac:dyDescent="0.2">
      <c r="A3353" s="20" t="s">
        <v>2672</v>
      </c>
    </row>
    <row r="3354" spans="1:1" x14ac:dyDescent="0.2">
      <c r="A3354" s="20" t="s">
        <v>2761</v>
      </c>
    </row>
    <row r="3355" spans="1:1" x14ac:dyDescent="0.2">
      <c r="A3355" s="20" t="s">
        <v>2816</v>
      </c>
    </row>
    <row r="3356" spans="1:1" x14ac:dyDescent="0.2">
      <c r="A3356" s="20" t="s">
        <v>2873</v>
      </c>
    </row>
    <row r="3357" spans="1:1" x14ac:dyDescent="0.2">
      <c r="A3357" s="20" t="s">
        <v>2930</v>
      </c>
    </row>
    <row r="3358" spans="1:1" x14ac:dyDescent="0.2">
      <c r="A3358" s="20" t="s">
        <v>2674</v>
      </c>
    </row>
    <row r="3359" spans="1:1" x14ac:dyDescent="0.2">
      <c r="A3359" s="20" t="s">
        <v>2762</v>
      </c>
    </row>
    <row r="3360" spans="1:1" x14ac:dyDescent="0.2">
      <c r="A3360" s="20" t="s">
        <v>2817</v>
      </c>
    </row>
    <row r="3361" spans="1:1" x14ac:dyDescent="0.2">
      <c r="A3361" s="20" t="s">
        <v>2874</v>
      </c>
    </row>
    <row r="3362" spans="1:1" x14ac:dyDescent="0.2">
      <c r="A3362" s="20" t="s">
        <v>2931</v>
      </c>
    </row>
    <row r="3363" spans="1:1" x14ac:dyDescent="0.2">
      <c r="A3363" s="20" t="s">
        <v>1881</v>
      </c>
    </row>
    <row r="3364" spans="1:1" x14ac:dyDescent="0.2">
      <c r="A3364" s="20" t="s">
        <v>624</v>
      </c>
    </row>
    <row r="3365" spans="1:1" x14ac:dyDescent="0.2">
      <c r="A3365" s="20" t="s">
        <v>403</v>
      </c>
    </row>
    <row r="3366" spans="1:1" x14ac:dyDescent="0.2">
      <c r="A3366" s="20" t="s">
        <v>2366</v>
      </c>
    </row>
    <row r="3367" spans="1:1" x14ac:dyDescent="0.2">
      <c r="A3367" s="20" t="s">
        <v>2168</v>
      </c>
    </row>
    <row r="3368" spans="1:1" x14ac:dyDescent="0.2">
      <c r="A3368" s="20" t="s">
        <v>1889</v>
      </c>
    </row>
    <row r="3369" spans="1:1" x14ac:dyDescent="0.2">
      <c r="A3369" s="20" t="s">
        <v>628</v>
      </c>
    </row>
    <row r="3370" spans="1:1" x14ac:dyDescent="0.2">
      <c r="A3370" s="20" t="s">
        <v>407</v>
      </c>
    </row>
    <row r="3371" spans="1:1" x14ac:dyDescent="0.2">
      <c r="A3371" s="20" t="s">
        <v>2033</v>
      </c>
    </row>
    <row r="3372" spans="1:1" x14ac:dyDescent="0.2">
      <c r="A3372" s="20" t="s">
        <v>2172</v>
      </c>
    </row>
    <row r="3373" spans="1:1" x14ac:dyDescent="0.2">
      <c r="A3373" s="20" t="s">
        <v>2455</v>
      </c>
    </row>
    <row r="3374" spans="1:1" x14ac:dyDescent="0.2">
      <c r="A3374" s="20" t="s">
        <v>2504</v>
      </c>
    </row>
    <row r="3375" spans="1:1" x14ac:dyDescent="0.2">
      <c r="A3375" s="20" t="s">
        <v>694</v>
      </c>
    </row>
    <row r="3376" spans="1:1" x14ac:dyDescent="0.2">
      <c r="A3376" s="20" t="s">
        <v>2286</v>
      </c>
    </row>
    <row r="3377" spans="1:1" x14ac:dyDescent="0.2">
      <c r="A3377" s="20" t="s">
        <v>2317</v>
      </c>
    </row>
    <row r="3378" spans="1:1" x14ac:dyDescent="0.2">
      <c r="A3378" s="20" t="s">
        <v>1887</v>
      </c>
    </row>
    <row r="3379" spans="1:1" x14ac:dyDescent="0.2">
      <c r="A3379" s="20" t="s">
        <v>627</v>
      </c>
    </row>
    <row r="3380" spans="1:1" x14ac:dyDescent="0.2">
      <c r="A3380" s="20" t="s">
        <v>406</v>
      </c>
    </row>
    <row r="3381" spans="1:1" x14ac:dyDescent="0.2">
      <c r="A3381" s="20" t="s">
        <v>2032</v>
      </c>
    </row>
    <row r="3382" spans="1:1" x14ac:dyDescent="0.2">
      <c r="A3382" s="20" t="s">
        <v>2171</v>
      </c>
    </row>
    <row r="3383" spans="1:1" x14ac:dyDescent="0.2">
      <c r="A3383" s="20" t="s">
        <v>1885</v>
      </c>
    </row>
    <row r="3384" spans="1:1" x14ac:dyDescent="0.2">
      <c r="A3384" s="20" t="s">
        <v>626</v>
      </c>
    </row>
    <row r="3385" spans="1:1" x14ac:dyDescent="0.2">
      <c r="A3385" s="20" t="s">
        <v>405</v>
      </c>
    </row>
    <row r="3386" spans="1:1" x14ac:dyDescent="0.2">
      <c r="A3386" s="20" t="s">
        <v>2031</v>
      </c>
    </row>
    <row r="3387" spans="1:1" x14ac:dyDescent="0.2">
      <c r="A3387" s="20" t="s">
        <v>2170</v>
      </c>
    </row>
    <row r="3388" spans="1:1" x14ac:dyDescent="0.2">
      <c r="A3388" s="20" t="s">
        <v>15</v>
      </c>
    </row>
    <row r="3389" spans="1:1" x14ac:dyDescent="0.2">
      <c r="A3389" s="20" t="s">
        <v>580</v>
      </c>
    </row>
    <row r="3390" spans="1:1" x14ac:dyDescent="0.2">
      <c r="A3390" s="20" t="s">
        <v>360</v>
      </c>
    </row>
    <row r="3391" spans="1:1" x14ac:dyDescent="0.2">
      <c r="A3391" s="20" t="s">
        <v>2323</v>
      </c>
    </row>
    <row r="3392" spans="1:1" x14ac:dyDescent="0.2">
      <c r="A3392" s="20" t="s">
        <v>2124</v>
      </c>
    </row>
    <row r="3393" spans="1:1" x14ac:dyDescent="0.2">
      <c r="A3393" s="20" t="s">
        <v>23</v>
      </c>
    </row>
    <row r="3394" spans="1:1" x14ac:dyDescent="0.2">
      <c r="A3394" s="20" t="s">
        <v>585</v>
      </c>
    </row>
    <row r="3395" spans="1:1" x14ac:dyDescent="0.2">
      <c r="A3395" s="20" t="s">
        <v>364</v>
      </c>
    </row>
    <row r="3396" spans="1:1" x14ac:dyDescent="0.2">
      <c r="A3396" s="20" t="s">
        <v>2327</v>
      </c>
    </row>
    <row r="3397" spans="1:1" x14ac:dyDescent="0.2">
      <c r="A3397" s="20" t="s">
        <v>2128</v>
      </c>
    </row>
    <row r="3398" spans="1:1" x14ac:dyDescent="0.2">
      <c r="A3398" s="20" t="s">
        <v>2655</v>
      </c>
    </row>
    <row r="3399" spans="1:1" x14ac:dyDescent="0.2">
      <c r="A3399" s="20" t="s">
        <v>2748</v>
      </c>
    </row>
    <row r="3400" spans="1:1" x14ac:dyDescent="0.2">
      <c r="A3400" s="20" t="s">
        <v>2804</v>
      </c>
    </row>
    <row r="3401" spans="1:1" x14ac:dyDescent="0.2">
      <c r="A3401" s="20" t="s">
        <v>2861</v>
      </c>
    </row>
    <row r="3402" spans="1:1" x14ac:dyDescent="0.2">
      <c r="A3402" s="20" t="s">
        <v>2918</v>
      </c>
    </row>
    <row r="3403" spans="1:1" x14ac:dyDescent="0.2">
      <c r="A3403" s="20" t="s">
        <v>2657</v>
      </c>
    </row>
    <row r="3404" spans="1:1" x14ac:dyDescent="0.2">
      <c r="A3404" s="20" t="s">
        <v>2750</v>
      </c>
    </row>
    <row r="3405" spans="1:1" x14ac:dyDescent="0.2">
      <c r="A3405" s="20" t="s">
        <v>2805</v>
      </c>
    </row>
    <row r="3406" spans="1:1" x14ac:dyDescent="0.2">
      <c r="A3406" s="20" t="s">
        <v>2862</v>
      </c>
    </row>
    <row r="3407" spans="1:1" x14ac:dyDescent="0.2">
      <c r="A3407" s="20" t="s">
        <v>2919</v>
      </c>
    </row>
    <row r="3408" spans="1:1" x14ac:dyDescent="0.2">
      <c r="A3408" s="20" t="s">
        <v>13</v>
      </c>
    </row>
    <row r="3409" spans="1:1" x14ac:dyDescent="0.2">
      <c r="A3409" s="20" t="s">
        <v>579</v>
      </c>
    </row>
    <row r="3410" spans="1:1" x14ac:dyDescent="0.2">
      <c r="A3410" s="20" t="s">
        <v>359</v>
      </c>
    </row>
    <row r="3411" spans="1:1" x14ac:dyDescent="0.2">
      <c r="A3411" s="20" t="s">
        <v>2322</v>
      </c>
    </row>
    <row r="3412" spans="1:1" x14ac:dyDescent="0.2">
      <c r="A3412" s="20" t="s">
        <v>2123</v>
      </c>
    </row>
    <row r="3413" spans="1:1" x14ac:dyDescent="0.2">
      <c r="A3413" s="20" t="s">
        <v>21</v>
      </c>
    </row>
    <row r="3414" spans="1:1" x14ac:dyDescent="0.2">
      <c r="A3414" s="20" t="s">
        <v>584</v>
      </c>
    </row>
    <row r="3415" spans="1:1" x14ac:dyDescent="0.2">
      <c r="A3415" s="20" t="s">
        <v>363</v>
      </c>
    </row>
    <row r="3416" spans="1:1" x14ac:dyDescent="0.2">
      <c r="A3416" s="20" t="s">
        <v>2326</v>
      </c>
    </row>
    <row r="3417" spans="1:1" x14ac:dyDescent="0.2">
      <c r="A3417" s="20" t="s">
        <v>2127</v>
      </c>
    </row>
    <row r="3418" spans="1:1" x14ac:dyDescent="0.2">
      <c r="A3418" s="20" t="s">
        <v>2449</v>
      </c>
    </row>
    <row r="3419" spans="1:1" x14ac:dyDescent="0.2">
      <c r="A3419" s="20" t="s">
        <v>2500</v>
      </c>
    </row>
    <row r="3420" spans="1:1" x14ac:dyDescent="0.2">
      <c r="A3420" s="20" t="s">
        <v>690</v>
      </c>
    </row>
    <row r="3421" spans="1:1" x14ac:dyDescent="0.2">
      <c r="A3421" s="20" t="s">
        <v>2282</v>
      </c>
    </row>
    <row r="3422" spans="1:1" x14ac:dyDescent="0.2">
      <c r="A3422" s="20" t="s">
        <v>2313</v>
      </c>
    </row>
    <row r="3423" spans="1:1" x14ac:dyDescent="0.2">
      <c r="A3423" s="20" t="s">
        <v>19</v>
      </c>
    </row>
    <row r="3424" spans="1:1" x14ac:dyDescent="0.2">
      <c r="A3424" s="20" t="s">
        <v>583</v>
      </c>
    </row>
    <row r="3425" spans="1:1" x14ac:dyDescent="0.2">
      <c r="A3425" s="20" t="s">
        <v>362</v>
      </c>
    </row>
    <row r="3426" spans="1:1" x14ac:dyDescent="0.2">
      <c r="A3426" s="20" t="s">
        <v>2325</v>
      </c>
    </row>
    <row r="3427" spans="1:1" x14ac:dyDescent="0.2">
      <c r="A3427" s="20" t="s">
        <v>2126</v>
      </c>
    </row>
    <row r="3428" spans="1:1" x14ac:dyDescent="0.2">
      <c r="A3428" s="20" t="s">
        <v>17</v>
      </c>
    </row>
    <row r="3429" spans="1:1" x14ac:dyDescent="0.2">
      <c r="A3429" s="20" t="s">
        <v>582</v>
      </c>
    </row>
    <row r="3430" spans="1:1" x14ac:dyDescent="0.2">
      <c r="A3430" s="20" t="s">
        <v>361</v>
      </c>
    </row>
    <row r="3431" spans="1:1" x14ac:dyDescent="0.2">
      <c r="A3431" s="20" t="s">
        <v>2324</v>
      </c>
    </row>
    <row r="3432" spans="1:1" x14ac:dyDescent="0.2">
      <c r="A3432" s="20" t="s">
        <v>2125</v>
      </c>
    </row>
    <row r="3433" spans="1:1" x14ac:dyDescent="0.2">
      <c r="A3433" s="20" t="s">
        <v>2450</v>
      </c>
    </row>
    <row r="3434" spans="1:1" x14ac:dyDescent="0.2">
      <c r="A3434" s="20" t="s">
        <v>2501</v>
      </c>
    </row>
    <row r="3435" spans="1:1" x14ac:dyDescent="0.2">
      <c r="A3435" s="20" t="s">
        <v>691</v>
      </c>
    </row>
    <row r="3436" spans="1:1" x14ac:dyDescent="0.2">
      <c r="A3436" s="20" t="s">
        <v>2283</v>
      </c>
    </row>
    <row r="3437" spans="1:1" x14ac:dyDescent="0.2">
      <c r="A3437" s="20" t="s">
        <v>2314</v>
      </c>
    </row>
    <row r="3438" spans="1:1" x14ac:dyDescent="0.2">
      <c r="A3438" s="20" t="s">
        <v>69</v>
      </c>
    </row>
    <row r="3439" spans="1:1" x14ac:dyDescent="0.2">
      <c r="A3439" s="20" t="s">
        <v>619</v>
      </c>
    </row>
    <row r="3440" spans="1:1" x14ac:dyDescent="0.2">
      <c r="A3440" s="20" t="s">
        <v>398</v>
      </c>
    </row>
    <row r="3441" spans="1:1" x14ac:dyDescent="0.2">
      <c r="A3441" s="20" t="s">
        <v>2361</v>
      </c>
    </row>
    <row r="3442" spans="1:1" x14ac:dyDescent="0.2">
      <c r="A3442" s="20" t="s">
        <v>2162</v>
      </c>
    </row>
    <row r="3443" spans="1:1" x14ac:dyDescent="0.2">
      <c r="A3443" s="20" t="s">
        <v>1879</v>
      </c>
    </row>
    <row r="3444" spans="1:1" x14ac:dyDescent="0.2">
      <c r="A3444" s="20" t="s">
        <v>623</v>
      </c>
    </row>
    <row r="3445" spans="1:1" x14ac:dyDescent="0.2">
      <c r="A3445" s="20" t="s">
        <v>402</v>
      </c>
    </row>
    <row r="3446" spans="1:1" x14ac:dyDescent="0.2">
      <c r="A3446" s="20" t="s">
        <v>2365</v>
      </c>
    </row>
    <row r="3447" spans="1:1" x14ac:dyDescent="0.2">
      <c r="A3447" s="20" t="s">
        <v>2166</v>
      </c>
    </row>
    <row r="3448" spans="1:1" x14ac:dyDescent="0.2">
      <c r="A3448" s="20" t="s">
        <v>2668</v>
      </c>
    </row>
    <row r="3449" spans="1:1" x14ac:dyDescent="0.2">
      <c r="A3449" s="20" t="s">
        <v>2759</v>
      </c>
    </row>
    <row r="3450" spans="1:1" x14ac:dyDescent="0.2">
      <c r="A3450" s="20" t="s">
        <v>2814</v>
      </c>
    </row>
    <row r="3451" spans="1:1" x14ac:dyDescent="0.2">
      <c r="A3451" s="20" t="s">
        <v>2871</v>
      </c>
    </row>
    <row r="3452" spans="1:1" x14ac:dyDescent="0.2">
      <c r="A3452" s="20" t="s">
        <v>2928</v>
      </c>
    </row>
    <row r="3453" spans="1:1" x14ac:dyDescent="0.2">
      <c r="A3453" s="20" t="s">
        <v>2670</v>
      </c>
    </row>
    <row r="3454" spans="1:1" x14ac:dyDescent="0.2">
      <c r="A3454" s="20" t="s">
        <v>2760</v>
      </c>
    </row>
    <row r="3455" spans="1:1" x14ac:dyDescent="0.2">
      <c r="A3455" s="20" t="s">
        <v>2815</v>
      </c>
    </row>
    <row r="3456" spans="1:1" x14ac:dyDescent="0.2">
      <c r="A3456" s="20" t="s">
        <v>2872</v>
      </c>
    </row>
    <row r="3457" spans="1:1" x14ac:dyDescent="0.2">
      <c r="A3457" s="20" t="s">
        <v>2929</v>
      </c>
    </row>
    <row r="3458" spans="1:1" x14ac:dyDescent="0.2">
      <c r="A3458" s="20" t="s">
        <v>67</v>
      </c>
    </row>
    <row r="3459" spans="1:1" x14ac:dyDescent="0.2">
      <c r="A3459" s="20" t="s">
        <v>618</v>
      </c>
    </row>
    <row r="3460" spans="1:1" x14ac:dyDescent="0.2">
      <c r="A3460" s="20" t="s">
        <v>397</v>
      </c>
    </row>
    <row r="3461" spans="1:1" x14ac:dyDescent="0.2">
      <c r="A3461" s="20" t="s">
        <v>2360</v>
      </c>
    </row>
    <row r="3462" spans="1:1" x14ac:dyDescent="0.2">
      <c r="A3462" s="20" t="s">
        <v>2161</v>
      </c>
    </row>
    <row r="3463" spans="1:1" x14ac:dyDescent="0.2">
      <c r="A3463" s="20" t="s">
        <v>1877</v>
      </c>
    </row>
    <row r="3464" spans="1:1" x14ac:dyDescent="0.2">
      <c r="A3464" s="20" t="s">
        <v>622</v>
      </c>
    </row>
    <row r="3465" spans="1:1" x14ac:dyDescent="0.2">
      <c r="A3465" s="20" t="s">
        <v>401</v>
      </c>
    </row>
    <row r="3466" spans="1:1" x14ac:dyDescent="0.2">
      <c r="A3466" s="20" t="s">
        <v>2364</v>
      </c>
    </row>
    <row r="3467" spans="1:1" x14ac:dyDescent="0.2">
      <c r="A3467" s="20" t="s">
        <v>2165</v>
      </c>
    </row>
    <row r="3468" spans="1:1" x14ac:dyDescent="0.2">
      <c r="A3468" s="20" t="s">
        <v>2452</v>
      </c>
    </row>
    <row r="3469" spans="1:1" x14ac:dyDescent="0.2">
      <c r="A3469" s="20" t="s">
        <v>2502</v>
      </c>
    </row>
    <row r="3470" spans="1:1" x14ac:dyDescent="0.2">
      <c r="A3470" s="20" t="s">
        <v>692</v>
      </c>
    </row>
    <row r="3471" spans="1:1" x14ac:dyDescent="0.2">
      <c r="A3471" s="20" t="s">
        <v>2284</v>
      </c>
    </row>
    <row r="3472" spans="1:1" x14ac:dyDescent="0.2">
      <c r="A3472" s="20" t="s">
        <v>2315</v>
      </c>
    </row>
    <row r="3473" spans="1:1" x14ac:dyDescent="0.2">
      <c r="A3473" s="20" t="s">
        <v>1875</v>
      </c>
    </row>
    <row r="3474" spans="1:1" x14ac:dyDescent="0.2">
      <c r="A3474" s="20" t="s">
        <v>621</v>
      </c>
    </row>
    <row r="3475" spans="1:1" x14ac:dyDescent="0.2">
      <c r="A3475" s="20" t="s">
        <v>400</v>
      </c>
    </row>
    <row r="3476" spans="1:1" x14ac:dyDescent="0.2">
      <c r="A3476" s="20" t="s">
        <v>2363</v>
      </c>
    </row>
    <row r="3477" spans="1:1" x14ac:dyDescent="0.2">
      <c r="A3477" s="20" t="s">
        <v>2164</v>
      </c>
    </row>
    <row r="3478" spans="1:1" x14ac:dyDescent="0.2">
      <c r="A3478" s="20" t="s">
        <v>71</v>
      </c>
    </row>
    <row r="3479" spans="1:1" x14ac:dyDescent="0.2">
      <c r="A3479" s="20" t="s">
        <v>620</v>
      </c>
    </row>
    <row r="3480" spans="1:1" x14ac:dyDescent="0.2">
      <c r="A3480" s="20" t="s">
        <v>399</v>
      </c>
    </row>
    <row r="3481" spans="1:1" x14ac:dyDescent="0.2">
      <c r="A3481" s="20" t="s">
        <v>2362</v>
      </c>
    </row>
    <row r="3482" spans="1:1" x14ac:dyDescent="0.2">
      <c r="A3482" s="20" t="s">
        <v>2163</v>
      </c>
    </row>
    <row r="3483" spans="1:1" x14ac:dyDescent="0.2">
      <c r="A3483" s="20" t="s">
        <v>25</v>
      </c>
    </row>
    <row r="3484" spans="1:1" x14ac:dyDescent="0.2">
      <c r="A3484" s="20" t="s">
        <v>586</v>
      </c>
    </row>
    <row r="3485" spans="1:1" x14ac:dyDescent="0.2">
      <c r="A3485" s="20" t="s">
        <v>365</v>
      </c>
    </row>
    <row r="3486" spans="1:1" x14ac:dyDescent="0.2">
      <c r="A3486" s="20" t="s">
        <v>2328</v>
      </c>
    </row>
    <row r="3487" spans="1:1" x14ac:dyDescent="0.2">
      <c r="A3487" s="20" t="s">
        <v>2129</v>
      </c>
    </row>
    <row r="3488" spans="1:1" x14ac:dyDescent="0.2">
      <c r="A3488" s="20" t="s">
        <v>1893</v>
      </c>
    </row>
    <row r="3489" spans="1:1" x14ac:dyDescent="0.2">
      <c r="A3489" s="20" t="s">
        <v>630</v>
      </c>
    </row>
    <row r="3490" spans="1:1" x14ac:dyDescent="0.2">
      <c r="A3490" s="20" t="s">
        <v>409</v>
      </c>
    </row>
    <row r="3491" spans="1:1" x14ac:dyDescent="0.2">
      <c r="A3491" s="20" t="s">
        <v>2035</v>
      </c>
    </row>
    <row r="3492" spans="1:1" x14ac:dyDescent="0.2">
      <c r="A3492" s="20" t="s">
        <v>2174</v>
      </c>
    </row>
    <row r="3493" spans="1:1" x14ac:dyDescent="0.2">
      <c r="A3493" s="20" t="s">
        <v>1899</v>
      </c>
    </row>
    <row r="3494" spans="1:1" x14ac:dyDescent="0.2">
      <c r="A3494" s="20" t="s">
        <v>633</v>
      </c>
    </row>
    <row r="3495" spans="1:1" x14ac:dyDescent="0.2">
      <c r="A3495" s="20" t="s">
        <v>412</v>
      </c>
    </row>
    <row r="3496" spans="1:1" x14ac:dyDescent="0.2">
      <c r="A3496" s="20" t="s">
        <v>2038</v>
      </c>
    </row>
    <row r="3497" spans="1:1" x14ac:dyDescent="0.2">
      <c r="A3497" s="20" t="s">
        <v>2177</v>
      </c>
    </row>
    <row r="3498" spans="1:1" x14ac:dyDescent="0.2">
      <c r="A3498" s="20" t="s">
        <v>1907</v>
      </c>
    </row>
    <row r="3499" spans="1:1" x14ac:dyDescent="0.2">
      <c r="A3499" s="20" t="s">
        <v>637</v>
      </c>
    </row>
    <row r="3500" spans="1:1" x14ac:dyDescent="0.2">
      <c r="A3500" s="20" t="s">
        <v>416</v>
      </c>
    </row>
    <row r="3501" spans="1:1" x14ac:dyDescent="0.2">
      <c r="A3501" s="20" t="s">
        <v>2042</v>
      </c>
    </row>
    <row r="3502" spans="1:1" x14ac:dyDescent="0.2">
      <c r="A3502" s="20" t="s">
        <v>2181</v>
      </c>
    </row>
    <row r="3503" spans="1:1" x14ac:dyDescent="0.2">
      <c r="A3503" s="20" t="s">
        <v>2676</v>
      </c>
    </row>
    <row r="3504" spans="1:1" x14ac:dyDescent="0.2">
      <c r="A3504" s="20" t="s">
        <v>2763</v>
      </c>
    </row>
    <row r="3505" spans="1:1" x14ac:dyDescent="0.2">
      <c r="A3505" s="20" t="s">
        <v>2818</v>
      </c>
    </row>
    <row r="3506" spans="1:1" x14ac:dyDescent="0.2">
      <c r="A3506" s="20" t="s">
        <v>2875</v>
      </c>
    </row>
    <row r="3507" spans="1:1" x14ac:dyDescent="0.2">
      <c r="A3507" s="20" t="s">
        <v>2932</v>
      </c>
    </row>
    <row r="3508" spans="1:1" x14ac:dyDescent="0.2">
      <c r="A3508" s="20" t="s">
        <v>2678</v>
      </c>
    </row>
    <row r="3509" spans="1:1" x14ac:dyDescent="0.2">
      <c r="A3509" s="20" t="s">
        <v>2764</v>
      </c>
    </row>
    <row r="3510" spans="1:1" x14ac:dyDescent="0.2">
      <c r="A3510" s="20" t="s">
        <v>2819</v>
      </c>
    </row>
    <row r="3511" spans="1:1" x14ac:dyDescent="0.2">
      <c r="A3511" s="20" t="s">
        <v>2876</v>
      </c>
    </row>
    <row r="3512" spans="1:1" x14ac:dyDescent="0.2">
      <c r="A3512" s="20" t="s">
        <v>2933</v>
      </c>
    </row>
    <row r="3513" spans="1:1" x14ac:dyDescent="0.2">
      <c r="A3513" s="20" t="s">
        <v>1897</v>
      </c>
    </row>
    <row r="3514" spans="1:1" x14ac:dyDescent="0.2">
      <c r="A3514" s="20" t="s">
        <v>632</v>
      </c>
    </row>
    <row r="3515" spans="1:1" x14ac:dyDescent="0.2">
      <c r="A3515" s="20" t="s">
        <v>411</v>
      </c>
    </row>
    <row r="3516" spans="1:1" x14ac:dyDescent="0.2">
      <c r="A3516" s="20" t="s">
        <v>2037</v>
      </c>
    </row>
    <row r="3517" spans="1:1" x14ac:dyDescent="0.2">
      <c r="A3517" s="20" t="s">
        <v>2176</v>
      </c>
    </row>
    <row r="3518" spans="1:1" x14ac:dyDescent="0.2">
      <c r="A3518" s="20" t="s">
        <v>1905</v>
      </c>
    </row>
    <row r="3519" spans="1:1" x14ac:dyDescent="0.2">
      <c r="A3519" s="20" t="s">
        <v>636</v>
      </c>
    </row>
    <row r="3520" spans="1:1" x14ac:dyDescent="0.2">
      <c r="A3520" s="20" t="s">
        <v>415</v>
      </c>
    </row>
    <row r="3521" spans="1:1" x14ac:dyDescent="0.2">
      <c r="A3521" s="20" t="s">
        <v>2041</v>
      </c>
    </row>
    <row r="3522" spans="1:1" x14ac:dyDescent="0.2">
      <c r="A3522" s="20" t="s">
        <v>2180</v>
      </c>
    </row>
    <row r="3523" spans="1:1" x14ac:dyDescent="0.2">
      <c r="A3523" s="20" t="s">
        <v>1895</v>
      </c>
    </row>
    <row r="3524" spans="1:1" x14ac:dyDescent="0.2">
      <c r="A3524" s="20" t="s">
        <v>631</v>
      </c>
    </row>
    <row r="3525" spans="1:1" x14ac:dyDescent="0.2">
      <c r="A3525" s="20" t="s">
        <v>410</v>
      </c>
    </row>
    <row r="3526" spans="1:1" x14ac:dyDescent="0.2">
      <c r="A3526" s="20" t="s">
        <v>2036</v>
      </c>
    </row>
    <row r="3527" spans="1:1" x14ac:dyDescent="0.2">
      <c r="A3527" s="20" t="s">
        <v>2175</v>
      </c>
    </row>
    <row r="3528" spans="1:1" x14ac:dyDescent="0.2">
      <c r="A3528" s="20" t="s">
        <v>1903</v>
      </c>
    </row>
    <row r="3529" spans="1:1" x14ac:dyDescent="0.2">
      <c r="A3529" s="20" t="s">
        <v>635</v>
      </c>
    </row>
    <row r="3530" spans="1:1" x14ac:dyDescent="0.2">
      <c r="A3530" s="20" t="s">
        <v>414</v>
      </c>
    </row>
    <row r="3531" spans="1:1" x14ac:dyDescent="0.2">
      <c r="A3531" s="20" t="s">
        <v>2040</v>
      </c>
    </row>
    <row r="3532" spans="1:1" x14ac:dyDescent="0.2">
      <c r="A3532" s="20" t="s">
        <v>2179</v>
      </c>
    </row>
    <row r="3533" spans="1:1" x14ac:dyDescent="0.2">
      <c r="A3533" s="20" t="s">
        <v>1901</v>
      </c>
    </row>
    <row r="3534" spans="1:1" x14ac:dyDescent="0.2">
      <c r="A3534" s="20" t="s">
        <v>634</v>
      </c>
    </row>
    <row r="3535" spans="1:1" x14ac:dyDescent="0.2">
      <c r="A3535" s="20" t="s">
        <v>413</v>
      </c>
    </row>
    <row r="3536" spans="1:1" x14ac:dyDescent="0.2">
      <c r="A3536" s="20" t="s">
        <v>2039</v>
      </c>
    </row>
    <row r="3537" spans="1:1" x14ac:dyDescent="0.2">
      <c r="A3537" s="20" t="s">
        <v>2178</v>
      </c>
    </row>
    <row r="3538" spans="1:1" x14ac:dyDescent="0.2">
      <c r="A3538" s="20" t="s">
        <v>29</v>
      </c>
    </row>
    <row r="3539" spans="1:1" x14ac:dyDescent="0.2">
      <c r="A3539" s="20" t="s">
        <v>589</v>
      </c>
    </row>
    <row r="3540" spans="1:1" x14ac:dyDescent="0.2">
      <c r="A3540" s="20" t="s">
        <v>368</v>
      </c>
    </row>
    <row r="3541" spans="1:1" x14ac:dyDescent="0.2">
      <c r="A3541" s="20" t="s">
        <v>2331</v>
      </c>
    </row>
    <row r="3542" spans="1:1" x14ac:dyDescent="0.2">
      <c r="A3542" s="20" t="s">
        <v>2132</v>
      </c>
    </row>
    <row r="3543" spans="1:1" x14ac:dyDescent="0.2">
      <c r="A3543" s="20" t="s">
        <v>34</v>
      </c>
    </row>
    <row r="3544" spans="1:1" x14ac:dyDescent="0.2">
      <c r="A3544" s="20" t="s">
        <v>593</v>
      </c>
    </row>
    <row r="3545" spans="1:1" x14ac:dyDescent="0.2">
      <c r="A3545" s="20" t="s">
        <v>372</v>
      </c>
    </row>
    <row r="3546" spans="1:1" x14ac:dyDescent="0.2">
      <c r="A3546" s="20" t="s">
        <v>2335</v>
      </c>
    </row>
    <row r="3547" spans="1:1" x14ac:dyDescent="0.2">
      <c r="A3547" s="20" t="s">
        <v>2136</v>
      </c>
    </row>
    <row r="3548" spans="1:1" x14ac:dyDescent="0.2">
      <c r="A3548" s="20" t="s">
        <v>2659</v>
      </c>
    </row>
    <row r="3549" spans="1:1" x14ac:dyDescent="0.2">
      <c r="A3549" s="20" t="s">
        <v>2751</v>
      </c>
    </row>
    <row r="3550" spans="1:1" x14ac:dyDescent="0.2">
      <c r="A3550" s="20" t="s">
        <v>2806</v>
      </c>
    </row>
    <row r="3551" spans="1:1" x14ac:dyDescent="0.2">
      <c r="A3551" s="20" t="s">
        <v>2863</v>
      </c>
    </row>
    <row r="3552" spans="1:1" x14ac:dyDescent="0.2">
      <c r="A3552" s="20" t="s">
        <v>2920</v>
      </c>
    </row>
    <row r="3553" spans="1:1" x14ac:dyDescent="0.2">
      <c r="A3553" s="20" t="s">
        <v>2660</v>
      </c>
    </row>
    <row r="3554" spans="1:1" x14ac:dyDescent="0.2">
      <c r="A3554" s="20" t="s">
        <v>2752</v>
      </c>
    </row>
    <row r="3555" spans="1:1" x14ac:dyDescent="0.2">
      <c r="A3555" s="20" t="s">
        <v>2807</v>
      </c>
    </row>
    <row r="3556" spans="1:1" x14ac:dyDescent="0.2">
      <c r="A3556" s="20" t="s">
        <v>2864</v>
      </c>
    </row>
    <row r="3557" spans="1:1" x14ac:dyDescent="0.2">
      <c r="A3557" s="20" t="s">
        <v>2921</v>
      </c>
    </row>
    <row r="3558" spans="1:1" x14ac:dyDescent="0.2">
      <c r="A3558" s="20" t="s">
        <v>28</v>
      </c>
    </row>
    <row r="3559" spans="1:1" x14ac:dyDescent="0.2">
      <c r="A3559" s="20" t="s">
        <v>588</v>
      </c>
    </row>
    <row r="3560" spans="1:1" x14ac:dyDescent="0.2">
      <c r="A3560" s="20" t="s">
        <v>367</v>
      </c>
    </row>
    <row r="3561" spans="1:1" x14ac:dyDescent="0.2">
      <c r="A3561" s="20" t="s">
        <v>2330</v>
      </c>
    </row>
    <row r="3562" spans="1:1" x14ac:dyDescent="0.2">
      <c r="A3562" s="20" t="s">
        <v>2131</v>
      </c>
    </row>
    <row r="3563" spans="1:1" x14ac:dyDescent="0.2">
      <c r="A3563" s="20" t="s">
        <v>33</v>
      </c>
    </row>
    <row r="3564" spans="1:1" x14ac:dyDescent="0.2">
      <c r="A3564" s="20" t="s">
        <v>592</v>
      </c>
    </row>
    <row r="3565" spans="1:1" x14ac:dyDescent="0.2">
      <c r="A3565" s="20" t="s">
        <v>371</v>
      </c>
    </row>
    <row r="3566" spans="1:1" x14ac:dyDescent="0.2">
      <c r="A3566" s="20" t="s">
        <v>2334</v>
      </c>
    </row>
    <row r="3567" spans="1:1" x14ac:dyDescent="0.2">
      <c r="A3567" s="20" t="s">
        <v>2135</v>
      </c>
    </row>
    <row r="3568" spans="1:1" x14ac:dyDescent="0.2">
      <c r="A3568" s="20" t="s">
        <v>26</v>
      </c>
    </row>
    <row r="3569" spans="1:1" x14ac:dyDescent="0.2">
      <c r="A3569" s="20" t="s">
        <v>587</v>
      </c>
    </row>
    <row r="3570" spans="1:1" x14ac:dyDescent="0.2">
      <c r="A3570" s="20" t="s">
        <v>366</v>
      </c>
    </row>
    <row r="3571" spans="1:1" x14ac:dyDescent="0.2">
      <c r="A3571" s="20" t="s">
        <v>2329</v>
      </c>
    </row>
    <row r="3572" spans="1:1" x14ac:dyDescent="0.2">
      <c r="A3572" s="20" t="s">
        <v>2130</v>
      </c>
    </row>
    <row r="3573" spans="1:1" x14ac:dyDescent="0.2">
      <c r="A3573" s="20" t="s">
        <v>31</v>
      </c>
    </row>
    <row r="3574" spans="1:1" x14ac:dyDescent="0.2">
      <c r="A3574" s="20" t="s">
        <v>591</v>
      </c>
    </row>
    <row r="3575" spans="1:1" x14ac:dyDescent="0.2">
      <c r="A3575" s="20" t="s">
        <v>370</v>
      </c>
    </row>
    <row r="3576" spans="1:1" x14ac:dyDescent="0.2">
      <c r="A3576" s="20" t="s">
        <v>2333</v>
      </c>
    </row>
    <row r="3577" spans="1:1" x14ac:dyDescent="0.2">
      <c r="A3577" s="20" t="s">
        <v>2134</v>
      </c>
    </row>
    <row r="3578" spans="1:1" x14ac:dyDescent="0.2">
      <c r="A3578" s="20" t="s">
        <v>30</v>
      </c>
    </row>
    <row r="3579" spans="1:1" x14ac:dyDescent="0.2">
      <c r="A3579" s="20" t="s">
        <v>590</v>
      </c>
    </row>
    <row r="3580" spans="1:1" x14ac:dyDescent="0.2">
      <c r="A3580" s="20" t="s">
        <v>369</v>
      </c>
    </row>
    <row r="3581" spans="1:1" x14ac:dyDescent="0.2">
      <c r="A3581" s="20" t="s">
        <v>2332</v>
      </c>
    </row>
    <row r="3582" spans="1:1" x14ac:dyDescent="0.2">
      <c r="A3582" s="20" t="s">
        <v>2133</v>
      </c>
    </row>
    <row r="3583" spans="1:1" x14ac:dyDescent="0.2">
      <c r="A3583" s="20" t="s">
        <v>2</v>
      </c>
    </row>
    <row r="3584" spans="1:1" x14ac:dyDescent="0.2">
      <c r="A3584" s="20" t="s">
        <v>574</v>
      </c>
    </row>
    <row r="3585" spans="1:1" x14ac:dyDescent="0.2">
      <c r="A3585" s="20" t="s">
        <v>354</v>
      </c>
    </row>
    <row r="3586" spans="1:1" x14ac:dyDescent="0.2">
      <c r="A3586" s="20" t="s">
        <v>540</v>
      </c>
    </row>
    <row r="3587" spans="1:1" x14ac:dyDescent="0.2">
      <c r="A3587" s="20" t="s">
        <v>2115</v>
      </c>
    </row>
    <row r="3588" spans="1:1" x14ac:dyDescent="0.2">
      <c r="A3588" s="20" t="s">
        <v>10</v>
      </c>
    </row>
    <row r="3589" spans="1:1" x14ac:dyDescent="0.2">
      <c r="A3589" s="20" t="s">
        <v>578</v>
      </c>
    </row>
    <row r="3590" spans="1:1" x14ac:dyDescent="0.2">
      <c r="A3590" s="20" t="s">
        <v>358</v>
      </c>
    </row>
    <row r="3591" spans="1:1" x14ac:dyDescent="0.2">
      <c r="A3591" s="20" t="s">
        <v>2321</v>
      </c>
    </row>
    <row r="3592" spans="1:1" x14ac:dyDescent="0.2">
      <c r="A3592" s="20" t="s">
        <v>2121</v>
      </c>
    </row>
    <row r="3593" spans="1:1" x14ac:dyDescent="0.2">
      <c r="A3593" s="20" t="s">
        <v>2651</v>
      </c>
    </row>
    <row r="3594" spans="1:1" x14ac:dyDescent="0.2">
      <c r="A3594" s="20" t="s">
        <v>2746</v>
      </c>
    </row>
    <row r="3595" spans="1:1" x14ac:dyDescent="0.2">
      <c r="A3595" s="20" t="s">
        <v>2802</v>
      </c>
    </row>
    <row r="3596" spans="1:1" x14ac:dyDescent="0.2">
      <c r="A3596" s="20" t="s">
        <v>2859</v>
      </c>
    </row>
    <row r="3597" spans="1:1" x14ac:dyDescent="0.2">
      <c r="A3597" s="20" t="s">
        <v>2915</v>
      </c>
    </row>
    <row r="3598" spans="1:1" x14ac:dyDescent="0.2">
      <c r="A3598" s="20" t="s">
        <v>2653</v>
      </c>
    </row>
    <row r="3599" spans="1:1" x14ac:dyDescent="0.2">
      <c r="A3599" s="20" t="s">
        <v>2747</v>
      </c>
    </row>
    <row r="3600" spans="1:1" x14ac:dyDescent="0.2">
      <c r="A3600" s="20" t="s">
        <v>2803</v>
      </c>
    </row>
    <row r="3601" spans="1:1" x14ac:dyDescent="0.2">
      <c r="A3601" s="20" t="s">
        <v>2860</v>
      </c>
    </row>
    <row r="3602" spans="1:1" x14ac:dyDescent="0.2">
      <c r="A3602" s="20" t="s">
        <v>2916</v>
      </c>
    </row>
    <row r="3603" spans="1:1" x14ac:dyDescent="0.2">
      <c r="A3603" s="20" t="s">
        <v>0</v>
      </c>
    </row>
    <row r="3604" spans="1:1" x14ac:dyDescent="0.2">
      <c r="A3604" s="20" t="s">
        <v>573</v>
      </c>
    </row>
    <row r="3605" spans="1:1" x14ac:dyDescent="0.2">
      <c r="A3605" s="20" t="s">
        <v>353</v>
      </c>
    </row>
    <row r="3606" spans="1:1" x14ac:dyDescent="0.2">
      <c r="A3606" s="20" t="s">
        <v>539</v>
      </c>
    </row>
    <row r="3607" spans="1:1" x14ac:dyDescent="0.2">
      <c r="A3607" s="20" t="s">
        <v>2114</v>
      </c>
    </row>
    <row r="3608" spans="1:1" x14ac:dyDescent="0.2">
      <c r="A3608" s="20" t="s">
        <v>8</v>
      </c>
    </row>
    <row r="3609" spans="1:1" x14ac:dyDescent="0.2">
      <c r="A3609" s="20" t="s">
        <v>577</v>
      </c>
    </row>
    <row r="3610" spans="1:1" x14ac:dyDescent="0.2">
      <c r="A3610" s="20" t="s">
        <v>357</v>
      </c>
    </row>
    <row r="3611" spans="1:1" x14ac:dyDescent="0.2">
      <c r="A3611" s="20" t="s">
        <v>2320</v>
      </c>
    </row>
    <row r="3612" spans="1:1" x14ac:dyDescent="0.2">
      <c r="A3612" s="20" t="s">
        <v>2119</v>
      </c>
    </row>
    <row r="3613" spans="1:1" x14ac:dyDescent="0.2">
      <c r="A3613" s="20" t="s">
        <v>2444</v>
      </c>
    </row>
    <row r="3614" spans="1:1" x14ac:dyDescent="0.2">
      <c r="A3614" s="20" t="s">
        <v>2498</v>
      </c>
    </row>
    <row r="3615" spans="1:1" x14ac:dyDescent="0.2">
      <c r="A3615" s="20" t="s">
        <v>688</v>
      </c>
    </row>
    <row r="3616" spans="1:1" x14ac:dyDescent="0.2">
      <c r="A3616" s="20" t="s">
        <v>2280</v>
      </c>
    </row>
    <row r="3617" spans="1:1" x14ac:dyDescent="0.2">
      <c r="A3617" s="20" t="s">
        <v>2311</v>
      </c>
    </row>
    <row r="3618" spans="1:1" x14ac:dyDescent="0.2">
      <c r="A3618" s="20" t="s">
        <v>6</v>
      </c>
    </row>
    <row r="3619" spans="1:1" x14ac:dyDescent="0.2">
      <c r="A3619" s="20" t="s">
        <v>576</v>
      </c>
    </row>
    <row r="3620" spans="1:1" x14ac:dyDescent="0.2">
      <c r="A3620" s="20" t="s">
        <v>356</v>
      </c>
    </row>
    <row r="3621" spans="1:1" x14ac:dyDescent="0.2">
      <c r="A3621" s="20" t="s">
        <v>2319</v>
      </c>
    </row>
    <row r="3622" spans="1:1" x14ac:dyDescent="0.2">
      <c r="A3622" s="20" t="s">
        <v>2117</v>
      </c>
    </row>
    <row r="3623" spans="1:1" x14ac:dyDescent="0.2">
      <c r="A3623" s="20" t="s">
        <v>46</v>
      </c>
    </row>
    <row r="3624" spans="1:1" x14ac:dyDescent="0.2">
      <c r="A3624" s="20" t="s">
        <v>602</v>
      </c>
    </row>
    <row r="3625" spans="1:1" x14ac:dyDescent="0.2">
      <c r="A3625" s="20" t="s">
        <v>381</v>
      </c>
    </row>
    <row r="3626" spans="1:1" x14ac:dyDescent="0.2">
      <c r="A3626" s="20" t="s">
        <v>2344</v>
      </c>
    </row>
    <row r="3627" spans="1:1" x14ac:dyDescent="0.2">
      <c r="A3627" s="20" t="s">
        <v>2145</v>
      </c>
    </row>
    <row r="3628" spans="1:1" x14ac:dyDescent="0.2">
      <c r="A3628" s="20" t="s">
        <v>1925</v>
      </c>
    </row>
    <row r="3629" spans="1:1" x14ac:dyDescent="0.2">
      <c r="A3629" s="20" t="s">
        <v>646</v>
      </c>
    </row>
    <row r="3630" spans="1:1" x14ac:dyDescent="0.2">
      <c r="A3630" s="20" t="s">
        <v>425</v>
      </c>
    </row>
    <row r="3631" spans="1:1" x14ac:dyDescent="0.2">
      <c r="A3631" s="20" t="s">
        <v>2051</v>
      </c>
    </row>
    <row r="3632" spans="1:1" x14ac:dyDescent="0.2">
      <c r="A3632" s="20" t="s">
        <v>2190</v>
      </c>
    </row>
    <row r="3633" spans="1:1" x14ac:dyDescent="0.2">
      <c r="A3633" s="20" t="s">
        <v>1931</v>
      </c>
    </row>
    <row r="3634" spans="1:1" x14ac:dyDescent="0.2">
      <c r="A3634" s="20" t="s">
        <v>649</v>
      </c>
    </row>
    <row r="3635" spans="1:1" x14ac:dyDescent="0.2">
      <c r="A3635" s="20" t="s">
        <v>428</v>
      </c>
    </row>
    <row r="3636" spans="1:1" x14ac:dyDescent="0.2">
      <c r="A3636" s="20" t="s">
        <v>2054</v>
      </c>
    </row>
    <row r="3637" spans="1:1" x14ac:dyDescent="0.2">
      <c r="A3637" s="20" t="s">
        <v>2193</v>
      </c>
    </row>
    <row r="3638" spans="1:1" x14ac:dyDescent="0.2">
      <c r="A3638" s="20" t="s">
        <v>1939</v>
      </c>
    </row>
    <row r="3639" spans="1:1" x14ac:dyDescent="0.2">
      <c r="A3639" s="20" t="s">
        <v>653</v>
      </c>
    </row>
    <row r="3640" spans="1:1" x14ac:dyDescent="0.2">
      <c r="A3640" s="20" t="s">
        <v>432</v>
      </c>
    </row>
    <row r="3641" spans="1:1" x14ac:dyDescent="0.2">
      <c r="A3641" s="20" t="s">
        <v>2058</v>
      </c>
    </row>
    <row r="3642" spans="1:1" x14ac:dyDescent="0.2">
      <c r="A3642" s="20" t="s">
        <v>2197</v>
      </c>
    </row>
    <row r="3643" spans="1:1" x14ac:dyDescent="0.2">
      <c r="A3643" s="20" t="s">
        <v>2684</v>
      </c>
    </row>
    <row r="3644" spans="1:1" x14ac:dyDescent="0.2">
      <c r="A3644" s="20" t="s">
        <v>2767</v>
      </c>
    </row>
    <row r="3645" spans="1:1" x14ac:dyDescent="0.2">
      <c r="A3645" s="20" t="s">
        <v>2822</v>
      </c>
    </row>
    <row r="3646" spans="1:1" x14ac:dyDescent="0.2">
      <c r="A3646" s="20" t="s">
        <v>2879</v>
      </c>
    </row>
    <row r="3647" spans="1:1" x14ac:dyDescent="0.2">
      <c r="A3647" s="20" t="s">
        <v>2936</v>
      </c>
    </row>
    <row r="3648" spans="1:1" x14ac:dyDescent="0.2">
      <c r="A3648" s="20" t="s">
        <v>2686</v>
      </c>
    </row>
    <row r="3649" spans="1:1" x14ac:dyDescent="0.2">
      <c r="A3649" s="20" t="s">
        <v>2768</v>
      </c>
    </row>
    <row r="3650" spans="1:1" x14ac:dyDescent="0.2">
      <c r="A3650" s="20" t="s">
        <v>2823</v>
      </c>
    </row>
    <row r="3651" spans="1:1" x14ac:dyDescent="0.2">
      <c r="A3651" s="20" t="s">
        <v>2880</v>
      </c>
    </row>
    <row r="3652" spans="1:1" x14ac:dyDescent="0.2">
      <c r="A3652" s="20" t="s">
        <v>2937</v>
      </c>
    </row>
    <row r="3653" spans="1:1" x14ac:dyDescent="0.2">
      <c r="A3653" s="20" t="s">
        <v>1929</v>
      </c>
    </row>
    <row r="3654" spans="1:1" x14ac:dyDescent="0.2">
      <c r="A3654" s="20" t="s">
        <v>648</v>
      </c>
    </row>
    <row r="3655" spans="1:1" x14ac:dyDescent="0.2">
      <c r="A3655" s="20" t="s">
        <v>427</v>
      </c>
    </row>
    <row r="3656" spans="1:1" x14ac:dyDescent="0.2">
      <c r="A3656" s="20" t="s">
        <v>2053</v>
      </c>
    </row>
    <row r="3657" spans="1:1" x14ac:dyDescent="0.2">
      <c r="A3657" s="20" t="s">
        <v>2192</v>
      </c>
    </row>
    <row r="3658" spans="1:1" x14ac:dyDescent="0.2">
      <c r="A3658" s="20" t="s">
        <v>1937</v>
      </c>
    </row>
    <row r="3659" spans="1:1" x14ac:dyDescent="0.2">
      <c r="A3659" s="20" t="s">
        <v>652</v>
      </c>
    </row>
    <row r="3660" spans="1:1" x14ac:dyDescent="0.2">
      <c r="A3660" s="20" t="s">
        <v>431</v>
      </c>
    </row>
    <row r="3661" spans="1:1" x14ac:dyDescent="0.2">
      <c r="A3661" s="20" t="s">
        <v>2057</v>
      </c>
    </row>
    <row r="3662" spans="1:1" x14ac:dyDescent="0.2">
      <c r="A3662" s="20" t="s">
        <v>2196</v>
      </c>
    </row>
    <row r="3663" spans="1:1" x14ac:dyDescent="0.2">
      <c r="A3663" s="20" t="s">
        <v>1927</v>
      </c>
    </row>
    <row r="3664" spans="1:1" x14ac:dyDescent="0.2">
      <c r="A3664" s="20" t="s">
        <v>647</v>
      </c>
    </row>
    <row r="3665" spans="1:1" x14ac:dyDescent="0.2">
      <c r="A3665" s="20" t="s">
        <v>426</v>
      </c>
    </row>
    <row r="3666" spans="1:1" x14ac:dyDescent="0.2">
      <c r="A3666" s="20" t="s">
        <v>2052</v>
      </c>
    </row>
    <row r="3667" spans="1:1" x14ac:dyDescent="0.2">
      <c r="A3667" s="20" t="s">
        <v>2191</v>
      </c>
    </row>
    <row r="3668" spans="1:1" x14ac:dyDescent="0.2">
      <c r="A3668" s="20" t="s">
        <v>1935</v>
      </c>
    </row>
    <row r="3669" spans="1:1" x14ac:dyDescent="0.2">
      <c r="A3669" s="20" t="s">
        <v>651</v>
      </c>
    </row>
    <row r="3670" spans="1:1" x14ac:dyDescent="0.2">
      <c r="A3670" s="20" t="s">
        <v>430</v>
      </c>
    </row>
    <row r="3671" spans="1:1" x14ac:dyDescent="0.2">
      <c r="A3671" s="20" t="s">
        <v>2056</v>
      </c>
    </row>
    <row r="3672" spans="1:1" x14ac:dyDescent="0.2">
      <c r="A3672" s="20" t="s">
        <v>2195</v>
      </c>
    </row>
    <row r="3673" spans="1:1" x14ac:dyDescent="0.2">
      <c r="A3673" s="20" t="s">
        <v>1933</v>
      </c>
    </row>
    <row r="3674" spans="1:1" x14ac:dyDescent="0.2">
      <c r="A3674" s="20" t="s">
        <v>650</v>
      </c>
    </row>
    <row r="3675" spans="1:1" x14ac:dyDescent="0.2">
      <c r="A3675" s="20" t="s">
        <v>429</v>
      </c>
    </row>
    <row r="3676" spans="1:1" x14ac:dyDescent="0.2">
      <c r="A3676" s="20" t="s">
        <v>2055</v>
      </c>
    </row>
    <row r="3677" spans="1:1" x14ac:dyDescent="0.2">
      <c r="A3677" s="20" t="s">
        <v>2194</v>
      </c>
    </row>
    <row r="3678" spans="1:1" x14ac:dyDescent="0.2">
      <c r="A3678" s="20" t="s">
        <v>50</v>
      </c>
    </row>
    <row r="3679" spans="1:1" x14ac:dyDescent="0.2">
      <c r="A3679" s="20" t="s">
        <v>605</v>
      </c>
    </row>
    <row r="3680" spans="1:1" x14ac:dyDescent="0.2">
      <c r="A3680" s="20" t="s">
        <v>384</v>
      </c>
    </row>
    <row r="3681" spans="1:1" x14ac:dyDescent="0.2">
      <c r="A3681" s="20" t="s">
        <v>2347</v>
      </c>
    </row>
    <row r="3682" spans="1:1" x14ac:dyDescent="0.2">
      <c r="A3682" s="20" t="s">
        <v>2148</v>
      </c>
    </row>
    <row r="3683" spans="1:1" x14ac:dyDescent="0.2">
      <c r="A3683" s="20" t="s">
        <v>55</v>
      </c>
    </row>
    <row r="3684" spans="1:1" x14ac:dyDescent="0.2">
      <c r="A3684" s="20" t="s">
        <v>609</v>
      </c>
    </row>
    <row r="3685" spans="1:1" x14ac:dyDescent="0.2">
      <c r="A3685" s="20" t="s">
        <v>388</v>
      </c>
    </row>
    <row r="3686" spans="1:1" x14ac:dyDescent="0.2">
      <c r="A3686" s="20" t="s">
        <v>2351</v>
      </c>
    </row>
    <row r="3687" spans="1:1" x14ac:dyDescent="0.2">
      <c r="A3687" s="20" t="s">
        <v>2152</v>
      </c>
    </row>
    <row r="3688" spans="1:1" x14ac:dyDescent="0.2">
      <c r="A3688" s="20" t="s">
        <v>2664</v>
      </c>
    </row>
    <row r="3689" spans="1:1" x14ac:dyDescent="0.2">
      <c r="A3689" s="20" t="s">
        <v>2755</v>
      </c>
    </row>
    <row r="3690" spans="1:1" x14ac:dyDescent="0.2">
      <c r="A3690" s="20" t="s">
        <v>2810</v>
      </c>
    </row>
    <row r="3691" spans="1:1" x14ac:dyDescent="0.2">
      <c r="A3691" s="20" t="s">
        <v>2867</v>
      </c>
    </row>
    <row r="3692" spans="1:1" x14ac:dyDescent="0.2">
      <c r="A3692" s="20" t="s">
        <v>2924</v>
      </c>
    </row>
    <row r="3693" spans="1:1" x14ac:dyDescent="0.2">
      <c r="A3693" s="20" t="s">
        <v>2665</v>
      </c>
    </row>
    <row r="3694" spans="1:1" x14ac:dyDescent="0.2">
      <c r="A3694" s="20" t="s">
        <v>2756</v>
      </c>
    </row>
    <row r="3695" spans="1:1" x14ac:dyDescent="0.2">
      <c r="A3695" s="20" t="s">
        <v>2811</v>
      </c>
    </row>
    <row r="3696" spans="1:1" x14ac:dyDescent="0.2">
      <c r="A3696" s="20" t="s">
        <v>2868</v>
      </c>
    </row>
    <row r="3697" spans="1:1" x14ac:dyDescent="0.2">
      <c r="A3697" s="20" t="s">
        <v>2925</v>
      </c>
    </row>
    <row r="3698" spans="1:1" x14ac:dyDescent="0.2">
      <c r="A3698" s="20" t="s">
        <v>49</v>
      </c>
    </row>
    <row r="3699" spans="1:1" x14ac:dyDescent="0.2">
      <c r="A3699" s="20" t="s">
        <v>604</v>
      </c>
    </row>
    <row r="3700" spans="1:1" x14ac:dyDescent="0.2">
      <c r="A3700" s="20" t="s">
        <v>383</v>
      </c>
    </row>
    <row r="3701" spans="1:1" x14ac:dyDescent="0.2">
      <c r="A3701" s="20" t="s">
        <v>2346</v>
      </c>
    </row>
    <row r="3702" spans="1:1" x14ac:dyDescent="0.2">
      <c r="A3702" s="20" t="s">
        <v>2147</v>
      </c>
    </row>
    <row r="3703" spans="1:1" x14ac:dyDescent="0.2">
      <c r="A3703" s="20" t="s">
        <v>54</v>
      </c>
    </row>
    <row r="3704" spans="1:1" x14ac:dyDescent="0.2">
      <c r="A3704" s="20" t="s">
        <v>608</v>
      </c>
    </row>
    <row r="3705" spans="1:1" x14ac:dyDescent="0.2">
      <c r="A3705" s="20" t="s">
        <v>387</v>
      </c>
    </row>
    <row r="3706" spans="1:1" x14ac:dyDescent="0.2">
      <c r="A3706" s="20" t="s">
        <v>2350</v>
      </c>
    </row>
    <row r="3707" spans="1:1" x14ac:dyDescent="0.2">
      <c r="A3707" s="20" t="s">
        <v>2151</v>
      </c>
    </row>
    <row r="3708" spans="1:1" x14ac:dyDescent="0.2">
      <c r="A3708" s="20" t="s">
        <v>47</v>
      </c>
    </row>
    <row r="3709" spans="1:1" x14ac:dyDescent="0.2">
      <c r="A3709" s="20" t="s">
        <v>603</v>
      </c>
    </row>
    <row r="3710" spans="1:1" x14ac:dyDescent="0.2">
      <c r="A3710" s="20" t="s">
        <v>382</v>
      </c>
    </row>
    <row r="3711" spans="1:1" x14ac:dyDescent="0.2">
      <c r="A3711" s="20" t="s">
        <v>2345</v>
      </c>
    </row>
    <row r="3712" spans="1:1" x14ac:dyDescent="0.2">
      <c r="A3712" s="20" t="s">
        <v>2146</v>
      </c>
    </row>
    <row r="3713" spans="1:1" x14ac:dyDescent="0.2">
      <c r="A3713" s="20" t="s">
        <v>52</v>
      </c>
    </row>
    <row r="3714" spans="1:1" x14ac:dyDescent="0.2">
      <c r="A3714" s="20" t="s">
        <v>607</v>
      </c>
    </row>
    <row r="3715" spans="1:1" x14ac:dyDescent="0.2">
      <c r="A3715" s="20" t="s">
        <v>386</v>
      </c>
    </row>
    <row r="3716" spans="1:1" x14ac:dyDescent="0.2">
      <c r="A3716" s="20" t="s">
        <v>2349</v>
      </c>
    </row>
    <row r="3717" spans="1:1" x14ac:dyDescent="0.2">
      <c r="A3717" s="20" t="s">
        <v>2150</v>
      </c>
    </row>
    <row r="3718" spans="1:1" x14ac:dyDescent="0.2">
      <c r="A3718" s="20" t="s">
        <v>51</v>
      </c>
    </row>
    <row r="3719" spans="1:1" x14ac:dyDescent="0.2">
      <c r="A3719" s="20" t="s">
        <v>606</v>
      </c>
    </row>
    <row r="3720" spans="1:1" x14ac:dyDescent="0.2">
      <c r="A3720" s="20" t="s">
        <v>385</v>
      </c>
    </row>
    <row r="3721" spans="1:1" x14ac:dyDescent="0.2">
      <c r="A3721" s="20" t="s">
        <v>2348</v>
      </c>
    </row>
    <row r="3722" spans="1:1" x14ac:dyDescent="0.2">
      <c r="A3722" s="20" t="s">
        <v>2149</v>
      </c>
    </row>
    <row r="3723" spans="1:1" x14ac:dyDescent="0.2">
      <c r="A3723" s="20" t="s">
        <v>35</v>
      </c>
    </row>
    <row r="3724" spans="1:1" x14ac:dyDescent="0.2">
      <c r="A3724" s="20" t="s">
        <v>594</v>
      </c>
    </row>
    <row r="3725" spans="1:1" x14ac:dyDescent="0.2">
      <c r="A3725" s="20" t="s">
        <v>373</v>
      </c>
    </row>
    <row r="3726" spans="1:1" x14ac:dyDescent="0.2">
      <c r="A3726" s="20" t="s">
        <v>2336</v>
      </c>
    </row>
    <row r="3727" spans="1:1" x14ac:dyDescent="0.2">
      <c r="A3727" s="20" t="s">
        <v>2137</v>
      </c>
    </row>
    <row r="3728" spans="1:1" x14ac:dyDescent="0.2">
      <c r="A3728" s="20" t="s">
        <v>1909</v>
      </c>
    </row>
    <row r="3729" spans="1:1" x14ac:dyDescent="0.2">
      <c r="A3729" s="20" t="s">
        <v>638</v>
      </c>
    </row>
    <row r="3730" spans="1:1" x14ac:dyDescent="0.2">
      <c r="A3730" s="20" t="s">
        <v>417</v>
      </c>
    </row>
    <row r="3731" spans="1:1" x14ac:dyDescent="0.2">
      <c r="A3731" s="20" t="s">
        <v>2043</v>
      </c>
    </row>
    <row r="3732" spans="1:1" x14ac:dyDescent="0.2">
      <c r="A3732" s="20" t="s">
        <v>2182</v>
      </c>
    </row>
    <row r="3733" spans="1:1" x14ac:dyDescent="0.2">
      <c r="A3733" s="20" t="s">
        <v>1915</v>
      </c>
    </row>
    <row r="3734" spans="1:1" x14ac:dyDescent="0.2">
      <c r="A3734" s="20" t="s">
        <v>641</v>
      </c>
    </row>
    <row r="3735" spans="1:1" x14ac:dyDescent="0.2">
      <c r="A3735" s="20" t="s">
        <v>420</v>
      </c>
    </row>
    <row r="3736" spans="1:1" x14ac:dyDescent="0.2">
      <c r="A3736" s="20" t="s">
        <v>2046</v>
      </c>
    </row>
    <row r="3737" spans="1:1" x14ac:dyDescent="0.2">
      <c r="A3737" s="20" t="s">
        <v>2185</v>
      </c>
    </row>
    <row r="3738" spans="1:1" x14ac:dyDescent="0.2">
      <c r="A3738" s="20" t="s">
        <v>1923</v>
      </c>
    </row>
    <row r="3739" spans="1:1" x14ac:dyDescent="0.2">
      <c r="A3739" s="20" t="s">
        <v>645</v>
      </c>
    </row>
    <row r="3740" spans="1:1" x14ac:dyDescent="0.2">
      <c r="A3740" s="20" t="s">
        <v>424</v>
      </c>
    </row>
    <row r="3741" spans="1:1" x14ac:dyDescent="0.2">
      <c r="A3741" s="20" t="s">
        <v>2050</v>
      </c>
    </row>
    <row r="3742" spans="1:1" x14ac:dyDescent="0.2">
      <c r="A3742" s="20" t="s">
        <v>2189</v>
      </c>
    </row>
    <row r="3743" spans="1:1" x14ac:dyDescent="0.2">
      <c r="A3743" s="20" t="s">
        <v>2680</v>
      </c>
    </row>
    <row r="3744" spans="1:1" x14ac:dyDescent="0.2">
      <c r="A3744" s="20" t="s">
        <v>2765</v>
      </c>
    </row>
    <row r="3745" spans="1:1" x14ac:dyDescent="0.2">
      <c r="A3745" s="20" t="s">
        <v>2820</v>
      </c>
    </row>
    <row r="3746" spans="1:1" x14ac:dyDescent="0.2">
      <c r="A3746" s="20" t="s">
        <v>2877</v>
      </c>
    </row>
    <row r="3747" spans="1:1" x14ac:dyDescent="0.2">
      <c r="A3747" s="20" t="s">
        <v>2934</v>
      </c>
    </row>
    <row r="3748" spans="1:1" x14ac:dyDescent="0.2">
      <c r="A3748" s="20" t="s">
        <v>2682</v>
      </c>
    </row>
    <row r="3749" spans="1:1" x14ac:dyDescent="0.2">
      <c r="A3749" s="20" t="s">
        <v>2766</v>
      </c>
    </row>
    <row r="3750" spans="1:1" x14ac:dyDescent="0.2">
      <c r="A3750" s="20" t="s">
        <v>2821</v>
      </c>
    </row>
    <row r="3751" spans="1:1" x14ac:dyDescent="0.2">
      <c r="A3751" s="20" t="s">
        <v>2878</v>
      </c>
    </row>
    <row r="3752" spans="1:1" x14ac:dyDescent="0.2">
      <c r="A3752" s="20" t="s">
        <v>2935</v>
      </c>
    </row>
    <row r="3753" spans="1:1" x14ac:dyDescent="0.2">
      <c r="A3753" s="20" t="s">
        <v>1913</v>
      </c>
    </row>
    <row r="3754" spans="1:1" x14ac:dyDescent="0.2">
      <c r="A3754" s="20" t="s">
        <v>640</v>
      </c>
    </row>
    <row r="3755" spans="1:1" x14ac:dyDescent="0.2">
      <c r="A3755" s="20" t="s">
        <v>419</v>
      </c>
    </row>
    <row r="3756" spans="1:1" x14ac:dyDescent="0.2">
      <c r="A3756" s="20" t="s">
        <v>2045</v>
      </c>
    </row>
    <row r="3757" spans="1:1" x14ac:dyDescent="0.2">
      <c r="A3757" s="20" t="s">
        <v>2184</v>
      </c>
    </row>
    <row r="3758" spans="1:1" x14ac:dyDescent="0.2">
      <c r="A3758" s="20" t="s">
        <v>1921</v>
      </c>
    </row>
    <row r="3759" spans="1:1" x14ac:dyDescent="0.2">
      <c r="A3759" s="20" t="s">
        <v>644</v>
      </c>
    </row>
    <row r="3760" spans="1:1" x14ac:dyDescent="0.2">
      <c r="A3760" s="20" t="s">
        <v>423</v>
      </c>
    </row>
    <row r="3761" spans="1:1" x14ac:dyDescent="0.2">
      <c r="A3761" s="20" t="s">
        <v>2049</v>
      </c>
    </row>
    <row r="3762" spans="1:1" x14ac:dyDescent="0.2">
      <c r="A3762" s="20" t="s">
        <v>2188</v>
      </c>
    </row>
    <row r="3763" spans="1:1" x14ac:dyDescent="0.2">
      <c r="A3763" s="20" t="s">
        <v>1911</v>
      </c>
    </row>
    <row r="3764" spans="1:1" x14ac:dyDescent="0.2">
      <c r="A3764" s="20" t="s">
        <v>639</v>
      </c>
    </row>
    <row r="3765" spans="1:1" x14ac:dyDescent="0.2">
      <c r="A3765" s="20" t="s">
        <v>418</v>
      </c>
    </row>
    <row r="3766" spans="1:1" x14ac:dyDescent="0.2">
      <c r="A3766" s="20" t="s">
        <v>2044</v>
      </c>
    </row>
    <row r="3767" spans="1:1" x14ac:dyDescent="0.2">
      <c r="A3767" s="20" t="s">
        <v>2183</v>
      </c>
    </row>
    <row r="3768" spans="1:1" x14ac:dyDescent="0.2">
      <c r="A3768" s="20" t="s">
        <v>1919</v>
      </c>
    </row>
    <row r="3769" spans="1:1" x14ac:dyDescent="0.2">
      <c r="A3769" s="20" t="s">
        <v>643</v>
      </c>
    </row>
    <row r="3770" spans="1:1" x14ac:dyDescent="0.2">
      <c r="A3770" s="20" t="s">
        <v>422</v>
      </c>
    </row>
    <row r="3771" spans="1:1" x14ac:dyDescent="0.2">
      <c r="A3771" s="20" t="s">
        <v>2048</v>
      </c>
    </row>
    <row r="3772" spans="1:1" x14ac:dyDescent="0.2">
      <c r="A3772" s="20" t="s">
        <v>2187</v>
      </c>
    </row>
    <row r="3773" spans="1:1" x14ac:dyDescent="0.2">
      <c r="A3773" s="20" t="s">
        <v>1917</v>
      </c>
    </row>
    <row r="3774" spans="1:1" x14ac:dyDescent="0.2">
      <c r="A3774" s="20" t="s">
        <v>642</v>
      </c>
    </row>
    <row r="3775" spans="1:1" x14ac:dyDescent="0.2">
      <c r="A3775" s="20" t="s">
        <v>421</v>
      </c>
    </row>
    <row r="3776" spans="1:1" x14ac:dyDescent="0.2">
      <c r="A3776" s="20" t="s">
        <v>2047</v>
      </c>
    </row>
    <row r="3777" spans="1:1" x14ac:dyDescent="0.2">
      <c r="A3777" s="20" t="s">
        <v>2186</v>
      </c>
    </row>
    <row r="3778" spans="1:1" x14ac:dyDescent="0.2">
      <c r="A3778" s="20" t="s">
        <v>39</v>
      </c>
    </row>
    <row r="3779" spans="1:1" x14ac:dyDescent="0.2">
      <c r="A3779" s="20" t="s">
        <v>597</v>
      </c>
    </row>
    <row r="3780" spans="1:1" x14ac:dyDescent="0.2">
      <c r="A3780" s="20" t="s">
        <v>376</v>
      </c>
    </row>
    <row r="3781" spans="1:1" x14ac:dyDescent="0.2">
      <c r="A3781" s="20" t="s">
        <v>2339</v>
      </c>
    </row>
    <row r="3782" spans="1:1" x14ac:dyDescent="0.2">
      <c r="A3782" s="20" t="s">
        <v>2140</v>
      </c>
    </row>
    <row r="3783" spans="1:1" x14ac:dyDescent="0.2">
      <c r="A3783" s="20" t="s">
        <v>45</v>
      </c>
    </row>
    <row r="3784" spans="1:1" x14ac:dyDescent="0.2">
      <c r="A3784" s="20" t="s">
        <v>601</v>
      </c>
    </row>
    <row r="3785" spans="1:1" x14ac:dyDescent="0.2">
      <c r="A3785" s="20" t="s">
        <v>380</v>
      </c>
    </row>
    <row r="3786" spans="1:1" x14ac:dyDescent="0.2">
      <c r="A3786" s="20" t="s">
        <v>2343</v>
      </c>
    </row>
    <row r="3787" spans="1:1" x14ac:dyDescent="0.2">
      <c r="A3787" s="20" t="s">
        <v>2144</v>
      </c>
    </row>
    <row r="3788" spans="1:1" x14ac:dyDescent="0.2">
      <c r="A3788" s="20" t="s">
        <v>2661</v>
      </c>
    </row>
    <row r="3789" spans="1:1" x14ac:dyDescent="0.2">
      <c r="A3789" s="20" t="s">
        <v>2753</v>
      </c>
    </row>
    <row r="3790" spans="1:1" x14ac:dyDescent="0.2">
      <c r="A3790" s="20" t="s">
        <v>2808</v>
      </c>
    </row>
    <row r="3791" spans="1:1" x14ac:dyDescent="0.2">
      <c r="A3791" s="20" t="s">
        <v>2865</v>
      </c>
    </row>
    <row r="3792" spans="1:1" x14ac:dyDescent="0.2">
      <c r="A3792" s="20" t="s">
        <v>2922</v>
      </c>
    </row>
    <row r="3793" spans="1:1" x14ac:dyDescent="0.2">
      <c r="A3793" s="20" t="s">
        <v>2663</v>
      </c>
    </row>
    <row r="3794" spans="1:1" x14ac:dyDescent="0.2">
      <c r="A3794" s="20" t="s">
        <v>2754</v>
      </c>
    </row>
    <row r="3795" spans="1:1" x14ac:dyDescent="0.2">
      <c r="A3795" s="20" t="s">
        <v>2809</v>
      </c>
    </row>
    <row r="3796" spans="1:1" x14ac:dyDescent="0.2">
      <c r="A3796" s="20" t="s">
        <v>2866</v>
      </c>
    </row>
    <row r="3797" spans="1:1" x14ac:dyDescent="0.2">
      <c r="A3797" s="20" t="s">
        <v>2923</v>
      </c>
    </row>
    <row r="3798" spans="1:1" x14ac:dyDescent="0.2">
      <c r="A3798" s="20" t="s">
        <v>38</v>
      </c>
    </row>
    <row r="3799" spans="1:1" x14ac:dyDescent="0.2">
      <c r="A3799" s="20" t="s">
        <v>596</v>
      </c>
    </row>
    <row r="3800" spans="1:1" x14ac:dyDescent="0.2">
      <c r="A3800" s="20" t="s">
        <v>375</v>
      </c>
    </row>
    <row r="3801" spans="1:1" x14ac:dyDescent="0.2">
      <c r="A3801" s="20" t="s">
        <v>2338</v>
      </c>
    </row>
    <row r="3802" spans="1:1" x14ac:dyDescent="0.2">
      <c r="A3802" s="20" t="s">
        <v>2139</v>
      </c>
    </row>
    <row r="3803" spans="1:1" x14ac:dyDescent="0.2">
      <c r="A3803" s="20" t="s">
        <v>44</v>
      </c>
    </row>
    <row r="3804" spans="1:1" x14ac:dyDescent="0.2">
      <c r="A3804" s="20" t="s">
        <v>600</v>
      </c>
    </row>
    <row r="3805" spans="1:1" x14ac:dyDescent="0.2">
      <c r="A3805" s="20" t="s">
        <v>379</v>
      </c>
    </row>
    <row r="3806" spans="1:1" x14ac:dyDescent="0.2">
      <c r="A3806" s="20" t="s">
        <v>2342</v>
      </c>
    </row>
    <row r="3807" spans="1:1" x14ac:dyDescent="0.2">
      <c r="A3807" s="20" t="s">
        <v>2143</v>
      </c>
    </row>
    <row r="3808" spans="1:1" x14ac:dyDescent="0.2">
      <c r="A3808" s="20" t="s">
        <v>36</v>
      </c>
    </row>
    <row r="3809" spans="1:1" x14ac:dyDescent="0.2">
      <c r="A3809" s="20" t="s">
        <v>595</v>
      </c>
    </row>
    <row r="3810" spans="1:1" x14ac:dyDescent="0.2">
      <c r="A3810" s="20" t="s">
        <v>374</v>
      </c>
    </row>
    <row r="3811" spans="1:1" x14ac:dyDescent="0.2">
      <c r="A3811" s="20" t="s">
        <v>2337</v>
      </c>
    </row>
    <row r="3812" spans="1:1" x14ac:dyDescent="0.2">
      <c r="A3812" s="20" t="s">
        <v>2138</v>
      </c>
    </row>
    <row r="3813" spans="1:1" x14ac:dyDescent="0.2">
      <c r="A3813" s="20" t="s">
        <v>42</v>
      </c>
    </row>
    <row r="3814" spans="1:1" x14ac:dyDescent="0.2">
      <c r="A3814" s="20" t="s">
        <v>599</v>
      </c>
    </row>
    <row r="3815" spans="1:1" x14ac:dyDescent="0.2">
      <c r="A3815" s="20" t="s">
        <v>378</v>
      </c>
    </row>
    <row r="3816" spans="1:1" x14ac:dyDescent="0.2">
      <c r="A3816" s="20" t="s">
        <v>2341</v>
      </c>
    </row>
    <row r="3817" spans="1:1" x14ac:dyDescent="0.2">
      <c r="A3817" s="20" t="s">
        <v>2142</v>
      </c>
    </row>
    <row r="3818" spans="1:1" x14ac:dyDescent="0.2">
      <c r="A3818" s="20" t="s">
        <v>41</v>
      </c>
    </row>
    <row r="3819" spans="1:1" x14ac:dyDescent="0.2">
      <c r="A3819" s="20" t="s">
        <v>598</v>
      </c>
    </row>
    <row r="3820" spans="1:1" x14ac:dyDescent="0.2">
      <c r="A3820" s="20" t="s">
        <v>377</v>
      </c>
    </row>
    <row r="3821" spans="1:1" x14ac:dyDescent="0.2">
      <c r="A3821" s="20" t="s">
        <v>2340</v>
      </c>
    </row>
    <row r="3822" spans="1:1" x14ac:dyDescent="0.2">
      <c r="A3822" s="20" t="s">
        <v>2141</v>
      </c>
    </row>
    <row r="3823" spans="1:1" x14ac:dyDescent="0.2">
      <c r="A3823" s="20" t="s">
        <v>56</v>
      </c>
    </row>
    <row r="3824" spans="1:1" x14ac:dyDescent="0.2">
      <c r="A3824" s="20" t="s">
        <v>610</v>
      </c>
    </row>
    <row r="3825" spans="1:1" x14ac:dyDescent="0.2">
      <c r="A3825" s="20" t="s">
        <v>389</v>
      </c>
    </row>
    <row r="3826" spans="1:1" x14ac:dyDescent="0.2">
      <c r="A3826" s="20" t="s">
        <v>2352</v>
      </c>
    </row>
    <row r="3827" spans="1:1" x14ac:dyDescent="0.2">
      <c r="A3827" s="20" t="s">
        <v>2153</v>
      </c>
    </row>
    <row r="3828" spans="1:1" x14ac:dyDescent="0.2">
      <c r="A3828" s="20" t="s">
        <v>1941</v>
      </c>
    </row>
    <row r="3829" spans="1:1" x14ac:dyDescent="0.2">
      <c r="A3829" s="20" t="s">
        <v>654</v>
      </c>
    </row>
    <row r="3830" spans="1:1" x14ac:dyDescent="0.2">
      <c r="A3830" s="20" t="s">
        <v>433</v>
      </c>
    </row>
    <row r="3831" spans="1:1" x14ac:dyDescent="0.2">
      <c r="A3831" s="20" t="s">
        <v>2059</v>
      </c>
    </row>
    <row r="3832" spans="1:1" x14ac:dyDescent="0.2">
      <c r="A3832" s="20" t="s">
        <v>2198</v>
      </c>
    </row>
    <row r="3833" spans="1:1" x14ac:dyDescent="0.2">
      <c r="A3833" s="20" t="s">
        <v>1947</v>
      </c>
    </row>
    <row r="3834" spans="1:1" x14ac:dyDescent="0.2">
      <c r="A3834" s="20" t="s">
        <v>657</v>
      </c>
    </row>
    <row r="3835" spans="1:1" x14ac:dyDescent="0.2">
      <c r="A3835" s="20" t="s">
        <v>436</v>
      </c>
    </row>
    <row r="3836" spans="1:1" x14ac:dyDescent="0.2">
      <c r="A3836" s="20" t="s">
        <v>735</v>
      </c>
    </row>
    <row r="3837" spans="1:1" x14ac:dyDescent="0.2">
      <c r="A3837" s="20" t="s">
        <v>2201</v>
      </c>
    </row>
    <row r="3838" spans="1:1" x14ac:dyDescent="0.2">
      <c r="A3838" s="20" t="s">
        <v>1955</v>
      </c>
    </row>
    <row r="3839" spans="1:1" x14ac:dyDescent="0.2">
      <c r="A3839" s="20" t="s">
        <v>661</v>
      </c>
    </row>
    <row r="3840" spans="1:1" x14ac:dyDescent="0.2">
      <c r="A3840" s="20" t="s">
        <v>440</v>
      </c>
    </row>
    <row r="3841" spans="1:1" x14ac:dyDescent="0.2">
      <c r="A3841" s="20" t="s">
        <v>739</v>
      </c>
    </row>
    <row r="3842" spans="1:1" x14ac:dyDescent="0.2">
      <c r="A3842" s="20" t="s">
        <v>2205</v>
      </c>
    </row>
    <row r="3843" spans="1:1" x14ac:dyDescent="0.2">
      <c r="A3843" s="20" t="s">
        <v>2688</v>
      </c>
    </row>
    <row r="3844" spans="1:1" x14ac:dyDescent="0.2">
      <c r="A3844" s="20" t="s">
        <v>2769</v>
      </c>
    </row>
    <row r="3845" spans="1:1" x14ac:dyDescent="0.2">
      <c r="A3845" s="20" t="s">
        <v>2824</v>
      </c>
    </row>
    <row r="3846" spans="1:1" x14ac:dyDescent="0.2">
      <c r="A3846" s="20" t="s">
        <v>2881</v>
      </c>
    </row>
    <row r="3847" spans="1:1" x14ac:dyDescent="0.2">
      <c r="A3847" s="20" t="s">
        <v>2938</v>
      </c>
    </row>
    <row r="3848" spans="1:1" x14ac:dyDescent="0.2">
      <c r="A3848" s="20" t="s">
        <v>2690</v>
      </c>
    </row>
    <row r="3849" spans="1:1" x14ac:dyDescent="0.2">
      <c r="A3849" s="20" t="s">
        <v>2770</v>
      </c>
    </row>
    <row r="3850" spans="1:1" x14ac:dyDescent="0.2">
      <c r="A3850" s="20" t="s">
        <v>2825</v>
      </c>
    </row>
    <row r="3851" spans="1:1" x14ac:dyDescent="0.2">
      <c r="A3851" s="20" t="s">
        <v>2882</v>
      </c>
    </row>
    <row r="3852" spans="1:1" x14ac:dyDescent="0.2">
      <c r="A3852" s="20" t="s">
        <v>2939</v>
      </c>
    </row>
    <row r="3853" spans="1:1" x14ac:dyDescent="0.2">
      <c r="A3853" s="20" t="s">
        <v>1945</v>
      </c>
    </row>
    <row r="3854" spans="1:1" x14ac:dyDescent="0.2">
      <c r="A3854" s="20" t="s">
        <v>656</v>
      </c>
    </row>
    <row r="3855" spans="1:1" x14ac:dyDescent="0.2">
      <c r="A3855" s="20" t="s">
        <v>435</v>
      </c>
    </row>
    <row r="3856" spans="1:1" x14ac:dyDescent="0.2">
      <c r="A3856" s="20" t="s">
        <v>734</v>
      </c>
    </row>
    <row r="3857" spans="1:1" x14ac:dyDescent="0.2">
      <c r="A3857" s="20" t="s">
        <v>2200</v>
      </c>
    </row>
    <row r="3858" spans="1:1" x14ac:dyDescent="0.2">
      <c r="A3858" s="20" t="s">
        <v>1953</v>
      </c>
    </row>
    <row r="3859" spans="1:1" x14ac:dyDescent="0.2">
      <c r="A3859" s="20" t="s">
        <v>660</v>
      </c>
    </row>
    <row r="3860" spans="1:1" x14ac:dyDescent="0.2">
      <c r="A3860" s="20" t="s">
        <v>439</v>
      </c>
    </row>
    <row r="3861" spans="1:1" x14ac:dyDescent="0.2">
      <c r="A3861" s="20" t="s">
        <v>738</v>
      </c>
    </row>
    <row r="3862" spans="1:1" x14ac:dyDescent="0.2">
      <c r="A3862" s="20" t="s">
        <v>2204</v>
      </c>
    </row>
    <row r="3863" spans="1:1" x14ac:dyDescent="0.2">
      <c r="A3863" s="20" t="s">
        <v>1943</v>
      </c>
    </row>
    <row r="3864" spans="1:1" x14ac:dyDescent="0.2">
      <c r="A3864" s="20" t="s">
        <v>655</v>
      </c>
    </row>
    <row r="3865" spans="1:1" x14ac:dyDescent="0.2">
      <c r="A3865" s="20" t="s">
        <v>434</v>
      </c>
    </row>
    <row r="3866" spans="1:1" x14ac:dyDescent="0.2">
      <c r="A3866" s="20" t="s">
        <v>733</v>
      </c>
    </row>
    <row r="3867" spans="1:1" x14ac:dyDescent="0.2">
      <c r="A3867" s="20" t="s">
        <v>2199</v>
      </c>
    </row>
    <row r="3868" spans="1:1" x14ac:dyDescent="0.2">
      <c r="A3868" s="20" t="s">
        <v>1951</v>
      </c>
    </row>
    <row r="3869" spans="1:1" x14ac:dyDescent="0.2">
      <c r="A3869" s="20" t="s">
        <v>659</v>
      </c>
    </row>
    <row r="3870" spans="1:1" x14ac:dyDescent="0.2">
      <c r="A3870" s="20" t="s">
        <v>438</v>
      </c>
    </row>
    <row r="3871" spans="1:1" x14ac:dyDescent="0.2">
      <c r="A3871" s="20" t="s">
        <v>737</v>
      </c>
    </row>
    <row r="3872" spans="1:1" x14ac:dyDescent="0.2">
      <c r="A3872" s="20" t="s">
        <v>2203</v>
      </c>
    </row>
    <row r="3873" spans="1:1" x14ac:dyDescent="0.2">
      <c r="A3873" s="20" t="s">
        <v>1949</v>
      </c>
    </row>
    <row r="3874" spans="1:1" x14ac:dyDescent="0.2">
      <c r="A3874" s="20" t="s">
        <v>658</v>
      </c>
    </row>
    <row r="3875" spans="1:1" x14ac:dyDescent="0.2">
      <c r="A3875" s="20" t="s">
        <v>437</v>
      </c>
    </row>
    <row r="3876" spans="1:1" x14ac:dyDescent="0.2">
      <c r="A3876" s="20" t="s">
        <v>736</v>
      </c>
    </row>
    <row r="3877" spans="1:1" x14ac:dyDescent="0.2">
      <c r="A3877" s="20" t="s">
        <v>2202</v>
      </c>
    </row>
    <row r="3878" spans="1:1" x14ac:dyDescent="0.2">
      <c r="A3878" s="20" t="s">
        <v>60</v>
      </c>
    </row>
    <row r="3879" spans="1:1" x14ac:dyDescent="0.2">
      <c r="A3879" s="20" t="s">
        <v>613</v>
      </c>
    </row>
    <row r="3880" spans="1:1" x14ac:dyDescent="0.2">
      <c r="A3880" s="20" t="s">
        <v>392</v>
      </c>
    </row>
    <row r="3881" spans="1:1" x14ac:dyDescent="0.2">
      <c r="A3881" s="20" t="s">
        <v>2355</v>
      </c>
    </row>
    <row r="3882" spans="1:1" x14ac:dyDescent="0.2">
      <c r="A3882" s="20" t="s">
        <v>2156</v>
      </c>
    </row>
    <row r="3883" spans="1:1" x14ac:dyDescent="0.2">
      <c r="A3883" s="20" t="s">
        <v>65</v>
      </c>
    </row>
    <row r="3884" spans="1:1" x14ac:dyDescent="0.2">
      <c r="A3884" s="20" t="s">
        <v>617</v>
      </c>
    </row>
    <row r="3885" spans="1:1" x14ac:dyDescent="0.2">
      <c r="A3885" s="20" t="s">
        <v>396</v>
      </c>
    </row>
    <row r="3886" spans="1:1" x14ac:dyDescent="0.2">
      <c r="A3886" s="20" t="s">
        <v>2359</v>
      </c>
    </row>
    <row r="3887" spans="1:1" x14ac:dyDescent="0.2">
      <c r="A3887" s="20" t="s">
        <v>2160</v>
      </c>
    </row>
    <row r="3888" spans="1:1" x14ac:dyDescent="0.2">
      <c r="A3888" s="20" t="s">
        <v>2666</v>
      </c>
    </row>
    <row r="3889" spans="1:1" x14ac:dyDescent="0.2">
      <c r="A3889" s="20" t="s">
        <v>2757</v>
      </c>
    </row>
    <row r="3890" spans="1:1" x14ac:dyDescent="0.2">
      <c r="A3890" s="20" t="s">
        <v>2812</v>
      </c>
    </row>
    <row r="3891" spans="1:1" x14ac:dyDescent="0.2">
      <c r="A3891" s="20" t="s">
        <v>2869</v>
      </c>
    </row>
    <row r="3892" spans="1:1" x14ac:dyDescent="0.2">
      <c r="A3892" s="20" t="s">
        <v>2926</v>
      </c>
    </row>
    <row r="3893" spans="1:1" x14ac:dyDescent="0.2">
      <c r="A3893" s="20" t="s">
        <v>2667</v>
      </c>
    </row>
    <row r="3894" spans="1:1" x14ac:dyDescent="0.2">
      <c r="A3894" s="20" t="s">
        <v>2758</v>
      </c>
    </row>
    <row r="3895" spans="1:1" x14ac:dyDescent="0.2">
      <c r="A3895" s="20" t="s">
        <v>2813</v>
      </c>
    </row>
    <row r="3896" spans="1:1" x14ac:dyDescent="0.2">
      <c r="A3896" s="20" t="s">
        <v>2870</v>
      </c>
    </row>
    <row r="3897" spans="1:1" x14ac:dyDescent="0.2">
      <c r="A3897" s="20" t="s">
        <v>2927</v>
      </c>
    </row>
    <row r="3898" spans="1:1" x14ac:dyDescent="0.2">
      <c r="A3898" s="20" t="s">
        <v>59</v>
      </c>
    </row>
    <row r="3899" spans="1:1" x14ac:dyDescent="0.2">
      <c r="A3899" s="20" t="s">
        <v>612</v>
      </c>
    </row>
    <row r="3900" spans="1:1" x14ac:dyDescent="0.2">
      <c r="A3900" s="20" t="s">
        <v>391</v>
      </c>
    </row>
    <row r="3901" spans="1:1" x14ac:dyDescent="0.2">
      <c r="A3901" s="20" t="s">
        <v>2354</v>
      </c>
    </row>
    <row r="3902" spans="1:1" x14ac:dyDescent="0.2">
      <c r="A3902" s="20" t="s">
        <v>2155</v>
      </c>
    </row>
    <row r="3903" spans="1:1" x14ac:dyDescent="0.2">
      <c r="A3903" s="20" t="s">
        <v>64</v>
      </c>
    </row>
    <row r="3904" spans="1:1" x14ac:dyDescent="0.2">
      <c r="A3904" s="20" t="s">
        <v>616</v>
      </c>
    </row>
    <row r="3905" spans="1:1" x14ac:dyDescent="0.2">
      <c r="A3905" s="20" t="s">
        <v>395</v>
      </c>
    </row>
    <row r="3906" spans="1:1" x14ac:dyDescent="0.2">
      <c r="A3906" s="20" t="s">
        <v>2358</v>
      </c>
    </row>
    <row r="3907" spans="1:1" x14ac:dyDescent="0.2">
      <c r="A3907" s="20" t="s">
        <v>2159</v>
      </c>
    </row>
    <row r="3908" spans="1:1" x14ac:dyDescent="0.2">
      <c r="A3908" s="20" t="s">
        <v>57</v>
      </c>
    </row>
    <row r="3909" spans="1:1" x14ac:dyDescent="0.2">
      <c r="A3909" s="20" t="s">
        <v>611</v>
      </c>
    </row>
    <row r="3910" spans="1:1" x14ac:dyDescent="0.2">
      <c r="A3910" s="20" t="s">
        <v>390</v>
      </c>
    </row>
    <row r="3911" spans="1:1" x14ac:dyDescent="0.2">
      <c r="A3911" s="20" t="s">
        <v>2353</v>
      </c>
    </row>
    <row r="3912" spans="1:1" x14ac:dyDescent="0.2">
      <c r="A3912" s="20" t="s">
        <v>2154</v>
      </c>
    </row>
    <row r="3913" spans="1:1" x14ac:dyDescent="0.2">
      <c r="A3913" s="20" t="s">
        <v>62</v>
      </c>
    </row>
    <row r="3914" spans="1:1" x14ac:dyDescent="0.2">
      <c r="A3914" s="20" t="s">
        <v>615</v>
      </c>
    </row>
    <row r="3915" spans="1:1" x14ac:dyDescent="0.2">
      <c r="A3915" s="20" t="s">
        <v>394</v>
      </c>
    </row>
    <row r="3916" spans="1:1" x14ac:dyDescent="0.2">
      <c r="A3916" s="20" t="s">
        <v>2357</v>
      </c>
    </row>
    <row r="3917" spans="1:1" x14ac:dyDescent="0.2">
      <c r="A3917" s="20" t="s">
        <v>2158</v>
      </c>
    </row>
    <row r="3918" spans="1:1" x14ac:dyDescent="0.2">
      <c r="A3918" s="20" t="s">
        <v>61</v>
      </c>
    </row>
    <row r="3919" spans="1:1" x14ac:dyDescent="0.2">
      <c r="A3919" s="20" t="s">
        <v>614</v>
      </c>
    </row>
    <row r="3920" spans="1:1" x14ac:dyDescent="0.2">
      <c r="A3920" s="20" t="s">
        <v>393</v>
      </c>
    </row>
    <row r="3921" spans="1:1" x14ac:dyDescent="0.2">
      <c r="A3921" s="20" t="s">
        <v>2356</v>
      </c>
    </row>
    <row r="3922" spans="1:1" x14ac:dyDescent="0.2">
      <c r="A3922" s="20" t="s">
        <v>2157</v>
      </c>
    </row>
    <row r="3923" spans="1:1" x14ac:dyDescent="0.2">
      <c r="A3923" s="20" t="s">
        <v>4</v>
      </c>
    </row>
    <row r="3924" spans="1:1" x14ac:dyDescent="0.2">
      <c r="A3924" s="20" t="s">
        <v>575</v>
      </c>
    </row>
    <row r="3925" spans="1:1" x14ac:dyDescent="0.2">
      <c r="A3925" s="20" t="s">
        <v>355</v>
      </c>
    </row>
    <row r="3926" spans="1:1" x14ac:dyDescent="0.2">
      <c r="A3926" s="20" t="s">
        <v>2318</v>
      </c>
    </row>
    <row r="3927" spans="1:1" x14ac:dyDescent="0.2">
      <c r="A3927" s="20" t="s">
        <v>2116</v>
      </c>
    </row>
    <row r="3928" spans="1:1" x14ac:dyDescent="0.2">
      <c r="A3928" s="20" t="s">
        <v>2457</v>
      </c>
    </row>
    <row r="3929" spans="1:1" x14ac:dyDescent="0.2">
      <c r="A3929" s="20" t="s">
        <v>2505</v>
      </c>
    </row>
    <row r="3930" spans="1:1" x14ac:dyDescent="0.2">
      <c r="A3930" s="20" t="s">
        <v>695</v>
      </c>
    </row>
    <row r="3931" spans="1:1" x14ac:dyDescent="0.2">
      <c r="A3931" s="20" t="s">
        <v>2287</v>
      </c>
    </row>
    <row r="3932" spans="1:1" x14ac:dyDescent="0.2">
      <c r="A3932" s="20" t="s">
        <v>961</v>
      </c>
    </row>
    <row r="3933" spans="1:1" x14ac:dyDescent="0.2">
      <c r="A3933" s="20" t="s">
        <v>2461</v>
      </c>
    </row>
    <row r="3934" spans="1:1" x14ac:dyDescent="0.2">
      <c r="A3934" s="20" t="s">
        <v>2507</v>
      </c>
    </row>
    <row r="3935" spans="1:1" x14ac:dyDescent="0.2">
      <c r="A3935" s="20" t="s">
        <v>697</v>
      </c>
    </row>
    <row r="3936" spans="1:1" x14ac:dyDescent="0.2">
      <c r="A3936" s="20" t="s">
        <v>2289</v>
      </c>
    </row>
    <row r="3937" spans="1:1" x14ac:dyDescent="0.2">
      <c r="A3937" s="20" t="s">
        <v>963</v>
      </c>
    </row>
    <row r="3938" spans="1:1" x14ac:dyDescent="0.2">
      <c r="A3938" s="20" t="s">
        <v>2468</v>
      </c>
    </row>
    <row r="3939" spans="1:1" x14ac:dyDescent="0.2">
      <c r="A3939" s="20" t="s">
        <v>2511</v>
      </c>
    </row>
    <row r="3940" spans="1:1" x14ac:dyDescent="0.2">
      <c r="A3940" s="20" t="s">
        <v>701</v>
      </c>
    </row>
    <row r="3941" spans="1:1" x14ac:dyDescent="0.2">
      <c r="A3941" s="20" t="s">
        <v>2293</v>
      </c>
    </row>
    <row r="3942" spans="1:1" x14ac:dyDescent="0.2">
      <c r="A3942" s="20" t="s">
        <v>967</v>
      </c>
    </row>
    <row r="3943" spans="1:1" x14ac:dyDescent="0.2">
      <c r="A3943" s="20" t="s">
        <v>1818</v>
      </c>
    </row>
    <row r="3944" spans="1:1" x14ac:dyDescent="0.2">
      <c r="A3944" s="20" t="s">
        <v>309</v>
      </c>
    </row>
    <row r="3945" spans="1:1" x14ac:dyDescent="0.2">
      <c r="A3945" s="20" t="s">
        <v>492</v>
      </c>
    </row>
    <row r="3946" spans="1:1" x14ac:dyDescent="0.2">
      <c r="A3946" s="20" t="s">
        <v>791</v>
      </c>
    </row>
    <row r="3947" spans="1:1" x14ac:dyDescent="0.2">
      <c r="A3947" s="20" t="s">
        <v>2257</v>
      </c>
    </row>
    <row r="3948" spans="1:1" x14ac:dyDescent="0.2">
      <c r="A3948" s="20" t="s">
        <v>1826</v>
      </c>
    </row>
    <row r="3949" spans="1:1" x14ac:dyDescent="0.2">
      <c r="A3949" s="20" t="s">
        <v>313</v>
      </c>
    </row>
    <row r="3950" spans="1:1" x14ac:dyDescent="0.2">
      <c r="A3950" s="20" t="s">
        <v>496</v>
      </c>
    </row>
    <row r="3951" spans="1:1" x14ac:dyDescent="0.2">
      <c r="A3951" s="20" t="s">
        <v>2072</v>
      </c>
    </row>
    <row r="3952" spans="1:1" x14ac:dyDescent="0.2">
      <c r="A3952" s="20" t="s">
        <v>2261</v>
      </c>
    </row>
    <row r="3953" spans="1:1" x14ac:dyDescent="0.2">
      <c r="A3953" s="20" t="s">
        <v>2713</v>
      </c>
    </row>
    <row r="3954" spans="1:1" x14ac:dyDescent="0.2">
      <c r="A3954" s="20" t="s">
        <v>2785</v>
      </c>
    </row>
    <row r="3955" spans="1:1" x14ac:dyDescent="0.2">
      <c r="A3955" s="20" t="s">
        <v>2840</v>
      </c>
    </row>
    <row r="3956" spans="1:1" x14ac:dyDescent="0.2">
      <c r="A3956" s="20" t="s">
        <v>2897</v>
      </c>
    </row>
    <row r="3957" spans="1:1" x14ac:dyDescent="0.2">
      <c r="A3957" s="20" t="s">
        <v>2954</v>
      </c>
    </row>
    <row r="3958" spans="1:1" x14ac:dyDescent="0.2">
      <c r="A3958" s="20" t="s">
        <v>2715</v>
      </c>
    </row>
    <row r="3959" spans="1:1" x14ac:dyDescent="0.2">
      <c r="A3959" s="20" t="s">
        <v>2786</v>
      </c>
    </row>
    <row r="3960" spans="1:1" x14ac:dyDescent="0.2">
      <c r="A3960" s="20" t="s">
        <v>2841</v>
      </c>
    </row>
    <row r="3961" spans="1:1" x14ac:dyDescent="0.2">
      <c r="A3961" s="20" t="s">
        <v>2898</v>
      </c>
    </row>
    <row r="3962" spans="1:1" x14ac:dyDescent="0.2">
      <c r="A3962" s="20" t="s">
        <v>2955</v>
      </c>
    </row>
    <row r="3963" spans="1:1" x14ac:dyDescent="0.2">
      <c r="A3963" s="20" t="s">
        <v>1816</v>
      </c>
    </row>
    <row r="3964" spans="1:1" x14ac:dyDescent="0.2">
      <c r="A3964" s="20" t="s">
        <v>308</v>
      </c>
    </row>
    <row r="3965" spans="1:1" x14ac:dyDescent="0.2">
      <c r="A3965" s="20" t="s">
        <v>491</v>
      </c>
    </row>
    <row r="3966" spans="1:1" x14ac:dyDescent="0.2">
      <c r="A3966" s="20" t="s">
        <v>790</v>
      </c>
    </row>
    <row r="3967" spans="1:1" x14ac:dyDescent="0.2">
      <c r="A3967" s="20" t="s">
        <v>2256</v>
      </c>
    </row>
    <row r="3968" spans="1:1" x14ac:dyDescent="0.2">
      <c r="A3968" s="20" t="s">
        <v>1824</v>
      </c>
    </row>
    <row r="3969" spans="1:1" x14ac:dyDescent="0.2">
      <c r="A3969" s="20" t="s">
        <v>312</v>
      </c>
    </row>
    <row r="3970" spans="1:1" x14ac:dyDescent="0.2">
      <c r="A3970" s="20" t="s">
        <v>495</v>
      </c>
    </row>
    <row r="3971" spans="1:1" x14ac:dyDescent="0.2">
      <c r="A3971" s="20" t="s">
        <v>794</v>
      </c>
    </row>
    <row r="3972" spans="1:1" x14ac:dyDescent="0.2">
      <c r="A3972" s="20" t="s">
        <v>2260</v>
      </c>
    </row>
    <row r="3973" spans="1:1" x14ac:dyDescent="0.2">
      <c r="A3973" s="20" t="s">
        <v>2470</v>
      </c>
    </row>
    <row r="3974" spans="1:1" x14ac:dyDescent="0.2">
      <c r="A3974" s="20" t="s">
        <v>2512</v>
      </c>
    </row>
    <row r="3975" spans="1:1" x14ac:dyDescent="0.2">
      <c r="A3975" s="20" t="s">
        <v>702</v>
      </c>
    </row>
    <row r="3976" spans="1:1" x14ac:dyDescent="0.2">
      <c r="A3976" s="20" t="s">
        <v>2294</v>
      </c>
    </row>
    <row r="3977" spans="1:1" x14ac:dyDescent="0.2">
      <c r="A3977" s="20" t="s">
        <v>968</v>
      </c>
    </row>
    <row r="3978" spans="1:1" x14ac:dyDescent="0.2">
      <c r="A3978" s="20" t="s">
        <v>1822</v>
      </c>
    </row>
    <row r="3979" spans="1:1" x14ac:dyDescent="0.2">
      <c r="A3979" s="20" t="s">
        <v>311</v>
      </c>
    </row>
    <row r="3980" spans="1:1" x14ac:dyDescent="0.2">
      <c r="A3980" s="20" t="s">
        <v>494</v>
      </c>
    </row>
    <row r="3981" spans="1:1" x14ac:dyDescent="0.2">
      <c r="A3981" s="20" t="s">
        <v>793</v>
      </c>
    </row>
    <row r="3982" spans="1:1" x14ac:dyDescent="0.2">
      <c r="A3982" s="20" t="s">
        <v>2259</v>
      </c>
    </row>
    <row r="3983" spans="1:1" x14ac:dyDescent="0.2">
      <c r="A3983" s="20" t="s">
        <v>1820</v>
      </c>
    </row>
    <row r="3984" spans="1:1" x14ac:dyDescent="0.2">
      <c r="A3984" s="20" t="s">
        <v>310</v>
      </c>
    </row>
    <row r="3985" spans="1:1" x14ac:dyDescent="0.2">
      <c r="A3985" s="20" t="s">
        <v>493</v>
      </c>
    </row>
    <row r="3986" spans="1:1" x14ac:dyDescent="0.2">
      <c r="A3986" s="20" t="s">
        <v>792</v>
      </c>
    </row>
    <row r="3987" spans="1:1" x14ac:dyDescent="0.2">
      <c r="A3987" s="20" t="s">
        <v>2258</v>
      </c>
    </row>
    <row r="3988" spans="1:1" x14ac:dyDescent="0.2">
      <c r="A3988" s="20" t="s">
        <v>1971</v>
      </c>
    </row>
    <row r="3989" spans="1:1" x14ac:dyDescent="0.2">
      <c r="A3989" s="20" t="s">
        <v>670</v>
      </c>
    </row>
    <row r="3990" spans="1:1" x14ac:dyDescent="0.2">
      <c r="A3990" s="20" t="s">
        <v>448</v>
      </c>
    </row>
    <row r="3991" spans="1:1" x14ac:dyDescent="0.2">
      <c r="A3991" s="20" t="s">
        <v>747</v>
      </c>
    </row>
    <row r="3992" spans="1:1" x14ac:dyDescent="0.2">
      <c r="A3992" s="20" t="s">
        <v>2213</v>
      </c>
    </row>
    <row r="3993" spans="1:1" x14ac:dyDescent="0.2">
      <c r="A3993" s="20" t="s">
        <v>1979</v>
      </c>
    </row>
    <row r="3994" spans="1:1" x14ac:dyDescent="0.2">
      <c r="A3994" s="20" t="s">
        <v>674</v>
      </c>
    </row>
    <row r="3995" spans="1:1" x14ac:dyDescent="0.2">
      <c r="A3995" s="20" t="s">
        <v>452</v>
      </c>
    </row>
    <row r="3996" spans="1:1" x14ac:dyDescent="0.2">
      <c r="A3996" s="20" t="s">
        <v>751</v>
      </c>
    </row>
    <row r="3997" spans="1:1" x14ac:dyDescent="0.2">
      <c r="A3997" s="20" t="s">
        <v>2217</v>
      </c>
    </row>
    <row r="3998" spans="1:1" x14ac:dyDescent="0.2">
      <c r="A3998" s="20" t="s">
        <v>2696</v>
      </c>
    </row>
    <row r="3999" spans="1:1" x14ac:dyDescent="0.2">
      <c r="A3999" s="20" t="s">
        <v>2773</v>
      </c>
    </row>
    <row r="4000" spans="1:1" x14ac:dyDescent="0.2">
      <c r="A4000" s="20" t="s">
        <v>2828</v>
      </c>
    </row>
    <row r="4001" spans="1:1" x14ac:dyDescent="0.2">
      <c r="A4001" s="20" t="s">
        <v>2885</v>
      </c>
    </row>
    <row r="4002" spans="1:1" x14ac:dyDescent="0.2">
      <c r="A4002" s="20" t="s">
        <v>2942</v>
      </c>
    </row>
    <row r="4003" spans="1:1" x14ac:dyDescent="0.2">
      <c r="A4003" s="20" t="s">
        <v>2698</v>
      </c>
    </row>
    <row r="4004" spans="1:1" x14ac:dyDescent="0.2">
      <c r="A4004" s="20" t="s">
        <v>2774</v>
      </c>
    </row>
    <row r="4005" spans="1:1" x14ac:dyDescent="0.2">
      <c r="A4005" s="20" t="s">
        <v>2829</v>
      </c>
    </row>
    <row r="4006" spans="1:1" x14ac:dyDescent="0.2">
      <c r="A4006" s="20" t="s">
        <v>2886</v>
      </c>
    </row>
    <row r="4007" spans="1:1" x14ac:dyDescent="0.2">
      <c r="A4007" s="20" t="s">
        <v>2943</v>
      </c>
    </row>
    <row r="4008" spans="1:1" x14ac:dyDescent="0.2">
      <c r="A4008" s="20" t="s">
        <v>1969</v>
      </c>
    </row>
    <row r="4009" spans="1:1" x14ac:dyDescent="0.2">
      <c r="A4009" s="20" t="s">
        <v>669</v>
      </c>
    </row>
    <row r="4010" spans="1:1" x14ac:dyDescent="0.2">
      <c r="A4010" s="20" t="s">
        <v>447</v>
      </c>
    </row>
    <row r="4011" spans="1:1" x14ac:dyDescent="0.2">
      <c r="A4011" s="20" t="s">
        <v>746</v>
      </c>
    </row>
    <row r="4012" spans="1:1" x14ac:dyDescent="0.2">
      <c r="A4012" s="20" t="s">
        <v>2212</v>
      </c>
    </row>
    <row r="4013" spans="1:1" x14ac:dyDescent="0.2">
      <c r="A4013" s="20" t="s">
        <v>1977</v>
      </c>
    </row>
    <row r="4014" spans="1:1" x14ac:dyDescent="0.2">
      <c r="A4014" s="20" t="s">
        <v>673</v>
      </c>
    </row>
    <row r="4015" spans="1:1" x14ac:dyDescent="0.2">
      <c r="A4015" s="20" t="s">
        <v>451</v>
      </c>
    </row>
    <row r="4016" spans="1:1" x14ac:dyDescent="0.2">
      <c r="A4016" s="20" t="s">
        <v>750</v>
      </c>
    </row>
    <row r="4017" spans="1:1" x14ac:dyDescent="0.2">
      <c r="A4017" s="20" t="s">
        <v>2216</v>
      </c>
    </row>
    <row r="4018" spans="1:1" x14ac:dyDescent="0.2">
      <c r="A4018" s="20" t="s">
        <v>2463</v>
      </c>
    </row>
    <row r="4019" spans="1:1" x14ac:dyDescent="0.2">
      <c r="A4019" s="20" t="s">
        <v>2508</v>
      </c>
    </row>
    <row r="4020" spans="1:1" x14ac:dyDescent="0.2">
      <c r="A4020" s="20" t="s">
        <v>698</v>
      </c>
    </row>
    <row r="4021" spans="1:1" x14ac:dyDescent="0.2">
      <c r="A4021" s="20" t="s">
        <v>2290</v>
      </c>
    </row>
    <row r="4022" spans="1:1" x14ac:dyDescent="0.2">
      <c r="A4022" s="20" t="s">
        <v>964</v>
      </c>
    </row>
    <row r="4023" spans="1:1" x14ac:dyDescent="0.2">
      <c r="A4023" s="20" t="s">
        <v>1975</v>
      </c>
    </row>
    <row r="4024" spans="1:1" x14ac:dyDescent="0.2">
      <c r="A4024" s="20" t="s">
        <v>672</v>
      </c>
    </row>
    <row r="4025" spans="1:1" x14ac:dyDescent="0.2">
      <c r="A4025" s="20" t="s">
        <v>450</v>
      </c>
    </row>
    <row r="4026" spans="1:1" x14ac:dyDescent="0.2">
      <c r="A4026" s="20" t="s">
        <v>749</v>
      </c>
    </row>
    <row r="4027" spans="1:1" x14ac:dyDescent="0.2">
      <c r="A4027" s="20" t="s">
        <v>2215</v>
      </c>
    </row>
    <row r="4028" spans="1:1" x14ac:dyDescent="0.2">
      <c r="A4028" s="20" t="s">
        <v>1973</v>
      </c>
    </row>
    <row r="4029" spans="1:1" x14ac:dyDescent="0.2">
      <c r="A4029" s="20" t="s">
        <v>671</v>
      </c>
    </row>
    <row r="4030" spans="1:1" x14ac:dyDescent="0.2">
      <c r="A4030" s="20" t="s">
        <v>449</v>
      </c>
    </row>
    <row r="4031" spans="1:1" x14ac:dyDescent="0.2">
      <c r="A4031" s="20" t="s">
        <v>748</v>
      </c>
    </row>
    <row r="4032" spans="1:1" x14ac:dyDescent="0.2">
      <c r="A4032" s="20" t="s">
        <v>2214</v>
      </c>
    </row>
    <row r="4033" spans="1:1" x14ac:dyDescent="0.2">
      <c r="A4033" s="20" t="s">
        <v>2465</v>
      </c>
    </row>
    <row r="4034" spans="1:1" x14ac:dyDescent="0.2">
      <c r="A4034" s="20" t="s">
        <v>2509</v>
      </c>
    </row>
    <row r="4035" spans="1:1" x14ac:dyDescent="0.2">
      <c r="A4035" s="20" t="s">
        <v>699</v>
      </c>
    </row>
    <row r="4036" spans="1:1" x14ac:dyDescent="0.2">
      <c r="A4036" s="20" t="s">
        <v>2291</v>
      </c>
    </row>
    <row r="4037" spans="1:1" x14ac:dyDescent="0.2">
      <c r="A4037" s="20" t="s">
        <v>965</v>
      </c>
    </row>
    <row r="4038" spans="1:1" x14ac:dyDescent="0.2">
      <c r="A4038" s="20" t="s">
        <v>1806</v>
      </c>
    </row>
    <row r="4039" spans="1:1" x14ac:dyDescent="0.2">
      <c r="A4039" s="20" t="s">
        <v>303</v>
      </c>
    </row>
    <row r="4040" spans="1:1" x14ac:dyDescent="0.2">
      <c r="A4040" s="20" t="s">
        <v>486</v>
      </c>
    </row>
    <row r="4041" spans="1:1" x14ac:dyDescent="0.2">
      <c r="A4041" s="20" t="s">
        <v>785</v>
      </c>
    </row>
    <row r="4042" spans="1:1" x14ac:dyDescent="0.2">
      <c r="A4042" s="20" t="s">
        <v>2251</v>
      </c>
    </row>
    <row r="4043" spans="1:1" x14ac:dyDescent="0.2">
      <c r="A4043" s="20" t="s">
        <v>1814</v>
      </c>
    </row>
    <row r="4044" spans="1:1" x14ac:dyDescent="0.2">
      <c r="A4044" s="20" t="s">
        <v>307</v>
      </c>
    </row>
    <row r="4045" spans="1:1" x14ac:dyDescent="0.2">
      <c r="A4045" s="20" t="s">
        <v>490</v>
      </c>
    </row>
    <row r="4046" spans="1:1" x14ac:dyDescent="0.2">
      <c r="A4046" s="20" t="s">
        <v>789</v>
      </c>
    </row>
    <row r="4047" spans="1:1" x14ac:dyDescent="0.2">
      <c r="A4047" s="20" t="s">
        <v>2255</v>
      </c>
    </row>
    <row r="4048" spans="1:1" x14ac:dyDescent="0.2">
      <c r="A4048" s="20" t="s">
        <v>2709</v>
      </c>
    </row>
    <row r="4049" spans="1:1" x14ac:dyDescent="0.2">
      <c r="A4049" s="20" t="s">
        <v>2783</v>
      </c>
    </row>
    <row r="4050" spans="1:1" x14ac:dyDescent="0.2">
      <c r="A4050" s="20" t="s">
        <v>2838</v>
      </c>
    </row>
    <row r="4051" spans="1:1" x14ac:dyDescent="0.2">
      <c r="A4051" s="20" t="s">
        <v>2895</v>
      </c>
    </row>
    <row r="4052" spans="1:1" x14ac:dyDescent="0.2">
      <c r="A4052" s="20" t="s">
        <v>2952</v>
      </c>
    </row>
    <row r="4053" spans="1:1" x14ac:dyDescent="0.2">
      <c r="A4053" s="20" t="s">
        <v>2711</v>
      </c>
    </row>
    <row r="4054" spans="1:1" x14ac:dyDescent="0.2">
      <c r="A4054" s="20" t="s">
        <v>2784</v>
      </c>
    </row>
    <row r="4055" spans="1:1" x14ac:dyDescent="0.2">
      <c r="A4055" s="20" t="s">
        <v>2839</v>
      </c>
    </row>
    <row r="4056" spans="1:1" x14ac:dyDescent="0.2">
      <c r="A4056" s="20" t="s">
        <v>2896</v>
      </c>
    </row>
    <row r="4057" spans="1:1" x14ac:dyDescent="0.2">
      <c r="A4057" s="20" t="s">
        <v>2953</v>
      </c>
    </row>
    <row r="4058" spans="1:1" x14ac:dyDescent="0.2">
      <c r="A4058" s="20" t="s">
        <v>1804</v>
      </c>
    </row>
    <row r="4059" spans="1:1" x14ac:dyDescent="0.2">
      <c r="A4059" s="20" t="s">
        <v>302</v>
      </c>
    </row>
    <row r="4060" spans="1:1" x14ac:dyDescent="0.2">
      <c r="A4060" s="20" t="s">
        <v>485</v>
      </c>
    </row>
    <row r="4061" spans="1:1" x14ac:dyDescent="0.2">
      <c r="A4061" s="20" t="s">
        <v>784</v>
      </c>
    </row>
    <row r="4062" spans="1:1" x14ac:dyDescent="0.2">
      <c r="A4062" s="20" t="s">
        <v>2250</v>
      </c>
    </row>
    <row r="4063" spans="1:1" x14ac:dyDescent="0.2">
      <c r="A4063" s="20" t="s">
        <v>1812</v>
      </c>
    </row>
    <row r="4064" spans="1:1" x14ac:dyDescent="0.2">
      <c r="A4064" s="20" t="s">
        <v>306</v>
      </c>
    </row>
    <row r="4065" spans="1:1" x14ac:dyDescent="0.2">
      <c r="A4065" s="20" t="s">
        <v>489</v>
      </c>
    </row>
    <row r="4066" spans="1:1" x14ac:dyDescent="0.2">
      <c r="A4066" s="20" t="s">
        <v>788</v>
      </c>
    </row>
    <row r="4067" spans="1:1" x14ac:dyDescent="0.2">
      <c r="A4067" s="20" t="s">
        <v>2254</v>
      </c>
    </row>
    <row r="4068" spans="1:1" x14ac:dyDescent="0.2">
      <c r="A4068" s="20" t="s">
        <v>2467</v>
      </c>
    </row>
    <row r="4069" spans="1:1" x14ac:dyDescent="0.2">
      <c r="A4069" s="20" t="s">
        <v>2510</v>
      </c>
    </row>
    <row r="4070" spans="1:1" x14ac:dyDescent="0.2">
      <c r="A4070" s="20" t="s">
        <v>700</v>
      </c>
    </row>
    <row r="4071" spans="1:1" x14ac:dyDescent="0.2">
      <c r="A4071" s="20" t="s">
        <v>2292</v>
      </c>
    </row>
    <row r="4072" spans="1:1" x14ac:dyDescent="0.2">
      <c r="A4072" s="20" t="s">
        <v>966</v>
      </c>
    </row>
    <row r="4073" spans="1:1" x14ac:dyDescent="0.2">
      <c r="A4073" s="20" t="s">
        <v>1810</v>
      </c>
    </row>
    <row r="4074" spans="1:1" x14ac:dyDescent="0.2">
      <c r="A4074" s="20" t="s">
        <v>305</v>
      </c>
    </row>
    <row r="4075" spans="1:1" x14ac:dyDescent="0.2">
      <c r="A4075" s="20" t="s">
        <v>488</v>
      </c>
    </row>
    <row r="4076" spans="1:1" x14ac:dyDescent="0.2">
      <c r="A4076" s="20" t="s">
        <v>787</v>
      </c>
    </row>
    <row r="4077" spans="1:1" x14ac:dyDescent="0.2">
      <c r="A4077" s="20" t="s">
        <v>2253</v>
      </c>
    </row>
    <row r="4078" spans="1:1" x14ac:dyDescent="0.2">
      <c r="A4078" s="20" t="s">
        <v>1808</v>
      </c>
    </row>
    <row r="4079" spans="1:1" x14ac:dyDescent="0.2">
      <c r="A4079" s="20" t="s">
        <v>304</v>
      </c>
    </row>
    <row r="4080" spans="1:1" x14ac:dyDescent="0.2">
      <c r="A4080" s="20" t="s">
        <v>487</v>
      </c>
    </row>
    <row r="4081" spans="1:1" x14ac:dyDescent="0.2">
      <c r="A4081" s="20" t="s">
        <v>786</v>
      </c>
    </row>
    <row r="4082" spans="1:1" x14ac:dyDescent="0.2">
      <c r="A4082" s="20" t="s">
        <v>2252</v>
      </c>
    </row>
    <row r="4083" spans="1:1" x14ac:dyDescent="0.2">
      <c r="A4083" s="20" t="s">
        <v>1981</v>
      </c>
    </row>
    <row r="4084" spans="1:1" x14ac:dyDescent="0.2">
      <c r="A4084" s="20" t="s">
        <v>675</v>
      </c>
    </row>
    <row r="4085" spans="1:1" x14ac:dyDescent="0.2">
      <c r="A4085" s="20" t="s">
        <v>453</v>
      </c>
    </row>
    <row r="4086" spans="1:1" x14ac:dyDescent="0.2">
      <c r="A4086" s="20" t="s">
        <v>752</v>
      </c>
    </row>
    <row r="4087" spans="1:1" x14ac:dyDescent="0.2">
      <c r="A4087" s="20" t="s">
        <v>2218</v>
      </c>
    </row>
    <row r="4088" spans="1:1" x14ac:dyDescent="0.2">
      <c r="A4088" s="20" t="s">
        <v>1828</v>
      </c>
    </row>
    <row r="4089" spans="1:1" x14ac:dyDescent="0.2">
      <c r="A4089" s="20" t="s">
        <v>314</v>
      </c>
    </row>
    <row r="4090" spans="1:1" x14ac:dyDescent="0.2">
      <c r="A4090" s="20" t="s">
        <v>497</v>
      </c>
    </row>
    <row r="4091" spans="1:1" x14ac:dyDescent="0.2">
      <c r="A4091" s="20" t="s">
        <v>2073</v>
      </c>
    </row>
    <row r="4092" spans="1:1" x14ac:dyDescent="0.2">
      <c r="A4092" s="20" t="s">
        <v>2262</v>
      </c>
    </row>
    <row r="4093" spans="1:1" x14ac:dyDescent="0.2">
      <c r="A4093" s="20" t="s">
        <v>1834</v>
      </c>
    </row>
    <row r="4094" spans="1:1" x14ac:dyDescent="0.2">
      <c r="A4094" s="20" t="s">
        <v>317</v>
      </c>
    </row>
    <row r="4095" spans="1:1" x14ac:dyDescent="0.2">
      <c r="A4095" s="20" t="s">
        <v>500</v>
      </c>
    </row>
    <row r="4096" spans="1:1" x14ac:dyDescent="0.2">
      <c r="A4096" s="20" t="s">
        <v>2076</v>
      </c>
    </row>
    <row r="4097" spans="1:1" x14ac:dyDescent="0.2">
      <c r="A4097" s="20" t="s">
        <v>2265</v>
      </c>
    </row>
    <row r="4098" spans="1:1" x14ac:dyDescent="0.2">
      <c r="A4098" s="20" t="s">
        <v>1842</v>
      </c>
    </row>
    <row r="4099" spans="1:1" x14ac:dyDescent="0.2">
      <c r="A4099" s="20" t="s">
        <v>321</v>
      </c>
    </row>
    <row r="4100" spans="1:1" x14ac:dyDescent="0.2">
      <c r="A4100" s="20" t="s">
        <v>504</v>
      </c>
    </row>
    <row r="4101" spans="1:1" x14ac:dyDescent="0.2">
      <c r="A4101" s="20" t="s">
        <v>2080</v>
      </c>
    </row>
    <row r="4102" spans="1:1" x14ac:dyDescent="0.2">
      <c r="A4102" s="20" t="s">
        <v>2269</v>
      </c>
    </row>
    <row r="4103" spans="1:1" x14ac:dyDescent="0.2">
      <c r="A4103" s="20" t="s">
        <v>2717</v>
      </c>
    </row>
    <row r="4104" spans="1:1" x14ac:dyDescent="0.2">
      <c r="A4104" s="20" t="s">
        <v>2787</v>
      </c>
    </row>
    <row r="4105" spans="1:1" x14ac:dyDescent="0.2">
      <c r="A4105" s="20" t="s">
        <v>2842</v>
      </c>
    </row>
    <row r="4106" spans="1:1" x14ac:dyDescent="0.2">
      <c r="A4106" s="20" t="s">
        <v>2899</v>
      </c>
    </row>
    <row r="4107" spans="1:1" x14ac:dyDescent="0.2">
      <c r="A4107" s="20" t="s">
        <v>2956</v>
      </c>
    </row>
    <row r="4108" spans="1:1" x14ac:dyDescent="0.2">
      <c r="A4108" s="20" t="s">
        <v>2719</v>
      </c>
    </row>
    <row r="4109" spans="1:1" x14ac:dyDescent="0.2">
      <c r="A4109" s="20" t="s">
        <v>2788</v>
      </c>
    </row>
    <row r="4110" spans="1:1" x14ac:dyDescent="0.2">
      <c r="A4110" s="20" t="s">
        <v>2843</v>
      </c>
    </row>
    <row r="4111" spans="1:1" x14ac:dyDescent="0.2">
      <c r="A4111" s="20" t="s">
        <v>2900</v>
      </c>
    </row>
    <row r="4112" spans="1:1" x14ac:dyDescent="0.2">
      <c r="A4112" s="20" t="s">
        <v>2957</v>
      </c>
    </row>
    <row r="4113" spans="1:1" x14ac:dyDescent="0.2">
      <c r="A4113" s="20" t="s">
        <v>1832</v>
      </c>
    </row>
    <row r="4114" spans="1:1" x14ac:dyDescent="0.2">
      <c r="A4114" s="20" t="s">
        <v>316</v>
      </c>
    </row>
    <row r="4115" spans="1:1" x14ac:dyDescent="0.2">
      <c r="A4115" s="20" t="s">
        <v>499</v>
      </c>
    </row>
    <row r="4116" spans="1:1" x14ac:dyDescent="0.2">
      <c r="A4116" s="20" t="s">
        <v>2075</v>
      </c>
    </row>
    <row r="4117" spans="1:1" x14ac:dyDescent="0.2">
      <c r="A4117" s="20" t="s">
        <v>2264</v>
      </c>
    </row>
    <row r="4118" spans="1:1" x14ac:dyDescent="0.2">
      <c r="A4118" s="20" t="s">
        <v>1840</v>
      </c>
    </row>
    <row r="4119" spans="1:1" x14ac:dyDescent="0.2">
      <c r="A4119" s="20" t="s">
        <v>320</v>
      </c>
    </row>
    <row r="4120" spans="1:1" x14ac:dyDescent="0.2">
      <c r="A4120" s="20" t="s">
        <v>503</v>
      </c>
    </row>
    <row r="4121" spans="1:1" x14ac:dyDescent="0.2">
      <c r="A4121" s="20" t="s">
        <v>2079</v>
      </c>
    </row>
    <row r="4122" spans="1:1" x14ac:dyDescent="0.2">
      <c r="A4122" s="20" t="s">
        <v>2268</v>
      </c>
    </row>
    <row r="4123" spans="1:1" x14ac:dyDescent="0.2">
      <c r="A4123" s="20" t="s">
        <v>1830</v>
      </c>
    </row>
    <row r="4124" spans="1:1" x14ac:dyDescent="0.2">
      <c r="A4124" s="20" t="s">
        <v>315</v>
      </c>
    </row>
    <row r="4125" spans="1:1" x14ac:dyDescent="0.2">
      <c r="A4125" s="20" t="s">
        <v>498</v>
      </c>
    </row>
    <row r="4126" spans="1:1" x14ac:dyDescent="0.2">
      <c r="A4126" s="20" t="s">
        <v>2074</v>
      </c>
    </row>
    <row r="4127" spans="1:1" x14ac:dyDescent="0.2">
      <c r="A4127" s="20" t="s">
        <v>2263</v>
      </c>
    </row>
    <row r="4128" spans="1:1" x14ac:dyDescent="0.2">
      <c r="A4128" s="20" t="s">
        <v>1838</v>
      </c>
    </row>
    <row r="4129" spans="1:1" x14ac:dyDescent="0.2">
      <c r="A4129" s="20" t="s">
        <v>319</v>
      </c>
    </row>
    <row r="4130" spans="1:1" x14ac:dyDescent="0.2">
      <c r="A4130" s="20" t="s">
        <v>502</v>
      </c>
    </row>
    <row r="4131" spans="1:1" x14ac:dyDescent="0.2">
      <c r="A4131" s="20" t="s">
        <v>2078</v>
      </c>
    </row>
    <row r="4132" spans="1:1" x14ac:dyDescent="0.2">
      <c r="A4132" s="20" t="s">
        <v>2267</v>
      </c>
    </row>
    <row r="4133" spans="1:1" x14ac:dyDescent="0.2">
      <c r="A4133" s="20" t="s">
        <v>1836</v>
      </c>
    </row>
    <row r="4134" spans="1:1" x14ac:dyDescent="0.2">
      <c r="A4134" s="20" t="s">
        <v>318</v>
      </c>
    </row>
    <row r="4135" spans="1:1" x14ac:dyDescent="0.2">
      <c r="A4135" s="20" t="s">
        <v>501</v>
      </c>
    </row>
    <row r="4136" spans="1:1" x14ac:dyDescent="0.2">
      <c r="A4136" s="20" t="s">
        <v>2077</v>
      </c>
    </row>
    <row r="4137" spans="1:1" x14ac:dyDescent="0.2">
      <c r="A4137" s="20" t="s">
        <v>2266</v>
      </c>
    </row>
    <row r="4138" spans="1:1" x14ac:dyDescent="0.2">
      <c r="A4138" s="20" t="s">
        <v>1985</v>
      </c>
    </row>
    <row r="4139" spans="1:1" x14ac:dyDescent="0.2">
      <c r="A4139" s="20" t="s">
        <v>678</v>
      </c>
    </row>
    <row r="4140" spans="1:1" x14ac:dyDescent="0.2">
      <c r="A4140" s="20" t="s">
        <v>456</v>
      </c>
    </row>
    <row r="4141" spans="1:1" x14ac:dyDescent="0.2">
      <c r="A4141" s="20" t="s">
        <v>755</v>
      </c>
    </row>
    <row r="4142" spans="1:1" x14ac:dyDescent="0.2">
      <c r="A4142" s="20" t="s">
        <v>2221</v>
      </c>
    </row>
    <row r="4143" spans="1:1" x14ac:dyDescent="0.2">
      <c r="A4143" s="20" t="s">
        <v>1990</v>
      </c>
    </row>
    <row r="4144" spans="1:1" x14ac:dyDescent="0.2">
      <c r="A4144" s="20" t="s">
        <v>277</v>
      </c>
    </row>
    <row r="4145" spans="1:1" x14ac:dyDescent="0.2">
      <c r="A4145" s="20" t="s">
        <v>460</v>
      </c>
    </row>
    <row r="4146" spans="1:1" x14ac:dyDescent="0.2">
      <c r="A4146" s="20" t="s">
        <v>759</v>
      </c>
    </row>
    <row r="4147" spans="1:1" x14ac:dyDescent="0.2">
      <c r="A4147" s="20" t="s">
        <v>2225</v>
      </c>
    </row>
    <row r="4148" spans="1:1" x14ac:dyDescent="0.2">
      <c r="A4148" s="20" t="s">
        <v>2700</v>
      </c>
    </row>
    <row r="4149" spans="1:1" x14ac:dyDescent="0.2">
      <c r="A4149" s="20" t="s">
        <v>2775</v>
      </c>
    </row>
    <row r="4150" spans="1:1" x14ac:dyDescent="0.2">
      <c r="A4150" s="20" t="s">
        <v>2830</v>
      </c>
    </row>
    <row r="4151" spans="1:1" x14ac:dyDescent="0.2">
      <c r="A4151" s="20" t="s">
        <v>2887</v>
      </c>
    </row>
    <row r="4152" spans="1:1" x14ac:dyDescent="0.2">
      <c r="A4152" s="20" t="s">
        <v>2944</v>
      </c>
    </row>
    <row r="4153" spans="1:1" x14ac:dyDescent="0.2">
      <c r="A4153" s="20" t="s">
        <v>2701</v>
      </c>
    </row>
    <row r="4154" spans="1:1" x14ac:dyDescent="0.2">
      <c r="A4154" s="20" t="s">
        <v>2776</v>
      </c>
    </row>
    <row r="4155" spans="1:1" x14ac:dyDescent="0.2">
      <c r="A4155" s="20" t="s">
        <v>2831</v>
      </c>
    </row>
    <row r="4156" spans="1:1" x14ac:dyDescent="0.2">
      <c r="A4156" s="20" t="s">
        <v>2888</v>
      </c>
    </row>
    <row r="4157" spans="1:1" x14ac:dyDescent="0.2">
      <c r="A4157" s="20" t="s">
        <v>2945</v>
      </c>
    </row>
    <row r="4158" spans="1:1" x14ac:dyDescent="0.2">
      <c r="A4158" s="20" t="s">
        <v>1984</v>
      </c>
    </row>
    <row r="4159" spans="1:1" x14ac:dyDescent="0.2">
      <c r="A4159" s="20" t="s">
        <v>677</v>
      </c>
    </row>
    <row r="4160" spans="1:1" x14ac:dyDescent="0.2">
      <c r="A4160" s="20" t="s">
        <v>455</v>
      </c>
    </row>
    <row r="4161" spans="1:1" x14ac:dyDescent="0.2">
      <c r="A4161" s="20" t="s">
        <v>754</v>
      </c>
    </row>
    <row r="4162" spans="1:1" x14ac:dyDescent="0.2">
      <c r="A4162" s="20" t="s">
        <v>2220</v>
      </c>
    </row>
    <row r="4163" spans="1:1" x14ac:dyDescent="0.2">
      <c r="A4163" s="20" t="s">
        <v>1989</v>
      </c>
    </row>
    <row r="4164" spans="1:1" x14ac:dyDescent="0.2">
      <c r="A4164" s="20" t="s">
        <v>276</v>
      </c>
    </row>
    <row r="4165" spans="1:1" x14ac:dyDescent="0.2">
      <c r="A4165" s="20" t="s">
        <v>459</v>
      </c>
    </row>
    <row r="4166" spans="1:1" x14ac:dyDescent="0.2">
      <c r="A4166" s="20" t="s">
        <v>758</v>
      </c>
    </row>
    <row r="4167" spans="1:1" x14ac:dyDescent="0.2">
      <c r="A4167" s="20" t="s">
        <v>2224</v>
      </c>
    </row>
    <row r="4168" spans="1:1" x14ac:dyDescent="0.2">
      <c r="A4168" s="20" t="s">
        <v>1982</v>
      </c>
    </row>
    <row r="4169" spans="1:1" x14ac:dyDescent="0.2">
      <c r="A4169" s="20" t="s">
        <v>676</v>
      </c>
    </row>
    <row r="4170" spans="1:1" x14ac:dyDescent="0.2">
      <c r="A4170" s="20" t="s">
        <v>454</v>
      </c>
    </row>
    <row r="4171" spans="1:1" x14ac:dyDescent="0.2">
      <c r="A4171" s="20" t="s">
        <v>753</v>
      </c>
    </row>
    <row r="4172" spans="1:1" x14ac:dyDescent="0.2">
      <c r="A4172" s="20" t="s">
        <v>2219</v>
      </c>
    </row>
    <row r="4173" spans="1:1" x14ac:dyDescent="0.2">
      <c r="A4173" s="20" t="s">
        <v>1987</v>
      </c>
    </row>
    <row r="4174" spans="1:1" x14ac:dyDescent="0.2">
      <c r="A4174" s="20" t="s">
        <v>680</v>
      </c>
    </row>
    <row r="4175" spans="1:1" x14ac:dyDescent="0.2">
      <c r="A4175" s="20" t="s">
        <v>458</v>
      </c>
    </row>
    <row r="4176" spans="1:1" x14ac:dyDescent="0.2">
      <c r="A4176" s="20" t="s">
        <v>757</v>
      </c>
    </row>
    <row r="4177" spans="1:1" x14ac:dyDescent="0.2">
      <c r="A4177" s="20" t="s">
        <v>2223</v>
      </c>
    </row>
    <row r="4178" spans="1:1" x14ac:dyDescent="0.2">
      <c r="A4178" s="20" t="s">
        <v>1986</v>
      </c>
    </row>
    <row r="4179" spans="1:1" x14ac:dyDescent="0.2">
      <c r="A4179" s="20" t="s">
        <v>679</v>
      </c>
    </row>
    <row r="4180" spans="1:1" x14ac:dyDescent="0.2">
      <c r="A4180" s="20" t="s">
        <v>457</v>
      </c>
    </row>
    <row r="4181" spans="1:1" x14ac:dyDescent="0.2">
      <c r="A4181" s="20" t="s">
        <v>756</v>
      </c>
    </row>
    <row r="4182" spans="1:1" x14ac:dyDescent="0.2">
      <c r="A4182" s="20" t="s">
        <v>2222</v>
      </c>
    </row>
    <row r="4183" spans="1:1" x14ac:dyDescent="0.2">
      <c r="A4183" s="20" t="s">
        <v>1959</v>
      </c>
    </row>
    <row r="4184" spans="1:1" x14ac:dyDescent="0.2">
      <c r="A4184" s="20" t="s">
        <v>663</v>
      </c>
    </row>
    <row r="4185" spans="1:1" x14ac:dyDescent="0.2">
      <c r="A4185" s="20" t="s">
        <v>442</v>
      </c>
    </row>
    <row r="4186" spans="1:1" x14ac:dyDescent="0.2">
      <c r="A4186" s="20" t="s">
        <v>741</v>
      </c>
    </row>
    <row r="4187" spans="1:1" x14ac:dyDescent="0.2">
      <c r="A4187" s="20" t="s">
        <v>2207</v>
      </c>
    </row>
    <row r="4188" spans="1:1" x14ac:dyDescent="0.2">
      <c r="A4188" s="20" t="s">
        <v>1967</v>
      </c>
    </row>
    <row r="4189" spans="1:1" x14ac:dyDescent="0.2">
      <c r="A4189" s="20" t="s">
        <v>667</v>
      </c>
    </row>
    <row r="4190" spans="1:1" x14ac:dyDescent="0.2">
      <c r="A4190" s="20" t="s">
        <v>446</v>
      </c>
    </row>
    <row r="4191" spans="1:1" x14ac:dyDescent="0.2">
      <c r="A4191" s="20" t="s">
        <v>745</v>
      </c>
    </row>
    <row r="4192" spans="1:1" x14ac:dyDescent="0.2">
      <c r="A4192" s="20" t="s">
        <v>2211</v>
      </c>
    </row>
    <row r="4193" spans="1:1" x14ac:dyDescent="0.2">
      <c r="A4193" s="20" t="s">
        <v>2692</v>
      </c>
    </row>
    <row r="4194" spans="1:1" x14ac:dyDescent="0.2">
      <c r="A4194" s="20" t="s">
        <v>2771</v>
      </c>
    </row>
    <row r="4195" spans="1:1" x14ac:dyDescent="0.2">
      <c r="A4195" s="20" t="s">
        <v>2826</v>
      </c>
    </row>
    <row r="4196" spans="1:1" x14ac:dyDescent="0.2">
      <c r="A4196" s="20" t="s">
        <v>2883</v>
      </c>
    </row>
    <row r="4197" spans="1:1" x14ac:dyDescent="0.2">
      <c r="A4197" s="20" t="s">
        <v>2940</v>
      </c>
    </row>
    <row r="4198" spans="1:1" x14ac:dyDescent="0.2">
      <c r="A4198" s="20" t="s">
        <v>2694</v>
      </c>
    </row>
    <row r="4199" spans="1:1" x14ac:dyDescent="0.2">
      <c r="A4199" s="20" t="s">
        <v>2772</v>
      </c>
    </row>
    <row r="4200" spans="1:1" x14ac:dyDescent="0.2">
      <c r="A4200" s="20" t="s">
        <v>2827</v>
      </c>
    </row>
    <row r="4201" spans="1:1" x14ac:dyDescent="0.2">
      <c r="A4201" s="20" t="s">
        <v>2884</v>
      </c>
    </row>
    <row r="4202" spans="1:1" x14ac:dyDescent="0.2">
      <c r="A4202" s="20" t="s">
        <v>2941</v>
      </c>
    </row>
    <row r="4203" spans="1:1" x14ac:dyDescent="0.2">
      <c r="A4203" s="20" t="s">
        <v>1957</v>
      </c>
    </row>
    <row r="4204" spans="1:1" x14ac:dyDescent="0.2">
      <c r="A4204" s="20" t="s">
        <v>662</v>
      </c>
    </row>
    <row r="4205" spans="1:1" x14ac:dyDescent="0.2">
      <c r="A4205" s="20" t="s">
        <v>441</v>
      </c>
    </row>
    <row r="4206" spans="1:1" x14ac:dyDescent="0.2">
      <c r="A4206" s="20" t="s">
        <v>740</v>
      </c>
    </row>
    <row r="4207" spans="1:1" x14ac:dyDescent="0.2">
      <c r="A4207" s="20" t="s">
        <v>2206</v>
      </c>
    </row>
    <row r="4208" spans="1:1" x14ac:dyDescent="0.2">
      <c r="A4208" s="20" t="s">
        <v>1965</v>
      </c>
    </row>
    <row r="4209" spans="1:1" x14ac:dyDescent="0.2">
      <c r="A4209" s="20" t="s">
        <v>666</v>
      </c>
    </row>
    <row r="4210" spans="1:1" x14ac:dyDescent="0.2">
      <c r="A4210" s="20" t="s">
        <v>445</v>
      </c>
    </row>
    <row r="4211" spans="1:1" x14ac:dyDescent="0.2">
      <c r="A4211" s="20" t="s">
        <v>744</v>
      </c>
    </row>
    <row r="4212" spans="1:1" x14ac:dyDescent="0.2">
      <c r="A4212" s="20" t="s">
        <v>2210</v>
      </c>
    </row>
    <row r="4213" spans="1:1" x14ac:dyDescent="0.2">
      <c r="A4213" s="20" t="s">
        <v>2459</v>
      </c>
    </row>
    <row r="4214" spans="1:1" x14ac:dyDescent="0.2">
      <c r="A4214" s="20" t="s">
        <v>2506</v>
      </c>
    </row>
    <row r="4215" spans="1:1" x14ac:dyDescent="0.2">
      <c r="A4215" s="20" t="s">
        <v>696</v>
      </c>
    </row>
    <row r="4216" spans="1:1" x14ac:dyDescent="0.2">
      <c r="A4216" s="20" t="s">
        <v>2288</v>
      </c>
    </row>
    <row r="4217" spans="1:1" x14ac:dyDescent="0.2">
      <c r="A4217" s="20" t="s">
        <v>962</v>
      </c>
    </row>
    <row r="4218" spans="1:1" x14ac:dyDescent="0.2">
      <c r="A4218" s="20" t="s">
        <v>1963</v>
      </c>
    </row>
    <row r="4219" spans="1:1" x14ac:dyDescent="0.2">
      <c r="A4219" s="20" t="s">
        <v>665</v>
      </c>
    </row>
    <row r="4220" spans="1:1" x14ac:dyDescent="0.2">
      <c r="A4220" s="20" t="s">
        <v>444</v>
      </c>
    </row>
    <row r="4221" spans="1:1" x14ac:dyDescent="0.2">
      <c r="A4221" s="20" t="s">
        <v>743</v>
      </c>
    </row>
    <row r="4222" spans="1:1" x14ac:dyDescent="0.2">
      <c r="A4222" s="20" t="s">
        <v>2209</v>
      </c>
    </row>
    <row r="4223" spans="1:1" x14ac:dyDescent="0.2">
      <c r="A4223" s="20" t="s">
        <v>1783</v>
      </c>
    </row>
    <row r="4224" spans="1:1" x14ac:dyDescent="0.2">
      <c r="A4224" s="20" t="s">
        <v>286</v>
      </c>
    </row>
    <row r="4225" spans="1:1" x14ac:dyDescent="0.2">
      <c r="A4225" s="20" t="s">
        <v>469</v>
      </c>
    </row>
    <row r="4226" spans="1:1" x14ac:dyDescent="0.2">
      <c r="A4226" s="20" t="s">
        <v>768</v>
      </c>
    </row>
    <row r="4227" spans="1:1" x14ac:dyDescent="0.2">
      <c r="A4227" s="20" t="s">
        <v>2234</v>
      </c>
    </row>
    <row r="4228" spans="1:1" x14ac:dyDescent="0.2">
      <c r="A4228" s="20" t="s">
        <v>1860</v>
      </c>
    </row>
    <row r="4229" spans="1:1" x14ac:dyDescent="0.2">
      <c r="A4229" s="20" t="s">
        <v>330</v>
      </c>
    </row>
    <row r="4230" spans="1:1" x14ac:dyDescent="0.2">
      <c r="A4230" s="20" t="s">
        <v>513</v>
      </c>
    </row>
    <row r="4231" spans="1:1" x14ac:dyDescent="0.2">
      <c r="A4231" s="20" t="s">
        <v>2089</v>
      </c>
    </row>
    <row r="4232" spans="1:1" x14ac:dyDescent="0.2">
      <c r="A4232" s="20" t="s">
        <v>1176</v>
      </c>
    </row>
    <row r="4233" spans="1:1" x14ac:dyDescent="0.2">
      <c r="A4233" s="20" t="s">
        <v>1866</v>
      </c>
    </row>
    <row r="4234" spans="1:1" x14ac:dyDescent="0.2">
      <c r="A4234" s="20" t="s">
        <v>333</v>
      </c>
    </row>
    <row r="4235" spans="1:1" x14ac:dyDescent="0.2">
      <c r="A4235" s="20" t="s">
        <v>516</v>
      </c>
    </row>
    <row r="4236" spans="1:1" x14ac:dyDescent="0.2">
      <c r="A4236" s="20" t="s">
        <v>2092</v>
      </c>
    </row>
    <row r="4237" spans="1:1" x14ac:dyDescent="0.2">
      <c r="A4237" s="20" t="s">
        <v>1179</v>
      </c>
    </row>
    <row r="4238" spans="1:1" x14ac:dyDescent="0.2">
      <c r="A4238" s="20" t="s">
        <v>541</v>
      </c>
    </row>
    <row r="4239" spans="1:1" x14ac:dyDescent="0.2">
      <c r="A4239" s="20" t="s">
        <v>337</v>
      </c>
    </row>
    <row r="4240" spans="1:1" x14ac:dyDescent="0.2">
      <c r="A4240" s="20" t="s">
        <v>520</v>
      </c>
    </row>
    <row r="4241" spans="1:1" x14ac:dyDescent="0.2">
      <c r="A4241" s="20" t="s">
        <v>2096</v>
      </c>
    </row>
    <row r="4242" spans="1:1" x14ac:dyDescent="0.2">
      <c r="A4242" s="20" t="s">
        <v>1183</v>
      </c>
    </row>
    <row r="4243" spans="1:1" x14ac:dyDescent="0.2">
      <c r="A4243" s="20" t="s">
        <v>2725</v>
      </c>
    </row>
    <row r="4244" spans="1:1" x14ac:dyDescent="0.2">
      <c r="A4244" s="20" t="s">
        <v>2791</v>
      </c>
    </row>
    <row r="4245" spans="1:1" x14ac:dyDescent="0.2">
      <c r="A4245" s="20" t="s">
        <v>2846</v>
      </c>
    </row>
    <row r="4246" spans="1:1" x14ac:dyDescent="0.2">
      <c r="A4246" s="20" t="s">
        <v>2903</v>
      </c>
    </row>
    <row r="4247" spans="1:1" x14ac:dyDescent="0.2">
      <c r="A4247" s="20" t="s">
        <v>2960</v>
      </c>
    </row>
    <row r="4248" spans="1:1" x14ac:dyDescent="0.2">
      <c r="A4248" s="20" t="s">
        <v>2727</v>
      </c>
    </row>
    <row r="4249" spans="1:1" x14ac:dyDescent="0.2">
      <c r="A4249" s="20" t="s">
        <v>2792</v>
      </c>
    </row>
    <row r="4250" spans="1:1" x14ac:dyDescent="0.2">
      <c r="A4250" s="20" t="s">
        <v>2847</v>
      </c>
    </row>
    <row r="4251" spans="1:1" x14ac:dyDescent="0.2">
      <c r="A4251" s="20" t="s">
        <v>2904</v>
      </c>
    </row>
    <row r="4252" spans="1:1" x14ac:dyDescent="0.2">
      <c r="A4252" s="20" t="s">
        <v>2961</v>
      </c>
    </row>
    <row r="4253" spans="1:1" x14ac:dyDescent="0.2">
      <c r="A4253" s="20" t="s">
        <v>1864</v>
      </c>
    </row>
    <row r="4254" spans="1:1" x14ac:dyDescent="0.2">
      <c r="A4254" s="20" t="s">
        <v>332</v>
      </c>
    </row>
    <row r="4255" spans="1:1" x14ac:dyDescent="0.2">
      <c r="A4255" s="20" t="s">
        <v>515</v>
      </c>
    </row>
    <row r="4256" spans="1:1" x14ac:dyDescent="0.2">
      <c r="A4256" s="20" t="s">
        <v>2091</v>
      </c>
    </row>
    <row r="4257" spans="1:1" x14ac:dyDescent="0.2">
      <c r="A4257" s="20" t="s">
        <v>1178</v>
      </c>
    </row>
    <row r="4258" spans="1:1" x14ac:dyDescent="0.2">
      <c r="A4258" s="20" t="s">
        <v>1872</v>
      </c>
    </row>
    <row r="4259" spans="1:1" x14ac:dyDescent="0.2">
      <c r="A4259" s="20" t="s">
        <v>336</v>
      </c>
    </row>
    <row r="4260" spans="1:1" x14ac:dyDescent="0.2">
      <c r="A4260" s="20" t="s">
        <v>519</v>
      </c>
    </row>
    <row r="4261" spans="1:1" x14ac:dyDescent="0.2">
      <c r="A4261" s="20" t="s">
        <v>2095</v>
      </c>
    </row>
    <row r="4262" spans="1:1" x14ac:dyDescent="0.2">
      <c r="A4262" s="20" t="s">
        <v>1182</v>
      </c>
    </row>
    <row r="4263" spans="1:1" x14ac:dyDescent="0.2">
      <c r="A4263" s="20" t="s">
        <v>1862</v>
      </c>
    </row>
    <row r="4264" spans="1:1" x14ac:dyDescent="0.2">
      <c r="A4264" s="20" t="s">
        <v>331</v>
      </c>
    </row>
    <row r="4265" spans="1:1" x14ac:dyDescent="0.2">
      <c r="A4265" s="20" t="s">
        <v>514</v>
      </c>
    </row>
    <row r="4266" spans="1:1" x14ac:dyDescent="0.2">
      <c r="A4266" s="20" t="s">
        <v>2090</v>
      </c>
    </row>
    <row r="4267" spans="1:1" x14ac:dyDescent="0.2">
      <c r="A4267" s="20" t="s">
        <v>1177</v>
      </c>
    </row>
    <row r="4268" spans="1:1" x14ac:dyDescent="0.2">
      <c r="A4268" s="20" t="s">
        <v>1870</v>
      </c>
    </row>
    <row r="4269" spans="1:1" x14ac:dyDescent="0.2">
      <c r="A4269" s="20" t="s">
        <v>335</v>
      </c>
    </row>
    <row r="4270" spans="1:1" x14ac:dyDescent="0.2">
      <c r="A4270" s="20" t="s">
        <v>518</v>
      </c>
    </row>
    <row r="4271" spans="1:1" x14ac:dyDescent="0.2">
      <c r="A4271" s="20" t="s">
        <v>2094</v>
      </c>
    </row>
    <row r="4272" spans="1:1" x14ac:dyDescent="0.2">
      <c r="A4272" s="20" t="s">
        <v>1181</v>
      </c>
    </row>
    <row r="4273" spans="1:1" x14ac:dyDescent="0.2">
      <c r="A4273" s="20" t="s">
        <v>1868</v>
      </c>
    </row>
    <row r="4274" spans="1:1" x14ac:dyDescent="0.2">
      <c r="A4274" s="20" t="s">
        <v>334</v>
      </c>
    </row>
    <row r="4275" spans="1:1" x14ac:dyDescent="0.2">
      <c r="A4275" s="20" t="s">
        <v>517</v>
      </c>
    </row>
    <row r="4276" spans="1:1" x14ac:dyDescent="0.2">
      <c r="A4276" s="20" t="s">
        <v>2093</v>
      </c>
    </row>
    <row r="4277" spans="1:1" x14ac:dyDescent="0.2">
      <c r="A4277" s="20" t="s">
        <v>1180</v>
      </c>
    </row>
    <row r="4278" spans="1:1" x14ac:dyDescent="0.2">
      <c r="A4278" s="20" t="s">
        <v>1787</v>
      </c>
    </row>
    <row r="4279" spans="1:1" x14ac:dyDescent="0.2">
      <c r="A4279" s="20" t="s">
        <v>289</v>
      </c>
    </row>
    <row r="4280" spans="1:1" x14ac:dyDescent="0.2">
      <c r="A4280" s="20" t="s">
        <v>472</v>
      </c>
    </row>
    <row r="4281" spans="1:1" x14ac:dyDescent="0.2">
      <c r="A4281" s="20" t="s">
        <v>771</v>
      </c>
    </row>
    <row r="4282" spans="1:1" x14ac:dyDescent="0.2">
      <c r="A4282" s="20" t="s">
        <v>2237</v>
      </c>
    </row>
    <row r="4283" spans="1:1" x14ac:dyDescent="0.2">
      <c r="A4283" s="20" t="s">
        <v>1792</v>
      </c>
    </row>
    <row r="4284" spans="1:1" x14ac:dyDescent="0.2">
      <c r="A4284" s="20" t="s">
        <v>293</v>
      </c>
    </row>
    <row r="4285" spans="1:1" x14ac:dyDescent="0.2">
      <c r="A4285" s="20" t="s">
        <v>476</v>
      </c>
    </row>
    <row r="4286" spans="1:1" x14ac:dyDescent="0.2">
      <c r="A4286" s="20" t="s">
        <v>775</v>
      </c>
    </row>
    <row r="4287" spans="1:1" x14ac:dyDescent="0.2">
      <c r="A4287" s="20" t="s">
        <v>2241</v>
      </c>
    </row>
    <row r="4288" spans="1:1" x14ac:dyDescent="0.2">
      <c r="A4288" s="20" t="s">
        <v>2705</v>
      </c>
    </row>
    <row r="4289" spans="1:1" x14ac:dyDescent="0.2">
      <c r="A4289" s="20" t="s">
        <v>2779</v>
      </c>
    </row>
    <row r="4290" spans="1:1" x14ac:dyDescent="0.2">
      <c r="A4290" s="20" t="s">
        <v>2834</v>
      </c>
    </row>
    <row r="4291" spans="1:1" x14ac:dyDescent="0.2">
      <c r="A4291" s="20" t="s">
        <v>2891</v>
      </c>
    </row>
    <row r="4292" spans="1:1" x14ac:dyDescent="0.2">
      <c r="A4292" s="20" t="s">
        <v>2948</v>
      </c>
    </row>
    <row r="4293" spans="1:1" x14ac:dyDescent="0.2">
      <c r="A4293" s="20" t="s">
        <v>2706</v>
      </c>
    </row>
    <row r="4294" spans="1:1" x14ac:dyDescent="0.2">
      <c r="A4294" s="20" t="s">
        <v>2780</v>
      </c>
    </row>
    <row r="4295" spans="1:1" x14ac:dyDescent="0.2">
      <c r="A4295" s="20" t="s">
        <v>2835</v>
      </c>
    </row>
    <row r="4296" spans="1:1" x14ac:dyDescent="0.2">
      <c r="A4296" s="20" t="s">
        <v>2892</v>
      </c>
    </row>
    <row r="4297" spans="1:1" x14ac:dyDescent="0.2">
      <c r="A4297" s="20" t="s">
        <v>2949</v>
      </c>
    </row>
    <row r="4298" spans="1:1" x14ac:dyDescent="0.2">
      <c r="A4298" s="20" t="s">
        <v>1786</v>
      </c>
    </row>
    <row r="4299" spans="1:1" x14ac:dyDescent="0.2">
      <c r="A4299" s="20" t="s">
        <v>288</v>
      </c>
    </row>
    <row r="4300" spans="1:1" x14ac:dyDescent="0.2">
      <c r="A4300" s="20" t="s">
        <v>471</v>
      </c>
    </row>
    <row r="4301" spans="1:1" x14ac:dyDescent="0.2">
      <c r="A4301" s="20" t="s">
        <v>770</v>
      </c>
    </row>
    <row r="4302" spans="1:1" x14ac:dyDescent="0.2">
      <c r="A4302" s="20" t="s">
        <v>2236</v>
      </c>
    </row>
    <row r="4303" spans="1:1" x14ac:dyDescent="0.2">
      <c r="A4303" s="20" t="s">
        <v>1791</v>
      </c>
    </row>
    <row r="4304" spans="1:1" x14ac:dyDescent="0.2">
      <c r="A4304" s="20" t="s">
        <v>292</v>
      </c>
    </row>
    <row r="4305" spans="1:1" x14ac:dyDescent="0.2">
      <c r="A4305" s="20" t="s">
        <v>475</v>
      </c>
    </row>
    <row r="4306" spans="1:1" x14ac:dyDescent="0.2">
      <c r="A4306" s="20" t="s">
        <v>774</v>
      </c>
    </row>
    <row r="4307" spans="1:1" x14ac:dyDescent="0.2">
      <c r="A4307" s="20" t="s">
        <v>2240</v>
      </c>
    </row>
    <row r="4308" spans="1:1" x14ac:dyDescent="0.2">
      <c r="A4308" s="20" t="s">
        <v>1784</v>
      </c>
    </row>
    <row r="4309" spans="1:1" x14ac:dyDescent="0.2">
      <c r="A4309" s="20" t="s">
        <v>287</v>
      </c>
    </row>
    <row r="4310" spans="1:1" x14ac:dyDescent="0.2">
      <c r="A4310" s="20" t="s">
        <v>470</v>
      </c>
    </row>
    <row r="4311" spans="1:1" x14ac:dyDescent="0.2">
      <c r="A4311" s="20" t="s">
        <v>769</v>
      </c>
    </row>
    <row r="4312" spans="1:1" x14ac:dyDescent="0.2">
      <c r="A4312" s="20" t="s">
        <v>2235</v>
      </c>
    </row>
    <row r="4313" spans="1:1" x14ac:dyDescent="0.2">
      <c r="A4313" s="20" t="s">
        <v>1789</v>
      </c>
    </row>
    <row r="4314" spans="1:1" x14ac:dyDescent="0.2">
      <c r="A4314" s="20" t="s">
        <v>291</v>
      </c>
    </row>
    <row r="4315" spans="1:1" x14ac:dyDescent="0.2">
      <c r="A4315" s="20" t="s">
        <v>474</v>
      </c>
    </row>
    <row r="4316" spans="1:1" x14ac:dyDescent="0.2">
      <c r="A4316" s="20" t="s">
        <v>773</v>
      </c>
    </row>
    <row r="4317" spans="1:1" x14ac:dyDescent="0.2">
      <c r="A4317" s="20" t="s">
        <v>2239</v>
      </c>
    </row>
    <row r="4318" spans="1:1" x14ac:dyDescent="0.2">
      <c r="A4318" s="20" t="s">
        <v>1788</v>
      </c>
    </row>
    <row r="4319" spans="1:1" x14ac:dyDescent="0.2">
      <c r="A4319" s="20" t="s">
        <v>290</v>
      </c>
    </row>
    <row r="4320" spans="1:1" x14ac:dyDescent="0.2">
      <c r="A4320" s="20" t="s">
        <v>473</v>
      </c>
    </row>
    <row r="4321" spans="1:1" x14ac:dyDescent="0.2">
      <c r="A4321" s="20" t="s">
        <v>772</v>
      </c>
    </row>
    <row r="4322" spans="1:1" x14ac:dyDescent="0.2">
      <c r="A4322" s="20" t="s">
        <v>2238</v>
      </c>
    </row>
    <row r="4323" spans="1:1" x14ac:dyDescent="0.2">
      <c r="A4323" s="20" t="s">
        <v>1991</v>
      </c>
    </row>
    <row r="4324" spans="1:1" x14ac:dyDescent="0.2">
      <c r="A4324" s="20" t="s">
        <v>278</v>
      </c>
    </row>
    <row r="4325" spans="1:1" x14ac:dyDescent="0.2">
      <c r="A4325" s="20" t="s">
        <v>461</v>
      </c>
    </row>
    <row r="4326" spans="1:1" x14ac:dyDescent="0.2">
      <c r="A4326" s="20" t="s">
        <v>760</v>
      </c>
    </row>
    <row r="4327" spans="1:1" x14ac:dyDescent="0.2">
      <c r="A4327" s="20" t="s">
        <v>2226</v>
      </c>
    </row>
    <row r="4328" spans="1:1" x14ac:dyDescent="0.2">
      <c r="A4328" s="20" t="s">
        <v>1844</v>
      </c>
    </row>
    <row r="4329" spans="1:1" x14ac:dyDescent="0.2">
      <c r="A4329" s="20" t="s">
        <v>322</v>
      </c>
    </row>
    <row r="4330" spans="1:1" x14ac:dyDescent="0.2">
      <c r="A4330" s="20" t="s">
        <v>505</v>
      </c>
    </row>
    <row r="4331" spans="1:1" x14ac:dyDescent="0.2">
      <c r="A4331" s="20" t="s">
        <v>2081</v>
      </c>
    </row>
    <row r="4332" spans="1:1" x14ac:dyDescent="0.2">
      <c r="A4332" s="20" t="s">
        <v>2270</v>
      </c>
    </row>
    <row r="4333" spans="1:1" x14ac:dyDescent="0.2">
      <c r="A4333" s="20" t="s">
        <v>1850</v>
      </c>
    </row>
    <row r="4334" spans="1:1" x14ac:dyDescent="0.2">
      <c r="A4334" s="20" t="s">
        <v>325</v>
      </c>
    </row>
    <row r="4335" spans="1:1" x14ac:dyDescent="0.2">
      <c r="A4335" s="20" t="s">
        <v>508</v>
      </c>
    </row>
    <row r="4336" spans="1:1" x14ac:dyDescent="0.2">
      <c r="A4336" s="20" t="s">
        <v>2084</v>
      </c>
    </row>
    <row r="4337" spans="1:1" x14ac:dyDescent="0.2">
      <c r="A4337" s="20" t="s">
        <v>2273</v>
      </c>
    </row>
    <row r="4338" spans="1:1" x14ac:dyDescent="0.2">
      <c r="A4338" s="20" t="s">
        <v>1858</v>
      </c>
    </row>
    <row r="4339" spans="1:1" x14ac:dyDescent="0.2">
      <c r="A4339" s="20" t="s">
        <v>329</v>
      </c>
    </row>
    <row r="4340" spans="1:1" x14ac:dyDescent="0.2">
      <c r="A4340" s="20" t="s">
        <v>512</v>
      </c>
    </row>
    <row r="4341" spans="1:1" x14ac:dyDescent="0.2">
      <c r="A4341" s="20" t="s">
        <v>2088</v>
      </c>
    </row>
    <row r="4342" spans="1:1" x14ac:dyDescent="0.2">
      <c r="A4342" s="20" t="s">
        <v>1175</v>
      </c>
    </row>
    <row r="4343" spans="1:1" x14ac:dyDescent="0.2">
      <c r="A4343" s="20" t="s">
        <v>2721</v>
      </c>
    </row>
    <row r="4344" spans="1:1" x14ac:dyDescent="0.2">
      <c r="A4344" s="20" t="s">
        <v>2789</v>
      </c>
    </row>
    <row r="4345" spans="1:1" x14ac:dyDescent="0.2">
      <c r="A4345" s="20" t="s">
        <v>2844</v>
      </c>
    </row>
    <row r="4346" spans="1:1" x14ac:dyDescent="0.2">
      <c r="A4346" s="20" t="s">
        <v>2901</v>
      </c>
    </row>
    <row r="4347" spans="1:1" x14ac:dyDescent="0.2">
      <c r="A4347" s="20" t="s">
        <v>2958</v>
      </c>
    </row>
    <row r="4348" spans="1:1" x14ac:dyDescent="0.2">
      <c r="A4348" s="20" t="s">
        <v>2723</v>
      </c>
    </row>
    <row r="4349" spans="1:1" x14ac:dyDescent="0.2">
      <c r="A4349" s="20" t="s">
        <v>2790</v>
      </c>
    </row>
    <row r="4350" spans="1:1" x14ac:dyDescent="0.2">
      <c r="A4350" s="20" t="s">
        <v>2845</v>
      </c>
    </row>
    <row r="4351" spans="1:1" x14ac:dyDescent="0.2">
      <c r="A4351" s="20" t="s">
        <v>2902</v>
      </c>
    </row>
    <row r="4352" spans="1:1" x14ac:dyDescent="0.2">
      <c r="A4352" s="20" t="s">
        <v>2959</v>
      </c>
    </row>
    <row r="4353" spans="1:1" x14ac:dyDescent="0.2">
      <c r="A4353" s="20" t="s">
        <v>1848</v>
      </c>
    </row>
    <row r="4354" spans="1:1" x14ac:dyDescent="0.2">
      <c r="A4354" s="20" t="s">
        <v>324</v>
      </c>
    </row>
    <row r="4355" spans="1:1" x14ac:dyDescent="0.2">
      <c r="A4355" s="20" t="s">
        <v>507</v>
      </c>
    </row>
    <row r="4356" spans="1:1" x14ac:dyDescent="0.2">
      <c r="A4356" s="20" t="s">
        <v>2083</v>
      </c>
    </row>
    <row r="4357" spans="1:1" x14ac:dyDescent="0.2">
      <c r="A4357" s="20" t="s">
        <v>2272</v>
      </c>
    </row>
    <row r="4358" spans="1:1" x14ac:dyDescent="0.2">
      <c r="A4358" s="20" t="s">
        <v>1856</v>
      </c>
    </row>
    <row r="4359" spans="1:1" x14ac:dyDescent="0.2">
      <c r="A4359" s="20" t="s">
        <v>328</v>
      </c>
    </row>
    <row r="4360" spans="1:1" x14ac:dyDescent="0.2">
      <c r="A4360" s="20" t="s">
        <v>511</v>
      </c>
    </row>
    <row r="4361" spans="1:1" x14ac:dyDescent="0.2">
      <c r="A4361" s="20" t="s">
        <v>2087</v>
      </c>
    </row>
    <row r="4362" spans="1:1" x14ac:dyDescent="0.2">
      <c r="A4362" s="20" t="s">
        <v>1174</v>
      </c>
    </row>
    <row r="4363" spans="1:1" x14ac:dyDescent="0.2">
      <c r="A4363" s="20" t="s">
        <v>1846</v>
      </c>
    </row>
    <row r="4364" spans="1:1" x14ac:dyDescent="0.2">
      <c r="A4364" s="20" t="s">
        <v>323</v>
      </c>
    </row>
    <row r="4365" spans="1:1" x14ac:dyDescent="0.2">
      <c r="A4365" s="20" t="s">
        <v>506</v>
      </c>
    </row>
    <row r="4366" spans="1:1" x14ac:dyDescent="0.2">
      <c r="A4366" s="20" t="s">
        <v>2082</v>
      </c>
    </row>
    <row r="4367" spans="1:1" x14ac:dyDescent="0.2">
      <c r="A4367" s="20" t="s">
        <v>2271</v>
      </c>
    </row>
    <row r="4368" spans="1:1" x14ac:dyDescent="0.2">
      <c r="A4368" s="20" t="s">
        <v>1854</v>
      </c>
    </row>
    <row r="4369" spans="1:1" x14ac:dyDescent="0.2">
      <c r="A4369" s="20" t="s">
        <v>327</v>
      </c>
    </row>
    <row r="4370" spans="1:1" x14ac:dyDescent="0.2">
      <c r="A4370" s="20" t="s">
        <v>510</v>
      </c>
    </row>
    <row r="4371" spans="1:1" x14ac:dyDescent="0.2">
      <c r="A4371" s="20" t="s">
        <v>2086</v>
      </c>
    </row>
    <row r="4372" spans="1:1" x14ac:dyDescent="0.2">
      <c r="A4372" s="20" t="s">
        <v>2275</v>
      </c>
    </row>
    <row r="4373" spans="1:1" x14ac:dyDescent="0.2">
      <c r="A4373" s="20" t="s">
        <v>1852</v>
      </c>
    </row>
    <row r="4374" spans="1:1" x14ac:dyDescent="0.2">
      <c r="A4374" s="20" t="s">
        <v>326</v>
      </c>
    </row>
    <row r="4375" spans="1:1" x14ac:dyDescent="0.2">
      <c r="A4375" s="20" t="s">
        <v>509</v>
      </c>
    </row>
    <row r="4376" spans="1:1" x14ac:dyDescent="0.2">
      <c r="A4376" s="20" t="s">
        <v>2085</v>
      </c>
    </row>
    <row r="4377" spans="1:1" x14ac:dyDescent="0.2">
      <c r="A4377" s="20" t="s">
        <v>2274</v>
      </c>
    </row>
    <row r="4378" spans="1:1" x14ac:dyDescent="0.2">
      <c r="A4378" s="20" t="s">
        <v>1995</v>
      </c>
    </row>
    <row r="4379" spans="1:1" x14ac:dyDescent="0.2">
      <c r="A4379" s="20" t="s">
        <v>281</v>
      </c>
    </row>
    <row r="4380" spans="1:1" x14ac:dyDescent="0.2">
      <c r="A4380" s="20" t="s">
        <v>464</v>
      </c>
    </row>
    <row r="4381" spans="1:1" x14ac:dyDescent="0.2">
      <c r="A4381" s="20" t="s">
        <v>763</v>
      </c>
    </row>
    <row r="4382" spans="1:1" x14ac:dyDescent="0.2">
      <c r="A4382" s="20" t="s">
        <v>2229</v>
      </c>
    </row>
    <row r="4383" spans="1:1" x14ac:dyDescent="0.2">
      <c r="A4383" s="20" t="s">
        <v>1782</v>
      </c>
    </row>
    <row r="4384" spans="1:1" x14ac:dyDescent="0.2">
      <c r="A4384" s="20" t="s">
        <v>285</v>
      </c>
    </row>
    <row r="4385" spans="1:1" x14ac:dyDescent="0.2">
      <c r="A4385" s="20" t="s">
        <v>468</v>
      </c>
    </row>
    <row r="4386" spans="1:1" x14ac:dyDescent="0.2">
      <c r="A4386" s="20" t="s">
        <v>767</v>
      </c>
    </row>
    <row r="4387" spans="1:1" x14ac:dyDescent="0.2">
      <c r="A4387" s="20" t="s">
        <v>2233</v>
      </c>
    </row>
    <row r="4388" spans="1:1" x14ac:dyDescent="0.2">
      <c r="A4388" s="20" t="s">
        <v>2702</v>
      </c>
    </row>
    <row r="4389" spans="1:1" x14ac:dyDescent="0.2">
      <c r="A4389" s="20" t="s">
        <v>2777</v>
      </c>
    </row>
    <row r="4390" spans="1:1" x14ac:dyDescent="0.2">
      <c r="A4390" s="20" t="s">
        <v>2832</v>
      </c>
    </row>
    <row r="4391" spans="1:1" x14ac:dyDescent="0.2">
      <c r="A4391" s="20" t="s">
        <v>2889</v>
      </c>
    </row>
    <row r="4392" spans="1:1" x14ac:dyDescent="0.2">
      <c r="A4392" s="20" t="s">
        <v>2946</v>
      </c>
    </row>
    <row r="4393" spans="1:1" x14ac:dyDescent="0.2">
      <c r="A4393" s="20" t="s">
        <v>2704</v>
      </c>
    </row>
    <row r="4394" spans="1:1" x14ac:dyDescent="0.2">
      <c r="A4394" s="20" t="s">
        <v>2778</v>
      </c>
    </row>
    <row r="4395" spans="1:1" x14ac:dyDescent="0.2">
      <c r="A4395" s="20" t="s">
        <v>2833</v>
      </c>
    </row>
    <row r="4396" spans="1:1" x14ac:dyDescent="0.2">
      <c r="A4396" s="20" t="s">
        <v>2890</v>
      </c>
    </row>
    <row r="4397" spans="1:1" x14ac:dyDescent="0.2">
      <c r="A4397" s="20" t="s">
        <v>2947</v>
      </c>
    </row>
    <row r="4398" spans="1:1" x14ac:dyDescent="0.2">
      <c r="A4398" s="20" t="s">
        <v>1994</v>
      </c>
    </row>
    <row r="4399" spans="1:1" x14ac:dyDescent="0.2">
      <c r="A4399" s="20" t="s">
        <v>280</v>
      </c>
    </row>
    <row r="4400" spans="1:1" x14ac:dyDescent="0.2">
      <c r="A4400" s="20" t="s">
        <v>463</v>
      </c>
    </row>
    <row r="4401" spans="1:1" x14ac:dyDescent="0.2">
      <c r="A4401" s="20" t="s">
        <v>762</v>
      </c>
    </row>
    <row r="4402" spans="1:1" x14ac:dyDescent="0.2">
      <c r="A4402" s="20" t="s">
        <v>2228</v>
      </c>
    </row>
    <row r="4403" spans="1:1" x14ac:dyDescent="0.2">
      <c r="A4403" s="20" t="s">
        <v>1781</v>
      </c>
    </row>
    <row r="4404" spans="1:1" x14ac:dyDescent="0.2">
      <c r="A4404" s="20" t="s">
        <v>284</v>
      </c>
    </row>
    <row r="4405" spans="1:1" x14ac:dyDescent="0.2">
      <c r="A4405" s="20" t="s">
        <v>467</v>
      </c>
    </row>
    <row r="4406" spans="1:1" x14ac:dyDescent="0.2">
      <c r="A4406" s="20" t="s">
        <v>766</v>
      </c>
    </row>
    <row r="4407" spans="1:1" x14ac:dyDescent="0.2">
      <c r="A4407" s="20" t="s">
        <v>2232</v>
      </c>
    </row>
    <row r="4408" spans="1:1" x14ac:dyDescent="0.2">
      <c r="A4408" s="20" t="s">
        <v>1992</v>
      </c>
    </row>
    <row r="4409" spans="1:1" x14ac:dyDescent="0.2">
      <c r="A4409" s="20" t="s">
        <v>279</v>
      </c>
    </row>
    <row r="4410" spans="1:1" x14ac:dyDescent="0.2">
      <c r="A4410" s="20" t="s">
        <v>462</v>
      </c>
    </row>
    <row r="4411" spans="1:1" x14ac:dyDescent="0.2">
      <c r="A4411" s="20" t="s">
        <v>761</v>
      </c>
    </row>
    <row r="4412" spans="1:1" x14ac:dyDescent="0.2">
      <c r="A4412" s="20" t="s">
        <v>2227</v>
      </c>
    </row>
    <row r="4413" spans="1:1" x14ac:dyDescent="0.2">
      <c r="A4413" s="20" t="s">
        <v>1998</v>
      </c>
    </row>
    <row r="4414" spans="1:1" x14ac:dyDescent="0.2">
      <c r="A4414" s="20" t="s">
        <v>283</v>
      </c>
    </row>
    <row r="4415" spans="1:1" x14ac:dyDescent="0.2">
      <c r="A4415" s="20" t="s">
        <v>466</v>
      </c>
    </row>
    <row r="4416" spans="1:1" x14ac:dyDescent="0.2">
      <c r="A4416" s="20" t="s">
        <v>765</v>
      </c>
    </row>
    <row r="4417" spans="1:1" x14ac:dyDescent="0.2">
      <c r="A4417" s="20" t="s">
        <v>2231</v>
      </c>
    </row>
    <row r="4418" spans="1:1" x14ac:dyDescent="0.2">
      <c r="A4418" s="20" t="s">
        <v>1997</v>
      </c>
    </row>
    <row r="4419" spans="1:1" x14ac:dyDescent="0.2">
      <c r="A4419" s="20" t="s">
        <v>282</v>
      </c>
    </row>
    <row r="4420" spans="1:1" x14ac:dyDescent="0.2">
      <c r="A4420" s="20" t="s">
        <v>465</v>
      </c>
    </row>
    <row r="4421" spans="1:1" x14ac:dyDescent="0.2">
      <c r="A4421" s="20" t="s">
        <v>764</v>
      </c>
    </row>
    <row r="4422" spans="1:1" x14ac:dyDescent="0.2">
      <c r="A4422" s="20" t="s">
        <v>2230</v>
      </c>
    </row>
    <row r="4423" spans="1:1" x14ac:dyDescent="0.2">
      <c r="A4423" s="20" t="s">
        <v>1793</v>
      </c>
    </row>
    <row r="4424" spans="1:1" x14ac:dyDescent="0.2">
      <c r="A4424" s="20" t="s">
        <v>294</v>
      </c>
    </row>
    <row r="4425" spans="1:1" x14ac:dyDescent="0.2">
      <c r="A4425" s="20" t="s">
        <v>477</v>
      </c>
    </row>
    <row r="4426" spans="1:1" x14ac:dyDescent="0.2">
      <c r="A4426" s="20" t="s">
        <v>776</v>
      </c>
    </row>
    <row r="4427" spans="1:1" x14ac:dyDescent="0.2">
      <c r="A4427" s="20" t="s">
        <v>2242</v>
      </c>
    </row>
    <row r="4428" spans="1:1" x14ac:dyDescent="0.2">
      <c r="A4428" s="20" t="s">
        <v>543</v>
      </c>
    </row>
    <row r="4429" spans="1:1" x14ac:dyDescent="0.2">
      <c r="A4429" s="20" t="s">
        <v>338</v>
      </c>
    </row>
    <row r="4430" spans="1:1" x14ac:dyDescent="0.2">
      <c r="A4430" s="20" t="s">
        <v>521</v>
      </c>
    </row>
    <row r="4431" spans="1:1" x14ac:dyDescent="0.2">
      <c r="A4431" s="20" t="s">
        <v>2097</v>
      </c>
    </row>
    <row r="4432" spans="1:1" x14ac:dyDescent="0.2">
      <c r="A4432" s="20" t="s">
        <v>1184</v>
      </c>
    </row>
    <row r="4433" spans="1:1" x14ac:dyDescent="0.2">
      <c r="A4433" s="20" t="s">
        <v>549</v>
      </c>
    </row>
    <row r="4434" spans="1:1" x14ac:dyDescent="0.2">
      <c r="A4434" s="20" t="s">
        <v>341</v>
      </c>
    </row>
    <row r="4435" spans="1:1" x14ac:dyDescent="0.2">
      <c r="A4435" s="20" t="s">
        <v>524</v>
      </c>
    </row>
    <row r="4436" spans="1:1" x14ac:dyDescent="0.2">
      <c r="A4436" s="20" t="s">
        <v>2100</v>
      </c>
    </row>
    <row r="4437" spans="1:1" x14ac:dyDescent="0.2">
      <c r="A4437" s="20" t="s">
        <v>1187</v>
      </c>
    </row>
    <row r="4438" spans="1:1" x14ac:dyDescent="0.2">
      <c r="A4438" s="20" t="s">
        <v>557</v>
      </c>
    </row>
    <row r="4439" spans="1:1" x14ac:dyDescent="0.2">
      <c r="A4439" s="20" t="s">
        <v>345</v>
      </c>
    </row>
    <row r="4440" spans="1:1" x14ac:dyDescent="0.2">
      <c r="A4440" s="20" t="s">
        <v>528</v>
      </c>
    </row>
    <row r="4441" spans="1:1" x14ac:dyDescent="0.2">
      <c r="A4441" s="20" t="s">
        <v>2104</v>
      </c>
    </row>
    <row r="4442" spans="1:1" x14ac:dyDescent="0.2">
      <c r="A4442" s="20" t="s">
        <v>1191</v>
      </c>
    </row>
    <row r="4443" spans="1:1" x14ac:dyDescent="0.2">
      <c r="A4443" s="20" t="s">
        <v>2729</v>
      </c>
    </row>
    <row r="4444" spans="1:1" x14ac:dyDescent="0.2">
      <c r="A4444" s="20" t="s">
        <v>2793</v>
      </c>
    </row>
    <row r="4445" spans="1:1" x14ac:dyDescent="0.2">
      <c r="A4445" s="20" t="s">
        <v>2848</v>
      </c>
    </row>
    <row r="4446" spans="1:1" x14ac:dyDescent="0.2">
      <c r="A4446" s="20" t="s">
        <v>2905</v>
      </c>
    </row>
    <row r="4447" spans="1:1" x14ac:dyDescent="0.2">
      <c r="A4447" s="20" t="s">
        <v>2962</v>
      </c>
    </row>
    <row r="4448" spans="1:1" x14ac:dyDescent="0.2">
      <c r="A4448" s="20" t="s">
        <v>2731</v>
      </c>
    </row>
    <row r="4449" spans="1:1" x14ac:dyDescent="0.2">
      <c r="A4449" s="20" t="s">
        <v>2794</v>
      </c>
    </row>
    <row r="4450" spans="1:1" x14ac:dyDescent="0.2">
      <c r="A4450" s="20" t="s">
        <v>2849</v>
      </c>
    </row>
    <row r="4451" spans="1:1" x14ac:dyDescent="0.2">
      <c r="A4451" s="20" t="s">
        <v>2906</v>
      </c>
    </row>
    <row r="4452" spans="1:1" x14ac:dyDescent="0.2">
      <c r="A4452" s="20" t="s">
        <v>2963</v>
      </c>
    </row>
    <row r="4453" spans="1:1" x14ac:dyDescent="0.2">
      <c r="A4453" s="20" t="s">
        <v>547</v>
      </c>
    </row>
    <row r="4454" spans="1:1" x14ac:dyDescent="0.2">
      <c r="A4454" s="20" t="s">
        <v>340</v>
      </c>
    </row>
    <row r="4455" spans="1:1" x14ac:dyDescent="0.2">
      <c r="A4455" s="20" t="s">
        <v>523</v>
      </c>
    </row>
    <row r="4456" spans="1:1" x14ac:dyDescent="0.2">
      <c r="A4456" s="20" t="s">
        <v>2099</v>
      </c>
    </row>
    <row r="4457" spans="1:1" x14ac:dyDescent="0.2">
      <c r="A4457" s="20" t="s">
        <v>1186</v>
      </c>
    </row>
    <row r="4458" spans="1:1" x14ac:dyDescent="0.2">
      <c r="A4458" s="20" t="s">
        <v>555</v>
      </c>
    </row>
    <row r="4459" spans="1:1" x14ac:dyDescent="0.2">
      <c r="A4459" s="20" t="s">
        <v>344</v>
      </c>
    </row>
    <row r="4460" spans="1:1" x14ac:dyDescent="0.2">
      <c r="A4460" s="20" t="s">
        <v>527</v>
      </c>
    </row>
    <row r="4461" spans="1:1" x14ac:dyDescent="0.2">
      <c r="A4461" s="20" t="s">
        <v>2103</v>
      </c>
    </row>
    <row r="4462" spans="1:1" x14ac:dyDescent="0.2">
      <c r="A4462" s="20" t="s">
        <v>1190</v>
      </c>
    </row>
    <row r="4463" spans="1:1" x14ac:dyDescent="0.2">
      <c r="A4463" s="20" t="s">
        <v>545</v>
      </c>
    </row>
    <row r="4464" spans="1:1" x14ac:dyDescent="0.2">
      <c r="A4464" s="20" t="s">
        <v>339</v>
      </c>
    </row>
    <row r="4465" spans="1:1" x14ac:dyDescent="0.2">
      <c r="A4465" s="20" t="s">
        <v>522</v>
      </c>
    </row>
    <row r="4466" spans="1:1" x14ac:dyDescent="0.2">
      <c r="A4466" s="20" t="s">
        <v>2098</v>
      </c>
    </row>
    <row r="4467" spans="1:1" x14ac:dyDescent="0.2">
      <c r="A4467" s="20" t="s">
        <v>1185</v>
      </c>
    </row>
    <row r="4468" spans="1:1" x14ac:dyDescent="0.2">
      <c r="A4468" s="20" t="s">
        <v>553</v>
      </c>
    </row>
    <row r="4469" spans="1:1" x14ac:dyDescent="0.2">
      <c r="A4469" s="20" t="s">
        <v>343</v>
      </c>
    </row>
    <row r="4470" spans="1:1" x14ac:dyDescent="0.2">
      <c r="A4470" s="20" t="s">
        <v>526</v>
      </c>
    </row>
    <row r="4471" spans="1:1" x14ac:dyDescent="0.2">
      <c r="A4471" s="20" t="s">
        <v>2102</v>
      </c>
    </row>
    <row r="4472" spans="1:1" x14ac:dyDescent="0.2">
      <c r="A4472" s="20" t="s">
        <v>1189</v>
      </c>
    </row>
    <row r="4473" spans="1:1" x14ac:dyDescent="0.2">
      <c r="A4473" s="20" t="s">
        <v>551</v>
      </c>
    </row>
    <row r="4474" spans="1:1" x14ac:dyDescent="0.2">
      <c r="A4474" s="20" t="s">
        <v>342</v>
      </c>
    </row>
    <row r="4475" spans="1:1" x14ac:dyDescent="0.2">
      <c r="A4475" s="20" t="s">
        <v>525</v>
      </c>
    </row>
    <row r="4476" spans="1:1" x14ac:dyDescent="0.2">
      <c r="A4476" s="20" t="s">
        <v>2101</v>
      </c>
    </row>
    <row r="4477" spans="1:1" x14ac:dyDescent="0.2">
      <c r="A4477" s="20" t="s">
        <v>1188</v>
      </c>
    </row>
    <row r="4478" spans="1:1" x14ac:dyDescent="0.2">
      <c r="A4478" s="20" t="s">
        <v>1797</v>
      </c>
    </row>
    <row r="4479" spans="1:1" x14ac:dyDescent="0.2">
      <c r="A4479" s="20" t="s">
        <v>297</v>
      </c>
    </row>
    <row r="4480" spans="1:1" x14ac:dyDescent="0.2">
      <c r="A4480" s="20" t="s">
        <v>480</v>
      </c>
    </row>
    <row r="4481" spans="1:1" x14ac:dyDescent="0.2">
      <c r="A4481" s="20" t="s">
        <v>779</v>
      </c>
    </row>
    <row r="4482" spans="1:1" x14ac:dyDescent="0.2">
      <c r="A4482" s="20" t="s">
        <v>2245</v>
      </c>
    </row>
    <row r="4483" spans="1:1" x14ac:dyDescent="0.2">
      <c r="A4483" s="20" t="s">
        <v>1802</v>
      </c>
    </row>
    <row r="4484" spans="1:1" x14ac:dyDescent="0.2">
      <c r="A4484" s="20" t="s">
        <v>301</v>
      </c>
    </row>
    <row r="4485" spans="1:1" x14ac:dyDescent="0.2">
      <c r="A4485" s="20" t="s">
        <v>484</v>
      </c>
    </row>
    <row r="4486" spans="1:1" x14ac:dyDescent="0.2">
      <c r="A4486" s="20" t="s">
        <v>783</v>
      </c>
    </row>
    <row r="4487" spans="1:1" x14ac:dyDescent="0.2">
      <c r="A4487" s="20" t="s">
        <v>2249</v>
      </c>
    </row>
    <row r="4488" spans="1:1" x14ac:dyDescent="0.2">
      <c r="A4488" s="20" t="s">
        <v>2707</v>
      </c>
    </row>
    <row r="4489" spans="1:1" x14ac:dyDescent="0.2">
      <c r="A4489" s="20" t="s">
        <v>2781</v>
      </c>
    </row>
    <row r="4490" spans="1:1" x14ac:dyDescent="0.2">
      <c r="A4490" s="20" t="s">
        <v>2836</v>
      </c>
    </row>
    <row r="4491" spans="1:1" x14ac:dyDescent="0.2">
      <c r="A4491" s="20" t="s">
        <v>2893</v>
      </c>
    </row>
    <row r="4492" spans="1:1" x14ac:dyDescent="0.2">
      <c r="A4492" s="20" t="s">
        <v>2950</v>
      </c>
    </row>
    <row r="4493" spans="1:1" x14ac:dyDescent="0.2">
      <c r="A4493" s="20" t="s">
        <v>2708</v>
      </c>
    </row>
    <row r="4494" spans="1:1" x14ac:dyDescent="0.2">
      <c r="A4494" s="20" t="s">
        <v>2782</v>
      </c>
    </row>
    <row r="4495" spans="1:1" x14ac:dyDescent="0.2">
      <c r="A4495" s="20" t="s">
        <v>2837</v>
      </c>
    </row>
    <row r="4496" spans="1:1" x14ac:dyDescent="0.2">
      <c r="A4496" s="20" t="s">
        <v>2894</v>
      </c>
    </row>
    <row r="4497" spans="1:1" x14ac:dyDescent="0.2">
      <c r="A4497" s="20" t="s">
        <v>2951</v>
      </c>
    </row>
    <row r="4498" spans="1:1" x14ac:dyDescent="0.2">
      <c r="A4498" s="20" t="s">
        <v>1796</v>
      </c>
    </row>
    <row r="4499" spans="1:1" x14ac:dyDescent="0.2">
      <c r="A4499" s="20" t="s">
        <v>296</v>
      </c>
    </row>
    <row r="4500" spans="1:1" x14ac:dyDescent="0.2">
      <c r="A4500" s="20" t="s">
        <v>479</v>
      </c>
    </row>
    <row r="4501" spans="1:1" x14ac:dyDescent="0.2">
      <c r="A4501" s="20" t="s">
        <v>778</v>
      </c>
    </row>
    <row r="4502" spans="1:1" x14ac:dyDescent="0.2">
      <c r="A4502" s="20" t="s">
        <v>2244</v>
      </c>
    </row>
    <row r="4503" spans="1:1" x14ac:dyDescent="0.2">
      <c r="A4503" s="20" t="s">
        <v>1801</v>
      </c>
    </row>
    <row r="4504" spans="1:1" x14ac:dyDescent="0.2">
      <c r="A4504" s="20" t="s">
        <v>300</v>
      </c>
    </row>
    <row r="4505" spans="1:1" x14ac:dyDescent="0.2">
      <c r="A4505" s="20" t="s">
        <v>483</v>
      </c>
    </row>
    <row r="4506" spans="1:1" x14ac:dyDescent="0.2">
      <c r="A4506" s="20" t="s">
        <v>782</v>
      </c>
    </row>
    <row r="4507" spans="1:1" x14ac:dyDescent="0.2">
      <c r="A4507" s="20" t="s">
        <v>2248</v>
      </c>
    </row>
    <row r="4508" spans="1:1" x14ac:dyDescent="0.2">
      <c r="A4508" s="20" t="s">
        <v>1794</v>
      </c>
    </row>
    <row r="4509" spans="1:1" x14ac:dyDescent="0.2">
      <c r="A4509" s="20" t="s">
        <v>295</v>
      </c>
    </row>
    <row r="4510" spans="1:1" x14ac:dyDescent="0.2">
      <c r="A4510" s="20" t="s">
        <v>478</v>
      </c>
    </row>
    <row r="4511" spans="1:1" x14ac:dyDescent="0.2">
      <c r="A4511" s="20" t="s">
        <v>777</v>
      </c>
    </row>
    <row r="4512" spans="1:1" x14ac:dyDescent="0.2">
      <c r="A4512" s="20" t="s">
        <v>2243</v>
      </c>
    </row>
    <row r="4513" spans="1:1" x14ac:dyDescent="0.2">
      <c r="A4513" s="20" t="s">
        <v>1799</v>
      </c>
    </row>
    <row r="4514" spans="1:1" x14ac:dyDescent="0.2">
      <c r="A4514" s="20" t="s">
        <v>299</v>
      </c>
    </row>
    <row r="4515" spans="1:1" x14ac:dyDescent="0.2">
      <c r="A4515" s="20" t="s">
        <v>482</v>
      </c>
    </row>
    <row r="4516" spans="1:1" x14ac:dyDescent="0.2">
      <c r="A4516" s="20" t="s">
        <v>781</v>
      </c>
    </row>
    <row r="4517" spans="1:1" x14ac:dyDescent="0.2">
      <c r="A4517" s="20" t="s">
        <v>2247</v>
      </c>
    </row>
    <row r="4518" spans="1:1" x14ac:dyDescent="0.2">
      <c r="A4518" s="20" t="s">
        <v>1798</v>
      </c>
    </row>
    <row r="4519" spans="1:1" x14ac:dyDescent="0.2">
      <c r="A4519" s="20" t="s">
        <v>298</v>
      </c>
    </row>
    <row r="4520" spans="1:1" x14ac:dyDescent="0.2">
      <c r="A4520" s="20" t="s">
        <v>481</v>
      </c>
    </row>
    <row r="4521" spans="1:1" x14ac:dyDescent="0.2">
      <c r="A4521" s="20" t="s">
        <v>780</v>
      </c>
    </row>
    <row r="4522" spans="1:1" x14ac:dyDescent="0.2">
      <c r="A4522" s="20" t="s">
        <v>2246</v>
      </c>
    </row>
    <row r="4523" spans="1:1" x14ac:dyDescent="0.2">
      <c r="A4523" s="20" t="s">
        <v>1961</v>
      </c>
    </row>
    <row r="4524" spans="1:1" x14ac:dyDescent="0.2">
      <c r="A4524" s="20" t="s">
        <v>664</v>
      </c>
    </row>
    <row r="4525" spans="1:1" x14ac:dyDescent="0.2">
      <c r="A4525" s="20" t="s">
        <v>443</v>
      </c>
    </row>
    <row r="4526" spans="1:1" x14ac:dyDescent="0.2">
      <c r="A4526" s="20" t="s">
        <v>742</v>
      </c>
    </row>
    <row r="4527" spans="1:1" x14ac:dyDescent="0.2">
      <c r="A4527" s="20" t="s">
        <v>2208</v>
      </c>
    </row>
    <row r="4528" spans="1:1" x14ac:dyDescent="0.2">
      <c r="A4528" s="20" t="s">
        <v>2472</v>
      </c>
    </row>
    <row r="4529" spans="1:1" x14ac:dyDescent="0.2">
      <c r="A4529" s="20" t="s">
        <v>2513</v>
      </c>
    </row>
    <row r="4530" spans="1:1" x14ac:dyDescent="0.2">
      <c r="A4530" s="20" t="s">
        <v>703</v>
      </c>
    </row>
    <row r="4531" spans="1:1" x14ac:dyDescent="0.2">
      <c r="A4531" s="20" t="s">
        <v>2295</v>
      </c>
    </row>
    <row r="4532" spans="1:1" x14ac:dyDescent="0.2">
      <c r="A4532" s="20" t="s">
        <v>969</v>
      </c>
    </row>
    <row r="4533" spans="1:1" x14ac:dyDescent="0.2">
      <c r="A4533" s="20" t="s">
        <v>2475</v>
      </c>
    </row>
    <row r="4534" spans="1:1" x14ac:dyDescent="0.2">
      <c r="A4534" s="20" t="s">
        <v>2515</v>
      </c>
    </row>
    <row r="4535" spans="1:1" x14ac:dyDescent="0.2">
      <c r="A4535" s="20" t="s">
        <v>705</v>
      </c>
    </row>
    <row r="4536" spans="1:1" x14ac:dyDescent="0.2">
      <c r="A4536" s="20" t="s">
        <v>2297</v>
      </c>
    </row>
    <row r="4537" spans="1:1" x14ac:dyDescent="0.2">
      <c r="A4537" s="20" t="s">
        <v>971</v>
      </c>
    </row>
    <row r="4538" spans="1:1" x14ac:dyDescent="0.2">
      <c r="A4538" s="20" t="s">
        <v>2485</v>
      </c>
    </row>
    <row r="4539" spans="1:1" x14ac:dyDescent="0.2">
      <c r="A4539" s="20" t="s">
        <v>2521</v>
      </c>
    </row>
    <row r="4540" spans="1:1" x14ac:dyDescent="0.2">
      <c r="A4540" s="20" t="s">
        <v>711</v>
      </c>
    </row>
    <row r="4541" spans="1:1" x14ac:dyDescent="0.2">
      <c r="A4541" s="20" t="s">
        <v>2303</v>
      </c>
    </row>
    <row r="4542" spans="1:1" x14ac:dyDescent="0.2">
      <c r="A4542" s="20" t="s">
        <v>977</v>
      </c>
    </row>
    <row r="4543" spans="1:1" x14ac:dyDescent="0.2">
      <c r="A4543" s="20" t="s">
        <v>566</v>
      </c>
    </row>
    <row r="4544" spans="1:1" x14ac:dyDescent="0.2">
      <c r="A4544" s="20" t="s">
        <v>350</v>
      </c>
    </row>
    <row r="4545" spans="1:1" x14ac:dyDescent="0.2">
      <c r="A4545" s="20" t="s">
        <v>533</v>
      </c>
    </row>
    <row r="4546" spans="1:1" x14ac:dyDescent="0.2">
      <c r="A4546" s="20" t="s">
        <v>2109</v>
      </c>
    </row>
    <row r="4547" spans="1:1" x14ac:dyDescent="0.2">
      <c r="A4547" s="20" t="s">
        <v>1196</v>
      </c>
    </row>
    <row r="4548" spans="1:1" x14ac:dyDescent="0.2">
      <c r="A4548" s="20" t="s">
        <v>2740</v>
      </c>
    </row>
    <row r="4549" spans="1:1" x14ac:dyDescent="0.2">
      <c r="A4549" s="20" t="s">
        <v>2799</v>
      </c>
    </row>
    <row r="4550" spans="1:1" x14ac:dyDescent="0.2">
      <c r="A4550" s="20" t="s">
        <v>2854</v>
      </c>
    </row>
    <row r="4551" spans="1:1" x14ac:dyDescent="0.2">
      <c r="A4551" s="20" t="s">
        <v>2911</v>
      </c>
    </row>
    <row r="4552" spans="1:1" x14ac:dyDescent="0.2">
      <c r="A4552" s="20" t="s">
        <v>2968</v>
      </c>
    </row>
    <row r="4553" spans="1:1" x14ac:dyDescent="0.2">
      <c r="A4553" s="20" t="s">
        <v>2487</v>
      </c>
    </row>
    <row r="4554" spans="1:1" x14ac:dyDescent="0.2">
      <c r="A4554" s="20" t="s">
        <v>2522</v>
      </c>
    </row>
    <row r="4555" spans="1:1" x14ac:dyDescent="0.2">
      <c r="A4555" s="20" t="s">
        <v>712</v>
      </c>
    </row>
    <row r="4556" spans="1:1" x14ac:dyDescent="0.2">
      <c r="A4556" s="20" t="s">
        <v>2304</v>
      </c>
    </row>
    <row r="4557" spans="1:1" x14ac:dyDescent="0.2">
      <c r="A4557" s="20" t="s">
        <v>978</v>
      </c>
    </row>
    <row r="4558" spans="1:1" x14ac:dyDescent="0.2">
      <c r="A4558" s="20" t="s">
        <v>560</v>
      </c>
    </row>
    <row r="4559" spans="1:1" x14ac:dyDescent="0.2">
      <c r="A4559" s="20" t="s">
        <v>347</v>
      </c>
    </row>
    <row r="4560" spans="1:1" x14ac:dyDescent="0.2">
      <c r="A4560" s="20" t="s">
        <v>530</v>
      </c>
    </row>
    <row r="4561" spans="1:1" x14ac:dyDescent="0.2">
      <c r="A4561" s="20" t="s">
        <v>2106</v>
      </c>
    </row>
    <row r="4562" spans="1:1" x14ac:dyDescent="0.2">
      <c r="A4562" s="20" t="s">
        <v>1193</v>
      </c>
    </row>
    <row r="4563" spans="1:1" x14ac:dyDescent="0.2">
      <c r="A4563" s="20" t="s">
        <v>2734</v>
      </c>
    </row>
    <row r="4564" spans="1:1" x14ac:dyDescent="0.2">
      <c r="A4564" s="20" t="s">
        <v>2796</v>
      </c>
    </row>
    <row r="4565" spans="1:1" x14ac:dyDescent="0.2">
      <c r="A4565" s="20" t="s">
        <v>2851</v>
      </c>
    </row>
    <row r="4566" spans="1:1" x14ac:dyDescent="0.2">
      <c r="A4566" s="20" t="s">
        <v>2908</v>
      </c>
    </row>
    <row r="4567" spans="1:1" x14ac:dyDescent="0.2">
      <c r="A4567" s="20" t="s">
        <v>2965</v>
      </c>
    </row>
    <row r="4568" spans="1:1" x14ac:dyDescent="0.2">
      <c r="A4568" s="20" t="s">
        <v>2476</v>
      </c>
    </row>
    <row r="4569" spans="1:1" x14ac:dyDescent="0.2">
      <c r="A4569" s="20" t="s">
        <v>2516</v>
      </c>
    </row>
    <row r="4570" spans="1:1" x14ac:dyDescent="0.2">
      <c r="A4570" s="20" t="s">
        <v>706</v>
      </c>
    </row>
    <row r="4571" spans="1:1" x14ac:dyDescent="0.2">
      <c r="A4571" s="20" t="s">
        <v>2298</v>
      </c>
    </row>
    <row r="4572" spans="1:1" x14ac:dyDescent="0.2">
      <c r="A4572" s="20" t="s">
        <v>972</v>
      </c>
    </row>
    <row r="4573" spans="1:1" x14ac:dyDescent="0.2">
      <c r="A4573" s="20" t="s">
        <v>2478</v>
      </c>
    </row>
    <row r="4574" spans="1:1" x14ac:dyDescent="0.2">
      <c r="A4574" s="20" t="s">
        <v>2517</v>
      </c>
    </row>
    <row r="4575" spans="1:1" x14ac:dyDescent="0.2">
      <c r="A4575" s="20" t="s">
        <v>707</v>
      </c>
    </row>
    <row r="4576" spans="1:1" x14ac:dyDescent="0.2">
      <c r="A4576" s="20" t="s">
        <v>2299</v>
      </c>
    </row>
    <row r="4577" spans="1:1" x14ac:dyDescent="0.2">
      <c r="A4577" s="20" t="s">
        <v>973</v>
      </c>
    </row>
    <row r="4578" spans="1:1" x14ac:dyDescent="0.2">
      <c r="A4578" s="20" t="s">
        <v>2489</v>
      </c>
    </row>
    <row r="4579" spans="1:1" x14ac:dyDescent="0.2">
      <c r="A4579" s="20" t="s">
        <v>683</v>
      </c>
    </row>
    <row r="4580" spans="1:1" x14ac:dyDescent="0.2">
      <c r="A4580" s="20" t="s">
        <v>713</v>
      </c>
    </row>
    <row r="4581" spans="1:1" x14ac:dyDescent="0.2">
      <c r="A4581" s="20" t="s">
        <v>2305</v>
      </c>
    </row>
    <row r="4582" spans="1:1" x14ac:dyDescent="0.2">
      <c r="A4582" s="20" t="s">
        <v>979</v>
      </c>
    </row>
    <row r="4583" spans="1:1" x14ac:dyDescent="0.2">
      <c r="A4583" s="20" t="s">
        <v>568</v>
      </c>
    </row>
    <row r="4584" spans="1:1" x14ac:dyDescent="0.2">
      <c r="A4584" s="20" t="s">
        <v>351</v>
      </c>
    </row>
    <row r="4585" spans="1:1" x14ac:dyDescent="0.2">
      <c r="A4585" s="20" t="s">
        <v>534</v>
      </c>
    </row>
    <row r="4586" spans="1:1" x14ac:dyDescent="0.2">
      <c r="A4586" s="20" t="s">
        <v>2110</v>
      </c>
    </row>
    <row r="4587" spans="1:1" x14ac:dyDescent="0.2">
      <c r="A4587" s="20" t="s">
        <v>1197</v>
      </c>
    </row>
    <row r="4588" spans="1:1" x14ac:dyDescent="0.2">
      <c r="A4588" s="20" t="s">
        <v>2742</v>
      </c>
    </row>
    <row r="4589" spans="1:1" x14ac:dyDescent="0.2">
      <c r="A4589" s="20" t="s">
        <v>2800</v>
      </c>
    </row>
    <row r="4590" spans="1:1" x14ac:dyDescent="0.2">
      <c r="A4590" s="20" t="s">
        <v>2855</v>
      </c>
    </row>
    <row r="4591" spans="1:1" x14ac:dyDescent="0.2">
      <c r="A4591" s="20" t="s">
        <v>2912</v>
      </c>
    </row>
    <row r="4592" spans="1:1" x14ac:dyDescent="0.2">
      <c r="A4592" s="20" t="s">
        <v>2969</v>
      </c>
    </row>
    <row r="4593" spans="1:1" x14ac:dyDescent="0.2">
      <c r="A4593" s="20" t="s">
        <v>2491</v>
      </c>
    </row>
    <row r="4594" spans="1:1" x14ac:dyDescent="0.2">
      <c r="A4594" s="20" t="s">
        <v>684</v>
      </c>
    </row>
    <row r="4595" spans="1:1" x14ac:dyDescent="0.2">
      <c r="A4595" s="20" t="s">
        <v>714</v>
      </c>
    </row>
    <row r="4596" spans="1:1" x14ac:dyDescent="0.2">
      <c r="A4596" s="20" t="s">
        <v>2306</v>
      </c>
    </row>
    <row r="4597" spans="1:1" x14ac:dyDescent="0.2">
      <c r="A4597" s="20" t="s">
        <v>980</v>
      </c>
    </row>
    <row r="4598" spans="1:1" x14ac:dyDescent="0.2">
      <c r="A4598" s="20" t="s">
        <v>562</v>
      </c>
    </row>
    <row r="4599" spans="1:1" x14ac:dyDescent="0.2">
      <c r="A4599" s="20" t="s">
        <v>348</v>
      </c>
    </row>
    <row r="4600" spans="1:1" x14ac:dyDescent="0.2">
      <c r="A4600" s="20" t="s">
        <v>531</v>
      </c>
    </row>
    <row r="4601" spans="1:1" x14ac:dyDescent="0.2">
      <c r="A4601" s="20" t="s">
        <v>2107</v>
      </c>
    </row>
    <row r="4602" spans="1:1" x14ac:dyDescent="0.2">
      <c r="A4602" s="20" t="s">
        <v>1194</v>
      </c>
    </row>
    <row r="4603" spans="1:1" x14ac:dyDescent="0.2">
      <c r="A4603" s="20" t="s">
        <v>2736</v>
      </c>
    </row>
    <row r="4604" spans="1:1" x14ac:dyDescent="0.2">
      <c r="A4604" s="20" t="s">
        <v>2797</v>
      </c>
    </row>
    <row r="4605" spans="1:1" x14ac:dyDescent="0.2">
      <c r="A4605" s="20" t="s">
        <v>2852</v>
      </c>
    </row>
    <row r="4606" spans="1:1" x14ac:dyDescent="0.2">
      <c r="A4606" s="20" t="s">
        <v>2909</v>
      </c>
    </row>
    <row r="4607" spans="1:1" x14ac:dyDescent="0.2">
      <c r="A4607" s="20" t="s">
        <v>2966</v>
      </c>
    </row>
    <row r="4608" spans="1:1" x14ac:dyDescent="0.2">
      <c r="A4608" s="20" t="s">
        <v>2479</v>
      </c>
    </row>
    <row r="4609" spans="1:1" x14ac:dyDescent="0.2">
      <c r="A4609" s="20" t="s">
        <v>2518</v>
      </c>
    </row>
    <row r="4610" spans="1:1" x14ac:dyDescent="0.2">
      <c r="A4610" s="20" t="s">
        <v>708</v>
      </c>
    </row>
    <row r="4611" spans="1:1" x14ac:dyDescent="0.2">
      <c r="A4611" s="20" t="s">
        <v>2300</v>
      </c>
    </row>
    <row r="4612" spans="1:1" x14ac:dyDescent="0.2">
      <c r="A4612" s="20" t="s">
        <v>974</v>
      </c>
    </row>
    <row r="4613" spans="1:1" x14ac:dyDescent="0.2">
      <c r="A4613" s="20" t="s">
        <v>2481</v>
      </c>
    </row>
    <row r="4614" spans="1:1" x14ac:dyDescent="0.2">
      <c r="A4614" s="20" t="s">
        <v>2519</v>
      </c>
    </row>
    <row r="4615" spans="1:1" x14ac:dyDescent="0.2">
      <c r="A4615" s="20" t="s">
        <v>709</v>
      </c>
    </row>
    <row r="4616" spans="1:1" x14ac:dyDescent="0.2">
      <c r="A4616" s="20" t="s">
        <v>2301</v>
      </c>
    </row>
    <row r="4617" spans="1:1" x14ac:dyDescent="0.2">
      <c r="A4617" s="20" t="s">
        <v>975</v>
      </c>
    </row>
    <row r="4618" spans="1:1" x14ac:dyDescent="0.2">
      <c r="A4618" s="20" t="s">
        <v>564</v>
      </c>
    </row>
    <row r="4619" spans="1:1" x14ac:dyDescent="0.2">
      <c r="A4619" s="20" t="s">
        <v>349</v>
      </c>
    </row>
    <row r="4620" spans="1:1" x14ac:dyDescent="0.2">
      <c r="A4620" s="20" t="s">
        <v>532</v>
      </c>
    </row>
    <row r="4621" spans="1:1" x14ac:dyDescent="0.2">
      <c r="A4621" s="20" t="s">
        <v>2108</v>
      </c>
    </row>
    <row r="4622" spans="1:1" x14ac:dyDescent="0.2">
      <c r="A4622" s="20" t="s">
        <v>1195</v>
      </c>
    </row>
    <row r="4623" spans="1:1" x14ac:dyDescent="0.2">
      <c r="A4623" s="20" t="s">
        <v>2738</v>
      </c>
    </row>
    <row r="4624" spans="1:1" x14ac:dyDescent="0.2">
      <c r="A4624" s="20" t="s">
        <v>2798</v>
      </c>
    </row>
    <row r="4625" spans="1:1" x14ac:dyDescent="0.2">
      <c r="A4625" s="20" t="s">
        <v>2853</v>
      </c>
    </row>
    <row r="4626" spans="1:1" x14ac:dyDescent="0.2">
      <c r="A4626" s="20" t="s">
        <v>2910</v>
      </c>
    </row>
    <row r="4627" spans="1:1" x14ac:dyDescent="0.2">
      <c r="A4627" s="20" t="s">
        <v>2967</v>
      </c>
    </row>
    <row r="4628" spans="1:1" x14ac:dyDescent="0.2">
      <c r="A4628" s="20" t="s">
        <v>2483</v>
      </c>
    </row>
    <row r="4629" spans="1:1" x14ac:dyDescent="0.2">
      <c r="A4629" s="20" t="s">
        <v>2520</v>
      </c>
    </row>
    <row r="4630" spans="1:1" x14ac:dyDescent="0.2">
      <c r="A4630" s="20" t="s">
        <v>710</v>
      </c>
    </row>
    <row r="4631" spans="1:1" x14ac:dyDescent="0.2">
      <c r="A4631" s="20" t="s">
        <v>2302</v>
      </c>
    </row>
    <row r="4632" spans="1:1" x14ac:dyDescent="0.2">
      <c r="A4632" s="20" t="s">
        <v>976</v>
      </c>
    </row>
    <row r="4633" spans="1:1" x14ac:dyDescent="0.2">
      <c r="A4633" s="20" t="s">
        <v>559</v>
      </c>
    </row>
    <row r="4634" spans="1:1" x14ac:dyDescent="0.2">
      <c r="A4634" s="20" t="s">
        <v>346</v>
      </c>
    </row>
    <row r="4635" spans="1:1" x14ac:dyDescent="0.2">
      <c r="A4635" s="20" t="s">
        <v>529</v>
      </c>
    </row>
    <row r="4636" spans="1:1" x14ac:dyDescent="0.2">
      <c r="A4636" s="20" t="s">
        <v>2105</v>
      </c>
    </row>
    <row r="4637" spans="1:1" x14ac:dyDescent="0.2">
      <c r="A4637" s="20" t="s">
        <v>1192</v>
      </c>
    </row>
    <row r="4638" spans="1:1" x14ac:dyDescent="0.2">
      <c r="A4638" s="20" t="s">
        <v>2733</v>
      </c>
    </row>
    <row r="4639" spans="1:1" x14ac:dyDescent="0.2">
      <c r="A4639" s="20" t="s">
        <v>2795</v>
      </c>
    </row>
    <row r="4640" spans="1:1" x14ac:dyDescent="0.2">
      <c r="A4640" s="20" t="s">
        <v>2850</v>
      </c>
    </row>
    <row r="4641" spans="1:1" x14ac:dyDescent="0.2">
      <c r="A4641" s="20" t="s">
        <v>2907</v>
      </c>
    </row>
    <row r="4642" spans="1:1" x14ac:dyDescent="0.2">
      <c r="A4642" s="20" t="s">
        <v>2964</v>
      </c>
    </row>
    <row r="4643" spans="1:1" x14ac:dyDescent="0.2">
      <c r="A4643" s="20" t="s">
        <v>2473</v>
      </c>
    </row>
    <row r="4644" spans="1:1" x14ac:dyDescent="0.2">
      <c r="A4644" s="20" t="s">
        <v>2514</v>
      </c>
    </row>
    <row r="4645" spans="1:1" x14ac:dyDescent="0.2">
      <c r="A4645" s="20" t="s">
        <v>704</v>
      </c>
    </row>
    <row r="4646" spans="1:1" x14ac:dyDescent="0.2">
      <c r="A4646" s="20" t="s">
        <v>2296</v>
      </c>
    </row>
    <row r="4647" spans="1:1" x14ac:dyDescent="0.2">
      <c r="A4647" s="20" t="s">
        <v>970</v>
      </c>
    </row>
    <row r="4648" spans="1:1" x14ac:dyDescent="0.2">
      <c r="A4648" s="20" t="s">
        <v>2493</v>
      </c>
    </row>
    <row r="4649" spans="1:1" x14ac:dyDescent="0.2">
      <c r="A4649" s="20" t="s">
        <v>685</v>
      </c>
    </row>
    <row r="4650" spans="1:1" x14ac:dyDescent="0.2">
      <c r="A4650" s="20" t="s">
        <v>2276</v>
      </c>
    </row>
    <row r="4651" spans="1:1" x14ac:dyDescent="0.2">
      <c r="A4651" s="20" t="s">
        <v>2307</v>
      </c>
    </row>
    <row r="4652" spans="1:1" x14ac:dyDescent="0.2">
      <c r="A4652" s="20" t="s">
        <v>981</v>
      </c>
    </row>
    <row r="4653" spans="1:1" x14ac:dyDescent="0.2">
      <c r="A4653" s="20" t="s">
        <v>570</v>
      </c>
    </row>
    <row r="4654" spans="1:1" x14ac:dyDescent="0.2">
      <c r="A4654" s="20" t="s">
        <v>352</v>
      </c>
    </row>
    <row r="4655" spans="1:1" x14ac:dyDescent="0.2">
      <c r="A4655" s="20" t="s">
        <v>535</v>
      </c>
    </row>
    <row r="4656" spans="1:1" x14ac:dyDescent="0.2">
      <c r="A4656" s="20" t="s">
        <v>2111</v>
      </c>
    </row>
    <row r="4657" spans="1:1" x14ac:dyDescent="0.2">
      <c r="A4657" s="20" t="s">
        <v>1198</v>
      </c>
    </row>
    <row r="4658" spans="1:1" x14ac:dyDescent="0.2">
      <c r="A4658" s="20" t="s">
        <v>2744</v>
      </c>
    </row>
    <row r="4659" spans="1:1" x14ac:dyDescent="0.2">
      <c r="A4659" s="20" t="s">
        <v>2801</v>
      </c>
    </row>
    <row r="4660" spans="1:1" x14ac:dyDescent="0.2">
      <c r="A4660" s="20" t="s">
        <v>2856</v>
      </c>
    </row>
    <row r="4661" spans="1:1" x14ac:dyDescent="0.2">
      <c r="A4661" s="20" t="s">
        <v>2913</v>
      </c>
    </row>
    <row r="4662" spans="1:1" x14ac:dyDescent="0.2">
      <c r="A4662" s="20" t="s">
        <v>2970</v>
      </c>
    </row>
    <row r="4663" spans="1:1" x14ac:dyDescent="0.2">
      <c r="A4663" s="20" t="s">
        <v>2495</v>
      </c>
    </row>
    <row r="4664" spans="1:1" x14ac:dyDescent="0.2">
      <c r="A4664" s="20" t="s">
        <v>686</v>
      </c>
    </row>
    <row r="4665" spans="1:1" x14ac:dyDescent="0.2">
      <c r="A4665" s="20" t="s">
        <v>2277</v>
      </c>
    </row>
    <row r="4666" spans="1:1" x14ac:dyDescent="0.2">
      <c r="A4666" s="20" t="s">
        <v>2308</v>
      </c>
    </row>
    <row r="4667" spans="1:1" x14ac:dyDescent="0.2">
      <c r="A4667" s="20" t="s">
        <v>982</v>
      </c>
    </row>
    <row r="4668" spans="1:1" x14ac:dyDescent="0.2">
      <c r="A4668" s="20" t="s">
        <v>571</v>
      </c>
    </row>
    <row r="4669" spans="1:1" x14ac:dyDescent="0.2">
      <c r="A4669" s="20" t="s">
        <v>2278</v>
      </c>
    </row>
    <row r="4670" spans="1:1" x14ac:dyDescent="0.2">
      <c r="A4670" s="20" t="s">
        <v>2309</v>
      </c>
    </row>
    <row r="4671" spans="1:1" x14ac:dyDescent="0.2">
      <c r="A4671" s="20" t="s">
        <v>983</v>
      </c>
    </row>
    <row r="4672" spans="1:1" x14ac:dyDescent="0.2">
      <c r="A4672" s="20" t="s">
        <v>572</v>
      </c>
    </row>
    <row r="4673" spans="1:1" x14ac:dyDescent="0.2">
      <c r="A4673" s="20" t="s">
        <v>537</v>
      </c>
    </row>
    <row r="4674" spans="1:1" x14ac:dyDescent="0.2">
      <c r="A4674" s="20" t="s">
        <v>2113</v>
      </c>
    </row>
    <row r="4675" spans="1:1" x14ac:dyDescent="0.2">
      <c r="A4675" s="20" t="s">
        <v>1199</v>
      </c>
    </row>
    <row r="4676" spans="1:1" x14ac:dyDescent="0.2">
      <c r="A4676" s="20" t="s">
        <v>2745</v>
      </c>
    </row>
    <row r="4677" spans="1:1" x14ac:dyDescent="0.2">
      <c r="A4677" s="20" t="s">
        <v>2857</v>
      </c>
    </row>
    <row r="4678" spans="1:1" x14ac:dyDescent="0.2">
      <c r="A4678" s="20" t="s">
        <v>2914</v>
      </c>
    </row>
    <row r="4679" spans="1:1" x14ac:dyDescent="0.2">
      <c r="A4679" s="20" t="s">
        <v>2971</v>
      </c>
    </row>
    <row r="4680" spans="1:1" x14ac:dyDescent="0.2">
      <c r="A4680" s="26" t="s">
        <v>1468</v>
      </c>
    </row>
    <row r="4681" spans="1:1" x14ac:dyDescent="0.2">
      <c r="A4681" s="26" t="s">
        <v>3189</v>
      </c>
    </row>
    <row r="4682" spans="1:1" x14ac:dyDescent="0.2">
      <c r="A4682" s="26" t="s">
        <v>1471</v>
      </c>
    </row>
    <row r="4683" spans="1:1" x14ac:dyDescent="0.2">
      <c r="A4683" s="26" t="s">
        <v>3190</v>
      </c>
    </row>
    <row r="4684" spans="1:1" x14ac:dyDescent="0.2">
      <c r="A4684" s="26" t="s">
        <v>1473</v>
      </c>
    </row>
    <row r="4685" spans="1:1" x14ac:dyDescent="0.2">
      <c r="A4685" s="26" t="s">
        <v>3191</v>
      </c>
    </row>
    <row r="4686" spans="1:1" x14ac:dyDescent="0.2">
      <c r="A4686" s="26" t="s">
        <v>1475</v>
      </c>
    </row>
    <row r="4687" spans="1:1" x14ac:dyDescent="0.2">
      <c r="A4687" s="26" t="s">
        <v>3192</v>
      </c>
    </row>
    <row r="4688" spans="1:1" x14ac:dyDescent="0.2">
      <c r="A4688" s="26" t="s">
        <v>1477</v>
      </c>
    </row>
    <row r="4689" spans="1:1" x14ac:dyDescent="0.2">
      <c r="A4689" s="26" t="s">
        <v>3193</v>
      </c>
    </row>
    <row r="4690" spans="1:1" x14ac:dyDescent="0.2">
      <c r="A4690" s="26" t="s">
        <v>1478</v>
      </c>
    </row>
    <row r="4691" spans="1:1" x14ac:dyDescent="0.2">
      <c r="A4691" s="26" t="s">
        <v>3194</v>
      </c>
    </row>
    <row r="4692" spans="1:1" x14ac:dyDescent="0.2">
      <c r="A4692" s="26" t="s">
        <v>1479</v>
      </c>
    </row>
    <row r="4693" spans="1:1" x14ac:dyDescent="0.2">
      <c r="A4693" s="26" t="s">
        <v>3195</v>
      </c>
    </row>
    <row r="4694" spans="1:1" x14ac:dyDescent="0.2">
      <c r="A4694" s="26" t="s">
        <v>1480</v>
      </c>
    </row>
    <row r="4695" spans="1:1" x14ac:dyDescent="0.2">
      <c r="A4695" s="26" t="s">
        <v>3196</v>
      </c>
    </row>
    <row r="4696" spans="1:1" x14ac:dyDescent="0.2">
      <c r="A4696" s="24" t="s">
        <v>984</v>
      </c>
    </row>
    <row r="4697" spans="1:1" x14ac:dyDescent="0.2">
      <c r="A4697" s="24" t="s">
        <v>987</v>
      </c>
    </row>
    <row r="4698" spans="1:1" x14ac:dyDescent="0.2">
      <c r="A4698" s="24" t="s">
        <v>989</v>
      </c>
    </row>
    <row r="4699" spans="1:1" x14ac:dyDescent="0.2">
      <c r="A4699" s="24" t="s">
        <v>991</v>
      </c>
    </row>
    <row r="4700" spans="1:1" x14ac:dyDescent="0.2">
      <c r="A4700" s="24" t="s">
        <v>986</v>
      </c>
    </row>
    <row r="4701" spans="1:1" x14ac:dyDescent="0.2">
      <c r="A4701" s="24" t="s">
        <v>988</v>
      </c>
    </row>
    <row r="4702" spans="1:1" x14ac:dyDescent="0.2">
      <c r="A4702" s="24" t="s">
        <v>990</v>
      </c>
    </row>
    <row r="4703" spans="1:1" x14ac:dyDescent="0.2">
      <c r="A4703" s="24" t="s">
        <v>992</v>
      </c>
    </row>
    <row r="4704" spans="1:1" x14ac:dyDescent="0.2">
      <c r="A4704" s="24" t="s">
        <v>993</v>
      </c>
    </row>
    <row r="4705" spans="1:1" x14ac:dyDescent="0.2">
      <c r="A4705" s="24" t="s">
        <v>1003</v>
      </c>
    </row>
    <row r="4706" spans="1:1" x14ac:dyDescent="0.2">
      <c r="A4706" s="24" t="s">
        <v>1009</v>
      </c>
    </row>
    <row r="4707" spans="1:1" x14ac:dyDescent="0.2">
      <c r="A4707" s="24" t="s">
        <v>1015</v>
      </c>
    </row>
    <row r="4708" spans="1:1" x14ac:dyDescent="0.2">
      <c r="A4708" s="24" t="s">
        <v>1021</v>
      </c>
    </row>
    <row r="4709" spans="1:1" x14ac:dyDescent="0.2">
      <c r="A4709" s="24" t="s">
        <v>994</v>
      </c>
    </row>
    <row r="4710" spans="1:1" x14ac:dyDescent="0.2">
      <c r="A4710" s="24" t="s">
        <v>1004</v>
      </c>
    </row>
    <row r="4711" spans="1:1" x14ac:dyDescent="0.2">
      <c r="A4711" s="24" t="s">
        <v>1010</v>
      </c>
    </row>
    <row r="4712" spans="1:1" x14ac:dyDescent="0.2">
      <c r="A4712" s="24" t="s">
        <v>1016</v>
      </c>
    </row>
    <row r="4713" spans="1:1" x14ac:dyDescent="0.2">
      <c r="A4713" s="24" t="s">
        <v>1022</v>
      </c>
    </row>
    <row r="4714" spans="1:1" x14ac:dyDescent="0.2">
      <c r="A4714" s="24" t="s">
        <v>995</v>
      </c>
    </row>
    <row r="4715" spans="1:1" x14ac:dyDescent="0.2">
      <c r="A4715" s="24" t="s">
        <v>1005</v>
      </c>
    </row>
    <row r="4716" spans="1:1" x14ac:dyDescent="0.2">
      <c r="A4716" s="24" t="s">
        <v>1011</v>
      </c>
    </row>
    <row r="4717" spans="1:1" x14ac:dyDescent="0.2">
      <c r="A4717" s="24" t="s">
        <v>1017</v>
      </c>
    </row>
    <row r="4718" spans="1:1" x14ac:dyDescent="0.2">
      <c r="A4718" s="24" t="s">
        <v>1023</v>
      </c>
    </row>
    <row r="4719" spans="1:1" x14ac:dyDescent="0.2">
      <c r="A4719" s="24" t="s">
        <v>997</v>
      </c>
    </row>
    <row r="4720" spans="1:1" x14ac:dyDescent="0.2">
      <c r="A4720" s="24" t="s">
        <v>1006</v>
      </c>
    </row>
    <row r="4721" spans="1:1" x14ac:dyDescent="0.2">
      <c r="A4721" s="24" t="s">
        <v>1012</v>
      </c>
    </row>
    <row r="4722" spans="1:1" x14ac:dyDescent="0.2">
      <c r="A4722" s="24" t="s">
        <v>1018</v>
      </c>
    </row>
    <row r="4723" spans="1:1" x14ac:dyDescent="0.2">
      <c r="A4723" s="24" t="s">
        <v>1024</v>
      </c>
    </row>
    <row r="4724" spans="1:1" x14ac:dyDescent="0.2">
      <c r="A4724" s="24" t="s">
        <v>999</v>
      </c>
    </row>
    <row r="4725" spans="1:1" x14ac:dyDescent="0.2">
      <c r="A4725" s="24" t="s">
        <v>1007</v>
      </c>
    </row>
    <row r="4726" spans="1:1" x14ac:dyDescent="0.2">
      <c r="A4726" s="24" t="s">
        <v>1013</v>
      </c>
    </row>
    <row r="4727" spans="1:1" x14ac:dyDescent="0.2">
      <c r="A4727" s="24" t="s">
        <v>1019</v>
      </c>
    </row>
    <row r="4728" spans="1:1" x14ac:dyDescent="0.2">
      <c r="A4728" s="24" t="s">
        <v>1025</v>
      </c>
    </row>
    <row r="4729" spans="1:1" x14ac:dyDescent="0.2">
      <c r="A4729" s="24" t="s">
        <v>1001</v>
      </c>
    </row>
    <row r="4730" spans="1:1" x14ac:dyDescent="0.2">
      <c r="A4730" s="24" t="s">
        <v>1008</v>
      </c>
    </row>
    <row r="4731" spans="1:1" x14ac:dyDescent="0.2">
      <c r="A4731" s="24" t="s">
        <v>1014</v>
      </c>
    </row>
    <row r="4732" spans="1:1" x14ac:dyDescent="0.2">
      <c r="A4732" s="24" t="s">
        <v>1020</v>
      </c>
    </row>
    <row r="4733" spans="1:1" x14ac:dyDescent="0.2">
      <c r="A4733" s="24" t="s">
        <v>1026</v>
      </c>
    </row>
    <row r="4734" spans="1:1" x14ac:dyDescent="0.2">
      <c r="A4734" s="20" t="s">
        <v>123</v>
      </c>
    </row>
    <row r="4735" spans="1:1" x14ac:dyDescent="0.2">
      <c r="A4735" s="20" t="s">
        <v>3210</v>
      </c>
    </row>
    <row r="4736" spans="1:1" x14ac:dyDescent="0.2">
      <c r="A4736" s="20" t="s">
        <v>127</v>
      </c>
    </row>
    <row r="4737" spans="1:1" x14ac:dyDescent="0.2">
      <c r="A4737" s="20" t="s">
        <v>3212</v>
      </c>
    </row>
    <row r="4738" spans="1:1" x14ac:dyDescent="0.2">
      <c r="A4738" s="20" t="s">
        <v>125</v>
      </c>
    </row>
    <row r="4739" spans="1:1" x14ac:dyDescent="0.2">
      <c r="A4739" s="20" t="s">
        <v>3211</v>
      </c>
    </row>
    <row r="4740" spans="1:1" x14ac:dyDescent="0.2">
      <c r="A4740" s="20" t="s">
        <v>129</v>
      </c>
    </row>
    <row r="4741" spans="1:1" x14ac:dyDescent="0.2">
      <c r="A4741" s="20" t="s">
        <v>3213</v>
      </c>
    </row>
    <row r="4742" spans="1:1" x14ac:dyDescent="0.2">
      <c r="A4742" s="20" t="s">
        <v>131</v>
      </c>
    </row>
    <row r="4743" spans="1:1" x14ac:dyDescent="0.2">
      <c r="A4743" s="19" t="s">
        <v>3214</v>
      </c>
    </row>
    <row r="4744" spans="1:1" x14ac:dyDescent="0.2">
      <c r="A4744" s="22" t="s">
        <v>1027</v>
      </c>
    </row>
    <row r="4745" spans="1:1" x14ac:dyDescent="0.2">
      <c r="A4745" s="22" t="s">
        <v>1031</v>
      </c>
    </row>
    <row r="4746" spans="1:1" x14ac:dyDescent="0.2">
      <c r="A4746" s="22" t="s">
        <v>1033</v>
      </c>
    </row>
    <row r="4747" spans="1:1" x14ac:dyDescent="0.2">
      <c r="A4747" s="22" t="s">
        <v>1035</v>
      </c>
    </row>
    <row r="4748" spans="1:1" x14ac:dyDescent="0.2">
      <c r="A4748" s="22" t="s">
        <v>1029</v>
      </c>
    </row>
    <row r="4749" spans="1:1" x14ac:dyDescent="0.2">
      <c r="A4749" s="22" t="s">
        <v>1032</v>
      </c>
    </row>
    <row r="4750" spans="1:1" x14ac:dyDescent="0.2">
      <c r="A4750" s="22" t="s">
        <v>1034</v>
      </c>
    </row>
    <row r="4751" spans="1:1" x14ac:dyDescent="0.2">
      <c r="A4751" s="22" t="s">
        <v>1036</v>
      </c>
    </row>
    <row r="4752" spans="1:1" x14ac:dyDescent="0.2">
      <c r="A4752" s="19" t="s">
        <v>1037</v>
      </c>
    </row>
    <row r="4753" spans="1:1" x14ac:dyDescent="0.2">
      <c r="A4753" s="19" t="s">
        <v>1044</v>
      </c>
    </row>
    <row r="4754" spans="1:1" x14ac:dyDescent="0.2">
      <c r="A4754" s="19" t="s">
        <v>1048</v>
      </c>
    </row>
    <row r="4755" spans="1:1" x14ac:dyDescent="0.2">
      <c r="A4755" s="19" t="s">
        <v>1052</v>
      </c>
    </row>
    <row r="4756" spans="1:1" x14ac:dyDescent="0.2">
      <c r="A4756" s="19" t="s">
        <v>1056</v>
      </c>
    </row>
    <row r="4757" spans="1:1" x14ac:dyDescent="0.2">
      <c r="A4757" s="19" t="s">
        <v>89</v>
      </c>
    </row>
    <row r="4758" spans="1:1" x14ac:dyDescent="0.2">
      <c r="A4758" s="19" t="s">
        <v>100</v>
      </c>
    </row>
    <row r="4759" spans="1:1" x14ac:dyDescent="0.2">
      <c r="A4759" s="19" t="s">
        <v>106</v>
      </c>
    </row>
    <row r="4760" spans="1:1" x14ac:dyDescent="0.2">
      <c r="A4760" s="19" t="s">
        <v>112</v>
      </c>
    </row>
    <row r="4761" spans="1:1" x14ac:dyDescent="0.2">
      <c r="A4761" s="19" t="s">
        <v>118</v>
      </c>
    </row>
    <row r="4762" spans="1:1" x14ac:dyDescent="0.2">
      <c r="A4762" s="19" t="s">
        <v>87</v>
      </c>
    </row>
    <row r="4763" spans="1:1" x14ac:dyDescent="0.2">
      <c r="A4763" s="19" t="s">
        <v>99</v>
      </c>
    </row>
    <row r="4764" spans="1:1" x14ac:dyDescent="0.2">
      <c r="A4764" s="19" t="s">
        <v>105</v>
      </c>
    </row>
    <row r="4765" spans="1:1" x14ac:dyDescent="0.2">
      <c r="A4765" s="19" t="s">
        <v>111</v>
      </c>
    </row>
    <row r="4766" spans="1:1" x14ac:dyDescent="0.2">
      <c r="A4766" s="19" t="s">
        <v>117</v>
      </c>
    </row>
    <row r="4767" spans="1:1" x14ac:dyDescent="0.2">
      <c r="A4767" s="19" t="s">
        <v>91</v>
      </c>
    </row>
    <row r="4768" spans="1:1" x14ac:dyDescent="0.2">
      <c r="A4768" s="19" t="s">
        <v>101</v>
      </c>
    </row>
    <row r="4769" spans="1:1" x14ac:dyDescent="0.2">
      <c r="A4769" s="19" t="s">
        <v>107</v>
      </c>
    </row>
    <row r="4770" spans="1:1" x14ac:dyDescent="0.2">
      <c r="A4770" s="19" t="s">
        <v>113</v>
      </c>
    </row>
    <row r="4771" spans="1:1" x14ac:dyDescent="0.2">
      <c r="A4771" s="19" t="s">
        <v>119</v>
      </c>
    </row>
    <row r="4772" spans="1:1" x14ac:dyDescent="0.2">
      <c r="A4772" s="19" t="s">
        <v>1039</v>
      </c>
    </row>
    <row r="4773" spans="1:1" x14ac:dyDescent="0.2">
      <c r="A4773" s="19" t="s">
        <v>1045</v>
      </c>
    </row>
    <row r="4774" spans="1:1" x14ac:dyDescent="0.2">
      <c r="A4774" s="19" t="s">
        <v>1049</v>
      </c>
    </row>
    <row r="4775" spans="1:1" x14ac:dyDescent="0.2">
      <c r="A4775" s="19" t="s">
        <v>1053</v>
      </c>
    </row>
    <row r="4776" spans="1:1" x14ac:dyDescent="0.2">
      <c r="A4776" s="19" t="s">
        <v>1057</v>
      </c>
    </row>
    <row r="4777" spans="1:1" x14ac:dyDescent="0.2">
      <c r="A4777" s="19" t="s">
        <v>95</v>
      </c>
    </row>
    <row r="4778" spans="1:1" x14ac:dyDescent="0.2">
      <c r="A4778" s="19" t="s">
        <v>103</v>
      </c>
    </row>
    <row r="4779" spans="1:1" x14ac:dyDescent="0.2">
      <c r="A4779" s="19" t="s">
        <v>109</v>
      </c>
    </row>
    <row r="4780" spans="1:1" x14ac:dyDescent="0.2">
      <c r="A4780" s="19" t="s">
        <v>115</v>
      </c>
    </row>
    <row r="4781" spans="1:1" x14ac:dyDescent="0.2">
      <c r="A4781" s="19" t="s">
        <v>121</v>
      </c>
    </row>
    <row r="4782" spans="1:1" x14ac:dyDescent="0.2">
      <c r="A4782" s="19" t="s">
        <v>93</v>
      </c>
    </row>
    <row r="4783" spans="1:1" x14ac:dyDescent="0.2">
      <c r="A4783" s="19" t="s">
        <v>102</v>
      </c>
    </row>
    <row r="4784" spans="1:1" x14ac:dyDescent="0.2">
      <c r="A4784" s="19" t="s">
        <v>108</v>
      </c>
    </row>
    <row r="4785" spans="1:1" x14ac:dyDescent="0.2">
      <c r="A4785" s="19" t="s">
        <v>114</v>
      </c>
    </row>
    <row r="4786" spans="1:1" x14ac:dyDescent="0.2">
      <c r="A4786" s="19" t="s">
        <v>120</v>
      </c>
    </row>
    <row r="4787" spans="1:1" x14ac:dyDescent="0.2">
      <c r="A4787" s="19" t="s">
        <v>97</v>
      </c>
    </row>
    <row r="4788" spans="1:1" x14ac:dyDescent="0.2">
      <c r="A4788" s="19" t="s">
        <v>104</v>
      </c>
    </row>
    <row r="4789" spans="1:1" x14ac:dyDescent="0.2">
      <c r="A4789" s="19" t="s">
        <v>110</v>
      </c>
    </row>
    <row r="4790" spans="1:1" x14ac:dyDescent="0.2">
      <c r="A4790" s="19" t="s">
        <v>116</v>
      </c>
    </row>
    <row r="4791" spans="1:1" x14ac:dyDescent="0.2">
      <c r="A4791" s="19" t="s">
        <v>122</v>
      </c>
    </row>
    <row r="4792" spans="1:1" x14ac:dyDescent="0.2">
      <c r="A4792" s="19" t="s">
        <v>1041</v>
      </c>
    </row>
    <row r="4793" spans="1:1" x14ac:dyDescent="0.2">
      <c r="A4793" s="19" t="s">
        <v>1046</v>
      </c>
    </row>
    <row r="4794" spans="1:1" x14ac:dyDescent="0.2">
      <c r="A4794" s="19" t="s">
        <v>1050</v>
      </c>
    </row>
    <row r="4795" spans="1:1" x14ac:dyDescent="0.2">
      <c r="A4795" s="19" t="s">
        <v>1054</v>
      </c>
    </row>
    <row r="4796" spans="1:1" x14ac:dyDescent="0.2">
      <c r="A4796" s="19" t="s">
        <v>1058</v>
      </c>
    </row>
    <row r="4797" spans="1:1" x14ac:dyDescent="0.2">
      <c r="A4797" s="19" t="s">
        <v>1043</v>
      </c>
    </row>
    <row r="4798" spans="1:1" x14ac:dyDescent="0.2">
      <c r="A4798" s="19" t="s">
        <v>1047</v>
      </c>
    </row>
    <row r="4799" spans="1:1" x14ac:dyDescent="0.2">
      <c r="A4799" s="19" t="s">
        <v>1051</v>
      </c>
    </row>
    <row r="4800" spans="1:1" x14ac:dyDescent="0.2">
      <c r="A4800" s="19" t="s">
        <v>1055</v>
      </c>
    </row>
    <row r="4801" spans="1:1" x14ac:dyDescent="0.2">
      <c r="A4801" s="19" t="s">
        <v>1059</v>
      </c>
    </row>
    <row r="4802" spans="1:1" x14ac:dyDescent="0.2">
      <c r="A4802" s="23" t="s">
        <v>76</v>
      </c>
    </row>
    <row r="4803" spans="1:1" x14ac:dyDescent="0.2">
      <c r="A4803" s="23" t="s">
        <v>3205</v>
      </c>
    </row>
    <row r="4804" spans="1:1" x14ac:dyDescent="0.2">
      <c r="A4804" s="23" t="s">
        <v>85</v>
      </c>
    </row>
    <row r="4805" spans="1:1" x14ac:dyDescent="0.2">
      <c r="A4805" s="23" t="s">
        <v>3209</v>
      </c>
    </row>
    <row r="4806" spans="1:1" x14ac:dyDescent="0.2">
      <c r="A4806" s="23" t="s">
        <v>79</v>
      </c>
    </row>
    <row r="4807" spans="1:1" x14ac:dyDescent="0.2">
      <c r="A4807" s="23" t="s">
        <v>3206</v>
      </c>
    </row>
    <row r="4808" spans="1:1" x14ac:dyDescent="0.2">
      <c r="A4808" s="23" t="s">
        <v>81</v>
      </c>
    </row>
    <row r="4809" spans="1:1" x14ac:dyDescent="0.2">
      <c r="A4809" s="23" t="s">
        <v>3207</v>
      </c>
    </row>
    <row r="4810" spans="1:1" x14ac:dyDescent="0.2">
      <c r="A4810" s="23" t="s">
        <v>83</v>
      </c>
    </row>
    <row r="4811" spans="1:1" x14ac:dyDescent="0.2">
      <c r="A4811" s="23" t="s">
        <v>3208</v>
      </c>
    </row>
    <row r="4812" spans="1:1" x14ac:dyDescent="0.2">
      <c r="A4812" s="23" t="s">
        <v>1481</v>
      </c>
    </row>
    <row r="4813" spans="1:1" x14ac:dyDescent="0.2">
      <c r="A4813" s="23" t="s">
        <v>3197</v>
      </c>
    </row>
    <row r="4814" spans="1:1" x14ac:dyDescent="0.2">
      <c r="A4814" s="23" t="s">
        <v>1483</v>
      </c>
    </row>
    <row r="4815" spans="1:1" x14ac:dyDescent="0.2">
      <c r="A4815" s="23" t="s">
        <v>3198</v>
      </c>
    </row>
    <row r="4816" spans="1:1" x14ac:dyDescent="0.2">
      <c r="A4816" s="23" t="s">
        <v>1508</v>
      </c>
    </row>
    <row r="4817" spans="1:1" x14ac:dyDescent="0.2">
      <c r="A4817" s="23" t="s">
        <v>3199</v>
      </c>
    </row>
    <row r="4818" spans="1:1" x14ac:dyDescent="0.2">
      <c r="A4818" s="23" t="s">
        <v>1509</v>
      </c>
    </row>
    <row r="4819" spans="1:1" x14ac:dyDescent="0.2">
      <c r="A4819" s="23" t="s">
        <v>3200</v>
      </c>
    </row>
    <row r="4820" spans="1:1" x14ac:dyDescent="0.2">
      <c r="A4820" s="23" t="s">
        <v>72</v>
      </c>
    </row>
    <row r="4821" spans="1:1" x14ac:dyDescent="0.2">
      <c r="A4821" s="23" t="s">
        <v>3201</v>
      </c>
    </row>
    <row r="4822" spans="1:1" x14ac:dyDescent="0.2">
      <c r="A4822" s="23" t="s">
        <v>73</v>
      </c>
    </row>
    <row r="4823" spans="1:1" x14ac:dyDescent="0.2">
      <c r="A4823" s="23" t="s">
        <v>3202</v>
      </c>
    </row>
    <row r="4824" spans="1:1" x14ac:dyDescent="0.2">
      <c r="A4824" s="23" t="s">
        <v>74</v>
      </c>
    </row>
    <row r="4825" spans="1:1" x14ac:dyDescent="0.2">
      <c r="A4825" s="23" t="s">
        <v>3203</v>
      </c>
    </row>
    <row r="4826" spans="1:1" x14ac:dyDescent="0.2">
      <c r="A4826" s="23" t="s">
        <v>75</v>
      </c>
    </row>
    <row r="4827" spans="1:1" x14ac:dyDescent="0.2">
      <c r="A4827" s="23" t="s">
        <v>3204</v>
      </c>
    </row>
    <row r="4828" spans="1:1" x14ac:dyDescent="0.2">
      <c r="A4828" s="19" t="s">
        <v>168</v>
      </c>
    </row>
    <row r="4829" spans="1:1" x14ac:dyDescent="0.2">
      <c r="A4829" s="19" t="s">
        <v>3224</v>
      </c>
    </row>
    <row r="4830" spans="1:1" x14ac:dyDescent="0.2">
      <c r="A4830" s="19" t="s">
        <v>3235</v>
      </c>
    </row>
    <row r="4831" spans="1:1" x14ac:dyDescent="0.2">
      <c r="A4831" s="19" t="s">
        <v>3251</v>
      </c>
    </row>
    <row r="4832" spans="1:1" x14ac:dyDescent="0.2">
      <c r="A4832" s="19" t="s">
        <v>170</v>
      </c>
    </row>
    <row r="4833" spans="1:1" x14ac:dyDescent="0.2">
      <c r="A4833" s="19" t="s">
        <v>3225</v>
      </c>
    </row>
    <row r="4834" spans="1:1" x14ac:dyDescent="0.2">
      <c r="A4834" s="19" t="s">
        <v>3236</v>
      </c>
    </row>
    <row r="4835" spans="1:1" x14ac:dyDescent="0.2">
      <c r="A4835" s="19" t="s">
        <v>3252</v>
      </c>
    </row>
    <row r="4836" spans="1:1" x14ac:dyDescent="0.2">
      <c r="A4836" s="19" t="s">
        <v>171</v>
      </c>
    </row>
    <row r="4837" spans="1:1" x14ac:dyDescent="0.2">
      <c r="A4837" s="19" t="s">
        <v>3226</v>
      </c>
    </row>
    <row r="4838" spans="1:1" x14ac:dyDescent="0.2">
      <c r="A4838" s="19" t="s">
        <v>3237</v>
      </c>
    </row>
    <row r="4839" spans="1:1" x14ac:dyDescent="0.2">
      <c r="A4839" s="19" t="s">
        <v>3253</v>
      </c>
    </row>
    <row r="4840" spans="1:1" x14ac:dyDescent="0.2">
      <c r="A4840" s="19" t="s">
        <v>172</v>
      </c>
    </row>
    <row r="4841" spans="1:1" x14ac:dyDescent="0.2">
      <c r="A4841" s="19" t="s">
        <v>3227</v>
      </c>
    </row>
    <row r="4842" spans="1:1" x14ac:dyDescent="0.2">
      <c r="A4842" s="19" t="s">
        <v>3238</v>
      </c>
    </row>
    <row r="4843" spans="1:1" x14ac:dyDescent="0.2">
      <c r="A4843" s="19" t="s">
        <v>3254</v>
      </c>
    </row>
    <row r="4844" spans="1:1" x14ac:dyDescent="0.2">
      <c r="A4844" s="19" t="s">
        <v>173</v>
      </c>
    </row>
    <row r="4845" spans="1:1" x14ac:dyDescent="0.2">
      <c r="A4845" s="19" t="s">
        <v>3239</v>
      </c>
    </row>
    <row r="4846" spans="1:1" x14ac:dyDescent="0.2">
      <c r="A4846" s="19" t="s">
        <v>3255</v>
      </c>
    </row>
    <row r="4847" spans="1:1" x14ac:dyDescent="0.2">
      <c r="A4847" s="19" t="s">
        <v>3228</v>
      </c>
    </row>
    <row r="4848" spans="1:1" x14ac:dyDescent="0.2">
      <c r="A4848" s="19" t="s">
        <v>3242</v>
      </c>
    </row>
    <row r="4849" spans="1:1" x14ac:dyDescent="0.2">
      <c r="A4849" s="19" t="s">
        <v>3258</v>
      </c>
    </row>
    <row r="4850" spans="1:1" x14ac:dyDescent="0.2">
      <c r="A4850" s="19" t="s">
        <v>3245</v>
      </c>
    </row>
    <row r="4851" spans="1:1" x14ac:dyDescent="0.2">
      <c r="A4851" s="19" t="s">
        <v>3261</v>
      </c>
    </row>
    <row r="4852" spans="1:1" x14ac:dyDescent="0.2">
      <c r="A4852" s="19" t="s">
        <v>174</v>
      </c>
    </row>
    <row r="4853" spans="1:1" x14ac:dyDescent="0.2">
      <c r="A4853" s="19" t="s">
        <v>3240</v>
      </c>
    </row>
    <row r="4854" spans="1:1" x14ac:dyDescent="0.2">
      <c r="A4854" s="19" t="s">
        <v>3256</v>
      </c>
    </row>
    <row r="4855" spans="1:1" x14ac:dyDescent="0.2">
      <c r="A4855" s="19" t="s">
        <v>3229</v>
      </c>
    </row>
    <row r="4856" spans="1:1" x14ac:dyDescent="0.2">
      <c r="A4856" s="19" t="s">
        <v>3243</v>
      </c>
    </row>
    <row r="4857" spans="1:1" x14ac:dyDescent="0.2">
      <c r="A4857" s="19" t="s">
        <v>3259</v>
      </c>
    </row>
    <row r="4858" spans="1:1" x14ac:dyDescent="0.2">
      <c r="A4858" s="19" t="s">
        <v>3246</v>
      </c>
    </row>
    <row r="4859" spans="1:1" x14ac:dyDescent="0.2">
      <c r="A4859" s="19" t="s">
        <v>3262</v>
      </c>
    </row>
    <row r="4860" spans="1:1" x14ac:dyDescent="0.2">
      <c r="A4860" s="19" t="s">
        <v>3241</v>
      </c>
    </row>
    <row r="4861" spans="1:1" x14ac:dyDescent="0.2">
      <c r="A4861" s="19" t="s">
        <v>3257</v>
      </c>
    </row>
    <row r="4862" spans="1:1" x14ac:dyDescent="0.2">
      <c r="A4862" s="19" t="s">
        <v>3244</v>
      </c>
    </row>
    <row r="4863" spans="1:1" x14ac:dyDescent="0.2">
      <c r="A4863" s="19" t="s">
        <v>3260</v>
      </c>
    </row>
    <row r="4864" spans="1:1" x14ac:dyDescent="0.2">
      <c r="A4864" s="19" t="s">
        <v>3247</v>
      </c>
    </row>
    <row r="4865" spans="1:1" x14ac:dyDescent="0.2">
      <c r="A4865" s="19" t="s">
        <v>3263</v>
      </c>
    </row>
    <row r="4866" spans="1:1" x14ac:dyDescent="0.2">
      <c r="A4866" s="19" t="s">
        <v>1091</v>
      </c>
    </row>
    <row r="4867" spans="1:1" x14ac:dyDescent="0.2">
      <c r="A4867" s="19" t="s">
        <v>1098</v>
      </c>
    </row>
    <row r="4868" spans="1:1" x14ac:dyDescent="0.2">
      <c r="A4868" s="19" t="s">
        <v>1105</v>
      </c>
    </row>
    <row r="4869" spans="1:1" x14ac:dyDescent="0.2">
      <c r="A4869" s="19" t="s">
        <v>1112</v>
      </c>
    </row>
    <row r="4870" spans="1:1" x14ac:dyDescent="0.2">
      <c r="A4870" s="19" t="s">
        <v>1119</v>
      </c>
    </row>
    <row r="4871" spans="1:1" x14ac:dyDescent="0.2">
      <c r="A4871" s="19" t="s">
        <v>1092</v>
      </c>
    </row>
    <row r="4872" spans="1:1" x14ac:dyDescent="0.2">
      <c r="A4872" s="19" t="s">
        <v>1099</v>
      </c>
    </row>
    <row r="4873" spans="1:1" x14ac:dyDescent="0.2">
      <c r="A4873" s="19" t="s">
        <v>1106</v>
      </c>
    </row>
    <row r="4874" spans="1:1" x14ac:dyDescent="0.2">
      <c r="A4874" s="19" t="s">
        <v>1113</v>
      </c>
    </row>
    <row r="4875" spans="1:1" x14ac:dyDescent="0.2">
      <c r="A4875" s="19" t="s">
        <v>1120</v>
      </c>
    </row>
    <row r="4876" spans="1:1" x14ac:dyDescent="0.2">
      <c r="A4876" s="19" t="s">
        <v>1093</v>
      </c>
    </row>
    <row r="4877" spans="1:1" x14ac:dyDescent="0.2">
      <c r="A4877" s="19" t="s">
        <v>1100</v>
      </c>
    </row>
    <row r="4878" spans="1:1" x14ac:dyDescent="0.2">
      <c r="A4878" s="19" t="s">
        <v>1107</v>
      </c>
    </row>
    <row r="4879" spans="1:1" x14ac:dyDescent="0.2">
      <c r="A4879" s="19" t="s">
        <v>1114</v>
      </c>
    </row>
    <row r="4880" spans="1:1" x14ac:dyDescent="0.2">
      <c r="A4880" s="19" t="s">
        <v>1121</v>
      </c>
    </row>
    <row r="4881" spans="1:1" x14ac:dyDescent="0.2">
      <c r="A4881" s="19" t="s">
        <v>1094</v>
      </c>
    </row>
    <row r="4882" spans="1:1" x14ac:dyDescent="0.2">
      <c r="A4882" s="19" t="s">
        <v>1101</v>
      </c>
    </row>
    <row r="4883" spans="1:1" x14ac:dyDescent="0.2">
      <c r="A4883" s="19" t="s">
        <v>1108</v>
      </c>
    </row>
    <row r="4884" spans="1:1" x14ac:dyDescent="0.2">
      <c r="A4884" s="19" t="s">
        <v>1115</v>
      </c>
    </row>
    <row r="4885" spans="1:1" x14ac:dyDescent="0.2">
      <c r="A4885" s="19" t="s">
        <v>1122</v>
      </c>
    </row>
    <row r="4886" spans="1:1" x14ac:dyDescent="0.2">
      <c r="A4886" s="20" t="s">
        <v>1095</v>
      </c>
    </row>
    <row r="4887" spans="1:1" x14ac:dyDescent="0.2">
      <c r="A4887" s="20" t="s">
        <v>1102</v>
      </c>
    </row>
    <row r="4888" spans="1:1" x14ac:dyDescent="0.2">
      <c r="A4888" s="20" t="s">
        <v>1109</v>
      </c>
    </row>
    <row r="4889" spans="1:1" x14ac:dyDescent="0.2">
      <c r="A4889" s="20" t="s">
        <v>1116</v>
      </c>
    </row>
    <row r="4890" spans="1:1" x14ac:dyDescent="0.2">
      <c r="A4890" s="20" t="s">
        <v>1123</v>
      </c>
    </row>
    <row r="4891" spans="1:1" x14ac:dyDescent="0.2">
      <c r="A4891" s="19" t="s">
        <v>1096</v>
      </c>
    </row>
    <row r="4892" spans="1:1" x14ac:dyDescent="0.2">
      <c r="A4892" s="19" t="s">
        <v>1103</v>
      </c>
    </row>
    <row r="4893" spans="1:1" x14ac:dyDescent="0.2">
      <c r="A4893" s="19" t="s">
        <v>1110</v>
      </c>
    </row>
    <row r="4894" spans="1:1" x14ac:dyDescent="0.2">
      <c r="A4894" s="19" t="s">
        <v>1117</v>
      </c>
    </row>
    <row r="4895" spans="1:1" x14ac:dyDescent="0.2">
      <c r="A4895" s="19" t="s">
        <v>1124</v>
      </c>
    </row>
    <row r="4896" spans="1:1" x14ac:dyDescent="0.2">
      <c r="A4896" s="19" t="s">
        <v>1097</v>
      </c>
    </row>
    <row r="4897" spans="1:1" x14ac:dyDescent="0.2">
      <c r="A4897" s="19" t="s">
        <v>1104</v>
      </c>
    </row>
    <row r="4898" spans="1:1" x14ac:dyDescent="0.2">
      <c r="A4898" s="19" t="s">
        <v>1111</v>
      </c>
    </row>
    <row r="4899" spans="1:1" x14ac:dyDescent="0.2">
      <c r="A4899" s="19" t="s">
        <v>1118</v>
      </c>
    </row>
    <row r="4900" spans="1:1" x14ac:dyDescent="0.2">
      <c r="A4900" s="19" t="s">
        <v>1125</v>
      </c>
    </row>
    <row r="4901" spans="1:1" x14ac:dyDescent="0.2">
      <c r="A4901" s="19" t="s">
        <v>167</v>
      </c>
    </row>
    <row r="4902" spans="1:1" x14ac:dyDescent="0.2">
      <c r="A4902" s="19" t="s">
        <v>3223</v>
      </c>
    </row>
    <row r="4903" spans="1:1" x14ac:dyDescent="0.2">
      <c r="A4903" s="19" t="s">
        <v>3230</v>
      </c>
    </row>
    <row r="4904" spans="1:1" x14ac:dyDescent="0.2">
      <c r="A4904" s="19" t="s">
        <v>3248</v>
      </c>
    </row>
    <row r="4905" spans="1:1" x14ac:dyDescent="0.2">
      <c r="A4905" s="19" t="s">
        <v>3232</v>
      </c>
    </row>
    <row r="4906" spans="1:1" x14ac:dyDescent="0.2">
      <c r="A4906" s="19" t="s">
        <v>3249</v>
      </c>
    </row>
    <row r="4907" spans="1:1" x14ac:dyDescent="0.2">
      <c r="A4907" s="19" t="s">
        <v>3233</v>
      </c>
    </row>
    <row r="4908" spans="1:1" x14ac:dyDescent="0.2">
      <c r="A4908" s="19" t="s">
        <v>3250</v>
      </c>
    </row>
    <row r="4909" spans="1:1" x14ac:dyDescent="0.2">
      <c r="A4909" s="19" t="s">
        <v>1088</v>
      </c>
    </row>
    <row r="4910" spans="1:1" x14ac:dyDescent="0.2">
      <c r="A4910" s="19" t="s">
        <v>1089</v>
      </c>
    </row>
    <row r="4911" spans="1:1" x14ac:dyDescent="0.2">
      <c r="A4911" s="19" t="s">
        <v>1090</v>
      </c>
    </row>
    <row r="4912" spans="1:1" x14ac:dyDescent="0.2">
      <c r="A4912" s="21" t="s">
        <v>1510</v>
      </c>
    </row>
    <row r="4913" spans="1:1" x14ac:dyDescent="0.2">
      <c r="A4913" s="21" t="s">
        <v>2523</v>
      </c>
    </row>
    <row r="4914" spans="1:1" x14ac:dyDescent="0.2">
      <c r="A4914" s="21" t="s">
        <v>1511</v>
      </c>
    </row>
    <row r="4915" spans="1:1" x14ac:dyDescent="0.2">
      <c r="A4915" s="21" t="s">
        <v>2525</v>
      </c>
    </row>
    <row r="4916" spans="1:1" x14ac:dyDescent="0.2">
      <c r="A4916" s="21" t="s">
        <v>1513</v>
      </c>
    </row>
    <row r="4917" spans="1:1" x14ac:dyDescent="0.2">
      <c r="A4917" s="21" t="s">
        <v>2526</v>
      </c>
    </row>
    <row r="4918" spans="1:1" x14ac:dyDescent="0.2">
      <c r="A4918" s="21" t="s">
        <v>1515</v>
      </c>
    </row>
    <row r="4919" spans="1:1" x14ac:dyDescent="0.2">
      <c r="A4919" s="21" t="s">
        <v>2527</v>
      </c>
    </row>
    <row r="4920" spans="1:1" x14ac:dyDescent="0.2">
      <c r="A4920" s="21" t="s">
        <v>1517</v>
      </c>
    </row>
    <row r="4921" spans="1:1" x14ac:dyDescent="0.2">
      <c r="A4921" s="21" t="s">
        <v>2528</v>
      </c>
    </row>
    <row r="4922" spans="1:1" x14ac:dyDescent="0.2">
      <c r="A4922" s="21" t="s">
        <v>1519</v>
      </c>
    </row>
    <row r="4923" spans="1:1" x14ac:dyDescent="0.2">
      <c r="A4923" s="21" t="s">
        <v>2529</v>
      </c>
    </row>
    <row r="4924" spans="1:1" x14ac:dyDescent="0.2">
      <c r="A4924" s="21" t="s">
        <v>1521</v>
      </c>
    </row>
    <row r="4925" spans="1:1" x14ac:dyDescent="0.2">
      <c r="A4925" s="21" t="s">
        <v>2530</v>
      </c>
    </row>
    <row r="4926" spans="1:1" x14ac:dyDescent="0.2">
      <c r="A4926" s="21" t="s">
        <v>1523</v>
      </c>
    </row>
    <row r="4927" spans="1:1" x14ac:dyDescent="0.2">
      <c r="A4927" s="21" t="s">
        <v>2531</v>
      </c>
    </row>
    <row r="4928" spans="1:1" x14ac:dyDescent="0.2">
      <c r="A4928" s="21" t="s">
        <v>1525</v>
      </c>
    </row>
    <row r="4929" spans="1:1" x14ac:dyDescent="0.2">
      <c r="A4929" s="21" t="s">
        <v>2532</v>
      </c>
    </row>
    <row r="4930" spans="1:1" x14ac:dyDescent="0.2">
      <c r="A4930" s="21" t="s">
        <v>1527</v>
      </c>
    </row>
    <row r="4931" spans="1:1" x14ac:dyDescent="0.2">
      <c r="A4931" s="21" t="s">
        <v>2533</v>
      </c>
    </row>
    <row r="4932" spans="1:1" x14ac:dyDescent="0.2">
      <c r="A4932" s="21" t="s">
        <v>2368</v>
      </c>
    </row>
    <row r="4933" spans="1:1" x14ac:dyDescent="0.2">
      <c r="A4933" s="21" t="s">
        <v>2372</v>
      </c>
    </row>
    <row r="4934" spans="1:1" x14ac:dyDescent="0.2">
      <c r="A4934" s="21" t="s">
        <v>2374</v>
      </c>
    </row>
    <row r="4935" spans="1:1" x14ac:dyDescent="0.2">
      <c r="A4935" s="21" t="s">
        <v>2376</v>
      </c>
    </row>
    <row r="4936" spans="1:1" x14ac:dyDescent="0.2">
      <c r="A4936" s="21" t="s">
        <v>2370</v>
      </c>
    </row>
    <row r="4937" spans="1:1" x14ac:dyDescent="0.2">
      <c r="A4937" s="21" t="s">
        <v>2373</v>
      </c>
    </row>
    <row r="4938" spans="1:1" x14ac:dyDescent="0.2">
      <c r="A4938" s="21" t="s">
        <v>2375</v>
      </c>
    </row>
    <row r="4939" spans="1:1" x14ac:dyDescent="0.2">
      <c r="A4939" s="21" t="s">
        <v>2377</v>
      </c>
    </row>
    <row r="4940" spans="1:1" x14ac:dyDescent="0.2">
      <c r="A4940" s="21" t="s">
        <v>2378</v>
      </c>
    </row>
    <row r="4941" spans="1:1" x14ac:dyDescent="0.2">
      <c r="A4941" s="21" t="s">
        <v>2390</v>
      </c>
    </row>
    <row r="4942" spans="1:1" x14ac:dyDescent="0.2">
      <c r="A4942" s="21" t="s">
        <v>2397</v>
      </c>
    </row>
    <row r="4943" spans="1:1" x14ac:dyDescent="0.2">
      <c r="A4943" s="21" t="s">
        <v>2406</v>
      </c>
    </row>
    <row r="4944" spans="1:1" x14ac:dyDescent="0.2">
      <c r="A4944" s="21" t="s">
        <v>2413</v>
      </c>
    </row>
    <row r="4945" spans="1:1" x14ac:dyDescent="0.2">
      <c r="A4945" s="21" t="s">
        <v>2379</v>
      </c>
    </row>
    <row r="4946" spans="1:1" x14ac:dyDescent="0.2">
      <c r="A4946" s="21" t="s">
        <v>2391</v>
      </c>
    </row>
    <row r="4947" spans="1:1" x14ac:dyDescent="0.2">
      <c r="A4947" s="21" t="s">
        <v>2398</v>
      </c>
    </row>
    <row r="4948" spans="1:1" x14ac:dyDescent="0.2">
      <c r="A4948" s="21" t="s">
        <v>2407</v>
      </c>
    </row>
    <row r="4949" spans="1:1" x14ac:dyDescent="0.2">
      <c r="A4949" s="21" t="s">
        <v>2414</v>
      </c>
    </row>
    <row r="4950" spans="1:1" x14ac:dyDescent="0.2">
      <c r="A4950" s="21" t="s">
        <v>2380</v>
      </c>
    </row>
    <row r="4951" spans="1:1" x14ac:dyDescent="0.2">
      <c r="A4951" s="21" t="s">
        <v>2392</v>
      </c>
    </row>
    <row r="4952" spans="1:1" x14ac:dyDescent="0.2">
      <c r="A4952" s="21" t="s">
        <v>2399</v>
      </c>
    </row>
    <row r="4953" spans="1:1" x14ac:dyDescent="0.2">
      <c r="A4953" s="21" t="s">
        <v>2408</v>
      </c>
    </row>
    <row r="4954" spans="1:1" x14ac:dyDescent="0.2">
      <c r="A4954" s="21" t="s">
        <v>2415</v>
      </c>
    </row>
    <row r="4955" spans="1:1" x14ac:dyDescent="0.2">
      <c r="A4955" s="21" t="s">
        <v>2382</v>
      </c>
    </row>
    <row r="4956" spans="1:1" x14ac:dyDescent="0.2">
      <c r="A4956" s="21" t="s">
        <v>2393</v>
      </c>
    </row>
    <row r="4957" spans="1:1" x14ac:dyDescent="0.2">
      <c r="A4957" s="21" t="s">
        <v>2401</v>
      </c>
    </row>
    <row r="4958" spans="1:1" x14ac:dyDescent="0.2">
      <c r="A4958" s="21" t="s">
        <v>2409</v>
      </c>
    </row>
    <row r="4959" spans="1:1" x14ac:dyDescent="0.2">
      <c r="A4959" s="21" t="s">
        <v>2416</v>
      </c>
    </row>
    <row r="4960" spans="1:1" x14ac:dyDescent="0.2">
      <c r="A4960" s="21" t="s">
        <v>2384</v>
      </c>
    </row>
    <row r="4961" spans="1:1" x14ac:dyDescent="0.2">
      <c r="A4961" s="21" t="s">
        <v>2394</v>
      </c>
    </row>
    <row r="4962" spans="1:1" x14ac:dyDescent="0.2">
      <c r="A4962" s="21" t="s">
        <v>2403</v>
      </c>
    </row>
    <row r="4963" spans="1:1" x14ac:dyDescent="0.2">
      <c r="A4963" s="21" t="s">
        <v>2410</v>
      </c>
    </row>
    <row r="4964" spans="1:1" x14ac:dyDescent="0.2">
      <c r="A4964" s="21" t="s">
        <v>2417</v>
      </c>
    </row>
    <row r="4965" spans="1:1" x14ac:dyDescent="0.2">
      <c r="A4965" s="21" t="s">
        <v>2386</v>
      </c>
    </row>
    <row r="4966" spans="1:1" x14ac:dyDescent="0.2">
      <c r="A4966" s="21" t="s">
        <v>2395</v>
      </c>
    </row>
    <row r="4967" spans="1:1" x14ac:dyDescent="0.2">
      <c r="A4967" s="21" t="s">
        <v>2404</v>
      </c>
    </row>
    <row r="4968" spans="1:1" x14ac:dyDescent="0.2">
      <c r="A4968" s="21" t="s">
        <v>2411</v>
      </c>
    </row>
    <row r="4969" spans="1:1" x14ac:dyDescent="0.2">
      <c r="A4969" s="21" t="s">
        <v>2418</v>
      </c>
    </row>
    <row r="4970" spans="1:1" x14ac:dyDescent="0.2">
      <c r="A4970" s="21" t="s">
        <v>2388</v>
      </c>
    </row>
    <row r="4971" spans="1:1" x14ac:dyDescent="0.2">
      <c r="A4971" s="21" t="s">
        <v>2396</v>
      </c>
    </row>
    <row r="4972" spans="1:1" x14ac:dyDescent="0.2">
      <c r="A4972" s="21" t="s">
        <v>2405</v>
      </c>
    </row>
    <row r="4973" spans="1:1" x14ac:dyDescent="0.2">
      <c r="A4973" s="21" t="s">
        <v>2412</v>
      </c>
    </row>
    <row r="4974" spans="1:1" x14ac:dyDescent="0.2">
      <c r="A4974" s="21" t="s">
        <v>2419</v>
      </c>
    </row>
    <row r="4975" spans="1:1" x14ac:dyDescent="0.2">
      <c r="A4975" s="19" t="s">
        <v>165</v>
      </c>
    </row>
    <row r="4976" spans="1:1" x14ac:dyDescent="0.2">
      <c r="A4976" s="19" t="s">
        <v>3221</v>
      </c>
    </row>
    <row r="4977" spans="1:1" x14ac:dyDescent="0.2">
      <c r="A4977" s="19" t="s">
        <v>166</v>
      </c>
    </row>
    <row r="4978" spans="1:1" x14ac:dyDescent="0.2">
      <c r="A4978" s="19" t="s">
        <v>3222</v>
      </c>
    </row>
    <row r="4979" spans="1:1" x14ac:dyDescent="0.2">
      <c r="A4979" s="22" t="s">
        <v>1070</v>
      </c>
    </row>
    <row r="4980" spans="1:1" x14ac:dyDescent="0.2">
      <c r="A4980" s="22" t="s">
        <v>1074</v>
      </c>
    </row>
    <row r="4981" spans="1:1" x14ac:dyDescent="0.2">
      <c r="A4981" s="22" t="s">
        <v>1078</v>
      </c>
    </row>
    <row r="4982" spans="1:1" x14ac:dyDescent="0.2">
      <c r="A4982" s="22" t="s">
        <v>1082</v>
      </c>
    </row>
    <row r="4983" spans="1:1" x14ac:dyDescent="0.2">
      <c r="A4983" s="22" t="s">
        <v>1085</v>
      </c>
    </row>
    <row r="4984" spans="1:1" x14ac:dyDescent="0.2">
      <c r="A4984" s="19" t="s">
        <v>141</v>
      </c>
    </row>
    <row r="4985" spans="1:1" x14ac:dyDescent="0.2">
      <c r="A4985" s="19" t="s">
        <v>143</v>
      </c>
    </row>
    <row r="4986" spans="1:1" x14ac:dyDescent="0.2">
      <c r="A4986" s="19" t="s">
        <v>145</v>
      </c>
    </row>
    <row r="4987" spans="1:1" x14ac:dyDescent="0.2">
      <c r="A4987" s="19" t="s">
        <v>147</v>
      </c>
    </row>
    <row r="4988" spans="1:1" x14ac:dyDescent="0.2">
      <c r="A4988" s="19" t="s">
        <v>149</v>
      </c>
    </row>
    <row r="4989" spans="1:1" x14ac:dyDescent="0.2">
      <c r="A4989" s="19" t="s">
        <v>1071</v>
      </c>
    </row>
    <row r="4990" spans="1:1" x14ac:dyDescent="0.2">
      <c r="A4990" s="19" t="s">
        <v>1075</v>
      </c>
    </row>
    <row r="4991" spans="1:1" x14ac:dyDescent="0.2">
      <c r="A4991" s="19" t="s">
        <v>1079</v>
      </c>
    </row>
    <row r="4992" spans="1:1" x14ac:dyDescent="0.2">
      <c r="A4992" s="19" t="s">
        <v>1083</v>
      </c>
    </row>
    <row r="4993" spans="1:1" x14ac:dyDescent="0.2">
      <c r="A4993" s="19" t="s">
        <v>1086</v>
      </c>
    </row>
    <row r="4994" spans="1:1" x14ac:dyDescent="0.2">
      <c r="A4994" s="20" t="s">
        <v>142</v>
      </c>
    </row>
    <row r="4995" spans="1:1" x14ac:dyDescent="0.2">
      <c r="A4995" s="20" t="s">
        <v>144</v>
      </c>
    </row>
    <row r="4996" spans="1:1" x14ac:dyDescent="0.2">
      <c r="A4996" s="19" t="s">
        <v>146</v>
      </c>
    </row>
    <row r="4997" spans="1:1" x14ac:dyDescent="0.2">
      <c r="A4997" s="19" t="s">
        <v>148</v>
      </c>
    </row>
    <row r="4998" spans="1:1" x14ac:dyDescent="0.2">
      <c r="A4998" s="19" t="s">
        <v>150</v>
      </c>
    </row>
    <row r="4999" spans="1:1" x14ac:dyDescent="0.2">
      <c r="A4999" s="19" t="s">
        <v>1072</v>
      </c>
    </row>
    <row r="5000" spans="1:1" x14ac:dyDescent="0.2">
      <c r="A5000" s="19" t="s">
        <v>1076</v>
      </c>
    </row>
    <row r="5001" spans="1:1" x14ac:dyDescent="0.2">
      <c r="A5001" s="20" t="s">
        <v>1080</v>
      </c>
    </row>
    <row r="5002" spans="1:1" x14ac:dyDescent="0.2">
      <c r="A5002" s="20" t="s">
        <v>1084</v>
      </c>
    </row>
    <row r="5003" spans="1:1" x14ac:dyDescent="0.2">
      <c r="A5003" s="20" t="s">
        <v>1087</v>
      </c>
    </row>
    <row r="5004" spans="1:1" x14ac:dyDescent="0.2">
      <c r="A5004" s="20" t="s">
        <v>1073</v>
      </c>
    </row>
    <row r="5005" spans="1:1" x14ac:dyDescent="0.2">
      <c r="A5005" s="20" t="s">
        <v>1077</v>
      </c>
    </row>
    <row r="5006" spans="1:1" x14ac:dyDescent="0.2">
      <c r="A5006" s="20" t="s">
        <v>1081</v>
      </c>
    </row>
    <row r="5007" spans="1:1" x14ac:dyDescent="0.2">
      <c r="A5007" s="20" t="s">
        <v>1170</v>
      </c>
    </row>
    <row r="5008" spans="1:1" x14ac:dyDescent="0.2">
      <c r="A5008" s="20" t="s">
        <v>1171</v>
      </c>
    </row>
    <row r="5009" spans="1:1" x14ac:dyDescent="0.2">
      <c r="A5009" s="25" t="s">
        <v>1060</v>
      </c>
    </row>
    <row r="5010" spans="1:1" x14ac:dyDescent="0.2">
      <c r="A5010" s="25" t="s">
        <v>1064</v>
      </c>
    </row>
    <row r="5011" spans="1:1" x14ac:dyDescent="0.2">
      <c r="A5011" s="25" t="s">
        <v>1066</v>
      </c>
    </row>
    <row r="5012" spans="1:1" x14ac:dyDescent="0.2">
      <c r="A5012" s="25" t="s">
        <v>1068</v>
      </c>
    </row>
    <row r="5013" spans="1:1" x14ac:dyDescent="0.2">
      <c r="A5013" s="20" t="s">
        <v>133</v>
      </c>
    </row>
    <row r="5014" spans="1:1" x14ac:dyDescent="0.2">
      <c r="A5014" s="20" t="s">
        <v>137</v>
      </c>
    </row>
    <row r="5015" spans="1:1" x14ac:dyDescent="0.2">
      <c r="A5015" s="20" t="s">
        <v>139</v>
      </c>
    </row>
    <row r="5016" spans="1:1" x14ac:dyDescent="0.2">
      <c r="A5016" s="25" t="s">
        <v>1062</v>
      </c>
    </row>
    <row r="5017" spans="1:1" x14ac:dyDescent="0.2">
      <c r="A5017" s="20" t="s">
        <v>1065</v>
      </c>
    </row>
    <row r="5018" spans="1:1" x14ac:dyDescent="0.2">
      <c r="A5018" s="20" t="s">
        <v>1067</v>
      </c>
    </row>
    <row r="5019" spans="1:1" x14ac:dyDescent="0.2">
      <c r="A5019" s="20" t="s">
        <v>1069</v>
      </c>
    </row>
    <row r="5020" spans="1:1" x14ac:dyDescent="0.2">
      <c r="A5020" s="20" t="s">
        <v>135</v>
      </c>
    </row>
    <row r="5021" spans="1:1" x14ac:dyDescent="0.2">
      <c r="A5021" s="20" t="s">
        <v>138</v>
      </c>
    </row>
    <row r="5022" spans="1:1" x14ac:dyDescent="0.2">
      <c r="A5022" s="20" t="s">
        <v>140</v>
      </c>
    </row>
    <row r="5023" spans="1:1" x14ac:dyDescent="0.2">
      <c r="A5023" s="20" t="s">
        <v>151</v>
      </c>
    </row>
    <row r="5024" spans="1:1" x14ac:dyDescent="0.2">
      <c r="A5024" s="20" t="s">
        <v>3215</v>
      </c>
    </row>
    <row r="5025" spans="1:1" x14ac:dyDescent="0.2">
      <c r="A5025" s="20" t="s">
        <v>154</v>
      </c>
    </row>
    <row r="5026" spans="1:1" x14ac:dyDescent="0.2">
      <c r="A5026" s="20" t="s">
        <v>3216</v>
      </c>
    </row>
    <row r="5027" spans="1:1" x14ac:dyDescent="0.2">
      <c r="A5027" s="20" t="s">
        <v>156</v>
      </c>
    </row>
    <row r="5028" spans="1:1" x14ac:dyDescent="0.2">
      <c r="A5028" s="20" t="s">
        <v>3217</v>
      </c>
    </row>
    <row r="5029" spans="1:1" x14ac:dyDescent="0.2">
      <c r="A5029" s="20" t="s">
        <v>158</v>
      </c>
    </row>
    <row r="5030" spans="1:1" x14ac:dyDescent="0.2">
      <c r="A5030" s="20" t="s">
        <v>3218</v>
      </c>
    </row>
    <row r="5031" spans="1:1" x14ac:dyDescent="0.2">
      <c r="A5031" s="20" t="s">
        <v>161</v>
      </c>
    </row>
    <row r="5032" spans="1:1" x14ac:dyDescent="0.2">
      <c r="A5032" s="20" t="s">
        <v>3219</v>
      </c>
    </row>
    <row r="5033" spans="1:1" x14ac:dyDescent="0.2">
      <c r="A5033" s="20" t="s">
        <v>163</v>
      </c>
    </row>
    <row r="5034" spans="1:1" x14ac:dyDescent="0.2">
      <c r="A5034" s="20" t="s">
        <v>3220</v>
      </c>
    </row>
    <row r="5035" spans="1:1" x14ac:dyDescent="0.2">
      <c r="A5035" s="10" t="s">
        <v>724</v>
      </c>
    </row>
    <row r="5036" spans="1:1" x14ac:dyDescent="0.2">
      <c r="A5036" s="10" t="s">
        <v>726</v>
      </c>
    </row>
    <row r="5037" spans="1:1" x14ac:dyDescent="0.2">
      <c r="A5037" s="10" t="s">
        <v>725</v>
      </c>
    </row>
    <row r="5038" spans="1:1" x14ac:dyDescent="0.2">
      <c r="A5038" s="10" t="s">
        <v>715</v>
      </c>
    </row>
    <row r="5039" spans="1:1" x14ac:dyDescent="0.2">
      <c r="A5039" s="10" t="s">
        <v>716</v>
      </c>
    </row>
    <row r="5040" spans="1:1" x14ac:dyDescent="0.2">
      <c r="A5040" s="10" t="s">
        <v>717</v>
      </c>
    </row>
    <row r="5041" spans="1:1" x14ac:dyDescent="0.2">
      <c r="A5041" s="10" t="s">
        <v>727</v>
      </c>
    </row>
    <row r="5042" spans="1:1" x14ac:dyDescent="0.2">
      <c r="A5042" s="10" t="s">
        <v>728</v>
      </c>
    </row>
    <row r="5043" spans="1:1" x14ac:dyDescent="0.2">
      <c r="A5043" s="10" t="s">
        <v>718</v>
      </c>
    </row>
    <row r="5044" spans="1:1" x14ac:dyDescent="0.2">
      <c r="A5044" s="10" t="s">
        <v>719</v>
      </c>
    </row>
    <row r="5045" spans="1:1" x14ac:dyDescent="0.2">
      <c r="A5045" s="10" t="s">
        <v>720</v>
      </c>
    </row>
    <row r="5046" spans="1:1" x14ac:dyDescent="0.2">
      <c r="A5046" s="10" t="s">
        <v>729</v>
      </c>
    </row>
    <row r="5047" spans="1:1" x14ac:dyDescent="0.2">
      <c r="A5047" s="10" t="s">
        <v>721</v>
      </c>
    </row>
  </sheetData>
  <autoFilter ref="A2560:A5034"/>
  <phoneticPr fontId="8"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
  <sheetViews>
    <sheetView workbookViewId="0">
      <selection activeCell="A3" sqref="A3"/>
    </sheetView>
  </sheetViews>
  <sheetFormatPr baseColWidth="10" defaultColWidth="11.42578125" defaultRowHeight="12.75" x14ac:dyDescent="0.2"/>
  <cols>
    <col min="1" max="1" width="36.140625" style="205" customWidth="1"/>
    <col min="2" max="2" width="22.140625" style="205" customWidth="1"/>
    <col min="3" max="3" width="19.28515625" style="206" customWidth="1"/>
    <col min="4" max="4" width="25.7109375" style="385" customWidth="1"/>
    <col min="5" max="5" width="25.7109375" style="178" customWidth="1"/>
    <col min="6" max="16384" width="11.42578125" style="12"/>
  </cols>
  <sheetData>
    <row r="1" spans="1:5" x14ac:dyDescent="0.2">
      <c r="A1" s="11" t="s">
        <v>1486</v>
      </c>
      <c r="B1" s="207">
        <f>Deckblatt!B9</f>
        <v>0</v>
      </c>
      <c r="C1" s="415">
        <f>SUM(C3:C10000)</f>
        <v>0</v>
      </c>
      <c r="D1" s="106" t="s">
        <v>722</v>
      </c>
      <c r="E1" s="106" t="s">
        <v>723</v>
      </c>
    </row>
    <row r="2" spans="1:5" s="194" customFormat="1" ht="54" customHeight="1" x14ac:dyDescent="0.2">
      <c r="A2" s="196" t="s">
        <v>2065</v>
      </c>
      <c r="B2" s="196" t="s">
        <v>7323</v>
      </c>
      <c r="C2" s="196" t="s">
        <v>7328</v>
      </c>
      <c r="D2" s="413" t="s">
        <v>7128</v>
      </c>
      <c r="E2" s="413" t="s">
        <v>7558</v>
      </c>
    </row>
    <row r="3" spans="1:5" s="194" customFormat="1" x14ac:dyDescent="0.2">
      <c r="A3" s="205"/>
      <c r="B3" s="205"/>
      <c r="C3" s="206"/>
      <c r="D3" s="385"/>
      <c r="E3" s="178"/>
    </row>
    <row r="4" spans="1:5" s="194" customFormat="1" x14ac:dyDescent="0.2">
      <c r="A4" s="205"/>
      <c r="B4" s="205"/>
      <c r="C4" s="206"/>
      <c r="D4" s="385"/>
      <c r="E4" s="178"/>
    </row>
    <row r="5" spans="1:5" s="194" customFormat="1" x14ac:dyDescent="0.2">
      <c r="A5" s="205"/>
      <c r="B5" s="205"/>
      <c r="C5" s="206"/>
      <c r="D5" s="385"/>
      <c r="E5" s="178"/>
    </row>
    <row r="6" spans="1:5" s="194" customFormat="1" x14ac:dyDescent="0.2">
      <c r="A6" s="205"/>
      <c r="B6" s="205"/>
      <c r="C6" s="206"/>
      <c r="D6" s="385"/>
      <c r="E6" s="178"/>
    </row>
  </sheetData>
  <sheetProtection sheet="1" formatColumns="0" deleteRows="0" sort="0" autoFilter="0"/>
  <pageMargins left="0.78740157480314965" right="0.78740157480314965" top="0.78740157480314965" bottom="0.98425196850393704" header="0.51181102362204722" footer="0.51181102362204722"/>
  <pageSetup paperSize="9" fitToHeight="0" orientation="portrait" r:id="rId1"/>
  <headerFooter alignWithMargins="0">
    <oddHeader>&amp;LEEG VNB-Jahresmeldung&amp;CBlatt: Sonstige-Bewegungsdaten&amp;R&amp;D</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workbookViewId="0">
      <selection activeCell="A3" sqref="A3"/>
    </sheetView>
  </sheetViews>
  <sheetFormatPr baseColWidth="10" defaultRowHeight="12.75" x14ac:dyDescent="0.2"/>
  <cols>
    <col min="1" max="1" width="38.7109375" style="88" customWidth="1"/>
    <col min="2" max="2" width="26.7109375" style="177" customWidth="1"/>
    <col min="3" max="3" width="26.7109375" style="109" customWidth="1"/>
    <col min="4" max="4" width="26.7109375" style="108" customWidth="1"/>
    <col min="5" max="5" width="25.42578125" style="183" customWidth="1"/>
    <col min="6" max="6" width="31.28515625" style="183" customWidth="1"/>
    <col min="7" max="7" width="30.7109375" style="183" customWidth="1"/>
  </cols>
  <sheetData>
    <row r="1" spans="1:7" x14ac:dyDescent="0.2">
      <c r="A1" s="197" t="s">
        <v>1486</v>
      </c>
      <c r="B1" s="198">
        <f>Deckblatt!B9</f>
        <v>0</v>
      </c>
      <c r="C1" s="197"/>
      <c r="D1" s="197"/>
      <c r="E1" s="106" t="s">
        <v>722</v>
      </c>
      <c r="F1" s="106" t="s">
        <v>723</v>
      </c>
      <c r="G1" s="106" t="s">
        <v>5683</v>
      </c>
    </row>
    <row r="2" spans="1:7" ht="101.25" x14ac:dyDescent="0.2">
      <c r="A2" s="196" t="s">
        <v>5903</v>
      </c>
      <c r="B2" s="196" t="s">
        <v>5863</v>
      </c>
      <c r="C2" s="110" t="s">
        <v>5864</v>
      </c>
      <c r="D2" s="111" t="s">
        <v>5855</v>
      </c>
      <c r="E2" s="107" t="s">
        <v>7612</v>
      </c>
      <c r="F2" s="107" t="s">
        <v>6621</v>
      </c>
      <c r="G2" s="107" t="s">
        <v>6315</v>
      </c>
    </row>
    <row r="5" spans="1:7" ht="14.25" customHeight="1" x14ac:dyDescent="0.2"/>
    <row r="6" spans="1:7" s="183" customFormat="1" ht="14.25" customHeight="1" x14ac:dyDescent="0.2">
      <c r="A6" s="88"/>
      <c r="B6" s="177"/>
      <c r="C6" s="109"/>
      <c r="D6" s="108"/>
    </row>
    <row r="7" spans="1:7" ht="14.25" customHeight="1" x14ac:dyDescent="0.2"/>
    <row r="8" spans="1:7" s="183" customFormat="1" ht="12.75" customHeight="1" x14ac:dyDescent="0.2">
      <c r="A8" s="88"/>
      <c r="B8" s="177"/>
      <c r="C8" s="109"/>
      <c r="D8" s="108"/>
    </row>
    <row r="9" spans="1:7" s="183" customFormat="1" ht="14.25" customHeight="1" x14ac:dyDescent="0.2">
      <c r="A9" s="88"/>
      <c r="B9" s="177"/>
      <c r="C9" s="109"/>
      <c r="D9" s="108"/>
    </row>
    <row r="10" spans="1:7" ht="12.75" customHeight="1" x14ac:dyDescent="0.2"/>
    <row r="11" spans="1:7" ht="13.5" customHeight="1" x14ac:dyDescent="0.2"/>
    <row r="12" spans="1:7" ht="12.75" customHeight="1" x14ac:dyDescent="0.2"/>
    <row r="14" spans="1:7" ht="13.5" customHeight="1" x14ac:dyDescent="0.2"/>
    <row r="15" spans="1:7" ht="12.75" customHeight="1" x14ac:dyDescent="0.2"/>
    <row r="16" spans="1:7"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sheetData>
  <sheetProtection sheet="1" formatColumns="0" deleteRows="0" sort="0" autoFilter="0"/>
  <conditionalFormatting sqref="C3:D1048576">
    <cfRule type="expression" dxfId="2" priority="8">
      <formula>A3="EV6124-EEG---0"</formula>
    </cfRule>
  </conditionalFormatting>
  <conditionalFormatting sqref="D3:D1048576">
    <cfRule type="expression" dxfId="1" priority="2">
      <formula>B3="EV6124-EEG---0"</formula>
    </cfRule>
    <cfRule type="expression" dxfId="0" priority="5">
      <formula>B3="EV6124NEEG---0"</formula>
    </cfRule>
  </conditionalFormatting>
  <pageMargins left="0.70866141732283472" right="0.70866141732283472" top="0.78740157480314965" bottom="0.78740157480314965" header="0.31496062992125984" footer="0.31496062992125984"/>
  <pageSetup paperSize="9" scale="74" fitToHeight="0" orientation="portrait" r:id="rId1"/>
  <headerFooter>
    <oddHeader>&amp;LEEG VNB-Jahresmeldung&amp;CBlatt: EEG-Umlage-EV&amp;R&amp;D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F144"/>
  <sheetViews>
    <sheetView workbookViewId="0">
      <selection sqref="A1:C1"/>
    </sheetView>
  </sheetViews>
  <sheetFormatPr baseColWidth="10" defaultColWidth="11.42578125" defaultRowHeight="12.75" x14ac:dyDescent="0.2"/>
  <cols>
    <col min="1" max="1" width="50" style="2" customWidth="1"/>
    <col min="2" max="2" width="39.7109375" style="2" customWidth="1"/>
    <col min="3" max="3" width="45" style="2" customWidth="1"/>
    <col min="4" max="16384" width="11.42578125" style="2"/>
  </cols>
  <sheetData>
    <row r="1" spans="1:3" ht="22.5" customHeight="1" x14ac:dyDescent="0.2">
      <c r="A1" s="479" t="s">
        <v>267</v>
      </c>
      <c r="B1" s="480"/>
      <c r="C1" s="481"/>
    </row>
    <row r="2" spans="1:3" x14ac:dyDescent="0.2">
      <c r="A2" s="209" t="s">
        <v>268</v>
      </c>
      <c r="B2" s="210" t="s">
        <v>269</v>
      </c>
      <c r="C2" s="211"/>
    </row>
    <row r="3" spans="1:3" x14ac:dyDescent="0.2">
      <c r="A3" s="212"/>
      <c r="B3" s="213" t="s">
        <v>270</v>
      </c>
      <c r="C3" s="214"/>
    </row>
    <row r="4" spans="1:3" x14ac:dyDescent="0.2">
      <c r="A4" s="212" t="s">
        <v>271</v>
      </c>
      <c r="B4" s="215" t="s">
        <v>272</v>
      </c>
      <c r="C4" s="216"/>
    </row>
    <row r="5" spans="1:3" x14ac:dyDescent="0.2">
      <c r="A5" s="209" t="s">
        <v>7129</v>
      </c>
      <c r="B5" s="210" t="s">
        <v>7131</v>
      </c>
      <c r="C5" s="211"/>
    </row>
    <row r="6" spans="1:3" x14ac:dyDescent="0.2">
      <c r="A6" s="217"/>
      <c r="B6" s="218"/>
      <c r="C6" s="219"/>
    </row>
    <row r="7" spans="1:3" x14ac:dyDescent="0.2">
      <c r="A7" s="217"/>
      <c r="B7" s="218"/>
      <c r="C7" s="219"/>
    </row>
    <row r="8" spans="1:3" x14ac:dyDescent="0.2">
      <c r="A8" s="217"/>
      <c r="B8" s="213"/>
      <c r="C8" s="214"/>
    </row>
    <row r="9" spans="1:3" x14ac:dyDescent="0.2">
      <c r="A9" s="209" t="s">
        <v>273</v>
      </c>
      <c r="B9" s="220" t="s">
        <v>274</v>
      </c>
      <c r="C9" s="221"/>
    </row>
    <row r="10" spans="1:3" x14ac:dyDescent="0.2">
      <c r="A10" s="222"/>
      <c r="B10" s="223" t="s">
        <v>266</v>
      </c>
      <c r="C10" s="224"/>
    </row>
    <row r="11" spans="1:3" ht="22.5" customHeight="1" x14ac:dyDescent="0.2">
      <c r="A11" s="479" t="s">
        <v>7588</v>
      </c>
      <c r="B11" s="480"/>
      <c r="C11" s="481"/>
    </row>
    <row r="12" spans="1:3" x14ac:dyDescent="0.2">
      <c r="A12" s="225" t="s">
        <v>7587</v>
      </c>
      <c r="B12" s="226"/>
      <c r="C12" s="227"/>
    </row>
    <row r="13" spans="1:3" x14ac:dyDescent="0.2">
      <c r="A13" s="228" t="s">
        <v>275</v>
      </c>
      <c r="B13" s="218"/>
      <c r="C13" s="229"/>
    </row>
    <row r="14" spans="1:3" x14ac:dyDescent="0.2">
      <c r="A14" s="228" t="s">
        <v>5856</v>
      </c>
      <c r="B14" s="218"/>
      <c r="C14" s="229"/>
    </row>
    <row r="15" spans="1:3" ht="23.25" customHeight="1" x14ac:dyDescent="0.2">
      <c r="A15" s="479" t="s">
        <v>6622</v>
      </c>
      <c r="B15" s="480"/>
      <c r="C15" s="481"/>
    </row>
    <row r="16" spans="1:3" ht="61.5" customHeight="1" x14ac:dyDescent="0.2">
      <c r="A16" s="466" t="s">
        <v>6694</v>
      </c>
      <c r="B16" s="485"/>
      <c r="C16" s="467"/>
    </row>
    <row r="17" spans="1:3" ht="125.25" customHeight="1" x14ac:dyDescent="0.2">
      <c r="A17" s="246" t="str">
        <f>'EEG-Anlagenstammdaten'!A3&amp;" bzw. "&amp; 'KWKKONV-Anlagenstammdaten'!A3</f>
        <v>Anlagenschlüssel (!!! 33-stellig !!!) bzw. Identifizierungsschlüssel</v>
      </c>
      <c r="B17" s="486" t="s">
        <v>7126</v>
      </c>
      <c r="C17" s="486"/>
    </row>
    <row r="18" spans="1:3" ht="78" customHeight="1" x14ac:dyDescent="0.2">
      <c r="A18" s="316" t="str">
        <f>'EEG-Anlagenstammdaten'!B3&amp;"bzw. "&amp;'KWKKONV-Anlagenstammdaten'!B3&amp; "SEE-Nr. oder SSE-Nr. für Stromspeicher, sofern keine EEG-/KWKG-Nr. vorhanden"</f>
        <v>Marktstammdatenregisternummer
(EEG-Nr.)
bzw. Marktstammdatenregisternummer
(KWKG-Nr. /SEE-Nr.)
SEE-Nr. oder SSE-Nr. für Stromspeicher, sofern keine EEG-/KWKG-Nr. vorhanden</v>
      </c>
      <c r="B18" s="458" t="s">
        <v>7589</v>
      </c>
      <c r="C18" s="459"/>
    </row>
    <row r="19" spans="1:3" ht="18.75" customHeight="1" x14ac:dyDescent="0.2">
      <c r="A19" s="316" t="str">
        <f>'EEG-Anlagenstammdaten'!C3</f>
        <v>Ort / Gemarkung</v>
      </c>
      <c r="B19" s="231" t="s">
        <v>7571</v>
      </c>
      <c r="C19" s="216"/>
    </row>
    <row r="20" spans="1:3" x14ac:dyDescent="0.2">
      <c r="A20" s="316" t="str">
        <f>'EEG-Anlagenstammdaten'!D3</f>
        <v>PLZ</v>
      </c>
      <c r="B20" s="231" t="s">
        <v>2028</v>
      </c>
      <c r="C20" s="216"/>
    </row>
    <row r="21" spans="1:3" x14ac:dyDescent="0.2">
      <c r="A21" s="316" t="str">
        <f>'EEG-Anlagenstammdaten'!E3</f>
        <v>Straße / Flurstück</v>
      </c>
      <c r="B21" s="231" t="s">
        <v>2029</v>
      </c>
      <c r="C21" s="216"/>
    </row>
    <row r="22" spans="1:3" ht="27.75" customHeight="1" x14ac:dyDescent="0.2">
      <c r="A22" s="316" t="str">
        <f>'EEG-Anlagenstammdaten'!F3</f>
        <v>Gemeindeschlüssel</v>
      </c>
      <c r="B22" s="466" t="s">
        <v>6746</v>
      </c>
      <c r="C22" s="467"/>
    </row>
    <row r="23" spans="1:3" x14ac:dyDescent="0.2">
      <c r="A23" s="316" t="str">
        <f>'EEG-Anlagenstammdaten'!G3</f>
        <v>Bundesland</v>
      </c>
      <c r="B23" s="210" t="s">
        <v>682</v>
      </c>
      <c r="C23" s="211"/>
    </row>
    <row r="24" spans="1:3" x14ac:dyDescent="0.2">
      <c r="A24" s="217"/>
      <c r="B24" s="218" t="s">
        <v>6623</v>
      </c>
      <c r="C24" s="219"/>
    </row>
    <row r="25" spans="1:3" x14ac:dyDescent="0.2">
      <c r="A25" s="217"/>
      <c r="B25" s="218" t="s">
        <v>2001</v>
      </c>
      <c r="C25" s="219"/>
    </row>
    <row r="26" spans="1:3" x14ac:dyDescent="0.2">
      <c r="A26" s="217"/>
      <c r="B26" s="218" t="s">
        <v>2002</v>
      </c>
      <c r="C26" s="219"/>
    </row>
    <row r="27" spans="1:3" x14ac:dyDescent="0.2">
      <c r="A27" s="217"/>
      <c r="B27" s="218" t="s">
        <v>2003</v>
      </c>
      <c r="C27" s="219"/>
    </row>
    <row r="28" spans="1:3" x14ac:dyDescent="0.2">
      <c r="A28" s="217"/>
      <c r="B28" s="218" t="s">
        <v>2004</v>
      </c>
      <c r="C28" s="219"/>
    </row>
    <row r="29" spans="1:3" x14ac:dyDescent="0.2">
      <c r="A29" s="217"/>
      <c r="B29" s="218" t="s">
        <v>2005</v>
      </c>
      <c r="C29" s="219"/>
    </row>
    <row r="30" spans="1:3" x14ac:dyDescent="0.2">
      <c r="A30" s="217"/>
      <c r="B30" s="218" t="s">
        <v>2006</v>
      </c>
      <c r="C30" s="219"/>
    </row>
    <row r="31" spans="1:3" x14ac:dyDescent="0.2">
      <c r="A31" s="217"/>
      <c r="B31" s="218" t="s">
        <v>2007</v>
      </c>
      <c r="C31" s="219"/>
    </row>
    <row r="32" spans="1:3" x14ac:dyDescent="0.2">
      <c r="A32" s="217"/>
      <c r="B32" s="218" t="s">
        <v>2008</v>
      </c>
      <c r="C32" s="219"/>
    </row>
    <row r="33" spans="1:3" x14ac:dyDescent="0.2">
      <c r="A33" s="217"/>
      <c r="B33" s="218" t="s">
        <v>2009</v>
      </c>
      <c r="C33" s="219"/>
    </row>
    <row r="34" spans="1:3" x14ac:dyDescent="0.2">
      <c r="A34" s="217"/>
      <c r="B34" s="218" t="s">
        <v>2010</v>
      </c>
      <c r="C34" s="219"/>
    </row>
    <row r="35" spans="1:3" x14ac:dyDescent="0.2">
      <c r="A35" s="217"/>
      <c r="B35" s="218" t="s">
        <v>2011</v>
      </c>
      <c r="C35" s="219"/>
    </row>
    <row r="36" spans="1:3" x14ac:dyDescent="0.2">
      <c r="A36" s="217"/>
      <c r="B36" s="218" t="s">
        <v>2012</v>
      </c>
      <c r="C36" s="219"/>
    </row>
    <row r="37" spans="1:3" x14ac:dyDescent="0.2">
      <c r="A37" s="217"/>
      <c r="B37" s="218" t="s">
        <v>2013</v>
      </c>
      <c r="C37" s="219"/>
    </row>
    <row r="38" spans="1:3" x14ac:dyDescent="0.2">
      <c r="A38" s="217"/>
      <c r="B38" s="218" t="s">
        <v>2014</v>
      </c>
      <c r="C38" s="219"/>
    </row>
    <row r="39" spans="1:3" x14ac:dyDescent="0.2">
      <c r="A39" s="217"/>
      <c r="B39" s="218" t="s">
        <v>2015</v>
      </c>
      <c r="C39" s="219"/>
    </row>
    <row r="40" spans="1:3" x14ac:dyDescent="0.2">
      <c r="A40" s="212"/>
      <c r="B40" s="213" t="s">
        <v>2016</v>
      </c>
      <c r="C40" s="214"/>
    </row>
    <row r="41" spans="1:3" x14ac:dyDescent="0.2">
      <c r="A41" s="209" t="str">
        <f>'EEG-Anlagenstammdaten'!H3</f>
        <v>Installierte Leistung</v>
      </c>
      <c r="B41" s="243" t="s">
        <v>6748</v>
      </c>
      <c r="C41" s="233"/>
    </row>
    <row r="42" spans="1:3" x14ac:dyDescent="0.2">
      <c r="A42" s="234"/>
      <c r="B42" s="235" t="s">
        <v>2017</v>
      </c>
      <c r="C42" s="236"/>
    </row>
    <row r="43" spans="1:3" x14ac:dyDescent="0.2">
      <c r="A43" s="234"/>
      <c r="B43" s="237" t="s">
        <v>6630</v>
      </c>
      <c r="C43" s="236"/>
    </row>
    <row r="44" spans="1:3" x14ac:dyDescent="0.2">
      <c r="A44" s="234"/>
      <c r="B44" s="237" t="s">
        <v>5857</v>
      </c>
      <c r="C44" s="236"/>
    </row>
    <row r="45" spans="1:3" x14ac:dyDescent="0.2">
      <c r="A45" s="234"/>
      <c r="B45" s="238" t="s">
        <v>5858</v>
      </c>
      <c r="C45" s="239"/>
    </row>
    <row r="46" spans="1:3" x14ac:dyDescent="0.2">
      <c r="A46" s="336" t="str">
        <f>'EEG-Anlagenstammdaten'!I3</f>
        <v>Messtyp</v>
      </c>
      <c r="B46" s="243" t="s">
        <v>6625</v>
      </c>
      <c r="C46" s="233"/>
    </row>
    <row r="47" spans="1:3" x14ac:dyDescent="0.2">
      <c r="A47" s="240"/>
      <c r="B47" s="237" t="s">
        <v>6626</v>
      </c>
      <c r="C47" s="236"/>
    </row>
    <row r="48" spans="1:3" x14ac:dyDescent="0.2">
      <c r="A48" s="240"/>
      <c r="B48" s="237" t="s">
        <v>6627</v>
      </c>
      <c r="C48" s="236"/>
    </row>
    <row r="49" spans="1:3" x14ac:dyDescent="0.2">
      <c r="A49" s="240"/>
      <c r="B49" s="237" t="s">
        <v>6628</v>
      </c>
      <c r="C49" s="236"/>
    </row>
    <row r="50" spans="1:3" x14ac:dyDescent="0.2">
      <c r="A50" s="336" t="str">
        <f>'EEG-Anlagenstammdaten'!J3</f>
        <v>Einspeisespannungsebene</v>
      </c>
      <c r="B50" s="232" t="s">
        <v>2018</v>
      </c>
      <c r="C50" s="233"/>
    </row>
    <row r="51" spans="1:3" x14ac:dyDescent="0.2">
      <c r="A51" s="240"/>
      <c r="B51" s="235" t="s">
        <v>2019</v>
      </c>
      <c r="C51" s="236"/>
    </row>
    <row r="52" spans="1:3" x14ac:dyDescent="0.2">
      <c r="A52" s="240"/>
      <c r="B52" s="235" t="s">
        <v>2020</v>
      </c>
      <c r="C52" s="236"/>
    </row>
    <row r="53" spans="1:3" x14ac:dyDescent="0.2">
      <c r="A53" s="240"/>
      <c r="B53" s="235" t="s">
        <v>2021</v>
      </c>
      <c r="C53" s="236"/>
    </row>
    <row r="54" spans="1:3" x14ac:dyDescent="0.2">
      <c r="A54" s="240"/>
      <c r="B54" s="235" t="s">
        <v>2022</v>
      </c>
      <c r="C54" s="236"/>
    </row>
    <row r="55" spans="1:3" x14ac:dyDescent="0.2">
      <c r="A55" s="240"/>
      <c r="B55" s="235" t="s">
        <v>2023</v>
      </c>
      <c r="C55" s="236"/>
    </row>
    <row r="56" spans="1:3" x14ac:dyDescent="0.2">
      <c r="A56" s="240"/>
      <c r="B56" s="235" t="s">
        <v>2024</v>
      </c>
      <c r="C56" s="236"/>
    </row>
    <row r="57" spans="1:3" x14ac:dyDescent="0.2">
      <c r="A57" s="240"/>
      <c r="B57" s="235" t="s">
        <v>2025</v>
      </c>
      <c r="C57" s="236"/>
    </row>
    <row r="58" spans="1:3" x14ac:dyDescent="0.2">
      <c r="A58" s="240"/>
      <c r="B58" s="235" t="s">
        <v>2026</v>
      </c>
      <c r="C58" s="236"/>
    </row>
    <row r="59" spans="1:3" x14ac:dyDescent="0.2">
      <c r="A59" s="241"/>
      <c r="B59" s="242" t="s">
        <v>2027</v>
      </c>
      <c r="C59" s="239"/>
    </row>
    <row r="60" spans="1:3" x14ac:dyDescent="0.2">
      <c r="A60" s="209" t="str">
        <f>'EEG-Anlagenstammdaten'!K3 &amp;" (bei EEG-Anlagenstammdaten)"</f>
        <v>Energieträger (bei EEG-Anlagenstammdaten)</v>
      </c>
      <c r="B60" s="243" t="s">
        <v>5859</v>
      </c>
      <c r="C60" s="233"/>
    </row>
    <row r="61" spans="1:3" x14ac:dyDescent="0.2">
      <c r="A61" s="240"/>
      <c r="B61" s="237" t="s">
        <v>5860</v>
      </c>
      <c r="C61" s="236"/>
    </row>
    <row r="62" spans="1:3" x14ac:dyDescent="0.2">
      <c r="A62" s="240"/>
      <c r="B62" s="237" t="s">
        <v>6629</v>
      </c>
      <c r="C62" s="236"/>
    </row>
    <row r="63" spans="1:3" x14ac:dyDescent="0.2">
      <c r="A63" s="240"/>
      <c r="B63" s="237" t="s">
        <v>5868</v>
      </c>
      <c r="C63" s="236"/>
    </row>
    <row r="64" spans="1:3" x14ac:dyDescent="0.2">
      <c r="A64" s="240"/>
      <c r="B64" s="237" t="s">
        <v>5687</v>
      </c>
      <c r="C64" s="236"/>
    </row>
    <row r="65" spans="1:3" x14ac:dyDescent="0.2">
      <c r="A65" s="240"/>
      <c r="B65" s="237" t="s">
        <v>5180</v>
      </c>
      <c r="C65" s="236"/>
    </row>
    <row r="66" spans="1:3" x14ac:dyDescent="0.2">
      <c r="A66" s="240"/>
      <c r="B66" s="237" t="s">
        <v>5181</v>
      </c>
      <c r="C66" s="236"/>
    </row>
    <row r="67" spans="1:3" x14ac:dyDescent="0.2">
      <c r="A67" s="240"/>
      <c r="B67" s="237" t="s">
        <v>5182</v>
      </c>
      <c r="C67" s="236"/>
    </row>
    <row r="68" spans="1:3" x14ac:dyDescent="0.2">
      <c r="A68" s="240"/>
      <c r="B68" s="237" t="s">
        <v>5183</v>
      </c>
      <c r="C68" s="236"/>
    </row>
    <row r="69" spans="1:3" x14ac:dyDescent="0.2">
      <c r="A69" s="240"/>
      <c r="B69" s="237" t="s">
        <v>5184</v>
      </c>
      <c r="C69" s="236"/>
    </row>
    <row r="70" spans="1:3" x14ac:dyDescent="0.2">
      <c r="A70" s="240"/>
      <c r="B70" s="237" t="s">
        <v>5188</v>
      </c>
      <c r="C70" s="236"/>
    </row>
    <row r="71" spans="1:3" x14ac:dyDescent="0.2">
      <c r="A71" s="240"/>
      <c r="B71" s="237" t="s">
        <v>5185</v>
      </c>
      <c r="C71" s="236"/>
    </row>
    <row r="72" spans="1:3" x14ac:dyDescent="0.2">
      <c r="A72" s="240"/>
      <c r="B72" s="237" t="s">
        <v>5187</v>
      </c>
      <c r="C72" s="236"/>
    </row>
    <row r="73" spans="1:3" x14ac:dyDescent="0.2">
      <c r="A73" s="240"/>
      <c r="B73" s="237" t="s">
        <v>5186</v>
      </c>
      <c r="C73" s="236"/>
    </row>
    <row r="74" spans="1:3" x14ac:dyDescent="0.2">
      <c r="A74" s="240"/>
      <c r="B74" s="237" t="s">
        <v>7127</v>
      </c>
      <c r="C74" s="236"/>
    </row>
    <row r="75" spans="1:3" ht="24" x14ac:dyDescent="0.2">
      <c r="A75" s="337" t="str">
        <f>'KWKKONV-Anlagenstammdaten'!K3&amp;" (bei KWKKONV-Anlagenstammdaten)"</f>
        <v>Art der Stromerzeugungsanlage (bei KWKKONV-Anlagenstammdaten)</v>
      </c>
      <c r="B75" s="237" t="s">
        <v>6631</v>
      </c>
      <c r="C75" s="236"/>
    </row>
    <row r="76" spans="1:3" x14ac:dyDescent="0.2">
      <c r="A76" s="217"/>
      <c r="B76" s="237" t="s">
        <v>6632</v>
      </c>
      <c r="C76" s="236"/>
    </row>
    <row r="77" spans="1:3" x14ac:dyDescent="0.2">
      <c r="A77" s="240"/>
      <c r="B77" s="237" t="s">
        <v>6634</v>
      </c>
      <c r="C77" s="236"/>
    </row>
    <row r="78" spans="1:3" x14ac:dyDescent="0.2">
      <c r="A78" s="240"/>
      <c r="B78" s="237" t="s">
        <v>6633</v>
      </c>
      <c r="C78" s="236"/>
    </row>
    <row r="79" spans="1:3" x14ac:dyDescent="0.2">
      <c r="A79" s="241"/>
      <c r="B79" s="238" t="s">
        <v>6635</v>
      </c>
      <c r="C79" s="239"/>
    </row>
    <row r="80" spans="1:3" ht="61.5" customHeight="1" x14ac:dyDescent="0.2">
      <c r="A80" s="230" t="str">
        <f>'EEG-Anlagenstammdaten'!L3</f>
        <v>Inbetriebnahmedatum</v>
      </c>
      <c r="B80" s="472" t="s">
        <v>6750</v>
      </c>
      <c r="C80" s="473"/>
    </row>
    <row r="81" spans="1:3" ht="52.5" customHeight="1" x14ac:dyDescent="0.2">
      <c r="A81" s="338" t="str">
        <f>'EEG-Anlagenstammdaten'!M3</f>
        <v>Außerbetriebnahmedatum</v>
      </c>
      <c r="B81" s="472" t="s">
        <v>6751</v>
      </c>
      <c r="C81" s="473"/>
    </row>
    <row r="82" spans="1:3" ht="52.5" customHeight="1" x14ac:dyDescent="0.2">
      <c r="A82" s="338" t="str">
        <f>'EEG-Anlagenstammdaten'!N3</f>
        <v>Netzzugangs
datum</v>
      </c>
      <c r="B82" s="472" t="s">
        <v>6752</v>
      </c>
      <c r="C82" s="473"/>
    </row>
    <row r="83" spans="1:3" ht="52.5" customHeight="1" x14ac:dyDescent="0.2">
      <c r="A83" s="338" t="str">
        <f>'EEG-Anlagenstammdaten'!O3</f>
        <v>Netzabgangsdatum</v>
      </c>
      <c r="B83" s="472" t="s">
        <v>6753</v>
      </c>
      <c r="C83" s="473"/>
    </row>
    <row r="84" spans="1:3" ht="246" customHeight="1" x14ac:dyDescent="0.2">
      <c r="A84" s="230" t="str">
        <f>'EEG-Anlagenstammdaten'!P3 &amp;" (nur EEG-Anlagenstammdaten)"</f>
        <v>Einspeisemanagement-Typ  (nur EEG-Anlagenstammdaten)</v>
      </c>
      <c r="B84" s="474" t="s">
        <v>7578</v>
      </c>
      <c r="C84" s="475"/>
    </row>
    <row r="85" spans="1:3" ht="246" hidden="1" customHeight="1" x14ac:dyDescent="0.2">
      <c r="A85" s="333" t="s">
        <v>3983</v>
      </c>
      <c r="B85" s="477" t="s">
        <v>5861</v>
      </c>
      <c r="C85" s="478"/>
    </row>
    <row r="86" spans="1:3" ht="246" hidden="1" customHeight="1" x14ac:dyDescent="0.2">
      <c r="A86" s="334" t="s">
        <v>3983</v>
      </c>
      <c r="B86" s="468" t="s">
        <v>5861</v>
      </c>
      <c r="C86" s="469"/>
    </row>
    <row r="87" spans="1:3" ht="246" hidden="1" customHeight="1" x14ac:dyDescent="0.2">
      <c r="A87" s="334" t="s">
        <v>6636</v>
      </c>
      <c r="B87" s="468" t="s">
        <v>6637</v>
      </c>
      <c r="C87" s="469"/>
    </row>
    <row r="88" spans="1:3" ht="246" hidden="1" customHeight="1" x14ac:dyDescent="0.2">
      <c r="A88" s="335" t="s">
        <v>6638</v>
      </c>
      <c r="B88" s="470" t="s">
        <v>6639</v>
      </c>
      <c r="C88" s="471"/>
    </row>
    <row r="89" spans="1:3" ht="246" hidden="1" customHeight="1" x14ac:dyDescent="0.2">
      <c r="A89" s="335" t="s">
        <v>6640</v>
      </c>
      <c r="B89" s="470" t="s">
        <v>6641</v>
      </c>
      <c r="C89" s="471"/>
    </row>
    <row r="90" spans="1:3" ht="246" customHeight="1" x14ac:dyDescent="0.2">
      <c r="A90" s="443" t="str">
        <f>'EEG-Anlagenstammdaten'!Q3</f>
        <v>Anzulegender Wert aus Ausschreibung bzw. individueller anzulegender Wert für Wind / Güllekleinanlagen</v>
      </c>
      <c r="B90" s="458" t="s">
        <v>7605</v>
      </c>
      <c r="C90" s="459"/>
    </row>
    <row r="91" spans="1:3" ht="39" customHeight="1" x14ac:dyDescent="0.2">
      <c r="A91" s="340" t="str">
        <f>'EEG-Anlagenstammdaten'!R3</f>
        <v>Marktlokation-ID</v>
      </c>
      <c r="B91" s="458" t="s">
        <v>6734</v>
      </c>
      <c r="C91" s="459"/>
    </row>
    <row r="92" spans="1:3" ht="62.25" customHeight="1" x14ac:dyDescent="0.2">
      <c r="A92" s="339" t="str">
        <f>'EEG-Anlagenstammdaten'!S3</f>
        <v>Messlokation-ID</v>
      </c>
      <c r="B92" s="458" t="s">
        <v>6735</v>
      </c>
      <c r="C92" s="459"/>
    </row>
    <row r="93" spans="1:3" ht="28.5" customHeight="1" x14ac:dyDescent="0.2">
      <c r="A93" s="340" t="str">
        <f>'EEG-Anlagenstammdaten'!T3</f>
        <v>Geräte-ID</v>
      </c>
      <c r="B93" s="458" t="s">
        <v>6736</v>
      </c>
      <c r="C93" s="459"/>
    </row>
    <row r="94" spans="1:3" ht="28.5" customHeight="1" x14ac:dyDescent="0.2">
      <c r="A94" s="340" t="str">
        <f>'EEG-Anlagenstammdaten'!U3</f>
        <v>Gateway-ID</v>
      </c>
      <c r="B94" s="458" t="s">
        <v>6737</v>
      </c>
      <c r="C94" s="459"/>
    </row>
    <row r="95" spans="1:3" ht="28.5" customHeight="1" x14ac:dyDescent="0.2">
      <c r="A95" s="340" t="str">
        <f>'EEG-Anlagenstammdaten'!V3</f>
        <v>MSB Marktpartner-ID</v>
      </c>
      <c r="B95" s="458" t="s">
        <v>6738</v>
      </c>
      <c r="C95" s="459"/>
    </row>
    <row r="96" spans="1:3" ht="28.5" customHeight="1" x14ac:dyDescent="0.2">
      <c r="A96" s="340" t="str">
        <f>'EEG-Anlagenstammdaten'!W3</f>
        <v>Speicher
name</v>
      </c>
      <c r="B96" s="458" t="s">
        <v>6715</v>
      </c>
      <c r="C96" s="459"/>
    </row>
    <row r="97" spans="1:6" ht="28.5" customHeight="1" x14ac:dyDescent="0.2">
      <c r="A97" s="340" t="str">
        <f>'EEG-Anlagenstammdaten'!X3</f>
        <v>nutzbare Speicher
kapazität</v>
      </c>
      <c r="B97" s="458" t="s">
        <v>6716</v>
      </c>
      <c r="C97" s="459"/>
    </row>
    <row r="98" spans="1:6" ht="28.5" customHeight="1" x14ac:dyDescent="0.2">
      <c r="A98" s="340" t="str">
        <f>'EEG-Anlagenstammdaten'!Y3</f>
        <v xml:space="preserve">Bruttoleistung 
</v>
      </c>
      <c r="B98" s="458" t="s">
        <v>6717</v>
      </c>
      <c r="C98" s="459"/>
    </row>
    <row r="99" spans="1:6" ht="50.25" customHeight="1" x14ac:dyDescent="0.2">
      <c r="A99" s="340" t="str">
        <f>'EEG-Anlagenstammdaten'!Z3</f>
        <v>Verwendung</v>
      </c>
      <c r="B99" s="458" t="s">
        <v>6719</v>
      </c>
      <c r="C99" s="459"/>
    </row>
    <row r="100" spans="1:6" ht="26.25" customHeight="1" x14ac:dyDescent="0.2">
      <c r="A100" s="479" t="s">
        <v>5901</v>
      </c>
      <c r="B100" s="480"/>
      <c r="C100" s="481"/>
    </row>
    <row r="101" spans="1:6" ht="65.25" customHeight="1" x14ac:dyDescent="0.2">
      <c r="A101" s="458" t="s">
        <v>7132</v>
      </c>
      <c r="B101" s="482"/>
      <c r="C101" s="483"/>
    </row>
    <row r="102" spans="1:6" x14ac:dyDescent="0.2">
      <c r="A102" s="230" t="s">
        <v>681</v>
      </c>
      <c r="B102" s="244" t="s">
        <v>1276</v>
      </c>
      <c r="C102" s="245" t="s">
        <v>1275</v>
      </c>
    </row>
    <row r="103" spans="1:6" ht="51.75" customHeight="1" x14ac:dyDescent="0.2">
      <c r="A103" s="230" t="s">
        <v>5902</v>
      </c>
      <c r="B103" s="458" t="s">
        <v>6651</v>
      </c>
      <c r="C103" s="459"/>
      <c r="F103" s="62"/>
    </row>
    <row r="104" spans="1:6" ht="51.75" customHeight="1" x14ac:dyDescent="0.2">
      <c r="A104" s="230" t="s">
        <v>7581</v>
      </c>
      <c r="B104" s="458" t="s">
        <v>7579</v>
      </c>
      <c r="C104" s="459"/>
      <c r="F104" s="62"/>
    </row>
    <row r="105" spans="1:6" ht="14.25" customHeight="1" x14ac:dyDescent="0.2">
      <c r="A105" s="246" t="s">
        <v>5685</v>
      </c>
      <c r="B105" s="463" t="s">
        <v>7572</v>
      </c>
      <c r="C105" s="476"/>
      <c r="F105" s="62"/>
    </row>
    <row r="106" spans="1:6" ht="12.75" customHeight="1" x14ac:dyDescent="0.2">
      <c r="A106" s="246" t="s">
        <v>5686</v>
      </c>
      <c r="B106" s="458" t="s">
        <v>6696</v>
      </c>
      <c r="C106" s="476"/>
      <c r="F106" s="97"/>
    </row>
    <row r="107" spans="1:6" ht="21.75" customHeight="1" x14ac:dyDescent="0.2">
      <c r="A107" s="479" t="s">
        <v>6642</v>
      </c>
      <c r="B107" s="480"/>
      <c r="C107" s="481"/>
      <c r="F107" s="97"/>
    </row>
    <row r="108" spans="1:6" ht="73.5" customHeight="1" x14ac:dyDescent="0.2">
      <c r="A108" s="458" t="s">
        <v>7573</v>
      </c>
      <c r="B108" s="482"/>
      <c r="C108" s="483"/>
      <c r="F108" s="97"/>
    </row>
    <row r="109" spans="1:6" x14ac:dyDescent="0.2">
      <c r="A109" s="230" t="s">
        <v>681</v>
      </c>
      <c r="B109" s="244" t="s">
        <v>1276</v>
      </c>
      <c r="C109" s="245" t="s">
        <v>1275</v>
      </c>
      <c r="F109" s="97"/>
    </row>
    <row r="110" spans="1:6" ht="50.25" customHeight="1" x14ac:dyDescent="0.2">
      <c r="A110" s="230" t="s">
        <v>5902</v>
      </c>
      <c r="B110" s="458" t="s">
        <v>6654</v>
      </c>
      <c r="C110" s="459"/>
      <c r="F110" s="97"/>
    </row>
    <row r="111" spans="1:6" ht="24" customHeight="1" x14ac:dyDescent="0.2">
      <c r="A111" s="230" t="s">
        <v>7581</v>
      </c>
      <c r="B111" s="458" t="s">
        <v>7574</v>
      </c>
      <c r="C111" s="459"/>
      <c r="F111" s="97"/>
    </row>
    <row r="112" spans="1:6" ht="12.75" customHeight="1" x14ac:dyDescent="0.2">
      <c r="A112" s="246" t="s">
        <v>6648</v>
      </c>
      <c r="B112" s="463" t="s">
        <v>7575</v>
      </c>
      <c r="C112" s="476"/>
      <c r="F112" s="97"/>
    </row>
    <row r="113" spans="1:6" ht="12.75" customHeight="1" x14ac:dyDescent="0.2">
      <c r="A113" s="246" t="s">
        <v>6290</v>
      </c>
      <c r="B113" s="458" t="s">
        <v>6695</v>
      </c>
      <c r="C113" s="476"/>
      <c r="F113" s="97"/>
    </row>
    <row r="114" spans="1:6" ht="21.75" customHeight="1" x14ac:dyDescent="0.2">
      <c r="A114" s="479" t="s">
        <v>6647</v>
      </c>
      <c r="B114" s="480"/>
      <c r="C114" s="484"/>
      <c r="F114" s="97"/>
    </row>
    <row r="115" spans="1:6" ht="50.25" customHeight="1" x14ac:dyDescent="0.2">
      <c r="A115" s="458" t="s">
        <v>7557</v>
      </c>
      <c r="B115" s="463"/>
      <c r="C115" s="459"/>
      <c r="F115" s="97"/>
    </row>
    <row r="116" spans="1:6" ht="12.75" customHeight="1" x14ac:dyDescent="0.2">
      <c r="A116" s="230" t="s">
        <v>681</v>
      </c>
      <c r="B116" s="244" t="s">
        <v>1276</v>
      </c>
      <c r="C116" s="317" t="s">
        <v>1275</v>
      </c>
      <c r="F116" s="97"/>
    </row>
    <row r="117" spans="1:6" ht="49.5" customHeight="1" x14ac:dyDescent="0.2">
      <c r="A117" s="230" t="s">
        <v>6644</v>
      </c>
      <c r="B117" s="458" t="s">
        <v>6652</v>
      </c>
      <c r="C117" s="459"/>
      <c r="F117" s="97"/>
    </row>
    <row r="118" spans="1:6" ht="49.5" customHeight="1" x14ac:dyDescent="0.2">
      <c r="A118" s="230" t="s">
        <v>7581</v>
      </c>
      <c r="B118" s="458" t="s">
        <v>7582</v>
      </c>
      <c r="C118" s="459"/>
      <c r="F118" s="97"/>
    </row>
    <row r="119" spans="1:6" x14ac:dyDescent="0.2">
      <c r="A119" s="246" t="s">
        <v>6650</v>
      </c>
      <c r="B119" s="463" t="s">
        <v>7583</v>
      </c>
      <c r="C119" s="459"/>
      <c r="F119" s="97"/>
    </row>
    <row r="120" spans="1:6" ht="12.75" customHeight="1" x14ac:dyDescent="0.2">
      <c r="A120" s="246" t="s">
        <v>6302</v>
      </c>
      <c r="B120" s="458" t="s">
        <v>6649</v>
      </c>
      <c r="C120" s="459"/>
      <c r="F120" s="97"/>
    </row>
    <row r="121" spans="1:6" ht="21.75" customHeight="1" x14ac:dyDescent="0.2">
      <c r="A121" s="479" t="s">
        <v>6646</v>
      </c>
      <c r="B121" s="480"/>
      <c r="C121" s="484"/>
      <c r="F121" s="97"/>
    </row>
    <row r="122" spans="1:6" ht="39" customHeight="1" x14ac:dyDescent="0.2">
      <c r="A122" s="460" t="s">
        <v>7576</v>
      </c>
      <c r="B122" s="461"/>
      <c r="C122" s="462"/>
      <c r="F122" s="97"/>
    </row>
    <row r="123" spans="1:6" ht="12.75" customHeight="1" x14ac:dyDescent="0.2">
      <c r="A123" s="230" t="s">
        <v>681</v>
      </c>
      <c r="B123" s="244" t="s">
        <v>1276</v>
      </c>
      <c r="C123" s="317" t="s">
        <v>1275</v>
      </c>
      <c r="F123" s="97"/>
    </row>
    <row r="124" spans="1:6" ht="51.75" customHeight="1" x14ac:dyDescent="0.2">
      <c r="A124" s="230" t="s">
        <v>5902</v>
      </c>
      <c r="B124" s="458" t="s">
        <v>6653</v>
      </c>
      <c r="C124" s="459"/>
      <c r="F124" s="97"/>
    </row>
    <row r="125" spans="1:6" x14ac:dyDescent="0.2">
      <c r="A125" s="230" t="s">
        <v>7581</v>
      </c>
      <c r="B125" s="458" t="s">
        <v>7580</v>
      </c>
      <c r="C125" s="459"/>
      <c r="F125" s="62"/>
    </row>
    <row r="126" spans="1:6" ht="12.75" customHeight="1" x14ac:dyDescent="0.2">
      <c r="A126" s="246" t="s">
        <v>6645</v>
      </c>
      <c r="B126" s="463" t="s">
        <v>7577</v>
      </c>
      <c r="C126" s="459"/>
      <c r="F126" s="97"/>
    </row>
    <row r="127" spans="1:6" ht="12.75" customHeight="1" x14ac:dyDescent="0.2">
      <c r="A127" s="246" t="s">
        <v>6289</v>
      </c>
      <c r="B127" s="458" t="s">
        <v>6696</v>
      </c>
      <c r="C127" s="459"/>
      <c r="F127" s="97"/>
    </row>
    <row r="128" spans="1:6" x14ac:dyDescent="0.2">
      <c r="A128" s="479" t="s">
        <v>6643</v>
      </c>
      <c r="B128" s="480"/>
      <c r="C128" s="484"/>
      <c r="E128" s="62"/>
    </row>
    <row r="129" spans="1:6" ht="36.75" customHeight="1" x14ac:dyDescent="0.2">
      <c r="A129" s="460" t="s">
        <v>7566</v>
      </c>
      <c r="B129" s="461"/>
      <c r="C129" s="462"/>
    </row>
    <row r="130" spans="1:6" x14ac:dyDescent="0.2">
      <c r="A130" s="230" t="s">
        <v>681</v>
      </c>
      <c r="B130" s="244" t="s">
        <v>1276</v>
      </c>
      <c r="C130" s="245" t="s">
        <v>1275</v>
      </c>
    </row>
    <row r="131" spans="1:6" ht="110.25" customHeight="1" x14ac:dyDescent="0.2">
      <c r="A131" s="230" t="s">
        <v>6721</v>
      </c>
      <c r="B131" s="458" t="s">
        <v>6655</v>
      </c>
      <c r="C131" s="476"/>
    </row>
    <row r="132" spans="1:6" ht="51" customHeight="1" x14ac:dyDescent="0.2">
      <c r="A132" s="230" t="s">
        <v>6722</v>
      </c>
      <c r="B132" s="458" t="s">
        <v>6657</v>
      </c>
      <c r="C132" s="459"/>
    </row>
    <row r="133" spans="1:6" ht="60.75" customHeight="1" x14ac:dyDescent="0.2">
      <c r="A133" s="428" t="s">
        <v>7563</v>
      </c>
      <c r="B133" s="464" t="s">
        <v>6656</v>
      </c>
      <c r="C133" s="465"/>
    </row>
    <row r="134" spans="1:6" ht="21.75" customHeight="1" x14ac:dyDescent="0.2">
      <c r="A134" s="479" t="s">
        <v>7326</v>
      </c>
      <c r="B134" s="480"/>
      <c r="C134" s="484"/>
      <c r="F134" s="97"/>
    </row>
    <row r="135" spans="1:6" ht="39" customHeight="1" x14ac:dyDescent="0.2">
      <c r="A135" s="460" t="s">
        <v>7559</v>
      </c>
      <c r="B135" s="461"/>
      <c r="C135" s="462"/>
      <c r="F135" s="97"/>
    </row>
    <row r="136" spans="1:6" x14ac:dyDescent="0.2">
      <c r="A136" s="230" t="s">
        <v>681</v>
      </c>
      <c r="B136" s="244" t="s">
        <v>1276</v>
      </c>
      <c r="C136" s="317" t="s">
        <v>1275</v>
      </c>
      <c r="F136" s="97"/>
    </row>
    <row r="137" spans="1:6" ht="29.25" customHeight="1" x14ac:dyDescent="0.2">
      <c r="A137" s="230" t="s">
        <v>7323</v>
      </c>
      <c r="B137" s="458" t="s">
        <v>7327</v>
      </c>
      <c r="C137" s="459"/>
      <c r="F137" s="97"/>
    </row>
    <row r="138" spans="1:6" x14ac:dyDescent="0.2">
      <c r="A138" s="386" t="s">
        <v>7593</v>
      </c>
      <c r="B138" s="458" t="s">
        <v>7329</v>
      </c>
      <c r="C138" s="459"/>
      <c r="F138" s="97"/>
    </row>
    <row r="139" spans="1:6" x14ac:dyDescent="0.2">
      <c r="A139" s="479" t="s">
        <v>6664</v>
      </c>
      <c r="B139" s="480"/>
      <c r="C139" s="484"/>
    </row>
    <row r="140" spans="1:6" ht="38.25" customHeight="1" x14ac:dyDescent="0.2">
      <c r="A140" s="460" t="s">
        <v>6658</v>
      </c>
      <c r="B140" s="461"/>
      <c r="C140" s="462"/>
    </row>
    <row r="141" spans="1:6" ht="52.5" customHeight="1" x14ac:dyDescent="0.2">
      <c r="A141" s="246" t="s">
        <v>6661</v>
      </c>
      <c r="B141" s="487" t="s">
        <v>6660</v>
      </c>
      <c r="C141" s="489"/>
    </row>
    <row r="142" spans="1:6" ht="54.75" customHeight="1" x14ac:dyDescent="0.2">
      <c r="A142" s="246" t="s">
        <v>5863</v>
      </c>
      <c r="B142" s="487" t="s">
        <v>6659</v>
      </c>
      <c r="C142" s="488"/>
    </row>
    <row r="143" spans="1:6" ht="15.75" customHeight="1" x14ac:dyDescent="0.2">
      <c r="A143" s="246" t="s">
        <v>5866</v>
      </c>
      <c r="B143" s="487" t="s">
        <v>6662</v>
      </c>
      <c r="C143" s="488"/>
    </row>
    <row r="144" spans="1:6" ht="38.25" customHeight="1" x14ac:dyDescent="0.2">
      <c r="A144" s="246" t="s">
        <v>5865</v>
      </c>
      <c r="B144" s="487" t="s">
        <v>6663</v>
      </c>
      <c r="C144" s="488"/>
    </row>
  </sheetData>
  <sheetProtection sheet="1" objects="1" scenarios="1"/>
  <mergeCells count="66">
    <mergeCell ref="B104:C104"/>
    <mergeCell ref="B118:C118"/>
    <mergeCell ref="B125:C125"/>
    <mergeCell ref="A139:C139"/>
    <mergeCell ref="B144:C144"/>
    <mergeCell ref="B141:C141"/>
    <mergeCell ref="B142:C142"/>
    <mergeCell ref="B143:C143"/>
    <mergeCell ref="A140:C140"/>
    <mergeCell ref="B117:C117"/>
    <mergeCell ref="B119:C119"/>
    <mergeCell ref="B120:C120"/>
    <mergeCell ref="A121:C121"/>
    <mergeCell ref="B106:C106"/>
    <mergeCell ref="A134:C134"/>
    <mergeCell ref="A135:C135"/>
    <mergeCell ref="A16:C16"/>
    <mergeCell ref="A11:C11"/>
    <mergeCell ref="A1:C1"/>
    <mergeCell ref="A15:C15"/>
    <mergeCell ref="B17:C17"/>
    <mergeCell ref="B89:C89"/>
    <mergeCell ref="B99:C99"/>
    <mergeCell ref="A100:C100"/>
    <mergeCell ref="A101:C101"/>
    <mergeCell ref="B90:C90"/>
    <mergeCell ref="B96:C96"/>
    <mergeCell ref="B97:C97"/>
    <mergeCell ref="B98:C98"/>
    <mergeCell ref="B91:C91"/>
    <mergeCell ref="B92:C92"/>
    <mergeCell ref="B93:C93"/>
    <mergeCell ref="B94:C94"/>
    <mergeCell ref="B95:C95"/>
    <mergeCell ref="B103:C103"/>
    <mergeCell ref="B105:C105"/>
    <mergeCell ref="B83:C83"/>
    <mergeCell ref="B85:C85"/>
    <mergeCell ref="B132:C132"/>
    <mergeCell ref="A107:C107"/>
    <mergeCell ref="A108:C108"/>
    <mergeCell ref="B110:C110"/>
    <mergeCell ref="B112:C112"/>
    <mergeCell ref="B113:C113"/>
    <mergeCell ref="B111:C111"/>
    <mergeCell ref="A129:C129"/>
    <mergeCell ref="A128:C128"/>
    <mergeCell ref="B131:C131"/>
    <mergeCell ref="A114:C114"/>
    <mergeCell ref="A115:C115"/>
    <mergeCell ref="B18:C18"/>
    <mergeCell ref="B22:C22"/>
    <mergeCell ref="B86:C86"/>
    <mergeCell ref="B87:C87"/>
    <mergeCell ref="B88:C88"/>
    <mergeCell ref="B80:C80"/>
    <mergeCell ref="B81:C81"/>
    <mergeCell ref="B82:C82"/>
    <mergeCell ref="B84:C84"/>
    <mergeCell ref="B137:C137"/>
    <mergeCell ref="B138:C138"/>
    <mergeCell ref="A122:C122"/>
    <mergeCell ref="B124:C124"/>
    <mergeCell ref="B126:C126"/>
    <mergeCell ref="B127:C127"/>
    <mergeCell ref="B133:C133"/>
  </mergeCells>
  <phoneticPr fontId="8" type="noConversion"/>
  <pageMargins left="0.6692913385826772" right="0.59055118110236227" top="0.78740157480314965" bottom="0.98425196850393704" header="0.51181102362204722" footer="0.51181102362204722"/>
  <pageSetup paperSize="9" scale="53" fitToHeight="0" orientation="portrait" r:id="rId1"/>
  <headerFooter alignWithMargins="0">
    <oddHeader>&amp;LEEG VNB-Jahresmeldung&amp;CDatendefinition&amp;R&amp;D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L75"/>
  <sheetViews>
    <sheetView showGridLines="0" workbookViewId="0"/>
  </sheetViews>
  <sheetFormatPr baseColWidth="10" defaultColWidth="11.42578125" defaultRowHeight="12.75" x14ac:dyDescent="0.2"/>
  <cols>
    <col min="1" max="1" width="30.7109375" style="64" customWidth="1"/>
    <col min="2" max="2" width="32" style="64" customWidth="1"/>
    <col min="3" max="3" width="30.7109375" style="64" customWidth="1"/>
    <col min="4" max="4" width="30.7109375" style="66" customWidth="1"/>
    <col min="5" max="5" width="10.7109375" style="66" customWidth="1"/>
    <col min="6" max="7" width="25.7109375" style="66" customWidth="1"/>
    <col min="8" max="8" width="19.5703125" style="66" customWidth="1"/>
    <col min="9" max="9" width="21.42578125" style="66" bestFit="1" customWidth="1"/>
    <col min="10" max="10" width="22.85546875" style="66" bestFit="1" customWidth="1"/>
    <col min="11" max="11" width="24.42578125" style="66" bestFit="1" customWidth="1"/>
    <col min="12" max="12" width="11.7109375" style="66" bestFit="1" customWidth="1"/>
    <col min="13" max="16384" width="11.42578125" style="66"/>
  </cols>
  <sheetData>
    <row r="1" spans="1:12" ht="15" customHeight="1" x14ac:dyDescent="0.2">
      <c r="A1" s="265" t="s">
        <v>6699</v>
      </c>
      <c r="B1" s="149"/>
      <c r="C1" s="150"/>
      <c r="E1" s="441" t="s">
        <v>7596</v>
      </c>
      <c r="F1" s="265" t="s">
        <v>7597</v>
      </c>
      <c r="G1" s="149"/>
      <c r="H1" s="150"/>
      <c r="J1" s="499" t="s">
        <v>7599</v>
      </c>
      <c r="K1" s="500"/>
      <c r="L1" s="501"/>
    </row>
    <row r="2" spans="1:12" ht="15" customHeight="1" x14ac:dyDescent="0.2">
      <c r="A2" s="151" t="s">
        <v>6697</v>
      </c>
      <c r="B2" s="152"/>
      <c r="C2" s="153"/>
      <c r="D2" s="120"/>
      <c r="F2" s="151" t="s">
        <v>7601</v>
      </c>
      <c r="G2" s="152"/>
      <c r="H2" s="153"/>
      <c r="J2" s="502"/>
      <c r="K2" s="503"/>
      <c r="L2" s="504"/>
    </row>
    <row r="3" spans="1:12" ht="15" customHeight="1" thickBot="1" x14ac:dyDescent="0.25">
      <c r="A3" s="154" t="s">
        <v>7140</v>
      </c>
      <c r="B3" s="155"/>
      <c r="C3" s="156"/>
      <c r="D3" s="120"/>
      <c r="E3" s="442"/>
      <c r="F3" s="154" t="s">
        <v>7598</v>
      </c>
      <c r="G3" s="155"/>
      <c r="H3" s="156"/>
      <c r="I3" s="441"/>
      <c r="J3" s="505"/>
      <c r="K3" s="506"/>
      <c r="L3" s="507"/>
    </row>
    <row r="4" spans="1:12" ht="15" customHeight="1" thickBot="1" x14ac:dyDescent="0.25">
      <c r="A4" s="133" t="s">
        <v>1486</v>
      </c>
      <c r="B4" s="70">
        <f>Deckblatt!B9</f>
        <v>0</v>
      </c>
      <c r="C4" s="157"/>
      <c r="D4" s="120"/>
    </row>
    <row r="5" spans="1:12" ht="15" customHeight="1" thickBot="1" x14ac:dyDescent="0.25">
      <c r="A5" s="158"/>
      <c r="B5" s="159"/>
      <c r="C5" s="160"/>
      <c r="D5" s="120"/>
    </row>
    <row r="6" spans="1:12" ht="36" customHeight="1" thickBot="1" x14ac:dyDescent="0.25">
      <c r="A6" s="136" t="s">
        <v>2062</v>
      </c>
      <c r="B6" s="161" t="s">
        <v>5190</v>
      </c>
      <c r="C6" s="162" t="s">
        <v>5191</v>
      </c>
      <c r="F6" s="136" t="s">
        <v>2062</v>
      </c>
      <c r="G6" s="161" t="s">
        <v>5190</v>
      </c>
      <c r="H6" s="162" t="s">
        <v>5191</v>
      </c>
      <c r="J6" s="136" t="s">
        <v>2062</v>
      </c>
      <c r="K6" s="161" t="s">
        <v>5190</v>
      </c>
      <c r="L6" s="162" t="s">
        <v>5191</v>
      </c>
    </row>
    <row r="7" spans="1:12" ht="15" customHeight="1" x14ac:dyDescent="0.2">
      <c r="A7" s="163" t="s">
        <v>2067</v>
      </c>
      <c r="B7" s="396">
        <f>ROUND(SUMIF(Kategorien!$O:$O,"§16Wasser*",Kategorien!K:K)+SUMIF(Kategorien!$O:$O,"§16Wasser*",Kategorien!P:P),3)</f>
        <v>0</v>
      </c>
      <c r="C7" s="84">
        <f>ROUND(SUMIF(Kategorien!$O:$O,"§16Wasser*",Kategorien!L:L)+SUMIF(Kategorien!$O:$O,"§16Wasser*",Kategorien!Q:Q),2)</f>
        <v>0</v>
      </c>
      <c r="D7" s="120"/>
      <c r="F7" s="163" t="s">
        <v>2067</v>
      </c>
      <c r="G7" s="396">
        <f>B7-K7</f>
        <v>0</v>
      </c>
      <c r="H7" s="84">
        <f>C7-L7</f>
        <v>0</v>
      </c>
      <c r="J7" s="163" t="s">
        <v>2067</v>
      </c>
      <c r="K7" s="396">
        <f>ROUND(SUMIFS(Kategorien!K:K,Kategorien!$O:$O,"§16Wasser*",Kategorien!$C:$C,"ausgefördert"),3)</f>
        <v>0</v>
      </c>
      <c r="L7" s="84">
        <f>ROUND(SUMIFS(Kategorien!L:L,Kategorien!$O:$O,"§16Wasser*",Kategorien!$C:$C,"ausgefördert"),2)</f>
        <v>0</v>
      </c>
    </row>
    <row r="8" spans="1:12" ht="15" customHeight="1" x14ac:dyDescent="0.2">
      <c r="A8" s="164" t="s">
        <v>1487</v>
      </c>
      <c r="B8" s="397">
        <f>ROUND(SUMIF(Kategorien!$O:$O,"§16*Gas",Kategorien!K:K)+SUMIF(Kategorien!$O:$O,"§16*Gas",Kategorien!P:P),3)</f>
        <v>0</v>
      </c>
      <c r="C8" s="85">
        <f>ROUND(SUMIF(Kategorien!$O:$O,"§16*Gas",Kategorien!L:L)+SUMIF(Kategorien!$O:$O,"§16*Gas",Kategorien!Q:Q),2)</f>
        <v>0</v>
      </c>
      <c r="D8" s="201"/>
      <c r="F8" s="164" t="s">
        <v>1487</v>
      </c>
      <c r="G8" s="397">
        <f t="shared" ref="G8:G13" si="0">B8-K8</f>
        <v>0</v>
      </c>
      <c r="H8" s="85">
        <f t="shared" ref="H8:H13" si="1">C8-L8</f>
        <v>0</v>
      </c>
      <c r="J8" s="164" t="s">
        <v>1487</v>
      </c>
      <c r="K8" s="397">
        <f>ROUND(SUMIFS(Kategorien!K:K,Kategorien!$O:$O,"§16*gas",Kategorien!$C:$C,"ausgefördert"),3)</f>
        <v>0</v>
      </c>
      <c r="L8" s="85">
        <f>ROUND(SUMIFS(Kategorien!L:L,Kategorien!$O:$O,"§16*gas",Kategorien!$C:$C,"ausgefördert"),2)</f>
        <v>0</v>
      </c>
    </row>
    <row r="9" spans="1:12" ht="15" customHeight="1" x14ac:dyDescent="0.2">
      <c r="A9" s="164" t="s">
        <v>2068</v>
      </c>
      <c r="B9" s="397">
        <f>ROUND(SUMIF(Kategorien!$O:$O,"§16Biomasse",Kategorien!K:K)+SUMIF(Kategorien!$O:$O,"§16Biomasse",Kategorien!P:P),3)</f>
        <v>0</v>
      </c>
      <c r="C9" s="85">
        <f>ROUND(SUMIF(Kategorien!$O:$O,"§16Biomasse",Kategorien!L:L)+SUMIF(Kategorien!$O:$O,"§16Biomasse",Kategorien!Q:Q),2)</f>
        <v>0</v>
      </c>
      <c r="D9" s="201"/>
      <c r="F9" s="164" t="s">
        <v>2068</v>
      </c>
      <c r="G9" s="397">
        <f t="shared" si="0"/>
        <v>0</v>
      </c>
      <c r="H9" s="85">
        <f t="shared" si="1"/>
        <v>0</v>
      </c>
      <c r="J9" s="164" t="s">
        <v>2068</v>
      </c>
      <c r="K9" s="397">
        <f>ROUND(SUMIFS(Kategorien!K:K,Kategorien!$O:$O,"§16Biomasse",Kategorien!$C:$C,"ausgefördert"),3)</f>
        <v>0</v>
      </c>
      <c r="L9" s="85">
        <f>ROUND(SUMIFS(Kategorien!L:L,Kategorien!$O:$O,"§16Biomasse",Kategorien!$C:$C,"ausgefördert"),2)</f>
        <v>0</v>
      </c>
    </row>
    <row r="10" spans="1:12" ht="15" customHeight="1" x14ac:dyDescent="0.2">
      <c r="A10" s="164" t="s">
        <v>2069</v>
      </c>
      <c r="B10" s="398">
        <f>SUMIF(Kategorien!$O:$O,"§16Geothermie*",Kategorien!K:K)+SUMIF(Kategorien!$O:$O,"§16Geothermie*",Kategorien!P:P)</f>
        <v>0</v>
      </c>
      <c r="C10" s="85">
        <f>SUMIF(Kategorien!$O:$O,"§16Geothermie*",Kategorien!L:L)+SUMIF(Kategorien!$O:$O,"§16Geothermie*",Kategorien!Q:Q)</f>
        <v>0</v>
      </c>
      <c r="D10" s="201"/>
      <c r="F10" s="164" t="s">
        <v>2069</v>
      </c>
      <c r="G10" s="398">
        <f t="shared" si="0"/>
        <v>0</v>
      </c>
      <c r="H10" s="85">
        <f t="shared" si="1"/>
        <v>0</v>
      </c>
      <c r="J10" s="164" t="s">
        <v>2069</v>
      </c>
      <c r="K10" s="398">
        <f>ROUND(SUMIFS(Kategorien!K:K,Kategorien!$O:$O,"§16Geothermie",Kategorien!$C:$C,"ausgefördert"),3)</f>
        <v>0</v>
      </c>
      <c r="L10" s="85">
        <f>ROUND(SUMIFS(Kategorien!L:L,Kategorien!$O:$O,"§16Geothermie",Kategorien!$C:$C,"ausgefördert"),2)</f>
        <v>0</v>
      </c>
    </row>
    <row r="11" spans="1:12" ht="15" customHeight="1" x14ac:dyDescent="0.2">
      <c r="A11" s="165" t="s">
        <v>5192</v>
      </c>
      <c r="B11" s="398">
        <f>ROUND(SUMIF(Kategorien!$O:$O,"§16Wind*",Kategorien!K:K)+SUMIF(Kategorien!$O:$O,"§16Wind*",Kategorien!P:P),3)</f>
        <v>0</v>
      </c>
      <c r="C11" s="98">
        <f>ROUND(SUMIF(Kategorien!$O:$O,"§16Wind*",Kategorien!L:L)+SUMIF(Kategorien!$O:$O,"§16Wind*",Kategorien!Q:Q),2)</f>
        <v>0</v>
      </c>
      <c r="D11" s="201"/>
      <c r="F11" s="165" t="s">
        <v>5192</v>
      </c>
      <c r="G11" s="398">
        <f t="shared" si="0"/>
        <v>0</v>
      </c>
      <c r="H11" s="98">
        <f t="shared" si="1"/>
        <v>0</v>
      </c>
      <c r="J11" s="165" t="s">
        <v>5192</v>
      </c>
      <c r="K11" s="398">
        <f>ROUND(SUMIFS(Kategorien!K:K,Kategorien!$O:$O,"§16Wind*",Kategorien!$C:$C,"ausgefördert"),3)</f>
        <v>0</v>
      </c>
      <c r="L11" s="98">
        <f>ROUND(SUMIFS(Kategorien!L:L,Kategorien!$O:$O,"§16Wind*",Kategorien!$C:$C,"ausgefördert"),2)</f>
        <v>0</v>
      </c>
    </row>
    <row r="12" spans="1:12" ht="15" customHeight="1" x14ac:dyDescent="0.2">
      <c r="A12" s="166" t="s">
        <v>5193</v>
      </c>
      <c r="B12" s="399"/>
      <c r="C12" s="99"/>
      <c r="D12" s="120"/>
      <c r="F12" s="166" t="s">
        <v>5193</v>
      </c>
      <c r="G12" s="399"/>
      <c r="H12" s="99"/>
      <c r="J12" s="166" t="s">
        <v>5193</v>
      </c>
      <c r="K12" s="399"/>
      <c r="L12" s="99"/>
    </row>
    <row r="13" spans="1:12" ht="15" customHeight="1" thickBot="1" x14ac:dyDescent="0.25">
      <c r="A13" s="167" t="s">
        <v>2071</v>
      </c>
      <c r="B13" s="400">
        <f>ROUND(SUMIF(Kategorien!$O:$O,"§16Solar*",Kategorien!K:K)+SUMIF(Kategorien!$O:$O,"§16Solar*",Kategorien!P:P),3)</f>
        <v>0</v>
      </c>
      <c r="C13" s="100">
        <f>ROUND(SUMIF(Kategorien!$O:$O,"§16Solar*",Kategorien!L:L)+SUMIF(Kategorien!$O:$O,"§16Solar*",Kategorien!Q:Q),2)</f>
        <v>0</v>
      </c>
      <c r="D13" s="201"/>
      <c r="F13" s="167" t="s">
        <v>2071</v>
      </c>
      <c r="G13" s="400">
        <f t="shared" si="0"/>
        <v>0</v>
      </c>
      <c r="H13" s="100">
        <f t="shared" si="1"/>
        <v>0</v>
      </c>
      <c r="J13" s="167" t="s">
        <v>2071</v>
      </c>
      <c r="K13" s="400">
        <f>ROUND(SUMIFS(Kategorien!K:K,Kategorien!$O:$O,"§16Solar*",Kategorien!$C:$C,"ausgefördert"),3)</f>
        <v>0</v>
      </c>
      <c r="L13" s="100">
        <f>ROUND(SUMIFS(Kategorien!L:L,Kategorien!$O:$O,"§16Solar*",Kategorien!$C:$C,"ausgefördert"),2)</f>
        <v>0</v>
      </c>
    </row>
    <row r="14" spans="1:12" ht="15" customHeight="1" thickBot="1" x14ac:dyDescent="0.25">
      <c r="A14" s="168" t="s">
        <v>3266</v>
      </c>
      <c r="B14" s="401">
        <f>SUM(B7:B13)</f>
        <v>0</v>
      </c>
      <c r="C14" s="86">
        <f>SUM(C7:C13)</f>
        <v>0</v>
      </c>
      <c r="F14" s="168" t="s">
        <v>3266</v>
      </c>
      <c r="G14" s="401">
        <f>SUM(G7:G13)</f>
        <v>0</v>
      </c>
      <c r="H14" s="86">
        <f>SUM(H7:H13)</f>
        <v>0</v>
      </c>
      <c r="J14" s="168" t="s">
        <v>3266</v>
      </c>
      <c r="K14" s="401">
        <f>SUM(K7:K13)</f>
        <v>0</v>
      </c>
      <c r="L14" s="86">
        <f>SUM(L7:L13)</f>
        <v>0</v>
      </c>
    </row>
    <row r="15" spans="1:12" ht="15" customHeight="1" x14ac:dyDescent="0.2">
      <c r="A15" s="63" t="str">
        <f>IF(AND(B15=0,C15=0),"OK","Differenz")</f>
        <v>OK</v>
      </c>
      <c r="B15" s="420">
        <f>ROUND(B14,3)-(ROUND('VGT-Bewegungsdaten'!D1+'AV-Bewegungsdaten'!D1,3))</f>
        <v>0</v>
      </c>
      <c r="C15" s="417">
        <f>ROUND(ROUND(C14,2)-ROUND('VGT-Bewegungsdaten'!E1+'AV-Bewegungsdaten'!E1,2),0)</f>
        <v>0</v>
      </c>
      <c r="G15" s="66" t="str">
        <f>IF(SUMIF(Kategorien!$O:$O,"Wind offshore§33SV*",Kategorien!M:M)&lt;&gt;0,"Euro-Angabe für SV-Kategorien in Anlagenbewegungsdaten unzulässig","")</f>
        <v/>
      </c>
    </row>
    <row r="16" spans="1:12" ht="10.5" customHeight="1" x14ac:dyDescent="0.2">
      <c r="A16" s="63" t="str">
        <f>IF(ABS(ROUND(SUMIF(Kategorien!$N:$N,"§16SVBonus",Kategorien!$K:$K),0))&gt;100,"überprüfen. Bei den Kategorien SgK3342… bzw. SgK3343…sind die Strommengen und Vergütungszahlungen mit ","")</f>
        <v/>
      </c>
      <c r="B16" s="418"/>
      <c r="C16" s="417"/>
      <c r="G16" s="66" t="str">
        <f>IF(SUMIF(Kategorien!$O:$O,"§33SVSolar*",Kategorien!M:M)&lt;&gt;0,"Euro-Angabe für SV-Kategorien in Anlagenbewegungsdaten unzulässig","")</f>
        <v/>
      </c>
    </row>
    <row r="17" spans="1:11" ht="15" customHeight="1" x14ac:dyDescent="0.2">
      <c r="A17" s="63" t="str">
        <f>IF(ABS(ROUND(SUMIF(Kategorien!$N:$N,"§16SVBonus",Kategorien!$K:$K),0))&gt;100,"negativem Vorzeichen einzutragen. Die Summe der Menge über alle Kategorien SgK 334... muss 0 KWh betragen","")</f>
        <v/>
      </c>
      <c r="B17" s="419"/>
    </row>
    <row r="18" spans="1:11" ht="16.5" customHeight="1" thickBot="1" x14ac:dyDescent="0.3">
      <c r="B18" s="416"/>
      <c r="H18" s="435"/>
    </row>
    <row r="19" spans="1:11" ht="15" customHeight="1" x14ac:dyDescent="0.3">
      <c r="A19" s="128" t="s">
        <v>6700</v>
      </c>
      <c r="B19" s="129"/>
      <c r="C19" s="129"/>
      <c r="D19" s="143"/>
      <c r="F19" s="434" t="s">
        <v>6698</v>
      </c>
      <c r="G19" s="435"/>
      <c r="H19" s="169"/>
    </row>
    <row r="20" spans="1:11" ht="15" customHeight="1" x14ac:dyDescent="0.3">
      <c r="A20" s="144" t="s">
        <v>6701</v>
      </c>
      <c r="B20" s="145"/>
      <c r="C20" s="145"/>
      <c r="D20" s="146"/>
      <c r="F20" s="436" t="s">
        <v>7144</v>
      </c>
      <c r="G20" s="169"/>
      <c r="H20" s="169"/>
    </row>
    <row r="21" spans="1:11" ht="15" customHeight="1" x14ac:dyDescent="0.3">
      <c r="A21" s="144" t="s">
        <v>6702</v>
      </c>
      <c r="B21" s="145"/>
      <c r="C21" s="145"/>
      <c r="D21" s="146"/>
      <c r="E21" s="170"/>
      <c r="F21" s="436" t="s">
        <v>7145</v>
      </c>
      <c r="G21" s="169"/>
      <c r="H21" s="171"/>
    </row>
    <row r="22" spans="1:11" ht="15" customHeight="1" thickBot="1" x14ac:dyDescent="0.25">
      <c r="A22" s="131" t="s">
        <v>7142</v>
      </c>
      <c r="B22" s="132"/>
      <c r="C22" s="132"/>
      <c r="D22" s="148"/>
      <c r="E22" s="172"/>
      <c r="F22" s="436" t="s">
        <v>7146</v>
      </c>
      <c r="G22" s="169"/>
      <c r="H22" s="171"/>
    </row>
    <row r="23" spans="1:11" ht="15" customHeight="1" thickBot="1" x14ac:dyDescent="0.25">
      <c r="A23" s="438"/>
      <c r="B23" s="439"/>
      <c r="C23" s="438"/>
      <c r="D23" s="440"/>
      <c r="E23" s="172"/>
      <c r="F23" s="436" t="s">
        <v>7147</v>
      </c>
      <c r="G23" s="171"/>
      <c r="H23" s="171"/>
    </row>
    <row r="24" spans="1:11" ht="15" customHeight="1" thickBot="1" x14ac:dyDescent="0.25">
      <c r="A24" s="134"/>
      <c r="B24" s="135"/>
      <c r="C24" s="517" t="s">
        <v>5198</v>
      </c>
      <c r="D24" s="518"/>
      <c r="E24" s="172"/>
    </row>
    <row r="25" spans="1:11" s="174" customFormat="1" ht="36" customHeight="1" thickBot="1" x14ac:dyDescent="0.25">
      <c r="A25" s="136" t="s">
        <v>2062</v>
      </c>
      <c r="B25" s="71" t="s">
        <v>5195</v>
      </c>
      <c r="C25" s="72" t="s">
        <v>5196</v>
      </c>
      <c r="D25" s="73" t="s">
        <v>5197</v>
      </c>
      <c r="E25" s="172"/>
      <c r="F25" s="437" t="s">
        <v>2062</v>
      </c>
      <c r="G25" s="437" t="s">
        <v>3265</v>
      </c>
      <c r="H25" s="173"/>
      <c r="I25" s="66"/>
      <c r="J25" s="66"/>
      <c r="K25" s="66"/>
    </row>
    <row r="26" spans="1:11" ht="15" customHeight="1" x14ac:dyDescent="0.2">
      <c r="A26" s="137" t="s">
        <v>2067</v>
      </c>
      <c r="B26" s="74">
        <f>ROUND(SUMIF(Kategorien!$O:$O,"§16Wasser*",Kategorien!V:V),2)</f>
        <v>0</v>
      </c>
      <c r="C26" s="388">
        <f>ROUND(SUMIF(Kategorien!$O:$O,"§16Wasser*",Kategorien!U:U),3)</f>
        <v>0</v>
      </c>
      <c r="D26" s="389">
        <f>ROUND(SUMIF(Kategorien!$O:$O,"§33b3Wasser",Kategorien!U:U),3)</f>
        <v>0</v>
      </c>
      <c r="E26" s="175"/>
      <c r="F26" s="163" t="s">
        <v>2067</v>
      </c>
      <c r="G26" s="65">
        <f>SUMIF(Kategorien!$O:$O,"§33SVWasser*",Kategorien!K:K)+SUMIF(Kategorien!$O:$O,"§33SVWasser*",Kategorien!P:P)+SUMIF(Kategorien!$O:$O,"§33SVWasser*",Kategorien!U:U)</f>
        <v>0</v>
      </c>
    </row>
    <row r="27" spans="1:11" ht="15" customHeight="1" x14ac:dyDescent="0.2">
      <c r="A27" s="138" t="s">
        <v>1487</v>
      </c>
      <c r="B27" s="75">
        <f>ROUND(SUMIF(Kategorien!$O:$O,"*gas",Kategorien!V:V),2)</f>
        <v>0</v>
      </c>
      <c r="C27" s="390">
        <f>ROUND(SUMIF(Kategorien!$O:$O,"§16*Gas*",Kategorien!U:U),3)</f>
        <v>0</v>
      </c>
      <c r="D27" s="391">
        <f>ROUND(SUMIF(Kategorien!$O:$O,"§33b3*Gas*",Kategorien!U:U),3)</f>
        <v>0</v>
      </c>
      <c r="E27" s="175"/>
      <c r="F27" s="164" t="s">
        <v>1487</v>
      </c>
      <c r="G27" s="67">
        <f>SUMIF(Kategorien!$O:$O,"§33SV*Gas*",Kategorien!K:K)+SUMIF(Kategorien!$O:$O,"§33SV*Gas*",Kategorien!P:P)+SUMIF(Kategorien!$O:$O,"§33SV*Gas*",Kategorien!U:U)</f>
        <v>0</v>
      </c>
      <c r="H27" s="66" t="str">
        <f>IF(SUMIF(Kategorien!$O:$O,"§33SVWasser*",Kategorien!M:M)&lt;&gt;0,"Euro-Angabe für SV-Kategorien in Anlagenbewegungsdaten unzulässig","")</f>
        <v/>
      </c>
    </row>
    <row r="28" spans="1:11" ht="15" customHeight="1" x14ac:dyDescent="0.2">
      <c r="A28" s="138" t="s">
        <v>2068</v>
      </c>
      <c r="B28" s="75">
        <f>ROUND(SUMIF(Kategorien!$O:$O,"§16Biomasse*",Kategorien!V:V),2)</f>
        <v>0</v>
      </c>
      <c r="C28" s="390">
        <f>ROUND(SUMIF(Kategorien!$O:$O,"§16Biomasse*",Kategorien!U:U),3)</f>
        <v>0</v>
      </c>
      <c r="D28" s="391">
        <f>ROUND(SUMIF(Kategorien!$O:$O,"§33b3Biomasse",Kategorien!U:U),3)</f>
        <v>0</v>
      </c>
      <c r="F28" s="164" t="s">
        <v>2068</v>
      </c>
      <c r="G28" s="68">
        <f>SUMIF(Kategorien!$O:$O,"§33SVBiomasse*",Kategorien!K:K)+SUMIF(Kategorien!$O:$O,"§33SVBiomasse*",Kategorien!P:P)+SUMIF(Kategorien!$O:$O,"§33SVBiomasse*",Kategorien!U:U)</f>
        <v>0</v>
      </c>
      <c r="H28" s="66" t="str">
        <f>IF(SUMIF(Kategorien!$O:$O,"§33SV*Gas*",Kategorien!M:M)&lt;&gt;0,"Euro-Angabe für SV-Kategorien in Anlagenbewegungsdaten unzulässig","")</f>
        <v/>
      </c>
    </row>
    <row r="29" spans="1:11" ht="15" customHeight="1" x14ac:dyDescent="0.2">
      <c r="A29" s="139" t="s">
        <v>2069</v>
      </c>
      <c r="B29" s="75">
        <f>ROUND(SUMIF(Kategorien!$O:$O,"§16Geothermie*",Kategorien!V:V),2)</f>
        <v>0</v>
      </c>
      <c r="C29" s="390">
        <f>ROUND(SUMIF(Kategorien!$O:$O,"§16Geothermie*",Kategorien!U:U),3)</f>
        <v>0</v>
      </c>
      <c r="D29" s="391">
        <f>ROUND(SUMIF(Kategorien!$O:$O,"§33b3Geothermie*",Kategorien!U:U),3)</f>
        <v>0</v>
      </c>
      <c r="F29" s="164" t="s">
        <v>2069</v>
      </c>
      <c r="G29" s="68">
        <f>SUMIF(Kategorien!$O:$O,"§33SVGeothermie*",Kategorien!K:K)+SUMIF(Kategorien!$O:$O,"§33SVGeothermie*",Kategorien!P:P)+SUMIF(Kategorien!$O:$O,"§33SVGeothermie*",Kategorien!U:U)</f>
        <v>0</v>
      </c>
      <c r="H29" s="66" t="str">
        <f>IF(SUMIF(Kategorien!$O:$O,"§33SVBiomasse*",Kategorien!M:M)&lt;&gt;0,"Euro-Angabe für SV-Kategorien in Anlagenbewegungsdaten unzulässig","")</f>
        <v/>
      </c>
    </row>
    <row r="30" spans="1:11" ht="15" customHeight="1" x14ac:dyDescent="0.2">
      <c r="A30" s="139" t="s">
        <v>5194</v>
      </c>
      <c r="B30" s="75">
        <f>ROUND(SUMIF(Kategorien!$O:$O,"§16Wind*",Kategorien!V:V),2)</f>
        <v>0</v>
      </c>
      <c r="C30" s="390">
        <f>ROUND(SUMIF(Kategorien!$O:$O,"§16Wind*",Kategorien!U:U),3)</f>
        <v>0</v>
      </c>
      <c r="D30" s="391">
        <f>ROUND(SUMIF(Kategorien!$O:$O,"§33b3Wind",Kategorien!U:U),3)</f>
        <v>0</v>
      </c>
      <c r="F30" s="165" t="s">
        <v>5192</v>
      </c>
      <c r="G30" s="68">
        <f>SUMIF(Kategorien!$O:$O,"§33SVWind*",Kategorien!K:K)+SUMIF(Kategorien!$O:$O,"§33SVWind*",Kategorien!P:P)+SUMIF(Kategorien!$O:$O,"§33SVWind*",Kategorien!U:U)</f>
        <v>0</v>
      </c>
      <c r="H30" s="66" t="str">
        <f>IF(SUMIF(Kategorien!$O:$O,"§33SVGeothermie*",Kategorien!M:M)&lt;&gt;0,"Euro-Angabe für SV-Kategorien in Anlagenbewegungsdaten unzulässig","")</f>
        <v/>
      </c>
    </row>
    <row r="31" spans="1:11" ht="15" customHeight="1" x14ac:dyDescent="0.2">
      <c r="A31" s="140" t="s">
        <v>5193</v>
      </c>
      <c r="B31" s="92"/>
      <c r="C31" s="392"/>
      <c r="D31" s="393"/>
      <c r="F31" s="379" t="s">
        <v>5193</v>
      </c>
      <c r="G31" s="281"/>
      <c r="H31" s="66" t="str">
        <f>IF(SUMIF(Kategorien!$O:$O,"§33SVWind*",Kategorien!M:M)&lt;&gt;0,"Euro-Angabe für SV-Kategorien in Anlagenbewegungsdaten unzulässig","")</f>
        <v/>
      </c>
    </row>
    <row r="32" spans="1:11" ht="15" customHeight="1" thickBot="1" x14ac:dyDescent="0.25">
      <c r="A32" s="139" t="s">
        <v>2071</v>
      </c>
      <c r="B32" s="76">
        <f>ROUND(SUMIF(Kategorien!$O:$O,"§16Solar*",Kategorien!V:V),2)</f>
        <v>0</v>
      </c>
      <c r="C32" s="390">
        <f>ROUND(SUMIF(Kategorien!$O:$O,"§16Solar*",Kategorien!U:U),3)</f>
        <v>0</v>
      </c>
      <c r="D32" s="391">
        <f>ROUND(SUMIF(Kategorien!$O:$O,"§33b3Solar*",Kategorien!U:U),3)</f>
        <v>0</v>
      </c>
      <c r="F32" s="167" t="s">
        <v>2071</v>
      </c>
      <c r="G32" s="69">
        <f>SUMIF(Kategorien!$O:$O,"§33SVSolar*",Kategorien!K:K)+SUMIF(Kategorien!$O:$O,"§33SVSolar*",Kategorien!P:P)+SUMIF(Kategorien!$O:$O,"§33SVSolar*",Kategorien!U:U)</f>
        <v>0</v>
      </c>
    </row>
    <row r="33" spans="1:7" ht="15" customHeight="1" thickBot="1" x14ac:dyDescent="0.25">
      <c r="A33" s="141" t="s">
        <v>175</v>
      </c>
      <c r="B33" s="77">
        <f>SUM(B26:B32)</f>
        <v>0</v>
      </c>
      <c r="C33" s="394">
        <f>SUM(C26:C32)</f>
        <v>0</v>
      </c>
      <c r="D33" s="395">
        <f>SUM(D26:D32)</f>
        <v>0</v>
      </c>
      <c r="F33" s="176" t="s">
        <v>175</v>
      </c>
      <c r="G33" s="342">
        <f>SUM(G26:G32)</f>
        <v>0</v>
      </c>
    </row>
    <row r="34" spans="1:7" ht="15" customHeight="1" x14ac:dyDescent="0.2">
      <c r="A34" s="63" t="str">
        <f>IF(AND(B34=0,C34=0),"OK","Differenz")</f>
        <v>OK</v>
      </c>
      <c r="B34" s="421">
        <f>ROUND(ROUND(B33,2)-ROUND('DV-Bewegungsdaten'!E1,2),0)</f>
        <v>0</v>
      </c>
      <c r="C34" s="421">
        <f>ROUND(ROUND(C33+D33,3)-ROUND('DV-Bewegungsdaten'!D1,3),0)</f>
        <v>0</v>
      </c>
      <c r="D34" s="201"/>
    </row>
    <row r="35" spans="1:7" ht="15" customHeight="1" thickBot="1" x14ac:dyDescent="0.25"/>
    <row r="36" spans="1:7" ht="15" customHeight="1" x14ac:dyDescent="0.3">
      <c r="A36" s="128" t="s">
        <v>6703</v>
      </c>
      <c r="B36" s="129"/>
      <c r="C36" s="129"/>
      <c r="D36" s="143"/>
    </row>
    <row r="37" spans="1:7" ht="15" customHeight="1" x14ac:dyDescent="0.3">
      <c r="A37" s="144" t="s">
        <v>6615</v>
      </c>
      <c r="B37" s="145"/>
      <c r="C37" s="145"/>
      <c r="D37" s="146"/>
    </row>
    <row r="38" spans="1:7" ht="15" customHeight="1" thickBot="1" x14ac:dyDescent="0.35">
      <c r="A38" s="144" t="s">
        <v>7143</v>
      </c>
      <c r="B38" s="145"/>
      <c r="C38" s="145"/>
      <c r="D38" s="146"/>
    </row>
    <row r="39" spans="1:7" ht="15" customHeight="1" thickBot="1" x14ac:dyDescent="0.35">
      <c r="A39" s="282"/>
      <c r="B39" s="283"/>
      <c r="C39" s="283"/>
      <c r="D39" s="147"/>
    </row>
    <row r="40" spans="1:7" ht="36" customHeight="1" thickBot="1" x14ac:dyDescent="0.25">
      <c r="A40" s="268"/>
      <c r="B40" s="269"/>
      <c r="C40" s="284" t="s">
        <v>6300</v>
      </c>
      <c r="D40" s="136" t="s">
        <v>6301</v>
      </c>
    </row>
    <row r="41" spans="1:7" ht="15" customHeight="1" thickBot="1" x14ac:dyDescent="0.25">
      <c r="A41" s="285" t="s">
        <v>6302</v>
      </c>
      <c r="B41" s="286"/>
      <c r="C41" s="387">
        <f>ROUND(SUMIF(Kategorien!$O:$O,"§16Solar/Gebäude*",Kategorien!Z:Z),3)+ROUND(SUMIF(Kategorien!$O:$O,"§33SVSolar/Gebäude*",Kategorien!Z:Z),3)</f>
        <v>0</v>
      </c>
      <c r="D41" s="287">
        <f>ROUND(SUMIF(Kategorien!$O:$O,"§16Solar/Gebäude*",Kategorien!AA:AA),2)+ROUND(SUMIF(Kategorien!$O:$O,"§33SVSolar/Gebäude*",Kategorien!AA:AA),2)</f>
        <v>0</v>
      </c>
    </row>
    <row r="42" spans="1:7" ht="15" customHeight="1" x14ac:dyDescent="0.2">
      <c r="A42" s="142"/>
      <c r="B42" s="63" t="str">
        <f>IF(AND(C42=0,D42=0),"OK","Differenz")</f>
        <v>OK</v>
      </c>
      <c r="C42" s="422">
        <f>ROUND(ROUND(C41,3)-ROUND('MSZ-Bewegungsdaten'!D1,3),0)</f>
        <v>0</v>
      </c>
      <c r="D42" s="422">
        <f>ROUND(ROUND(D41,2)-ROUND('MSZ-Bewegungsdaten'!E1,2),0)</f>
        <v>0</v>
      </c>
    </row>
    <row r="43" spans="1:7" ht="15" customHeight="1" thickBot="1" x14ac:dyDescent="0.25">
      <c r="A43" s="142"/>
      <c r="B43" s="66"/>
      <c r="C43" s="66"/>
    </row>
    <row r="44" spans="1:7" ht="15" customHeight="1" x14ac:dyDescent="0.3">
      <c r="A44" s="128" t="s">
        <v>6292</v>
      </c>
      <c r="B44" s="129"/>
      <c r="C44" s="129"/>
      <c r="D44" s="143"/>
    </row>
    <row r="45" spans="1:7" ht="15" customHeight="1" x14ac:dyDescent="0.3">
      <c r="A45" s="144" t="s">
        <v>6616</v>
      </c>
      <c r="B45" s="145"/>
      <c r="C45" s="145"/>
      <c r="D45" s="146"/>
    </row>
    <row r="46" spans="1:7" ht="15" customHeight="1" thickBot="1" x14ac:dyDescent="0.25">
      <c r="A46" s="131" t="s">
        <v>7141</v>
      </c>
      <c r="B46" s="132"/>
      <c r="C46" s="132"/>
      <c r="D46" s="148"/>
    </row>
    <row r="47" spans="1:7" ht="15" customHeight="1" thickBot="1" x14ac:dyDescent="0.25">
      <c r="A47" s="66"/>
      <c r="B47" s="66"/>
      <c r="C47" s="66"/>
    </row>
    <row r="48" spans="1:7" ht="36" customHeight="1" thickBot="1" x14ac:dyDescent="0.25">
      <c r="A48" s="508"/>
      <c r="B48" s="509"/>
      <c r="C48" s="510"/>
      <c r="D48" s="136" t="s">
        <v>5199</v>
      </c>
    </row>
    <row r="49" spans="1:4" ht="15" customHeight="1" x14ac:dyDescent="0.2">
      <c r="A49" s="511" t="s">
        <v>5200</v>
      </c>
      <c r="B49" s="512"/>
      <c r="C49" s="513"/>
      <c r="D49" s="98">
        <f>ROUND(SUMIF(Kategorien!$O:$O,"§53Biomasse",Kategorien!V:V),2)</f>
        <v>0</v>
      </c>
    </row>
    <row r="50" spans="1:4" ht="15" customHeight="1" x14ac:dyDescent="0.2">
      <c r="A50" s="514" t="s">
        <v>5201</v>
      </c>
      <c r="B50" s="515"/>
      <c r="C50" s="516"/>
      <c r="D50" s="346">
        <f>ROUND(SUMIF(Kategorien!$O:$O,"§54Biomasse",Kategorien!V:V),2)</f>
        <v>0</v>
      </c>
    </row>
    <row r="51" spans="1:4" ht="15" customHeight="1" thickBot="1" x14ac:dyDescent="0.25">
      <c r="A51" s="493" t="s">
        <v>175</v>
      </c>
      <c r="B51" s="494"/>
      <c r="C51" s="495"/>
      <c r="D51" s="347">
        <f>SUM(D49:D50)</f>
        <v>0</v>
      </c>
    </row>
    <row r="52" spans="1:4" ht="15" customHeight="1" thickBot="1" x14ac:dyDescent="0.25">
      <c r="C52" s="63" t="str">
        <f>IF(AND(D52=0,D52=0),"OK","Differenz")</f>
        <v>OK</v>
      </c>
      <c r="D52" s="423">
        <f>ROUND(ROUND(D51,2)-ROUND('DV-Bewegungsdaten'!C1,2),0)</f>
        <v>0</v>
      </c>
    </row>
    <row r="53" spans="1:4" ht="15" customHeight="1" x14ac:dyDescent="0.3">
      <c r="A53" s="128" t="s">
        <v>7149</v>
      </c>
      <c r="B53" s="129"/>
      <c r="C53" s="129"/>
      <c r="D53" s="143"/>
    </row>
    <row r="54" spans="1:4" ht="15" customHeight="1" x14ac:dyDescent="0.3">
      <c r="A54" s="144" t="s">
        <v>7148</v>
      </c>
      <c r="B54" s="145"/>
      <c r="C54" s="145"/>
      <c r="D54" s="146"/>
    </row>
    <row r="55" spans="1:4" ht="15" customHeight="1" thickBot="1" x14ac:dyDescent="0.25">
      <c r="A55" s="131"/>
      <c r="B55" s="132"/>
      <c r="C55" s="132"/>
      <c r="D55" s="148"/>
    </row>
    <row r="56" spans="1:4" ht="15" customHeight="1" thickBot="1" x14ac:dyDescent="0.25">
      <c r="A56" s="66"/>
      <c r="B56" s="66"/>
      <c r="C56" s="66"/>
    </row>
    <row r="57" spans="1:4" ht="36" customHeight="1" thickBot="1" x14ac:dyDescent="0.25">
      <c r="A57" s="508"/>
      <c r="B57" s="509"/>
      <c r="C57" s="510"/>
      <c r="D57" s="136" t="s">
        <v>5199</v>
      </c>
    </row>
    <row r="58" spans="1:4" ht="15" customHeight="1" x14ac:dyDescent="0.2">
      <c r="A58" s="511" t="s">
        <v>7151</v>
      </c>
      <c r="B58" s="512"/>
      <c r="C58" s="513"/>
      <c r="D58" s="98">
        <f>ROUND(SUMIF(Kategorien!$O:$O,"§6WindKB",Kategorien!V:V),2)</f>
        <v>0</v>
      </c>
    </row>
    <row r="59" spans="1:4" ht="15" customHeight="1" x14ac:dyDescent="0.2">
      <c r="A59" s="514" t="s">
        <v>7150</v>
      </c>
      <c r="B59" s="515"/>
      <c r="C59" s="516"/>
      <c r="D59" s="346">
        <f>ROUND(SUMIF(Kategorien!$O:$O,"§6SolarKB",Kategorien!V:V),2)</f>
        <v>0</v>
      </c>
    </row>
    <row r="60" spans="1:4" ht="15" customHeight="1" thickBot="1" x14ac:dyDescent="0.25">
      <c r="A60" s="493" t="s">
        <v>175</v>
      </c>
      <c r="B60" s="494"/>
      <c r="C60" s="495"/>
      <c r="D60" s="347">
        <f>SUM(D58:D59)</f>
        <v>0</v>
      </c>
    </row>
    <row r="61" spans="1:4" ht="15" customHeight="1" thickBot="1" x14ac:dyDescent="0.25">
      <c r="C61" s="63" t="str">
        <f>IF(AND(D61=0,D61=0),"OK","Differenz")</f>
        <v>OK</v>
      </c>
      <c r="D61" s="423">
        <f>ROUND(ROUND(D60,2)-ROUND('Sonstige-Bewegungsdaten'!C$1,2),0)</f>
        <v>0</v>
      </c>
    </row>
    <row r="62" spans="1:4" ht="15" customHeight="1" thickBot="1" x14ac:dyDescent="0.35">
      <c r="A62" s="432" t="s">
        <v>7584</v>
      </c>
      <c r="B62" s="433"/>
      <c r="C62" s="433"/>
      <c r="D62" s="123"/>
    </row>
    <row r="63" spans="1:4" ht="15" customHeight="1" thickBot="1" x14ac:dyDescent="0.25">
      <c r="A63" s="496" t="s">
        <v>7585</v>
      </c>
      <c r="B63" s="497"/>
      <c r="C63" s="498"/>
      <c r="D63" s="347">
        <f>ROUND(SUMIF(Kategorien!$O:$O,"§38dSolar/Gebäude",Kategorien!V:V),2)</f>
        <v>0</v>
      </c>
    </row>
    <row r="64" spans="1:4" ht="15" customHeight="1" x14ac:dyDescent="0.2"/>
    <row r="65" spans="1:7" ht="15.75" thickBot="1" x14ac:dyDescent="0.3">
      <c r="E65" s="378"/>
      <c r="F65" s="378"/>
      <c r="G65" s="435"/>
    </row>
    <row r="66" spans="1:7" ht="20.25" x14ac:dyDescent="0.3">
      <c r="A66" s="128" t="s">
        <v>6704</v>
      </c>
      <c r="B66" s="129"/>
      <c r="C66" s="129"/>
      <c r="D66" s="130"/>
      <c r="E66" s="378"/>
      <c r="F66" s="378"/>
      <c r="G66" s="169"/>
    </row>
    <row r="67" spans="1:7" ht="13.5" thickBot="1" x14ac:dyDescent="0.25">
      <c r="A67" s="131" t="s">
        <v>7138</v>
      </c>
      <c r="B67" s="132"/>
      <c r="C67" s="132"/>
      <c r="D67" s="148"/>
      <c r="E67" s="378"/>
      <c r="F67" s="378"/>
      <c r="G67" s="169"/>
    </row>
    <row r="68" spans="1:7" ht="13.5" thickBot="1" x14ac:dyDescent="0.25">
      <c r="A68" s="134"/>
      <c r="B68" s="135"/>
      <c r="C68" s="134"/>
      <c r="D68" s="135"/>
      <c r="E68" s="378"/>
      <c r="F68" s="378"/>
      <c r="G68" s="171"/>
    </row>
    <row r="69" spans="1:7" ht="24.75" thickBot="1" x14ac:dyDescent="0.25">
      <c r="A69" s="508" t="s">
        <v>2062</v>
      </c>
      <c r="B69" s="509"/>
      <c r="C69" s="510"/>
      <c r="D69" s="341" t="s">
        <v>5202</v>
      </c>
      <c r="G69" s="171"/>
    </row>
    <row r="70" spans="1:7" ht="15" customHeight="1" x14ac:dyDescent="0.2">
      <c r="A70" s="490" t="s">
        <v>2067</v>
      </c>
      <c r="B70" s="491"/>
      <c r="C70" s="492"/>
      <c r="D70" s="348">
        <f>ROUND(SUMIF(Kategorien!$N:$N,"§35Wasser*",Kategorien!L:L),2)</f>
        <v>0</v>
      </c>
      <c r="G70" s="171"/>
    </row>
    <row r="71" spans="1:7" ht="15" customHeight="1" x14ac:dyDescent="0.2">
      <c r="A71" s="490" t="s">
        <v>1487</v>
      </c>
      <c r="B71" s="491"/>
      <c r="C71" s="492"/>
      <c r="D71" s="98">
        <f>ROUND(SUMIF(Kategorien!$N:$N,"§35*Gas*",Kategorien!$L:$L),2)</f>
        <v>0</v>
      </c>
    </row>
    <row r="72" spans="1:7" ht="15" customHeight="1" x14ac:dyDescent="0.2">
      <c r="A72" s="490" t="s">
        <v>2068</v>
      </c>
      <c r="B72" s="491"/>
      <c r="C72" s="492"/>
      <c r="D72" s="98">
        <f>ROUND(SUMIF(Kategorien!$N:$N,"§35Biomasse*",Kategorien!$L:$L),2)</f>
        <v>0</v>
      </c>
    </row>
    <row r="73" spans="1:7" ht="15" customHeight="1" x14ac:dyDescent="0.2">
      <c r="A73" s="490" t="s">
        <v>2069</v>
      </c>
      <c r="B73" s="491"/>
      <c r="C73" s="492"/>
      <c r="D73" s="98">
        <f>ROUND(SUMIF(Kategorien!$N:$N,"§35Geothermie*",Kategorien!$L:$L),2)</f>
        <v>0</v>
      </c>
    </row>
    <row r="74" spans="1:7" ht="15" customHeight="1" thickBot="1" x14ac:dyDescent="0.25">
      <c r="A74" s="493" t="s">
        <v>175</v>
      </c>
      <c r="B74" s="494"/>
      <c r="C74" s="495"/>
      <c r="D74" s="349">
        <f>SUM(D70:D73)</f>
        <v>0</v>
      </c>
    </row>
    <row r="75" spans="1:7" x14ac:dyDescent="0.2">
      <c r="C75" s="63" t="str">
        <f>IF(AND(D75=0,D75=0),"OK","Differenz")</f>
        <v>OK</v>
      </c>
      <c r="D75" s="423">
        <f>ROUND(ROUND(D74,2)-ROUND('vNE-Bewegungsdaten'!C$1,2),0)</f>
        <v>0</v>
      </c>
    </row>
  </sheetData>
  <sheetProtection sheet="1" selectLockedCells="1"/>
  <sortState ref="A59:C60">
    <sortCondition descending="1" ref="A59"/>
  </sortState>
  <mergeCells count="17">
    <mergeCell ref="J1:L3"/>
    <mergeCell ref="A69:C69"/>
    <mergeCell ref="A70:C70"/>
    <mergeCell ref="A58:C58"/>
    <mergeCell ref="A59:C59"/>
    <mergeCell ref="A60:C60"/>
    <mergeCell ref="C24:D24"/>
    <mergeCell ref="A48:C48"/>
    <mergeCell ref="A49:C49"/>
    <mergeCell ref="A50:C50"/>
    <mergeCell ref="A51:C51"/>
    <mergeCell ref="A57:C57"/>
    <mergeCell ref="A71:C71"/>
    <mergeCell ref="A72:C72"/>
    <mergeCell ref="A73:C73"/>
    <mergeCell ref="A74:C74"/>
    <mergeCell ref="A63:C63"/>
  </mergeCells>
  <conditionalFormatting sqref="B12:C12">
    <cfRule type="cellIs" dxfId="20" priority="46" operator="greaterThan">
      <formula>0</formula>
    </cfRule>
  </conditionalFormatting>
  <conditionalFormatting sqref="G26:G30 G32 B7:C13">
    <cfRule type="cellIs" dxfId="19" priority="43" operator="lessThan">
      <formula>0</formula>
    </cfRule>
  </conditionalFormatting>
  <conditionalFormatting sqref="B12:C12">
    <cfRule type="cellIs" dxfId="18" priority="42" operator="greaterThan">
      <formula>0</formula>
    </cfRule>
  </conditionalFormatting>
  <conditionalFormatting sqref="H27:H31 G16">
    <cfRule type="cellIs" dxfId="17" priority="30" operator="notEqual">
      <formula>0</formula>
    </cfRule>
  </conditionalFormatting>
  <conditionalFormatting sqref="G15">
    <cfRule type="cellIs" dxfId="16" priority="22" operator="notEqual">
      <formula>0</formula>
    </cfRule>
  </conditionalFormatting>
  <conditionalFormatting sqref="B26:D32">
    <cfRule type="cellIs" dxfId="15" priority="21" operator="lessThan">
      <formula>0</formula>
    </cfRule>
  </conditionalFormatting>
  <conditionalFormatting sqref="B31:D31">
    <cfRule type="cellIs" dxfId="14" priority="20" operator="greaterThan">
      <formula>0</formula>
    </cfRule>
  </conditionalFormatting>
  <conditionalFormatting sqref="D49:D50">
    <cfRule type="cellIs" dxfId="13" priority="19" operator="lessThan">
      <formula>0</formula>
    </cfRule>
  </conditionalFormatting>
  <conditionalFormatting sqref="D41">
    <cfRule type="cellIs" dxfId="12" priority="17" operator="lessThan">
      <formula>0</formula>
    </cfRule>
  </conditionalFormatting>
  <conditionalFormatting sqref="C41">
    <cfRule type="cellIs" dxfId="11" priority="18" operator="lessThan">
      <formula>0</formula>
    </cfRule>
  </conditionalFormatting>
  <conditionalFormatting sqref="D58:D59">
    <cfRule type="cellIs" dxfId="10" priority="15" operator="lessThan">
      <formula>0</formula>
    </cfRule>
  </conditionalFormatting>
  <conditionalFormatting sqref="K12:L12">
    <cfRule type="cellIs" dxfId="9" priority="14" operator="greaterThan">
      <formula>0</formula>
    </cfRule>
  </conditionalFormatting>
  <conditionalFormatting sqref="K7:L13">
    <cfRule type="cellIs" dxfId="8" priority="13" operator="lessThan">
      <formula>0</formula>
    </cfRule>
  </conditionalFormatting>
  <conditionalFormatting sqref="K12:L12">
    <cfRule type="cellIs" dxfId="7" priority="12" operator="greaterThan">
      <formula>0</formula>
    </cfRule>
  </conditionalFormatting>
  <conditionalFormatting sqref="D70:D73">
    <cfRule type="cellIs" dxfId="6" priority="10" operator="lessThan">
      <formula>0</formula>
    </cfRule>
  </conditionalFormatting>
  <conditionalFormatting sqref="G12:H12">
    <cfRule type="cellIs" dxfId="5" priority="3" operator="greaterThan">
      <formula>0</formula>
    </cfRule>
  </conditionalFormatting>
  <conditionalFormatting sqref="G7:H13">
    <cfRule type="cellIs" dxfId="4" priority="2" operator="lessThan">
      <formula>0</formula>
    </cfRule>
  </conditionalFormatting>
  <conditionalFormatting sqref="G12:H12">
    <cfRule type="cellIs" dxfId="3" priority="1" operator="greaterThan">
      <formula>0</formula>
    </cfRule>
  </conditionalFormatting>
  <pageMargins left="0.59055118110236227" right="0.59055118110236227" top="0.78740157480314965" bottom="0.39370078740157483" header="0.51181102362204722" footer="0.11811023622047245"/>
  <pageSetup paperSize="9" scale="74" fitToHeight="0" orientation="portrait" r:id="rId1"/>
  <headerFooter alignWithMargins="0">
    <oddHeader>&amp;LEEG VNB-Jahresmeldung&amp;CÜbersicht Erzeugung&amp;R&amp;D</oddHeader>
    <oddFooter>&amp;RSeite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3"/>
  <sheetViews>
    <sheetView showGridLines="0" workbookViewId="0">
      <selection activeCell="B6" sqref="B6"/>
    </sheetView>
  </sheetViews>
  <sheetFormatPr baseColWidth="10" defaultColWidth="11.42578125" defaultRowHeight="12.75" x14ac:dyDescent="0.2"/>
  <cols>
    <col min="1" max="1" width="17.7109375" style="121" customWidth="1"/>
    <col min="2" max="3" width="20" style="121" customWidth="1"/>
    <col min="4" max="4" width="19.5703125" style="121" customWidth="1"/>
    <col min="5" max="16384" width="11.42578125" style="121"/>
  </cols>
  <sheetData>
    <row r="1" spans="1:4" ht="15.75" customHeight="1" x14ac:dyDescent="0.2">
      <c r="A1" s="525" t="s">
        <v>6761</v>
      </c>
      <c r="B1" s="526"/>
      <c r="C1" s="526"/>
      <c r="D1" s="527"/>
    </row>
    <row r="2" spans="1:4" ht="12.75" customHeight="1" x14ac:dyDescent="0.2">
      <c r="A2" s="528" t="s">
        <v>6762</v>
      </c>
      <c r="B2" s="529"/>
      <c r="C2" s="529"/>
      <c r="D2" s="530"/>
    </row>
    <row r="3" spans="1:4" ht="12.75" customHeight="1" x14ac:dyDescent="0.2">
      <c r="A3" s="528" t="s">
        <v>6759</v>
      </c>
      <c r="B3" s="529"/>
      <c r="C3" s="529"/>
      <c r="D3" s="530"/>
    </row>
    <row r="4" spans="1:4" ht="12.75" customHeight="1" x14ac:dyDescent="0.2">
      <c r="A4" s="528" t="s">
        <v>6760</v>
      </c>
      <c r="B4" s="529"/>
      <c r="C4" s="529"/>
      <c r="D4" s="530"/>
    </row>
    <row r="5" spans="1:4" ht="12.75" customHeight="1" thickBot="1" x14ac:dyDescent="0.25">
      <c r="A5" s="247" t="s">
        <v>7139</v>
      </c>
      <c r="B5" s="182"/>
      <c r="C5" s="182"/>
      <c r="D5" s="181"/>
    </row>
    <row r="6" spans="1:4" ht="21" customHeight="1" thickBot="1" x14ac:dyDescent="0.25">
      <c r="A6" s="122" t="s">
        <v>1486</v>
      </c>
      <c r="B6" s="93">
        <v>0</v>
      </c>
      <c r="C6" s="105"/>
      <c r="D6" s="123"/>
    </row>
    <row r="7" spans="1:4" ht="4.5" customHeight="1" thickBot="1" x14ac:dyDescent="0.25">
      <c r="A7" s="248"/>
      <c r="B7" s="104"/>
      <c r="C7" s="104"/>
      <c r="D7" s="124"/>
    </row>
    <row r="8" spans="1:4" ht="43.5" customHeight="1" thickBot="1" x14ac:dyDescent="0.25">
      <c r="A8" s="519" t="s">
        <v>6303</v>
      </c>
      <c r="B8" s="524"/>
      <c r="C8" s="125" t="s">
        <v>6304</v>
      </c>
      <c r="D8" s="125" t="s">
        <v>5848</v>
      </c>
    </row>
    <row r="9" spans="1:4" ht="38.25" customHeight="1" thickBot="1" x14ac:dyDescent="0.25">
      <c r="A9" s="523" t="s">
        <v>6905</v>
      </c>
      <c r="B9" s="523"/>
      <c r="C9" s="180">
        <f>ROUND(SUMIF('EEG-Umlage-EV'!$B:$B,"EV6111-EEG-RED",'EEG-Umlage-EV'!C:C)+SUMIF('EEG-Umlage-EV'!$B:$B,"EV6111NEEG-RED",'EEG-Umlage-EV'!C:C),0)</f>
        <v>0</v>
      </c>
      <c r="D9" s="179">
        <f>ROUND(SUM(SUMIF('EEG-Umlage-EV'!$B:$B,"EV6111-EEG-RED",'EEG-Umlage-EV'!D:D),SUMIF('EEG-Umlage-EV'!$B:$B,"EV6111NEEG-RED",'EEG-Umlage-EV'!D:D)),2)</f>
        <v>0</v>
      </c>
    </row>
    <row r="10" spans="1:4" ht="30" customHeight="1" thickBot="1" x14ac:dyDescent="0.25">
      <c r="A10" s="522" t="s">
        <v>6935</v>
      </c>
      <c r="B10" s="531"/>
      <c r="C10" s="180">
        <f>ROUND(SUMIF('EEG-Umlage-EV'!$B:$B,"EV61c2-HKWK160",'EEG-Umlage-EV'!C:C),0)</f>
        <v>0</v>
      </c>
      <c r="D10" s="179">
        <f>ROUND(SUMIF('EEG-Umlage-EV'!$B:$B,"EV61c2-HKWK160",'EEG-Umlage-EV'!D:D),2)</f>
        <v>0</v>
      </c>
    </row>
    <row r="11" spans="1:4" ht="30" customHeight="1" thickBot="1" x14ac:dyDescent="0.25">
      <c r="A11" s="521" t="s">
        <v>6739</v>
      </c>
      <c r="B11" s="523"/>
      <c r="C11" s="180">
        <f>ROUND(SUM(SUMIF('EEG-Umlage-EV'!$B:$B,"EV61e1-2-EEG20",'EEG-Umlage-EV'!C:C),SUMIF('EEG-Umlage-EV'!$B:$B,"EV61e1-2NEEG20",'EEG-Umlage-EV'!C:C)),0)</f>
        <v>0</v>
      </c>
      <c r="D11" s="179">
        <f>ROUND(SUM(SUMIF('EEG-Umlage-EV'!$B:$B,"EV61e1-2-EEG20",'EEG-Umlage-EV'!D:D),SUMIF('EEG-Umlage-EV'!$B:$B,"EV61e1-2NEEG20",'EEG-Umlage-EV'!D:D)),2)</f>
        <v>0</v>
      </c>
    </row>
    <row r="12" spans="1:4" ht="79.5" customHeight="1" thickBot="1" x14ac:dyDescent="0.25">
      <c r="A12" s="523" t="s">
        <v>6723</v>
      </c>
      <c r="B12" s="523"/>
      <c r="C12" s="180">
        <f>ROUND(SUM(SUMIF('EEG-Umlage-EV'!$B:$B,"EV611---EEG100",'EEG-Umlage-EV'!C:C),SUMIF('EEG-Umlage-EV'!$B:$B,"EV611--HKWK100",'EEG-Umlage-EV'!C:C),SUMIF('EEG-Umlage-EV'!$B:$B,"EV611--NEEG100",'EEG-Umlage-EV'!C:C),SUMIF('EEG-Umlage-EV'!$B:$B,"EV61122-EEG100",'EEG-Umlage-EV'!C:C),SUMIF('EEG-Umlage-EV'!$B:$B,"EV61122NEEG100",'EEG-Umlage-EV'!C:C),),0)</f>
        <v>0</v>
      </c>
      <c r="D12" s="179">
        <f>ROUND(SUM(SUMIF('EEG-Umlage-EV'!$B:$B,"EV611---EEG100",'EEG-Umlage-EV'!D:D),SUMIF('EEG-Umlage-EV'!$B:$B,"EV611--HKWK100",'EEG-Umlage-EV'!D:D),SUMIF('EEG-Umlage-EV'!$B:$B,"EV611--NEEG100",'EEG-Umlage-EV'!D:D),SUMIF('EEG-Umlage-EV'!$B:$B,"EV61122-EEG100",'EEG-Umlage-EV'!D:D),SUMIF('EEG-Umlage-EV'!$B:$B,"EV61122NEEG100",'EEG-Umlage-EV'!D:D)),2)</f>
        <v>0</v>
      </c>
    </row>
    <row r="13" spans="1:4" ht="20.100000000000001" customHeight="1" thickBot="1" x14ac:dyDescent="0.25">
      <c r="A13" s="350"/>
      <c r="B13" s="315" t="s">
        <v>175</v>
      </c>
      <c r="C13" s="290">
        <f>SUM(C9:C12)</f>
        <v>0</v>
      </c>
      <c r="D13" s="291">
        <f>SUM(D9:D12)</f>
        <v>0</v>
      </c>
    </row>
    <row r="14" spans="1:4" ht="20.100000000000001" customHeight="1" x14ac:dyDescent="0.2">
      <c r="A14" s="380"/>
      <c r="B14" s="381"/>
      <c r="C14" s="382"/>
      <c r="D14" s="383"/>
    </row>
    <row r="15" spans="1:4" ht="13.5" thickBot="1" x14ac:dyDescent="0.25">
      <c r="A15" s="127"/>
      <c r="B15" s="127"/>
      <c r="C15" s="127"/>
      <c r="D15" s="127"/>
    </row>
    <row r="16" spans="1:4" x14ac:dyDescent="0.2">
      <c r="A16" s="271" t="s">
        <v>6705</v>
      </c>
      <c r="B16" s="272"/>
      <c r="C16" s="272"/>
      <c r="D16" s="273"/>
    </row>
    <row r="17" spans="1:4" x14ac:dyDescent="0.2">
      <c r="A17" s="274" t="s">
        <v>6706</v>
      </c>
      <c r="B17" s="275"/>
      <c r="C17" s="275"/>
      <c r="D17" s="276"/>
    </row>
    <row r="18" spans="1:4" x14ac:dyDescent="0.2">
      <c r="A18" s="274" t="s">
        <v>6617</v>
      </c>
      <c r="B18" s="275"/>
      <c r="C18" s="275"/>
      <c r="D18" s="276"/>
    </row>
    <row r="19" spans="1:4" x14ac:dyDescent="0.2">
      <c r="A19" s="274" t="s">
        <v>6707</v>
      </c>
      <c r="B19" s="275"/>
      <c r="C19" s="275"/>
      <c r="D19" s="276"/>
    </row>
    <row r="20" spans="1:4" x14ac:dyDescent="0.2">
      <c r="A20" s="274" t="s">
        <v>6708</v>
      </c>
      <c r="B20" s="275"/>
      <c r="C20" s="275"/>
      <c r="D20" s="276"/>
    </row>
    <row r="21" spans="1:4" x14ac:dyDescent="0.2">
      <c r="A21" s="274" t="s">
        <v>6305</v>
      </c>
      <c r="B21" s="275"/>
      <c r="C21" s="275"/>
      <c r="D21" s="276"/>
    </row>
    <row r="22" spans="1:4" ht="13.5" thickBot="1" x14ac:dyDescent="0.25">
      <c r="A22" s="247" t="s">
        <v>7152</v>
      </c>
      <c r="B22" s="182"/>
      <c r="C22" s="182"/>
      <c r="D22" s="181"/>
    </row>
    <row r="23" spans="1:4" ht="16.5" customHeight="1" thickBot="1" x14ac:dyDescent="0.25">
      <c r="D23" s="288"/>
    </row>
    <row r="24" spans="1:4" ht="39" thickBot="1" x14ac:dyDescent="0.25">
      <c r="A24" s="519" t="s">
        <v>6303</v>
      </c>
      <c r="B24" s="524"/>
      <c r="C24" s="125" t="s">
        <v>6306</v>
      </c>
      <c r="D24" s="125" t="s">
        <v>6307</v>
      </c>
    </row>
    <row r="25" spans="1:4" ht="54" customHeight="1" thickBot="1" x14ac:dyDescent="0.25">
      <c r="A25" s="521" t="s">
        <v>6724</v>
      </c>
      <c r="B25" s="523"/>
      <c r="C25" s="180">
        <f>ROUND(SUM(SUMIF('EEG-Umlage-EV'!$B:$B,"EV61g2-EEG--20",'EEG-Umlage-EV'!C:C),SUMIF('EEG-Umlage-EV'!$B:$B,"EV61g2-NEEG-20",'EEG-Umlage-EV'!C:C)),0)</f>
        <v>0</v>
      </c>
      <c r="D25" s="179">
        <f>ROUND(SUM(SUMIF('EEG-Umlage-EV'!$B:$B,"EV61g2-EEG--20",'EEG-Umlage-EV'!D:D),SUMIF('EEG-Umlage-EV'!$B:$B,"EV61g2-NEEG-20",'EEG-Umlage-EV'!D:D)),2)</f>
        <v>0</v>
      </c>
    </row>
    <row r="27" spans="1:4" ht="13.5" thickBot="1" x14ac:dyDescent="0.25"/>
    <row r="28" spans="1:4" x14ac:dyDescent="0.2">
      <c r="A28" s="271" t="s">
        <v>6308</v>
      </c>
      <c r="B28" s="272"/>
      <c r="C28" s="272"/>
      <c r="D28" s="273"/>
    </row>
    <row r="29" spans="1:4" x14ac:dyDescent="0.2">
      <c r="A29" s="274" t="s">
        <v>6709</v>
      </c>
      <c r="B29" s="275"/>
      <c r="C29" s="275"/>
      <c r="D29" s="276"/>
    </row>
    <row r="30" spans="1:4" x14ac:dyDescent="0.2">
      <c r="A30" s="274" t="s">
        <v>6309</v>
      </c>
      <c r="B30" s="275"/>
      <c r="C30" s="275"/>
      <c r="D30" s="276"/>
    </row>
    <row r="31" spans="1:4" ht="13.5" thickBot="1" x14ac:dyDescent="0.25">
      <c r="A31" s="247" t="s">
        <v>6310</v>
      </c>
      <c r="B31" s="182"/>
      <c r="C31" s="182"/>
      <c r="D31" s="181"/>
    </row>
    <row r="32" spans="1:4" ht="4.5" customHeight="1" thickBot="1" x14ac:dyDescent="0.25">
      <c r="D32" s="288"/>
    </row>
    <row r="33" spans="1:4" ht="64.5" thickBot="1" x14ac:dyDescent="0.25">
      <c r="A33" s="519" t="s">
        <v>6303</v>
      </c>
      <c r="B33" s="524"/>
      <c r="C33" s="125" t="s">
        <v>6311</v>
      </c>
      <c r="D33" s="125" t="s">
        <v>6312</v>
      </c>
    </row>
    <row r="34" spans="1:4" ht="39.75" customHeight="1" thickBot="1" x14ac:dyDescent="0.25">
      <c r="A34" s="521" t="s">
        <v>6725</v>
      </c>
      <c r="B34" s="523"/>
      <c r="C34" s="180">
        <f>ROUND(SUMIF('EEG-Umlage-EV'!$B:$B,"SP61k1--AUS-EV",'EEG-Umlage-EV'!C:C),0)</f>
        <v>0</v>
      </c>
      <c r="D34" s="179">
        <f>ROUND(SUMIF('EEG-Umlage-EV'!$B:$B,"SP61k1--AUS-EV",'EEG-Umlage-EV'!D:D),2)</f>
        <v>0</v>
      </c>
    </row>
    <row r="35" spans="1:4" ht="38.25" customHeight="1" thickBot="1" x14ac:dyDescent="0.25">
      <c r="A35" s="521" t="s">
        <v>6726</v>
      </c>
      <c r="B35" s="523"/>
      <c r="C35" s="180">
        <f>ROUND(SUMIF('EEG-Umlage-EV'!$B:$B,"SP61k2--AUS-EV",'EEG-Umlage-EV'!C:C),0)</f>
        <v>0</v>
      </c>
      <c r="D35" s="179">
        <f>ROUND(SUMIF('EEG-Umlage-EV'!$B:$B,"SP61k2--AUS-EV",'EEG-Umlage-EV'!D:D),2)</f>
        <v>0</v>
      </c>
    </row>
    <row r="36" spans="1:4" ht="20.100000000000001" customHeight="1" thickBot="1" x14ac:dyDescent="0.25">
      <c r="A36" s="289"/>
      <c r="B36" s="126" t="s">
        <v>175</v>
      </c>
      <c r="C36" s="290">
        <f>SUM(C34:C35)</f>
        <v>0</v>
      </c>
      <c r="D36" s="291">
        <f>SUM(D34:D35)</f>
        <v>0</v>
      </c>
    </row>
    <row r="38" spans="1:4" ht="13.5" thickBot="1" x14ac:dyDescent="0.25"/>
    <row r="39" spans="1:4" x14ac:dyDescent="0.2">
      <c r="A39" s="271" t="s">
        <v>7153</v>
      </c>
      <c r="B39" s="272"/>
      <c r="C39" s="272"/>
      <c r="D39" s="273"/>
    </row>
    <row r="40" spans="1:4" ht="13.5" thickBot="1" x14ac:dyDescent="0.25">
      <c r="A40" s="247" t="s">
        <v>6710</v>
      </c>
      <c r="B40" s="182"/>
      <c r="C40" s="182"/>
      <c r="D40" s="181"/>
    </row>
    <row r="41" spans="1:4" ht="4.5" customHeight="1" thickBot="1" x14ac:dyDescent="0.25">
      <c r="D41" s="293"/>
    </row>
    <row r="42" spans="1:4" ht="24" customHeight="1" thickBot="1" x14ac:dyDescent="0.25">
      <c r="A42" s="519"/>
      <c r="B42" s="520"/>
      <c r="C42" s="270"/>
      <c r="D42" s="125" t="s">
        <v>6301</v>
      </c>
    </row>
    <row r="43" spans="1:4" ht="24" customHeight="1" thickBot="1" x14ac:dyDescent="0.25">
      <c r="A43" s="521" t="s">
        <v>6313</v>
      </c>
      <c r="B43" s="522"/>
      <c r="C43" s="292"/>
      <c r="D43" s="179">
        <f>ROUND(SUM(SUMIF('EEG-Umlage-EV'!$B:$B,"EV604-EEG-ZINS",'EEG-Umlage-EV'!D:D),SUMIF('EEG-Umlage-EV'!$B:$B,"EV604NEEG-ZINS",'EEG-Umlage-EV'!D:D)),2)</f>
        <v>0</v>
      </c>
    </row>
  </sheetData>
  <sheetProtection sheet="1" objects="1" scenarios="1"/>
  <mergeCells count="16">
    <mergeCell ref="A9:B9"/>
    <mergeCell ref="A8:B8"/>
    <mergeCell ref="A12:B12"/>
    <mergeCell ref="A1:D1"/>
    <mergeCell ref="A2:D2"/>
    <mergeCell ref="A3:D3"/>
    <mergeCell ref="A4:D4"/>
    <mergeCell ref="A10:B10"/>
    <mergeCell ref="A42:B42"/>
    <mergeCell ref="A43:B43"/>
    <mergeCell ref="A25:B25"/>
    <mergeCell ref="A24:B24"/>
    <mergeCell ref="A11:B11"/>
    <mergeCell ref="A33:B33"/>
    <mergeCell ref="A34:B34"/>
    <mergeCell ref="A35:B35"/>
  </mergeCells>
  <pageMargins left="0.70866141732283472" right="0.70866141732283472" top="0.78740157480314965" bottom="0.78740157480314965" header="0.31496062992125984" footer="0.31496062992125984"/>
  <pageSetup paperSize="9" fitToHeight="0" orientation="portrait" r:id="rId1"/>
  <headerFooter>
    <oddHeader>&amp;LEEG VNB-Jahresmeldung&amp;CÜbersicht EEG-Umlage-EV&amp;R&amp;D</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5694"/>
  <sheetViews>
    <sheetView zoomScaleNormal="100" workbookViewId="0">
      <pane ySplit="2" topLeftCell="A3" activePane="bottomLeft" state="frozen"/>
      <selection activeCell="B6" sqref="B6"/>
      <selection pane="bottomLeft" activeCell="A3" sqref="A3"/>
    </sheetView>
  </sheetViews>
  <sheetFormatPr baseColWidth="10" defaultColWidth="11.42578125" defaultRowHeight="15" x14ac:dyDescent="0.25"/>
  <cols>
    <col min="1" max="1" width="46.7109375" style="103" customWidth="1"/>
    <col min="2" max="2" width="21.42578125" style="101" customWidth="1"/>
    <col min="3" max="3" width="33.140625" style="101" customWidth="1"/>
    <col min="4" max="4" width="73.7109375" style="101" customWidth="1"/>
    <col min="5" max="5" width="30.28515625" style="101" customWidth="1"/>
    <col min="6" max="8" width="16.85546875" style="102" customWidth="1"/>
    <col min="9" max="10" width="16.85546875" style="263" customWidth="1"/>
    <col min="11" max="11" width="22.7109375" style="258" customWidth="1"/>
    <col min="12" max="12" width="22.7109375" style="259" customWidth="1"/>
    <col min="13" max="13" width="22.7109375" style="260" customWidth="1"/>
    <col min="14" max="14" width="24" style="298" bestFit="1" customWidth="1"/>
    <col min="15" max="15" width="25.85546875" style="298" bestFit="1" customWidth="1"/>
    <col min="16" max="16" width="22.7109375" style="261" customWidth="1"/>
    <col min="17" max="17" width="22.7109375" style="259" customWidth="1"/>
    <col min="18" max="18" width="22.7109375" style="260" customWidth="1"/>
    <col min="19" max="20" width="11.42578125" style="254"/>
    <col min="21" max="21" width="22.7109375" style="261" customWidth="1"/>
    <col min="22" max="22" width="22.7109375" style="259" customWidth="1"/>
    <col min="23" max="23" width="22.7109375" style="260" customWidth="1"/>
    <col min="24" max="24" width="11.42578125" style="254"/>
    <col min="25" max="25" width="19.140625" style="254" customWidth="1"/>
    <col min="26" max="28" width="22.7109375" style="254" customWidth="1"/>
    <col min="29" max="29" width="11.42578125" style="254"/>
    <col min="30" max="36" width="11.42578125" style="305"/>
    <col min="37" max="37" width="11.42578125" style="254"/>
    <col min="38" max="41" width="11.42578125" style="305"/>
    <col min="42" max="42" width="11.42578125" style="254"/>
    <col min="43" max="43" width="74.28515625" style="254" bestFit="1" customWidth="1"/>
    <col min="44" max="16384" width="11.42578125" style="254"/>
  </cols>
  <sheetData>
    <row r="1" spans="1:56" ht="26.25" x14ac:dyDescent="0.4">
      <c r="A1" s="253" t="s">
        <v>7137</v>
      </c>
      <c r="B1" s="254"/>
      <c r="C1" s="254"/>
      <c r="D1" s="254"/>
      <c r="E1" s="254"/>
      <c r="F1" s="294"/>
      <c r="G1" s="294"/>
      <c r="H1" s="294"/>
      <c r="I1" s="294"/>
      <c r="J1" s="294"/>
      <c r="K1" s="255" t="s">
        <v>6711</v>
      </c>
      <c r="L1" s="256"/>
      <c r="M1" s="256"/>
      <c r="N1" s="295"/>
      <c r="O1" s="295"/>
      <c r="P1" s="255" t="s">
        <v>6289</v>
      </c>
      <c r="Q1" s="254"/>
      <c r="R1" s="254"/>
      <c r="U1" s="255" t="s">
        <v>6332</v>
      </c>
      <c r="V1" s="254"/>
      <c r="W1" s="254"/>
      <c r="Z1" s="254" t="s">
        <v>6302</v>
      </c>
      <c r="AD1" s="301" t="s">
        <v>6291</v>
      </c>
      <c r="AE1" s="301"/>
      <c r="AF1" s="254"/>
      <c r="AG1" s="254"/>
      <c r="AH1" s="254"/>
      <c r="AI1" s="254"/>
      <c r="AJ1" s="254"/>
      <c r="AL1" s="254"/>
      <c r="AM1" s="254"/>
      <c r="AN1" s="254"/>
      <c r="AO1" s="254"/>
      <c r="AQ1" s="257" t="s">
        <v>5899</v>
      </c>
      <c r="AR1" s="257" t="s">
        <v>5914</v>
      </c>
      <c r="AS1" s="257" t="s">
        <v>5915</v>
      </c>
      <c r="AT1" s="257" t="s">
        <v>5916</v>
      </c>
      <c r="AU1" s="257" t="s">
        <v>5917</v>
      </c>
      <c r="AV1" s="257" t="s">
        <v>5918</v>
      </c>
      <c r="AW1" s="257" t="s">
        <v>5919</v>
      </c>
      <c r="AX1" s="257" t="s">
        <v>5920</v>
      </c>
      <c r="AY1" s="257" t="s">
        <v>5921</v>
      </c>
      <c r="AZ1" s="257" t="s">
        <v>5922</v>
      </c>
      <c r="BA1" s="257" t="s">
        <v>5923</v>
      </c>
      <c r="BB1" s="257" t="s">
        <v>5924</v>
      </c>
      <c r="BC1" s="257" t="s">
        <v>5900</v>
      </c>
      <c r="BD1" s="355" t="s">
        <v>6904</v>
      </c>
    </row>
    <row r="2" spans="1:56" ht="191.25" x14ac:dyDescent="0.25">
      <c r="A2" s="296" t="s">
        <v>3984</v>
      </c>
      <c r="B2" s="296" t="s">
        <v>2062</v>
      </c>
      <c r="C2" s="296" t="s">
        <v>2063</v>
      </c>
      <c r="D2" s="296" t="s">
        <v>2064</v>
      </c>
      <c r="E2" s="296" t="s">
        <v>3985</v>
      </c>
      <c r="F2" s="264" t="s">
        <v>5925</v>
      </c>
      <c r="G2" s="264" t="s">
        <v>5927</v>
      </c>
      <c r="H2" s="264" t="s">
        <v>5926</v>
      </c>
      <c r="I2" s="264" t="s">
        <v>6331</v>
      </c>
      <c r="J2" s="444"/>
      <c r="K2" s="87" t="s">
        <v>4915</v>
      </c>
      <c r="L2" s="87" t="s">
        <v>4916</v>
      </c>
      <c r="M2" s="87"/>
      <c r="N2" s="297" t="s">
        <v>4921</v>
      </c>
      <c r="O2" s="297" t="s">
        <v>4922</v>
      </c>
      <c r="P2" s="87" t="s">
        <v>4915</v>
      </c>
      <c r="Q2" s="87" t="s">
        <v>4916</v>
      </c>
      <c r="R2" s="87"/>
      <c r="T2" s="455"/>
      <c r="U2" s="87" t="s">
        <v>4915</v>
      </c>
      <c r="V2" s="87" t="s">
        <v>4916</v>
      </c>
      <c r="W2" s="87"/>
      <c r="Z2" s="87" t="s">
        <v>4915</v>
      </c>
      <c r="AA2" s="87" t="s">
        <v>4916</v>
      </c>
      <c r="AB2" s="87"/>
      <c r="AC2" s="304"/>
      <c r="AD2" s="301">
        <v>1</v>
      </c>
      <c r="AE2" s="301">
        <v>2</v>
      </c>
      <c r="AF2" s="301">
        <v>3</v>
      </c>
      <c r="AG2" s="254">
        <v>4</v>
      </c>
      <c r="AH2" s="254">
        <v>5</v>
      </c>
      <c r="AI2" s="254">
        <v>6</v>
      </c>
      <c r="AJ2" s="254">
        <v>7</v>
      </c>
      <c r="AK2" s="254">
        <v>8</v>
      </c>
      <c r="AL2" s="254">
        <v>9</v>
      </c>
      <c r="AM2" s="254">
        <v>10</v>
      </c>
      <c r="AN2" s="254">
        <v>11</v>
      </c>
      <c r="AO2" s="254">
        <v>12</v>
      </c>
      <c r="AQ2" s="354" t="s">
        <v>7274</v>
      </c>
      <c r="AR2" s="254">
        <v>1</v>
      </c>
      <c r="AS2" s="254">
        <v>2</v>
      </c>
      <c r="AT2" s="254">
        <v>3</v>
      </c>
      <c r="AU2" s="254">
        <v>4</v>
      </c>
      <c r="AV2" s="254">
        <v>5</v>
      </c>
      <c r="AW2" s="254">
        <v>6</v>
      </c>
      <c r="AX2" s="254">
        <v>7</v>
      </c>
      <c r="AY2" s="254">
        <v>8</v>
      </c>
      <c r="AZ2" s="254">
        <v>9</v>
      </c>
      <c r="BA2" s="254">
        <v>10</v>
      </c>
      <c r="BB2" s="254">
        <v>11</v>
      </c>
      <c r="BC2" s="254">
        <v>12</v>
      </c>
    </row>
    <row r="3" spans="1:56" ht="15" customHeight="1" x14ac:dyDescent="0.25">
      <c r="A3" s="103" t="s">
        <v>2368</v>
      </c>
      <c r="B3" s="101" t="s">
        <v>2067</v>
      </c>
      <c r="C3" s="101" t="s">
        <v>3986</v>
      </c>
      <c r="D3" s="101" t="s">
        <v>2369</v>
      </c>
      <c r="F3" s="102">
        <v>7.67</v>
      </c>
      <c r="G3" s="102">
        <v>7.87</v>
      </c>
      <c r="H3" s="102">
        <v>6.14</v>
      </c>
      <c r="I3" s="102"/>
      <c r="J3" s="445"/>
      <c r="K3" s="258">
        <f>ROUND(SUMIF('VGT-Bewegungsdaten'!B:B,A3,'VGT-Bewegungsdaten'!D:D),3)</f>
        <v>0</v>
      </c>
      <c r="L3" s="259">
        <f>ROUND(SUMIF('VGT-Bewegungsdaten'!B:B,$A3,'VGT-Bewegungsdaten'!E:E),5)</f>
        <v>0</v>
      </c>
      <c r="N3" s="298" t="s">
        <v>4918</v>
      </c>
      <c r="O3" s="298" t="s">
        <v>4924</v>
      </c>
      <c r="P3" s="261">
        <f>ROUND(SUMIF('AV-Bewegungsdaten'!B:B,A3,'AV-Bewegungsdaten'!D:D),3)</f>
        <v>0</v>
      </c>
      <c r="Q3" s="259">
        <f>ROUND(SUMIF('AV-Bewegungsdaten'!B:B,$A3,'AV-Bewegungsdaten'!E:E),5)</f>
        <v>0</v>
      </c>
      <c r="S3" s="444"/>
      <c r="T3" s="444"/>
      <c r="U3" s="261">
        <f>ROUND(SUMIF('DV-Bewegungsdaten'!B:B,A3,'DV-Bewegungsdaten'!D:D),3)</f>
        <v>0</v>
      </c>
      <c r="V3" s="259">
        <f>ROUND(SUMIF('DV-Bewegungsdaten'!B:B,A3,'DV-Bewegungsdaten'!E:E),5)</f>
        <v>0</v>
      </c>
      <c r="X3" s="444"/>
      <c r="Y3" s="444"/>
      <c r="AB3" s="260"/>
      <c r="AK3" s="305"/>
      <c r="AQ3" s="257" t="s">
        <v>5906</v>
      </c>
      <c r="AR3" s="257">
        <v>4.6449999999999996</v>
      </c>
      <c r="AS3" s="257">
        <v>4.3609999999999998</v>
      </c>
      <c r="AT3" s="257">
        <v>3.395</v>
      </c>
      <c r="AU3" s="257">
        <v>4.3529999999999998</v>
      </c>
      <c r="AV3" s="257">
        <v>4.1340000000000003</v>
      </c>
      <c r="AW3" s="257">
        <v>6.33</v>
      </c>
      <c r="AX3" s="257">
        <v>6.8079999999999998</v>
      </c>
      <c r="AY3" s="257">
        <v>7.2530000000000001</v>
      </c>
      <c r="AZ3" s="257">
        <v>11.754</v>
      </c>
      <c r="BA3" s="257">
        <v>10.981999999999999</v>
      </c>
      <c r="BB3" s="257">
        <v>14.055999999999999</v>
      </c>
      <c r="BC3" s="257">
        <v>16.077000000000002</v>
      </c>
      <c r="BD3" s="257"/>
    </row>
    <row r="4" spans="1:56" ht="15" customHeight="1" x14ac:dyDescent="0.25">
      <c r="A4" s="103" t="s">
        <v>2370</v>
      </c>
      <c r="B4" s="101" t="s">
        <v>2067</v>
      </c>
      <c r="C4" s="101" t="s">
        <v>3986</v>
      </c>
      <c r="D4" s="101" t="s">
        <v>2371</v>
      </c>
      <c r="F4" s="102">
        <v>6.65</v>
      </c>
      <c r="G4" s="102">
        <v>6.8500000000000005</v>
      </c>
      <c r="H4" s="102">
        <v>5.32</v>
      </c>
      <c r="I4" s="102"/>
      <c r="J4" s="445"/>
      <c r="K4" s="258">
        <f>ROUND(SUMIF('VGT-Bewegungsdaten'!B:B,A4,'VGT-Bewegungsdaten'!D:D),3)</f>
        <v>0</v>
      </c>
      <c r="L4" s="259">
        <f>ROUND(SUMIF('VGT-Bewegungsdaten'!B:B,$A4,'VGT-Bewegungsdaten'!E:E),5)</f>
        <v>0</v>
      </c>
      <c r="N4" s="298" t="s">
        <v>4918</v>
      </c>
      <c r="O4" s="298" t="s">
        <v>4924</v>
      </c>
      <c r="P4" s="261">
        <f>ROUND(SUMIF('AV-Bewegungsdaten'!B:B,A4,'AV-Bewegungsdaten'!D:D),3)</f>
        <v>0</v>
      </c>
      <c r="Q4" s="259">
        <f>ROUND(SUMIF('AV-Bewegungsdaten'!B:B,$A4,'AV-Bewegungsdaten'!E:E),5)</f>
        <v>0</v>
      </c>
      <c r="S4" s="444"/>
      <c r="T4" s="444"/>
      <c r="U4" s="261">
        <f>ROUND(SUMIF('DV-Bewegungsdaten'!B:B,A4,'DV-Bewegungsdaten'!D:D),3)</f>
        <v>0</v>
      </c>
      <c r="V4" s="259">
        <f>ROUND(SUMIF('DV-Bewegungsdaten'!B:B,A4,'DV-Bewegungsdaten'!E:E),5)</f>
        <v>0</v>
      </c>
      <c r="X4" s="444"/>
      <c r="Y4" s="444"/>
      <c r="AK4" s="305"/>
      <c r="AQ4" s="257" t="s">
        <v>5907</v>
      </c>
      <c r="AR4" s="257">
        <v>0.4</v>
      </c>
      <c r="AS4" s="257">
        <v>0.4</v>
      </c>
      <c r="AT4" s="257">
        <v>0.4</v>
      </c>
      <c r="AU4" s="257">
        <v>0.4</v>
      </c>
      <c r="AV4" s="257">
        <v>0.4</v>
      </c>
      <c r="AW4" s="257">
        <v>0.4</v>
      </c>
      <c r="AX4" s="257">
        <v>0.4</v>
      </c>
      <c r="AY4" s="257">
        <v>0.4</v>
      </c>
      <c r="AZ4" s="257">
        <v>0.4</v>
      </c>
      <c r="BA4" s="257">
        <v>0.4</v>
      </c>
      <c r="BB4" s="257">
        <v>0.4</v>
      </c>
      <c r="BC4" s="257">
        <v>0.4</v>
      </c>
      <c r="BD4" s="257"/>
    </row>
    <row r="5" spans="1:56" ht="15" customHeight="1" x14ac:dyDescent="0.25">
      <c r="A5" s="103" t="s">
        <v>2372</v>
      </c>
      <c r="B5" s="101" t="s">
        <v>2067</v>
      </c>
      <c r="C5" s="101" t="s">
        <v>3987</v>
      </c>
      <c r="D5" s="101" t="s">
        <v>2369</v>
      </c>
      <c r="F5" s="102">
        <v>7.67</v>
      </c>
      <c r="G5" s="102">
        <v>7.87</v>
      </c>
      <c r="H5" s="102">
        <v>6.14</v>
      </c>
      <c r="I5" s="102"/>
      <c r="J5" s="445"/>
      <c r="K5" s="258">
        <f>ROUND(SUMIF('VGT-Bewegungsdaten'!B:B,A5,'VGT-Bewegungsdaten'!D:D),3)</f>
        <v>0</v>
      </c>
      <c r="L5" s="259">
        <f>ROUND(SUMIF('VGT-Bewegungsdaten'!B:B,$A5,'VGT-Bewegungsdaten'!E:E),5)</f>
        <v>0</v>
      </c>
      <c r="N5" s="298" t="s">
        <v>4918</v>
      </c>
      <c r="O5" s="298" t="s">
        <v>4924</v>
      </c>
      <c r="P5" s="261">
        <f>ROUND(SUMIF('AV-Bewegungsdaten'!B:B,A5,'AV-Bewegungsdaten'!D:D),3)</f>
        <v>0</v>
      </c>
      <c r="Q5" s="259">
        <f>ROUND(SUMIF('AV-Bewegungsdaten'!B:B,$A5,'AV-Bewegungsdaten'!E:E),5)</f>
        <v>0</v>
      </c>
      <c r="S5" s="444"/>
      <c r="T5" s="444"/>
      <c r="U5" s="261">
        <f>ROUND(SUMIF('DV-Bewegungsdaten'!B:B,A5,'DV-Bewegungsdaten'!D:D),3)</f>
        <v>0</v>
      </c>
      <c r="V5" s="259">
        <f>ROUND(SUMIF('DV-Bewegungsdaten'!B:B,A5,'DV-Bewegungsdaten'!E:E),5)</f>
        <v>0</v>
      </c>
      <c r="X5" s="444"/>
      <c r="Y5" s="444"/>
      <c r="AK5" s="305"/>
      <c r="AQ5" s="257" t="s">
        <v>5908</v>
      </c>
      <c r="AR5" s="257">
        <v>4.8159999999999998</v>
      </c>
      <c r="AS5" s="257">
        <v>4.742</v>
      </c>
      <c r="AT5" s="257">
        <v>3.8919999999999999</v>
      </c>
      <c r="AU5" s="257">
        <v>4.4809999999999999</v>
      </c>
      <c r="AV5" s="257">
        <v>3.944</v>
      </c>
      <c r="AW5" s="257">
        <v>6.8840000000000003</v>
      </c>
      <c r="AX5" s="257">
        <v>7.2519999999999998</v>
      </c>
      <c r="AY5" s="257">
        <v>7.5309999999999997</v>
      </c>
      <c r="AZ5" s="257">
        <v>12.25</v>
      </c>
      <c r="BA5" s="257">
        <v>12.555999999999999</v>
      </c>
      <c r="BB5" s="257">
        <v>15.648999999999999</v>
      </c>
      <c r="BC5" s="257">
        <v>18.425999999999998</v>
      </c>
      <c r="BD5" s="257"/>
    </row>
    <row r="6" spans="1:56" ht="15" customHeight="1" x14ac:dyDescent="0.25">
      <c r="A6" s="103" t="s">
        <v>2373</v>
      </c>
      <c r="B6" s="101" t="s">
        <v>2067</v>
      </c>
      <c r="C6" s="101" t="s">
        <v>3987</v>
      </c>
      <c r="D6" s="101" t="s">
        <v>2371</v>
      </c>
      <c r="F6" s="102">
        <v>6.65</v>
      </c>
      <c r="G6" s="102">
        <v>6.8500000000000005</v>
      </c>
      <c r="H6" s="102">
        <v>5.32</v>
      </c>
      <c r="I6" s="102"/>
      <c r="J6" s="445"/>
      <c r="K6" s="258">
        <f>ROUND(SUMIF('VGT-Bewegungsdaten'!B:B,A6,'VGT-Bewegungsdaten'!D:D),3)</f>
        <v>0</v>
      </c>
      <c r="L6" s="259">
        <f>ROUND(SUMIF('VGT-Bewegungsdaten'!B:B,$A6,'VGT-Bewegungsdaten'!E:E),5)</f>
        <v>0</v>
      </c>
      <c r="N6" s="298" t="s">
        <v>4918</v>
      </c>
      <c r="O6" s="298" t="s">
        <v>4924</v>
      </c>
      <c r="P6" s="261">
        <f>ROUND(SUMIF('AV-Bewegungsdaten'!B:B,A6,'AV-Bewegungsdaten'!D:D),3)</f>
        <v>0</v>
      </c>
      <c r="Q6" s="259">
        <f>ROUND(SUMIF('AV-Bewegungsdaten'!B:B,$A6,'AV-Bewegungsdaten'!E:E),5)</f>
        <v>0</v>
      </c>
      <c r="S6" s="444"/>
      <c r="T6" s="444"/>
      <c r="U6" s="261">
        <f>ROUND(SUMIF('DV-Bewegungsdaten'!B:B,A6,'DV-Bewegungsdaten'!D:D),3)</f>
        <v>0</v>
      </c>
      <c r="V6" s="259">
        <f>ROUND(SUMIF('DV-Bewegungsdaten'!B:B,A6,'DV-Bewegungsdaten'!E:E),5)</f>
        <v>0</v>
      </c>
      <c r="X6" s="444"/>
      <c r="Y6" s="444"/>
      <c r="AK6" s="305"/>
      <c r="AQ6" s="257" t="s">
        <v>5909</v>
      </c>
      <c r="AR6" s="257">
        <v>0.4</v>
      </c>
      <c r="AS6" s="257">
        <v>0.4</v>
      </c>
      <c r="AT6" s="257">
        <v>0.4</v>
      </c>
      <c r="AU6" s="257">
        <v>0.4</v>
      </c>
      <c r="AV6" s="257">
        <v>0.4</v>
      </c>
      <c r="AW6" s="257">
        <v>0.4</v>
      </c>
      <c r="AX6" s="257">
        <v>0.4</v>
      </c>
      <c r="AY6" s="257">
        <v>0.4</v>
      </c>
      <c r="AZ6" s="257">
        <v>0.4</v>
      </c>
      <c r="BA6" s="257">
        <v>0.4</v>
      </c>
      <c r="BB6" s="257">
        <v>0.4</v>
      </c>
      <c r="BC6" s="257">
        <v>0.4</v>
      </c>
      <c r="BD6" s="257"/>
    </row>
    <row r="7" spans="1:56" ht="15" customHeight="1" x14ac:dyDescent="0.25">
      <c r="A7" s="103" t="s">
        <v>2374</v>
      </c>
      <c r="B7" s="101" t="s">
        <v>2067</v>
      </c>
      <c r="C7" s="101" t="s">
        <v>3988</v>
      </c>
      <c r="D7" s="101" t="s">
        <v>2369</v>
      </c>
      <c r="F7" s="102">
        <v>7.67</v>
      </c>
      <c r="G7" s="102">
        <v>7.87</v>
      </c>
      <c r="H7" s="102">
        <v>6.14</v>
      </c>
      <c r="I7" s="102"/>
      <c r="J7" s="445"/>
      <c r="K7" s="258">
        <f>ROUND(SUMIF('VGT-Bewegungsdaten'!B:B,A7,'VGT-Bewegungsdaten'!D:D),3)</f>
        <v>0</v>
      </c>
      <c r="L7" s="259">
        <f>ROUND(SUMIF('VGT-Bewegungsdaten'!B:B,$A7,'VGT-Bewegungsdaten'!E:E),5)</f>
        <v>0</v>
      </c>
      <c r="N7" s="298" t="s">
        <v>4918</v>
      </c>
      <c r="O7" s="298" t="s">
        <v>4924</v>
      </c>
      <c r="P7" s="261">
        <f>ROUND(SUMIF('AV-Bewegungsdaten'!B:B,A7,'AV-Bewegungsdaten'!D:D),3)</f>
        <v>0</v>
      </c>
      <c r="Q7" s="259">
        <f>ROUND(SUMIF('AV-Bewegungsdaten'!B:B,$A7,'AV-Bewegungsdaten'!E:E),5)</f>
        <v>0</v>
      </c>
      <c r="S7" s="444"/>
      <c r="T7" s="444"/>
      <c r="U7" s="261">
        <f>ROUND(SUMIF('DV-Bewegungsdaten'!B:B,A7,'DV-Bewegungsdaten'!D:D),3)</f>
        <v>0</v>
      </c>
      <c r="V7" s="259">
        <f>ROUND(SUMIF('DV-Bewegungsdaten'!B:B,A7,'DV-Bewegungsdaten'!E:E),5)</f>
        <v>0</v>
      </c>
      <c r="X7" s="444"/>
      <c r="Y7" s="444"/>
      <c r="AK7" s="305"/>
      <c r="AQ7" s="257" t="s">
        <v>5910</v>
      </c>
      <c r="AR7" s="257">
        <v>5.5430000000000001</v>
      </c>
      <c r="AS7" s="257">
        <v>4.4989999999999997</v>
      </c>
      <c r="AT7" s="257">
        <v>4.1050000000000004</v>
      </c>
      <c r="AU7" s="257">
        <v>4.5510000000000002</v>
      </c>
      <c r="AV7" s="257">
        <v>4.1870000000000003</v>
      </c>
      <c r="AW7" s="257">
        <v>6.8639999999999999</v>
      </c>
      <c r="AX7" s="257">
        <v>7.4089999999999998</v>
      </c>
      <c r="AY7" s="257">
        <v>7.681</v>
      </c>
      <c r="AZ7" s="257">
        <v>11.715</v>
      </c>
      <c r="BA7" s="257">
        <v>12.804</v>
      </c>
      <c r="BB7" s="257">
        <v>18.306999999999999</v>
      </c>
      <c r="BC7" s="257">
        <v>27.074999999999999</v>
      </c>
      <c r="BD7" s="257"/>
    </row>
    <row r="8" spans="1:56" ht="15" customHeight="1" x14ac:dyDescent="0.25">
      <c r="A8" s="103" t="s">
        <v>2375</v>
      </c>
      <c r="B8" s="101" t="s">
        <v>2067</v>
      </c>
      <c r="C8" s="101" t="s">
        <v>3988</v>
      </c>
      <c r="D8" s="101" t="s">
        <v>2371</v>
      </c>
      <c r="F8" s="102">
        <v>6.65</v>
      </c>
      <c r="G8" s="102">
        <v>6.8500000000000005</v>
      </c>
      <c r="H8" s="102">
        <v>5.32</v>
      </c>
      <c r="I8" s="102"/>
      <c r="J8" s="445"/>
      <c r="K8" s="258">
        <f>ROUND(SUMIF('VGT-Bewegungsdaten'!B:B,A8,'VGT-Bewegungsdaten'!D:D),3)</f>
        <v>0</v>
      </c>
      <c r="L8" s="259">
        <f>ROUND(SUMIF('VGT-Bewegungsdaten'!B:B,$A8,'VGT-Bewegungsdaten'!E:E),5)</f>
        <v>0</v>
      </c>
      <c r="N8" s="298" t="s">
        <v>4918</v>
      </c>
      <c r="O8" s="298" t="s">
        <v>4924</v>
      </c>
      <c r="P8" s="261">
        <f>ROUND(SUMIF('AV-Bewegungsdaten'!B:B,A8,'AV-Bewegungsdaten'!D:D),3)</f>
        <v>0</v>
      </c>
      <c r="Q8" s="259">
        <f>ROUND(SUMIF('AV-Bewegungsdaten'!B:B,$A8,'AV-Bewegungsdaten'!E:E),5)</f>
        <v>0</v>
      </c>
      <c r="S8" s="444"/>
      <c r="T8" s="444"/>
      <c r="U8" s="261">
        <f>ROUND(SUMIF('DV-Bewegungsdaten'!B:B,A8,'DV-Bewegungsdaten'!D:D),3)</f>
        <v>0</v>
      </c>
      <c r="V8" s="259">
        <f>ROUND(SUMIF('DV-Bewegungsdaten'!B:B,A8,'DV-Bewegungsdaten'!E:E),5)</f>
        <v>0</v>
      </c>
      <c r="X8" s="444"/>
      <c r="Y8" s="444"/>
      <c r="AK8" s="305"/>
      <c r="AQ8" s="257" t="s">
        <v>5911</v>
      </c>
      <c r="AR8" s="257">
        <v>0.4</v>
      </c>
      <c r="AS8" s="257">
        <v>0.4</v>
      </c>
      <c r="AT8" s="257">
        <v>0.4</v>
      </c>
      <c r="AU8" s="257">
        <v>0.4</v>
      </c>
      <c r="AV8" s="257">
        <v>0.4</v>
      </c>
      <c r="AW8" s="257">
        <v>0.4</v>
      </c>
      <c r="AX8" s="257">
        <v>0.4</v>
      </c>
      <c r="AY8" s="257">
        <v>0.4</v>
      </c>
      <c r="AZ8" s="257">
        <v>0.4</v>
      </c>
      <c r="BA8" s="257">
        <v>0.4</v>
      </c>
      <c r="BB8" s="257">
        <v>0.4</v>
      </c>
      <c r="BC8" s="257">
        <v>0.4</v>
      </c>
      <c r="BD8" s="257"/>
    </row>
    <row r="9" spans="1:56" ht="15" customHeight="1" x14ac:dyDescent="0.25">
      <c r="A9" s="103" t="s">
        <v>2376</v>
      </c>
      <c r="B9" s="101" t="s">
        <v>2067</v>
      </c>
      <c r="C9" s="101" t="s">
        <v>3989</v>
      </c>
      <c r="D9" s="101" t="s">
        <v>2369</v>
      </c>
      <c r="F9" s="102">
        <v>7.67</v>
      </c>
      <c r="G9" s="102">
        <v>7.87</v>
      </c>
      <c r="H9" s="102">
        <v>6.14</v>
      </c>
      <c r="I9" s="102"/>
      <c r="J9" s="445"/>
      <c r="K9" s="258">
        <f>ROUND(SUMIF('VGT-Bewegungsdaten'!B:B,A9,'VGT-Bewegungsdaten'!D:D),3)</f>
        <v>0</v>
      </c>
      <c r="L9" s="259">
        <f>ROUND(SUMIF('VGT-Bewegungsdaten'!B:B,$A9,'VGT-Bewegungsdaten'!E:E),5)</f>
        <v>0</v>
      </c>
      <c r="N9" s="298" t="s">
        <v>4918</v>
      </c>
      <c r="O9" s="298" t="s">
        <v>4924</v>
      </c>
      <c r="P9" s="261">
        <f>ROUND(SUMIF('AV-Bewegungsdaten'!B:B,A9,'AV-Bewegungsdaten'!D:D),3)</f>
        <v>0</v>
      </c>
      <c r="Q9" s="259">
        <f>ROUND(SUMIF('AV-Bewegungsdaten'!B:B,$A9,'AV-Bewegungsdaten'!E:E),5)</f>
        <v>0</v>
      </c>
      <c r="S9" s="444"/>
      <c r="T9" s="444"/>
      <c r="U9" s="261">
        <f>ROUND(SUMIF('DV-Bewegungsdaten'!B:B,A9,'DV-Bewegungsdaten'!D:D),3)</f>
        <v>0</v>
      </c>
      <c r="V9" s="259">
        <f>ROUND(SUMIF('DV-Bewegungsdaten'!B:B,A9,'DV-Bewegungsdaten'!E:E),5)</f>
        <v>0</v>
      </c>
      <c r="X9" s="444"/>
      <c r="Y9" s="444"/>
      <c r="AK9" s="305"/>
      <c r="AQ9" s="257" t="s">
        <v>5912</v>
      </c>
      <c r="AR9" s="257">
        <v>5.282</v>
      </c>
      <c r="AS9" s="257">
        <v>4.87</v>
      </c>
      <c r="AT9" s="257">
        <v>4.7160000000000002</v>
      </c>
      <c r="AU9" s="257">
        <v>5.3609999999999998</v>
      </c>
      <c r="AV9" s="257">
        <v>5.335</v>
      </c>
      <c r="AW9" s="257">
        <v>7.4080000000000004</v>
      </c>
      <c r="AX9" s="257">
        <v>8.1370000000000005</v>
      </c>
      <c r="AY9" s="257">
        <v>8.27</v>
      </c>
      <c r="AZ9" s="257">
        <v>12.837</v>
      </c>
      <c r="BA9" s="257">
        <v>13.949</v>
      </c>
      <c r="BB9" s="257">
        <v>17.614999999999998</v>
      </c>
      <c r="BC9" s="257">
        <v>22.106000000000002</v>
      </c>
      <c r="BD9" s="257"/>
    </row>
    <row r="10" spans="1:56" ht="15" customHeight="1" x14ac:dyDescent="0.25">
      <c r="A10" s="103" t="s">
        <v>2377</v>
      </c>
      <c r="B10" s="101" t="s">
        <v>2067</v>
      </c>
      <c r="C10" s="101" t="s">
        <v>3989</v>
      </c>
      <c r="D10" s="101" t="s">
        <v>2371</v>
      </c>
      <c r="F10" s="102">
        <v>6.65</v>
      </c>
      <c r="G10" s="102">
        <v>6.8500000000000005</v>
      </c>
      <c r="H10" s="102">
        <v>5.32</v>
      </c>
      <c r="I10" s="102"/>
      <c r="J10" s="445"/>
      <c r="K10" s="258">
        <f>ROUND(SUMIF('VGT-Bewegungsdaten'!B:B,A10,'VGT-Bewegungsdaten'!D:D),3)</f>
        <v>0</v>
      </c>
      <c r="L10" s="259">
        <f>ROUND(SUMIF('VGT-Bewegungsdaten'!B:B,$A10,'VGT-Bewegungsdaten'!E:E),5)</f>
        <v>0</v>
      </c>
      <c r="N10" s="298" t="s">
        <v>4918</v>
      </c>
      <c r="O10" s="298" t="s">
        <v>4924</v>
      </c>
      <c r="P10" s="261">
        <f>ROUND(SUMIF('AV-Bewegungsdaten'!B:B,A10,'AV-Bewegungsdaten'!D:D),3)</f>
        <v>0</v>
      </c>
      <c r="Q10" s="259">
        <f>ROUND(SUMIF('AV-Bewegungsdaten'!B:B,$A10,'AV-Bewegungsdaten'!E:E),5)</f>
        <v>0</v>
      </c>
      <c r="S10" s="444"/>
      <c r="T10" s="444"/>
      <c r="U10" s="261">
        <f>ROUND(SUMIF('DV-Bewegungsdaten'!B:B,A10,'DV-Bewegungsdaten'!D:D),3)</f>
        <v>0</v>
      </c>
      <c r="V10" s="259">
        <f>ROUND(SUMIF('DV-Bewegungsdaten'!B:B,A10,'DV-Bewegungsdaten'!E:E),5)</f>
        <v>0</v>
      </c>
      <c r="X10" s="444"/>
      <c r="Y10" s="444"/>
      <c r="AK10" s="305"/>
      <c r="AQ10" s="257" t="s">
        <v>5913</v>
      </c>
      <c r="AR10" s="257">
        <v>0.2</v>
      </c>
      <c r="AS10" s="257">
        <v>0.2</v>
      </c>
      <c r="AT10" s="257">
        <v>0.2</v>
      </c>
      <c r="AU10" s="257">
        <v>0.2</v>
      </c>
      <c r="AV10" s="257">
        <v>0.2</v>
      </c>
      <c r="AW10" s="257">
        <v>0.2</v>
      </c>
      <c r="AX10" s="257">
        <v>0.2</v>
      </c>
      <c r="AY10" s="257">
        <v>0.2</v>
      </c>
      <c r="AZ10" s="257">
        <v>0.2</v>
      </c>
      <c r="BA10" s="257">
        <v>0.2</v>
      </c>
      <c r="BB10" s="257">
        <v>0.2</v>
      </c>
      <c r="BC10" s="257">
        <v>0.2</v>
      </c>
      <c r="BD10" s="257"/>
    </row>
    <row r="11" spans="1:56" ht="15" customHeight="1" x14ac:dyDescent="0.25">
      <c r="A11" s="103" t="s">
        <v>2378</v>
      </c>
      <c r="B11" s="101" t="s">
        <v>2067</v>
      </c>
      <c r="C11" s="101" t="s">
        <v>3990</v>
      </c>
      <c r="D11" s="101" t="s">
        <v>2369</v>
      </c>
      <c r="F11" s="102">
        <v>9.67</v>
      </c>
      <c r="G11" s="102">
        <v>9.8699999999999992</v>
      </c>
      <c r="H11" s="102">
        <v>7.74</v>
      </c>
      <c r="I11" s="102"/>
      <c r="J11" s="445"/>
      <c r="K11" s="258">
        <f>ROUND(SUMIF('VGT-Bewegungsdaten'!B:B,A11,'VGT-Bewegungsdaten'!D:D),3)</f>
        <v>0</v>
      </c>
      <c r="L11" s="259">
        <f>ROUND(SUMIF('VGT-Bewegungsdaten'!B:B,$A11,'VGT-Bewegungsdaten'!E:E),5)</f>
        <v>0</v>
      </c>
      <c r="N11" s="298" t="s">
        <v>4918</v>
      </c>
      <c r="O11" s="298" t="s">
        <v>4924</v>
      </c>
      <c r="P11" s="261">
        <f>ROUND(SUMIF('AV-Bewegungsdaten'!B:B,A11,'AV-Bewegungsdaten'!D:D),3)</f>
        <v>0</v>
      </c>
      <c r="Q11" s="259">
        <f>ROUND(SUMIF('AV-Bewegungsdaten'!B:B,$A11,'AV-Bewegungsdaten'!E:E),5)</f>
        <v>0</v>
      </c>
      <c r="S11" s="444"/>
      <c r="T11" s="444"/>
      <c r="U11" s="261">
        <f>ROUND(SUMIF('DV-Bewegungsdaten'!B:B,A11,'DV-Bewegungsdaten'!D:D),3)</f>
        <v>0</v>
      </c>
      <c r="V11" s="259">
        <f>ROUND(SUMIF('DV-Bewegungsdaten'!B:B,A11,'DV-Bewegungsdaten'!E:E),5)</f>
        <v>0</v>
      </c>
      <c r="X11" s="444"/>
      <c r="Y11" s="444"/>
      <c r="AK11" s="305"/>
      <c r="AQ11" s="183" t="s">
        <v>7156</v>
      </c>
      <c r="AR11" s="257" t="s">
        <v>6788</v>
      </c>
      <c r="AS11" s="257" t="s">
        <v>6787</v>
      </c>
      <c r="AT11" s="257" t="s">
        <v>6787</v>
      </c>
      <c r="AU11" s="257" t="s">
        <v>6787</v>
      </c>
      <c r="AV11" s="257" t="s">
        <v>6787</v>
      </c>
      <c r="AW11" s="257" t="s">
        <v>6788</v>
      </c>
      <c r="AX11" s="257" t="s">
        <v>6787</v>
      </c>
      <c r="AY11" s="257" t="s">
        <v>6787</v>
      </c>
      <c r="AZ11" s="257" t="s">
        <v>6788</v>
      </c>
      <c r="BA11" s="257" t="s">
        <v>6787</v>
      </c>
      <c r="BB11" s="257" t="s">
        <v>6788</v>
      </c>
      <c r="BC11" s="257" t="s">
        <v>6788</v>
      </c>
      <c r="BD11" s="257"/>
    </row>
    <row r="12" spans="1:56" ht="15" customHeight="1" x14ac:dyDescent="0.25">
      <c r="A12" s="103" t="s">
        <v>2379</v>
      </c>
      <c r="B12" s="101" t="s">
        <v>2067</v>
      </c>
      <c r="C12" s="101" t="s">
        <v>3990</v>
      </c>
      <c r="D12" s="101" t="s">
        <v>2371</v>
      </c>
      <c r="F12" s="102">
        <v>6.65</v>
      </c>
      <c r="G12" s="102">
        <v>6.8500000000000005</v>
      </c>
      <c r="H12" s="102">
        <v>5.32</v>
      </c>
      <c r="I12" s="102"/>
      <c r="J12" s="445"/>
      <c r="K12" s="258">
        <f>ROUND(SUMIF('VGT-Bewegungsdaten'!B:B,A12,'VGT-Bewegungsdaten'!D:D),3)</f>
        <v>0</v>
      </c>
      <c r="L12" s="259">
        <f>ROUND(SUMIF('VGT-Bewegungsdaten'!B:B,$A12,'VGT-Bewegungsdaten'!E:E),5)</f>
        <v>0</v>
      </c>
      <c r="N12" s="298" t="s">
        <v>4918</v>
      </c>
      <c r="O12" s="298" t="s">
        <v>4924</v>
      </c>
      <c r="P12" s="261">
        <f>ROUND(SUMIF('AV-Bewegungsdaten'!B:B,A12,'AV-Bewegungsdaten'!D:D),3)</f>
        <v>0</v>
      </c>
      <c r="Q12" s="259">
        <f>ROUND(SUMIF('AV-Bewegungsdaten'!B:B,$A12,'AV-Bewegungsdaten'!E:E),5)</f>
        <v>0</v>
      </c>
      <c r="S12" s="444"/>
      <c r="T12" s="444"/>
      <c r="U12" s="261">
        <f>ROUND(SUMIF('DV-Bewegungsdaten'!B:B,A12,'DV-Bewegungsdaten'!D:D),3)</f>
        <v>0</v>
      </c>
      <c r="V12" s="259">
        <f>ROUND(SUMIF('DV-Bewegungsdaten'!B:B,A12,'DV-Bewegungsdaten'!E:E),5)</f>
        <v>0</v>
      </c>
      <c r="X12" s="444"/>
      <c r="Y12" s="444"/>
      <c r="AK12" s="305"/>
      <c r="AQ12" s="254" t="s">
        <v>7154</v>
      </c>
      <c r="AR12" s="254" t="s">
        <v>6788</v>
      </c>
      <c r="AS12" s="254" t="s">
        <v>6787</v>
      </c>
      <c r="AT12" s="254" t="s">
        <v>6787</v>
      </c>
      <c r="AU12" s="254" t="s">
        <v>6787</v>
      </c>
      <c r="AV12" s="254" t="s">
        <v>6787</v>
      </c>
      <c r="AW12" s="254" t="s">
        <v>6787</v>
      </c>
      <c r="AX12" s="254" t="s">
        <v>6787</v>
      </c>
      <c r="AY12" s="254" t="s">
        <v>6787</v>
      </c>
      <c r="AZ12" s="254" t="s">
        <v>6788</v>
      </c>
      <c r="BA12" s="254" t="s">
        <v>6787</v>
      </c>
      <c r="BB12" s="254" t="s">
        <v>6788</v>
      </c>
      <c r="BC12" s="254" t="s">
        <v>6788</v>
      </c>
    </row>
    <row r="13" spans="1:56" ht="15" customHeight="1" x14ac:dyDescent="0.25">
      <c r="A13" s="103" t="s">
        <v>2390</v>
      </c>
      <c r="B13" s="101" t="s">
        <v>2067</v>
      </c>
      <c r="C13" s="101" t="s">
        <v>3991</v>
      </c>
      <c r="D13" s="101" t="s">
        <v>2369</v>
      </c>
      <c r="F13" s="102">
        <v>9.67</v>
      </c>
      <c r="G13" s="102">
        <v>9.8699999999999992</v>
      </c>
      <c r="H13" s="102">
        <v>7.74</v>
      </c>
      <c r="I13" s="102"/>
      <c r="J13" s="445"/>
      <c r="K13" s="258">
        <f>ROUND(SUMIF('VGT-Bewegungsdaten'!B:B,A13,'VGT-Bewegungsdaten'!D:D),3)</f>
        <v>0</v>
      </c>
      <c r="L13" s="259">
        <f>ROUND(SUMIF('VGT-Bewegungsdaten'!B:B,$A13,'VGT-Bewegungsdaten'!E:E),5)</f>
        <v>0</v>
      </c>
      <c r="N13" s="298" t="s">
        <v>4918</v>
      </c>
      <c r="O13" s="298" t="s">
        <v>4924</v>
      </c>
      <c r="P13" s="261">
        <f>ROUND(SUMIF('AV-Bewegungsdaten'!B:B,A13,'AV-Bewegungsdaten'!D:D),3)</f>
        <v>0</v>
      </c>
      <c r="Q13" s="259">
        <f>ROUND(SUMIF('AV-Bewegungsdaten'!B:B,$A13,'AV-Bewegungsdaten'!E:E),5)</f>
        <v>0</v>
      </c>
      <c r="S13" s="444"/>
      <c r="T13" s="444"/>
      <c r="U13" s="261">
        <f>ROUND(SUMIF('DV-Bewegungsdaten'!B:B,A13,'DV-Bewegungsdaten'!D:D),3)</f>
        <v>0</v>
      </c>
      <c r="V13" s="259">
        <f>ROUND(SUMIF('DV-Bewegungsdaten'!B:B,A13,'DV-Bewegungsdaten'!E:E),5)</f>
        <v>0</v>
      </c>
      <c r="X13" s="444"/>
      <c r="Y13" s="444"/>
      <c r="AK13" s="305"/>
      <c r="AQ13" s="254" t="s">
        <v>7155</v>
      </c>
      <c r="AR13" s="254" t="s">
        <v>6788</v>
      </c>
      <c r="AS13" s="254" t="s">
        <v>6787</v>
      </c>
      <c r="AT13" s="254" t="s">
        <v>6787</v>
      </c>
      <c r="AU13" s="254" t="s">
        <v>6787</v>
      </c>
      <c r="AV13" s="254" t="s">
        <v>6787</v>
      </c>
      <c r="AW13" s="254" t="s">
        <v>6787</v>
      </c>
      <c r="AX13" s="254" t="s">
        <v>6787</v>
      </c>
      <c r="AY13" s="254" t="s">
        <v>6787</v>
      </c>
      <c r="AZ13" s="254" t="s">
        <v>6788</v>
      </c>
      <c r="BA13" s="254" t="s">
        <v>6787</v>
      </c>
      <c r="BB13" s="254" t="s">
        <v>6788</v>
      </c>
      <c r="BC13" s="254" t="s">
        <v>6787</v>
      </c>
    </row>
    <row r="14" spans="1:56" ht="15" customHeight="1" x14ac:dyDescent="0.25">
      <c r="A14" s="103" t="s">
        <v>2391</v>
      </c>
      <c r="B14" s="101" t="s">
        <v>2067</v>
      </c>
      <c r="C14" s="101" t="s">
        <v>3991</v>
      </c>
      <c r="D14" s="101" t="s">
        <v>2371</v>
      </c>
      <c r="F14" s="102">
        <v>6.65</v>
      </c>
      <c r="G14" s="102">
        <v>6.8500000000000005</v>
      </c>
      <c r="H14" s="102">
        <v>5.32</v>
      </c>
      <c r="I14" s="102"/>
      <c r="J14" s="445"/>
      <c r="K14" s="258">
        <f>ROUND(SUMIF('VGT-Bewegungsdaten'!B:B,A14,'VGT-Bewegungsdaten'!D:D),3)</f>
        <v>0</v>
      </c>
      <c r="L14" s="259">
        <f>ROUND(SUMIF('VGT-Bewegungsdaten'!B:B,$A14,'VGT-Bewegungsdaten'!E:E),5)</f>
        <v>0</v>
      </c>
      <c r="N14" s="298" t="s">
        <v>4918</v>
      </c>
      <c r="O14" s="298" t="s">
        <v>4924</v>
      </c>
      <c r="P14" s="261">
        <f>ROUND(SUMIF('AV-Bewegungsdaten'!B:B,A14,'AV-Bewegungsdaten'!D:D),3)</f>
        <v>0</v>
      </c>
      <c r="Q14" s="259">
        <f>ROUND(SUMIF('AV-Bewegungsdaten'!B:B,$A14,'AV-Bewegungsdaten'!E:E),5)</f>
        <v>0</v>
      </c>
      <c r="S14" s="444"/>
      <c r="T14" s="444"/>
      <c r="U14" s="261">
        <f>ROUND(SUMIF('DV-Bewegungsdaten'!B:B,A14,'DV-Bewegungsdaten'!D:D),3)</f>
        <v>0</v>
      </c>
      <c r="V14" s="259">
        <f>ROUND(SUMIF('DV-Bewegungsdaten'!B:B,A14,'DV-Bewegungsdaten'!E:E),5)</f>
        <v>0</v>
      </c>
      <c r="X14" s="444"/>
      <c r="Y14" s="444"/>
      <c r="AK14" s="305"/>
      <c r="AQ14" s="384" t="s">
        <v>7158</v>
      </c>
      <c r="AR14" s="254">
        <v>9.6850000000000005</v>
      </c>
    </row>
    <row r="15" spans="1:56" ht="15" customHeight="1" x14ac:dyDescent="0.35">
      <c r="A15" s="103" t="s">
        <v>2397</v>
      </c>
      <c r="B15" s="101" t="s">
        <v>2067</v>
      </c>
      <c r="C15" s="101" t="s">
        <v>3992</v>
      </c>
      <c r="D15" s="101" t="s">
        <v>2369</v>
      </c>
      <c r="F15" s="102">
        <v>9.67</v>
      </c>
      <c r="G15" s="102">
        <v>9.8699999999999992</v>
      </c>
      <c r="H15" s="102">
        <v>7.74</v>
      </c>
      <c r="I15" s="102"/>
      <c r="J15" s="445"/>
      <c r="K15" s="258">
        <f>ROUND(SUMIF('VGT-Bewegungsdaten'!B:B,A15,'VGT-Bewegungsdaten'!D:D),3)</f>
        <v>0</v>
      </c>
      <c r="L15" s="259">
        <f>ROUND(SUMIF('VGT-Bewegungsdaten'!B:B,$A15,'VGT-Bewegungsdaten'!E:E),5)</f>
        <v>0</v>
      </c>
      <c r="N15" s="298" t="s">
        <v>4918</v>
      </c>
      <c r="O15" s="298" t="s">
        <v>4924</v>
      </c>
      <c r="P15" s="261">
        <f>ROUND(SUMIF('AV-Bewegungsdaten'!B:B,A15,'AV-Bewegungsdaten'!D:D),3)</f>
        <v>0</v>
      </c>
      <c r="Q15" s="259">
        <f>ROUND(SUMIF('AV-Bewegungsdaten'!B:B,$A15,'AV-Bewegungsdaten'!E:E),5)</f>
        <v>0</v>
      </c>
      <c r="S15" s="444"/>
      <c r="T15" s="444"/>
      <c r="U15" s="261">
        <f>ROUND(SUMIF('DV-Bewegungsdaten'!B:B,A15,'DV-Bewegungsdaten'!D:D),3)</f>
        <v>0</v>
      </c>
      <c r="V15" s="259">
        <f>ROUND(SUMIF('DV-Bewegungsdaten'!B:B,A15,'DV-Bewegungsdaten'!E:E),5)</f>
        <v>0</v>
      </c>
      <c r="X15" s="444"/>
      <c r="Y15" s="444"/>
      <c r="AK15" s="305"/>
      <c r="AQ15" s="384" t="s">
        <v>7159</v>
      </c>
      <c r="AR15" s="254">
        <v>7.8540000000000001</v>
      </c>
    </row>
    <row r="16" spans="1:56" ht="15" customHeight="1" x14ac:dyDescent="0.35">
      <c r="A16" s="103" t="s">
        <v>2398</v>
      </c>
      <c r="B16" s="101" t="s">
        <v>2067</v>
      </c>
      <c r="C16" s="101" t="s">
        <v>3992</v>
      </c>
      <c r="D16" s="101" t="s">
        <v>2371</v>
      </c>
      <c r="F16" s="102">
        <v>6.65</v>
      </c>
      <c r="G16" s="102">
        <v>6.8500000000000005</v>
      </c>
      <c r="H16" s="102">
        <v>5.32</v>
      </c>
      <c r="I16" s="102"/>
      <c r="J16" s="445"/>
      <c r="K16" s="258">
        <f>ROUND(SUMIF('VGT-Bewegungsdaten'!B:B,A16,'VGT-Bewegungsdaten'!D:D),3)</f>
        <v>0</v>
      </c>
      <c r="L16" s="259">
        <f>ROUND(SUMIF('VGT-Bewegungsdaten'!B:B,$A16,'VGT-Bewegungsdaten'!E:E),5)</f>
        <v>0</v>
      </c>
      <c r="N16" s="298" t="s">
        <v>4918</v>
      </c>
      <c r="O16" s="298" t="s">
        <v>4924</v>
      </c>
      <c r="P16" s="261">
        <f>ROUND(SUMIF('AV-Bewegungsdaten'!B:B,A16,'AV-Bewegungsdaten'!D:D),3)</f>
        <v>0</v>
      </c>
      <c r="Q16" s="259">
        <f>ROUND(SUMIF('AV-Bewegungsdaten'!B:B,$A16,'AV-Bewegungsdaten'!E:E),5)</f>
        <v>0</v>
      </c>
      <c r="S16" s="444"/>
      <c r="T16" s="444"/>
      <c r="U16" s="261">
        <f>ROUND(SUMIF('DV-Bewegungsdaten'!B:B,A16,'DV-Bewegungsdaten'!D:D),3)</f>
        <v>0</v>
      </c>
      <c r="V16" s="259">
        <f>ROUND(SUMIF('DV-Bewegungsdaten'!B:B,A16,'DV-Bewegungsdaten'!E:E),5)</f>
        <v>0</v>
      </c>
      <c r="X16" s="444"/>
      <c r="Y16" s="444"/>
      <c r="AK16" s="305"/>
      <c r="AQ16" s="384" t="s">
        <v>7160</v>
      </c>
      <c r="AR16" s="254">
        <v>9.0169999999999995</v>
      </c>
    </row>
    <row r="17" spans="1:44" ht="15" customHeight="1" x14ac:dyDescent="0.35">
      <c r="A17" s="103" t="s">
        <v>2399</v>
      </c>
      <c r="B17" s="101" t="s">
        <v>2067</v>
      </c>
      <c r="C17" s="101" t="s">
        <v>3992</v>
      </c>
      <c r="D17" s="101" t="s">
        <v>2400</v>
      </c>
      <c r="F17" s="102">
        <v>7.51</v>
      </c>
      <c r="G17" s="102">
        <v>7.71</v>
      </c>
      <c r="H17" s="102">
        <v>6.01</v>
      </c>
      <c r="I17" s="102"/>
      <c r="J17" s="445"/>
      <c r="K17" s="258">
        <f>ROUND(SUMIF('VGT-Bewegungsdaten'!B:B,A17,'VGT-Bewegungsdaten'!D:D),3)</f>
        <v>0</v>
      </c>
      <c r="L17" s="259">
        <f>ROUND(SUMIF('VGT-Bewegungsdaten'!B:B,$A17,'VGT-Bewegungsdaten'!E:E),5)</f>
        <v>0</v>
      </c>
      <c r="N17" s="298" t="s">
        <v>4918</v>
      </c>
      <c r="O17" s="298" t="s">
        <v>4924</v>
      </c>
      <c r="P17" s="261">
        <f>ROUND(SUMIF('AV-Bewegungsdaten'!B:B,A17,'AV-Bewegungsdaten'!D:D),3)</f>
        <v>0</v>
      </c>
      <c r="Q17" s="259">
        <f>ROUND(SUMIF('AV-Bewegungsdaten'!B:B,$A17,'AV-Bewegungsdaten'!E:E),5)</f>
        <v>0</v>
      </c>
      <c r="S17" s="444"/>
      <c r="T17" s="444"/>
      <c r="U17" s="261">
        <f>ROUND(SUMIF('DV-Bewegungsdaten'!B:B,A17,'DV-Bewegungsdaten'!D:D),3)</f>
        <v>0</v>
      </c>
      <c r="V17" s="259">
        <f>ROUND(SUMIF('DV-Bewegungsdaten'!B:B,A17,'DV-Bewegungsdaten'!E:E),5)</f>
        <v>0</v>
      </c>
      <c r="X17" s="444"/>
      <c r="Y17" s="444"/>
      <c r="AK17" s="305"/>
      <c r="AQ17" s="384" t="s">
        <v>7161</v>
      </c>
      <c r="AR17" s="254">
        <v>7.5519999999999996</v>
      </c>
    </row>
    <row r="18" spans="1:44" ht="15" customHeight="1" x14ac:dyDescent="0.25">
      <c r="A18" s="103" t="s">
        <v>2401</v>
      </c>
      <c r="B18" s="101" t="s">
        <v>2067</v>
      </c>
      <c r="C18" s="101" t="s">
        <v>3992</v>
      </c>
      <c r="D18" s="101" t="s">
        <v>2402</v>
      </c>
      <c r="F18" s="102">
        <v>6.51</v>
      </c>
      <c r="G18" s="102">
        <v>6.71</v>
      </c>
      <c r="H18" s="102">
        <v>5.21</v>
      </c>
      <c r="I18" s="102"/>
      <c r="J18" s="445"/>
      <c r="K18" s="258">
        <f>ROUND(SUMIF('VGT-Bewegungsdaten'!B:B,A18,'VGT-Bewegungsdaten'!D:D),3)</f>
        <v>0</v>
      </c>
      <c r="L18" s="259">
        <f>ROUND(SUMIF('VGT-Bewegungsdaten'!B:B,$A18,'VGT-Bewegungsdaten'!E:E),5)</f>
        <v>0</v>
      </c>
      <c r="N18" s="298" t="s">
        <v>4918</v>
      </c>
      <c r="O18" s="298" t="s">
        <v>4924</v>
      </c>
      <c r="P18" s="261">
        <f>ROUND(SUMIF('AV-Bewegungsdaten'!B:B,A18,'AV-Bewegungsdaten'!D:D),3)</f>
        <v>0</v>
      </c>
      <c r="Q18" s="259">
        <f>ROUND(SUMIF('AV-Bewegungsdaten'!B:B,$A18,'AV-Bewegungsdaten'!E:E),5)</f>
        <v>0</v>
      </c>
      <c r="S18" s="444"/>
      <c r="T18" s="444"/>
      <c r="U18" s="261">
        <f>ROUND(SUMIF('DV-Bewegungsdaten'!B:B,A18,'DV-Bewegungsdaten'!D:D),3)</f>
        <v>0</v>
      </c>
      <c r="V18" s="259">
        <f>ROUND(SUMIF('DV-Bewegungsdaten'!B:B,A18,'DV-Bewegungsdaten'!E:E),5)</f>
        <v>0</v>
      </c>
      <c r="X18" s="444"/>
      <c r="Y18" s="444"/>
      <c r="AK18" s="305"/>
    </row>
    <row r="19" spans="1:44" ht="15" customHeight="1" x14ac:dyDescent="0.25">
      <c r="A19" s="103" t="s">
        <v>2403</v>
      </c>
      <c r="B19" s="101" t="s">
        <v>2067</v>
      </c>
      <c r="C19" s="101" t="s">
        <v>3992</v>
      </c>
      <c r="D19" s="101" t="s">
        <v>2385</v>
      </c>
      <c r="F19" s="102">
        <v>5.98</v>
      </c>
      <c r="G19" s="102">
        <v>6.1800000000000006</v>
      </c>
      <c r="H19" s="102">
        <v>4.78</v>
      </c>
      <c r="I19" s="102"/>
      <c r="J19" s="445"/>
      <c r="K19" s="258">
        <f>ROUND(SUMIF('VGT-Bewegungsdaten'!B:B,A19,'VGT-Bewegungsdaten'!D:D),3)</f>
        <v>0</v>
      </c>
      <c r="L19" s="259">
        <f>ROUND(SUMIF('VGT-Bewegungsdaten'!B:B,$A19,'VGT-Bewegungsdaten'!E:E),5)</f>
        <v>0</v>
      </c>
      <c r="N19" s="298" t="s">
        <v>4918</v>
      </c>
      <c r="O19" s="298" t="s">
        <v>4924</v>
      </c>
      <c r="P19" s="261">
        <f>ROUND(SUMIF('AV-Bewegungsdaten'!B:B,A19,'AV-Bewegungsdaten'!D:D),3)</f>
        <v>0</v>
      </c>
      <c r="Q19" s="259">
        <f>ROUND(SUMIF('AV-Bewegungsdaten'!B:B,$A19,'AV-Bewegungsdaten'!E:E),5)</f>
        <v>0</v>
      </c>
      <c r="S19" s="444"/>
      <c r="T19" s="444"/>
      <c r="U19" s="261">
        <f>ROUND(SUMIF('DV-Bewegungsdaten'!B:B,A19,'DV-Bewegungsdaten'!D:D),3)</f>
        <v>0</v>
      </c>
      <c r="V19" s="259">
        <f>ROUND(SUMIF('DV-Bewegungsdaten'!B:B,A19,'DV-Bewegungsdaten'!E:E),5)</f>
        <v>0</v>
      </c>
      <c r="X19" s="444"/>
      <c r="Y19" s="444"/>
      <c r="AK19" s="305"/>
      <c r="AQ19" s="384" t="s">
        <v>7157</v>
      </c>
      <c r="AR19" s="254">
        <v>9.5619999999999994</v>
      </c>
    </row>
    <row r="20" spans="1:44" ht="15" customHeight="1" x14ac:dyDescent="0.25">
      <c r="A20" s="103" t="s">
        <v>2404</v>
      </c>
      <c r="B20" s="101" t="s">
        <v>2067</v>
      </c>
      <c r="C20" s="101" t="s">
        <v>3992</v>
      </c>
      <c r="D20" s="101" t="s">
        <v>2387</v>
      </c>
      <c r="F20" s="102">
        <v>4.46</v>
      </c>
      <c r="G20" s="102">
        <v>4.66</v>
      </c>
      <c r="H20" s="102">
        <v>3.57</v>
      </c>
      <c r="I20" s="102"/>
      <c r="J20" s="445"/>
      <c r="K20" s="258">
        <f>ROUND(SUMIF('VGT-Bewegungsdaten'!B:B,A20,'VGT-Bewegungsdaten'!D:D),3)</f>
        <v>0</v>
      </c>
      <c r="L20" s="259">
        <f>ROUND(SUMIF('VGT-Bewegungsdaten'!B:B,$A20,'VGT-Bewegungsdaten'!E:E),5)</f>
        <v>0</v>
      </c>
      <c r="N20" s="298" t="s">
        <v>4918</v>
      </c>
      <c r="O20" s="298" t="s">
        <v>4924</v>
      </c>
      <c r="P20" s="261">
        <f>ROUND(SUMIF('AV-Bewegungsdaten'!B:B,A20,'AV-Bewegungsdaten'!D:D),3)</f>
        <v>0</v>
      </c>
      <c r="Q20" s="259">
        <f>ROUND(SUMIF('AV-Bewegungsdaten'!B:B,$A20,'AV-Bewegungsdaten'!E:E),5)</f>
        <v>0</v>
      </c>
      <c r="S20" s="444"/>
      <c r="T20" s="444"/>
      <c r="U20" s="261">
        <f>ROUND(SUMIF('DV-Bewegungsdaten'!B:B,A20,'DV-Bewegungsdaten'!D:D),3)</f>
        <v>0</v>
      </c>
      <c r="V20" s="259">
        <f>ROUND(SUMIF('DV-Bewegungsdaten'!B:B,A20,'DV-Bewegungsdaten'!E:E),5)</f>
        <v>0</v>
      </c>
      <c r="X20" s="444"/>
      <c r="Y20" s="444"/>
      <c r="AK20" s="305"/>
    </row>
    <row r="21" spans="1:44" ht="15" customHeight="1" x14ac:dyDescent="0.25">
      <c r="A21" s="103" t="s">
        <v>2405</v>
      </c>
      <c r="B21" s="101" t="s">
        <v>2067</v>
      </c>
      <c r="C21" s="101" t="s">
        <v>3992</v>
      </c>
      <c r="D21" s="101" t="s">
        <v>2389</v>
      </c>
      <c r="F21" s="102">
        <v>3.62</v>
      </c>
      <c r="G21" s="102">
        <v>3.8200000000000003</v>
      </c>
      <c r="H21" s="102">
        <v>2.9</v>
      </c>
      <c r="I21" s="102"/>
      <c r="J21" s="445"/>
      <c r="K21" s="258">
        <f>ROUND(SUMIF('VGT-Bewegungsdaten'!B:B,A21,'VGT-Bewegungsdaten'!D:D),3)</f>
        <v>0</v>
      </c>
      <c r="L21" s="259">
        <f>ROUND(SUMIF('VGT-Bewegungsdaten'!B:B,$A21,'VGT-Bewegungsdaten'!E:E),5)</f>
        <v>0</v>
      </c>
      <c r="N21" s="298" t="s">
        <v>4918</v>
      </c>
      <c r="O21" s="298" t="s">
        <v>4924</v>
      </c>
      <c r="P21" s="261">
        <f>ROUND(SUMIF('AV-Bewegungsdaten'!B:B,A21,'AV-Bewegungsdaten'!D:D),3)</f>
        <v>0</v>
      </c>
      <c r="Q21" s="259">
        <f>ROUND(SUMIF('AV-Bewegungsdaten'!B:B,$A21,'AV-Bewegungsdaten'!E:E),5)</f>
        <v>0</v>
      </c>
      <c r="S21" s="444"/>
      <c r="T21" s="444"/>
      <c r="U21" s="261">
        <f>ROUND(SUMIF('DV-Bewegungsdaten'!B:B,A21,'DV-Bewegungsdaten'!D:D),3)</f>
        <v>0</v>
      </c>
      <c r="V21" s="259">
        <f>ROUND(SUMIF('DV-Bewegungsdaten'!B:B,A21,'DV-Bewegungsdaten'!E:E),5)</f>
        <v>0</v>
      </c>
      <c r="X21" s="444"/>
      <c r="Y21" s="444"/>
      <c r="AK21" s="305"/>
    </row>
    <row r="22" spans="1:44" ht="15" customHeight="1" x14ac:dyDescent="0.25">
      <c r="A22" s="103" t="s">
        <v>2406</v>
      </c>
      <c r="B22" s="101" t="s">
        <v>2067</v>
      </c>
      <c r="C22" s="101" t="s">
        <v>3993</v>
      </c>
      <c r="D22" s="101" t="s">
        <v>2369</v>
      </c>
      <c r="F22" s="102">
        <v>9.67</v>
      </c>
      <c r="G22" s="102">
        <v>9.8699999999999992</v>
      </c>
      <c r="H22" s="102">
        <v>7.74</v>
      </c>
      <c r="I22" s="102"/>
      <c r="J22" s="445"/>
      <c r="K22" s="258">
        <f>ROUND(SUMIF('VGT-Bewegungsdaten'!B:B,A22,'VGT-Bewegungsdaten'!D:D),3)</f>
        <v>0</v>
      </c>
      <c r="L22" s="259">
        <f>ROUND(SUMIF('VGT-Bewegungsdaten'!B:B,$A22,'VGT-Bewegungsdaten'!E:E),5)</f>
        <v>0</v>
      </c>
      <c r="N22" s="298" t="s">
        <v>4918</v>
      </c>
      <c r="O22" s="298" t="s">
        <v>4924</v>
      </c>
      <c r="P22" s="261">
        <f>ROUND(SUMIF('AV-Bewegungsdaten'!B:B,A22,'AV-Bewegungsdaten'!D:D),3)</f>
        <v>0</v>
      </c>
      <c r="Q22" s="259">
        <f>ROUND(SUMIF('AV-Bewegungsdaten'!B:B,$A22,'AV-Bewegungsdaten'!E:E),5)</f>
        <v>0</v>
      </c>
      <c r="S22" s="444"/>
      <c r="T22" s="444"/>
      <c r="U22" s="261">
        <f>ROUND(SUMIF('DV-Bewegungsdaten'!B:B,A22,'DV-Bewegungsdaten'!D:D),3)</f>
        <v>0</v>
      </c>
      <c r="V22" s="259">
        <f>ROUND(SUMIF('DV-Bewegungsdaten'!B:B,A22,'DV-Bewegungsdaten'!E:E),5)</f>
        <v>0</v>
      </c>
      <c r="X22" s="444"/>
      <c r="Y22" s="444"/>
      <c r="AK22" s="305"/>
    </row>
    <row r="23" spans="1:44" ht="15" customHeight="1" x14ac:dyDescent="0.25">
      <c r="A23" s="103" t="s">
        <v>2407</v>
      </c>
      <c r="B23" s="101" t="s">
        <v>2067</v>
      </c>
      <c r="C23" s="101" t="s">
        <v>3993</v>
      </c>
      <c r="D23" s="101" t="s">
        <v>2371</v>
      </c>
      <c r="F23" s="102">
        <v>6.65</v>
      </c>
      <c r="G23" s="102">
        <v>6.8500000000000005</v>
      </c>
      <c r="H23" s="102">
        <v>5.32</v>
      </c>
      <c r="I23" s="102"/>
      <c r="J23" s="445"/>
      <c r="K23" s="258">
        <f>ROUND(SUMIF('VGT-Bewegungsdaten'!B:B,A23,'VGT-Bewegungsdaten'!D:D),3)</f>
        <v>0</v>
      </c>
      <c r="L23" s="259">
        <f>ROUND(SUMIF('VGT-Bewegungsdaten'!B:B,$A23,'VGT-Bewegungsdaten'!E:E),5)</f>
        <v>0</v>
      </c>
      <c r="N23" s="298" t="s">
        <v>4918</v>
      </c>
      <c r="O23" s="298" t="s">
        <v>4924</v>
      </c>
      <c r="P23" s="261">
        <f>ROUND(SUMIF('AV-Bewegungsdaten'!B:B,A23,'AV-Bewegungsdaten'!D:D),3)</f>
        <v>0</v>
      </c>
      <c r="Q23" s="259">
        <f>ROUND(SUMIF('AV-Bewegungsdaten'!B:B,$A23,'AV-Bewegungsdaten'!E:E),5)</f>
        <v>0</v>
      </c>
      <c r="S23" s="444"/>
      <c r="T23" s="444"/>
      <c r="U23" s="261">
        <f>ROUND(SUMIF('DV-Bewegungsdaten'!B:B,A23,'DV-Bewegungsdaten'!D:D),3)</f>
        <v>0</v>
      </c>
      <c r="V23" s="259">
        <f>ROUND(SUMIF('DV-Bewegungsdaten'!B:B,A23,'DV-Bewegungsdaten'!E:E),5)</f>
        <v>0</v>
      </c>
      <c r="X23" s="444"/>
      <c r="Y23" s="444"/>
      <c r="AK23" s="305"/>
    </row>
    <row r="24" spans="1:44" ht="15" customHeight="1" x14ac:dyDescent="0.25">
      <c r="A24" s="103" t="s">
        <v>2408</v>
      </c>
      <c r="B24" s="101" t="s">
        <v>2067</v>
      </c>
      <c r="C24" s="101" t="s">
        <v>3993</v>
      </c>
      <c r="D24" s="101" t="s">
        <v>2381</v>
      </c>
      <c r="F24" s="102">
        <v>7.43</v>
      </c>
      <c r="G24" s="102">
        <v>7.63</v>
      </c>
      <c r="H24" s="102">
        <v>5.94</v>
      </c>
      <c r="I24" s="102"/>
      <c r="J24" s="445"/>
      <c r="K24" s="258">
        <f>ROUND(SUMIF('VGT-Bewegungsdaten'!B:B,A24,'VGT-Bewegungsdaten'!D:D),3)</f>
        <v>0</v>
      </c>
      <c r="L24" s="259">
        <f>ROUND(SUMIF('VGT-Bewegungsdaten'!B:B,$A24,'VGT-Bewegungsdaten'!E:E),5)</f>
        <v>0</v>
      </c>
      <c r="N24" s="298" t="s">
        <v>4918</v>
      </c>
      <c r="O24" s="298" t="s">
        <v>4924</v>
      </c>
      <c r="P24" s="261">
        <f>ROUND(SUMIF('AV-Bewegungsdaten'!B:B,A24,'AV-Bewegungsdaten'!D:D),3)</f>
        <v>0</v>
      </c>
      <c r="Q24" s="259">
        <f>ROUND(SUMIF('AV-Bewegungsdaten'!B:B,$A24,'AV-Bewegungsdaten'!E:E),5)</f>
        <v>0</v>
      </c>
      <c r="S24" s="444"/>
      <c r="T24" s="444"/>
      <c r="U24" s="261">
        <f>ROUND(SUMIF('DV-Bewegungsdaten'!B:B,A24,'DV-Bewegungsdaten'!D:D),3)</f>
        <v>0</v>
      </c>
      <c r="V24" s="259">
        <f>ROUND(SUMIF('DV-Bewegungsdaten'!B:B,A24,'DV-Bewegungsdaten'!E:E),5)</f>
        <v>0</v>
      </c>
      <c r="X24" s="444"/>
      <c r="Y24" s="444"/>
      <c r="AK24" s="305"/>
    </row>
    <row r="25" spans="1:44" ht="15" customHeight="1" x14ac:dyDescent="0.25">
      <c r="A25" s="103" t="s">
        <v>2409</v>
      </c>
      <c r="B25" s="101" t="s">
        <v>2067</v>
      </c>
      <c r="C25" s="101" t="s">
        <v>3993</v>
      </c>
      <c r="D25" s="101" t="s">
        <v>2383</v>
      </c>
      <c r="F25" s="102">
        <v>6.44</v>
      </c>
      <c r="G25" s="102">
        <v>6.6400000000000006</v>
      </c>
      <c r="H25" s="102">
        <v>5.15</v>
      </c>
      <c r="I25" s="102"/>
      <c r="J25" s="445"/>
      <c r="K25" s="258">
        <f>ROUND(SUMIF('VGT-Bewegungsdaten'!B:B,A25,'VGT-Bewegungsdaten'!D:D),3)</f>
        <v>0</v>
      </c>
      <c r="L25" s="259">
        <f>ROUND(SUMIF('VGT-Bewegungsdaten'!B:B,$A25,'VGT-Bewegungsdaten'!E:E),5)</f>
        <v>0</v>
      </c>
      <c r="N25" s="298" t="s">
        <v>4918</v>
      </c>
      <c r="O25" s="298" t="s">
        <v>4924</v>
      </c>
      <c r="P25" s="261">
        <f>ROUND(SUMIF('AV-Bewegungsdaten'!B:B,A25,'AV-Bewegungsdaten'!D:D),3)</f>
        <v>0</v>
      </c>
      <c r="Q25" s="259">
        <f>ROUND(SUMIF('AV-Bewegungsdaten'!B:B,$A25,'AV-Bewegungsdaten'!E:E),5)</f>
        <v>0</v>
      </c>
      <c r="S25" s="444"/>
      <c r="T25" s="444"/>
      <c r="U25" s="261">
        <f>ROUND(SUMIF('DV-Bewegungsdaten'!B:B,A25,'DV-Bewegungsdaten'!D:D),3)</f>
        <v>0</v>
      </c>
      <c r="V25" s="259">
        <f>ROUND(SUMIF('DV-Bewegungsdaten'!B:B,A25,'DV-Bewegungsdaten'!E:E),5)</f>
        <v>0</v>
      </c>
      <c r="X25" s="444"/>
      <c r="Y25" s="444"/>
      <c r="AK25" s="305"/>
    </row>
    <row r="26" spans="1:44" ht="15" customHeight="1" x14ac:dyDescent="0.25">
      <c r="A26" s="103" t="s">
        <v>2410</v>
      </c>
      <c r="B26" s="101" t="s">
        <v>2067</v>
      </c>
      <c r="C26" s="101" t="s">
        <v>3993</v>
      </c>
      <c r="D26" s="101" t="s">
        <v>2385</v>
      </c>
      <c r="F26" s="102">
        <v>5.92</v>
      </c>
      <c r="G26" s="102">
        <v>6.12</v>
      </c>
      <c r="H26" s="102">
        <v>4.74</v>
      </c>
      <c r="I26" s="102"/>
      <c r="J26" s="445"/>
      <c r="K26" s="258">
        <f>ROUND(SUMIF('VGT-Bewegungsdaten'!B:B,A26,'VGT-Bewegungsdaten'!D:D),3)</f>
        <v>0</v>
      </c>
      <c r="L26" s="259">
        <f>ROUND(SUMIF('VGT-Bewegungsdaten'!B:B,$A26,'VGT-Bewegungsdaten'!E:E),5)</f>
        <v>0</v>
      </c>
      <c r="N26" s="298" t="s">
        <v>4918</v>
      </c>
      <c r="O26" s="298" t="s">
        <v>4924</v>
      </c>
      <c r="P26" s="261">
        <f>ROUND(SUMIF('AV-Bewegungsdaten'!B:B,A26,'AV-Bewegungsdaten'!D:D),3)</f>
        <v>0</v>
      </c>
      <c r="Q26" s="259">
        <f>ROUND(SUMIF('AV-Bewegungsdaten'!B:B,$A26,'AV-Bewegungsdaten'!E:E),5)</f>
        <v>0</v>
      </c>
      <c r="S26" s="444"/>
      <c r="T26" s="444"/>
      <c r="U26" s="261">
        <f>ROUND(SUMIF('DV-Bewegungsdaten'!B:B,A26,'DV-Bewegungsdaten'!D:D),3)</f>
        <v>0</v>
      </c>
      <c r="V26" s="259">
        <f>ROUND(SUMIF('DV-Bewegungsdaten'!B:B,A26,'DV-Bewegungsdaten'!E:E),5)</f>
        <v>0</v>
      </c>
      <c r="X26" s="444"/>
      <c r="Y26" s="444"/>
      <c r="AK26" s="305"/>
    </row>
    <row r="27" spans="1:44" ht="15" customHeight="1" x14ac:dyDescent="0.25">
      <c r="A27" s="103" t="s">
        <v>2411</v>
      </c>
      <c r="B27" s="101" t="s">
        <v>2067</v>
      </c>
      <c r="C27" s="101" t="s">
        <v>3993</v>
      </c>
      <c r="D27" s="101" t="s">
        <v>2387</v>
      </c>
      <c r="F27" s="102">
        <v>4.42</v>
      </c>
      <c r="G27" s="102">
        <v>4.62</v>
      </c>
      <c r="H27" s="102">
        <v>3.54</v>
      </c>
      <c r="I27" s="102"/>
      <c r="J27" s="445"/>
      <c r="K27" s="258">
        <f>ROUND(SUMIF('VGT-Bewegungsdaten'!B:B,A27,'VGT-Bewegungsdaten'!D:D),3)</f>
        <v>0</v>
      </c>
      <c r="L27" s="259">
        <f>ROUND(SUMIF('VGT-Bewegungsdaten'!B:B,$A27,'VGT-Bewegungsdaten'!E:E),5)</f>
        <v>0</v>
      </c>
      <c r="N27" s="298" t="s">
        <v>4918</v>
      </c>
      <c r="O27" s="298" t="s">
        <v>4924</v>
      </c>
      <c r="P27" s="261">
        <f>ROUND(SUMIF('AV-Bewegungsdaten'!B:B,A27,'AV-Bewegungsdaten'!D:D),3)</f>
        <v>0</v>
      </c>
      <c r="Q27" s="259">
        <f>ROUND(SUMIF('AV-Bewegungsdaten'!B:B,$A27,'AV-Bewegungsdaten'!E:E),5)</f>
        <v>0</v>
      </c>
      <c r="S27" s="444"/>
      <c r="T27" s="444"/>
      <c r="U27" s="261">
        <f>ROUND(SUMIF('DV-Bewegungsdaten'!B:B,A27,'DV-Bewegungsdaten'!D:D),3)</f>
        <v>0</v>
      </c>
      <c r="V27" s="259">
        <f>ROUND(SUMIF('DV-Bewegungsdaten'!B:B,A27,'DV-Bewegungsdaten'!E:E),5)</f>
        <v>0</v>
      </c>
      <c r="X27" s="444"/>
      <c r="Y27" s="444"/>
      <c r="AK27" s="305"/>
    </row>
    <row r="28" spans="1:44" ht="15" customHeight="1" x14ac:dyDescent="0.25">
      <c r="A28" s="103" t="s">
        <v>2412</v>
      </c>
      <c r="B28" s="101" t="s">
        <v>2067</v>
      </c>
      <c r="C28" s="101" t="s">
        <v>3993</v>
      </c>
      <c r="D28" s="101" t="s">
        <v>2389</v>
      </c>
      <c r="F28" s="102">
        <v>3.58</v>
      </c>
      <c r="G28" s="102">
        <v>3.7800000000000002</v>
      </c>
      <c r="H28" s="102">
        <v>2.86</v>
      </c>
      <c r="I28" s="102"/>
      <c r="J28" s="445"/>
      <c r="K28" s="258">
        <f>ROUND(SUMIF('VGT-Bewegungsdaten'!B:B,A28,'VGT-Bewegungsdaten'!D:D),3)</f>
        <v>0</v>
      </c>
      <c r="L28" s="259">
        <f>ROUND(SUMIF('VGT-Bewegungsdaten'!B:B,$A28,'VGT-Bewegungsdaten'!E:E),5)</f>
        <v>0</v>
      </c>
      <c r="N28" s="298" t="s">
        <v>4918</v>
      </c>
      <c r="O28" s="298" t="s">
        <v>4924</v>
      </c>
      <c r="P28" s="261">
        <f>ROUND(SUMIF('AV-Bewegungsdaten'!B:B,A28,'AV-Bewegungsdaten'!D:D),3)</f>
        <v>0</v>
      </c>
      <c r="Q28" s="259">
        <f>ROUND(SUMIF('AV-Bewegungsdaten'!B:B,$A28,'AV-Bewegungsdaten'!E:E),5)</f>
        <v>0</v>
      </c>
      <c r="S28" s="444"/>
      <c r="T28" s="444"/>
      <c r="U28" s="261">
        <f>ROUND(SUMIF('DV-Bewegungsdaten'!B:B,A28,'DV-Bewegungsdaten'!D:D),3)</f>
        <v>0</v>
      </c>
      <c r="V28" s="259">
        <f>ROUND(SUMIF('DV-Bewegungsdaten'!B:B,A28,'DV-Bewegungsdaten'!E:E),5)</f>
        <v>0</v>
      </c>
      <c r="X28" s="444"/>
      <c r="Y28" s="444"/>
      <c r="AK28" s="305"/>
    </row>
    <row r="29" spans="1:44" ht="15" customHeight="1" x14ac:dyDescent="0.25">
      <c r="A29" s="103" t="s">
        <v>2413</v>
      </c>
      <c r="B29" s="101" t="s">
        <v>2067</v>
      </c>
      <c r="C29" s="101" t="s">
        <v>3994</v>
      </c>
      <c r="D29" s="101" t="s">
        <v>2369</v>
      </c>
      <c r="F29" s="102">
        <v>9.67</v>
      </c>
      <c r="G29" s="102">
        <v>9.8699999999999992</v>
      </c>
      <c r="H29" s="102">
        <v>7.74</v>
      </c>
      <c r="I29" s="102"/>
      <c r="J29" s="445"/>
      <c r="K29" s="258">
        <f>ROUND(SUMIF('VGT-Bewegungsdaten'!B:B,A29,'VGT-Bewegungsdaten'!D:D),3)</f>
        <v>0</v>
      </c>
      <c r="L29" s="259">
        <f>ROUND(SUMIF('VGT-Bewegungsdaten'!B:B,$A29,'VGT-Bewegungsdaten'!E:E),5)</f>
        <v>0</v>
      </c>
      <c r="N29" s="298" t="s">
        <v>4918</v>
      </c>
      <c r="O29" s="298" t="s">
        <v>4924</v>
      </c>
      <c r="P29" s="261">
        <f>ROUND(SUMIF('AV-Bewegungsdaten'!B:B,A29,'AV-Bewegungsdaten'!D:D),3)</f>
        <v>0</v>
      </c>
      <c r="Q29" s="259">
        <f>ROUND(SUMIF('AV-Bewegungsdaten'!B:B,$A29,'AV-Bewegungsdaten'!E:E),5)</f>
        <v>0</v>
      </c>
      <c r="S29" s="444"/>
      <c r="T29" s="444"/>
      <c r="U29" s="261">
        <f>ROUND(SUMIF('DV-Bewegungsdaten'!B:B,A29,'DV-Bewegungsdaten'!D:D),3)</f>
        <v>0</v>
      </c>
      <c r="V29" s="259">
        <f>ROUND(SUMIF('DV-Bewegungsdaten'!B:B,A29,'DV-Bewegungsdaten'!E:E),5)</f>
        <v>0</v>
      </c>
      <c r="X29" s="444"/>
      <c r="Y29" s="444"/>
      <c r="AK29" s="305"/>
    </row>
    <row r="30" spans="1:44" ht="15" customHeight="1" x14ac:dyDescent="0.25">
      <c r="A30" s="103" t="s">
        <v>2414</v>
      </c>
      <c r="B30" s="101" t="s">
        <v>2067</v>
      </c>
      <c r="C30" s="101" t="s">
        <v>3994</v>
      </c>
      <c r="D30" s="101" t="s">
        <v>2371</v>
      </c>
      <c r="F30" s="102">
        <v>6.65</v>
      </c>
      <c r="G30" s="102">
        <v>6.8500000000000005</v>
      </c>
      <c r="H30" s="102">
        <v>5.32</v>
      </c>
      <c r="I30" s="102"/>
      <c r="J30" s="445"/>
      <c r="K30" s="258">
        <f>ROUND(SUMIF('VGT-Bewegungsdaten'!B:B,A30,'VGT-Bewegungsdaten'!D:D),3)</f>
        <v>0</v>
      </c>
      <c r="L30" s="259">
        <f>ROUND(SUMIF('VGT-Bewegungsdaten'!B:B,$A30,'VGT-Bewegungsdaten'!E:E),5)</f>
        <v>0</v>
      </c>
      <c r="N30" s="298" t="s">
        <v>4918</v>
      </c>
      <c r="O30" s="298" t="s">
        <v>4924</v>
      </c>
      <c r="P30" s="261">
        <f>ROUND(SUMIF('AV-Bewegungsdaten'!B:B,A30,'AV-Bewegungsdaten'!D:D),3)</f>
        <v>0</v>
      </c>
      <c r="Q30" s="259">
        <f>ROUND(SUMIF('AV-Bewegungsdaten'!B:B,$A30,'AV-Bewegungsdaten'!E:E),5)</f>
        <v>0</v>
      </c>
      <c r="S30" s="444"/>
      <c r="T30" s="444"/>
      <c r="U30" s="261">
        <f>ROUND(SUMIF('DV-Bewegungsdaten'!B:B,A30,'DV-Bewegungsdaten'!D:D),3)</f>
        <v>0</v>
      </c>
      <c r="V30" s="259">
        <f>ROUND(SUMIF('DV-Bewegungsdaten'!B:B,A30,'DV-Bewegungsdaten'!E:E),5)</f>
        <v>0</v>
      </c>
      <c r="X30" s="444"/>
      <c r="Y30" s="444"/>
      <c r="AK30" s="305"/>
    </row>
    <row r="31" spans="1:44" ht="15" customHeight="1" x14ac:dyDescent="0.25">
      <c r="A31" s="103" t="s">
        <v>2415</v>
      </c>
      <c r="B31" s="101" t="s">
        <v>2067</v>
      </c>
      <c r="C31" s="101" t="s">
        <v>3994</v>
      </c>
      <c r="D31" s="101" t="s">
        <v>2381</v>
      </c>
      <c r="F31" s="102">
        <v>7.36</v>
      </c>
      <c r="G31" s="102">
        <v>7.5600000000000005</v>
      </c>
      <c r="H31" s="102">
        <v>5.89</v>
      </c>
      <c r="I31" s="102"/>
      <c r="J31" s="445"/>
      <c r="K31" s="258">
        <f>ROUND(SUMIF('VGT-Bewegungsdaten'!B:B,A31,'VGT-Bewegungsdaten'!D:D),3)</f>
        <v>0</v>
      </c>
      <c r="L31" s="259">
        <f>ROUND(SUMIF('VGT-Bewegungsdaten'!B:B,$A31,'VGT-Bewegungsdaten'!E:E),5)</f>
        <v>0</v>
      </c>
      <c r="N31" s="298" t="s">
        <v>4918</v>
      </c>
      <c r="O31" s="298" t="s">
        <v>4924</v>
      </c>
      <c r="P31" s="261">
        <f>ROUND(SUMIF('AV-Bewegungsdaten'!B:B,A31,'AV-Bewegungsdaten'!D:D),3)</f>
        <v>0</v>
      </c>
      <c r="Q31" s="259">
        <f>ROUND(SUMIF('AV-Bewegungsdaten'!B:B,$A31,'AV-Bewegungsdaten'!E:E),5)</f>
        <v>0</v>
      </c>
      <c r="S31" s="444"/>
      <c r="T31" s="444"/>
      <c r="U31" s="261">
        <f>ROUND(SUMIF('DV-Bewegungsdaten'!B:B,A31,'DV-Bewegungsdaten'!D:D),3)</f>
        <v>0</v>
      </c>
      <c r="V31" s="259">
        <f>ROUND(SUMIF('DV-Bewegungsdaten'!B:B,A31,'DV-Bewegungsdaten'!E:E),5)</f>
        <v>0</v>
      </c>
      <c r="X31" s="444"/>
      <c r="Y31" s="444"/>
      <c r="AK31" s="305"/>
    </row>
    <row r="32" spans="1:44" ht="15" customHeight="1" x14ac:dyDescent="0.25">
      <c r="A32" s="103" t="s">
        <v>2416</v>
      </c>
      <c r="B32" s="101" t="s">
        <v>2067</v>
      </c>
      <c r="C32" s="101" t="s">
        <v>3994</v>
      </c>
      <c r="D32" s="101" t="s">
        <v>2383</v>
      </c>
      <c r="F32" s="102">
        <v>6.38</v>
      </c>
      <c r="G32" s="102">
        <v>6.58</v>
      </c>
      <c r="H32" s="102">
        <v>5.0999999999999996</v>
      </c>
      <c r="I32" s="102"/>
      <c r="J32" s="445"/>
      <c r="K32" s="258">
        <f>ROUND(SUMIF('VGT-Bewegungsdaten'!B:B,A32,'VGT-Bewegungsdaten'!D:D),3)</f>
        <v>0</v>
      </c>
      <c r="L32" s="259">
        <f>ROUND(SUMIF('VGT-Bewegungsdaten'!B:B,$A32,'VGT-Bewegungsdaten'!E:E),5)</f>
        <v>0</v>
      </c>
      <c r="N32" s="298" t="s">
        <v>4918</v>
      </c>
      <c r="O32" s="298" t="s">
        <v>4924</v>
      </c>
      <c r="P32" s="261">
        <f>ROUND(SUMIF('AV-Bewegungsdaten'!B:B,A32,'AV-Bewegungsdaten'!D:D),3)</f>
        <v>0</v>
      </c>
      <c r="Q32" s="259">
        <f>ROUND(SUMIF('AV-Bewegungsdaten'!B:B,$A32,'AV-Bewegungsdaten'!E:E),5)</f>
        <v>0</v>
      </c>
      <c r="S32" s="444"/>
      <c r="T32" s="444"/>
      <c r="U32" s="261">
        <f>ROUND(SUMIF('DV-Bewegungsdaten'!B:B,A32,'DV-Bewegungsdaten'!D:D),3)</f>
        <v>0</v>
      </c>
      <c r="V32" s="259">
        <f>ROUND(SUMIF('DV-Bewegungsdaten'!B:B,A32,'DV-Bewegungsdaten'!E:E),5)</f>
        <v>0</v>
      </c>
      <c r="X32" s="444"/>
      <c r="Y32" s="444"/>
      <c r="AK32" s="305"/>
    </row>
    <row r="33" spans="1:37" ht="15" customHeight="1" x14ac:dyDescent="0.25">
      <c r="A33" s="103" t="s">
        <v>2417</v>
      </c>
      <c r="B33" s="101" t="s">
        <v>2067</v>
      </c>
      <c r="C33" s="101" t="s">
        <v>3994</v>
      </c>
      <c r="D33" s="101" t="s">
        <v>2385</v>
      </c>
      <c r="F33" s="102">
        <v>5.86</v>
      </c>
      <c r="G33" s="102">
        <v>6.0600000000000005</v>
      </c>
      <c r="H33" s="102">
        <v>4.6900000000000004</v>
      </c>
      <c r="I33" s="102"/>
      <c r="J33" s="445"/>
      <c r="K33" s="258">
        <f>ROUND(SUMIF('VGT-Bewegungsdaten'!B:B,A33,'VGT-Bewegungsdaten'!D:D),3)</f>
        <v>0</v>
      </c>
      <c r="L33" s="259">
        <f>ROUND(SUMIF('VGT-Bewegungsdaten'!B:B,$A33,'VGT-Bewegungsdaten'!E:E),5)</f>
        <v>0</v>
      </c>
      <c r="N33" s="298" t="s">
        <v>4918</v>
      </c>
      <c r="O33" s="298" t="s">
        <v>4924</v>
      </c>
      <c r="P33" s="261">
        <f>ROUND(SUMIF('AV-Bewegungsdaten'!B:B,A33,'AV-Bewegungsdaten'!D:D),3)</f>
        <v>0</v>
      </c>
      <c r="Q33" s="259">
        <f>ROUND(SUMIF('AV-Bewegungsdaten'!B:B,$A33,'AV-Bewegungsdaten'!E:E),5)</f>
        <v>0</v>
      </c>
      <c r="S33" s="444"/>
      <c r="T33" s="444"/>
      <c r="U33" s="261">
        <f>ROUND(SUMIF('DV-Bewegungsdaten'!B:B,A33,'DV-Bewegungsdaten'!D:D),3)</f>
        <v>0</v>
      </c>
      <c r="V33" s="259">
        <f>ROUND(SUMIF('DV-Bewegungsdaten'!B:B,A33,'DV-Bewegungsdaten'!E:E),5)</f>
        <v>0</v>
      </c>
      <c r="X33" s="444"/>
      <c r="Y33" s="444"/>
      <c r="AK33" s="305"/>
    </row>
    <row r="34" spans="1:37" ht="15" customHeight="1" x14ac:dyDescent="0.25">
      <c r="A34" s="103" t="s">
        <v>2418</v>
      </c>
      <c r="B34" s="101" t="s">
        <v>2067</v>
      </c>
      <c r="C34" s="101" t="s">
        <v>3994</v>
      </c>
      <c r="D34" s="101" t="s">
        <v>2387</v>
      </c>
      <c r="F34" s="102">
        <v>4.38</v>
      </c>
      <c r="G34" s="102">
        <v>4.58</v>
      </c>
      <c r="H34" s="102">
        <v>3.5</v>
      </c>
      <c r="I34" s="102"/>
      <c r="J34" s="445"/>
      <c r="K34" s="258">
        <f>ROUND(SUMIF('VGT-Bewegungsdaten'!B:B,A34,'VGT-Bewegungsdaten'!D:D),3)</f>
        <v>0</v>
      </c>
      <c r="L34" s="259">
        <f>ROUND(SUMIF('VGT-Bewegungsdaten'!B:B,$A34,'VGT-Bewegungsdaten'!E:E),5)</f>
        <v>0</v>
      </c>
      <c r="N34" s="298" t="s">
        <v>4918</v>
      </c>
      <c r="O34" s="298" t="s">
        <v>4924</v>
      </c>
      <c r="P34" s="261">
        <f>ROUND(SUMIF('AV-Bewegungsdaten'!B:B,A34,'AV-Bewegungsdaten'!D:D),3)</f>
        <v>0</v>
      </c>
      <c r="Q34" s="259">
        <f>ROUND(SUMIF('AV-Bewegungsdaten'!B:B,$A34,'AV-Bewegungsdaten'!E:E),5)</f>
        <v>0</v>
      </c>
      <c r="S34" s="444"/>
      <c r="T34" s="444"/>
      <c r="U34" s="261">
        <f>ROUND(SUMIF('DV-Bewegungsdaten'!B:B,A34,'DV-Bewegungsdaten'!D:D),3)</f>
        <v>0</v>
      </c>
      <c r="V34" s="259">
        <f>ROUND(SUMIF('DV-Bewegungsdaten'!B:B,A34,'DV-Bewegungsdaten'!E:E),5)</f>
        <v>0</v>
      </c>
      <c r="X34" s="444"/>
      <c r="Y34" s="444"/>
      <c r="AK34" s="305"/>
    </row>
    <row r="35" spans="1:37" ht="15" customHeight="1" x14ac:dyDescent="0.25">
      <c r="A35" s="103" t="s">
        <v>2419</v>
      </c>
      <c r="B35" s="101" t="s">
        <v>2067</v>
      </c>
      <c r="C35" s="101" t="s">
        <v>3994</v>
      </c>
      <c r="D35" s="101" t="s">
        <v>2389</v>
      </c>
      <c r="F35" s="102">
        <v>3.54</v>
      </c>
      <c r="G35" s="102">
        <v>3.74</v>
      </c>
      <c r="H35" s="102">
        <v>2.83</v>
      </c>
      <c r="I35" s="102"/>
      <c r="J35" s="445"/>
      <c r="K35" s="258">
        <f>ROUND(SUMIF('VGT-Bewegungsdaten'!B:B,A35,'VGT-Bewegungsdaten'!D:D),3)</f>
        <v>0</v>
      </c>
      <c r="L35" s="259">
        <f>ROUND(SUMIF('VGT-Bewegungsdaten'!B:B,$A35,'VGT-Bewegungsdaten'!E:E),5)</f>
        <v>0</v>
      </c>
      <c r="N35" s="298" t="s">
        <v>4918</v>
      </c>
      <c r="O35" s="298" t="s">
        <v>4924</v>
      </c>
      <c r="P35" s="261">
        <f>ROUND(SUMIF('AV-Bewegungsdaten'!B:B,A35,'AV-Bewegungsdaten'!D:D),3)</f>
        <v>0</v>
      </c>
      <c r="Q35" s="259">
        <f>ROUND(SUMIF('AV-Bewegungsdaten'!B:B,$A35,'AV-Bewegungsdaten'!E:E),5)</f>
        <v>0</v>
      </c>
      <c r="S35" s="444"/>
      <c r="T35" s="444"/>
      <c r="U35" s="261">
        <f>ROUND(SUMIF('DV-Bewegungsdaten'!B:B,A35,'DV-Bewegungsdaten'!D:D),3)</f>
        <v>0</v>
      </c>
      <c r="V35" s="259">
        <f>ROUND(SUMIF('DV-Bewegungsdaten'!B:B,A35,'DV-Bewegungsdaten'!E:E),5)</f>
        <v>0</v>
      </c>
      <c r="X35" s="444"/>
      <c r="Y35" s="444"/>
      <c r="AK35" s="305"/>
    </row>
    <row r="36" spans="1:37" ht="15" customHeight="1" x14ac:dyDescent="0.25">
      <c r="A36" s="103" t="s">
        <v>1510</v>
      </c>
      <c r="B36" s="101" t="s">
        <v>2067</v>
      </c>
      <c r="C36" s="101" t="s">
        <v>3995</v>
      </c>
      <c r="D36" s="101" t="s">
        <v>2524</v>
      </c>
      <c r="F36" s="102">
        <v>12.67</v>
      </c>
      <c r="G36" s="102">
        <v>12.87</v>
      </c>
      <c r="H36" s="102">
        <v>10.14</v>
      </c>
      <c r="I36" s="102"/>
      <c r="J36" s="445"/>
      <c r="K36" s="258">
        <f>ROUND(SUMIF('VGT-Bewegungsdaten'!B:B,A36,'VGT-Bewegungsdaten'!D:D),3)</f>
        <v>0</v>
      </c>
      <c r="L36" s="259">
        <f>ROUND(SUMIF('VGT-Bewegungsdaten'!B:B,$A36,'VGT-Bewegungsdaten'!E:E),5)</f>
        <v>0</v>
      </c>
      <c r="N36" s="298" t="s">
        <v>4918</v>
      </c>
      <c r="O36" s="298" t="s">
        <v>4924</v>
      </c>
      <c r="P36" s="261">
        <f>ROUND(SUMIF('AV-Bewegungsdaten'!B:B,A36,'AV-Bewegungsdaten'!D:D),3)</f>
        <v>0</v>
      </c>
      <c r="Q36" s="259">
        <f>ROUND(SUMIF('AV-Bewegungsdaten'!B:B,$A36,'AV-Bewegungsdaten'!E:E),5)</f>
        <v>0</v>
      </c>
      <c r="S36" s="444"/>
      <c r="T36" s="444"/>
      <c r="U36" s="261">
        <f>ROUND(SUMIF('DV-Bewegungsdaten'!B:B,A36,'DV-Bewegungsdaten'!D:D),3)</f>
        <v>0</v>
      </c>
      <c r="V36" s="259">
        <f>ROUND(SUMIF('DV-Bewegungsdaten'!B:B,A36,'DV-Bewegungsdaten'!E:E),5)</f>
        <v>0</v>
      </c>
      <c r="X36" s="444"/>
      <c r="Y36" s="444"/>
      <c r="AK36" s="305"/>
    </row>
    <row r="37" spans="1:37" ht="15" customHeight="1" x14ac:dyDescent="0.25">
      <c r="A37" s="103" t="s">
        <v>1511</v>
      </c>
      <c r="B37" s="101" t="s">
        <v>2067</v>
      </c>
      <c r="C37" s="101" t="s">
        <v>3995</v>
      </c>
      <c r="D37" s="101" t="s">
        <v>1512</v>
      </c>
      <c r="F37" s="102">
        <v>11.67</v>
      </c>
      <c r="G37" s="102">
        <v>11.87</v>
      </c>
      <c r="H37" s="102">
        <v>9.34</v>
      </c>
      <c r="I37" s="102"/>
      <c r="J37" s="445"/>
      <c r="K37" s="258">
        <f>ROUND(SUMIF('VGT-Bewegungsdaten'!B:B,A37,'VGT-Bewegungsdaten'!D:D),3)</f>
        <v>0</v>
      </c>
      <c r="L37" s="259">
        <f>ROUND(SUMIF('VGT-Bewegungsdaten'!B:B,$A37,'VGT-Bewegungsdaten'!E:E),5)</f>
        <v>0</v>
      </c>
      <c r="N37" s="298" t="s">
        <v>4918</v>
      </c>
      <c r="O37" s="298" t="s">
        <v>4924</v>
      </c>
      <c r="P37" s="261">
        <f>ROUND(SUMIF('AV-Bewegungsdaten'!B:B,A37,'AV-Bewegungsdaten'!D:D),3)</f>
        <v>0</v>
      </c>
      <c r="Q37" s="259">
        <f>ROUND(SUMIF('AV-Bewegungsdaten'!B:B,$A37,'AV-Bewegungsdaten'!E:E),5)</f>
        <v>0</v>
      </c>
      <c r="S37" s="444"/>
      <c r="T37" s="444"/>
      <c r="U37" s="261">
        <f>ROUND(SUMIF('DV-Bewegungsdaten'!B:B,A37,'DV-Bewegungsdaten'!D:D),3)</f>
        <v>0</v>
      </c>
      <c r="V37" s="259">
        <f>ROUND(SUMIF('DV-Bewegungsdaten'!B:B,A37,'DV-Bewegungsdaten'!E:E),5)</f>
        <v>0</v>
      </c>
      <c r="X37" s="444"/>
      <c r="Y37" s="444"/>
      <c r="AK37" s="305"/>
    </row>
    <row r="38" spans="1:37" ht="15" customHeight="1" x14ac:dyDescent="0.25">
      <c r="A38" s="103" t="s">
        <v>1513</v>
      </c>
      <c r="B38" s="101" t="s">
        <v>2067</v>
      </c>
      <c r="C38" s="101" t="s">
        <v>3995</v>
      </c>
      <c r="D38" s="101" t="s">
        <v>1514</v>
      </c>
      <c r="F38" s="102">
        <v>8.65</v>
      </c>
      <c r="G38" s="102">
        <v>8.85</v>
      </c>
      <c r="H38" s="102">
        <v>6.92</v>
      </c>
      <c r="I38" s="102"/>
      <c r="J38" s="445"/>
      <c r="K38" s="258">
        <f>ROUND(SUMIF('VGT-Bewegungsdaten'!B:B,A38,'VGT-Bewegungsdaten'!D:D),3)</f>
        <v>0</v>
      </c>
      <c r="L38" s="259">
        <f>ROUND(SUMIF('VGT-Bewegungsdaten'!B:B,$A38,'VGT-Bewegungsdaten'!E:E),5)</f>
        <v>0</v>
      </c>
      <c r="N38" s="298" t="s">
        <v>4918</v>
      </c>
      <c r="O38" s="298" t="s">
        <v>4924</v>
      </c>
      <c r="P38" s="261">
        <f>ROUND(SUMIF('AV-Bewegungsdaten'!B:B,A38,'AV-Bewegungsdaten'!D:D),3)</f>
        <v>0</v>
      </c>
      <c r="Q38" s="259">
        <f>ROUND(SUMIF('AV-Bewegungsdaten'!B:B,$A38,'AV-Bewegungsdaten'!E:E),5)</f>
        <v>0</v>
      </c>
      <c r="S38" s="444"/>
      <c r="T38" s="444"/>
      <c r="U38" s="261">
        <f>ROUND(SUMIF('DV-Bewegungsdaten'!B:B,A38,'DV-Bewegungsdaten'!D:D),3)</f>
        <v>0</v>
      </c>
      <c r="V38" s="259">
        <f>ROUND(SUMIF('DV-Bewegungsdaten'!B:B,A38,'DV-Bewegungsdaten'!E:E),5)</f>
        <v>0</v>
      </c>
      <c r="X38" s="444"/>
      <c r="Y38" s="444"/>
      <c r="AK38" s="305"/>
    </row>
    <row r="39" spans="1:37" ht="15" customHeight="1" x14ac:dyDescent="0.25">
      <c r="A39" s="103" t="s">
        <v>1515</v>
      </c>
      <c r="B39" s="101" t="s">
        <v>2067</v>
      </c>
      <c r="C39" s="101" t="s">
        <v>3995</v>
      </c>
      <c r="D39" s="101" t="s">
        <v>1516</v>
      </c>
      <c r="F39" s="102">
        <v>7.65</v>
      </c>
      <c r="G39" s="102">
        <v>7.8500000000000005</v>
      </c>
      <c r="H39" s="102">
        <v>6.12</v>
      </c>
      <c r="I39" s="102"/>
      <c r="J39" s="445"/>
      <c r="K39" s="258">
        <f>ROUND(SUMIF('VGT-Bewegungsdaten'!B:B,A39,'VGT-Bewegungsdaten'!D:D),3)</f>
        <v>0</v>
      </c>
      <c r="L39" s="259">
        <f>ROUND(SUMIF('VGT-Bewegungsdaten'!B:B,$A39,'VGT-Bewegungsdaten'!E:E),5)</f>
        <v>0</v>
      </c>
      <c r="N39" s="298" t="s">
        <v>4918</v>
      </c>
      <c r="O39" s="298" t="s">
        <v>4924</v>
      </c>
      <c r="P39" s="261">
        <f>ROUND(SUMIF('AV-Bewegungsdaten'!B:B,A39,'AV-Bewegungsdaten'!D:D),3)</f>
        <v>0</v>
      </c>
      <c r="Q39" s="259">
        <f>ROUND(SUMIF('AV-Bewegungsdaten'!B:B,$A39,'AV-Bewegungsdaten'!E:E),5)</f>
        <v>0</v>
      </c>
      <c r="S39" s="444"/>
      <c r="T39" s="444"/>
      <c r="U39" s="261">
        <f>ROUND(SUMIF('DV-Bewegungsdaten'!B:B,A39,'DV-Bewegungsdaten'!D:D),3)</f>
        <v>0</v>
      </c>
      <c r="V39" s="259">
        <f>ROUND(SUMIF('DV-Bewegungsdaten'!B:B,A39,'DV-Bewegungsdaten'!E:E),5)</f>
        <v>0</v>
      </c>
      <c r="X39" s="444"/>
      <c r="Y39" s="444"/>
      <c r="AK39" s="305"/>
    </row>
    <row r="40" spans="1:37" ht="15" customHeight="1" x14ac:dyDescent="0.25">
      <c r="A40" s="103" t="s">
        <v>1517</v>
      </c>
      <c r="B40" s="101" t="s">
        <v>2067</v>
      </c>
      <c r="C40" s="101" t="s">
        <v>3995</v>
      </c>
      <c r="D40" s="101" t="s">
        <v>1518</v>
      </c>
      <c r="F40" s="102">
        <v>8.65</v>
      </c>
      <c r="G40" s="102">
        <v>8.85</v>
      </c>
      <c r="H40" s="102">
        <v>6.92</v>
      </c>
      <c r="I40" s="102"/>
      <c r="J40" s="445"/>
      <c r="K40" s="258">
        <f>ROUND(SUMIF('VGT-Bewegungsdaten'!B:B,A40,'VGT-Bewegungsdaten'!D:D),3)</f>
        <v>0</v>
      </c>
      <c r="L40" s="259">
        <f>ROUND(SUMIF('VGT-Bewegungsdaten'!B:B,$A40,'VGT-Bewegungsdaten'!E:E),5)</f>
        <v>0</v>
      </c>
      <c r="N40" s="298" t="s">
        <v>4918</v>
      </c>
      <c r="O40" s="298" t="s">
        <v>4924</v>
      </c>
      <c r="P40" s="261">
        <f>ROUND(SUMIF('AV-Bewegungsdaten'!B:B,A40,'AV-Bewegungsdaten'!D:D),3)</f>
        <v>0</v>
      </c>
      <c r="Q40" s="259">
        <f>ROUND(SUMIF('AV-Bewegungsdaten'!B:B,$A40,'AV-Bewegungsdaten'!E:E),5)</f>
        <v>0</v>
      </c>
      <c r="S40" s="444"/>
      <c r="T40" s="444"/>
      <c r="U40" s="261">
        <f>ROUND(SUMIF('DV-Bewegungsdaten'!B:B,A40,'DV-Bewegungsdaten'!D:D),3)</f>
        <v>0</v>
      </c>
      <c r="V40" s="259">
        <f>ROUND(SUMIF('DV-Bewegungsdaten'!B:B,A40,'DV-Bewegungsdaten'!E:E),5)</f>
        <v>0</v>
      </c>
      <c r="X40" s="444"/>
      <c r="Y40" s="444"/>
      <c r="AK40" s="305"/>
    </row>
    <row r="41" spans="1:37" ht="15" customHeight="1" x14ac:dyDescent="0.25">
      <c r="A41" s="103" t="s">
        <v>1519</v>
      </c>
      <c r="B41" s="101" t="s">
        <v>2067</v>
      </c>
      <c r="C41" s="101" t="s">
        <v>3995</v>
      </c>
      <c r="D41" s="101" t="s">
        <v>1520</v>
      </c>
      <c r="F41" s="102">
        <v>7.29</v>
      </c>
      <c r="G41" s="102">
        <v>7.49</v>
      </c>
      <c r="H41" s="102">
        <v>5.83</v>
      </c>
      <c r="I41" s="102"/>
      <c r="J41" s="445"/>
      <c r="K41" s="258">
        <f>ROUND(SUMIF('VGT-Bewegungsdaten'!B:B,A41,'VGT-Bewegungsdaten'!D:D),3)</f>
        <v>0</v>
      </c>
      <c r="L41" s="259">
        <f>ROUND(SUMIF('VGT-Bewegungsdaten'!B:B,$A41,'VGT-Bewegungsdaten'!E:E),5)</f>
        <v>0</v>
      </c>
      <c r="N41" s="298" t="s">
        <v>4918</v>
      </c>
      <c r="O41" s="298" t="s">
        <v>4924</v>
      </c>
      <c r="P41" s="261">
        <f>ROUND(SUMIF('AV-Bewegungsdaten'!B:B,A41,'AV-Bewegungsdaten'!D:D),3)</f>
        <v>0</v>
      </c>
      <c r="Q41" s="259">
        <f>ROUND(SUMIF('AV-Bewegungsdaten'!B:B,$A41,'AV-Bewegungsdaten'!E:E),5)</f>
        <v>0</v>
      </c>
      <c r="S41" s="444"/>
      <c r="T41" s="444"/>
      <c r="U41" s="261">
        <f>ROUND(SUMIF('DV-Bewegungsdaten'!B:B,A41,'DV-Bewegungsdaten'!D:D),3)</f>
        <v>0</v>
      </c>
      <c r="V41" s="259">
        <f>ROUND(SUMIF('DV-Bewegungsdaten'!B:B,A41,'DV-Bewegungsdaten'!E:E),5)</f>
        <v>0</v>
      </c>
      <c r="X41" s="444"/>
      <c r="Y41" s="444"/>
      <c r="AK41" s="305"/>
    </row>
    <row r="42" spans="1:37" ht="15" customHeight="1" x14ac:dyDescent="0.25">
      <c r="A42" s="103" t="s">
        <v>1521</v>
      </c>
      <c r="B42" s="101" t="s">
        <v>2067</v>
      </c>
      <c r="C42" s="101" t="s">
        <v>3995</v>
      </c>
      <c r="D42" s="101" t="s">
        <v>1522</v>
      </c>
      <c r="F42" s="102">
        <v>6.32</v>
      </c>
      <c r="G42" s="102">
        <v>6.5200000000000005</v>
      </c>
      <c r="H42" s="102">
        <v>5.0599999999999996</v>
      </c>
      <c r="I42" s="102"/>
      <c r="J42" s="445"/>
      <c r="K42" s="258">
        <f>ROUND(SUMIF('VGT-Bewegungsdaten'!B:B,A42,'VGT-Bewegungsdaten'!D:D),3)</f>
        <v>0</v>
      </c>
      <c r="L42" s="259">
        <f>ROUND(SUMIF('VGT-Bewegungsdaten'!B:B,$A42,'VGT-Bewegungsdaten'!E:E),5)</f>
        <v>0</v>
      </c>
      <c r="N42" s="298" t="s">
        <v>4918</v>
      </c>
      <c r="O42" s="298" t="s">
        <v>4924</v>
      </c>
      <c r="P42" s="261">
        <f>ROUND(SUMIF('AV-Bewegungsdaten'!B:B,A42,'AV-Bewegungsdaten'!D:D),3)</f>
        <v>0</v>
      </c>
      <c r="Q42" s="259">
        <f>ROUND(SUMIF('AV-Bewegungsdaten'!B:B,$A42,'AV-Bewegungsdaten'!E:E),5)</f>
        <v>0</v>
      </c>
      <c r="S42" s="444"/>
      <c r="T42" s="444"/>
      <c r="U42" s="261">
        <f>ROUND(SUMIF('DV-Bewegungsdaten'!B:B,A42,'DV-Bewegungsdaten'!D:D),3)</f>
        <v>0</v>
      </c>
      <c r="V42" s="259">
        <f>ROUND(SUMIF('DV-Bewegungsdaten'!B:B,A42,'DV-Bewegungsdaten'!E:E),5)</f>
        <v>0</v>
      </c>
      <c r="X42" s="444"/>
      <c r="Y42" s="444"/>
      <c r="AK42" s="305"/>
    </row>
    <row r="43" spans="1:37" ht="15" customHeight="1" x14ac:dyDescent="0.25">
      <c r="A43" s="103" t="s">
        <v>1523</v>
      </c>
      <c r="B43" s="101" t="s">
        <v>2067</v>
      </c>
      <c r="C43" s="101" t="s">
        <v>3995</v>
      </c>
      <c r="D43" s="101" t="s">
        <v>1524</v>
      </c>
      <c r="F43" s="102">
        <v>5.8</v>
      </c>
      <c r="G43" s="102">
        <v>6</v>
      </c>
      <c r="H43" s="102">
        <v>4.6399999999999997</v>
      </c>
      <c r="I43" s="102"/>
      <c r="J43" s="445"/>
      <c r="K43" s="258">
        <f>ROUND(SUMIF('VGT-Bewegungsdaten'!B:B,A43,'VGT-Bewegungsdaten'!D:D),3)</f>
        <v>0</v>
      </c>
      <c r="L43" s="259">
        <f>ROUND(SUMIF('VGT-Bewegungsdaten'!B:B,$A43,'VGT-Bewegungsdaten'!E:E),5)</f>
        <v>0</v>
      </c>
      <c r="N43" s="298" t="s">
        <v>4918</v>
      </c>
      <c r="O43" s="298" t="s">
        <v>4924</v>
      </c>
      <c r="P43" s="261">
        <f>ROUND(SUMIF('AV-Bewegungsdaten'!B:B,A43,'AV-Bewegungsdaten'!D:D),3)</f>
        <v>0</v>
      </c>
      <c r="Q43" s="259">
        <f>ROUND(SUMIF('AV-Bewegungsdaten'!B:B,$A43,'AV-Bewegungsdaten'!E:E),5)</f>
        <v>0</v>
      </c>
      <c r="S43" s="444"/>
      <c r="T43" s="444"/>
      <c r="U43" s="261">
        <f>ROUND(SUMIF('DV-Bewegungsdaten'!B:B,A43,'DV-Bewegungsdaten'!D:D),3)</f>
        <v>0</v>
      </c>
      <c r="V43" s="259">
        <f>ROUND(SUMIF('DV-Bewegungsdaten'!B:B,A43,'DV-Bewegungsdaten'!E:E),5)</f>
        <v>0</v>
      </c>
      <c r="X43" s="444"/>
      <c r="Y43" s="444"/>
      <c r="AK43" s="305"/>
    </row>
    <row r="44" spans="1:37" ht="15" customHeight="1" x14ac:dyDescent="0.25">
      <c r="A44" s="103" t="s">
        <v>1525</v>
      </c>
      <c r="B44" s="101" t="s">
        <v>2067</v>
      </c>
      <c r="C44" s="101" t="s">
        <v>3995</v>
      </c>
      <c r="D44" s="101" t="s">
        <v>1526</v>
      </c>
      <c r="F44" s="102">
        <v>4.34</v>
      </c>
      <c r="G44" s="102">
        <v>4.54</v>
      </c>
      <c r="H44" s="102">
        <v>3.47</v>
      </c>
      <c r="I44" s="102"/>
      <c r="J44" s="445"/>
      <c r="K44" s="258">
        <f>ROUND(SUMIF('VGT-Bewegungsdaten'!B:B,A44,'VGT-Bewegungsdaten'!D:D),3)</f>
        <v>0</v>
      </c>
      <c r="L44" s="259">
        <f>ROUND(SUMIF('VGT-Bewegungsdaten'!B:B,$A44,'VGT-Bewegungsdaten'!E:E),5)</f>
        <v>0</v>
      </c>
      <c r="N44" s="298" t="s">
        <v>4918</v>
      </c>
      <c r="O44" s="298" t="s">
        <v>4924</v>
      </c>
      <c r="P44" s="261">
        <f>ROUND(SUMIF('AV-Bewegungsdaten'!B:B,A44,'AV-Bewegungsdaten'!D:D),3)</f>
        <v>0</v>
      </c>
      <c r="Q44" s="259">
        <f>ROUND(SUMIF('AV-Bewegungsdaten'!B:B,$A44,'AV-Bewegungsdaten'!E:E),5)</f>
        <v>0</v>
      </c>
      <c r="S44" s="444"/>
      <c r="T44" s="444"/>
      <c r="U44" s="261">
        <f>ROUND(SUMIF('DV-Bewegungsdaten'!B:B,A44,'DV-Bewegungsdaten'!D:D),3)</f>
        <v>0</v>
      </c>
      <c r="V44" s="259">
        <f>ROUND(SUMIF('DV-Bewegungsdaten'!B:B,A44,'DV-Bewegungsdaten'!E:E),5)</f>
        <v>0</v>
      </c>
      <c r="X44" s="444"/>
      <c r="Y44" s="444"/>
      <c r="AK44" s="305"/>
    </row>
    <row r="45" spans="1:37" ht="15" customHeight="1" x14ac:dyDescent="0.25">
      <c r="A45" s="103" t="s">
        <v>1527</v>
      </c>
      <c r="B45" s="101" t="s">
        <v>2067</v>
      </c>
      <c r="C45" s="101" t="s">
        <v>3995</v>
      </c>
      <c r="D45" s="101" t="s">
        <v>1528</v>
      </c>
      <c r="F45" s="102">
        <v>3.5</v>
      </c>
      <c r="G45" s="102">
        <v>3.7</v>
      </c>
      <c r="H45" s="102">
        <v>2.8</v>
      </c>
      <c r="I45" s="102"/>
      <c r="J45" s="445"/>
      <c r="K45" s="258">
        <f>ROUND(SUMIF('VGT-Bewegungsdaten'!B:B,A45,'VGT-Bewegungsdaten'!D:D),3)</f>
        <v>0</v>
      </c>
      <c r="L45" s="259">
        <f>ROUND(SUMIF('VGT-Bewegungsdaten'!B:B,$A45,'VGT-Bewegungsdaten'!E:E),5)</f>
        <v>0</v>
      </c>
      <c r="N45" s="298" t="s">
        <v>4918</v>
      </c>
      <c r="O45" s="298" t="s">
        <v>4924</v>
      </c>
      <c r="P45" s="261">
        <f>ROUND(SUMIF('AV-Bewegungsdaten'!B:B,A45,'AV-Bewegungsdaten'!D:D),3)</f>
        <v>0</v>
      </c>
      <c r="Q45" s="259">
        <f>ROUND(SUMIF('AV-Bewegungsdaten'!B:B,$A45,'AV-Bewegungsdaten'!E:E),5)</f>
        <v>0</v>
      </c>
      <c r="S45" s="444"/>
      <c r="T45" s="444"/>
      <c r="U45" s="261">
        <f>ROUND(SUMIF('DV-Bewegungsdaten'!B:B,A45,'DV-Bewegungsdaten'!D:D),3)</f>
        <v>0</v>
      </c>
      <c r="V45" s="259">
        <f>ROUND(SUMIF('DV-Bewegungsdaten'!B:B,A45,'DV-Bewegungsdaten'!E:E),5)</f>
        <v>0</v>
      </c>
      <c r="X45" s="444"/>
      <c r="Y45" s="444"/>
      <c r="AK45" s="305"/>
    </row>
    <row r="46" spans="1:37" ht="15" customHeight="1" x14ac:dyDescent="0.25">
      <c r="A46" s="103" t="s">
        <v>2523</v>
      </c>
      <c r="B46" s="101" t="s">
        <v>2067</v>
      </c>
      <c r="C46" s="101" t="s">
        <v>3996</v>
      </c>
      <c r="D46" s="101" t="s">
        <v>2524</v>
      </c>
      <c r="F46" s="102">
        <v>12.67</v>
      </c>
      <c r="G46" s="102">
        <v>12.87</v>
      </c>
      <c r="H46" s="102">
        <v>10.14</v>
      </c>
      <c r="I46" s="102"/>
      <c r="J46" s="445"/>
      <c r="K46" s="258">
        <f>ROUND(SUMIF('VGT-Bewegungsdaten'!B:B,A46,'VGT-Bewegungsdaten'!D:D),3)</f>
        <v>0</v>
      </c>
      <c r="L46" s="259">
        <f>ROUND(SUMIF('VGT-Bewegungsdaten'!B:B,$A46,'VGT-Bewegungsdaten'!E:E),5)</f>
        <v>0</v>
      </c>
      <c r="N46" s="298" t="s">
        <v>4918</v>
      </c>
      <c r="O46" s="298" t="s">
        <v>4924</v>
      </c>
      <c r="P46" s="261">
        <f>ROUND(SUMIF('AV-Bewegungsdaten'!B:B,A46,'AV-Bewegungsdaten'!D:D),3)</f>
        <v>0</v>
      </c>
      <c r="Q46" s="259">
        <f>ROUND(SUMIF('AV-Bewegungsdaten'!B:B,$A46,'AV-Bewegungsdaten'!E:E),5)</f>
        <v>0</v>
      </c>
      <c r="S46" s="444"/>
      <c r="T46" s="444"/>
      <c r="U46" s="261">
        <f>ROUND(SUMIF('DV-Bewegungsdaten'!B:B,A46,'DV-Bewegungsdaten'!D:D),3)</f>
        <v>0</v>
      </c>
      <c r="V46" s="259">
        <f>ROUND(SUMIF('DV-Bewegungsdaten'!B:B,A46,'DV-Bewegungsdaten'!E:E),5)</f>
        <v>0</v>
      </c>
      <c r="X46" s="444"/>
      <c r="Y46" s="444"/>
      <c r="AK46" s="305"/>
    </row>
    <row r="47" spans="1:37" ht="15" customHeight="1" x14ac:dyDescent="0.25">
      <c r="A47" s="103" t="s">
        <v>2525</v>
      </c>
      <c r="B47" s="101" t="s">
        <v>2067</v>
      </c>
      <c r="C47" s="101" t="s">
        <v>3996</v>
      </c>
      <c r="D47" s="101" t="s">
        <v>1512</v>
      </c>
      <c r="F47" s="102">
        <v>11.67</v>
      </c>
      <c r="G47" s="102">
        <v>11.87</v>
      </c>
      <c r="H47" s="102">
        <v>9.34</v>
      </c>
      <c r="I47" s="102"/>
      <c r="J47" s="445"/>
      <c r="K47" s="258">
        <f>ROUND(SUMIF('VGT-Bewegungsdaten'!B:B,A47,'VGT-Bewegungsdaten'!D:D),3)</f>
        <v>0</v>
      </c>
      <c r="L47" s="259">
        <f>ROUND(SUMIF('VGT-Bewegungsdaten'!B:B,$A47,'VGT-Bewegungsdaten'!E:E),5)</f>
        <v>0</v>
      </c>
      <c r="N47" s="298" t="s">
        <v>4918</v>
      </c>
      <c r="O47" s="298" t="s">
        <v>4924</v>
      </c>
      <c r="P47" s="261">
        <f>ROUND(SUMIF('AV-Bewegungsdaten'!B:B,A47,'AV-Bewegungsdaten'!D:D),3)</f>
        <v>0</v>
      </c>
      <c r="Q47" s="259">
        <f>ROUND(SUMIF('AV-Bewegungsdaten'!B:B,$A47,'AV-Bewegungsdaten'!E:E),5)</f>
        <v>0</v>
      </c>
      <c r="S47" s="444"/>
      <c r="T47" s="444"/>
      <c r="U47" s="261">
        <f>ROUND(SUMIF('DV-Bewegungsdaten'!B:B,A47,'DV-Bewegungsdaten'!D:D),3)</f>
        <v>0</v>
      </c>
      <c r="V47" s="259">
        <f>ROUND(SUMIF('DV-Bewegungsdaten'!B:B,A47,'DV-Bewegungsdaten'!E:E),5)</f>
        <v>0</v>
      </c>
      <c r="X47" s="444"/>
      <c r="Y47" s="444"/>
      <c r="AK47" s="305"/>
    </row>
    <row r="48" spans="1:37" ht="15" customHeight="1" x14ac:dyDescent="0.25">
      <c r="A48" s="103" t="s">
        <v>2526</v>
      </c>
      <c r="B48" s="101" t="s">
        <v>2067</v>
      </c>
      <c r="C48" s="101" t="s">
        <v>3996</v>
      </c>
      <c r="D48" s="101" t="s">
        <v>1514</v>
      </c>
      <c r="F48" s="102">
        <v>8.65</v>
      </c>
      <c r="G48" s="102">
        <v>8.85</v>
      </c>
      <c r="H48" s="102">
        <v>6.92</v>
      </c>
      <c r="I48" s="102"/>
      <c r="J48" s="445"/>
      <c r="K48" s="258">
        <f>ROUND(SUMIF('VGT-Bewegungsdaten'!B:B,A48,'VGT-Bewegungsdaten'!D:D),3)</f>
        <v>0</v>
      </c>
      <c r="L48" s="259">
        <f>ROUND(SUMIF('VGT-Bewegungsdaten'!B:B,$A48,'VGT-Bewegungsdaten'!E:E),5)</f>
        <v>0</v>
      </c>
      <c r="N48" s="298" t="s">
        <v>4918</v>
      </c>
      <c r="O48" s="298" t="s">
        <v>4924</v>
      </c>
      <c r="P48" s="261">
        <f>ROUND(SUMIF('AV-Bewegungsdaten'!B:B,A48,'AV-Bewegungsdaten'!D:D),3)</f>
        <v>0</v>
      </c>
      <c r="Q48" s="259">
        <f>ROUND(SUMIF('AV-Bewegungsdaten'!B:B,$A48,'AV-Bewegungsdaten'!E:E),5)</f>
        <v>0</v>
      </c>
      <c r="S48" s="444"/>
      <c r="T48" s="444"/>
      <c r="U48" s="261">
        <f>ROUND(SUMIF('DV-Bewegungsdaten'!B:B,A48,'DV-Bewegungsdaten'!D:D),3)</f>
        <v>0</v>
      </c>
      <c r="V48" s="259">
        <f>ROUND(SUMIF('DV-Bewegungsdaten'!B:B,A48,'DV-Bewegungsdaten'!E:E),5)</f>
        <v>0</v>
      </c>
      <c r="X48" s="444"/>
      <c r="Y48" s="444"/>
      <c r="AK48" s="305"/>
    </row>
    <row r="49" spans="1:37" ht="15" customHeight="1" x14ac:dyDescent="0.25">
      <c r="A49" s="103" t="s">
        <v>2527</v>
      </c>
      <c r="B49" s="101" t="s">
        <v>2067</v>
      </c>
      <c r="C49" s="101" t="s">
        <v>3996</v>
      </c>
      <c r="D49" s="101" t="s">
        <v>1516</v>
      </c>
      <c r="F49" s="102">
        <v>7.65</v>
      </c>
      <c r="G49" s="102">
        <v>7.8500000000000005</v>
      </c>
      <c r="H49" s="102">
        <v>6.12</v>
      </c>
      <c r="I49" s="102"/>
      <c r="J49" s="445"/>
      <c r="K49" s="258">
        <f>ROUND(SUMIF('VGT-Bewegungsdaten'!B:B,A49,'VGT-Bewegungsdaten'!D:D),3)</f>
        <v>0</v>
      </c>
      <c r="L49" s="259">
        <f>ROUND(SUMIF('VGT-Bewegungsdaten'!B:B,$A49,'VGT-Bewegungsdaten'!E:E),5)</f>
        <v>0</v>
      </c>
      <c r="N49" s="298" t="s">
        <v>4918</v>
      </c>
      <c r="O49" s="298" t="s">
        <v>4924</v>
      </c>
      <c r="P49" s="261">
        <f>ROUND(SUMIF('AV-Bewegungsdaten'!B:B,A49,'AV-Bewegungsdaten'!D:D),3)</f>
        <v>0</v>
      </c>
      <c r="Q49" s="259">
        <f>ROUND(SUMIF('AV-Bewegungsdaten'!B:B,$A49,'AV-Bewegungsdaten'!E:E),5)</f>
        <v>0</v>
      </c>
      <c r="S49" s="444"/>
      <c r="T49" s="444"/>
      <c r="U49" s="261">
        <f>ROUND(SUMIF('DV-Bewegungsdaten'!B:B,A49,'DV-Bewegungsdaten'!D:D),3)</f>
        <v>0</v>
      </c>
      <c r="V49" s="259">
        <f>ROUND(SUMIF('DV-Bewegungsdaten'!B:B,A49,'DV-Bewegungsdaten'!E:E),5)</f>
        <v>0</v>
      </c>
      <c r="X49" s="444"/>
      <c r="Y49" s="444"/>
      <c r="AK49" s="305"/>
    </row>
    <row r="50" spans="1:37" ht="15" customHeight="1" x14ac:dyDescent="0.25">
      <c r="A50" s="103" t="s">
        <v>2528</v>
      </c>
      <c r="B50" s="101" t="s">
        <v>2067</v>
      </c>
      <c r="C50" s="101" t="s">
        <v>3996</v>
      </c>
      <c r="D50" s="101" t="s">
        <v>1518</v>
      </c>
      <c r="F50" s="102">
        <v>8.65</v>
      </c>
      <c r="G50" s="102">
        <v>8.85</v>
      </c>
      <c r="H50" s="102">
        <v>6.92</v>
      </c>
      <c r="I50" s="102"/>
      <c r="J50" s="445"/>
      <c r="K50" s="258">
        <f>ROUND(SUMIF('VGT-Bewegungsdaten'!B:B,A50,'VGT-Bewegungsdaten'!D:D),3)</f>
        <v>0</v>
      </c>
      <c r="L50" s="259">
        <f>ROUND(SUMIF('VGT-Bewegungsdaten'!B:B,$A50,'VGT-Bewegungsdaten'!E:E),5)</f>
        <v>0</v>
      </c>
      <c r="N50" s="298" t="s">
        <v>4918</v>
      </c>
      <c r="O50" s="298" t="s">
        <v>4924</v>
      </c>
      <c r="P50" s="261">
        <f>ROUND(SUMIF('AV-Bewegungsdaten'!B:B,A50,'AV-Bewegungsdaten'!D:D),3)</f>
        <v>0</v>
      </c>
      <c r="Q50" s="259">
        <f>ROUND(SUMIF('AV-Bewegungsdaten'!B:B,$A50,'AV-Bewegungsdaten'!E:E),5)</f>
        <v>0</v>
      </c>
      <c r="S50" s="444"/>
      <c r="T50" s="444"/>
      <c r="U50" s="261">
        <f>ROUND(SUMIF('DV-Bewegungsdaten'!B:B,A50,'DV-Bewegungsdaten'!D:D),3)</f>
        <v>0</v>
      </c>
      <c r="V50" s="259">
        <f>ROUND(SUMIF('DV-Bewegungsdaten'!B:B,A50,'DV-Bewegungsdaten'!E:E),5)</f>
        <v>0</v>
      </c>
      <c r="X50" s="444"/>
      <c r="Y50" s="444"/>
      <c r="AK50" s="305"/>
    </row>
    <row r="51" spans="1:37" ht="15" customHeight="1" x14ac:dyDescent="0.25">
      <c r="A51" s="103" t="s">
        <v>2529</v>
      </c>
      <c r="B51" s="101" t="s">
        <v>2067</v>
      </c>
      <c r="C51" s="101" t="s">
        <v>3996</v>
      </c>
      <c r="D51" s="101" t="s">
        <v>1520</v>
      </c>
      <c r="F51" s="102">
        <v>7.22</v>
      </c>
      <c r="G51" s="102">
        <v>7.42</v>
      </c>
      <c r="H51" s="102">
        <v>5.78</v>
      </c>
      <c r="I51" s="102"/>
      <c r="J51" s="445"/>
      <c r="K51" s="258">
        <f>ROUND(SUMIF('VGT-Bewegungsdaten'!B:B,A51,'VGT-Bewegungsdaten'!D:D),3)</f>
        <v>0</v>
      </c>
      <c r="L51" s="259">
        <f>ROUND(SUMIF('VGT-Bewegungsdaten'!B:B,$A51,'VGT-Bewegungsdaten'!E:E),5)</f>
        <v>0</v>
      </c>
      <c r="N51" s="298" t="s">
        <v>4918</v>
      </c>
      <c r="O51" s="298" t="s">
        <v>4924</v>
      </c>
      <c r="P51" s="261">
        <f>ROUND(SUMIF('AV-Bewegungsdaten'!B:B,A51,'AV-Bewegungsdaten'!D:D),3)</f>
        <v>0</v>
      </c>
      <c r="Q51" s="259">
        <f>ROUND(SUMIF('AV-Bewegungsdaten'!B:B,$A51,'AV-Bewegungsdaten'!E:E),5)</f>
        <v>0</v>
      </c>
      <c r="S51" s="444"/>
      <c r="T51" s="444"/>
      <c r="U51" s="261">
        <f>ROUND(SUMIF('DV-Bewegungsdaten'!B:B,A51,'DV-Bewegungsdaten'!D:D),3)</f>
        <v>0</v>
      </c>
      <c r="V51" s="259">
        <f>ROUND(SUMIF('DV-Bewegungsdaten'!B:B,A51,'DV-Bewegungsdaten'!E:E),5)</f>
        <v>0</v>
      </c>
      <c r="X51" s="444"/>
      <c r="Y51" s="444"/>
      <c r="AK51" s="305"/>
    </row>
    <row r="52" spans="1:37" ht="15" customHeight="1" x14ac:dyDescent="0.25">
      <c r="A52" s="103" t="s">
        <v>2530</v>
      </c>
      <c r="B52" s="101" t="s">
        <v>2067</v>
      </c>
      <c r="C52" s="101" t="s">
        <v>3996</v>
      </c>
      <c r="D52" s="101" t="s">
        <v>1522</v>
      </c>
      <c r="F52" s="102">
        <v>6.26</v>
      </c>
      <c r="G52" s="102">
        <v>6.46</v>
      </c>
      <c r="H52" s="102">
        <v>5.01</v>
      </c>
      <c r="I52" s="102"/>
      <c r="J52" s="445"/>
      <c r="K52" s="258">
        <f>ROUND(SUMIF('VGT-Bewegungsdaten'!B:B,A52,'VGT-Bewegungsdaten'!D:D),3)</f>
        <v>0</v>
      </c>
      <c r="L52" s="259">
        <f>ROUND(SUMIF('VGT-Bewegungsdaten'!B:B,$A52,'VGT-Bewegungsdaten'!E:E),5)</f>
        <v>0</v>
      </c>
      <c r="N52" s="298" t="s">
        <v>4918</v>
      </c>
      <c r="O52" s="298" t="s">
        <v>4924</v>
      </c>
      <c r="P52" s="261">
        <f>ROUND(SUMIF('AV-Bewegungsdaten'!B:B,A52,'AV-Bewegungsdaten'!D:D),3)</f>
        <v>0</v>
      </c>
      <c r="Q52" s="259">
        <f>ROUND(SUMIF('AV-Bewegungsdaten'!B:B,$A52,'AV-Bewegungsdaten'!E:E),5)</f>
        <v>0</v>
      </c>
      <c r="S52" s="444"/>
      <c r="T52" s="444"/>
      <c r="U52" s="261">
        <f>ROUND(SUMIF('DV-Bewegungsdaten'!B:B,A52,'DV-Bewegungsdaten'!D:D),3)</f>
        <v>0</v>
      </c>
      <c r="V52" s="259">
        <f>ROUND(SUMIF('DV-Bewegungsdaten'!B:B,A52,'DV-Bewegungsdaten'!E:E),5)</f>
        <v>0</v>
      </c>
      <c r="X52" s="444"/>
      <c r="Y52" s="444"/>
      <c r="AK52" s="305"/>
    </row>
    <row r="53" spans="1:37" ht="15" customHeight="1" x14ac:dyDescent="0.25">
      <c r="A53" s="103" t="s">
        <v>2531</v>
      </c>
      <c r="B53" s="101" t="s">
        <v>2067</v>
      </c>
      <c r="C53" s="101" t="s">
        <v>3996</v>
      </c>
      <c r="D53" s="101" t="s">
        <v>1524</v>
      </c>
      <c r="F53" s="102">
        <v>5.74</v>
      </c>
      <c r="G53" s="102">
        <v>5.94</v>
      </c>
      <c r="H53" s="102">
        <v>4.59</v>
      </c>
      <c r="I53" s="102"/>
      <c r="J53" s="445"/>
      <c r="K53" s="258">
        <f>ROUND(SUMIF('VGT-Bewegungsdaten'!B:B,A53,'VGT-Bewegungsdaten'!D:D),3)</f>
        <v>0</v>
      </c>
      <c r="L53" s="259">
        <f>ROUND(SUMIF('VGT-Bewegungsdaten'!B:B,$A53,'VGT-Bewegungsdaten'!E:E),5)</f>
        <v>0</v>
      </c>
      <c r="N53" s="298" t="s">
        <v>4918</v>
      </c>
      <c r="O53" s="298" t="s">
        <v>4924</v>
      </c>
      <c r="P53" s="261">
        <f>ROUND(SUMIF('AV-Bewegungsdaten'!B:B,A53,'AV-Bewegungsdaten'!D:D),3)</f>
        <v>0</v>
      </c>
      <c r="Q53" s="259">
        <f>ROUND(SUMIF('AV-Bewegungsdaten'!B:B,$A53,'AV-Bewegungsdaten'!E:E),5)</f>
        <v>0</v>
      </c>
      <c r="S53" s="444"/>
      <c r="T53" s="444"/>
      <c r="U53" s="261">
        <f>ROUND(SUMIF('DV-Bewegungsdaten'!B:B,A53,'DV-Bewegungsdaten'!D:D),3)</f>
        <v>0</v>
      </c>
      <c r="V53" s="259">
        <f>ROUND(SUMIF('DV-Bewegungsdaten'!B:B,A53,'DV-Bewegungsdaten'!E:E),5)</f>
        <v>0</v>
      </c>
      <c r="X53" s="444"/>
      <c r="Y53" s="444"/>
      <c r="AK53" s="305"/>
    </row>
    <row r="54" spans="1:37" ht="15" customHeight="1" x14ac:dyDescent="0.25">
      <c r="A54" s="103" t="s">
        <v>2532</v>
      </c>
      <c r="B54" s="101" t="s">
        <v>2067</v>
      </c>
      <c r="C54" s="101" t="s">
        <v>3996</v>
      </c>
      <c r="D54" s="101" t="s">
        <v>1526</v>
      </c>
      <c r="F54" s="102">
        <v>4.3</v>
      </c>
      <c r="G54" s="102">
        <v>4.5</v>
      </c>
      <c r="H54" s="102">
        <v>3.44</v>
      </c>
      <c r="I54" s="102"/>
      <c r="J54" s="445"/>
      <c r="K54" s="258">
        <f>ROUND(SUMIF('VGT-Bewegungsdaten'!B:B,A54,'VGT-Bewegungsdaten'!D:D),3)</f>
        <v>0</v>
      </c>
      <c r="L54" s="259">
        <f>ROUND(SUMIF('VGT-Bewegungsdaten'!B:B,$A54,'VGT-Bewegungsdaten'!E:E),5)</f>
        <v>0</v>
      </c>
      <c r="N54" s="298" t="s">
        <v>4918</v>
      </c>
      <c r="O54" s="298" t="s">
        <v>4924</v>
      </c>
      <c r="P54" s="261">
        <f>ROUND(SUMIF('AV-Bewegungsdaten'!B:B,A54,'AV-Bewegungsdaten'!D:D),3)</f>
        <v>0</v>
      </c>
      <c r="Q54" s="259">
        <f>ROUND(SUMIF('AV-Bewegungsdaten'!B:B,$A54,'AV-Bewegungsdaten'!E:E),5)</f>
        <v>0</v>
      </c>
      <c r="S54" s="444"/>
      <c r="T54" s="444"/>
      <c r="U54" s="261">
        <f>ROUND(SUMIF('DV-Bewegungsdaten'!B:B,A54,'DV-Bewegungsdaten'!D:D),3)</f>
        <v>0</v>
      </c>
      <c r="V54" s="259">
        <f>ROUND(SUMIF('DV-Bewegungsdaten'!B:B,A54,'DV-Bewegungsdaten'!E:E),5)</f>
        <v>0</v>
      </c>
      <c r="X54" s="444"/>
      <c r="Y54" s="444"/>
      <c r="AK54" s="305"/>
    </row>
    <row r="55" spans="1:37" ht="15" customHeight="1" x14ac:dyDescent="0.25">
      <c r="A55" s="103" t="s">
        <v>2533</v>
      </c>
      <c r="B55" s="101" t="s">
        <v>2067</v>
      </c>
      <c r="C55" s="101" t="s">
        <v>3996</v>
      </c>
      <c r="D55" s="101" t="s">
        <v>1528</v>
      </c>
      <c r="F55" s="102">
        <v>3.47</v>
      </c>
      <c r="G55" s="102">
        <v>3.6700000000000004</v>
      </c>
      <c r="H55" s="102">
        <v>2.78</v>
      </c>
      <c r="I55" s="102"/>
      <c r="J55" s="445"/>
      <c r="K55" s="258">
        <f>ROUND(SUMIF('VGT-Bewegungsdaten'!B:B,A55,'VGT-Bewegungsdaten'!D:D),3)</f>
        <v>0</v>
      </c>
      <c r="L55" s="259">
        <f>ROUND(SUMIF('VGT-Bewegungsdaten'!B:B,$A55,'VGT-Bewegungsdaten'!E:E),5)</f>
        <v>0</v>
      </c>
      <c r="N55" s="298" t="s">
        <v>4918</v>
      </c>
      <c r="O55" s="298" t="s">
        <v>4924</v>
      </c>
      <c r="P55" s="261">
        <f>ROUND(SUMIF('AV-Bewegungsdaten'!B:B,A55,'AV-Bewegungsdaten'!D:D),3)</f>
        <v>0</v>
      </c>
      <c r="Q55" s="259">
        <f>ROUND(SUMIF('AV-Bewegungsdaten'!B:B,$A55,'AV-Bewegungsdaten'!E:E),5)</f>
        <v>0</v>
      </c>
      <c r="S55" s="444"/>
      <c r="T55" s="444"/>
      <c r="U55" s="261">
        <f>ROUND(SUMIF('DV-Bewegungsdaten'!B:B,A55,'DV-Bewegungsdaten'!D:D),3)</f>
        <v>0</v>
      </c>
      <c r="V55" s="259">
        <f>ROUND(SUMIF('DV-Bewegungsdaten'!B:B,A55,'DV-Bewegungsdaten'!E:E),5)</f>
        <v>0</v>
      </c>
      <c r="X55" s="444"/>
      <c r="Y55" s="444"/>
      <c r="AK55" s="305"/>
    </row>
    <row r="56" spans="1:37" ht="15" customHeight="1" x14ac:dyDescent="0.25">
      <c r="A56" s="103" t="s">
        <v>3267</v>
      </c>
      <c r="B56" s="101" t="s">
        <v>2067</v>
      </c>
      <c r="C56" s="101" t="s">
        <v>3997</v>
      </c>
      <c r="D56" s="101" t="s">
        <v>2524</v>
      </c>
      <c r="F56" s="102">
        <v>12.67</v>
      </c>
      <c r="G56" s="102">
        <v>12.87</v>
      </c>
      <c r="H56" s="102">
        <v>10.14</v>
      </c>
      <c r="I56" s="102"/>
      <c r="J56" s="445"/>
      <c r="K56" s="258">
        <f>ROUND(SUMIF('VGT-Bewegungsdaten'!B:B,A56,'VGT-Bewegungsdaten'!D:D),3)</f>
        <v>0</v>
      </c>
      <c r="L56" s="259">
        <f>ROUND(SUMIF('VGT-Bewegungsdaten'!B:B,$A56,'VGT-Bewegungsdaten'!E:E),5)</f>
        <v>0</v>
      </c>
      <c r="N56" s="298" t="s">
        <v>4918</v>
      </c>
      <c r="O56" s="298" t="s">
        <v>4924</v>
      </c>
      <c r="P56" s="261">
        <f>ROUND(SUMIF('AV-Bewegungsdaten'!B:B,A56,'AV-Bewegungsdaten'!D:D),3)</f>
        <v>0</v>
      </c>
      <c r="Q56" s="259">
        <f>ROUND(SUMIF('AV-Bewegungsdaten'!B:B,$A56,'AV-Bewegungsdaten'!E:E),5)</f>
        <v>0</v>
      </c>
      <c r="S56" s="444"/>
      <c r="T56" s="444"/>
      <c r="U56" s="261">
        <f>ROUND(SUMIF('DV-Bewegungsdaten'!B:B,A56,'DV-Bewegungsdaten'!D:D),3)</f>
        <v>0</v>
      </c>
      <c r="V56" s="259">
        <f>ROUND(SUMIF('DV-Bewegungsdaten'!B:B,A56,'DV-Bewegungsdaten'!E:E),5)</f>
        <v>0</v>
      </c>
      <c r="X56" s="444"/>
      <c r="Y56" s="444"/>
      <c r="AK56" s="305"/>
    </row>
    <row r="57" spans="1:37" ht="15" customHeight="1" x14ac:dyDescent="0.25">
      <c r="A57" s="103" t="s">
        <v>3268</v>
      </c>
      <c r="B57" s="101" t="s">
        <v>2067</v>
      </c>
      <c r="C57" s="101" t="s">
        <v>3997</v>
      </c>
      <c r="D57" s="101" t="s">
        <v>1512</v>
      </c>
      <c r="F57" s="102">
        <v>11.67</v>
      </c>
      <c r="G57" s="102">
        <v>11.87</v>
      </c>
      <c r="H57" s="102">
        <v>9.34</v>
      </c>
      <c r="I57" s="102"/>
      <c r="J57" s="445"/>
      <c r="K57" s="258">
        <f>ROUND(SUMIF('VGT-Bewegungsdaten'!B:B,A57,'VGT-Bewegungsdaten'!D:D),3)</f>
        <v>0</v>
      </c>
      <c r="L57" s="259">
        <f>ROUND(SUMIF('VGT-Bewegungsdaten'!B:B,$A57,'VGT-Bewegungsdaten'!E:E),5)</f>
        <v>0</v>
      </c>
      <c r="N57" s="298" t="s">
        <v>4918</v>
      </c>
      <c r="O57" s="298" t="s">
        <v>4924</v>
      </c>
      <c r="P57" s="261">
        <f>ROUND(SUMIF('AV-Bewegungsdaten'!B:B,A57,'AV-Bewegungsdaten'!D:D),3)</f>
        <v>0</v>
      </c>
      <c r="Q57" s="259">
        <f>ROUND(SUMIF('AV-Bewegungsdaten'!B:B,$A57,'AV-Bewegungsdaten'!E:E),5)</f>
        <v>0</v>
      </c>
      <c r="S57" s="444"/>
      <c r="T57" s="444"/>
      <c r="U57" s="261">
        <f>ROUND(SUMIF('DV-Bewegungsdaten'!B:B,A57,'DV-Bewegungsdaten'!D:D),3)</f>
        <v>0</v>
      </c>
      <c r="V57" s="259">
        <f>ROUND(SUMIF('DV-Bewegungsdaten'!B:B,A57,'DV-Bewegungsdaten'!E:E),5)</f>
        <v>0</v>
      </c>
      <c r="X57" s="444"/>
      <c r="Y57" s="444"/>
      <c r="AK57" s="305"/>
    </row>
    <row r="58" spans="1:37" ht="15" customHeight="1" x14ac:dyDescent="0.25">
      <c r="A58" s="103" t="s">
        <v>3269</v>
      </c>
      <c r="B58" s="101" t="s">
        <v>2067</v>
      </c>
      <c r="C58" s="101" t="s">
        <v>3997</v>
      </c>
      <c r="D58" s="101" t="s">
        <v>1514</v>
      </c>
      <c r="F58" s="102">
        <v>8.65</v>
      </c>
      <c r="G58" s="102">
        <v>8.85</v>
      </c>
      <c r="H58" s="102">
        <v>6.92</v>
      </c>
      <c r="I58" s="102"/>
      <c r="J58" s="445"/>
      <c r="K58" s="258">
        <f>ROUND(SUMIF('VGT-Bewegungsdaten'!B:B,A58,'VGT-Bewegungsdaten'!D:D),3)</f>
        <v>0</v>
      </c>
      <c r="L58" s="259">
        <f>ROUND(SUMIF('VGT-Bewegungsdaten'!B:B,$A58,'VGT-Bewegungsdaten'!E:E),5)</f>
        <v>0</v>
      </c>
      <c r="N58" s="298" t="s">
        <v>4918</v>
      </c>
      <c r="O58" s="298" t="s">
        <v>4924</v>
      </c>
      <c r="P58" s="261">
        <f>ROUND(SUMIF('AV-Bewegungsdaten'!B:B,A58,'AV-Bewegungsdaten'!D:D),3)</f>
        <v>0</v>
      </c>
      <c r="Q58" s="259">
        <f>ROUND(SUMIF('AV-Bewegungsdaten'!B:B,$A58,'AV-Bewegungsdaten'!E:E),5)</f>
        <v>0</v>
      </c>
      <c r="S58" s="444"/>
      <c r="T58" s="444"/>
      <c r="U58" s="261">
        <f>ROUND(SUMIF('DV-Bewegungsdaten'!B:B,A58,'DV-Bewegungsdaten'!D:D),3)</f>
        <v>0</v>
      </c>
      <c r="V58" s="259">
        <f>ROUND(SUMIF('DV-Bewegungsdaten'!B:B,A58,'DV-Bewegungsdaten'!E:E),5)</f>
        <v>0</v>
      </c>
      <c r="X58" s="444"/>
      <c r="Y58" s="444"/>
      <c r="AK58" s="305"/>
    </row>
    <row r="59" spans="1:37" ht="15" customHeight="1" x14ac:dyDescent="0.25">
      <c r="A59" s="103" t="s">
        <v>3270</v>
      </c>
      <c r="B59" s="101" t="s">
        <v>2067</v>
      </c>
      <c r="C59" s="101" t="s">
        <v>3997</v>
      </c>
      <c r="D59" s="101" t="s">
        <v>1516</v>
      </c>
      <c r="F59" s="102">
        <v>7.65</v>
      </c>
      <c r="G59" s="102">
        <v>7.8500000000000005</v>
      </c>
      <c r="H59" s="102">
        <v>6.12</v>
      </c>
      <c r="I59" s="102"/>
      <c r="J59" s="445"/>
      <c r="K59" s="258">
        <f>ROUND(SUMIF('VGT-Bewegungsdaten'!B:B,A59,'VGT-Bewegungsdaten'!D:D),3)</f>
        <v>0</v>
      </c>
      <c r="L59" s="259">
        <f>ROUND(SUMIF('VGT-Bewegungsdaten'!B:B,$A59,'VGT-Bewegungsdaten'!E:E),5)</f>
        <v>0</v>
      </c>
      <c r="N59" s="298" t="s">
        <v>4918</v>
      </c>
      <c r="O59" s="298" t="s">
        <v>4924</v>
      </c>
      <c r="P59" s="261">
        <f>ROUND(SUMIF('AV-Bewegungsdaten'!B:B,A59,'AV-Bewegungsdaten'!D:D),3)</f>
        <v>0</v>
      </c>
      <c r="Q59" s="259">
        <f>ROUND(SUMIF('AV-Bewegungsdaten'!B:B,$A59,'AV-Bewegungsdaten'!E:E),5)</f>
        <v>0</v>
      </c>
      <c r="S59" s="444"/>
      <c r="T59" s="444"/>
      <c r="U59" s="261">
        <f>ROUND(SUMIF('DV-Bewegungsdaten'!B:B,A59,'DV-Bewegungsdaten'!D:D),3)</f>
        <v>0</v>
      </c>
      <c r="V59" s="259">
        <f>ROUND(SUMIF('DV-Bewegungsdaten'!B:B,A59,'DV-Bewegungsdaten'!E:E),5)</f>
        <v>0</v>
      </c>
      <c r="X59" s="444"/>
      <c r="Y59" s="444"/>
      <c r="AK59" s="305"/>
    </row>
    <row r="60" spans="1:37" ht="15" customHeight="1" x14ac:dyDescent="0.25">
      <c r="A60" s="103" t="s">
        <v>3271</v>
      </c>
      <c r="B60" s="101" t="s">
        <v>2067</v>
      </c>
      <c r="C60" s="101" t="s">
        <v>3997</v>
      </c>
      <c r="D60" s="101" t="s">
        <v>1518</v>
      </c>
      <c r="F60" s="102">
        <v>8.65</v>
      </c>
      <c r="G60" s="102">
        <v>8.85</v>
      </c>
      <c r="H60" s="102">
        <v>6.92</v>
      </c>
      <c r="I60" s="102"/>
      <c r="J60" s="445"/>
      <c r="K60" s="258">
        <f>ROUND(SUMIF('VGT-Bewegungsdaten'!B:B,A60,'VGT-Bewegungsdaten'!D:D),3)</f>
        <v>0</v>
      </c>
      <c r="L60" s="259">
        <f>ROUND(SUMIF('VGT-Bewegungsdaten'!B:B,$A60,'VGT-Bewegungsdaten'!E:E),5)</f>
        <v>0</v>
      </c>
      <c r="N60" s="298" t="s">
        <v>4918</v>
      </c>
      <c r="O60" s="298" t="s">
        <v>4924</v>
      </c>
      <c r="P60" s="261">
        <f>ROUND(SUMIF('AV-Bewegungsdaten'!B:B,A60,'AV-Bewegungsdaten'!D:D),3)</f>
        <v>0</v>
      </c>
      <c r="Q60" s="259">
        <f>ROUND(SUMIF('AV-Bewegungsdaten'!B:B,$A60,'AV-Bewegungsdaten'!E:E),5)</f>
        <v>0</v>
      </c>
      <c r="S60" s="444"/>
      <c r="T60" s="444"/>
      <c r="U60" s="261">
        <f>ROUND(SUMIF('DV-Bewegungsdaten'!B:B,A60,'DV-Bewegungsdaten'!D:D),3)</f>
        <v>0</v>
      </c>
      <c r="V60" s="259">
        <f>ROUND(SUMIF('DV-Bewegungsdaten'!B:B,A60,'DV-Bewegungsdaten'!E:E),5)</f>
        <v>0</v>
      </c>
      <c r="X60" s="444"/>
      <c r="Y60" s="444"/>
      <c r="AK60" s="305"/>
    </row>
    <row r="61" spans="1:37" ht="15" customHeight="1" x14ac:dyDescent="0.25">
      <c r="A61" s="103" t="s">
        <v>3272</v>
      </c>
      <c r="B61" s="101" t="s">
        <v>2067</v>
      </c>
      <c r="C61" s="101" t="s">
        <v>3997</v>
      </c>
      <c r="D61" s="101" t="s">
        <v>1520</v>
      </c>
      <c r="F61" s="102">
        <v>7.14</v>
      </c>
      <c r="G61" s="102">
        <v>7.34</v>
      </c>
      <c r="H61" s="102">
        <v>5.71</v>
      </c>
      <c r="I61" s="102"/>
      <c r="J61" s="445"/>
      <c r="K61" s="258">
        <f>ROUND(SUMIF('VGT-Bewegungsdaten'!B:B,A61,'VGT-Bewegungsdaten'!D:D),3)</f>
        <v>0</v>
      </c>
      <c r="L61" s="259">
        <f>ROUND(SUMIF('VGT-Bewegungsdaten'!B:B,$A61,'VGT-Bewegungsdaten'!E:E),5)</f>
        <v>0</v>
      </c>
      <c r="N61" s="298" t="s">
        <v>4918</v>
      </c>
      <c r="O61" s="298" t="s">
        <v>4924</v>
      </c>
      <c r="P61" s="261">
        <f>ROUND(SUMIF('AV-Bewegungsdaten'!B:B,A61,'AV-Bewegungsdaten'!D:D),3)</f>
        <v>0</v>
      </c>
      <c r="Q61" s="259">
        <f>ROUND(SUMIF('AV-Bewegungsdaten'!B:B,$A61,'AV-Bewegungsdaten'!E:E),5)</f>
        <v>0</v>
      </c>
      <c r="S61" s="444"/>
      <c r="T61" s="444"/>
      <c r="U61" s="261">
        <f>ROUND(SUMIF('DV-Bewegungsdaten'!B:B,A61,'DV-Bewegungsdaten'!D:D),3)</f>
        <v>0</v>
      </c>
      <c r="V61" s="259">
        <f>ROUND(SUMIF('DV-Bewegungsdaten'!B:B,A61,'DV-Bewegungsdaten'!E:E),5)</f>
        <v>0</v>
      </c>
      <c r="X61" s="444"/>
      <c r="Y61" s="444"/>
      <c r="AK61" s="305"/>
    </row>
    <row r="62" spans="1:37" ht="15" customHeight="1" x14ac:dyDescent="0.25">
      <c r="A62" s="103" t="s">
        <v>3273</v>
      </c>
      <c r="B62" s="101" t="s">
        <v>2067</v>
      </c>
      <c r="C62" s="101" t="s">
        <v>3997</v>
      </c>
      <c r="D62" s="101" t="s">
        <v>1522</v>
      </c>
      <c r="F62" s="102">
        <v>6.19</v>
      </c>
      <c r="G62" s="102">
        <v>6.3900000000000006</v>
      </c>
      <c r="H62" s="102">
        <v>4.95</v>
      </c>
      <c r="I62" s="102"/>
      <c r="J62" s="445"/>
      <c r="K62" s="258">
        <f>ROUND(SUMIF('VGT-Bewegungsdaten'!B:B,A62,'VGT-Bewegungsdaten'!D:D),3)</f>
        <v>0</v>
      </c>
      <c r="L62" s="259">
        <f>ROUND(SUMIF('VGT-Bewegungsdaten'!B:B,$A62,'VGT-Bewegungsdaten'!E:E),5)</f>
        <v>0</v>
      </c>
      <c r="N62" s="298" t="s">
        <v>4918</v>
      </c>
      <c r="O62" s="298" t="s">
        <v>4924</v>
      </c>
      <c r="P62" s="261">
        <f>ROUND(SUMIF('AV-Bewegungsdaten'!B:B,A62,'AV-Bewegungsdaten'!D:D),3)</f>
        <v>0</v>
      </c>
      <c r="Q62" s="259">
        <f>ROUND(SUMIF('AV-Bewegungsdaten'!B:B,$A62,'AV-Bewegungsdaten'!E:E),5)</f>
        <v>0</v>
      </c>
      <c r="S62" s="444"/>
      <c r="T62" s="444"/>
      <c r="U62" s="261">
        <f>ROUND(SUMIF('DV-Bewegungsdaten'!B:B,A62,'DV-Bewegungsdaten'!D:D),3)</f>
        <v>0</v>
      </c>
      <c r="V62" s="259">
        <f>ROUND(SUMIF('DV-Bewegungsdaten'!B:B,A62,'DV-Bewegungsdaten'!E:E),5)</f>
        <v>0</v>
      </c>
      <c r="X62" s="444"/>
      <c r="Y62" s="444"/>
      <c r="AK62" s="305"/>
    </row>
    <row r="63" spans="1:37" ht="15" customHeight="1" x14ac:dyDescent="0.25">
      <c r="A63" s="103" t="s">
        <v>3274</v>
      </c>
      <c r="B63" s="101" t="s">
        <v>2067</v>
      </c>
      <c r="C63" s="101" t="s">
        <v>3997</v>
      </c>
      <c r="D63" s="101" t="s">
        <v>1524</v>
      </c>
      <c r="F63" s="102">
        <v>5.68</v>
      </c>
      <c r="G63" s="102">
        <v>5.88</v>
      </c>
      <c r="H63" s="102">
        <v>4.54</v>
      </c>
      <c r="I63" s="102"/>
      <c r="J63" s="445"/>
      <c r="K63" s="258">
        <f>ROUND(SUMIF('VGT-Bewegungsdaten'!B:B,A63,'VGT-Bewegungsdaten'!D:D),3)</f>
        <v>0</v>
      </c>
      <c r="L63" s="259">
        <f>ROUND(SUMIF('VGT-Bewegungsdaten'!B:B,$A63,'VGT-Bewegungsdaten'!E:E),5)</f>
        <v>0</v>
      </c>
      <c r="N63" s="298" t="s">
        <v>4918</v>
      </c>
      <c r="O63" s="298" t="s">
        <v>4924</v>
      </c>
      <c r="P63" s="261">
        <f>ROUND(SUMIF('AV-Bewegungsdaten'!B:B,A63,'AV-Bewegungsdaten'!D:D),3)</f>
        <v>0</v>
      </c>
      <c r="Q63" s="259">
        <f>ROUND(SUMIF('AV-Bewegungsdaten'!B:B,$A63,'AV-Bewegungsdaten'!E:E),5)</f>
        <v>0</v>
      </c>
      <c r="S63" s="444"/>
      <c r="T63" s="444"/>
      <c r="U63" s="261">
        <f>ROUND(SUMIF('DV-Bewegungsdaten'!B:B,A63,'DV-Bewegungsdaten'!D:D),3)</f>
        <v>0</v>
      </c>
      <c r="V63" s="259">
        <f>ROUND(SUMIF('DV-Bewegungsdaten'!B:B,A63,'DV-Bewegungsdaten'!E:E),5)</f>
        <v>0</v>
      </c>
      <c r="X63" s="444"/>
      <c r="Y63" s="444"/>
      <c r="AK63" s="305"/>
    </row>
    <row r="64" spans="1:37" ht="15" customHeight="1" x14ac:dyDescent="0.25">
      <c r="A64" s="103" t="s">
        <v>3275</v>
      </c>
      <c r="B64" s="101" t="s">
        <v>2067</v>
      </c>
      <c r="C64" s="101" t="s">
        <v>3997</v>
      </c>
      <c r="D64" s="101" t="s">
        <v>1526</v>
      </c>
      <c r="F64" s="102">
        <v>4.25</v>
      </c>
      <c r="G64" s="102">
        <v>4.45</v>
      </c>
      <c r="H64" s="102">
        <v>3.4</v>
      </c>
      <c r="I64" s="102"/>
      <c r="J64" s="445"/>
      <c r="K64" s="258">
        <f>ROUND(SUMIF('VGT-Bewegungsdaten'!B:B,A64,'VGT-Bewegungsdaten'!D:D),3)</f>
        <v>0</v>
      </c>
      <c r="L64" s="259">
        <f>ROUND(SUMIF('VGT-Bewegungsdaten'!B:B,$A64,'VGT-Bewegungsdaten'!E:E),5)</f>
        <v>0</v>
      </c>
      <c r="N64" s="298" t="s">
        <v>4918</v>
      </c>
      <c r="O64" s="298" t="s">
        <v>4924</v>
      </c>
      <c r="P64" s="261">
        <f>ROUND(SUMIF('AV-Bewegungsdaten'!B:B,A64,'AV-Bewegungsdaten'!D:D),3)</f>
        <v>0</v>
      </c>
      <c r="Q64" s="259">
        <f>ROUND(SUMIF('AV-Bewegungsdaten'!B:B,$A64,'AV-Bewegungsdaten'!E:E),5)</f>
        <v>0</v>
      </c>
      <c r="S64" s="444"/>
      <c r="T64" s="444"/>
      <c r="U64" s="261">
        <f>ROUND(SUMIF('DV-Bewegungsdaten'!B:B,A64,'DV-Bewegungsdaten'!D:D),3)</f>
        <v>0</v>
      </c>
      <c r="V64" s="259">
        <f>ROUND(SUMIF('DV-Bewegungsdaten'!B:B,A64,'DV-Bewegungsdaten'!E:E),5)</f>
        <v>0</v>
      </c>
      <c r="X64" s="444"/>
      <c r="Y64" s="444"/>
      <c r="AK64" s="305"/>
    </row>
    <row r="65" spans="1:37" ht="15" customHeight="1" x14ac:dyDescent="0.25">
      <c r="A65" s="103" t="s">
        <v>3276</v>
      </c>
      <c r="B65" s="101" t="s">
        <v>2067</v>
      </c>
      <c r="C65" s="101" t="s">
        <v>3997</v>
      </c>
      <c r="D65" s="101" t="s">
        <v>1528</v>
      </c>
      <c r="F65" s="102">
        <v>3.43</v>
      </c>
      <c r="G65" s="102">
        <v>3.6300000000000003</v>
      </c>
      <c r="H65" s="102">
        <v>2.74</v>
      </c>
      <c r="I65" s="102"/>
      <c r="J65" s="445"/>
      <c r="K65" s="258">
        <f>ROUND(SUMIF('VGT-Bewegungsdaten'!B:B,A65,'VGT-Bewegungsdaten'!D:D),3)</f>
        <v>0</v>
      </c>
      <c r="L65" s="259">
        <f>ROUND(SUMIF('VGT-Bewegungsdaten'!B:B,$A65,'VGT-Bewegungsdaten'!E:E),5)</f>
        <v>0</v>
      </c>
      <c r="N65" s="298" t="s">
        <v>4918</v>
      </c>
      <c r="O65" s="298" t="s">
        <v>4924</v>
      </c>
      <c r="P65" s="261">
        <f>ROUND(SUMIF('AV-Bewegungsdaten'!B:B,A65,'AV-Bewegungsdaten'!D:D),3)</f>
        <v>0</v>
      </c>
      <c r="Q65" s="259">
        <f>ROUND(SUMIF('AV-Bewegungsdaten'!B:B,$A65,'AV-Bewegungsdaten'!E:E),5)</f>
        <v>0</v>
      </c>
      <c r="S65" s="444"/>
      <c r="T65" s="444"/>
      <c r="U65" s="261">
        <f>ROUND(SUMIF('DV-Bewegungsdaten'!B:B,A65,'DV-Bewegungsdaten'!D:D),3)</f>
        <v>0</v>
      </c>
      <c r="V65" s="259">
        <f>ROUND(SUMIF('DV-Bewegungsdaten'!B:B,A65,'DV-Bewegungsdaten'!E:E),5)</f>
        <v>0</v>
      </c>
      <c r="X65" s="444"/>
      <c r="Y65" s="444"/>
      <c r="AK65" s="305"/>
    </row>
    <row r="66" spans="1:37" ht="15" customHeight="1" x14ac:dyDescent="0.25">
      <c r="A66" s="103" t="s">
        <v>3998</v>
      </c>
      <c r="B66" s="101" t="s">
        <v>2067</v>
      </c>
      <c r="C66" s="101" t="s">
        <v>3999</v>
      </c>
      <c r="D66" s="101" t="s">
        <v>4000</v>
      </c>
      <c r="F66" s="102">
        <v>12.67</v>
      </c>
      <c r="G66" s="102">
        <v>12.87</v>
      </c>
      <c r="H66" s="102">
        <v>10.14</v>
      </c>
      <c r="I66" s="102"/>
      <c r="J66" s="445"/>
      <c r="K66" s="258">
        <f>ROUND(SUMIF('VGT-Bewegungsdaten'!B:B,A66,'VGT-Bewegungsdaten'!D:D),3)</f>
        <v>0</v>
      </c>
      <c r="L66" s="259">
        <f>ROUND(SUMIF('VGT-Bewegungsdaten'!B:B,$A66,'VGT-Bewegungsdaten'!E:E),5)</f>
        <v>0</v>
      </c>
      <c r="N66" s="298" t="s">
        <v>4918</v>
      </c>
      <c r="O66" s="298" t="s">
        <v>4924</v>
      </c>
      <c r="P66" s="261">
        <f>ROUND(SUMIF('AV-Bewegungsdaten'!B:B,A66,'AV-Bewegungsdaten'!D:D),3)</f>
        <v>0</v>
      </c>
      <c r="Q66" s="259">
        <f>ROUND(SUMIF('AV-Bewegungsdaten'!B:B,$A66,'AV-Bewegungsdaten'!E:E),5)</f>
        <v>0</v>
      </c>
      <c r="S66" s="444"/>
      <c r="T66" s="444"/>
      <c r="U66" s="261">
        <f>ROUND(SUMIF('DV-Bewegungsdaten'!B:B,A66,'DV-Bewegungsdaten'!D:D),3)</f>
        <v>0</v>
      </c>
      <c r="V66" s="259">
        <f>ROUND(SUMIF('DV-Bewegungsdaten'!B:B,A66,'DV-Bewegungsdaten'!E:E),5)</f>
        <v>0</v>
      </c>
      <c r="X66" s="444"/>
      <c r="Y66" s="444"/>
      <c r="AK66" s="305"/>
    </row>
    <row r="67" spans="1:37" ht="15" customHeight="1" x14ac:dyDescent="0.25">
      <c r="A67" s="103" t="s">
        <v>4001</v>
      </c>
      <c r="B67" s="101" t="s">
        <v>2067</v>
      </c>
      <c r="C67" s="101" t="s">
        <v>4002</v>
      </c>
      <c r="D67" s="101" t="s">
        <v>4003</v>
      </c>
      <c r="F67" s="102">
        <v>11.67</v>
      </c>
      <c r="G67" s="102">
        <v>11.87</v>
      </c>
      <c r="H67" s="102">
        <v>9.34</v>
      </c>
      <c r="I67" s="102"/>
      <c r="J67" s="445"/>
      <c r="K67" s="258">
        <f>ROUND(SUMIF('VGT-Bewegungsdaten'!B:B,A67,'VGT-Bewegungsdaten'!D:D),3)</f>
        <v>0</v>
      </c>
      <c r="L67" s="259">
        <f>ROUND(SUMIF('VGT-Bewegungsdaten'!B:B,$A67,'VGT-Bewegungsdaten'!E:E),5)</f>
        <v>0</v>
      </c>
      <c r="N67" s="298" t="s">
        <v>4918</v>
      </c>
      <c r="O67" s="298" t="s">
        <v>4924</v>
      </c>
      <c r="P67" s="261">
        <f>ROUND(SUMIF('AV-Bewegungsdaten'!B:B,A67,'AV-Bewegungsdaten'!D:D),3)</f>
        <v>0</v>
      </c>
      <c r="Q67" s="259">
        <f>ROUND(SUMIF('AV-Bewegungsdaten'!B:B,$A67,'AV-Bewegungsdaten'!E:E),5)</f>
        <v>0</v>
      </c>
      <c r="S67" s="444"/>
      <c r="T67" s="444"/>
      <c r="U67" s="261">
        <f>ROUND(SUMIF('DV-Bewegungsdaten'!B:B,A67,'DV-Bewegungsdaten'!D:D),3)</f>
        <v>0</v>
      </c>
      <c r="V67" s="259">
        <f>ROUND(SUMIF('DV-Bewegungsdaten'!B:B,A67,'DV-Bewegungsdaten'!E:E),5)</f>
        <v>0</v>
      </c>
      <c r="X67" s="444"/>
      <c r="Y67" s="444"/>
      <c r="AK67" s="305"/>
    </row>
    <row r="68" spans="1:37" ht="15" customHeight="1" x14ac:dyDescent="0.25">
      <c r="A68" s="103" t="s">
        <v>4004</v>
      </c>
      <c r="B68" s="101" t="s">
        <v>2067</v>
      </c>
      <c r="C68" s="101" t="s">
        <v>3999</v>
      </c>
      <c r="D68" s="101" t="s">
        <v>4005</v>
      </c>
      <c r="F68" s="102">
        <v>8.65</v>
      </c>
      <c r="G68" s="102">
        <v>8.85</v>
      </c>
      <c r="H68" s="102">
        <v>6.92</v>
      </c>
      <c r="I68" s="102"/>
      <c r="J68" s="445"/>
      <c r="K68" s="258">
        <f>ROUND(SUMIF('VGT-Bewegungsdaten'!B:B,A68,'VGT-Bewegungsdaten'!D:D),3)</f>
        <v>0</v>
      </c>
      <c r="L68" s="259">
        <f>ROUND(SUMIF('VGT-Bewegungsdaten'!B:B,$A68,'VGT-Bewegungsdaten'!E:E),5)</f>
        <v>0</v>
      </c>
      <c r="N68" s="298" t="s">
        <v>4918</v>
      </c>
      <c r="O68" s="298" t="s">
        <v>4924</v>
      </c>
      <c r="P68" s="261">
        <f>ROUND(SUMIF('AV-Bewegungsdaten'!B:B,A68,'AV-Bewegungsdaten'!D:D),3)</f>
        <v>0</v>
      </c>
      <c r="Q68" s="259">
        <f>ROUND(SUMIF('AV-Bewegungsdaten'!B:B,$A68,'AV-Bewegungsdaten'!E:E),5)</f>
        <v>0</v>
      </c>
      <c r="S68" s="444"/>
      <c r="T68" s="444"/>
      <c r="U68" s="261">
        <f>ROUND(SUMIF('DV-Bewegungsdaten'!B:B,A68,'DV-Bewegungsdaten'!D:D),3)</f>
        <v>0</v>
      </c>
      <c r="V68" s="259">
        <f>ROUND(SUMIF('DV-Bewegungsdaten'!B:B,A68,'DV-Bewegungsdaten'!E:E),5)</f>
        <v>0</v>
      </c>
      <c r="X68" s="444"/>
      <c r="Y68" s="444"/>
      <c r="AK68" s="305"/>
    </row>
    <row r="69" spans="1:37" ht="15" customHeight="1" x14ac:dyDescent="0.25">
      <c r="A69" s="103" t="s">
        <v>4006</v>
      </c>
      <c r="B69" s="101" t="s">
        <v>2067</v>
      </c>
      <c r="C69" s="101" t="s">
        <v>3999</v>
      </c>
      <c r="D69" s="101" t="s">
        <v>4007</v>
      </c>
      <c r="F69" s="102">
        <v>7.65</v>
      </c>
      <c r="G69" s="102">
        <v>7.8500000000000005</v>
      </c>
      <c r="H69" s="102">
        <v>6.12</v>
      </c>
      <c r="I69" s="102"/>
      <c r="J69" s="445"/>
      <c r="K69" s="258">
        <f>ROUND(SUMIF('VGT-Bewegungsdaten'!B:B,A69,'VGT-Bewegungsdaten'!D:D),3)</f>
        <v>0</v>
      </c>
      <c r="L69" s="259">
        <f>ROUND(SUMIF('VGT-Bewegungsdaten'!B:B,$A69,'VGT-Bewegungsdaten'!E:E),5)</f>
        <v>0</v>
      </c>
      <c r="N69" s="298" t="s">
        <v>4918</v>
      </c>
      <c r="O69" s="298" t="s">
        <v>4924</v>
      </c>
      <c r="P69" s="261">
        <f>ROUND(SUMIF('AV-Bewegungsdaten'!B:B,A69,'AV-Bewegungsdaten'!D:D),3)</f>
        <v>0</v>
      </c>
      <c r="Q69" s="259">
        <f>ROUND(SUMIF('AV-Bewegungsdaten'!B:B,$A69,'AV-Bewegungsdaten'!E:E),5)</f>
        <v>0</v>
      </c>
      <c r="S69" s="444"/>
      <c r="T69" s="444"/>
      <c r="U69" s="261">
        <f>ROUND(SUMIF('DV-Bewegungsdaten'!B:B,A69,'DV-Bewegungsdaten'!D:D),3)</f>
        <v>0</v>
      </c>
      <c r="V69" s="259">
        <f>ROUND(SUMIF('DV-Bewegungsdaten'!B:B,A69,'DV-Bewegungsdaten'!E:E),5)</f>
        <v>0</v>
      </c>
      <c r="X69" s="444"/>
      <c r="Y69" s="444"/>
      <c r="AK69" s="305"/>
    </row>
    <row r="70" spans="1:37" ht="15" customHeight="1" x14ac:dyDescent="0.25">
      <c r="A70" s="103" t="s">
        <v>4008</v>
      </c>
      <c r="B70" s="101" t="s">
        <v>2067</v>
      </c>
      <c r="C70" s="101" t="s">
        <v>4002</v>
      </c>
      <c r="D70" s="101" t="s">
        <v>4009</v>
      </c>
      <c r="F70" s="102">
        <v>8.65</v>
      </c>
      <c r="G70" s="102">
        <v>8.85</v>
      </c>
      <c r="H70" s="102">
        <v>6.92</v>
      </c>
      <c r="I70" s="102"/>
      <c r="J70" s="445"/>
      <c r="K70" s="258">
        <f>ROUND(SUMIF('VGT-Bewegungsdaten'!B:B,A70,'VGT-Bewegungsdaten'!D:D),3)</f>
        <v>0</v>
      </c>
      <c r="L70" s="259">
        <f>ROUND(SUMIF('VGT-Bewegungsdaten'!B:B,$A70,'VGT-Bewegungsdaten'!E:E),5)</f>
        <v>0</v>
      </c>
      <c r="N70" s="298" t="s">
        <v>4918</v>
      </c>
      <c r="O70" s="298" t="s">
        <v>4924</v>
      </c>
      <c r="P70" s="261">
        <f>ROUND(SUMIF('AV-Bewegungsdaten'!B:B,A70,'AV-Bewegungsdaten'!D:D),3)</f>
        <v>0</v>
      </c>
      <c r="Q70" s="259">
        <f>ROUND(SUMIF('AV-Bewegungsdaten'!B:B,$A70,'AV-Bewegungsdaten'!E:E),5)</f>
        <v>0</v>
      </c>
      <c r="S70" s="444"/>
      <c r="T70" s="444"/>
      <c r="U70" s="261">
        <f>ROUND(SUMIF('DV-Bewegungsdaten'!B:B,A70,'DV-Bewegungsdaten'!D:D),3)</f>
        <v>0</v>
      </c>
      <c r="V70" s="259">
        <f>ROUND(SUMIF('DV-Bewegungsdaten'!B:B,A70,'DV-Bewegungsdaten'!E:E),5)</f>
        <v>0</v>
      </c>
      <c r="X70" s="444"/>
      <c r="Y70" s="444"/>
      <c r="AK70" s="305"/>
    </row>
    <row r="71" spans="1:37" ht="15" customHeight="1" x14ac:dyDescent="0.25">
      <c r="A71" s="103" t="s">
        <v>4010</v>
      </c>
      <c r="B71" s="101" t="s">
        <v>2067</v>
      </c>
      <c r="C71" s="101" t="s">
        <v>3999</v>
      </c>
      <c r="D71" s="101" t="s">
        <v>1470</v>
      </c>
      <c r="F71" s="102">
        <v>12.7</v>
      </c>
      <c r="G71" s="102">
        <v>12.899999999999999</v>
      </c>
      <c r="H71" s="102">
        <v>10.16</v>
      </c>
      <c r="I71" s="102"/>
      <c r="J71" s="445"/>
      <c r="K71" s="258">
        <f>ROUND(SUMIF('VGT-Bewegungsdaten'!B:B,A71,'VGT-Bewegungsdaten'!D:D),3)</f>
        <v>0</v>
      </c>
      <c r="L71" s="259">
        <f>ROUND(SUMIF('VGT-Bewegungsdaten'!B:B,$A71,'VGT-Bewegungsdaten'!E:E),5)</f>
        <v>0</v>
      </c>
      <c r="N71" s="298" t="s">
        <v>4918</v>
      </c>
      <c r="O71" s="298" t="s">
        <v>4924</v>
      </c>
      <c r="P71" s="261">
        <f>ROUND(SUMIF('AV-Bewegungsdaten'!B:B,A71,'AV-Bewegungsdaten'!D:D),3)</f>
        <v>0</v>
      </c>
      <c r="Q71" s="259">
        <f>ROUND(SUMIF('AV-Bewegungsdaten'!B:B,$A71,'AV-Bewegungsdaten'!E:E),5)</f>
        <v>0</v>
      </c>
      <c r="S71" s="444"/>
      <c r="T71" s="444"/>
      <c r="U71" s="261">
        <f>ROUND(SUMIF('DV-Bewegungsdaten'!B:B,A71,'DV-Bewegungsdaten'!D:D),3)</f>
        <v>0</v>
      </c>
      <c r="V71" s="259">
        <f>ROUND(SUMIF('DV-Bewegungsdaten'!B:B,A71,'DV-Bewegungsdaten'!E:E),5)</f>
        <v>0</v>
      </c>
      <c r="X71" s="444"/>
      <c r="Y71" s="444"/>
      <c r="AK71" s="305"/>
    </row>
    <row r="72" spans="1:37" ht="15" customHeight="1" x14ac:dyDescent="0.25">
      <c r="A72" s="103" t="s">
        <v>4011</v>
      </c>
      <c r="B72" s="101" t="s">
        <v>2067</v>
      </c>
      <c r="C72" s="101" t="s">
        <v>3999</v>
      </c>
      <c r="D72" s="101" t="s">
        <v>4012</v>
      </c>
      <c r="F72" s="102">
        <v>8.3000000000000007</v>
      </c>
      <c r="G72" s="102">
        <v>8.5</v>
      </c>
      <c r="H72" s="102">
        <v>6.64</v>
      </c>
      <c r="I72" s="102"/>
      <c r="J72" s="445"/>
      <c r="K72" s="258">
        <f>ROUND(SUMIF('VGT-Bewegungsdaten'!B:B,A72,'VGT-Bewegungsdaten'!D:D),3)</f>
        <v>0</v>
      </c>
      <c r="L72" s="259">
        <f>ROUND(SUMIF('VGT-Bewegungsdaten'!B:B,$A72,'VGT-Bewegungsdaten'!E:E),5)</f>
        <v>0</v>
      </c>
      <c r="N72" s="298" t="s">
        <v>4918</v>
      </c>
      <c r="O72" s="298" t="s">
        <v>4924</v>
      </c>
      <c r="P72" s="261">
        <f>ROUND(SUMIF('AV-Bewegungsdaten'!B:B,A72,'AV-Bewegungsdaten'!D:D),3)</f>
        <v>0</v>
      </c>
      <c r="Q72" s="259">
        <f>ROUND(SUMIF('AV-Bewegungsdaten'!B:B,$A72,'AV-Bewegungsdaten'!E:E),5)</f>
        <v>0</v>
      </c>
      <c r="S72" s="444"/>
      <c r="T72" s="444"/>
      <c r="U72" s="261">
        <f>ROUND(SUMIF('DV-Bewegungsdaten'!B:B,A72,'DV-Bewegungsdaten'!D:D),3)</f>
        <v>0</v>
      </c>
      <c r="V72" s="259">
        <f>ROUND(SUMIF('DV-Bewegungsdaten'!B:B,A72,'DV-Bewegungsdaten'!E:E),5)</f>
        <v>0</v>
      </c>
      <c r="X72" s="444"/>
      <c r="Y72" s="444"/>
      <c r="AK72" s="305"/>
    </row>
    <row r="73" spans="1:37" ht="15" customHeight="1" x14ac:dyDescent="0.25">
      <c r="A73" s="103" t="s">
        <v>4013</v>
      </c>
      <c r="B73" s="101" t="s">
        <v>2067</v>
      </c>
      <c r="C73" s="101" t="s">
        <v>3999</v>
      </c>
      <c r="D73" s="101" t="s">
        <v>4014</v>
      </c>
      <c r="F73" s="102">
        <v>6.3</v>
      </c>
      <c r="G73" s="102">
        <v>6.5</v>
      </c>
      <c r="H73" s="102">
        <v>5.04</v>
      </c>
      <c r="I73" s="102"/>
      <c r="J73" s="445"/>
      <c r="K73" s="258">
        <f>ROUND(SUMIF('VGT-Bewegungsdaten'!B:B,A73,'VGT-Bewegungsdaten'!D:D),3)</f>
        <v>0</v>
      </c>
      <c r="L73" s="259">
        <f>ROUND(SUMIF('VGT-Bewegungsdaten'!B:B,$A73,'VGT-Bewegungsdaten'!E:E),5)</f>
        <v>0</v>
      </c>
      <c r="N73" s="298" t="s">
        <v>4918</v>
      </c>
      <c r="O73" s="298" t="s">
        <v>4924</v>
      </c>
      <c r="P73" s="261">
        <f>ROUND(SUMIF('AV-Bewegungsdaten'!B:B,A73,'AV-Bewegungsdaten'!D:D),3)</f>
        <v>0</v>
      </c>
      <c r="Q73" s="259">
        <f>ROUND(SUMIF('AV-Bewegungsdaten'!B:B,$A73,'AV-Bewegungsdaten'!E:E),5)</f>
        <v>0</v>
      </c>
      <c r="S73" s="444"/>
      <c r="T73" s="444"/>
      <c r="U73" s="261">
        <f>ROUND(SUMIF('DV-Bewegungsdaten'!B:B,A73,'DV-Bewegungsdaten'!D:D),3)</f>
        <v>0</v>
      </c>
      <c r="V73" s="259">
        <f>ROUND(SUMIF('DV-Bewegungsdaten'!B:B,A73,'DV-Bewegungsdaten'!E:E),5)</f>
        <v>0</v>
      </c>
      <c r="X73" s="444"/>
      <c r="Y73" s="444"/>
      <c r="AK73" s="305"/>
    </row>
    <row r="74" spans="1:37" ht="15" customHeight="1" x14ac:dyDescent="0.25">
      <c r="A74" s="103" t="s">
        <v>4015</v>
      </c>
      <c r="B74" s="101" t="s">
        <v>2067</v>
      </c>
      <c r="C74" s="101" t="s">
        <v>3999</v>
      </c>
      <c r="D74" s="101" t="s">
        <v>4016</v>
      </c>
      <c r="F74" s="102">
        <v>5.5</v>
      </c>
      <c r="G74" s="102">
        <v>5.7</v>
      </c>
      <c r="H74" s="102">
        <v>4.4000000000000004</v>
      </c>
      <c r="I74" s="102"/>
      <c r="J74" s="445"/>
      <c r="K74" s="258">
        <f>ROUND(SUMIF('VGT-Bewegungsdaten'!B:B,A74,'VGT-Bewegungsdaten'!D:D),3)</f>
        <v>0</v>
      </c>
      <c r="L74" s="259">
        <f>ROUND(SUMIF('VGT-Bewegungsdaten'!B:B,$A74,'VGT-Bewegungsdaten'!E:E),5)</f>
        <v>0</v>
      </c>
      <c r="N74" s="298" t="s">
        <v>4918</v>
      </c>
      <c r="O74" s="298" t="s">
        <v>4924</v>
      </c>
      <c r="P74" s="261">
        <f>ROUND(SUMIF('AV-Bewegungsdaten'!B:B,A74,'AV-Bewegungsdaten'!D:D),3)</f>
        <v>0</v>
      </c>
      <c r="Q74" s="259">
        <f>ROUND(SUMIF('AV-Bewegungsdaten'!B:B,$A74,'AV-Bewegungsdaten'!E:E),5)</f>
        <v>0</v>
      </c>
      <c r="S74" s="444"/>
      <c r="T74" s="444"/>
      <c r="U74" s="261">
        <f>ROUND(SUMIF('DV-Bewegungsdaten'!B:B,A74,'DV-Bewegungsdaten'!D:D),3)</f>
        <v>0</v>
      </c>
      <c r="V74" s="259">
        <f>ROUND(SUMIF('DV-Bewegungsdaten'!B:B,A74,'DV-Bewegungsdaten'!E:E),5)</f>
        <v>0</v>
      </c>
      <c r="X74" s="444"/>
      <c r="Y74" s="444"/>
      <c r="AK74" s="305"/>
    </row>
    <row r="75" spans="1:37" ht="15" customHeight="1" x14ac:dyDescent="0.25">
      <c r="A75" s="103" t="s">
        <v>4017</v>
      </c>
      <c r="B75" s="101" t="s">
        <v>2067</v>
      </c>
      <c r="C75" s="101" t="s">
        <v>3999</v>
      </c>
      <c r="D75" s="101" t="s">
        <v>4018</v>
      </c>
      <c r="F75" s="102">
        <v>5.3</v>
      </c>
      <c r="G75" s="102">
        <v>5.5</v>
      </c>
      <c r="H75" s="102">
        <v>4.24</v>
      </c>
      <c r="I75" s="102"/>
      <c r="J75" s="445"/>
      <c r="K75" s="258">
        <f>ROUND(SUMIF('VGT-Bewegungsdaten'!B:B,A75,'VGT-Bewegungsdaten'!D:D),3)</f>
        <v>0</v>
      </c>
      <c r="L75" s="259">
        <f>ROUND(SUMIF('VGT-Bewegungsdaten'!B:B,$A75,'VGT-Bewegungsdaten'!E:E),5)</f>
        <v>0</v>
      </c>
      <c r="N75" s="298" t="s">
        <v>4918</v>
      </c>
      <c r="O75" s="298" t="s">
        <v>4924</v>
      </c>
      <c r="P75" s="261">
        <f>ROUND(SUMIF('AV-Bewegungsdaten'!B:B,A75,'AV-Bewegungsdaten'!D:D),3)</f>
        <v>0</v>
      </c>
      <c r="Q75" s="259">
        <f>ROUND(SUMIF('AV-Bewegungsdaten'!B:B,$A75,'AV-Bewegungsdaten'!E:E),5)</f>
        <v>0</v>
      </c>
      <c r="S75" s="444"/>
      <c r="T75" s="444"/>
      <c r="U75" s="261">
        <f>ROUND(SUMIF('DV-Bewegungsdaten'!B:B,A75,'DV-Bewegungsdaten'!D:D),3)</f>
        <v>0</v>
      </c>
      <c r="V75" s="259">
        <f>ROUND(SUMIF('DV-Bewegungsdaten'!B:B,A75,'DV-Bewegungsdaten'!E:E),5)</f>
        <v>0</v>
      </c>
      <c r="X75" s="444"/>
      <c r="Y75" s="444"/>
      <c r="AK75" s="305"/>
    </row>
    <row r="76" spans="1:37" ht="15" customHeight="1" x14ac:dyDescent="0.25">
      <c r="A76" s="103" t="s">
        <v>4019</v>
      </c>
      <c r="B76" s="101" t="s">
        <v>2067</v>
      </c>
      <c r="C76" s="101" t="s">
        <v>3999</v>
      </c>
      <c r="D76" s="101" t="s">
        <v>4020</v>
      </c>
      <c r="F76" s="102">
        <v>4.2</v>
      </c>
      <c r="G76" s="102">
        <v>4.4000000000000004</v>
      </c>
      <c r="H76" s="102">
        <v>3.36</v>
      </c>
      <c r="I76" s="102"/>
      <c r="J76" s="445"/>
      <c r="K76" s="258">
        <f>ROUND(SUMIF('VGT-Bewegungsdaten'!B:B,A76,'VGT-Bewegungsdaten'!D:D),3)</f>
        <v>0</v>
      </c>
      <c r="L76" s="259">
        <f>ROUND(SUMIF('VGT-Bewegungsdaten'!B:B,$A76,'VGT-Bewegungsdaten'!E:E),5)</f>
        <v>0</v>
      </c>
      <c r="N76" s="298" t="s">
        <v>4918</v>
      </c>
      <c r="O76" s="298" t="s">
        <v>4924</v>
      </c>
      <c r="P76" s="261">
        <f>ROUND(SUMIF('AV-Bewegungsdaten'!B:B,A76,'AV-Bewegungsdaten'!D:D),3)</f>
        <v>0</v>
      </c>
      <c r="Q76" s="259">
        <f>ROUND(SUMIF('AV-Bewegungsdaten'!B:B,$A76,'AV-Bewegungsdaten'!E:E),5)</f>
        <v>0</v>
      </c>
      <c r="S76" s="444"/>
      <c r="T76" s="444"/>
      <c r="U76" s="261">
        <f>ROUND(SUMIF('DV-Bewegungsdaten'!B:B,A76,'DV-Bewegungsdaten'!D:D),3)</f>
        <v>0</v>
      </c>
      <c r="V76" s="259">
        <f>ROUND(SUMIF('DV-Bewegungsdaten'!B:B,A76,'DV-Bewegungsdaten'!E:E),5)</f>
        <v>0</v>
      </c>
      <c r="X76" s="444"/>
      <c r="Y76" s="444"/>
      <c r="AK76" s="305"/>
    </row>
    <row r="77" spans="1:37" ht="15" customHeight="1" x14ac:dyDescent="0.25">
      <c r="A77" s="103" t="s">
        <v>4021</v>
      </c>
      <c r="B77" s="101" t="s">
        <v>2067</v>
      </c>
      <c r="C77" s="101" t="s">
        <v>3999</v>
      </c>
      <c r="D77" s="101" t="s">
        <v>4022</v>
      </c>
      <c r="F77" s="102">
        <v>3.4</v>
      </c>
      <c r="G77" s="102">
        <v>3.6</v>
      </c>
      <c r="H77" s="102">
        <v>2.72</v>
      </c>
      <c r="I77" s="102"/>
      <c r="J77" s="445"/>
      <c r="K77" s="258">
        <f>ROUND(SUMIF('VGT-Bewegungsdaten'!B:B,A77,'VGT-Bewegungsdaten'!D:D),3)</f>
        <v>0</v>
      </c>
      <c r="L77" s="259">
        <f>ROUND(SUMIF('VGT-Bewegungsdaten'!B:B,$A77,'VGT-Bewegungsdaten'!E:E),5)</f>
        <v>0</v>
      </c>
      <c r="N77" s="298" t="s">
        <v>4918</v>
      </c>
      <c r="O77" s="298" t="s">
        <v>4924</v>
      </c>
      <c r="P77" s="261">
        <f>ROUND(SUMIF('AV-Bewegungsdaten'!B:B,A77,'AV-Bewegungsdaten'!D:D),3)</f>
        <v>0</v>
      </c>
      <c r="Q77" s="259">
        <f>ROUND(SUMIF('AV-Bewegungsdaten'!B:B,$A77,'AV-Bewegungsdaten'!E:E),5)</f>
        <v>0</v>
      </c>
      <c r="S77" s="444"/>
      <c r="T77" s="444"/>
      <c r="U77" s="261">
        <f>ROUND(SUMIF('DV-Bewegungsdaten'!B:B,A77,'DV-Bewegungsdaten'!D:D),3)</f>
        <v>0</v>
      </c>
      <c r="V77" s="259">
        <f>ROUND(SUMIF('DV-Bewegungsdaten'!B:B,A77,'DV-Bewegungsdaten'!E:E),5)</f>
        <v>0</v>
      </c>
      <c r="X77" s="444"/>
      <c r="Y77" s="444"/>
      <c r="AK77" s="305"/>
    </row>
    <row r="78" spans="1:37" ht="15" customHeight="1" x14ac:dyDescent="0.25">
      <c r="A78" s="103" t="s">
        <v>4023</v>
      </c>
      <c r="B78" s="101" t="s">
        <v>2067</v>
      </c>
      <c r="C78" s="101" t="s">
        <v>4002</v>
      </c>
      <c r="D78" s="101" t="s">
        <v>4024</v>
      </c>
      <c r="E78" s="101" t="s">
        <v>5798</v>
      </c>
      <c r="F78" s="102">
        <v>12.7</v>
      </c>
      <c r="G78" s="102">
        <v>12.899999999999999</v>
      </c>
      <c r="H78" s="102">
        <v>10.16</v>
      </c>
      <c r="I78" s="102"/>
      <c r="J78" s="445"/>
      <c r="K78" s="258">
        <f>ROUND(SUMIF('VGT-Bewegungsdaten'!B:B,A78,'VGT-Bewegungsdaten'!D:D),3)</f>
        <v>0</v>
      </c>
      <c r="L78" s="259">
        <f>ROUND(SUMIF('VGT-Bewegungsdaten'!B:B,$A78,'VGT-Bewegungsdaten'!E:E),5)</f>
        <v>0</v>
      </c>
      <c r="N78" s="298" t="s">
        <v>4918</v>
      </c>
      <c r="O78" s="298" t="s">
        <v>4924</v>
      </c>
      <c r="P78" s="261">
        <f>ROUND(SUMIF('AV-Bewegungsdaten'!B:B,A78,'AV-Bewegungsdaten'!D:D),3)</f>
        <v>0</v>
      </c>
      <c r="Q78" s="259">
        <f>ROUND(SUMIF('AV-Bewegungsdaten'!B:B,$A78,'AV-Bewegungsdaten'!E:E),5)</f>
        <v>0</v>
      </c>
      <c r="S78" s="444"/>
      <c r="T78" s="444"/>
      <c r="U78" s="261">
        <f>ROUND(SUMIF('DV-Bewegungsdaten'!B:B,A78,'DV-Bewegungsdaten'!D:D),3)</f>
        <v>0</v>
      </c>
      <c r="V78" s="259">
        <f>ROUND(SUMIF('DV-Bewegungsdaten'!B:B,A78,'DV-Bewegungsdaten'!E:E),5)</f>
        <v>0</v>
      </c>
      <c r="X78" s="444"/>
      <c r="Y78" s="444"/>
      <c r="AK78" s="305"/>
    </row>
    <row r="79" spans="1:37" ht="15" customHeight="1" x14ac:dyDescent="0.25">
      <c r="A79" s="103" t="s">
        <v>4025</v>
      </c>
      <c r="B79" s="101" t="s">
        <v>2067</v>
      </c>
      <c r="C79" s="101" t="s">
        <v>4002</v>
      </c>
      <c r="D79" s="101" t="s">
        <v>4026</v>
      </c>
      <c r="E79" s="101" t="s">
        <v>5798</v>
      </c>
      <c r="F79" s="102">
        <v>8.3000000000000007</v>
      </c>
      <c r="G79" s="102">
        <v>8.5</v>
      </c>
      <c r="H79" s="102">
        <v>6.64</v>
      </c>
      <c r="I79" s="102"/>
      <c r="J79" s="445"/>
      <c r="K79" s="258">
        <f>ROUND(SUMIF('VGT-Bewegungsdaten'!B:B,A79,'VGT-Bewegungsdaten'!D:D),3)</f>
        <v>0</v>
      </c>
      <c r="L79" s="259">
        <f>ROUND(SUMIF('VGT-Bewegungsdaten'!B:B,$A79,'VGT-Bewegungsdaten'!E:E),5)</f>
        <v>0</v>
      </c>
      <c r="N79" s="298" t="s">
        <v>4918</v>
      </c>
      <c r="O79" s="298" t="s">
        <v>4924</v>
      </c>
      <c r="P79" s="261">
        <f>ROUND(SUMIF('AV-Bewegungsdaten'!B:B,A79,'AV-Bewegungsdaten'!D:D),3)</f>
        <v>0</v>
      </c>
      <c r="Q79" s="259">
        <f>ROUND(SUMIF('AV-Bewegungsdaten'!B:B,$A79,'AV-Bewegungsdaten'!E:E),5)</f>
        <v>0</v>
      </c>
      <c r="S79" s="444"/>
      <c r="T79" s="444"/>
      <c r="U79" s="261">
        <f>ROUND(SUMIF('DV-Bewegungsdaten'!B:B,A79,'DV-Bewegungsdaten'!D:D),3)</f>
        <v>0</v>
      </c>
      <c r="V79" s="259">
        <f>ROUND(SUMIF('DV-Bewegungsdaten'!B:B,A79,'DV-Bewegungsdaten'!E:E),5)</f>
        <v>0</v>
      </c>
      <c r="X79" s="444"/>
      <c r="Y79" s="444"/>
      <c r="AK79" s="305"/>
    </row>
    <row r="80" spans="1:37" ht="15" customHeight="1" x14ac:dyDescent="0.25">
      <c r="A80" s="103" t="s">
        <v>4027</v>
      </c>
      <c r="B80" s="101" t="s">
        <v>2067</v>
      </c>
      <c r="C80" s="101" t="s">
        <v>4002</v>
      </c>
      <c r="D80" s="101" t="s">
        <v>4028</v>
      </c>
      <c r="E80" s="101" t="s">
        <v>5798</v>
      </c>
      <c r="F80" s="102">
        <v>6.3</v>
      </c>
      <c r="G80" s="102">
        <v>6.5</v>
      </c>
      <c r="H80" s="102">
        <v>5.04</v>
      </c>
      <c r="I80" s="102"/>
      <c r="J80" s="445"/>
      <c r="K80" s="258">
        <f>ROUND(SUMIF('VGT-Bewegungsdaten'!B:B,A80,'VGT-Bewegungsdaten'!D:D),3)</f>
        <v>0</v>
      </c>
      <c r="L80" s="259">
        <f>ROUND(SUMIF('VGT-Bewegungsdaten'!B:B,$A80,'VGT-Bewegungsdaten'!E:E),5)</f>
        <v>0</v>
      </c>
      <c r="N80" s="298" t="s">
        <v>4918</v>
      </c>
      <c r="O80" s="298" t="s">
        <v>4924</v>
      </c>
      <c r="P80" s="261">
        <f>ROUND(SUMIF('AV-Bewegungsdaten'!B:B,A80,'AV-Bewegungsdaten'!D:D),3)</f>
        <v>0</v>
      </c>
      <c r="Q80" s="259">
        <f>ROUND(SUMIF('AV-Bewegungsdaten'!B:B,$A80,'AV-Bewegungsdaten'!E:E),5)</f>
        <v>0</v>
      </c>
      <c r="S80" s="444"/>
      <c r="T80" s="444"/>
      <c r="U80" s="261">
        <f>ROUND(SUMIF('DV-Bewegungsdaten'!B:B,A80,'DV-Bewegungsdaten'!D:D),3)</f>
        <v>0</v>
      </c>
      <c r="V80" s="259">
        <f>ROUND(SUMIF('DV-Bewegungsdaten'!B:B,A80,'DV-Bewegungsdaten'!E:E),5)</f>
        <v>0</v>
      </c>
      <c r="X80" s="444"/>
      <c r="Y80" s="444"/>
      <c r="AK80" s="305"/>
    </row>
    <row r="81" spans="1:37" ht="15" customHeight="1" x14ac:dyDescent="0.25">
      <c r="A81" s="103" t="s">
        <v>4029</v>
      </c>
      <c r="B81" s="101" t="s">
        <v>2067</v>
      </c>
      <c r="C81" s="101" t="s">
        <v>4002</v>
      </c>
      <c r="D81" s="101" t="s">
        <v>4030</v>
      </c>
      <c r="E81" s="101" t="s">
        <v>5798</v>
      </c>
      <c r="F81" s="102">
        <v>5.5</v>
      </c>
      <c r="G81" s="102">
        <v>5.7</v>
      </c>
      <c r="H81" s="102">
        <v>4.4000000000000004</v>
      </c>
      <c r="I81" s="102"/>
      <c r="J81" s="445"/>
      <c r="K81" s="258">
        <f>ROUND(SUMIF('VGT-Bewegungsdaten'!B:B,A81,'VGT-Bewegungsdaten'!D:D),3)</f>
        <v>0</v>
      </c>
      <c r="L81" s="259">
        <f>ROUND(SUMIF('VGT-Bewegungsdaten'!B:B,$A81,'VGT-Bewegungsdaten'!E:E),5)</f>
        <v>0</v>
      </c>
      <c r="N81" s="298" t="s">
        <v>4918</v>
      </c>
      <c r="O81" s="298" t="s">
        <v>4924</v>
      </c>
      <c r="P81" s="261">
        <f>ROUND(SUMIF('AV-Bewegungsdaten'!B:B,A81,'AV-Bewegungsdaten'!D:D),3)</f>
        <v>0</v>
      </c>
      <c r="Q81" s="259">
        <f>ROUND(SUMIF('AV-Bewegungsdaten'!B:B,$A81,'AV-Bewegungsdaten'!E:E),5)</f>
        <v>0</v>
      </c>
      <c r="S81" s="444"/>
      <c r="T81" s="444"/>
      <c r="U81" s="261">
        <f>ROUND(SUMIF('DV-Bewegungsdaten'!B:B,A81,'DV-Bewegungsdaten'!D:D),3)</f>
        <v>0</v>
      </c>
      <c r="V81" s="259">
        <f>ROUND(SUMIF('DV-Bewegungsdaten'!B:B,A81,'DV-Bewegungsdaten'!E:E),5)</f>
        <v>0</v>
      </c>
      <c r="X81" s="444"/>
      <c r="Y81" s="444"/>
      <c r="AK81" s="305"/>
    </row>
    <row r="82" spans="1:37" ht="15" customHeight="1" x14ac:dyDescent="0.25">
      <c r="A82" s="103" t="s">
        <v>4031</v>
      </c>
      <c r="B82" s="101" t="s">
        <v>2067</v>
      </c>
      <c r="C82" s="101" t="s">
        <v>4002</v>
      </c>
      <c r="D82" s="101" t="s">
        <v>4032</v>
      </c>
      <c r="E82" s="101" t="s">
        <v>5798</v>
      </c>
      <c r="F82" s="102">
        <v>5.3</v>
      </c>
      <c r="G82" s="102">
        <v>5.5</v>
      </c>
      <c r="H82" s="102">
        <v>4.24</v>
      </c>
      <c r="I82" s="102"/>
      <c r="J82" s="445"/>
      <c r="K82" s="258">
        <f>ROUND(SUMIF('VGT-Bewegungsdaten'!B:B,A82,'VGT-Bewegungsdaten'!D:D),3)</f>
        <v>0</v>
      </c>
      <c r="L82" s="259">
        <f>ROUND(SUMIF('VGT-Bewegungsdaten'!B:B,$A82,'VGT-Bewegungsdaten'!E:E),5)</f>
        <v>0</v>
      </c>
      <c r="N82" s="298" t="s">
        <v>4918</v>
      </c>
      <c r="O82" s="298" t="s">
        <v>4924</v>
      </c>
      <c r="P82" s="261">
        <f>ROUND(SUMIF('AV-Bewegungsdaten'!B:B,A82,'AV-Bewegungsdaten'!D:D),3)</f>
        <v>0</v>
      </c>
      <c r="Q82" s="259">
        <f>ROUND(SUMIF('AV-Bewegungsdaten'!B:B,$A82,'AV-Bewegungsdaten'!E:E),5)</f>
        <v>0</v>
      </c>
      <c r="S82" s="444"/>
      <c r="T82" s="444"/>
      <c r="U82" s="261">
        <f>ROUND(SUMIF('DV-Bewegungsdaten'!B:B,A82,'DV-Bewegungsdaten'!D:D),3)</f>
        <v>0</v>
      </c>
      <c r="V82" s="259">
        <f>ROUND(SUMIF('DV-Bewegungsdaten'!B:B,A82,'DV-Bewegungsdaten'!E:E),5)</f>
        <v>0</v>
      </c>
      <c r="X82" s="444"/>
      <c r="Y82" s="444"/>
      <c r="AK82" s="305"/>
    </row>
    <row r="83" spans="1:37" ht="15" customHeight="1" x14ac:dyDescent="0.25">
      <c r="A83" s="103" t="s">
        <v>4033</v>
      </c>
      <c r="B83" s="101" t="s">
        <v>2067</v>
      </c>
      <c r="C83" s="101" t="s">
        <v>4002</v>
      </c>
      <c r="D83" s="101" t="s">
        <v>4034</v>
      </c>
      <c r="E83" s="101" t="s">
        <v>5798</v>
      </c>
      <c r="F83" s="102">
        <v>4.2</v>
      </c>
      <c r="G83" s="102">
        <v>4.4000000000000004</v>
      </c>
      <c r="H83" s="102">
        <v>3.36</v>
      </c>
      <c r="I83" s="102"/>
      <c r="J83" s="445"/>
      <c r="K83" s="258">
        <f>ROUND(SUMIF('VGT-Bewegungsdaten'!B:B,A83,'VGT-Bewegungsdaten'!D:D),3)</f>
        <v>0</v>
      </c>
      <c r="L83" s="259">
        <f>ROUND(SUMIF('VGT-Bewegungsdaten'!B:B,$A83,'VGT-Bewegungsdaten'!E:E),5)</f>
        <v>0</v>
      </c>
      <c r="N83" s="298" t="s">
        <v>4918</v>
      </c>
      <c r="O83" s="298" t="s">
        <v>4924</v>
      </c>
      <c r="P83" s="261">
        <f>ROUND(SUMIF('AV-Bewegungsdaten'!B:B,A83,'AV-Bewegungsdaten'!D:D),3)</f>
        <v>0</v>
      </c>
      <c r="Q83" s="259">
        <f>ROUND(SUMIF('AV-Bewegungsdaten'!B:B,$A83,'AV-Bewegungsdaten'!E:E),5)</f>
        <v>0</v>
      </c>
      <c r="S83" s="444"/>
      <c r="T83" s="444"/>
      <c r="U83" s="261">
        <f>ROUND(SUMIF('DV-Bewegungsdaten'!B:B,A83,'DV-Bewegungsdaten'!D:D),3)</f>
        <v>0</v>
      </c>
      <c r="V83" s="259">
        <f>ROUND(SUMIF('DV-Bewegungsdaten'!B:B,A83,'DV-Bewegungsdaten'!E:E),5)</f>
        <v>0</v>
      </c>
      <c r="X83" s="444"/>
      <c r="Y83" s="444"/>
      <c r="AK83" s="305"/>
    </row>
    <row r="84" spans="1:37" ht="15" customHeight="1" x14ac:dyDescent="0.25">
      <c r="A84" s="103" t="s">
        <v>4035</v>
      </c>
      <c r="B84" s="101" t="s">
        <v>2067</v>
      </c>
      <c r="C84" s="101" t="s">
        <v>4002</v>
      </c>
      <c r="D84" s="101" t="s">
        <v>4036</v>
      </c>
      <c r="E84" s="101" t="s">
        <v>5798</v>
      </c>
      <c r="F84" s="102">
        <v>3.4</v>
      </c>
      <c r="G84" s="102">
        <v>3.6</v>
      </c>
      <c r="H84" s="102">
        <v>2.72</v>
      </c>
      <c r="I84" s="102"/>
      <c r="J84" s="445"/>
      <c r="K84" s="258">
        <f>ROUND(SUMIF('VGT-Bewegungsdaten'!B:B,A84,'VGT-Bewegungsdaten'!D:D),3)</f>
        <v>0</v>
      </c>
      <c r="L84" s="259">
        <f>ROUND(SUMIF('VGT-Bewegungsdaten'!B:B,$A84,'VGT-Bewegungsdaten'!E:E),5)</f>
        <v>0</v>
      </c>
      <c r="N84" s="298" t="s">
        <v>4918</v>
      </c>
      <c r="O84" s="298" t="s">
        <v>4924</v>
      </c>
      <c r="P84" s="261">
        <f>ROUND(SUMIF('AV-Bewegungsdaten'!B:B,A84,'AV-Bewegungsdaten'!D:D),3)</f>
        <v>0</v>
      </c>
      <c r="Q84" s="259">
        <f>ROUND(SUMIF('AV-Bewegungsdaten'!B:B,$A84,'AV-Bewegungsdaten'!E:E),5)</f>
        <v>0</v>
      </c>
      <c r="S84" s="444"/>
      <c r="T84" s="444"/>
      <c r="U84" s="261">
        <f>ROUND(SUMIF('DV-Bewegungsdaten'!B:B,A84,'DV-Bewegungsdaten'!D:D),3)</f>
        <v>0</v>
      </c>
      <c r="V84" s="259">
        <f>ROUND(SUMIF('DV-Bewegungsdaten'!B:B,A84,'DV-Bewegungsdaten'!E:E),5)</f>
        <v>0</v>
      </c>
      <c r="X84" s="444"/>
      <c r="Y84" s="444"/>
      <c r="AK84" s="305"/>
    </row>
    <row r="85" spans="1:37" ht="15" customHeight="1" x14ac:dyDescent="0.25">
      <c r="A85" s="103" t="s">
        <v>4953</v>
      </c>
      <c r="B85" s="101" t="s">
        <v>2067</v>
      </c>
      <c r="C85" s="101" t="s">
        <v>4954</v>
      </c>
      <c r="D85" s="101" t="s">
        <v>4000</v>
      </c>
      <c r="F85" s="102">
        <v>12.67</v>
      </c>
      <c r="G85" s="102">
        <v>12.87</v>
      </c>
      <c r="H85" s="102">
        <v>10.14</v>
      </c>
      <c r="I85" s="102"/>
      <c r="J85" s="445"/>
      <c r="K85" s="258">
        <f>ROUND(SUMIF('VGT-Bewegungsdaten'!B:B,A85,'VGT-Bewegungsdaten'!D:D),3)</f>
        <v>0</v>
      </c>
      <c r="L85" s="259">
        <f>ROUND(SUMIF('VGT-Bewegungsdaten'!B:B,$A85,'VGT-Bewegungsdaten'!E:E),5)</f>
        <v>0</v>
      </c>
      <c r="N85" s="298" t="s">
        <v>4918</v>
      </c>
      <c r="O85" s="298" t="s">
        <v>4924</v>
      </c>
      <c r="P85" s="261">
        <f>ROUND(SUMIF('AV-Bewegungsdaten'!B:B,A85,'AV-Bewegungsdaten'!D:D),3)</f>
        <v>0</v>
      </c>
      <c r="Q85" s="259">
        <f>ROUND(SUMIF('AV-Bewegungsdaten'!B:B,$A85,'AV-Bewegungsdaten'!E:E),5)</f>
        <v>0</v>
      </c>
      <c r="S85" s="444"/>
      <c r="T85" s="444"/>
      <c r="U85" s="261">
        <f>ROUND(SUMIF('DV-Bewegungsdaten'!B:B,A85,'DV-Bewegungsdaten'!D:D),3)</f>
        <v>0</v>
      </c>
      <c r="V85" s="259">
        <f>ROUND(SUMIF('DV-Bewegungsdaten'!B:B,A85,'DV-Bewegungsdaten'!E:E),5)</f>
        <v>0</v>
      </c>
      <c r="X85" s="444"/>
      <c r="Y85" s="444"/>
      <c r="AK85" s="305"/>
    </row>
    <row r="86" spans="1:37" ht="15" customHeight="1" x14ac:dyDescent="0.25">
      <c r="A86" s="103" t="s">
        <v>4955</v>
      </c>
      <c r="B86" s="101" t="s">
        <v>2067</v>
      </c>
      <c r="C86" s="101" t="s">
        <v>4956</v>
      </c>
      <c r="D86" s="101" t="s">
        <v>4003</v>
      </c>
      <c r="F86" s="102">
        <v>11.67</v>
      </c>
      <c r="G86" s="102">
        <v>11.87</v>
      </c>
      <c r="H86" s="102">
        <v>9.34</v>
      </c>
      <c r="I86" s="102"/>
      <c r="J86" s="445"/>
      <c r="K86" s="258">
        <f>ROUND(SUMIF('VGT-Bewegungsdaten'!B:B,A86,'VGT-Bewegungsdaten'!D:D),3)</f>
        <v>0</v>
      </c>
      <c r="L86" s="259">
        <f>ROUND(SUMIF('VGT-Bewegungsdaten'!B:B,$A86,'VGT-Bewegungsdaten'!E:E),5)</f>
        <v>0</v>
      </c>
      <c r="N86" s="298" t="s">
        <v>4918</v>
      </c>
      <c r="O86" s="298" t="s">
        <v>4924</v>
      </c>
      <c r="P86" s="261">
        <f>ROUND(SUMIF('AV-Bewegungsdaten'!B:B,A86,'AV-Bewegungsdaten'!D:D),3)</f>
        <v>0</v>
      </c>
      <c r="Q86" s="259">
        <f>ROUND(SUMIF('AV-Bewegungsdaten'!B:B,$A86,'AV-Bewegungsdaten'!E:E),5)</f>
        <v>0</v>
      </c>
      <c r="S86" s="444"/>
      <c r="T86" s="444"/>
      <c r="U86" s="261">
        <f>ROUND(SUMIF('DV-Bewegungsdaten'!B:B,A86,'DV-Bewegungsdaten'!D:D),3)</f>
        <v>0</v>
      </c>
      <c r="V86" s="259">
        <f>ROUND(SUMIF('DV-Bewegungsdaten'!B:B,A86,'DV-Bewegungsdaten'!E:E),5)</f>
        <v>0</v>
      </c>
      <c r="X86" s="444"/>
      <c r="Y86" s="444"/>
      <c r="AK86" s="305"/>
    </row>
    <row r="87" spans="1:37" ht="15" customHeight="1" x14ac:dyDescent="0.25">
      <c r="A87" s="103" t="s">
        <v>4957</v>
      </c>
      <c r="B87" s="101" t="s">
        <v>2067</v>
      </c>
      <c r="C87" s="101" t="s">
        <v>4954</v>
      </c>
      <c r="D87" s="101" t="s">
        <v>4005</v>
      </c>
      <c r="F87" s="102">
        <v>8.65</v>
      </c>
      <c r="G87" s="102">
        <v>8.85</v>
      </c>
      <c r="H87" s="102">
        <v>6.92</v>
      </c>
      <c r="I87" s="102"/>
      <c r="J87" s="445"/>
      <c r="K87" s="258">
        <f>ROUND(SUMIF('VGT-Bewegungsdaten'!B:B,A87,'VGT-Bewegungsdaten'!D:D),3)</f>
        <v>0</v>
      </c>
      <c r="L87" s="259">
        <f>ROUND(SUMIF('VGT-Bewegungsdaten'!B:B,$A87,'VGT-Bewegungsdaten'!E:E),5)</f>
        <v>0</v>
      </c>
      <c r="N87" s="298" t="s">
        <v>4918</v>
      </c>
      <c r="O87" s="298" t="s">
        <v>4924</v>
      </c>
      <c r="P87" s="261">
        <f>ROUND(SUMIF('AV-Bewegungsdaten'!B:B,A87,'AV-Bewegungsdaten'!D:D),3)</f>
        <v>0</v>
      </c>
      <c r="Q87" s="259">
        <f>ROUND(SUMIF('AV-Bewegungsdaten'!B:B,$A87,'AV-Bewegungsdaten'!E:E),5)</f>
        <v>0</v>
      </c>
      <c r="S87" s="444"/>
      <c r="T87" s="444"/>
      <c r="U87" s="261">
        <f>ROUND(SUMIF('DV-Bewegungsdaten'!B:B,A87,'DV-Bewegungsdaten'!D:D),3)</f>
        <v>0</v>
      </c>
      <c r="V87" s="259">
        <f>ROUND(SUMIF('DV-Bewegungsdaten'!B:B,A87,'DV-Bewegungsdaten'!E:E),5)</f>
        <v>0</v>
      </c>
      <c r="X87" s="444"/>
      <c r="Y87" s="444"/>
      <c r="AK87" s="305"/>
    </row>
    <row r="88" spans="1:37" ht="15" customHeight="1" x14ac:dyDescent="0.25">
      <c r="A88" s="103" t="s">
        <v>4958</v>
      </c>
      <c r="B88" s="101" t="s">
        <v>2067</v>
      </c>
      <c r="C88" s="101" t="s">
        <v>4954</v>
      </c>
      <c r="D88" s="101" t="s">
        <v>4007</v>
      </c>
      <c r="F88" s="102">
        <v>7.65</v>
      </c>
      <c r="G88" s="102">
        <v>7.8500000000000005</v>
      </c>
      <c r="H88" s="102">
        <v>6.12</v>
      </c>
      <c r="I88" s="102"/>
      <c r="J88" s="445"/>
      <c r="K88" s="258">
        <f>ROUND(SUMIF('VGT-Bewegungsdaten'!B:B,A88,'VGT-Bewegungsdaten'!D:D),3)</f>
        <v>0</v>
      </c>
      <c r="L88" s="259">
        <f>ROUND(SUMIF('VGT-Bewegungsdaten'!B:B,$A88,'VGT-Bewegungsdaten'!E:E),5)</f>
        <v>0</v>
      </c>
      <c r="N88" s="298" t="s">
        <v>4918</v>
      </c>
      <c r="O88" s="298" t="s">
        <v>4924</v>
      </c>
      <c r="P88" s="261">
        <f>ROUND(SUMIF('AV-Bewegungsdaten'!B:B,A88,'AV-Bewegungsdaten'!D:D),3)</f>
        <v>0</v>
      </c>
      <c r="Q88" s="259">
        <f>ROUND(SUMIF('AV-Bewegungsdaten'!B:B,$A88,'AV-Bewegungsdaten'!E:E),5)</f>
        <v>0</v>
      </c>
      <c r="S88" s="444"/>
      <c r="T88" s="444"/>
      <c r="U88" s="261">
        <f>ROUND(SUMIF('DV-Bewegungsdaten'!B:B,A88,'DV-Bewegungsdaten'!D:D),3)</f>
        <v>0</v>
      </c>
      <c r="V88" s="259">
        <f>ROUND(SUMIF('DV-Bewegungsdaten'!B:B,A88,'DV-Bewegungsdaten'!E:E),5)</f>
        <v>0</v>
      </c>
      <c r="X88" s="444"/>
      <c r="Y88" s="444"/>
      <c r="AK88" s="305"/>
    </row>
    <row r="89" spans="1:37" ht="15" customHeight="1" x14ac:dyDescent="0.25">
      <c r="A89" s="103" t="s">
        <v>4959</v>
      </c>
      <c r="B89" s="101" t="s">
        <v>2067</v>
      </c>
      <c r="C89" s="101" t="s">
        <v>4956</v>
      </c>
      <c r="D89" s="101" t="s">
        <v>4009</v>
      </c>
      <c r="F89" s="102">
        <v>8.65</v>
      </c>
      <c r="G89" s="102">
        <v>8.85</v>
      </c>
      <c r="H89" s="102">
        <v>6.92</v>
      </c>
      <c r="I89" s="102"/>
      <c r="J89" s="445"/>
      <c r="K89" s="258">
        <f>ROUND(SUMIF('VGT-Bewegungsdaten'!B:B,A89,'VGT-Bewegungsdaten'!D:D),3)</f>
        <v>0</v>
      </c>
      <c r="L89" s="259">
        <f>ROUND(SUMIF('VGT-Bewegungsdaten'!B:B,$A89,'VGT-Bewegungsdaten'!E:E),5)</f>
        <v>0</v>
      </c>
      <c r="N89" s="298" t="s">
        <v>4918</v>
      </c>
      <c r="O89" s="298" t="s">
        <v>4924</v>
      </c>
      <c r="P89" s="261">
        <f>ROUND(SUMIF('AV-Bewegungsdaten'!B:B,A89,'AV-Bewegungsdaten'!D:D),3)</f>
        <v>0</v>
      </c>
      <c r="Q89" s="259">
        <f>ROUND(SUMIF('AV-Bewegungsdaten'!B:B,$A89,'AV-Bewegungsdaten'!E:E),5)</f>
        <v>0</v>
      </c>
      <c r="S89" s="444"/>
      <c r="T89" s="444"/>
      <c r="U89" s="261">
        <f>ROUND(SUMIF('DV-Bewegungsdaten'!B:B,A89,'DV-Bewegungsdaten'!D:D),3)</f>
        <v>0</v>
      </c>
      <c r="V89" s="259">
        <f>ROUND(SUMIF('DV-Bewegungsdaten'!B:B,A89,'DV-Bewegungsdaten'!E:E),5)</f>
        <v>0</v>
      </c>
      <c r="X89" s="444"/>
      <c r="Y89" s="444"/>
      <c r="AK89" s="305"/>
    </row>
    <row r="90" spans="1:37" ht="15" customHeight="1" x14ac:dyDescent="0.25">
      <c r="A90" s="103" t="s">
        <v>4960</v>
      </c>
      <c r="B90" s="101" t="s">
        <v>2067</v>
      </c>
      <c r="C90" s="101" t="s">
        <v>4954</v>
      </c>
      <c r="D90" s="101" t="s">
        <v>1470</v>
      </c>
      <c r="F90" s="102">
        <v>12.57</v>
      </c>
      <c r="G90" s="102">
        <v>12.77</v>
      </c>
      <c r="H90" s="102">
        <v>10.06</v>
      </c>
      <c r="I90" s="102"/>
      <c r="J90" s="445"/>
      <c r="K90" s="258">
        <f>ROUND(SUMIF('VGT-Bewegungsdaten'!B:B,A90,'VGT-Bewegungsdaten'!D:D),3)</f>
        <v>0</v>
      </c>
      <c r="L90" s="259">
        <f>ROUND(SUMIF('VGT-Bewegungsdaten'!B:B,$A90,'VGT-Bewegungsdaten'!E:E),5)</f>
        <v>0</v>
      </c>
      <c r="N90" s="298" t="s">
        <v>4918</v>
      </c>
      <c r="O90" s="298" t="s">
        <v>4924</v>
      </c>
      <c r="P90" s="261">
        <f>ROUND(SUMIF('AV-Bewegungsdaten'!B:B,A90,'AV-Bewegungsdaten'!D:D),3)</f>
        <v>0</v>
      </c>
      <c r="Q90" s="259">
        <f>ROUND(SUMIF('AV-Bewegungsdaten'!B:B,$A90,'AV-Bewegungsdaten'!E:E),5)</f>
        <v>0</v>
      </c>
      <c r="S90" s="444"/>
      <c r="T90" s="444"/>
      <c r="U90" s="261">
        <f>ROUND(SUMIF('DV-Bewegungsdaten'!B:B,A90,'DV-Bewegungsdaten'!D:D),3)</f>
        <v>0</v>
      </c>
      <c r="V90" s="259">
        <f>ROUND(SUMIF('DV-Bewegungsdaten'!B:B,A90,'DV-Bewegungsdaten'!E:E),5)</f>
        <v>0</v>
      </c>
      <c r="X90" s="444"/>
      <c r="Y90" s="444"/>
      <c r="AK90" s="305"/>
    </row>
    <row r="91" spans="1:37" ht="15" customHeight="1" x14ac:dyDescent="0.25">
      <c r="A91" s="103" t="s">
        <v>4961</v>
      </c>
      <c r="B91" s="101" t="s">
        <v>2067</v>
      </c>
      <c r="C91" s="101" t="s">
        <v>4954</v>
      </c>
      <c r="D91" s="101" t="s">
        <v>4012</v>
      </c>
      <c r="F91" s="102">
        <v>8.2200000000000006</v>
      </c>
      <c r="G91" s="102">
        <v>8.42</v>
      </c>
      <c r="H91" s="102">
        <v>6.58</v>
      </c>
      <c r="I91" s="102"/>
      <c r="J91" s="445"/>
      <c r="K91" s="258">
        <f>ROUND(SUMIF('VGT-Bewegungsdaten'!B:B,A91,'VGT-Bewegungsdaten'!D:D),3)</f>
        <v>0</v>
      </c>
      <c r="L91" s="259">
        <f>ROUND(SUMIF('VGT-Bewegungsdaten'!B:B,$A91,'VGT-Bewegungsdaten'!E:E),5)</f>
        <v>0</v>
      </c>
      <c r="N91" s="298" t="s">
        <v>4918</v>
      </c>
      <c r="O91" s="298" t="s">
        <v>4924</v>
      </c>
      <c r="P91" s="261">
        <f>ROUND(SUMIF('AV-Bewegungsdaten'!B:B,A91,'AV-Bewegungsdaten'!D:D),3)</f>
        <v>0</v>
      </c>
      <c r="Q91" s="259">
        <f>ROUND(SUMIF('AV-Bewegungsdaten'!B:B,$A91,'AV-Bewegungsdaten'!E:E),5)</f>
        <v>0</v>
      </c>
      <c r="S91" s="444"/>
      <c r="T91" s="444"/>
      <c r="U91" s="261">
        <f>ROUND(SUMIF('DV-Bewegungsdaten'!B:B,A91,'DV-Bewegungsdaten'!D:D),3)</f>
        <v>0</v>
      </c>
      <c r="V91" s="259">
        <f>ROUND(SUMIF('DV-Bewegungsdaten'!B:B,A91,'DV-Bewegungsdaten'!E:E),5)</f>
        <v>0</v>
      </c>
      <c r="X91" s="444"/>
      <c r="Y91" s="444"/>
      <c r="AK91" s="305"/>
    </row>
    <row r="92" spans="1:37" ht="15" customHeight="1" x14ac:dyDescent="0.25">
      <c r="A92" s="103" t="s">
        <v>4962</v>
      </c>
      <c r="B92" s="101" t="s">
        <v>2067</v>
      </c>
      <c r="C92" s="101" t="s">
        <v>4954</v>
      </c>
      <c r="D92" s="101" t="s">
        <v>4014</v>
      </c>
      <c r="F92" s="102">
        <v>6.24</v>
      </c>
      <c r="G92" s="102">
        <v>6.44</v>
      </c>
      <c r="H92" s="102">
        <v>4.99</v>
      </c>
      <c r="I92" s="102"/>
      <c r="J92" s="445"/>
      <c r="K92" s="258">
        <f>ROUND(SUMIF('VGT-Bewegungsdaten'!B:B,A92,'VGT-Bewegungsdaten'!D:D),3)</f>
        <v>0</v>
      </c>
      <c r="L92" s="259">
        <f>ROUND(SUMIF('VGT-Bewegungsdaten'!B:B,$A92,'VGT-Bewegungsdaten'!E:E),5)</f>
        <v>0</v>
      </c>
      <c r="N92" s="298" t="s">
        <v>4918</v>
      </c>
      <c r="O92" s="298" t="s">
        <v>4924</v>
      </c>
      <c r="P92" s="261">
        <f>ROUND(SUMIF('AV-Bewegungsdaten'!B:B,A92,'AV-Bewegungsdaten'!D:D),3)</f>
        <v>0</v>
      </c>
      <c r="Q92" s="259">
        <f>ROUND(SUMIF('AV-Bewegungsdaten'!B:B,$A92,'AV-Bewegungsdaten'!E:E),5)</f>
        <v>0</v>
      </c>
      <c r="S92" s="444"/>
      <c r="T92" s="444"/>
      <c r="U92" s="261">
        <f>ROUND(SUMIF('DV-Bewegungsdaten'!B:B,A92,'DV-Bewegungsdaten'!D:D),3)</f>
        <v>0</v>
      </c>
      <c r="V92" s="259">
        <f>ROUND(SUMIF('DV-Bewegungsdaten'!B:B,A92,'DV-Bewegungsdaten'!E:E),5)</f>
        <v>0</v>
      </c>
      <c r="X92" s="444"/>
      <c r="Y92" s="444"/>
      <c r="AK92" s="305"/>
    </row>
    <row r="93" spans="1:37" ht="15" customHeight="1" x14ac:dyDescent="0.25">
      <c r="A93" s="103" t="s">
        <v>4963</v>
      </c>
      <c r="B93" s="101" t="s">
        <v>2067</v>
      </c>
      <c r="C93" s="101" t="s">
        <v>4954</v>
      </c>
      <c r="D93" s="101" t="s">
        <v>4016</v>
      </c>
      <c r="F93" s="102">
        <v>5.45</v>
      </c>
      <c r="G93" s="102">
        <v>5.65</v>
      </c>
      <c r="H93" s="102">
        <v>4.3600000000000003</v>
      </c>
      <c r="I93" s="102"/>
      <c r="J93" s="445"/>
      <c r="K93" s="258">
        <f>ROUND(SUMIF('VGT-Bewegungsdaten'!B:B,A93,'VGT-Bewegungsdaten'!D:D),3)</f>
        <v>0</v>
      </c>
      <c r="L93" s="259">
        <f>ROUND(SUMIF('VGT-Bewegungsdaten'!B:B,$A93,'VGT-Bewegungsdaten'!E:E),5)</f>
        <v>0</v>
      </c>
      <c r="N93" s="298" t="s">
        <v>4918</v>
      </c>
      <c r="O93" s="298" t="s">
        <v>4924</v>
      </c>
      <c r="P93" s="261">
        <f>ROUND(SUMIF('AV-Bewegungsdaten'!B:B,A93,'AV-Bewegungsdaten'!D:D),3)</f>
        <v>0</v>
      </c>
      <c r="Q93" s="259">
        <f>ROUND(SUMIF('AV-Bewegungsdaten'!B:B,$A93,'AV-Bewegungsdaten'!E:E),5)</f>
        <v>0</v>
      </c>
      <c r="S93" s="444"/>
      <c r="T93" s="444"/>
      <c r="U93" s="261">
        <f>ROUND(SUMIF('DV-Bewegungsdaten'!B:B,A93,'DV-Bewegungsdaten'!D:D),3)</f>
        <v>0</v>
      </c>
      <c r="V93" s="259">
        <f>ROUND(SUMIF('DV-Bewegungsdaten'!B:B,A93,'DV-Bewegungsdaten'!E:E),5)</f>
        <v>0</v>
      </c>
      <c r="X93" s="444"/>
      <c r="Y93" s="444"/>
      <c r="AK93" s="305"/>
    </row>
    <row r="94" spans="1:37" ht="15" customHeight="1" x14ac:dyDescent="0.25">
      <c r="A94" s="103" t="s">
        <v>4964</v>
      </c>
      <c r="B94" s="101" t="s">
        <v>2067</v>
      </c>
      <c r="C94" s="101" t="s">
        <v>4954</v>
      </c>
      <c r="D94" s="101" t="s">
        <v>4018</v>
      </c>
      <c r="F94" s="102">
        <v>5.25</v>
      </c>
      <c r="G94" s="102">
        <v>5.45</v>
      </c>
      <c r="H94" s="102">
        <v>4.2</v>
      </c>
      <c r="I94" s="102"/>
      <c r="J94" s="445"/>
      <c r="K94" s="258">
        <f>ROUND(SUMIF('VGT-Bewegungsdaten'!B:B,A94,'VGT-Bewegungsdaten'!D:D),3)</f>
        <v>0</v>
      </c>
      <c r="L94" s="259">
        <f>ROUND(SUMIF('VGT-Bewegungsdaten'!B:B,$A94,'VGT-Bewegungsdaten'!E:E),5)</f>
        <v>0</v>
      </c>
      <c r="N94" s="298" t="s">
        <v>4918</v>
      </c>
      <c r="O94" s="298" t="s">
        <v>4924</v>
      </c>
      <c r="P94" s="261">
        <f>ROUND(SUMIF('AV-Bewegungsdaten'!B:B,A94,'AV-Bewegungsdaten'!D:D),3)</f>
        <v>0</v>
      </c>
      <c r="Q94" s="259">
        <f>ROUND(SUMIF('AV-Bewegungsdaten'!B:B,$A94,'AV-Bewegungsdaten'!E:E),5)</f>
        <v>0</v>
      </c>
      <c r="S94" s="444"/>
      <c r="T94" s="444"/>
      <c r="U94" s="261">
        <f>ROUND(SUMIF('DV-Bewegungsdaten'!B:B,A94,'DV-Bewegungsdaten'!D:D),3)</f>
        <v>0</v>
      </c>
      <c r="V94" s="259">
        <f>ROUND(SUMIF('DV-Bewegungsdaten'!B:B,A94,'DV-Bewegungsdaten'!E:E),5)</f>
        <v>0</v>
      </c>
      <c r="X94" s="444"/>
      <c r="Y94" s="444"/>
      <c r="AK94" s="305"/>
    </row>
    <row r="95" spans="1:37" ht="15" customHeight="1" x14ac:dyDescent="0.25">
      <c r="A95" s="103" t="s">
        <v>4965</v>
      </c>
      <c r="B95" s="101" t="s">
        <v>2067</v>
      </c>
      <c r="C95" s="101" t="s">
        <v>4954</v>
      </c>
      <c r="D95" s="101" t="s">
        <v>4020</v>
      </c>
      <c r="F95" s="102">
        <v>4.16</v>
      </c>
      <c r="G95" s="102">
        <v>4.3600000000000003</v>
      </c>
      <c r="H95" s="102">
        <v>3.33</v>
      </c>
      <c r="I95" s="102"/>
      <c r="J95" s="445"/>
      <c r="K95" s="258">
        <f>ROUND(SUMIF('VGT-Bewegungsdaten'!B:B,A95,'VGT-Bewegungsdaten'!D:D),3)</f>
        <v>0</v>
      </c>
      <c r="L95" s="259">
        <f>ROUND(SUMIF('VGT-Bewegungsdaten'!B:B,$A95,'VGT-Bewegungsdaten'!E:E),5)</f>
        <v>0</v>
      </c>
      <c r="N95" s="298" t="s">
        <v>4918</v>
      </c>
      <c r="O95" s="298" t="s">
        <v>4924</v>
      </c>
      <c r="P95" s="261">
        <f>ROUND(SUMIF('AV-Bewegungsdaten'!B:B,A95,'AV-Bewegungsdaten'!D:D),3)</f>
        <v>0</v>
      </c>
      <c r="Q95" s="259">
        <f>ROUND(SUMIF('AV-Bewegungsdaten'!B:B,$A95,'AV-Bewegungsdaten'!E:E),5)</f>
        <v>0</v>
      </c>
      <c r="S95" s="444"/>
      <c r="T95" s="444"/>
      <c r="U95" s="261">
        <f>ROUND(SUMIF('DV-Bewegungsdaten'!B:B,A95,'DV-Bewegungsdaten'!D:D),3)</f>
        <v>0</v>
      </c>
      <c r="V95" s="259">
        <f>ROUND(SUMIF('DV-Bewegungsdaten'!B:B,A95,'DV-Bewegungsdaten'!E:E),5)</f>
        <v>0</v>
      </c>
      <c r="X95" s="444"/>
      <c r="Y95" s="444"/>
      <c r="AK95" s="305"/>
    </row>
    <row r="96" spans="1:37" ht="15" customHeight="1" x14ac:dyDescent="0.25">
      <c r="A96" s="103" t="s">
        <v>4966</v>
      </c>
      <c r="B96" s="101" t="s">
        <v>2067</v>
      </c>
      <c r="C96" s="101" t="s">
        <v>4954</v>
      </c>
      <c r="D96" s="101" t="s">
        <v>4022</v>
      </c>
      <c r="F96" s="102">
        <v>3.37</v>
      </c>
      <c r="G96" s="102">
        <v>3.5700000000000003</v>
      </c>
      <c r="H96" s="102">
        <v>2.7</v>
      </c>
      <c r="I96" s="102"/>
      <c r="J96" s="445"/>
      <c r="K96" s="258">
        <f>ROUND(SUMIF('VGT-Bewegungsdaten'!B:B,A96,'VGT-Bewegungsdaten'!D:D),3)</f>
        <v>0</v>
      </c>
      <c r="L96" s="259">
        <f>ROUND(SUMIF('VGT-Bewegungsdaten'!B:B,$A96,'VGT-Bewegungsdaten'!E:E),5)</f>
        <v>0</v>
      </c>
      <c r="N96" s="298" t="s">
        <v>4918</v>
      </c>
      <c r="O96" s="298" t="s">
        <v>4924</v>
      </c>
      <c r="P96" s="261">
        <f>ROUND(SUMIF('AV-Bewegungsdaten'!B:B,A96,'AV-Bewegungsdaten'!D:D),3)</f>
        <v>0</v>
      </c>
      <c r="Q96" s="259">
        <f>ROUND(SUMIF('AV-Bewegungsdaten'!B:B,$A96,'AV-Bewegungsdaten'!E:E),5)</f>
        <v>0</v>
      </c>
      <c r="S96" s="444"/>
      <c r="T96" s="444"/>
      <c r="U96" s="261">
        <f>ROUND(SUMIF('DV-Bewegungsdaten'!B:B,A96,'DV-Bewegungsdaten'!D:D),3)</f>
        <v>0</v>
      </c>
      <c r="V96" s="259">
        <f>ROUND(SUMIF('DV-Bewegungsdaten'!B:B,A96,'DV-Bewegungsdaten'!E:E),5)</f>
        <v>0</v>
      </c>
      <c r="X96" s="444"/>
      <c r="Y96" s="444"/>
      <c r="AK96" s="305"/>
    </row>
    <row r="97" spans="1:37" ht="15" customHeight="1" x14ac:dyDescent="0.25">
      <c r="A97" s="103" t="s">
        <v>4967</v>
      </c>
      <c r="B97" s="101" t="s">
        <v>2067</v>
      </c>
      <c r="C97" s="101" t="s">
        <v>4956</v>
      </c>
      <c r="D97" s="101" t="s">
        <v>4968</v>
      </c>
      <c r="E97" s="101" t="s">
        <v>5798</v>
      </c>
      <c r="F97" s="102">
        <v>12.57</v>
      </c>
      <c r="G97" s="102">
        <v>12.77</v>
      </c>
      <c r="H97" s="102">
        <v>10.06</v>
      </c>
      <c r="I97" s="102"/>
      <c r="J97" s="445"/>
      <c r="K97" s="258">
        <f>ROUND(SUMIF('VGT-Bewegungsdaten'!B:B,A97,'VGT-Bewegungsdaten'!D:D),3)</f>
        <v>0</v>
      </c>
      <c r="L97" s="259">
        <f>ROUND(SUMIF('VGT-Bewegungsdaten'!B:B,$A97,'VGT-Bewegungsdaten'!E:E),5)</f>
        <v>0</v>
      </c>
      <c r="N97" s="298" t="s">
        <v>4918</v>
      </c>
      <c r="O97" s="298" t="s">
        <v>4924</v>
      </c>
      <c r="P97" s="261">
        <f>ROUND(SUMIF('AV-Bewegungsdaten'!B:B,A97,'AV-Bewegungsdaten'!D:D),3)</f>
        <v>0</v>
      </c>
      <c r="Q97" s="259">
        <f>ROUND(SUMIF('AV-Bewegungsdaten'!B:B,$A97,'AV-Bewegungsdaten'!E:E),5)</f>
        <v>0</v>
      </c>
      <c r="S97" s="444"/>
      <c r="T97" s="444"/>
      <c r="U97" s="261">
        <f>ROUND(SUMIF('DV-Bewegungsdaten'!B:B,A97,'DV-Bewegungsdaten'!D:D),3)</f>
        <v>0</v>
      </c>
      <c r="V97" s="259">
        <f>ROUND(SUMIF('DV-Bewegungsdaten'!B:B,A97,'DV-Bewegungsdaten'!E:E),5)</f>
        <v>0</v>
      </c>
      <c r="X97" s="444"/>
      <c r="Y97" s="444"/>
      <c r="AK97" s="305"/>
    </row>
    <row r="98" spans="1:37" ht="15" customHeight="1" x14ac:dyDescent="0.25">
      <c r="A98" s="103" t="s">
        <v>4969</v>
      </c>
      <c r="B98" s="101" t="s">
        <v>2067</v>
      </c>
      <c r="C98" s="101" t="s">
        <v>4956</v>
      </c>
      <c r="D98" s="101" t="s">
        <v>4970</v>
      </c>
      <c r="E98" s="101" t="s">
        <v>5798</v>
      </c>
      <c r="F98" s="102">
        <v>8.2200000000000006</v>
      </c>
      <c r="G98" s="102">
        <v>8.42</v>
      </c>
      <c r="H98" s="102">
        <v>6.58</v>
      </c>
      <c r="I98" s="102"/>
      <c r="J98" s="445"/>
      <c r="K98" s="258">
        <f>ROUND(SUMIF('VGT-Bewegungsdaten'!B:B,A98,'VGT-Bewegungsdaten'!D:D),3)</f>
        <v>0</v>
      </c>
      <c r="L98" s="259">
        <f>ROUND(SUMIF('VGT-Bewegungsdaten'!B:B,$A98,'VGT-Bewegungsdaten'!E:E),5)</f>
        <v>0</v>
      </c>
      <c r="N98" s="298" t="s">
        <v>4918</v>
      </c>
      <c r="O98" s="298" t="s">
        <v>4924</v>
      </c>
      <c r="P98" s="261">
        <f>ROUND(SUMIF('AV-Bewegungsdaten'!B:B,A98,'AV-Bewegungsdaten'!D:D),3)</f>
        <v>0</v>
      </c>
      <c r="Q98" s="259">
        <f>ROUND(SUMIF('AV-Bewegungsdaten'!B:B,$A98,'AV-Bewegungsdaten'!E:E),5)</f>
        <v>0</v>
      </c>
      <c r="S98" s="444"/>
      <c r="T98" s="444"/>
      <c r="U98" s="261">
        <f>ROUND(SUMIF('DV-Bewegungsdaten'!B:B,A98,'DV-Bewegungsdaten'!D:D),3)</f>
        <v>0</v>
      </c>
      <c r="V98" s="259">
        <f>ROUND(SUMIF('DV-Bewegungsdaten'!B:B,A98,'DV-Bewegungsdaten'!E:E),5)</f>
        <v>0</v>
      </c>
      <c r="X98" s="444"/>
      <c r="Y98" s="444"/>
      <c r="AK98" s="305"/>
    </row>
    <row r="99" spans="1:37" ht="15" customHeight="1" x14ac:dyDescent="0.25">
      <c r="A99" s="103" t="s">
        <v>4971</v>
      </c>
      <c r="B99" s="101" t="s">
        <v>2067</v>
      </c>
      <c r="C99" s="101" t="s">
        <v>4956</v>
      </c>
      <c r="D99" s="101" t="s">
        <v>4972</v>
      </c>
      <c r="E99" s="101" t="s">
        <v>5798</v>
      </c>
      <c r="F99" s="102">
        <v>6.24</v>
      </c>
      <c r="G99" s="102">
        <v>6.44</v>
      </c>
      <c r="H99" s="102">
        <v>4.99</v>
      </c>
      <c r="I99" s="102"/>
      <c r="J99" s="445"/>
      <c r="K99" s="258">
        <f>ROUND(SUMIF('VGT-Bewegungsdaten'!B:B,A99,'VGT-Bewegungsdaten'!D:D),3)</f>
        <v>0</v>
      </c>
      <c r="L99" s="259">
        <f>ROUND(SUMIF('VGT-Bewegungsdaten'!B:B,$A99,'VGT-Bewegungsdaten'!E:E),5)</f>
        <v>0</v>
      </c>
      <c r="N99" s="298" t="s">
        <v>4918</v>
      </c>
      <c r="O99" s="298" t="s">
        <v>4924</v>
      </c>
      <c r="P99" s="261">
        <f>ROUND(SUMIF('AV-Bewegungsdaten'!B:B,A99,'AV-Bewegungsdaten'!D:D),3)</f>
        <v>0</v>
      </c>
      <c r="Q99" s="259">
        <f>ROUND(SUMIF('AV-Bewegungsdaten'!B:B,$A99,'AV-Bewegungsdaten'!E:E),5)</f>
        <v>0</v>
      </c>
      <c r="S99" s="444"/>
      <c r="T99" s="444"/>
      <c r="U99" s="261">
        <f>ROUND(SUMIF('DV-Bewegungsdaten'!B:B,A99,'DV-Bewegungsdaten'!D:D),3)</f>
        <v>0</v>
      </c>
      <c r="V99" s="259">
        <f>ROUND(SUMIF('DV-Bewegungsdaten'!B:B,A99,'DV-Bewegungsdaten'!E:E),5)</f>
        <v>0</v>
      </c>
      <c r="X99" s="444"/>
      <c r="Y99" s="444"/>
      <c r="AK99" s="305"/>
    </row>
    <row r="100" spans="1:37" ht="15" customHeight="1" x14ac:dyDescent="0.25">
      <c r="A100" s="103" t="s">
        <v>4973</v>
      </c>
      <c r="B100" s="101" t="s">
        <v>2067</v>
      </c>
      <c r="C100" s="101" t="s">
        <v>4956</v>
      </c>
      <c r="D100" s="101" t="s">
        <v>4974</v>
      </c>
      <c r="E100" s="101" t="s">
        <v>5798</v>
      </c>
      <c r="F100" s="102">
        <v>5.45</v>
      </c>
      <c r="G100" s="102">
        <v>5.65</v>
      </c>
      <c r="H100" s="102">
        <v>4.3600000000000003</v>
      </c>
      <c r="I100" s="102"/>
      <c r="J100" s="445"/>
      <c r="K100" s="258">
        <f>ROUND(SUMIF('VGT-Bewegungsdaten'!B:B,A100,'VGT-Bewegungsdaten'!D:D),3)</f>
        <v>0</v>
      </c>
      <c r="L100" s="259">
        <f>ROUND(SUMIF('VGT-Bewegungsdaten'!B:B,$A100,'VGT-Bewegungsdaten'!E:E),5)</f>
        <v>0</v>
      </c>
      <c r="N100" s="298" t="s">
        <v>4918</v>
      </c>
      <c r="O100" s="298" t="s">
        <v>4924</v>
      </c>
      <c r="P100" s="261">
        <f>ROUND(SUMIF('AV-Bewegungsdaten'!B:B,A100,'AV-Bewegungsdaten'!D:D),3)</f>
        <v>0</v>
      </c>
      <c r="Q100" s="259">
        <f>ROUND(SUMIF('AV-Bewegungsdaten'!B:B,$A100,'AV-Bewegungsdaten'!E:E),5)</f>
        <v>0</v>
      </c>
      <c r="S100" s="444"/>
      <c r="T100" s="444"/>
      <c r="U100" s="261">
        <f>ROUND(SUMIF('DV-Bewegungsdaten'!B:B,A100,'DV-Bewegungsdaten'!D:D),3)</f>
        <v>0</v>
      </c>
      <c r="V100" s="259">
        <f>ROUND(SUMIF('DV-Bewegungsdaten'!B:B,A100,'DV-Bewegungsdaten'!E:E),5)</f>
        <v>0</v>
      </c>
      <c r="X100" s="444"/>
      <c r="Y100" s="444"/>
      <c r="AK100" s="305"/>
    </row>
    <row r="101" spans="1:37" ht="15" customHeight="1" x14ac:dyDescent="0.25">
      <c r="A101" s="103" t="s">
        <v>4975</v>
      </c>
      <c r="B101" s="101" t="s">
        <v>2067</v>
      </c>
      <c r="C101" s="101" t="s">
        <v>4956</v>
      </c>
      <c r="D101" s="101" t="s">
        <v>4976</v>
      </c>
      <c r="E101" s="101" t="s">
        <v>5798</v>
      </c>
      <c r="F101" s="102">
        <v>5.25</v>
      </c>
      <c r="G101" s="102">
        <v>5.45</v>
      </c>
      <c r="H101" s="102">
        <v>4.2</v>
      </c>
      <c r="I101" s="102"/>
      <c r="J101" s="445"/>
      <c r="K101" s="258">
        <f>ROUND(SUMIF('VGT-Bewegungsdaten'!B:B,A101,'VGT-Bewegungsdaten'!D:D),3)</f>
        <v>0</v>
      </c>
      <c r="L101" s="259">
        <f>ROUND(SUMIF('VGT-Bewegungsdaten'!B:B,$A101,'VGT-Bewegungsdaten'!E:E),5)</f>
        <v>0</v>
      </c>
      <c r="N101" s="298" t="s">
        <v>4918</v>
      </c>
      <c r="O101" s="298" t="s">
        <v>4924</v>
      </c>
      <c r="P101" s="261">
        <f>ROUND(SUMIF('AV-Bewegungsdaten'!B:B,A101,'AV-Bewegungsdaten'!D:D),3)</f>
        <v>0</v>
      </c>
      <c r="Q101" s="259">
        <f>ROUND(SUMIF('AV-Bewegungsdaten'!B:B,$A101,'AV-Bewegungsdaten'!E:E),5)</f>
        <v>0</v>
      </c>
      <c r="S101" s="444"/>
      <c r="T101" s="444"/>
      <c r="U101" s="261">
        <f>ROUND(SUMIF('DV-Bewegungsdaten'!B:B,A101,'DV-Bewegungsdaten'!D:D),3)</f>
        <v>0</v>
      </c>
      <c r="V101" s="259">
        <f>ROUND(SUMIF('DV-Bewegungsdaten'!B:B,A101,'DV-Bewegungsdaten'!E:E),5)</f>
        <v>0</v>
      </c>
      <c r="X101" s="444"/>
      <c r="Y101" s="444"/>
      <c r="AK101" s="305"/>
    </row>
    <row r="102" spans="1:37" ht="15" customHeight="1" x14ac:dyDescent="0.25">
      <c r="A102" s="103" t="s">
        <v>4977</v>
      </c>
      <c r="B102" s="101" t="s">
        <v>2067</v>
      </c>
      <c r="C102" s="101" t="s">
        <v>4956</v>
      </c>
      <c r="D102" s="101" t="s">
        <v>4978</v>
      </c>
      <c r="E102" s="101" t="s">
        <v>5798</v>
      </c>
      <c r="F102" s="102">
        <v>4.16</v>
      </c>
      <c r="G102" s="102">
        <v>4.3600000000000003</v>
      </c>
      <c r="H102" s="102">
        <v>3.33</v>
      </c>
      <c r="I102" s="102"/>
      <c r="J102" s="445"/>
      <c r="K102" s="258">
        <f>ROUND(SUMIF('VGT-Bewegungsdaten'!B:B,A102,'VGT-Bewegungsdaten'!D:D),3)</f>
        <v>0</v>
      </c>
      <c r="L102" s="259">
        <f>ROUND(SUMIF('VGT-Bewegungsdaten'!B:B,$A102,'VGT-Bewegungsdaten'!E:E),5)</f>
        <v>0</v>
      </c>
      <c r="N102" s="298" t="s">
        <v>4918</v>
      </c>
      <c r="O102" s="298" t="s">
        <v>4924</v>
      </c>
      <c r="P102" s="261">
        <f>ROUND(SUMIF('AV-Bewegungsdaten'!B:B,A102,'AV-Bewegungsdaten'!D:D),3)</f>
        <v>0</v>
      </c>
      <c r="Q102" s="259">
        <f>ROUND(SUMIF('AV-Bewegungsdaten'!B:B,$A102,'AV-Bewegungsdaten'!E:E),5)</f>
        <v>0</v>
      </c>
      <c r="S102" s="444"/>
      <c r="T102" s="444"/>
      <c r="U102" s="261">
        <f>ROUND(SUMIF('DV-Bewegungsdaten'!B:B,A102,'DV-Bewegungsdaten'!D:D),3)</f>
        <v>0</v>
      </c>
      <c r="V102" s="259">
        <f>ROUND(SUMIF('DV-Bewegungsdaten'!B:B,A102,'DV-Bewegungsdaten'!E:E),5)</f>
        <v>0</v>
      </c>
      <c r="X102" s="444"/>
      <c r="Y102" s="444"/>
      <c r="AK102" s="305"/>
    </row>
    <row r="103" spans="1:37" ht="15" customHeight="1" x14ac:dyDescent="0.25">
      <c r="A103" s="103" t="s">
        <v>4979</v>
      </c>
      <c r="B103" s="101" t="s">
        <v>2067</v>
      </c>
      <c r="C103" s="101" t="s">
        <v>4956</v>
      </c>
      <c r="D103" s="101" t="s">
        <v>4980</v>
      </c>
      <c r="E103" s="101" t="s">
        <v>5798</v>
      </c>
      <c r="F103" s="102">
        <v>3.37</v>
      </c>
      <c r="G103" s="102">
        <v>3.5700000000000003</v>
      </c>
      <c r="H103" s="102">
        <v>2.7</v>
      </c>
      <c r="I103" s="102"/>
      <c r="J103" s="445"/>
      <c r="K103" s="258">
        <f>ROUND(SUMIF('VGT-Bewegungsdaten'!B:B,A103,'VGT-Bewegungsdaten'!D:D),3)</f>
        <v>0</v>
      </c>
      <c r="L103" s="259">
        <f>ROUND(SUMIF('VGT-Bewegungsdaten'!B:B,$A103,'VGT-Bewegungsdaten'!E:E),5)</f>
        <v>0</v>
      </c>
      <c r="N103" s="298" t="s">
        <v>4918</v>
      </c>
      <c r="O103" s="298" t="s">
        <v>4924</v>
      </c>
      <c r="P103" s="261">
        <f>ROUND(SUMIF('AV-Bewegungsdaten'!B:B,A103,'AV-Bewegungsdaten'!D:D),3)</f>
        <v>0</v>
      </c>
      <c r="Q103" s="259">
        <f>ROUND(SUMIF('AV-Bewegungsdaten'!B:B,$A103,'AV-Bewegungsdaten'!E:E),5)</f>
        <v>0</v>
      </c>
      <c r="S103" s="444"/>
      <c r="T103" s="444"/>
      <c r="U103" s="261">
        <f>ROUND(SUMIF('DV-Bewegungsdaten'!B:B,A103,'DV-Bewegungsdaten'!D:D),3)</f>
        <v>0</v>
      </c>
      <c r="V103" s="259">
        <f>ROUND(SUMIF('DV-Bewegungsdaten'!B:B,A103,'DV-Bewegungsdaten'!E:E),5)</f>
        <v>0</v>
      </c>
      <c r="X103" s="444"/>
      <c r="Y103" s="444"/>
      <c r="AK103" s="305"/>
    </row>
    <row r="104" spans="1:37" ht="15" customHeight="1" x14ac:dyDescent="0.25">
      <c r="A104" s="103" t="s">
        <v>5203</v>
      </c>
      <c r="B104" s="101" t="s">
        <v>2067</v>
      </c>
      <c r="C104" s="101" t="s">
        <v>5204</v>
      </c>
      <c r="D104" s="101" t="s">
        <v>1470</v>
      </c>
      <c r="F104" s="102">
        <v>12.45</v>
      </c>
      <c r="G104" s="102">
        <v>12.649999999999999</v>
      </c>
      <c r="H104" s="102">
        <v>9.9600000000000009</v>
      </c>
      <c r="I104" s="102"/>
      <c r="J104" s="445"/>
      <c r="K104" s="258">
        <f>ROUND(SUMIF('VGT-Bewegungsdaten'!B:B,A104,'VGT-Bewegungsdaten'!D:D),3)</f>
        <v>0</v>
      </c>
      <c r="L104" s="259">
        <f>ROUND(SUMIF('VGT-Bewegungsdaten'!B:B,$A104,'VGT-Bewegungsdaten'!E:E),5)</f>
        <v>0</v>
      </c>
      <c r="N104" s="298" t="s">
        <v>4918</v>
      </c>
      <c r="O104" s="298" t="s">
        <v>4924</v>
      </c>
      <c r="P104" s="261">
        <f>ROUND(SUMIF('AV-Bewegungsdaten'!B:B,A104,'AV-Bewegungsdaten'!D:D),3)</f>
        <v>0</v>
      </c>
      <c r="Q104" s="259">
        <f>ROUND(SUMIF('AV-Bewegungsdaten'!B:B,$A104,'AV-Bewegungsdaten'!E:E),5)</f>
        <v>0</v>
      </c>
      <c r="S104" s="444"/>
      <c r="T104" s="444"/>
      <c r="U104" s="261">
        <f>ROUND(SUMIF('DV-Bewegungsdaten'!B:B,A104,'DV-Bewegungsdaten'!D:D),3)</f>
        <v>0</v>
      </c>
      <c r="V104" s="259">
        <f>ROUND(SUMIF('DV-Bewegungsdaten'!B:B,A104,'DV-Bewegungsdaten'!E:E),5)</f>
        <v>0</v>
      </c>
      <c r="X104" s="444"/>
      <c r="Y104" s="444"/>
      <c r="AK104" s="305"/>
    </row>
    <row r="105" spans="1:37" ht="15" customHeight="1" x14ac:dyDescent="0.25">
      <c r="A105" s="103" t="s">
        <v>5205</v>
      </c>
      <c r="B105" s="101" t="s">
        <v>2067</v>
      </c>
      <c r="C105" s="101" t="s">
        <v>5204</v>
      </c>
      <c r="D105" s="101" t="s">
        <v>4012</v>
      </c>
      <c r="F105" s="102">
        <v>8.1300000000000008</v>
      </c>
      <c r="G105" s="102">
        <v>8.33</v>
      </c>
      <c r="H105" s="102">
        <v>6.5</v>
      </c>
      <c r="I105" s="102"/>
      <c r="J105" s="445"/>
      <c r="K105" s="258">
        <f>ROUND(SUMIF('VGT-Bewegungsdaten'!B:B,A105,'VGT-Bewegungsdaten'!D:D),3)</f>
        <v>0</v>
      </c>
      <c r="L105" s="259">
        <f>ROUND(SUMIF('VGT-Bewegungsdaten'!B:B,$A105,'VGT-Bewegungsdaten'!E:E),5)</f>
        <v>0</v>
      </c>
      <c r="N105" s="298" t="s">
        <v>4918</v>
      </c>
      <c r="O105" s="298" t="s">
        <v>4924</v>
      </c>
      <c r="P105" s="261">
        <f>ROUND(SUMIF('AV-Bewegungsdaten'!B:B,A105,'AV-Bewegungsdaten'!D:D),3)</f>
        <v>0</v>
      </c>
      <c r="Q105" s="259">
        <f>ROUND(SUMIF('AV-Bewegungsdaten'!B:B,$A105,'AV-Bewegungsdaten'!E:E),5)</f>
        <v>0</v>
      </c>
      <c r="S105" s="444"/>
      <c r="T105" s="444"/>
      <c r="U105" s="261">
        <f>ROUND(SUMIF('DV-Bewegungsdaten'!B:B,A105,'DV-Bewegungsdaten'!D:D),3)</f>
        <v>0</v>
      </c>
      <c r="V105" s="259">
        <f>ROUND(SUMIF('DV-Bewegungsdaten'!B:B,A105,'DV-Bewegungsdaten'!E:E),5)</f>
        <v>0</v>
      </c>
      <c r="X105" s="444"/>
      <c r="Y105" s="444"/>
      <c r="AK105" s="305"/>
    </row>
    <row r="106" spans="1:37" ht="15" customHeight="1" x14ac:dyDescent="0.25">
      <c r="A106" s="103" t="s">
        <v>5206</v>
      </c>
      <c r="B106" s="101" t="s">
        <v>2067</v>
      </c>
      <c r="C106" s="101" t="s">
        <v>5204</v>
      </c>
      <c r="D106" s="101" t="s">
        <v>4014</v>
      </c>
      <c r="F106" s="102">
        <v>6.17</v>
      </c>
      <c r="G106" s="102">
        <v>6.37</v>
      </c>
      <c r="H106" s="102">
        <v>4.9400000000000004</v>
      </c>
      <c r="I106" s="102"/>
      <c r="J106" s="445"/>
      <c r="K106" s="258">
        <f>ROUND(SUMIF('VGT-Bewegungsdaten'!B:B,A106,'VGT-Bewegungsdaten'!D:D),3)</f>
        <v>0</v>
      </c>
      <c r="L106" s="259">
        <f>ROUND(SUMIF('VGT-Bewegungsdaten'!B:B,$A106,'VGT-Bewegungsdaten'!E:E),5)</f>
        <v>0</v>
      </c>
      <c r="N106" s="298" t="s">
        <v>4918</v>
      </c>
      <c r="O106" s="298" t="s">
        <v>4924</v>
      </c>
      <c r="P106" s="261">
        <f>ROUND(SUMIF('AV-Bewegungsdaten'!B:B,A106,'AV-Bewegungsdaten'!D:D),3)</f>
        <v>0</v>
      </c>
      <c r="Q106" s="259">
        <f>ROUND(SUMIF('AV-Bewegungsdaten'!B:B,$A106,'AV-Bewegungsdaten'!E:E),5)</f>
        <v>0</v>
      </c>
      <c r="S106" s="444"/>
      <c r="T106" s="444"/>
      <c r="U106" s="261">
        <f>ROUND(SUMIF('DV-Bewegungsdaten'!B:B,A106,'DV-Bewegungsdaten'!D:D),3)</f>
        <v>0</v>
      </c>
      <c r="V106" s="259">
        <f>ROUND(SUMIF('DV-Bewegungsdaten'!B:B,A106,'DV-Bewegungsdaten'!E:E),5)</f>
        <v>0</v>
      </c>
      <c r="X106" s="444"/>
      <c r="Y106" s="444"/>
      <c r="AK106" s="305"/>
    </row>
    <row r="107" spans="1:37" ht="15" customHeight="1" x14ac:dyDescent="0.25">
      <c r="A107" s="103" t="s">
        <v>5207</v>
      </c>
      <c r="B107" s="101" t="s">
        <v>2067</v>
      </c>
      <c r="C107" s="101" t="s">
        <v>5204</v>
      </c>
      <c r="D107" s="101" t="s">
        <v>4016</v>
      </c>
      <c r="F107" s="102">
        <v>5.39</v>
      </c>
      <c r="G107" s="102">
        <v>5.59</v>
      </c>
      <c r="H107" s="102">
        <v>4.3099999999999996</v>
      </c>
      <c r="I107" s="102"/>
      <c r="J107" s="445"/>
      <c r="K107" s="258">
        <f>ROUND(SUMIF('VGT-Bewegungsdaten'!B:B,A107,'VGT-Bewegungsdaten'!D:D),3)</f>
        <v>0</v>
      </c>
      <c r="L107" s="259">
        <f>ROUND(SUMIF('VGT-Bewegungsdaten'!B:B,$A107,'VGT-Bewegungsdaten'!E:E),5)</f>
        <v>0</v>
      </c>
      <c r="N107" s="298" t="s">
        <v>4918</v>
      </c>
      <c r="O107" s="298" t="s">
        <v>4924</v>
      </c>
      <c r="P107" s="261">
        <f>ROUND(SUMIF('AV-Bewegungsdaten'!B:B,A107,'AV-Bewegungsdaten'!D:D),3)</f>
        <v>0</v>
      </c>
      <c r="Q107" s="259">
        <f>ROUND(SUMIF('AV-Bewegungsdaten'!B:B,$A107,'AV-Bewegungsdaten'!E:E),5)</f>
        <v>0</v>
      </c>
      <c r="S107" s="444"/>
      <c r="T107" s="444"/>
      <c r="U107" s="261">
        <f>ROUND(SUMIF('DV-Bewegungsdaten'!B:B,A107,'DV-Bewegungsdaten'!D:D),3)</f>
        <v>0</v>
      </c>
      <c r="V107" s="259">
        <f>ROUND(SUMIF('DV-Bewegungsdaten'!B:B,A107,'DV-Bewegungsdaten'!E:E),5)</f>
        <v>0</v>
      </c>
      <c r="X107" s="444"/>
      <c r="Y107" s="444"/>
      <c r="AK107" s="305"/>
    </row>
    <row r="108" spans="1:37" ht="15" customHeight="1" x14ac:dyDescent="0.25">
      <c r="A108" s="103" t="s">
        <v>5208</v>
      </c>
      <c r="B108" s="101" t="s">
        <v>2067</v>
      </c>
      <c r="C108" s="101" t="s">
        <v>5204</v>
      </c>
      <c r="D108" s="101" t="s">
        <v>4018</v>
      </c>
      <c r="F108" s="102">
        <v>5.19</v>
      </c>
      <c r="G108" s="102">
        <v>5.3900000000000006</v>
      </c>
      <c r="H108" s="102">
        <v>4.1500000000000004</v>
      </c>
      <c r="I108" s="102"/>
      <c r="J108" s="445"/>
      <c r="K108" s="258">
        <f>ROUND(SUMIF('VGT-Bewegungsdaten'!B:B,A108,'VGT-Bewegungsdaten'!D:D),3)</f>
        <v>0</v>
      </c>
      <c r="L108" s="259">
        <f>ROUND(SUMIF('VGT-Bewegungsdaten'!B:B,$A108,'VGT-Bewegungsdaten'!E:E),5)</f>
        <v>0</v>
      </c>
      <c r="N108" s="298" t="s">
        <v>4918</v>
      </c>
      <c r="O108" s="298" t="s">
        <v>4924</v>
      </c>
      <c r="P108" s="261">
        <f>ROUND(SUMIF('AV-Bewegungsdaten'!B:B,A108,'AV-Bewegungsdaten'!D:D),3)</f>
        <v>0</v>
      </c>
      <c r="Q108" s="259">
        <f>ROUND(SUMIF('AV-Bewegungsdaten'!B:B,$A108,'AV-Bewegungsdaten'!E:E),5)</f>
        <v>0</v>
      </c>
      <c r="S108" s="444"/>
      <c r="T108" s="444"/>
      <c r="U108" s="261">
        <f>ROUND(SUMIF('DV-Bewegungsdaten'!B:B,A108,'DV-Bewegungsdaten'!D:D),3)</f>
        <v>0</v>
      </c>
      <c r="V108" s="259">
        <f>ROUND(SUMIF('DV-Bewegungsdaten'!B:B,A108,'DV-Bewegungsdaten'!E:E),5)</f>
        <v>0</v>
      </c>
      <c r="X108" s="444"/>
      <c r="Y108" s="444"/>
      <c r="AK108" s="305"/>
    </row>
    <row r="109" spans="1:37" ht="15" customHeight="1" x14ac:dyDescent="0.25">
      <c r="A109" s="103" t="s">
        <v>5209</v>
      </c>
      <c r="B109" s="101" t="s">
        <v>2067</v>
      </c>
      <c r="C109" s="101" t="s">
        <v>5204</v>
      </c>
      <c r="D109" s="101" t="s">
        <v>4020</v>
      </c>
      <c r="F109" s="102">
        <v>4.12</v>
      </c>
      <c r="G109" s="102">
        <v>4.32</v>
      </c>
      <c r="H109" s="102">
        <v>3.3</v>
      </c>
      <c r="I109" s="102"/>
      <c r="J109" s="445"/>
      <c r="K109" s="258">
        <f>ROUND(SUMIF('VGT-Bewegungsdaten'!B:B,A109,'VGT-Bewegungsdaten'!D:D),3)</f>
        <v>0</v>
      </c>
      <c r="L109" s="259">
        <f>ROUND(SUMIF('VGT-Bewegungsdaten'!B:B,$A109,'VGT-Bewegungsdaten'!E:E),5)</f>
        <v>0</v>
      </c>
      <c r="N109" s="298" t="s">
        <v>4918</v>
      </c>
      <c r="O109" s="298" t="s">
        <v>4924</v>
      </c>
      <c r="P109" s="261">
        <f>ROUND(SUMIF('AV-Bewegungsdaten'!B:B,A109,'AV-Bewegungsdaten'!D:D),3)</f>
        <v>0</v>
      </c>
      <c r="Q109" s="259">
        <f>ROUND(SUMIF('AV-Bewegungsdaten'!B:B,$A109,'AV-Bewegungsdaten'!E:E),5)</f>
        <v>0</v>
      </c>
      <c r="S109" s="444"/>
      <c r="T109" s="444"/>
      <c r="U109" s="261">
        <f>ROUND(SUMIF('DV-Bewegungsdaten'!B:B,A109,'DV-Bewegungsdaten'!D:D),3)</f>
        <v>0</v>
      </c>
      <c r="V109" s="259">
        <f>ROUND(SUMIF('DV-Bewegungsdaten'!B:B,A109,'DV-Bewegungsdaten'!E:E),5)</f>
        <v>0</v>
      </c>
      <c r="X109" s="444"/>
      <c r="Y109" s="444"/>
      <c r="AK109" s="305"/>
    </row>
    <row r="110" spans="1:37" ht="15" customHeight="1" x14ac:dyDescent="0.25">
      <c r="A110" s="103" t="s">
        <v>5210</v>
      </c>
      <c r="B110" s="101" t="s">
        <v>2067</v>
      </c>
      <c r="C110" s="101" t="s">
        <v>5204</v>
      </c>
      <c r="D110" s="101" t="s">
        <v>4022</v>
      </c>
      <c r="F110" s="102">
        <v>3.33</v>
      </c>
      <c r="G110" s="102">
        <v>3.5300000000000002</v>
      </c>
      <c r="H110" s="102">
        <v>2.66</v>
      </c>
      <c r="I110" s="102"/>
      <c r="J110" s="445"/>
      <c r="K110" s="258">
        <f>ROUND(SUMIF('VGT-Bewegungsdaten'!B:B,A110,'VGT-Bewegungsdaten'!D:D),3)</f>
        <v>0</v>
      </c>
      <c r="L110" s="259">
        <f>ROUND(SUMIF('VGT-Bewegungsdaten'!B:B,$A110,'VGT-Bewegungsdaten'!E:E),5)</f>
        <v>0</v>
      </c>
      <c r="N110" s="298" t="s">
        <v>4918</v>
      </c>
      <c r="O110" s="298" t="s">
        <v>4924</v>
      </c>
      <c r="P110" s="261">
        <f>ROUND(SUMIF('AV-Bewegungsdaten'!B:B,A110,'AV-Bewegungsdaten'!D:D),3)</f>
        <v>0</v>
      </c>
      <c r="Q110" s="259">
        <f>ROUND(SUMIF('AV-Bewegungsdaten'!B:B,$A110,'AV-Bewegungsdaten'!E:E),5)</f>
        <v>0</v>
      </c>
      <c r="S110" s="444"/>
      <c r="T110" s="444"/>
      <c r="U110" s="261">
        <f>ROUND(SUMIF('DV-Bewegungsdaten'!B:B,A110,'DV-Bewegungsdaten'!D:D),3)</f>
        <v>0</v>
      </c>
      <c r="V110" s="259">
        <f>ROUND(SUMIF('DV-Bewegungsdaten'!B:B,A110,'DV-Bewegungsdaten'!E:E),5)</f>
        <v>0</v>
      </c>
      <c r="X110" s="444"/>
      <c r="Y110" s="444"/>
      <c r="AK110" s="305"/>
    </row>
    <row r="111" spans="1:37" ht="15" customHeight="1" x14ac:dyDescent="0.25">
      <c r="A111" s="103" t="s">
        <v>5211</v>
      </c>
      <c r="B111" s="101" t="s">
        <v>2067</v>
      </c>
      <c r="C111" s="101" t="s">
        <v>5212</v>
      </c>
      <c r="D111" s="101" t="s">
        <v>5213</v>
      </c>
      <c r="E111" s="101" t="s">
        <v>5798</v>
      </c>
      <c r="F111" s="102">
        <v>12.45</v>
      </c>
      <c r="G111" s="102">
        <v>12.65</v>
      </c>
      <c r="H111" s="102">
        <v>9.9600000000000009</v>
      </c>
      <c r="I111" s="102"/>
      <c r="J111" s="445"/>
      <c r="K111" s="258">
        <f>ROUND(SUMIF('VGT-Bewegungsdaten'!B:B,A111,'VGT-Bewegungsdaten'!D:D),3)</f>
        <v>0</v>
      </c>
      <c r="L111" s="259">
        <f>ROUND(SUMIF('VGT-Bewegungsdaten'!B:B,$A111,'VGT-Bewegungsdaten'!E:E),5)</f>
        <v>0</v>
      </c>
      <c r="N111" s="298" t="s">
        <v>4918</v>
      </c>
      <c r="O111" s="298" t="s">
        <v>4924</v>
      </c>
      <c r="P111" s="261">
        <f>ROUND(SUMIF('AV-Bewegungsdaten'!B:B,A111,'AV-Bewegungsdaten'!D:D),3)</f>
        <v>0</v>
      </c>
      <c r="Q111" s="259">
        <f>ROUND(SUMIF('AV-Bewegungsdaten'!B:B,$A111,'AV-Bewegungsdaten'!E:E),5)</f>
        <v>0</v>
      </c>
      <c r="S111" s="444"/>
      <c r="T111" s="444"/>
      <c r="U111" s="261">
        <f>ROUND(SUMIF('DV-Bewegungsdaten'!B:B,A111,'DV-Bewegungsdaten'!D:D),3)</f>
        <v>0</v>
      </c>
      <c r="V111" s="259">
        <f>ROUND(SUMIF('DV-Bewegungsdaten'!B:B,A111,'DV-Bewegungsdaten'!E:E),5)</f>
        <v>0</v>
      </c>
      <c r="X111" s="444"/>
      <c r="Y111" s="444"/>
      <c r="AK111" s="305"/>
    </row>
    <row r="112" spans="1:37" ht="15" customHeight="1" x14ac:dyDescent="0.25">
      <c r="A112" s="103" t="s">
        <v>5214</v>
      </c>
      <c r="B112" s="101" t="s">
        <v>2067</v>
      </c>
      <c r="C112" s="101" t="s">
        <v>5212</v>
      </c>
      <c r="D112" s="101" t="s">
        <v>5215</v>
      </c>
      <c r="E112" s="101" t="s">
        <v>5798</v>
      </c>
      <c r="F112" s="102">
        <v>8.1300000000000008</v>
      </c>
      <c r="G112" s="102">
        <v>8.33</v>
      </c>
      <c r="H112" s="102">
        <v>6.5040000000000013</v>
      </c>
      <c r="I112" s="102"/>
      <c r="J112" s="445"/>
      <c r="K112" s="258">
        <f>ROUND(SUMIF('VGT-Bewegungsdaten'!B:B,A112,'VGT-Bewegungsdaten'!D:D),3)</f>
        <v>0</v>
      </c>
      <c r="L112" s="259">
        <f>ROUND(SUMIF('VGT-Bewegungsdaten'!B:B,$A112,'VGT-Bewegungsdaten'!E:E),5)</f>
        <v>0</v>
      </c>
      <c r="N112" s="298" t="s">
        <v>4918</v>
      </c>
      <c r="O112" s="298" t="s">
        <v>4924</v>
      </c>
      <c r="P112" s="261">
        <f>ROUND(SUMIF('AV-Bewegungsdaten'!B:B,A112,'AV-Bewegungsdaten'!D:D),3)</f>
        <v>0</v>
      </c>
      <c r="Q112" s="259">
        <f>ROUND(SUMIF('AV-Bewegungsdaten'!B:B,$A112,'AV-Bewegungsdaten'!E:E),5)</f>
        <v>0</v>
      </c>
      <c r="S112" s="444"/>
      <c r="T112" s="444"/>
      <c r="U112" s="261">
        <f>ROUND(SUMIF('DV-Bewegungsdaten'!B:B,A112,'DV-Bewegungsdaten'!D:D),3)</f>
        <v>0</v>
      </c>
      <c r="V112" s="259">
        <f>ROUND(SUMIF('DV-Bewegungsdaten'!B:B,A112,'DV-Bewegungsdaten'!E:E),5)</f>
        <v>0</v>
      </c>
      <c r="X112" s="444"/>
      <c r="Y112" s="444"/>
      <c r="AK112" s="305"/>
    </row>
    <row r="113" spans="1:37" ht="15" customHeight="1" x14ac:dyDescent="0.25">
      <c r="A113" s="103" t="s">
        <v>5216</v>
      </c>
      <c r="B113" s="101" t="s">
        <v>2067</v>
      </c>
      <c r="C113" s="101" t="s">
        <v>5212</v>
      </c>
      <c r="D113" s="101" t="s">
        <v>5217</v>
      </c>
      <c r="E113" s="101" t="s">
        <v>5798</v>
      </c>
      <c r="F113" s="102">
        <v>6.17</v>
      </c>
      <c r="G113" s="102">
        <v>6.37</v>
      </c>
      <c r="H113" s="102">
        <v>4.9359999999999999</v>
      </c>
      <c r="I113" s="102"/>
      <c r="J113" s="445"/>
      <c r="K113" s="258">
        <f>ROUND(SUMIF('VGT-Bewegungsdaten'!B:B,A113,'VGT-Bewegungsdaten'!D:D),3)</f>
        <v>0</v>
      </c>
      <c r="L113" s="259">
        <f>ROUND(SUMIF('VGT-Bewegungsdaten'!B:B,$A113,'VGT-Bewegungsdaten'!E:E),5)</f>
        <v>0</v>
      </c>
      <c r="N113" s="298" t="s">
        <v>4918</v>
      </c>
      <c r="O113" s="298" t="s">
        <v>4924</v>
      </c>
      <c r="P113" s="261">
        <f>ROUND(SUMIF('AV-Bewegungsdaten'!B:B,A113,'AV-Bewegungsdaten'!D:D),3)</f>
        <v>0</v>
      </c>
      <c r="Q113" s="259">
        <f>ROUND(SUMIF('AV-Bewegungsdaten'!B:B,$A113,'AV-Bewegungsdaten'!E:E),5)</f>
        <v>0</v>
      </c>
      <c r="S113" s="444"/>
      <c r="T113" s="444"/>
      <c r="U113" s="261">
        <f>ROUND(SUMIF('DV-Bewegungsdaten'!B:B,A113,'DV-Bewegungsdaten'!D:D),3)</f>
        <v>0</v>
      </c>
      <c r="V113" s="259">
        <f>ROUND(SUMIF('DV-Bewegungsdaten'!B:B,A113,'DV-Bewegungsdaten'!E:E),5)</f>
        <v>0</v>
      </c>
      <c r="X113" s="444"/>
      <c r="Y113" s="444"/>
      <c r="AK113" s="305"/>
    </row>
    <row r="114" spans="1:37" ht="15" customHeight="1" x14ac:dyDescent="0.25">
      <c r="A114" s="103" t="s">
        <v>5218</v>
      </c>
      <c r="B114" s="101" t="s">
        <v>2067</v>
      </c>
      <c r="C114" s="101" t="s">
        <v>5212</v>
      </c>
      <c r="D114" s="101" t="s">
        <v>5219</v>
      </c>
      <c r="E114" s="101" t="s">
        <v>5798</v>
      </c>
      <c r="F114" s="102">
        <v>5.39</v>
      </c>
      <c r="G114" s="102">
        <v>5.59</v>
      </c>
      <c r="H114" s="102">
        <v>4.3120000000000003</v>
      </c>
      <c r="I114" s="102"/>
      <c r="J114" s="445"/>
      <c r="K114" s="258">
        <f>ROUND(SUMIF('VGT-Bewegungsdaten'!B:B,A114,'VGT-Bewegungsdaten'!D:D),3)</f>
        <v>0</v>
      </c>
      <c r="L114" s="259">
        <f>ROUND(SUMIF('VGT-Bewegungsdaten'!B:B,$A114,'VGT-Bewegungsdaten'!E:E),5)</f>
        <v>0</v>
      </c>
      <c r="N114" s="298" t="s">
        <v>4918</v>
      </c>
      <c r="O114" s="298" t="s">
        <v>4924</v>
      </c>
      <c r="P114" s="261">
        <f>ROUND(SUMIF('AV-Bewegungsdaten'!B:B,A114,'AV-Bewegungsdaten'!D:D),3)</f>
        <v>0</v>
      </c>
      <c r="Q114" s="259">
        <f>ROUND(SUMIF('AV-Bewegungsdaten'!B:B,$A114,'AV-Bewegungsdaten'!E:E),5)</f>
        <v>0</v>
      </c>
      <c r="S114" s="444"/>
      <c r="T114" s="444"/>
      <c r="U114" s="261">
        <f>ROUND(SUMIF('DV-Bewegungsdaten'!B:B,A114,'DV-Bewegungsdaten'!D:D),3)</f>
        <v>0</v>
      </c>
      <c r="V114" s="259">
        <f>ROUND(SUMIF('DV-Bewegungsdaten'!B:B,A114,'DV-Bewegungsdaten'!E:E),5)</f>
        <v>0</v>
      </c>
      <c r="X114" s="444"/>
      <c r="Y114" s="444"/>
      <c r="AK114" s="305"/>
    </row>
    <row r="115" spans="1:37" ht="15" customHeight="1" x14ac:dyDescent="0.25">
      <c r="A115" s="103" t="s">
        <v>5220</v>
      </c>
      <c r="B115" s="101" t="s">
        <v>2067</v>
      </c>
      <c r="C115" s="101" t="s">
        <v>5212</v>
      </c>
      <c r="D115" s="101" t="s">
        <v>5221</v>
      </c>
      <c r="E115" s="101" t="s">
        <v>5798</v>
      </c>
      <c r="F115" s="102">
        <v>5.19</v>
      </c>
      <c r="G115" s="102">
        <v>5.39</v>
      </c>
      <c r="H115" s="102">
        <v>4.1520000000000001</v>
      </c>
      <c r="I115" s="102"/>
      <c r="J115" s="445"/>
      <c r="K115" s="258">
        <f>ROUND(SUMIF('VGT-Bewegungsdaten'!B:B,A115,'VGT-Bewegungsdaten'!D:D),3)</f>
        <v>0</v>
      </c>
      <c r="L115" s="259">
        <f>ROUND(SUMIF('VGT-Bewegungsdaten'!B:B,$A115,'VGT-Bewegungsdaten'!E:E),5)</f>
        <v>0</v>
      </c>
      <c r="N115" s="298" t="s">
        <v>4918</v>
      </c>
      <c r="O115" s="298" t="s">
        <v>4924</v>
      </c>
      <c r="P115" s="261">
        <f>ROUND(SUMIF('AV-Bewegungsdaten'!B:B,A115,'AV-Bewegungsdaten'!D:D),3)</f>
        <v>0</v>
      </c>
      <c r="Q115" s="259">
        <f>ROUND(SUMIF('AV-Bewegungsdaten'!B:B,$A115,'AV-Bewegungsdaten'!E:E),5)</f>
        <v>0</v>
      </c>
      <c r="S115" s="444"/>
      <c r="T115" s="444"/>
      <c r="U115" s="261">
        <f>ROUND(SUMIF('DV-Bewegungsdaten'!B:B,A115,'DV-Bewegungsdaten'!D:D),3)</f>
        <v>0</v>
      </c>
      <c r="V115" s="259">
        <f>ROUND(SUMIF('DV-Bewegungsdaten'!B:B,A115,'DV-Bewegungsdaten'!E:E),5)</f>
        <v>0</v>
      </c>
      <c r="X115" s="444"/>
      <c r="Y115" s="444"/>
      <c r="AK115" s="305"/>
    </row>
    <row r="116" spans="1:37" ht="15" customHeight="1" x14ac:dyDescent="0.25">
      <c r="A116" s="103" t="s">
        <v>5222</v>
      </c>
      <c r="B116" s="101" t="s">
        <v>2067</v>
      </c>
      <c r="C116" s="101" t="s">
        <v>5212</v>
      </c>
      <c r="D116" s="101" t="s">
        <v>5223</v>
      </c>
      <c r="E116" s="101" t="s">
        <v>5798</v>
      </c>
      <c r="F116" s="102">
        <v>4.12</v>
      </c>
      <c r="G116" s="102">
        <v>4.32</v>
      </c>
      <c r="H116" s="102">
        <v>3.2960000000000003</v>
      </c>
      <c r="I116" s="102"/>
      <c r="J116" s="445"/>
      <c r="K116" s="258">
        <f>ROUND(SUMIF('VGT-Bewegungsdaten'!B:B,A116,'VGT-Bewegungsdaten'!D:D),3)</f>
        <v>0</v>
      </c>
      <c r="L116" s="259">
        <f>ROUND(SUMIF('VGT-Bewegungsdaten'!B:B,$A116,'VGT-Bewegungsdaten'!E:E),5)</f>
        <v>0</v>
      </c>
      <c r="N116" s="298" t="s">
        <v>4918</v>
      </c>
      <c r="O116" s="298" t="s">
        <v>4924</v>
      </c>
      <c r="P116" s="261">
        <f>ROUND(SUMIF('AV-Bewegungsdaten'!B:B,A116,'AV-Bewegungsdaten'!D:D),3)</f>
        <v>0</v>
      </c>
      <c r="Q116" s="259">
        <f>ROUND(SUMIF('AV-Bewegungsdaten'!B:B,$A116,'AV-Bewegungsdaten'!E:E),5)</f>
        <v>0</v>
      </c>
      <c r="S116" s="444"/>
      <c r="T116" s="444"/>
      <c r="U116" s="261">
        <f>ROUND(SUMIF('DV-Bewegungsdaten'!B:B,A116,'DV-Bewegungsdaten'!D:D),3)</f>
        <v>0</v>
      </c>
      <c r="V116" s="259">
        <f>ROUND(SUMIF('DV-Bewegungsdaten'!B:B,A116,'DV-Bewegungsdaten'!E:E),5)</f>
        <v>0</v>
      </c>
      <c r="X116" s="444"/>
      <c r="Y116" s="444"/>
      <c r="AK116" s="305"/>
    </row>
    <row r="117" spans="1:37" ht="15" customHeight="1" x14ac:dyDescent="0.25">
      <c r="A117" s="103" t="s">
        <v>5224</v>
      </c>
      <c r="B117" s="101" t="s">
        <v>2067</v>
      </c>
      <c r="C117" s="101" t="s">
        <v>5212</v>
      </c>
      <c r="D117" s="101" t="s">
        <v>5225</v>
      </c>
      <c r="E117" s="101" t="s">
        <v>5798</v>
      </c>
      <c r="F117" s="102">
        <v>3.33</v>
      </c>
      <c r="G117" s="102">
        <v>3.53</v>
      </c>
      <c r="H117" s="102">
        <v>2.6640000000000001</v>
      </c>
      <c r="I117" s="102"/>
      <c r="J117" s="445"/>
      <c r="K117" s="258">
        <f>ROUND(SUMIF('VGT-Bewegungsdaten'!B:B,A117,'VGT-Bewegungsdaten'!D:D),3)</f>
        <v>0</v>
      </c>
      <c r="L117" s="259">
        <f>ROUND(SUMIF('VGT-Bewegungsdaten'!B:B,$A117,'VGT-Bewegungsdaten'!E:E),5)</f>
        <v>0</v>
      </c>
      <c r="N117" s="298" t="s">
        <v>4918</v>
      </c>
      <c r="O117" s="298" t="s">
        <v>4924</v>
      </c>
      <c r="P117" s="261">
        <f>ROUND(SUMIF('AV-Bewegungsdaten'!B:B,A117,'AV-Bewegungsdaten'!D:D),3)</f>
        <v>0</v>
      </c>
      <c r="Q117" s="259">
        <f>ROUND(SUMIF('AV-Bewegungsdaten'!B:B,$A117,'AV-Bewegungsdaten'!E:E),5)</f>
        <v>0</v>
      </c>
      <c r="S117" s="444"/>
      <c r="T117" s="444"/>
      <c r="U117" s="261">
        <f>ROUND(SUMIF('DV-Bewegungsdaten'!B:B,A117,'DV-Bewegungsdaten'!D:D),3)</f>
        <v>0</v>
      </c>
      <c r="V117" s="259">
        <f>ROUND(SUMIF('DV-Bewegungsdaten'!B:B,A117,'DV-Bewegungsdaten'!E:E),5)</f>
        <v>0</v>
      </c>
      <c r="X117" s="444"/>
      <c r="Y117" s="444"/>
      <c r="AK117" s="305"/>
    </row>
    <row r="118" spans="1:37" ht="15" customHeight="1" x14ac:dyDescent="0.25">
      <c r="A118" s="103" t="s">
        <v>5226</v>
      </c>
      <c r="B118" s="101" t="s">
        <v>2067</v>
      </c>
      <c r="C118" s="101" t="s">
        <v>5227</v>
      </c>
      <c r="D118" s="101" t="s">
        <v>1470</v>
      </c>
      <c r="F118" s="102">
        <v>12.32</v>
      </c>
      <c r="G118" s="102">
        <v>12.52</v>
      </c>
      <c r="H118" s="102">
        <v>10.02</v>
      </c>
      <c r="I118" s="102"/>
      <c r="J118" s="445"/>
      <c r="K118" s="258">
        <f>ROUND(SUMIF('VGT-Bewegungsdaten'!B:B,A118,'VGT-Bewegungsdaten'!D:D),3)</f>
        <v>0</v>
      </c>
      <c r="L118" s="259">
        <f>ROUND(SUMIF('VGT-Bewegungsdaten'!B:B,$A118,'VGT-Bewegungsdaten'!E:E),5)</f>
        <v>0</v>
      </c>
      <c r="N118" s="298" t="s">
        <v>4918</v>
      </c>
      <c r="O118" s="298" t="s">
        <v>4924</v>
      </c>
      <c r="P118" s="261">
        <f>ROUND(SUMIF('AV-Bewegungsdaten'!B:B,A118,'AV-Bewegungsdaten'!D:D),3)</f>
        <v>0</v>
      </c>
      <c r="Q118" s="259">
        <f>ROUND(SUMIF('AV-Bewegungsdaten'!B:B,$A118,'AV-Bewegungsdaten'!E:E),5)</f>
        <v>0</v>
      </c>
      <c r="S118" s="444"/>
      <c r="T118" s="444"/>
      <c r="U118" s="261">
        <f>ROUND(SUMIF('DV-Bewegungsdaten'!B:B,A118,'DV-Bewegungsdaten'!D:D),3)</f>
        <v>0</v>
      </c>
      <c r="V118" s="259">
        <f>ROUND(SUMIF('DV-Bewegungsdaten'!B:B,A118,'DV-Bewegungsdaten'!E:E),5)</f>
        <v>0</v>
      </c>
      <c r="X118" s="444"/>
      <c r="Y118" s="444"/>
      <c r="AK118" s="305"/>
    </row>
    <row r="119" spans="1:37" ht="15" customHeight="1" x14ac:dyDescent="0.25">
      <c r="A119" s="103" t="s">
        <v>5228</v>
      </c>
      <c r="B119" s="101" t="s">
        <v>2067</v>
      </c>
      <c r="C119" s="101" t="s">
        <v>5227</v>
      </c>
      <c r="D119" s="101" t="s">
        <v>4012</v>
      </c>
      <c r="F119" s="102">
        <v>8.0500000000000007</v>
      </c>
      <c r="G119" s="102">
        <v>8.25</v>
      </c>
      <c r="H119" s="102">
        <v>6.6</v>
      </c>
      <c r="I119" s="102"/>
      <c r="J119" s="445"/>
      <c r="K119" s="258">
        <f>ROUND(SUMIF('VGT-Bewegungsdaten'!B:B,A119,'VGT-Bewegungsdaten'!D:D),3)</f>
        <v>0</v>
      </c>
      <c r="L119" s="259">
        <f>ROUND(SUMIF('VGT-Bewegungsdaten'!B:B,$A119,'VGT-Bewegungsdaten'!E:E),5)</f>
        <v>0</v>
      </c>
      <c r="N119" s="298" t="s">
        <v>4918</v>
      </c>
      <c r="O119" s="298" t="s">
        <v>4924</v>
      </c>
      <c r="P119" s="261">
        <f>ROUND(SUMIF('AV-Bewegungsdaten'!B:B,A119,'AV-Bewegungsdaten'!D:D),3)</f>
        <v>0</v>
      </c>
      <c r="Q119" s="259">
        <f>ROUND(SUMIF('AV-Bewegungsdaten'!B:B,$A119,'AV-Bewegungsdaten'!E:E),5)</f>
        <v>0</v>
      </c>
      <c r="S119" s="444"/>
      <c r="T119" s="444"/>
      <c r="U119" s="261">
        <f>ROUND(SUMIF('DV-Bewegungsdaten'!B:B,A119,'DV-Bewegungsdaten'!D:D),3)</f>
        <v>0</v>
      </c>
      <c r="V119" s="259">
        <f>ROUND(SUMIF('DV-Bewegungsdaten'!B:B,A119,'DV-Bewegungsdaten'!E:E),5)</f>
        <v>0</v>
      </c>
      <c r="X119" s="444"/>
      <c r="Y119" s="444"/>
      <c r="AK119" s="305"/>
    </row>
    <row r="120" spans="1:37" ht="15" customHeight="1" x14ac:dyDescent="0.25">
      <c r="A120" s="103" t="s">
        <v>5229</v>
      </c>
      <c r="B120" s="101" t="s">
        <v>2067</v>
      </c>
      <c r="C120" s="101" t="s">
        <v>5227</v>
      </c>
      <c r="D120" s="101" t="s">
        <v>4014</v>
      </c>
      <c r="F120" s="102">
        <v>6.11</v>
      </c>
      <c r="G120" s="102">
        <v>6.31</v>
      </c>
      <c r="H120" s="102">
        <v>5.05</v>
      </c>
      <c r="I120" s="102"/>
      <c r="J120" s="445"/>
      <c r="K120" s="258">
        <f>ROUND(SUMIF('VGT-Bewegungsdaten'!B:B,A120,'VGT-Bewegungsdaten'!D:D),3)</f>
        <v>0</v>
      </c>
      <c r="L120" s="259">
        <f>ROUND(SUMIF('VGT-Bewegungsdaten'!B:B,$A120,'VGT-Bewegungsdaten'!E:E),5)</f>
        <v>0</v>
      </c>
      <c r="N120" s="298" t="s">
        <v>4918</v>
      </c>
      <c r="O120" s="298" t="s">
        <v>4924</v>
      </c>
      <c r="P120" s="261">
        <f>ROUND(SUMIF('AV-Bewegungsdaten'!B:B,A120,'AV-Bewegungsdaten'!D:D),3)</f>
        <v>0</v>
      </c>
      <c r="Q120" s="259">
        <f>ROUND(SUMIF('AV-Bewegungsdaten'!B:B,$A120,'AV-Bewegungsdaten'!E:E),5)</f>
        <v>0</v>
      </c>
      <c r="S120" s="444"/>
      <c r="T120" s="444"/>
      <c r="U120" s="261">
        <f>ROUND(SUMIF('DV-Bewegungsdaten'!B:B,A120,'DV-Bewegungsdaten'!D:D),3)</f>
        <v>0</v>
      </c>
      <c r="V120" s="259">
        <f>ROUND(SUMIF('DV-Bewegungsdaten'!B:B,A120,'DV-Bewegungsdaten'!E:E),5)</f>
        <v>0</v>
      </c>
      <c r="X120" s="444"/>
      <c r="Y120" s="444"/>
      <c r="AK120" s="305"/>
    </row>
    <row r="121" spans="1:37" ht="15" customHeight="1" x14ac:dyDescent="0.25">
      <c r="A121" s="103" t="s">
        <v>5230</v>
      </c>
      <c r="B121" s="101" t="s">
        <v>2067</v>
      </c>
      <c r="C121" s="101" t="s">
        <v>5227</v>
      </c>
      <c r="D121" s="101" t="s">
        <v>4016</v>
      </c>
      <c r="F121" s="102">
        <v>5.34</v>
      </c>
      <c r="G121" s="102">
        <v>5.54</v>
      </c>
      <c r="H121" s="102">
        <v>4.43</v>
      </c>
      <c r="I121" s="102"/>
      <c r="J121" s="445"/>
      <c r="K121" s="258">
        <f>ROUND(SUMIF('VGT-Bewegungsdaten'!B:B,A121,'VGT-Bewegungsdaten'!D:D),3)</f>
        <v>0</v>
      </c>
      <c r="L121" s="259">
        <f>ROUND(SUMIF('VGT-Bewegungsdaten'!B:B,$A121,'VGT-Bewegungsdaten'!E:E),5)</f>
        <v>0</v>
      </c>
      <c r="N121" s="298" t="s">
        <v>4918</v>
      </c>
      <c r="O121" s="298" t="s">
        <v>4924</v>
      </c>
      <c r="P121" s="261">
        <f>ROUND(SUMIF('AV-Bewegungsdaten'!B:B,A121,'AV-Bewegungsdaten'!D:D),3)</f>
        <v>0</v>
      </c>
      <c r="Q121" s="259">
        <f>ROUND(SUMIF('AV-Bewegungsdaten'!B:B,$A121,'AV-Bewegungsdaten'!E:E),5)</f>
        <v>0</v>
      </c>
      <c r="S121" s="444"/>
      <c r="T121" s="444"/>
      <c r="U121" s="261">
        <f>ROUND(SUMIF('DV-Bewegungsdaten'!B:B,A121,'DV-Bewegungsdaten'!D:D),3)</f>
        <v>0</v>
      </c>
      <c r="V121" s="259">
        <f>ROUND(SUMIF('DV-Bewegungsdaten'!B:B,A121,'DV-Bewegungsdaten'!E:E),5)</f>
        <v>0</v>
      </c>
      <c r="X121" s="444"/>
      <c r="Y121" s="444"/>
      <c r="AK121" s="305"/>
    </row>
    <row r="122" spans="1:37" ht="15" customHeight="1" x14ac:dyDescent="0.25">
      <c r="A122" s="103" t="s">
        <v>5231</v>
      </c>
      <c r="B122" s="101" t="s">
        <v>2067</v>
      </c>
      <c r="C122" s="101" t="s">
        <v>5227</v>
      </c>
      <c r="D122" s="101" t="s">
        <v>4018</v>
      </c>
      <c r="F122" s="102">
        <v>5.14</v>
      </c>
      <c r="G122" s="102">
        <v>5.34</v>
      </c>
      <c r="H122" s="102">
        <v>4.2699999999999996</v>
      </c>
      <c r="I122" s="102"/>
      <c r="J122" s="445"/>
      <c r="K122" s="258">
        <f>ROUND(SUMIF('VGT-Bewegungsdaten'!B:B,A122,'VGT-Bewegungsdaten'!D:D),3)</f>
        <v>0</v>
      </c>
      <c r="L122" s="259">
        <f>ROUND(SUMIF('VGT-Bewegungsdaten'!B:B,$A122,'VGT-Bewegungsdaten'!E:E),5)</f>
        <v>0</v>
      </c>
      <c r="N122" s="298" t="s">
        <v>4918</v>
      </c>
      <c r="O122" s="298" t="s">
        <v>4924</v>
      </c>
      <c r="P122" s="261">
        <f>ROUND(SUMIF('AV-Bewegungsdaten'!B:B,A122,'AV-Bewegungsdaten'!D:D),3)</f>
        <v>0</v>
      </c>
      <c r="Q122" s="259">
        <f>ROUND(SUMIF('AV-Bewegungsdaten'!B:B,$A122,'AV-Bewegungsdaten'!E:E),5)</f>
        <v>0</v>
      </c>
      <c r="S122" s="444"/>
      <c r="T122" s="444"/>
      <c r="U122" s="261">
        <f>ROUND(SUMIF('DV-Bewegungsdaten'!B:B,A122,'DV-Bewegungsdaten'!D:D),3)</f>
        <v>0</v>
      </c>
      <c r="V122" s="259">
        <f>ROUND(SUMIF('DV-Bewegungsdaten'!B:B,A122,'DV-Bewegungsdaten'!E:E),5)</f>
        <v>0</v>
      </c>
      <c r="X122" s="444"/>
      <c r="Y122" s="444"/>
      <c r="AK122" s="305"/>
    </row>
    <row r="123" spans="1:37" ht="15" customHeight="1" x14ac:dyDescent="0.25">
      <c r="A123" s="103" t="s">
        <v>5232</v>
      </c>
      <c r="B123" s="101" t="s">
        <v>2067</v>
      </c>
      <c r="C123" s="101" t="s">
        <v>5227</v>
      </c>
      <c r="D123" s="101" t="s">
        <v>4020</v>
      </c>
      <c r="F123" s="102">
        <v>4.08</v>
      </c>
      <c r="G123" s="102">
        <v>4.28</v>
      </c>
      <c r="H123" s="102">
        <v>3.42</v>
      </c>
      <c r="I123" s="102"/>
      <c r="J123" s="445"/>
      <c r="K123" s="258">
        <f>ROUND(SUMIF('VGT-Bewegungsdaten'!B:B,A123,'VGT-Bewegungsdaten'!D:D),3)</f>
        <v>0</v>
      </c>
      <c r="L123" s="259">
        <f>ROUND(SUMIF('VGT-Bewegungsdaten'!B:B,$A123,'VGT-Bewegungsdaten'!E:E),5)</f>
        <v>0</v>
      </c>
      <c r="N123" s="298" t="s">
        <v>4918</v>
      </c>
      <c r="O123" s="298" t="s">
        <v>4924</v>
      </c>
      <c r="P123" s="261">
        <f>ROUND(SUMIF('AV-Bewegungsdaten'!B:B,A123,'AV-Bewegungsdaten'!D:D),3)</f>
        <v>0</v>
      </c>
      <c r="Q123" s="259">
        <f>ROUND(SUMIF('AV-Bewegungsdaten'!B:B,$A123,'AV-Bewegungsdaten'!E:E),5)</f>
        <v>0</v>
      </c>
      <c r="S123" s="444"/>
      <c r="T123" s="444"/>
      <c r="U123" s="261">
        <f>ROUND(SUMIF('DV-Bewegungsdaten'!B:B,A123,'DV-Bewegungsdaten'!D:D),3)</f>
        <v>0</v>
      </c>
      <c r="V123" s="259">
        <f>ROUND(SUMIF('DV-Bewegungsdaten'!B:B,A123,'DV-Bewegungsdaten'!E:E),5)</f>
        <v>0</v>
      </c>
      <c r="X123" s="444"/>
      <c r="Y123" s="444"/>
      <c r="AK123" s="305"/>
    </row>
    <row r="124" spans="1:37" ht="15" customHeight="1" x14ac:dyDescent="0.25">
      <c r="A124" s="103" t="s">
        <v>5233</v>
      </c>
      <c r="B124" s="101" t="s">
        <v>2067</v>
      </c>
      <c r="C124" s="101" t="s">
        <v>5227</v>
      </c>
      <c r="D124" s="101" t="s">
        <v>4022</v>
      </c>
      <c r="F124" s="102">
        <v>3.3</v>
      </c>
      <c r="G124" s="102">
        <v>3.5</v>
      </c>
      <c r="H124" s="102">
        <v>2.8</v>
      </c>
      <c r="I124" s="102"/>
      <c r="J124" s="445"/>
      <c r="K124" s="258">
        <f>ROUND(SUMIF('VGT-Bewegungsdaten'!B:B,A124,'VGT-Bewegungsdaten'!D:D),3)</f>
        <v>0</v>
      </c>
      <c r="L124" s="259">
        <f>ROUND(SUMIF('VGT-Bewegungsdaten'!B:B,$A124,'VGT-Bewegungsdaten'!E:E),5)</f>
        <v>0</v>
      </c>
      <c r="N124" s="298" t="s">
        <v>4918</v>
      </c>
      <c r="O124" s="298" t="s">
        <v>4924</v>
      </c>
      <c r="P124" s="261">
        <f>ROUND(SUMIF('AV-Bewegungsdaten'!B:B,A124,'AV-Bewegungsdaten'!D:D),3)</f>
        <v>0</v>
      </c>
      <c r="Q124" s="259">
        <f>ROUND(SUMIF('AV-Bewegungsdaten'!B:B,$A124,'AV-Bewegungsdaten'!E:E),5)</f>
        <v>0</v>
      </c>
      <c r="S124" s="444"/>
      <c r="T124" s="444"/>
      <c r="U124" s="261">
        <f>ROUND(SUMIF('DV-Bewegungsdaten'!B:B,A124,'DV-Bewegungsdaten'!D:D),3)</f>
        <v>0</v>
      </c>
      <c r="V124" s="259">
        <f>ROUND(SUMIF('DV-Bewegungsdaten'!B:B,A124,'DV-Bewegungsdaten'!E:E),5)</f>
        <v>0</v>
      </c>
      <c r="X124" s="444"/>
      <c r="Y124" s="444"/>
      <c r="AK124" s="305"/>
    </row>
    <row r="125" spans="1:37" ht="15" customHeight="1" x14ac:dyDescent="0.25">
      <c r="A125" s="103" t="s">
        <v>5234</v>
      </c>
      <c r="B125" s="101" t="s">
        <v>2067</v>
      </c>
      <c r="C125" s="101" t="s">
        <v>5235</v>
      </c>
      <c r="D125" s="101" t="s">
        <v>5213</v>
      </c>
      <c r="E125" s="101" t="s">
        <v>5798</v>
      </c>
      <c r="F125" s="102">
        <v>12.52</v>
      </c>
      <c r="G125" s="102">
        <v>12.719999999999999</v>
      </c>
      <c r="H125" s="102">
        <v>10.02</v>
      </c>
      <c r="I125" s="102"/>
      <c r="J125" s="445"/>
      <c r="K125" s="258">
        <f>ROUND(SUMIF('VGT-Bewegungsdaten'!B:B,A125,'VGT-Bewegungsdaten'!D:D),3)</f>
        <v>0</v>
      </c>
      <c r="L125" s="259">
        <f>ROUND(SUMIF('VGT-Bewegungsdaten'!B:B,$A125,'VGT-Bewegungsdaten'!E:E),5)</f>
        <v>0</v>
      </c>
      <c r="N125" s="298" t="s">
        <v>4918</v>
      </c>
      <c r="O125" s="298" t="s">
        <v>4924</v>
      </c>
      <c r="P125" s="261">
        <f>ROUND(SUMIF('AV-Bewegungsdaten'!B:B,A125,'AV-Bewegungsdaten'!D:D),3)</f>
        <v>0</v>
      </c>
      <c r="Q125" s="259">
        <f>ROUND(SUMIF('AV-Bewegungsdaten'!B:B,$A125,'AV-Bewegungsdaten'!E:E),5)</f>
        <v>0</v>
      </c>
      <c r="S125" s="444"/>
      <c r="T125" s="444"/>
      <c r="U125" s="261">
        <f>ROUND(SUMIF('DV-Bewegungsdaten'!B:B,A125,'DV-Bewegungsdaten'!D:D),3)</f>
        <v>0</v>
      </c>
      <c r="V125" s="259">
        <f>ROUND(SUMIF('DV-Bewegungsdaten'!B:B,A125,'DV-Bewegungsdaten'!E:E),5)</f>
        <v>0</v>
      </c>
      <c r="X125" s="444"/>
      <c r="Y125" s="444"/>
      <c r="AK125" s="305"/>
    </row>
    <row r="126" spans="1:37" ht="15" customHeight="1" x14ac:dyDescent="0.25">
      <c r="A126" s="103" t="s">
        <v>5236</v>
      </c>
      <c r="B126" s="101" t="s">
        <v>2067</v>
      </c>
      <c r="C126" s="101" t="s">
        <v>5235</v>
      </c>
      <c r="D126" s="101" t="s">
        <v>5215</v>
      </c>
      <c r="E126" s="101" t="s">
        <v>5798</v>
      </c>
      <c r="F126" s="102">
        <v>8.25</v>
      </c>
      <c r="G126" s="102">
        <v>8.4499999999999993</v>
      </c>
      <c r="H126" s="102">
        <v>6.6</v>
      </c>
      <c r="I126" s="102"/>
      <c r="J126" s="445"/>
      <c r="K126" s="258">
        <f>ROUND(SUMIF('VGT-Bewegungsdaten'!B:B,A126,'VGT-Bewegungsdaten'!D:D),3)</f>
        <v>0</v>
      </c>
      <c r="L126" s="259">
        <f>ROUND(SUMIF('VGT-Bewegungsdaten'!B:B,$A126,'VGT-Bewegungsdaten'!E:E),5)</f>
        <v>0</v>
      </c>
      <c r="N126" s="298" t="s">
        <v>4918</v>
      </c>
      <c r="O126" s="298" t="s">
        <v>4924</v>
      </c>
      <c r="P126" s="261">
        <f>ROUND(SUMIF('AV-Bewegungsdaten'!B:B,A126,'AV-Bewegungsdaten'!D:D),3)</f>
        <v>0</v>
      </c>
      <c r="Q126" s="259">
        <f>ROUND(SUMIF('AV-Bewegungsdaten'!B:B,$A126,'AV-Bewegungsdaten'!E:E),5)</f>
        <v>0</v>
      </c>
      <c r="S126" s="444"/>
      <c r="T126" s="444"/>
      <c r="U126" s="261">
        <f>ROUND(SUMIF('DV-Bewegungsdaten'!B:B,A126,'DV-Bewegungsdaten'!D:D),3)</f>
        <v>0</v>
      </c>
      <c r="V126" s="259">
        <f>ROUND(SUMIF('DV-Bewegungsdaten'!B:B,A126,'DV-Bewegungsdaten'!E:E),5)</f>
        <v>0</v>
      </c>
      <c r="X126" s="444"/>
      <c r="Y126" s="444"/>
      <c r="AK126" s="305"/>
    </row>
    <row r="127" spans="1:37" ht="15" customHeight="1" x14ac:dyDescent="0.25">
      <c r="A127" s="103" t="s">
        <v>5237</v>
      </c>
      <c r="B127" s="101" t="s">
        <v>2067</v>
      </c>
      <c r="C127" s="101" t="s">
        <v>5235</v>
      </c>
      <c r="D127" s="101" t="s">
        <v>5217</v>
      </c>
      <c r="E127" s="101" t="s">
        <v>5798</v>
      </c>
      <c r="F127" s="102">
        <v>6.31</v>
      </c>
      <c r="G127" s="102">
        <v>6.51</v>
      </c>
      <c r="H127" s="102">
        <v>5.05</v>
      </c>
      <c r="I127" s="102"/>
      <c r="J127" s="445"/>
      <c r="K127" s="258">
        <f>ROUND(SUMIF('VGT-Bewegungsdaten'!B:B,A127,'VGT-Bewegungsdaten'!D:D),3)</f>
        <v>0</v>
      </c>
      <c r="L127" s="259">
        <f>ROUND(SUMIF('VGT-Bewegungsdaten'!B:B,$A127,'VGT-Bewegungsdaten'!E:E),5)</f>
        <v>0</v>
      </c>
      <c r="N127" s="298" t="s">
        <v>4918</v>
      </c>
      <c r="O127" s="298" t="s">
        <v>4924</v>
      </c>
      <c r="P127" s="261">
        <f>ROUND(SUMIF('AV-Bewegungsdaten'!B:B,A127,'AV-Bewegungsdaten'!D:D),3)</f>
        <v>0</v>
      </c>
      <c r="Q127" s="259">
        <f>ROUND(SUMIF('AV-Bewegungsdaten'!B:B,$A127,'AV-Bewegungsdaten'!E:E),5)</f>
        <v>0</v>
      </c>
      <c r="S127" s="444"/>
      <c r="T127" s="444"/>
      <c r="U127" s="261">
        <f>ROUND(SUMIF('DV-Bewegungsdaten'!B:B,A127,'DV-Bewegungsdaten'!D:D),3)</f>
        <v>0</v>
      </c>
      <c r="V127" s="259">
        <f>ROUND(SUMIF('DV-Bewegungsdaten'!B:B,A127,'DV-Bewegungsdaten'!E:E),5)</f>
        <v>0</v>
      </c>
      <c r="X127" s="444"/>
      <c r="Y127" s="444"/>
      <c r="AK127" s="305"/>
    </row>
    <row r="128" spans="1:37" ht="15" customHeight="1" x14ac:dyDescent="0.25">
      <c r="A128" s="103" t="s">
        <v>5238</v>
      </c>
      <c r="B128" s="101" t="s">
        <v>2067</v>
      </c>
      <c r="C128" s="101" t="s">
        <v>5235</v>
      </c>
      <c r="D128" s="101" t="s">
        <v>5219</v>
      </c>
      <c r="E128" s="101" t="s">
        <v>5798</v>
      </c>
      <c r="F128" s="102">
        <v>5.54</v>
      </c>
      <c r="G128" s="102">
        <v>5.74</v>
      </c>
      <c r="H128" s="102">
        <v>4.43</v>
      </c>
      <c r="I128" s="102"/>
      <c r="J128" s="445"/>
      <c r="K128" s="258">
        <f>ROUND(SUMIF('VGT-Bewegungsdaten'!B:B,A128,'VGT-Bewegungsdaten'!D:D),3)</f>
        <v>0</v>
      </c>
      <c r="L128" s="259">
        <f>ROUND(SUMIF('VGT-Bewegungsdaten'!B:B,$A128,'VGT-Bewegungsdaten'!E:E),5)</f>
        <v>0</v>
      </c>
      <c r="N128" s="298" t="s">
        <v>4918</v>
      </c>
      <c r="O128" s="298" t="s">
        <v>4924</v>
      </c>
      <c r="P128" s="261">
        <f>ROUND(SUMIF('AV-Bewegungsdaten'!B:B,A128,'AV-Bewegungsdaten'!D:D),3)</f>
        <v>0</v>
      </c>
      <c r="Q128" s="259">
        <f>ROUND(SUMIF('AV-Bewegungsdaten'!B:B,$A128,'AV-Bewegungsdaten'!E:E),5)</f>
        <v>0</v>
      </c>
      <c r="S128" s="444"/>
      <c r="T128" s="444"/>
      <c r="U128" s="261">
        <f>ROUND(SUMIF('DV-Bewegungsdaten'!B:B,A128,'DV-Bewegungsdaten'!D:D),3)</f>
        <v>0</v>
      </c>
      <c r="V128" s="259">
        <f>ROUND(SUMIF('DV-Bewegungsdaten'!B:B,A128,'DV-Bewegungsdaten'!E:E),5)</f>
        <v>0</v>
      </c>
      <c r="X128" s="444"/>
      <c r="Y128" s="444"/>
      <c r="AK128" s="305"/>
    </row>
    <row r="129" spans="1:37" ht="15" customHeight="1" x14ac:dyDescent="0.25">
      <c r="A129" s="103" t="s">
        <v>5239</v>
      </c>
      <c r="B129" s="101" t="s">
        <v>2067</v>
      </c>
      <c r="C129" s="101" t="s">
        <v>5235</v>
      </c>
      <c r="D129" s="101" t="s">
        <v>5221</v>
      </c>
      <c r="E129" s="101" t="s">
        <v>5798</v>
      </c>
      <c r="F129" s="102">
        <v>5.34</v>
      </c>
      <c r="G129" s="102">
        <v>5.54</v>
      </c>
      <c r="H129" s="102">
        <v>4.2699999999999996</v>
      </c>
      <c r="I129" s="102"/>
      <c r="J129" s="445"/>
      <c r="K129" s="258">
        <f>ROUND(SUMIF('VGT-Bewegungsdaten'!B:B,A129,'VGT-Bewegungsdaten'!D:D),3)</f>
        <v>0</v>
      </c>
      <c r="L129" s="259">
        <f>ROUND(SUMIF('VGT-Bewegungsdaten'!B:B,$A129,'VGT-Bewegungsdaten'!E:E),5)</f>
        <v>0</v>
      </c>
      <c r="N129" s="298" t="s">
        <v>4918</v>
      </c>
      <c r="O129" s="298" t="s">
        <v>4924</v>
      </c>
      <c r="P129" s="261">
        <f>ROUND(SUMIF('AV-Bewegungsdaten'!B:B,A129,'AV-Bewegungsdaten'!D:D),3)</f>
        <v>0</v>
      </c>
      <c r="Q129" s="259">
        <f>ROUND(SUMIF('AV-Bewegungsdaten'!B:B,$A129,'AV-Bewegungsdaten'!E:E),5)</f>
        <v>0</v>
      </c>
      <c r="S129" s="444"/>
      <c r="T129" s="444"/>
      <c r="U129" s="261">
        <f>ROUND(SUMIF('DV-Bewegungsdaten'!B:B,A129,'DV-Bewegungsdaten'!D:D),3)</f>
        <v>0</v>
      </c>
      <c r="V129" s="259">
        <f>ROUND(SUMIF('DV-Bewegungsdaten'!B:B,A129,'DV-Bewegungsdaten'!E:E),5)</f>
        <v>0</v>
      </c>
      <c r="X129" s="444"/>
      <c r="Y129" s="444"/>
      <c r="AK129" s="305"/>
    </row>
    <row r="130" spans="1:37" ht="15" customHeight="1" x14ac:dyDescent="0.25">
      <c r="A130" s="103" t="s">
        <v>5240</v>
      </c>
      <c r="B130" s="101" t="s">
        <v>2067</v>
      </c>
      <c r="C130" s="101" t="s">
        <v>5235</v>
      </c>
      <c r="D130" s="101" t="s">
        <v>5223</v>
      </c>
      <c r="E130" s="101" t="s">
        <v>5798</v>
      </c>
      <c r="F130" s="102">
        <v>4.28</v>
      </c>
      <c r="G130" s="102">
        <v>4.4800000000000004</v>
      </c>
      <c r="H130" s="102">
        <v>3.42</v>
      </c>
      <c r="I130" s="102"/>
      <c r="J130" s="445"/>
      <c r="K130" s="258">
        <f>ROUND(SUMIF('VGT-Bewegungsdaten'!B:B,A130,'VGT-Bewegungsdaten'!D:D),3)</f>
        <v>0</v>
      </c>
      <c r="L130" s="259">
        <f>ROUND(SUMIF('VGT-Bewegungsdaten'!B:B,$A130,'VGT-Bewegungsdaten'!E:E),5)</f>
        <v>0</v>
      </c>
      <c r="N130" s="298" t="s">
        <v>4918</v>
      </c>
      <c r="O130" s="298" t="s">
        <v>4924</v>
      </c>
      <c r="P130" s="261">
        <f>ROUND(SUMIF('AV-Bewegungsdaten'!B:B,A130,'AV-Bewegungsdaten'!D:D),3)</f>
        <v>0</v>
      </c>
      <c r="Q130" s="259">
        <f>ROUND(SUMIF('AV-Bewegungsdaten'!B:B,$A130,'AV-Bewegungsdaten'!E:E),5)</f>
        <v>0</v>
      </c>
      <c r="S130" s="444"/>
      <c r="T130" s="444"/>
      <c r="U130" s="261">
        <f>ROUND(SUMIF('DV-Bewegungsdaten'!B:B,A130,'DV-Bewegungsdaten'!D:D),3)</f>
        <v>0</v>
      </c>
      <c r="V130" s="259">
        <f>ROUND(SUMIF('DV-Bewegungsdaten'!B:B,A130,'DV-Bewegungsdaten'!E:E),5)</f>
        <v>0</v>
      </c>
      <c r="X130" s="444"/>
      <c r="Y130" s="444"/>
      <c r="AK130" s="305"/>
    </row>
    <row r="131" spans="1:37" ht="15" customHeight="1" x14ac:dyDescent="0.25">
      <c r="A131" s="103" t="s">
        <v>5241</v>
      </c>
      <c r="B131" s="101" t="s">
        <v>2067</v>
      </c>
      <c r="C131" s="101" t="s">
        <v>5235</v>
      </c>
      <c r="D131" s="101" t="s">
        <v>5225</v>
      </c>
      <c r="E131" s="101" t="s">
        <v>5798</v>
      </c>
      <c r="F131" s="102">
        <v>3.5</v>
      </c>
      <c r="G131" s="102">
        <v>3.7</v>
      </c>
      <c r="H131" s="102">
        <v>2.8</v>
      </c>
      <c r="I131" s="102"/>
      <c r="J131" s="445"/>
      <c r="K131" s="258">
        <f>ROUND(SUMIF('VGT-Bewegungsdaten'!B:B,A131,'VGT-Bewegungsdaten'!D:D),3)</f>
        <v>0</v>
      </c>
      <c r="L131" s="259">
        <f>ROUND(SUMIF('VGT-Bewegungsdaten'!B:B,$A131,'VGT-Bewegungsdaten'!E:E),5)</f>
        <v>0</v>
      </c>
      <c r="N131" s="298" t="s">
        <v>4918</v>
      </c>
      <c r="O131" s="298" t="s">
        <v>4924</v>
      </c>
      <c r="P131" s="261">
        <f>ROUND(SUMIF('AV-Bewegungsdaten'!B:B,A131,'AV-Bewegungsdaten'!D:D),3)</f>
        <v>0</v>
      </c>
      <c r="Q131" s="259">
        <f>ROUND(SUMIF('AV-Bewegungsdaten'!B:B,$A131,'AV-Bewegungsdaten'!E:E),5)</f>
        <v>0</v>
      </c>
      <c r="S131" s="444"/>
      <c r="T131" s="444"/>
      <c r="U131" s="261">
        <f>ROUND(SUMIF('DV-Bewegungsdaten'!B:B,A131,'DV-Bewegungsdaten'!D:D),3)</f>
        <v>0</v>
      </c>
      <c r="V131" s="259">
        <f>ROUND(SUMIF('DV-Bewegungsdaten'!B:B,A131,'DV-Bewegungsdaten'!E:E),5)</f>
        <v>0</v>
      </c>
      <c r="X131" s="444"/>
      <c r="Y131" s="444"/>
      <c r="AK131" s="305"/>
    </row>
    <row r="132" spans="1:37" ht="15" customHeight="1" x14ac:dyDescent="0.25">
      <c r="A132" s="103" t="s">
        <v>5690</v>
      </c>
      <c r="B132" s="101" t="s">
        <v>2067</v>
      </c>
      <c r="C132" s="101" t="s">
        <v>5691</v>
      </c>
      <c r="D132" s="101" t="s">
        <v>1470</v>
      </c>
      <c r="F132" s="102">
        <v>12.32</v>
      </c>
      <c r="G132" s="102">
        <v>12.52</v>
      </c>
      <c r="H132" s="102">
        <v>10.02</v>
      </c>
      <c r="I132" s="102"/>
      <c r="J132" s="445"/>
      <c r="K132" s="258">
        <f>ROUND(SUMIF('VGT-Bewegungsdaten'!B:B,A132,'VGT-Bewegungsdaten'!D:D),3)</f>
        <v>0</v>
      </c>
      <c r="L132" s="259">
        <f>ROUND(SUMIF('VGT-Bewegungsdaten'!B:B,$A132,'VGT-Bewegungsdaten'!E:E),5)</f>
        <v>0</v>
      </c>
      <c r="N132" s="298" t="s">
        <v>4918</v>
      </c>
      <c r="O132" s="298" t="s">
        <v>4924</v>
      </c>
      <c r="P132" s="261">
        <f>ROUND(SUMIF('AV-Bewegungsdaten'!B:B,A132,'AV-Bewegungsdaten'!D:D),3)</f>
        <v>0</v>
      </c>
      <c r="Q132" s="259">
        <f>ROUND(SUMIF('AV-Bewegungsdaten'!B:B,$A132,'AV-Bewegungsdaten'!E:E),5)</f>
        <v>0</v>
      </c>
      <c r="S132" s="444"/>
      <c r="T132" s="444"/>
      <c r="U132" s="261">
        <f>ROUND(SUMIF('DV-Bewegungsdaten'!B:B,A132,'DV-Bewegungsdaten'!D:D),3)</f>
        <v>0</v>
      </c>
      <c r="V132" s="259">
        <f>ROUND(SUMIF('DV-Bewegungsdaten'!B:B,A132,'DV-Bewegungsdaten'!E:E),5)</f>
        <v>0</v>
      </c>
      <c r="X132" s="444"/>
      <c r="Y132" s="444"/>
      <c r="AK132" s="305"/>
    </row>
    <row r="133" spans="1:37" ht="15" customHeight="1" x14ac:dyDescent="0.25">
      <c r="A133" s="103" t="s">
        <v>5692</v>
      </c>
      <c r="B133" s="101" t="s">
        <v>2067</v>
      </c>
      <c r="C133" s="101" t="s">
        <v>5691</v>
      </c>
      <c r="D133" s="101" t="s">
        <v>4012</v>
      </c>
      <c r="F133" s="102">
        <v>8.0500000000000007</v>
      </c>
      <c r="G133" s="102">
        <v>8.25</v>
      </c>
      <c r="H133" s="102">
        <v>6.6</v>
      </c>
      <c r="I133" s="102"/>
      <c r="J133" s="445"/>
      <c r="K133" s="258">
        <f>ROUND(SUMIF('VGT-Bewegungsdaten'!B:B,A133,'VGT-Bewegungsdaten'!D:D),3)</f>
        <v>0</v>
      </c>
      <c r="L133" s="259">
        <f>ROUND(SUMIF('VGT-Bewegungsdaten'!B:B,$A133,'VGT-Bewegungsdaten'!E:E),5)</f>
        <v>0</v>
      </c>
      <c r="N133" s="298" t="s">
        <v>4918</v>
      </c>
      <c r="O133" s="298" t="s">
        <v>4924</v>
      </c>
      <c r="P133" s="261">
        <f>ROUND(SUMIF('AV-Bewegungsdaten'!B:B,A133,'AV-Bewegungsdaten'!D:D),3)</f>
        <v>0</v>
      </c>
      <c r="Q133" s="259">
        <f>ROUND(SUMIF('AV-Bewegungsdaten'!B:B,$A133,'AV-Bewegungsdaten'!E:E),5)</f>
        <v>0</v>
      </c>
      <c r="S133" s="444"/>
      <c r="T133" s="444"/>
      <c r="U133" s="261">
        <f>ROUND(SUMIF('DV-Bewegungsdaten'!B:B,A133,'DV-Bewegungsdaten'!D:D),3)</f>
        <v>0</v>
      </c>
      <c r="V133" s="259">
        <f>ROUND(SUMIF('DV-Bewegungsdaten'!B:B,A133,'DV-Bewegungsdaten'!E:E),5)</f>
        <v>0</v>
      </c>
      <c r="X133" s="444"/>
      <c r="Y133" s="444"/>
      <c r="AK133" s="305"/>
    </row>
    <row r="134" spans="1:37" ht="15" customHeight="1" x14ac:dyDescent="0.25">
      <c r="A134" s="103" t="s">
        <v>5693</v>
      </c>
      <c r="B134" s="101" t="s">
        <v>2067</v>
      </c>
      <c r="C134" s="101" t="s">
        <v>5691</v>
      </c>
      <c r="D134" s="101" t="s">
        <v>4014</v>
      </c>
      <c r="F134" s="102">
        <v>6.11</v>
      </c>
      <c r="G134" s="102">
        <v>6.31</v>
      </c>
      <c r="H134" s="102">
        <v>5.05</v>
      </c>
      <c r="I134" s="102"/>
      <c r="J134" s="445"/>
      <c r="K134" s="258">
        <f>ROUND(SUMIF('VGT-Bewegungsdaten'!B:B,A134,'VGT-Bewegungsdaten'!D:D),3)</f>
        <v>0</v>
      </c>
      <c r="L134" s="259">
        <f>ROUND(SUMIF('VGT-Bewegungsdaten'!B:B,$A134,'VGT-Bewegungsdaten'!E:E),5)</f>
        <v>0</v>
      </c>
      <c r="N134" s="298" t="s">
        <v>4918</v>
      </c>
      <c r="O134" s="298" t="s">
        <v>4924</v>
      </c>
      <c r="P134" s="261">
        <f>ROUND(SUMIF('AV-Bewegungsdaten'!B:B,A134,'AV-Bewegungsdaten'!D:D),3)</f>
        <v>0</v>
      </c>
      <c r="Q134" s="259">
        <f>ROUND(SUMIF('AV-Bewegungsdaten'!B:B,$A134,'AV-Bewegungsdaten'!E:E),5)</f>
        <v>0</v>
      </c>
      <c r="S134" s="444"/>
      <c r="T134" s="444"/>
      <c r="U134" s="261">
        <f>ROUND(SUMIF('DV-Bewegungsdaten'!B:B,A134,'DV-Bewegungsdaten'!D:D),3)</f>
        <v>0</v>
      </c>
      <c r="V134" s="259">
        <f>ROUND(SUMIF('DV-Bewegungsdaten'!B:B,A134,'DV-Bewegungsdaten'!E:E),5)</f>
        <v>0</v>
      </c>
      <c r="X134" s="444"/>
      <c r="Y134" s="444"/>
      <c r="AK134" s="305"/>
    </row>
    <row r="135" spans="1:37" ht="15" customHeight="1" x14ac:dyDescent="0.25">
      <c r="A135" s="103" t="s">
        <v>5694</v>
      </c>
      <c r="B135" s="101" t="s">
        <v>2067</v>
      </c>
      <c r="C135" s="101" t="s">
        <v>5691</v>
      </c>
      <c r="D135" s="101" t="s">
        <v>4016</v>
      </c>
      <c r="F135" s="102">
        <v>5.34</v>
      </c>
      <c r="G135" s="102">
        <v>5.54</v>
      </c>
      <c r="H135" s="102">
        <v>4.43</v>
      </c>
      <c r="I135" s="102"/>
      <c r="J135" s="445"/>
      <c r="K135" s="258">
        <f>ROUND(SUMIF('VGT-Bewegungsdaten'!B:B,A135,'VGT-Bewegungsdaten'!D:D),3)</f>
        <v>0</v>
      </c>
      <c r="L135" s="259">
        <f>ROUND(SUMIF('VGT-Bewegungsdaten'!B:B,$A135,'VGT-Bewegungsdaten'!E:E),5)</f>
        <v>0</v>
      </c>
      <c r="N135" s="298" t="s">
        <v>4918</v>
      </c>
      <c r="O135" s="298" t="s">
        <v>4924</v>
      </c>
      <c r="P135" s="261">
        <f>ROUND(SUMIF('AV-Bewegungsdaten'!B:B,A135,'AV-Bewegungsdaten'!D:D),3)</f>
        <v>0</v>
      </c>
      <c r="Q135" s="259">
        <f>ROUND(SUMIF('AV-Bewegungsdaten'!B:B,$A135,'AV-Bewegungsdaten'!E:E),5)</f>
        <v>0</v>
      </c>
      <c r="S135" s="444"/>
      <c r="T135" s="444"/>
      <c r="U135" s="261">
        <f>ROUND(SUMIF('DV-Bewegungsdaten'!B:B,A135,'DV-Bewegungsdaten'!D:D),3)</f>
        <v>0</v>
      </c>
      <c r="V135" s="259">
        <f>ROUND(SUMIF('DV-Bewegungsdaten'!B:B,A135,'DV-Bewegungsdaten'!E:E),5)</f>
        <v>0</v>
      </c>
      <c r="X135" s="444"/>
      <c r="Y135" s="444"/>
      <c r="AK135" s="305"/>
    </row>
    <row r="136" spans="1:37" ht="15" customHeight="1" x14ac:dyDescent="0.25">
      <c r="A136" s="103" t="s">
        <v>5695</v>
      </c>
      <c r="B136" s="101" t="s">
        <v>2067</v>
      </c>
      <c r="C136" s="101" t="s">
        <v>5691</v>
      </c>
      <c r="D136" s="101" t="s">
        <v>4018</v>
      </c>
      <c r="F136" s="102">
        <v>5.14</v>
      </c>
      <c r="G136" s="102">
        <v>5.34</v>
      </c>
      <c r="H136" s="102">
        <v>4.2699999999999996</v>
      </c>
      <c r="I136" s="102"/>
      <c r="J136" s="445"/>
      <c r="K136" s="258">
        <f>ROUND(SUMIF('VGT-Bewegungsdaten'!B:B,A136,'VGT-Bewegungsdaten'!D:D),3)</f>
        <v>0</v>
      </c>
      <c r="L136" s="259">
        <f>ROUND(SUMIF('VGT-Bewegungsdaten'!B:B,$A136,'VGT-Bewegungsdaten'!E:E),5)</f>
        <v>0</v>
      </c>
      <c r="N136" s="298" t="s">
        <v>4918</v>
      </c>
      <c r="O136" s="298" t="s">
        <v>4924</v>
      </c>
      <c r="P136" s="261">
        <f>ROUND(SUMIF('AV-Bewegungsdaten'!B:B,A136,'AV-Bewegungsdaten'!D:D),3)</f>
        <v>0</v>
      </c>
      <c r="Q136" s="259">
        <f>ROUND(SUMIF('AV-Bewegungsdaten'!B:B,$A136,'AV-Bewegungsdaten'!E:E),5)</f>
        <v>0</v>
      </c>
      <c r="S136" s="444"/>
      <c r="T136" s="444"/>
      <c r="U136" s="261">
        <f>ROUND(SUMIF('DV-Bewegungsdaten'!B:B,A136,'DV-Bewegungsdaten'!D:D),3)</f>
        <v>0</v>
      </c>
      <c r="V136" s="259">
        <f>ROUND(SUMIF('DV-Bewegungsdaten'!B:B,A136,'DV-Bewegungsdaten'!E:E),5)</f>
        <v>0</v>
      </c>
      <c r="X136" s="444"/>
      <c r="Y136" s="444"/>
      <c r="AK136" s="305"/>
    </row>
    <row r="137" spans="1:37" ht="15" customHeight="1" x14ac:dyDescent="0.25">
      <c r="A137" s="103" t="s">
        <v>5696</v>
      </c>
      <c r="B137" s="101" t="s">
        <v>2067</v>
      </c>
      <c r="C137" s="101" t="s">
        <v>5691</v>
      </c>
      <c r="D137" s="101" t="s">
        <v>4020</v>
      </c>
      <c r="F137" s="102">
        <v>4.08</v>
      </c>
      <c r="G137" s="102">
        <v>4.28</v>
      </c>
      <c r="H137" s="102">
        <v>3.42</v>
      </c>
      <c r="I137" s="102"/>
      <c r="J137" s="445"/>
      <c r="K137" s="258">
        <f>ROUND(SUMIF('VGT-Bewegungsdaten'!B:B,A137,'VGT-Bewegungsdaten'!D:D),3)</f>
        <v>0</v>
      </c>
      <c r="L137" s="259">
        <f>ROUND(SUMIF('VGT-Bewegungsdaten'!B:B,$A137,'VGT-Bewegungsdaten'!E:E),5)</f>
        <v>0</v>
      </c>
      <c r="N137" s="298" t="s">
        <v>4918</v>
      </c>
      <c r="O137" s="298" t="s">
        <v>4924</v>
      </c>
      <c r="P137" s="261">
        <f>ROUND(SUMIF('AV-Bewegungsdaten'!B:B,A137,'AV-Bewegungsdaten'!D:D),3)</f>
        <v>0</v>
      </c>
      <c r="Q137" s="259">
        <f>ROUND(SUMIF('AV-Bewegungsdaten'!B:B,$A137,'AV-Bewegungsdaten'!E:E),5)</f>
        <v>0</v>
      </c>
      <c r="S137" s="444"/>
      <c r="T137" s="444"/>
      <c r="U137" s="261">
        <f>ROUND(SUMIF('DV-Bewegungsdaten'!B:B,A137,'DV-Bewegungsdaten'!D:D),3)</f>
        <v>0</v>
      </c>
      <c r="V137" s="259">
        <f>ROUND(SUMIF('DV-Bewegungsdaten'!B:B,A137,'DV-Bewegungsdaten'!E:E),5)</f>
        <v>0</v>
      </c>
      <c r="X137" s="444"/>
      <c r="Y137" s="444"/>
      <c r="AK137" s="305"/>
    </row>
    <row r="138" spans="1:37" ht="15" customHeight="1" x14ac:dyDescent="0.25">
      <c r="A138" s="103" t="s">
        <v>5697</v>
      </c>
      <c r="B138" s="101" t="s">
        <v>2067</v>
      </c>
      <c r="C138" s="101" t="s">
        <v>5691</v>
      </c>
      <c r="D138" s="101" t="s">
        <v>4022</v>
      </c>
      <c r="F138" s="102">
        <v>3.3</v>
      </c>
      <c r="G138" s="102">
        <v>3.5</v>
      </c>
      <c r="H138" s="102">
        <v>2.8</v>
      </c>
      <c r="I138" s="102"/>
      <c r="J138" s="445"/>
      <c r="K138" s="258">
        <f>ROUND(SUMIF('VGT-Bewegungsdaten'!B:B,A138,'VGT-Bewegungsdaten'!D:D),3)</f>
        <v>0</v>
      </c>
      <c r="L138" s="259">
        <f>ROUND(SUMIF('VGT-Bewegungsdaten'!B:B,$A138,'VGT-Bewegungsdaten'!E:E),5)</f>
        <v>0</v>
      </c>
      <c r="N138" s="298" t="s">
        <v>4918</v>
      </c>
      <c r="O138" s="298" t="s">
        <v>4924</v>
      </c>
      <c r="P138" s="261">
        <f>ROUND(SUMIF('AV-Bewegungsdaten'!B:B,A138,'AV-Bewegungsdaten'!D:D),3)</f>
        <v>0</v>
      </c>
      <c r="Q138" s="259">
        <f>ROUND(SUMIF('AV-Bewegungsdaten'!B:B,$A138,'AV-Bewegungsdaten'!E:E),5)</f>
        <v>0</v>
      </c>
      <c r="S138" s="444"/>
      <c r="T138" s="444"/>
      <c r="U138" s="261">
        <f>ROUND(SUMIF('DV-Bewegungsdaten'!B:B,A138,'DV-Bewegungsdaten'!D:D),3)</f>
        <v>0</v>
      </c>
      <c r="V138" s="259">
        <f>ROUND(SUMIF('DV-Bewegungsdaten'!B:B,A138,'DV-Bewegungsdaten'!E:E),5)</f>
        <v>0</v>
      </c>
      <c r="X138" s="444"/>
      <c r="Y138" s="444"/>
      <c r="AK138" s="305"/>
    </row>
    <row r="139" spans="1:37" ht="15" customHeight="1" x14ac:dyDescent="0.25">
      <c r="A139" s="103" t="s">
        <v>5698</v>
      </c>
      <c r="B139" s="101" t="s">
        <v>2067</v>
      </c>
      <c r="C139" s="101" t="s">
        <v>7083</v>
      </c>
      <c r="D139" s="101" t="s">
        <v>5799</v>
      </c>
      <c r="E139" s="101" t="s">
        <v>5798</v>
      </c>
      <c r="F139" s="102">
        <v>12.52</v>
      </c>
      <c r="G139" s="102">
        <v>12.719999999999999</v>
      </c>
      <c r="H139" s="102">
        <v>10.02</v>
      </c>
      <c r="I139" s="102"/>
      <c r="J139" s="445"/>
      <c r="K139" s="258">
        <f>ROUND(SUMIF('VGT-Bewegungsdaten'!B:B,A139,'VGT-Bewegungsdaten'!D:D),3)</f>
        <v>0</v>
      </c>
      <c r="L139" s="259">
        <f>ROUND(SUMIF('VGT-Bewegungsdaten'!B:B,$A139,'VGT-Bewegungsdaten'!E:E),5)</f>
        <v>0</v>
      </c>
      <c r="N139" s="298" t="s">
        <v>4918</v>
      </c>
      <c r="O139" s="298" t="s">
        <v>4924</v>
      </c>
      <c r="P139" s="261">
        <f>ROUND(SUMIF('AV-Bewegungsdaten'!B:B,A139,'AV-Bewegungsdaten'!D:D),3)</f>
        <v>0</v>
      </c>
      <c r="Q139" s="259">
        <f>ROUND(SUMIF('AV-Bewegungsdaten'!B:B,$A139,'AV-Bewegungsdaten'!E:E),5)</f>
        <v>0</v>
      </c>
      <c r="S139" s="444"/>
      <c r="T139" s="444"/>
      <c r="U139" s="261">
        <f>ROUND(SUMIF('DV-Bewegungsdaten'!B:B,A139,'DV-Bewegungsdaten'!D:D),3)</f>
        <v>0</v>
      </c>
      <c r="V139" s="259">
        <f>ROUND(SUMIF('DV-Bewegungsdaten'!B:B,A139,'DV-Bewegungsdaten'!E:E),5)</f>
        <v>0</v>
      </c>
      <c r="X139" s="444"/>
      <c r="Y139" s="444"/>
      <c r="AK139" s="305"/>
    </row>
    <row r="140" spans="1:37" ht="15" customHeight="1" x14ac:dyDescent="0.25">
      <c r="A140" s="103" t="s">
        <v>5699</v>
      </c>
      <c r="B140" s="101" t="s">
        <v>2067</v>
      </c>
      <c r="C140" s="101" t="s">
        <v>7083</v>
      </c>
      <c r="D140" s="101" t="s">
        <v>5800</v>
      </c>
      <c r="E140" s="101" t="s">
        <v>5798</v>
      </c>
      <c r="F140" s="102">
        <v>8.25</v>
      </c>
      <c r="G140" s="102">
        <v>8.4499999999999993</v>
      </c>
      <c r="H140" s="102">
        <v>6.6</v>
      </c>
      <c r="I140" s="102"/>
      <c r="J140" s="445"/>
      <c r="K140" s="258">
        <f>ROUND(SUMIF('VGT-Bewegungsdaten'!B:B,A140,'VGT-Bewegungsdaten'!D:D),3)</f>
        <v>0</v>
      </c>
      <c r="L140" s="259">
        <f>ROUND(SUMIF('VGT-Bewegungsdaten'!B:B,$A140,'VGT-Bewegungsdaten'!E:E),5)</f>
        <v>0</v>
      </c>
      <c r="N140" s="298" t="s">
        <v>4918</v>
      </c>
      <c r="O140" s="298" t="s">
        <v>4924</v>
      </c>
      <c r="P140" s="261">
        <f>ROUND(SUMIF('AV-Bewegungsdaten'!B:B,A140,'AV-Bewegungsdaten'!D:D),3)</f>
        <v>0</v>
      </c>
      <c r="Q140" s="259">
        <f>ROUND(SUMIF('AV-Bewegungsdaten'!B:B,$A140,'AV-Bewegungsdaten'!E:E),5)</f>
        <v>0</v>
      </c>
      <c r="S140" s="444"/>
      <c r="T140" s="444"/>
      <c r="U140" s="261">
        <f>ROUND(SUMIF('DV-Bewegungsdaten'!B:B,A140,'DV-Bewegungsdaten'!D:D),3)</f>
        <v>0</v>
      </c>
      <c r="V140" s="259">
        <f>ROUND(SUMIF('DV-Bewegungsdaten'!B:B,A140,'DV-Bewegungsdaten'!E:E),5)</f>
        <v>0</v>
      </c>
      <c r="X140" s="444"/>
      <c r="Y140" s="444"/>
      <c r="AK140" s="305"/>
    </row>
    <row r="141" spans="1:37" ht="15" customHeight="1" x14ac:dyDescent="0.25">
      <c r="A141" s="103" t="s">
        <v>5700</v>
      </c>
      <c r="B141" s="101" t="s">
        <v>2067</v>
      </c>
      <c r="C141" s="101" t="s">
        <v>7083</v>
      </c>
      <c r="D141" s="101" t="s">
        <v>5801</v>
      </c>
      <c r="E141" s="101" t="s">
        <v>5798</v>
      </c>
      <c r="F141" s="102">
        <v>6.31</v>
      </c>
      <c r="G141" s="102">
        <v>6.51</v>
      </c>
      <c r="H141" s="102">
        <v>5.05</v>
      </c>
      <c r="I141" s="102"/>
      <c r="J141" s="445"/>
      <c r="K141" s="258">
        <f>ROUND(SUMIF('VGT-Bewegungsdaten'!B:B,A141,'VGT-Bewegungsdaten'!D:D),3)</f>
        <v>0</v>
      </c>
      <c r="L141" s="259">
        <f>ROUND(SUMIF('VGT-Bewegungsdaten'!B:B,$A141,'VGT-Bewegungsdaten'!E:E),5)</f>
        <v>0</v>
      </c>
      <c r="N141" s="298" t="s">
        <v>4918</v>
      </c>
      <c r="O141" s="298" t="s">
        <v>4924</v>
      </c>
      <c r="P141" s="261">
        <f>ROUND(SUMIF('AV-Bewegungsdaten'!B:B,A141,'AV-Bewegungsdaten'!D:D),3)</f>
        <v>0</v>
      </c>
      <c r="Q141" s="259">
        <f>ROUND(SUMIF('AV-Bewegungsdaten'!B:B,$A141,'AV-Bewegungsdaten'!E:E),5)</f>
        <v>0</v>
      </c>
      <c r="S141" s="444"/>
      <c r="T141" s="444"/>
      <c r="U141" s="261">
        <f>ROUND(SUMIF('DV-Bewegungsdaten'!B:B,A141,'DV-Bewegungsdaten'!D:D),3)</f>
        <v>0</v>
      </c>
      <c r="V141" s="259">
        <f>ROUND(SUMIF('DV-Bewegungsdaten'!B:B,A141,'DV-Bewegungsdaten'!E:E),5)</f>
        <v>0</v>
      </c>
      <c r="X141" s="444"/>
      <c r="Y141" s="444"/>
      <c r="AK141" s="305"/>
    </row>
    <row r="142" spans="1:37" ht="15" customHeight="1" x14ac:dyDescent="0.25">
      <c r="A142" s="103" t="s">
        <v>5701</v>
      </c>
      <c r="B142" s="101" t="s">
        <v>2067</v>
      </c>
      <c r="C142" s="101" t="s">
        <v>7083</v>
      </c>
      <c r="D142" s="101" t="s">
        <v>5802</v>
      </c>
      <c r="E142" s="101" t="s">
        <v>5798</v>
      </c>
      <c r="F142" s="102">
        <v>5.54</v>
      </c>
      <c r="G142" s="102">
        <v>5.74</v>
      </c>
      <c r="H142" s="102">
        <v>4.43</v>
      </c>
      <c r="I142" s="102"/>
      <c r="J142" s="445"/>
      <c r="K142" s="258">
        <f>ROUND(SUMIF('VGT-Bewegungsdaten'!B:B,A142,'VGT-Bewegungsdaten'!D:D),3)</f>
        <v>0</v>
      </c>
      <c r="L142" s="259">
        <f>ROUND(SUMIF('VGT-Bewegungsdaten'!B:B,$A142,'VGT-Bewegungsdaten'!E:E),5)</f>
        <v>0</v>
      </c>
      <c r="N142" s="298" t="s">
        <v>4918</v>
      </c>
      <c r="O142" s="298" t="s">
        <v>4924</v>
      </c>
      <c r="P142" s="261">
        <f>ROUND(SUMIF('AV-Bewegungsdaten'!B:B,A142,'AV-Bewegungsdaten'!D:D),3)</f>
        <v>0</v>
      </c>
      <c r="Q142" s="259">
        <f>ROUND(SUMIF('AV-Bewegungsdaten'!B:B,$A142,'AV-Bewegungsdaten'!E:E),5)</f>
        <v>0</v>
      </c>
      <c r="S142" s="444"/>
      <c r="T142" s="444"/>
      <c r="U142" s="261">
        <f>ROUND(SUMIF('DV-Bewegungsdaten'!B:B,A142,'DV-Bewegungsdaten'!D:D),3)</f>
        <v>0</v>
      </c>
      <c r="V142" s="259">
        <f>ROUND(SUMIF('DV-Bewegungsdaten'!B:B,A142,'DV-Bewegungsdaten'!E:E),5)</f>
        <v>0</v>
      </c>
      <c r="X142" s="444"/>
      <c r="Y142" s="444"/>
      <c r="AK142" s="305"/>
    </row>
    <row r="143" spans="1:37" ht="15" customHeight="1" x14ac:dyDescent="0.25">
      <c r="A143" s="103" t="s">
        <v>5702</v>
      </c>
      <c r="B143" s="101" t="s">
        <v>2067</v>
      </c>
      <c r="C143" s="101" t="s">
        <v>7083</v>
      </c>
      <c r="D143" s="101" t="s">
        <v>5803</v>
      </c>
      <c r="E143" s="101" t="s">
        <v>5798</v>
      </c>
      <c r="F143" s="102">
        <v>5.34</v>
      </c>
      <c r="G143" s="102">
        <v>5.54</v>
      </c>
      <c r="H143" s="102">
        <v>4.2699999999999996</v>
      </c>
      <c r="I143" s="102"/>
      <c r="J143" s="445"/>
      <c r="K143" s="258">
        <f>ROUND(SUMIF('VGT-Bewegungsdaten'!B:B,A143,'VGT-Bewegungsdaten'!D:D),3)</f>
        <v>0</v>
      </c>
      <c r="L143" s="259">
        <f>ROUND(SUMIF('VGT-Bewegungsdaten'!B:B,$A143,'VGT-Bewegungsdaten'!E:E),5)</f>
        <v>0</v>
      </c>
      <c r="N143" s="298" t="s">
        <v>4918</v>
      </c>
      <c r="O143" s="298" t="s">
        <v>4924</v>
      </c>
      <c r="P143" s="261">
        <f>ROUND(SUMIF('AV-Bewegungsdaten'!B:B,A143,'AV-Bewegungsdaten'!D:D),3)</f>
        <v>0</v>
      </c>
      <c r="Q143" s="259">
        <f>ROUND(SUMIF('AV-Bewegungsdaten'!B:B,$A143,'AV-Bewegungsdaten'!E:E),5)</f>
        <v>0</v>
      </c>
      <c r="S143" s="444"/>
      <c r="T143" s="444"/>
      <c r="U143" s="261">
        <f>ROUND(SUMIF('DV-Bewegungsdaten'!B:B,A143,'DV-Bewegungsdaten'!D:D),3)</f>
        <v>0</v>
      </c>
      <c r="V143" s="259">
        <f>ROUND(SUMIF('DV-Bewegungsdaten'!B:B,A143,'DV-Bewegungsdaten'!E:E),5)</f>
        <v>0</v>
      </c>
      <c r="X143" s="444"/>
      <c r="Y143" s="444"/>
      <c r="AK143" s="305"/>
    </row>
    <row r="144" spans="1:37" ht="15" customHeight="1" x14ac:dyDescent="0.25">
      <c r="A144" s="103" t="s">
        <v>5703</v>
      </c>
      <c r="B144" s="101" t="s">
        <v>2067</v>
      </c>
      <c r="C144" s="101" t="s">
        <v>7083</v>
      </c>
      <c r="D144" s="101" t="s">
        <v>5804</v>
      </c>
      <c r="E144" s="101" t="s">
        <v>5798</v>
      </c>
      <c r="F144" s="102">
        <v>4.28</v>
      </c>
      <c r="G144" s="102">
        <v>4.4800000000000004</v>
      </c>
      <c r="H144" s="102">
        <v>3.42</v>
      </c>
      <c r="I144" s="102"/>
      <c r="J144" s="445"/>
      <c r="K144" s="258">
        <f>ROUND(SUMIF('VGT-Bewegungsdaten'!B:B,A144,'VGT-Bewegungsdaten'!D:D),3)</f>
        <v>0</v>
      </c>
      <c r="L144" s="259">
        <f>ROUND(SUMIF('VGT-Bewegungsdaten'!B:B,$A144,'VGT-Bewegungsdaten'!E:E),5)</f>
        <v>0</v>
      </c>
      <c r="N144" s="298" t="s">
        <v>4918</v>
      </c>
      <c r="O144" s="298" t="s">
        <v>4924</v>
      </c>
      <c r="P144" s="261">
        <f>ROUND(SUMIF('AV-Bewegungsdaten'!B:B,A144,'AV-Bewegungsdaten'!D:D),3)</f>
        <v>0</v>
      </c>
      <c r="Q144" s="259">
        <f>ROUND(SUMIF('AV-Bewegungsdaten'!B:B,$A144,'AV-Bewegungsdaten'!E:E),5)</f>
        <v>0</v>
      </c>
      <c r="S144" s="444"/>
      <c r="T144" s="444"/>
      <c r="U144" s="261">
        <f>ROUND(SUMIF('DV-Bewegungsdaten'!B:B,A144,'DV-Bewegungsdaten'!D:D),3)</f>
        <v>0</v>
      </c>
      <c r="V144" s="259">
        <f>ROUND(SUMIF('DV-Bewegungsdaten'!B:B,A144,'DV-Bewegungsdaten'!E:E),5)</f>
        <v>0</v>
      </c>
      <c r="X144" s="444"/>
      <c r="Y144" s="444"/>
      <c r="AK144" s="305"/>
    </row>
    <row r="145" spans="1:37" ht="15" customHeight="1" x14ac:dyDescent="0.25">
      <c r="A145" s="103" t="s">
        <v>5704</v>
      </c>
      <c r="B145" s="101" t="s">
        <v>2067</v>
      </c>
      <c r="C145" s="101" t="s">
        <v>7083</v>
      </c>
      <c r="D145" s="101" t="s">
        <v>5805</v>
      </c>
      <c r="E145" s="101" t="s">
        <v>5798</v>
      </c>
      <c r="F145" s="102">
        <v>3.5</v>
      </c>
      <c r="G145" s="102">
        <v>3.7</v>
      </c>
      <c r="H145" s="102">
        <v>2.8</v>
      </c>
      <c r="I145" s="102"/>
      <c r="J145" s="445"/>
      <c r="K145" s="258">
        <f>ROUND(SUMIF('VGT-Bewegungsdaten'!B:B,A145,'VGT-Bewegungsdaten'!D:D),3)</f>
        <v>0</v>
      </c>
      <c r="L145" s="259">
        <f>ROUND(SUMIF('VGT-Bewegungsdaten'!B:B,$A145,'VGT-Bewegungsdaten'!E:E),5)</f>
        <v>0</v>
      </c>
      <c r="N145" s="298" t="s">
        <v>4918</v>
      </c>
      <c r="O145" s="298" t="s">
        <v>4924</v>
      </c>
      <c r="P145" s="261">
        <f>ROUND(SUMIF('AV-Bewegungsdaten'!B:B,A145,'AV-Bewegungsdaten'!D:D),3)</f>
        <v>0</v>
      </c>
      <c r="Q145" s="259">
        <f>ROUND(SUMIF('AV-Bewegungsdaten'!B:B,$A145,'AV-Bewegungsdaten'!E:E),5)</f>
        <v>0</v>
      </c>
      <c r="S145" s="444"/>
      <c r="T145" s="444"/>
      <c r="U145" s="261">
        <f>ROUND(SUMIF('DV-Bewegungsdaten'!B:B,A145,'DV-Bewegungsdaten'!D:D),3)</f>
        <v>0</v>
      </c>
      <c r="V145" s="259">
        <f>ROUND(SUMIF('DV-Bewegungsdaten'!B:B,A145,'DV-Bewegungsdaten'!E:E),5)</f>
        <v>0</v>
      </c>
      <c r="X145" s="444"/>
      <c r="Y145" s="444"/>
      <c r="AK145" s="305"/>
    </row>
    <row r="146" spans="1:37" ht="15" customHeight="1" x14ac:dyDescent="0.25">
      <c r="A146" s="103" t="s">
        <v>5928</v>
      </c>
      <c r="B146" s="101" t="s">
        <v>2067</v>
      </c>
      <c r="C146" s="101" t="s">
        <v>5929</v>
      </c>
      <c r="D146" s="101" t="s">
        <v>1470</v>
      </c>
      <c r="F146" s="102">
        <v>12.26</v>
      </c>
      <c r="G146" s="102">
        <v>12.46</v>
      </c>
      <c r="H146" s="102">
        <v>9.9700000000000006</v>
      </c>
      <c r="I146" s="102"/>
      <c r="J146" s="445"/>
      <c r="K146" s="258">
        <f>ROUND(SUMIF('VGT-Bewegungsdaten'!B:B,A146,'VGT-Bewegungsdaten'!D:D),3)</f>
        <v>0</v>
      </c>
      <c r="L146" s="259">
        <f>ROUND(SUMIF('VGT-Bewegungsdaten'!B:B,$A146,'VGT-Bewegungsdaten'!E:E),5)</f>
        <v>0</v>
      </c>
      <c r="N146" s="298" t="s">
        <v>4918</v>
      </c>
      <c r="O146" s="298" t="s">
        <v>4924</v>
      </c>
      <c r="P146" s="261">
        <f>ROUND(SUMIF('AV-Bewegungsdaten'!B:B,A146,'AV-Bewegungsdaten'!D:D),3)</f>
        <v>0</v>
      </c>
      <c r="Q146" s="259">
        <f>ROUND(SUMIF('AV-Bewegungsdaten'!B:B,$A146,'AV-Bewegungsdaten'!E:E),5)</f>
        <v>0</v>
      </c>
      <c r="S146" s="444"/>
      <c r="T146" s="444"/>
      <c r="U146" s="261">
        <f>ROUND(SUMIF('DV-Bewegungsdaten'!B:B,A146,'DV-Bewegungsdaten'!D:D),3)</f>
        <v>0</v>
      </c>
      <c r="V146" s="259">
        <f>ROUND(SUMIF('DV-Bewegungsdaten'!B:B,A146,'DV-Bewegungsdaten'!E:E),5)</f>
        <v>0</v>
      </c>
      <c r="X146" s="444"/>
      <c r="Y146" s="444"/>
      <c r="AK146" s="305"/>
    </row>
    <row r="147" spans="1:37" ht="15" customHeight="1" x14ac:dyDescent="0.25">
      <c r="A147" s="103" t="s">
        <v>5930</v>
      </c>
      <c r="B147" s="101" t="s">
        <v>2067</v>
      </c>
      <c r="C147" s="101" t="s">
        <v>5929</v>
      </c>
      <c r="D147" s="101" t="s">
        <v>4012</v>
      </c>
      <c r="F147" s="102">
        <v>8.01</v>
      </c>
      <c r="G147" s="102">
        <v>8.2100000000000009</v>
      </c>
      <c r="H147" s="102">
        <v>6.57</v>
      </c>
      <c r="I147" s="102"/>
      <c r="J147" s="445"/>
      <c r="K147" s="258">
        <f>ROUND(SUMIF('VGT-Bewegungsdaten'!B:B,A147,'VGT-Bewegungsdaten'!D:D),3)</f>
        <v>0</v>
      </c>
      <c r="L147" s="259">
        <f>ROUND(SUMIF('VGT-Bewegungsdaten'!B:B,$A147,'VGT-Bewegungsdaten'!E:E),5)</f>
        <v>0</v>
      </c>
      <c r="N147" s="298" t="s">
        <v>4918</v>
      </c>
      <c r="O147" s="298" t="s">
        <v>4924</v>
      </c>
      <c r="P147" s="261">
        <f>ROUND(SUMIF('AV-Bewegungsdaten'!B:B,A147,'AV-Bewegungsdaten'!D:D),3)</f>
        <v>0</v>
      </c>
      <c r="Q147" s="259">
        <f>ROUND(SUMIF('AV-Bewegungsdaten'!B:B,$A147,'AV-Bewegungsdaten'!E:E),5)</f>
        <v>0</v>
      </c>
      <c r="S147" s="444"/>
      <c r="T147" s="444"/>
      <c r="U147" s="261">
        <f>ROUND(SUMIF('DV-Bewegungsdaten'!B:B,A147,'DV-Bewegungsdaten'!D:D),3)</f>
        <v>0</v>
      </c>
      <c r="V147" s="259">
        <f>ROUND(SUMIF('DV-Bewegungsdaten'!B:B,A147,'DV-Bewegungsdaten'!E:E),5)</f>
        <v>0</v>
      </c>
      <c r="X147" s="444"/>
      <c r="Y147" s="444"/>
      <c r="AK147" s="305"/>
    </row>
    <row r="148" spans="1:37" ht="15" customHeight="1" x14ac:dyDescent="0.25">
      <c r="A148" s="103" t="s">
        <v>5931</v>
      </c>
      <c r="B148" s="101" t="s">
        <v>2067</v>
      </c>
      <c r="C148" s="101" t="s">
        <v>5929</v>
      </c>
      <c r="D148" s="101" t="s">
        <v>4014</v>
      </c>
      <c r="F148" s="102">
        <v>6.08</v>
      </c>
      <c r="G148" s="102">
        <v>6.28</v>
      </c>
      <c r="H148" s="102">
        <v>5.0199999999999996</v>
      </c>
      <c r="I148" s="102"/>
      <c r="J148" s="445"/>
      <c r="K148" s="258">
        <f>ROUND(SUMIF('VGT-Bewegungsdaten'!B:B,A148,'VGT-Bewegungsdaten'!D:D),3)</f>
        <v>0</v>
      </c>
      <c r="L148" s="259">
        <f>ROUND(SUMIF('VGT-Bewegungsdaten'!B:B,$A148,'VGT-Bewegungsdaten'!E:E),5)</f>
        <v>0</v>
      </c>
      <c r="N148" s="298" t="s">
        <v>4918</v>
      </c>
      <c r="O148" s="298" t="s">
        <v>4924</v>
      </c>
      <c r="P148" s="261">
        <f>ROUND(SUMIF('AV-Bewegungsdaten'!B:B,A148,'AV-Bewegungsdaten'!D:D),3)</f>
        <v>0</v>
      </c>
      <c r="Q148" s="259">
        <f>ROUND(SUMIF('AV-Bewegungsdaten'!B:B,$A148,'AV-Bewegungsdaten'!E:E),5)</f>
        <v>0</v>
      </c>
      <c r="S148" s="444"/>
      <c r="T148" s="444"/>
      <c r="U148" s="261">
        <f>ROUND(SUMIF('DV-Bewegungsdaten'!B:B,A148,'DV-Bewegungsdaten'!D:D),3)</f>
        <v>0</v>
      </c>
      <c r="V148" s="259">
        <f>ROUND(SUMIF('DV-Bewegungsdaten'!B:B,A148,'DV-Bewegungsdaten'!E:E),5)</f>
        <v>0</v>
      </c>
      <c r="X148" s="444"/>
      <c r="Y148" s="444"/>
      <c r="AK148" s="305"/>
    </row>
    <row r="149" spans="1:37" ht="15" customHeight="1" x14ac:dyDescent="0.25">
      <c r="A149" s="103" t="s">
        <v>5932</v>
      </c>
      <c r="B149" s="101" t="s">
        <v>2067</v>
      </c>
      <c r="C149" s="101" t="s">
        <v>5929</v>
      </c>
      <c r="D149" s="101" t="s">
        <v>4016</v>
      </c>
      <c r="F149" s="102">
        <v>5.31</v>
      </c>
      <c r="G149" s="102">
        <v>5.51</v>
      </c>
      <c r="H149" s="102">
        <v>4.41</v>
      </c>
      <c r="I149" s="102"/>
      <c r="J149" s="445"/>
      <c r="K149" s="258">
        <f>ROUND(SUMIF('VGT-Bewegungsdaten'!B:B,A149,'VGT-Bewegungsdaten'!D:D),3)</f>
        <v>0</v>
      </c>
      <c r="L149" s="259">
        <f>ROUND(SUMIF('VGT-Bewegungsdaten'!B:B,$A149,'VGT-Bewegungsdaten'!E:E),5)</f>
        <v>0</v>
      </c>
      <c r="N149" s="298" t="s">
        <v>4918</v>
      </c>
      <c r="O149" s="298" t="s">
        <v>4924</v>
      </c>
      <c r="P149" s="261">
        <f>ROUND(SUMIF('AV-Bewegungsdaten'!B:B,A149,'AV-Bewegungsdaten'!D:D),3)</f>
        <v>0</v>
      </c>
      <c r="Q149" s="259">
        <f>ROUND(SUMIF('AV-Bewegungsdaten'!B:B,$A149,'AV-Bewegungsdaten'!E:E),5)</f>
        <v>0</v>
      </c>
      <c r="S149" s="444"/>
      <c r="T149" s="444"/>
      <c r="U149" s="261">
        <f>ROUND(SUMIF('DV-Bewegungsdaten'!B:B,A149,'DV-Bewegungsdaten'!D:D),3)</f>
        <v>0</v>
      </c>
      <c r="V149" s="259">
        <f>ROUND(SUMIF('DV-Bewegungsdaten'!B:B,A149,'DV-Bewegungsdaten'!E:E),5)</f>
        <v>0</v>
      </c>
      <c r="X149" s="444"/>
      <c r="Y149" s="444"/>
      <c r="AK149" s="305"/>
    </row>
    <row r="150" spans="1:37" ht="15" customHeight="1" x14ac:dyDescent="0.25">
      <c r="A150" s="103" t="s">
        <v>5933</v>
      </c>
      <c r="B150" s="101" t="s">
        <v>2067</v>
      </c>
      <c r="C150" s="101" t="s">
        <v>5929</v>
      </c>
      <c r="D150" s="101" t="s">
        <v>4018</v>
      </c>
      <c r="F150" s="102">
        <v>5.1100000000000003</v>
      </c>
      <c r="G150" s="102">
        <v>5.31</v>
      </c>
      <c r="H150" s="102">
        <v>4.25</v>
      </c>
      <c r="I150" s="102"/>
      <c r="J150" s="445"/>
      <c r="K150" s="258">
        <f>ROUND(SUMIF('VGT-Bewegungsdaten'!B:B,A150,'VGT-Bewegungsdaten'!D:D),3)</f>
        <v>0</v>
      </c>
      <c r="L150" s="259">
        <f>ROUND(SUMIF('VGT-Bewegungsdaten'!B:B,$A150,'VGT-Bewegungsdaten'!E:E),5)</f>
        <v>0</v>
      </c>
      <c r="N150" s="298" t="s">
        <v>4918</v>
      </c>
      <c r="O150" s="298" t="s">
        <v>4924</v>
      </c>
      <c r="P150" s="261">
        <f>ROUND(SUMIF('AV-Bewegungsdaten'!B:B,A150,'AV-Bewegungsdaten'!D:D),3)</f>
        <v>0</v>
      </c>
      <c r="Q150" s="259">
        <f>ROUND(SUMIF('AV-Bewegungsdaten'!B:B,$A150,'AV-Bewegungsdaten'!E:E),5)</f>
        <v>0</v>
      </c>
      <c r="S150" s="444"/>
      <c r="T150" s="444"/>
      <c r="U150" s="261">
        <f>ROUND(SUMIF('DV-Bewegungsdaten'!B:B,A150,'DV-Bewegungsdaten'!D:D),3)</f>
        <v>0</v>
      </c>
      <c r="V150" s="259">
        <f>ROUND(SUMIF('DV-Bewegungsdaten'!B:B,A150,'DV-Bewegungsdaten'!E:E),5)</f>
        <v>0</v>
      </c>
      <c r="X150" s="444"/>
      <c r="Y150" s="444"/>
      <c r="AK150" s="305"/>
    </row>
    <row r="151" spans="1:37" ht="15" customHeight="1" x14ac:dyDescent="0.25">
      <c r="A151" s="103" t="s">
        <v>5934</v>
      </c>
      <c r="B151" s="101" t="s">
        <v>2067</v>
      </c>
      <c r="C151" s="101" t="s">
        <v>5929</v>
      </c>
      <c r="D151" s="101" t="s">
        <v>4020</v>
      </c>
      <c r="F151" s="102">
        <v>4.0599999999999996</v>
      </c>
      <c r="G151" s="102">
        <v>4.26</v>
      </c>
      <c r="H151" s="102">
        <v>3.41</v>
      </c>
      <c r="I151" s="102"/>
      <c r="J151" s="445"/>
      <c r="K151" s="258">
        <f>ROUND(SUMIF('VGT-Bewegungsdaten'!B:B,A151,'VGT-Bewegungsdaten'!D:D),3)</f>
        <v>0</v>
      </c>
      <c r="L151" s="259">
        <f>ROUND(SUMIF('VGT-Bewegungsdaten'!B:B,$A151,'VGT-Bewegungsdaten'!E:E),5)</f>
        <v>0</v>
      </c>
      <c r="N151" s="298" t="s">
        <v>4918</v>
      </c>
      <c r="O151" s="298" t="s">
        <v>4924</v>
      </c>
      <c r="P151" s="261">
        <f>ROUND(SUMIF('AV-Bewegungsdaten'!B:B,A151,'AV-Bewegungsdaten'!D:D),3)</f>
        <v>0</v>
      </c>
      <c r="Q151" s="259">
        <f>ROUND(SUMIF('AV-Bewegungsdaten'!B:B,$A151,'AV-Bewegungsdaten'!E:E),5)</f>
        <v>0</v>
      </c>
      <c r="S151" s="444"/>
      <c r="T151" s="444"/>
      <c r="U151" s="261">
        <f>ROUND(SUMIF('DV-Bewegungsdaten'!B:B,A151,'DV-Bewegungsdaten'!D:D),3)</f>
        <v>0</v>
      </c>
      <c r="V151" s="259">
        <f>ROUND(SUMIF('DV-Bewegungsdaten'!B:B,A151,'DV-Bewegungsdaten'!E:E),5)</f>
        <v>0</v>
      </c>
      <c r="X151" s="444"/>
      <c r="Y151" s="444"/>
      <c r="AK151" s="305"/>
    </row>
    <row r="152" spans="1:37" ht="15" customHeight="1" x14ac:dyDescent="0.25">
      <c r="A152" s="103" t="s">
        <v>5935</v>
      </c>
      <c r="B152" s="101" t="s">
        <v>2067</v>
      </c>
      <c r="C152" s="101" t="s">
        <v>5929</v>
      </c>
      <c r="D152" s="101" t="s">
        <v>4022</v>
      </c>
      <c r="F152" s="102">
        <v>3.28</v>
      </c>
      <c r="G152" s="102">
        <v>3.48</v>
      </c>
      <c r="H152" s="102">
        <v>2.78</v>
      </c>
      <c r="I152" s="102"/>
      <c r="J152" s="445"/>
      <c r="K152" s="258">
        <f>ROUND(SUMIF('VGT-Bewegungsdaten'!B:B,A152,'VGT-Bewegungsdaten'!D:D),3)</f>
        <v>0</v>
      </c>
      <c r="L152" s="259">
        <f>ROUND(SUMIF('VGT-Bewegungsdaten'!B:B,$A152,'VGT-Bewegungsdaten'!E:E),5)</f>
        <v>0</v>
      </c>
      <c r="N152" s="298" t="s">
        <v>4918</v>
      </c>
      <c r="O152" s="298" t="s">
        <v>4924</v>
      </c>
      <c r="P152" s="261">
        <f>ROUND(SUMIF('AV-Bewegungsdaten'!B:B,A152,'AV-Bewegungsdaten'!D:D),3)</f>
        <v>0</v>
      </c>
      <c r="Q152" s="259">
        <f>ROUND(SUMIF('AV-Bewegungsdaten'!B:B,$A152,'AV-Bewegungsdaten'!E:E),5)</f>
        <v>0</v>
      </c>
      <c r="S152" s="444"/>
      <c r="T152" s="444"/>
      <c r="U152" s="261">
        <f>ROUND(SUMIF('DV-Bewegungsdaten'!B:B,A152,'DV-Bewegungsdaten'!D:D),3)</f>
        <v>0</v>
      </c>
      <c r="V152" s="259">
        <f>ROUND(SUMIF('DV-Bewegungsdaten'!B:B,A152,'DV-Bewegungsdaten'!E:E),5)</f>
        <v>0</v>
      </c>
      <c r="X152" s="444"/>
      <c r="Y152" s="444"/>
      <c r="AK152" s="305"/>
    </row>
    <row r="153" spans="1:37" ht="15" customHeight="1" x14ac:dyDescent="0.25">
      <c r="A153" s="103" t="s">
        <v>5936</v>
      </c>
      <c r="B153" s="101" t="s">
        <v>2067</v>
      </c>
      <c r="C153" s="101" t="s">
        <v>5937</v>
      </c>
      <c r="D153" s="101" t="s">
        <v>5938</v>
      </c>
      <c r="E153" s="101" t="s">
        <v>5939</v>
      </c>
      <c r="F153" s="102">
        <v>12.46</v>
      </c>
      <c r="G153" s="102">
        <v>12.66</v>
      </c>
      <c r="H153" s="102">
        <v>9.9700000000000006</v>
      </c>
      <c r="I153" s="102"/>
      <c r="J153" s="445"/>
      <c r="K153" s="258">
        <f>ROUND(SUMIF('VGT-Bewegungsdaten'!B:B,A153,'VGT-Bewegungsdaten'!D:D),3)</f>
        <v>0</v>
      </c>
      <c r="L153" s="259">
        <f>ROUND(SUMIF('VGT-Bewegungsdaten'!B:B,$A153,'VGT-Bewegungsdaten'!E:E),5)</f>
        <v>0</v>
      </c>
      <c r="N153" s="298" t="s">
        <v>4918</v>
      </c>
      <c r="O153" s="298" t="s">
        <v>4924</v>
      </c>
      <c r="P153" s="261">
        <f>ROUND(SUMIF('AV-Bewegungsdaten'!B:B,A153,'AV-Bewegungsdaten'!D:D),3)</f>
        <v>0</v>
      </c>
      <c r="Q153" s="259">
        <f>ROUND(SUMIF('AV-Bewegungsdaten'!B:B,$A153,'AV-Bewegungsdaten'!E:E),5)</f>
        <v>0</v>
      </c>
      <c r="S153" s="444"/>
      <c r="T153" s="444"/>
      <c r="U153" s="261">
        <f>ROUND(SUMIF('DV-Bewegungsdaten'!B:B,A153,'DV-Bewegungsdaten'!D:D),3)</f>
        <v>0</v>
      </c>
      <c r="V153" s="259">
        <f>ROUND(SUMIF('DV-Bewegungsdaten'!B:B,A153,'DV-Bewegungsdaten'!E:E),5)</f>
        <v>0</v>
      </c>
      <c r="X153" s="444"/>
      <c r="Y153" s="444"/>
      <c r="AK153" s="305"/>
    </row>
    <row r="154" spans="1:37" ht="15" customHeight="1" x14ac:dyDescent="0.25">
      <c r="A154" s="103" t="s">
        <v>5940</v>
      </c>
      <c r="B154" s="101" t="s">
        <v>2067</v>
      </c>
      <c r="C154" s="101" t="s">
        <v>5937</v>
      </c>
      <c r="D154" s="101" t="s">
        <v>5941</v>
      </c>
      <c r="E154" s="101" t="s">
        <v>5939</v>
      </c>
      <c r="F154" s="102">
        <v>8.2100000000000009</v>
      </c>
      <c r="G154" s="102">
        <v>8.41</v>
      </c>
      <c r="H154" s="102">
        <v>6.57</v>
      </c>
      <c r="I154" s="102"/>
      <c r="J154" s="445"/>
      <c r="K154" s="258">
        <f>ROUND(SUMIF('VGT-Bewegungsdaten'!B:B,A154,'VGT-Bewegungsdaten'!D:D),3)</f>
        <v>0</v>
      </c>
      <c r="L154" s="259">
        <f>ROUND(SUMIF('VGT-Bewegungsdaten'!B:B,$A154,'VGT-Bewegungsdaten'!E:E),5)</f>
        <v>0</v>
      </c>
      <c r="N154" s="298" t="s">
        <v>4918</v>
      </c>
      <c r="O154" s="298" t="s">
        <v>4924</v>
      </c>
      <c r="P154" s="261">
        <f>ROUND(SUMIF('AV-Bewegungsdaten'!B:B,A154,'AV-Bewegungsdaten'!D:D),3)</f>
        <v>0</v>
      </c>
      <c r="Q154" s="259">
        <f>ROUND(SUMIF('AV-Bewegungsdaten'!B:B,$A154,'AV-Bewegungsdaten'!E:E),5)</f>
        <v>0</v>
      </c>
      <c r="S154" s="444"/>
      <c r="T154" s="444"/>
      <c r="U154" s="261">
        <f>ROUND(SUMIF('DV-Bewegungsdaten'!B:B,A154,'DV-Bewegungsdaten'!D:D),3)</f>
        <v>0</v>
      </c>
      <c r="V154" s="259">
        <f>ROUND(SUMIF('DV-Bewegungsdaten'!B:B,A154,'DV-Bewegungsdaten'!E:E),5)</f>
        <v>0</v>
      </c>
      <c r="X154" s="444"/>
      <c r="Y154" s="444"/>
      <c r="AK154" s="305"/>
    </row>
    <row r="155" spans="1:37" ht="15" customHeight="1" x14ac:dyDescent="0.25">
      <c r="A155" s="103" t="s">
        <v>5942</v>
      </c>
      <c r="B155" s="101" t="s">
        <v>2067</v>
      </c>
      <c r="C155" s="101" t="s">
        <v>5937</v>
      </c>
      <c r="D155" s="101" t="s">
        <v>5943</v>
      </c>
      <c r="E155" s="101" t="s">
        <v>5939</v>
      </c>
      <c r="F155" s="102">
        <v>6.28</v>
      </c>
      <c r="G155" s="102">
        <v>6.48</v>
      </c>
      <c r="H155" s="102">
        <v>5.0199999999999996</v>
      </c>
      <c r="I155" s="102"/>
      <c r="J155" s="445"/>
      <c r="K155" s="258">
        <f>ROUND(SUMIF('VGT-Bewegungsdaten'!B:B,A155,'VGT-Bewegungsdaten'!D:D),3)</f>
        <v>0</v>
      </c>
      <c r="L155" s="259">
        <f>ROUND(SUMIF('VGT-Bewegungsdaten'!B:B,$A155,'VGT-Bewegungsdaten'!E:E),5)</f>
        <v>0</v>
      </c>
      <c r="N155" s="298" t="s">
        <v>4918</v>
      </c>
      <c r="O155" s="298" t="s">
        <v>4924</v>
      </c>
      <c r="P155" s="261">
        <f>ROUND(SUMIF('AV-Bewegungsdaten'!B:B,A155,'AV-Bewegungsdaten'!D:D),3)</f>
        <v>0</v>
      </c>
      <c r="Q155" s="259">
        <f>ROUND(SUMIF('AV-Bewegungsdaten'!B:B,$A155,'AV-Bewegungsdaten'!E:E),5)</f>
        <v>0</v>
      </c>
      <c r="S155" s="444"/>
      <c r="T155" s="444"/>
      <c r="U155" s="261">
        <f>ROUND(SUMIF('DV-Bewegungsdaten'!B:B,A155,'DV-Bewegungsdaten'!D:D),3)</f>
        <v>0</v>
      </c>
      <c r="V155" s="259">
        <f>ROUND(SUMIF('DV-Bewegungsdaten'!B:B,A155,'DV-Bewegungsdaten'!E:E),5)</f>
        <v>0</v>
      </c>
      <c r="X155" s="444"/>
      <c r="Y155" s="444"/>
      <c r="AK155" s="305"/>
    </row>
    <row r="156" spans="1:37" ht="15" customHeight="1" x14ac:dyDescent="0.25">
      <c r="A156" s="103" t="s">
        <v>5944</v>
      </c>
      <c r="B156" s="101" t="s">
        <v>2067</v>
      </c>
      <c r="C156" s="101" t="s">
        <v>5937</v>
      </c>
      <c r="D156" s="101" t="s">
        <v>5945</v>
      </c>
      <c r="E156" s="101" t="s">
        <v>5939</v>
      </c>
      <c r="F156" s="102">
        <v>5.51</v>
      </c>
      <c r="G156" s="102">
        <v>5.71</v>
      </c>
      <c r="H156" s="102">
        <v>4.41</v>
      </c>
      <c r="I156" s="102"/>
      <c r="J156" s="445"/>
      <c r="K156" s="258">
        <f>ROUND(SUMIF('VGT-Bewegungsdaten'!B:B,A156,'VGT-Bewegungsdaten'!D:D),3)</f>
        <v>0</v>
      </c>
      <c r="L156" s="259">
        <f>ROUND(SUMIF('VGT-Bewegungsdaten'!B:B,$A156,'VGT-Bewegungsdaten'!E:E),5)</f>
        <v>0</v>
      </c>
      <c r="N156" s="298" t="s">
        <v>4918</v>
      </c>
      <c r="O156" s="298" t="s">
        <v>4924</v>
      </c>
      <c r="P156" s="261">
        <f>ROUND(SUMIF('AV-Bewegungsdaten'!B:B,A156,'AV-Bewegungsdaten'!D:D),3)</f>
        <v>0</v>
      </c>
      <c r="Q156" s="259">
        <f>ROUND(SUMIF('AV-Bewegungsdaten'!B:B,$A156,'AV-Bewegungsdaten'!E:E),5)</f>
        <v>0</v>
      </c>
      <c r="S156" s="444"/>
      <c r="T156" s="444"/>
      <c r="U156" s="261">
        <f>ROUND(SUMIF('DV-Bewegungsdaten'!B:B,A156,'DV-Bewegungsdaten'!D:D),3)</f>
        <v>0</v>
      </c>
      <c r="V156" s="259">
        <f>ROUND(SUMIF('DV-Bewegungsdaten'!B:B,A156,'DV-Bewegungsdaten'!E:E),5)</f>
        <v>0</v>
      </c>
      <c r="X156" s="444"/>
      <c r="Y156" s="444"/>
      <c r="AK156" s="305"/>
    </row>
    <row r="157" spans="1:37" ht="15" customHeight="1" x14ac:dyDescent="0.25">
      <c r="A157" s="103" t="s">
        <v>5946</v>
      </c>
      <c r="B157" s="101" t="s">
        <v>2067</v>
      </c>
      <c r="C157" s="101" t="s">
        <v>5937</v>
      </c>
      <c r="D157" s="101" t="s">
        <v>5947</v>
      </c>
      <c r="E157" s="101" t="s">
        <v>5939</v>
      </c>
      <c r="F157" s="102">
        <v>5.31</v>
      </c>
      <c r="G157" s="102">
        <v>5.51</v>
      </c>
      <c r="H157" s="102">
        <v>4.25</v>
      </c>
      <c r="I157" s="102"/>
      <c r="J157" s="445"/>
      <c r="K157" s="258">
        <f>ROUND(SUMIF('VGT-Bewegungsdaten'!B:B,A157,'VGT-Bewegungsdaten'!D:D),3)</f>
        <v>0</v>
      </c>
      <c r="L157" s="259">
        <f>ROUND(SUMIF('VGT-Bewegungsdaten'!B:B,$A157,'VGT-Bewegungsdaten'!E:E),5)</f>
        <v>0</v>
      </c>
      <c r="N157" s="298" t="s">
        <v>4918</v>
      </c>
      <c r="O157" s="298" t="s">
        <v>4924</v>
      </c>
      <c r="P157" s="261">
        <f>ROUND(SUMIF('AV-Bewegungsdaten'!B:B,A157,'AV-Bewegungsdaten'!D:D),3)</f>
        <v>0</v>
      </c>
      <c r="Q157" s="259">
        <f>ROUND(SUMIF('AV-Bewegungsdaten'!B:B,$A157,'AV-Bewegungsdaten'!E:E),5)</f>
        <v>0</v>
      </c>
      <c r="S157" s="444"/>
      <c r="T157" s="444"/>
      <c r="U157" s="261">
        <f>ROUND(SUMIF('DV-Bewegungsdaten'!B:B,A157,'DV-Bewegungsdaten'!D:D),3)</f>
        <v>0</v>
      </c>
      <c r="V157" s="259">
        <f>ROUND(SUMIF('DV-Bewegungsdaten'!B:B,A157,'DV-Bewegungsdaten'!E:E),5)</f>
        <v>0</v>
      </c>
      <c r="X157" s="444"/>
      <c r="Y157" s="444"/>
      <c r="AK157" s="305"/>
    </row>
    <row r="158" spans="1:37" ht="15" customHeight="1" x14ac:dyDescent="0.25">
      <c r="A158" s="103" t="s">
        <v>5948</v>
      </c>
      <c r="B158" s="101" t="s">
        <v>2067</v>
      </c>
      <c r="C158" s="101" t="s">
        <v>5937</v>
      </c>
      <c r="D158" s="101" t="s">
        <v>5949</v>
      </c>
      <c r="E158" s="101" t="s">
        <v>5939</v>
      </c>
      <c r="F158" s="102">
        <v>4.26</v>
      </c>
      <c r="G158" s="102">
        <v>4.46</v>
      </c>
      <c r="H158" s="102">
        <v>3.41</v>
      </c>
      <c r="I158" s="102"/>
      <c r="J158" s="445"/>
      <c r="K158" s="258">
        <f>ROUND(SUMIF('VGT-Bewegungsdaten'!B:B,A158,'VGT-Bewegungsdaten'!D:D),3)</f>
        <v>0</v>
      </c>
      <c r="L158" s="259">
        <f>ROUND(SUMIF('VGT-Bewegungsdaten'!B:B,$A158,'VGT-Bewegungsdaten'!E:E),5)</f>
        <v>0</v>
      </c>
      <c r="N158" s="298" t="s">
        <v>4918</v>
      </c>
      <c r="O158" s="298" t="s">
        <v>4924</v>
      </c>
      <c r="P158" s="261">
        <f>ROUND(SUMIF('AV-Bewegungsdaten'!B:B,A158,'AV-Bewegungsdaten'!D:D),3)</f>
        <v>0</v>
      </c>
      <c r="Q158" s="259">
        <f>ROUND(SUMIF('AV-Bewegungsdaten'!B:B,$A158,'AV-Bewegungsdaten'!E:E),5)</f>
        <v>0</v>
      </c>
      <c r="S158" s="444"/>
      <c r="T158" s="444"/>
      <c r="U158" s="261">
        <f>ROUND(SUMIF('DV-Bewegungsdaten'!B:B,A158,'DV-Bewegungsdaten'!D:D),3)</f>
        <v>0</v>
      </c>
      <c r="V158" s="259">
        <f>ROUND(SUMIF('DV-Bewegungsdaten'!B:B,A158,'DV-Bewegungsdaten'!E:E),5)</f>
        <v>0</v>
      </c>
      <c r="X158" s="444"/>
      <c r="Y158" s="444"/>
      <c r="AK158" s="305"/>
    </row>
    <row r="159" spans="1:37" ht="15" customHeight="1" x14ac:dyDescent="0.25">
      <c r="A159" s="103" t="s">
        <v>5950</v>
      </c>
      <c r="B159" s="101" t="s">
        <v>2067</v>
      </c>
      <c r="C159" s="101" t="s">
        <v>5937</v>
      </c>
      <c r="D159" s="101" t="s">
        <v>5951</v>
      </c>
      <c r="E159" s="101" t="s">
        <v>5939</v>
      </c>
      <c r="F159" s="102">
        <v>3.48</v>
      </c>
      <c r="G159" s="102">
        <v>3.68</v>
      </c>
      <c r="H159" s="102">
        <v>2.78</v>
      </c>
      <c r="I159" s="102"/>
      <c r="J159" s="445"/>
      <c r="K159" s="258">
        <f>ROUND(SUMIF('VGT-Bewegungsdaten'!B:B,A159,'VGT-Bewegungsdaten'!D:D),3)</f>
        <v>0</v>
      </c>
      <c r="L159" s="259">
        <f>ROUND(SUMIF('VGT-Bewegungsdaten'!B:B,$A159,'VGT-Bewegungsdaten'!E:E),5)</f>
        <v>0</v>
      </c>
      <c r="N159" s="298" t="s">
        <v>4918</v>
      </c>
      <c r="O159" s="298" t="s">
        <v>4924</v>
      </c>
      <c r="P159" s="261">
        <f>ROUND(SUMIF('AV-Bewegungsdaten'!B:B,A159,'AV-Bewegungsdaten'!D:D),3)</f>
        <v>0</v>
      </c>
      <c r="Q159" s="259">
        <f>ROUND(SUMIF('AV-Bewegungsdaten'!B:B,$A159,'AV-Bewegungsdaten'!E:E),5)</f>
        <v>0</v>
      </c>
      <c r="S159" s="444"/>
      <c r="T159" s="444"/>
      <c r="U159" s="261">
        <f>ROUND(SUMIF('DV-Bewegungsdaten'!B:B,A159,'DV-Bewegungsdaten'!D:D),3)</f>
        <v>0</v>
      </c>
      <c r="V159" s="259">
        <f>ROUND(SUMIF('DV-Bewegungsdaten'!B:B,A159,'DV-Bewegungsdaten'!E:E),5)</f>
        <v>0</v>
      </c>
      <c r="X159" s="444"/>
      <c r="Y159" s="444"/>
      <c r="AK159" s="305"/>
    </row>
    <row r="160" spans="1:37" ht="15" customHeight="1" x14ac:dyDescent="0.25">
      <c r="A160" s="103" t="s">
        <v>5996</v>
      </c>
      <c r="B160" s="101" t="s">
        <v>2067</v>
      </c>
      <c r="C160" s="101" t="s">
        <v>5997</v>
      </c>
      <c r="D160" s="101" t="s">
        <v>1470</v>
      </c>
      <c r="F160" s="102">
        <v>12.2</v>
      </c>
      <c r="G160" s="102">
        <v>12.4</v>
      </c>
      <c r="H160" s="102">
        <v>9.92</v>
      </c>
      <c r="I160" s="102"/>
      <c r="J160" s="445"/>
      <c r="K160" s="258">
        <f>ROUND(SUMIF('VGT-Bewegungsdaten'!B:B,A160,'VGT-Bewegungsdaten'!D:D),3)</f>
        <v>0</v>
      </c>
      <c r="L160" s="259">
        <f>ROUND(SUMIF('VGT-Bewegungsdaten'!B:B,$A160,'VGT-Bewegungsdaten'!E:E),5)</f>
        <v>0</v>
      </c>
      <c r="N160" s="298" t="s">
        <v>4918</v>
      </c>
      <c r="O160" s="298" t="s">
        <v>4924</v>
      </c>
      <c r="P160" s="261">
        <f>ROUND(SUMIF('AV-Bewegungsdaten'!B:B,A160,'AV-Bewegungsdaten'!D:D),3)</f>
        <v>0</v>
      </c>
      <c r="Q160" s="259">
        <f>ROUND(SUMIF('AV-Bewegungsdaten'!B:B,$A160,'AV-Bewegungsdaten'!E:E),5)</f>
        <v>0</v>
      </c>
      <c r="S160" s="444"/>
      <c r="T160" s="444"/>
      <c r="U160" s="261">
        <f>ROUND(SUMIF('DV-Bewegungsdaten'!B:B,A160,'DV-Bewegungsdaten'!D:D),3)</f>
        <v>0</v>
      </c>
      <c r="V160" s="259">
        <f>ROUND(SUMIF('DV-Bewegungsdaten'!B:B,A160,'DV-Bewegungsdaten'!E:E),5)</f>
        <v>0</v>
      </c>
      <c r="X160" s="444"/>
      <c r="Y160" s="444"/>
      <c r="AK160" s="305"/>
    </row>
    <row r="161" spans="1:37" ht="15" customHeight="1" x14ac:dyDescent="0.25">
      <c r="A161" s="103" t="s">
        <v>5998</v>
      </c>
      <c r="B161" s="101" t="s">
        <v>2067</v>
      </c>
      <c r="C161" s="101" t="s">
        <v>5997</v>
      </c>
      <c r="D161" s="101" t="s">
        <v>4012</v>
      </c>
      <c r="F161" s="102">
        <v>7.97</v>
      </c>
      <c r="G161" s="102">
        <v>8.17</v>
      </c>
      <c r="H161" s="102">
        <v>6.54</v>
      </c>
      <c r="I161" s="102"/>
      <c r="J161" s="445"/>
      <c r="K161" s="258">
        <f>ROUND(SUMIF('VGT-Bewegungsdaten'!B:B,A161,'VGT-Bewegungsdaten'!D:D),3)</f>
        <v>0</v>
      </c>
      <c r="L161" s="259">
        <f>ROUND(SUMIF('VGT-Bewegungsdaten'!B:B,$A161,'VGT-Bewegungsdaten'!E:E),5)</f>
        <v>0</v>
      </c>
      <c r="N161" s="298" t="s">
        <v>4918</v>
      </c>
      <c r="O161" s="298" t="s">
        <v>4924</v>
      </c>
      <c r="P161" s="261">
        <f>ROUND(SUMIF('AV-Bewegungsdaten'!B:B,A161,'AV-Bewegungsdaten'!D:D),3)</f>
        <v>0</v>
      </c>
      <c r="Q161" s="259">
        <f>ROUND(SUMIF('AV-Bewegungsdaten'!B:B,$A161,'AV-Bewegungsdaten'!E:E),5)</f>
        <v>0</v>
      </c>
      <c r="S161" s="444"/>
      <c r="T161" s="444"/>
      <c r="U161" s="261">
        <f>ROUND(SUMIF('DV-Bewegungsdaten'!B:B,A161,'DV-Bewegungsdaten'!D:D),3)</f>
        <v>0</v>
      </c>
      <c r="V161" s="259">
        <f>ROUND(SUMIF('DV-Bewegungsdaten'!B:B,A161,'DV-Bewegungsdaten'!E:E),5)</f>
        <v>0</v>
      </c>
      <c r="X161" s="444"/>
      <c r="Y161" s="444"/>
      <c r="AK161" s="305"/>
    </row>
    <row r="162" spans="1:37" ht="15" customHeight="1" x14ac:dyDescent="0.25">
      <c r="A162" s="103" t="s">
        <v>5999</v>
      </c>
      <c r="B162" s="101" t="s">
        <v>2067</v>
      </c>
      <c r="C162" s="101" t="s">
        <v>5997</v>
      </c>
      <c r="D162" s="101" t="s">
        <v>4014</v>
      </c>
      <c r="F162" s="102">
        <v>6.05</v>
      </c>
      <c r="G162" s="102">
        <v>6.25</v>
      </c>
      <c r="H162" s="102">
        <v>5</v>
      </c>
      <c r="I162" s="102"/>
      <c r="J162" s="445"/>
      <c r="K162" s="258">
        <f>ROUND(SUMIF('VGT-Bewegungsdaten'!B:B,A162,'VGT-Bewegungsdaten'!D:D),3)</f>
        <v>0</v>
      </c>
      <c r="L162" s="259">
        <f>ROUND(SUMIF('VGT-Bewegungsdaten'!B:B,$A162,'VGT-Bewegungsdaten'!E:E),5)</f>
        <v>0</v>
      </c>
      <c r="N162" s="298" t="s">
        <v>4918</v>
      </c>
      <c r="O162" s="298" t="s">
        <v>4924</v>
      </c>
      <c r="P162" s="261">
        <f>ROUND(SUMIF('AV-Bewegungsdaten'!B:B,A162,'AV-Bewegungsdaten'!D:D),3)</f>
        <v>0</v>
      </c>
      <c r="Q162" s="259">
        <f>ROUND(SUMIF('AV-Bewegungsdaten'!B:B,$A162,'AV-Bewegungsdaten'!E:E),5)</f>
        <v>0</v>
      </c>
      <c r="S162" s="444"/>
      <c r="T162" s="444"/>
      <c r="U162" s="261">
        <f>ROUND(SUMIF('DV-Bewegungsdaten'!B:B,A162,'DV-Bewegungsdaten'!D:D),3)</f>
        <v>0</v>
      </c>
      <c r="V162" s="259">
        <f>ROUND(SUMIF('DV-Bewegungsdaten'!B:B,A162,'DV-Bewegungsdaten'!E:E),5)</f>
        <v>0</v>
      </c>
      <c r="X162" s="444"/>
      <c r="Y162" s="444"/>
      <c r="AK162" s="305"/>
    </row>
    <row r="163" spans="1:37" ht="15" customHeight="1" x14ac:dyDescent="0.25">
      <c r="A163" s="103" t="s">
        <v>6000</v>
      </c>
      <c r="B163" s="101" t="s">
        <v>2067</v>
      </c>
      <c r="C163" s="101" t="s">
        <v>5997</v>
      </c>
      <c r="D163" s="101" t="s">
        <v>4016</v>
      </c>
      <c r="F163" s="102">
        <v>5.28</v>
      </c>
      <c r="G163" s="102">
        <v>5.48</v>
      </c>
      <c r="H163" s="102">
        <v>4.38</v>
      </c>
      <c r="I163" s="102"/>
      <c r="J163" s="445"/>
      <c r="K163" s="258">
        <f>ROUND(SUMIF('VGT-Bewegungsdaten'!B:B,A163,'VGT-Bewegungsdaten'!D:D),3)</f>
        <v>0</v>
      </c>
      <c r="L163" s="259">
        <f>ROUND(SUMIF('VGT-Bewegungsdaten'!B:B,$A163,'VGT-Bewegungsdaten'!E:E),5)</f>
        <v>0</v>
      </c>
      <c r="N163" s="298" t="s">
        <v>4918</v>
      </c>
      <c r="O163" s="298" t="s">
        <v>4924</v>
      </c>
      <c r="P163" s="261">
        <f>ROUND(SUMIF('AV-Bewegungsdaten'!B:B,A163,'AV-Bewegungsdaten'!D:D),3)</f>
        <v>0</v>
      </c>
      <c r="Q163" s="259">
        <f>ROUND(SUMIF('AV-Bewegungsdaten'!B:B,$A163,'AV-Bewegungsdaten'!E:E),5)</f>
        <v>0</v>
      </c>
      <c r="S163" s="444"/>
      <c r="T163" s="444"/>
      <c r="U163" s="261">
        <f>ROUND(SUMIF('DV-Bewegungsdaten'!B:B,A163,'DV-Bewegungsdaten'!D:D),3)</f>
        <v>0</v>
      </c>
      <c r="V163" s="259">
        <f>ROUND(SUMIF('DV-Bewegungsdaten'!B:B,A163,'DV-Bewegungsdaten'!E:E),5)</f>
        <v>0</v>
      </c>
      <c r="X163" s="444"/>
      <c r="Y163" s="444"/>
      <c r="AK163" s="305"/>
    </row>
    <row r="164" spans="1:37" ht="15" customHeight="1" x14ac:dyDescent="0.25">
      <c r="A164" s="103" t="s">
        <v>6001</v>
      </c>
      <c r="B164" s="101" t="s">
        <v>2067</v>
      </c>
      <c r="C164" s="101" t="s">
        <v>5997</v>
      </c>
      <c r="D164" s="101" t="s">
        <v>4018</v>
      </c>
      <c r="F164" s="102">
        <v>5.09</v>
      </c>
      <c r="G164" s="102">
        <v>5.29</v>
      </c>
      <c r="H164" s="102">
        <v>4.2300000000000004</v>
      </c>
      <c r="I164" s="102"/>
      <c r="J164" s="445"/>
      <c r="K164" s="258">
        <f>ROUND(SUMIF('VGT-Bewegungsdaten'!B:B,A164,'VGT-Bewegungsdaten'!D:D),3)</f>
        <v>0</v>
      </c>
      <c r="L164" s="259">
        <f>ROUND(SUMIF('VGT-Bewegungsdaten'!B:B,$A164,'VGT-Bewegungsdaten'!E:E),5)</f>
        <v>0</v>
      </c>
      <c r="N164" s="298" t="s">
        <v>4918</v>
      </c>
      <c r="O164" s="298" t="s">
        <v>4924</v>
      </c>
      <c r="P164" s="261">
        <f>ROUND(SUMIF('AV-Bewegungsdaten'!B:B,A164,'AV-Bewegungsdaten'!D:D),3)</f>
        <v>0</v>
      </c>
      <c r="Q164" s="259">
        <f>ROUND(SUMIF('AV-Bewegungsdaten'!B:B,$A164,'AV-Bewegungsdaten'!E:E),5)</f>
        <v>0</v>
      </c>
      <c r="S164" s="444"/>
      <c r="T164" s="444"/>
      <c r="U164" s="261">
        <f>ROUND(SUMIF('DV-Bewegungsdaten'!B:B,A164,'DV-Bewegungsdaten'!D:D),3)</f>
        <v>0</v>
      </c>
      <c r="V164" s="259">
        <f>ROUND(SUMIF('DV-Bewegungsdaten'!B:B,A164,'DV-Bewegungsdaten'!E:E),5)</f>
        <v>0</v>
      </c>
      <c r="X164" s="444"/>
      <c r="Y164" s="444"/>
      <c r="AK164" s="305"/>
    </row>
    <row r="165" spans="1:37" ht="15" customHeight="1" x14ac:dyDescent="0.25">
      <c r="A165" s="103" t="s">
        <v>6002</v>
      </c>
      <c r="B165" s="101" t="s">
        <v>2067</v>
      </c>
      <c r="C165" s="101" t="s">
        <v>5997</v>
      </c>
      <c r="D165" s="101" t="s">
        <v>4020</v>
      </c>
      <c r="F165" s="102">
        <v>4.04</v>
      </c>
      <c r="G165" s="102">
        <v>4.24</v>
      </c>
      <c r="H165" s="102">
        <v>3.39</v>
      </c>
      <c r="I165" s="102"/>
      <c r="J165" s="445"/>
      <c r="K165" s="258">
        <f>ROUND(SUMIF('VGT-Bewegungsdaten'!B:B,A165,'VGT-Bewegungsdaten'!D:D),3)</f>
        <v>0</v>
      </c>
      <c r="L165" s="259">
        <f>ROUND(SUMIF('VGT-Bewegungsdaten'!B:B,$A165,'VGT-Bewegungsdaten'!E:E),5)</f>
        <v>0</v>
      </c>
      <c r="N165" s="298" t="s">
        <v>4918</v>
      </c>
      <c r="O165" s="298" t="s">
        <v>4924</v>
      </c>
      <c r="P165" s="261">
        <f>ROUND(SUMIF('AV-Bewegungsdaten'!B:B,A165,'AV-Bewegungsdaten'!D:D),3)</f>
        <v>0</v>
      </c>
      <c r="Q165" s="259">
        <f>ROUND(SUMIF('AV-Bewegungsdaten'!B:B,$A165,'AV-Bewegungsdaten'!E:E),5)</f>
        <v>0</v>
      </c>
      <c r="S165" s="444"/>
      <c r="T165" s="444"/>
      <c r="U165" s="261">
        <f>ROUND(SUMIF('DV-Bewegungsdaten'!B:B,A165,'DV-Bewegungsdaten'!D:D),3)</f>
        <v>0</v>
      </c>
      <c r="V165" s="259">
        <f>ROUND(SUMIF('DV-Bewegungsdaten'!B:B,A165,'DV-Bewegungsdaten'!E:E),5)</f>
        <v>0</v>
      </c>
      <c r="X165" s="444"/>
      <c r="Y165" s="444"/>
      <c r="AK165" s="305"/>
    </row>
    <row r="166" spans="1:37" ht="15" customHeight="1" x14ac:dyDescent="0.25">
      <c r="A166" s="103" t="s">
        <v>6003</v>
      </c>
      <c r="B166" s="101" t="s">
        <v>2067</v>
      </c>
      <c r="C166" s="101" t="s">
        <v>5997</v>
      </c>
      <c r="D166" s="101" t="s">
        <v>4022</v>
      </c>
      <c r="F166" s="102">
        <v>3.27</v>
      </c>
      <c r="G166" s="102">
        <v>3.47</v>
      </c>
      <c r="H166" s="102">
        <v>2.78</v>
      </c>
      <c r="I166" s="102"/>
      <c r="J166" s="445"/>
      <c r="K166" s="258">
        <f>ROUND(SUMIF('VGT-Bewegungsdaten'!B:B,A166,'VGT-Bewegungsdaten'!D:D),3)</f>
        <v>0</v>
      </c>
      <c r="L166" s="259">
        <f>ROUND(SUMIF('VGT-Bewegungsdaten'!B:B,$A166,'VGT-Bewegungsdaten'!E:E),5)</f>
        <v>0</v>
      </c>
      <c r="N166" s="298" t="s">
        <v>4918</v>
      </c>
      <c r="O166" s="298" t="s">
        <v>4924</v>
      </c>
      <c r="P166" s="261">
        <f>ROUND(SUMIF('AV-Bewegungsdaten'!B:B,A166,'AV-Bewegungsdaten'!D:D),3)</f>
        <v>0</v>
      </c>
      <c r="Q166" s="259">
        <f>ROUND(SUMIF('AV-Bewegungsdaten'!B:B,$A166,'AV-Bewegungsdaten'!E:E),5)</f>
        <v>0</v>
      </c>
      <c r="S166" s="444"/>
      <c r="T166" s="444"/>
      <c r="U166" s="261">
        <f>ROUND(SUMIF('DV-Bewegungsdaten'!B:B,A166,'DV-Bewegungsdaten'!D:D),3)</f>
        <v>0</v>
      </c>
      <c r="V166" s="259">
        <f>ROUND(SUMIF('DV-Bewegungsdaten'!B:B,A166,'DV-Bewegungsdaten'!E:E),5)</f>
        <v>0</v>
      </c>
      <c r="X166" s="444"/>
      <c r="Y166" s="444"/>
      <c r="AK166" s="305"/>
    </row>
    <row r="167" spans="1:37" ht="15" customHeight="1" x14ac:dyDescent="0.25">
      <c r="A167" s="103" t="s">
        <v>6004</v>
      </c>
      <c r="B167" s="101" t="s">
        <v>2067</v>
      </c>
      <c r="C167" s="101" t="s">
        <v>6005</v>
      </c>
      <c r="D167" s="101" t="s">
        <v>6006</v>
      </c>
      <c r="E167" s="101" t="s">
        <v>5939</v>
      </c>
      <c r="F167" s="102">
        <v>12.2</v>
      </c>
      <c r="G167" s="102">
        <v>12.4</v>
      </c>
      <c r="H167" s="102">
        <v>9.92</v>
      </c>
      <c r="I167" s="102"/>
      <c r="J167" s="445"/>
      <c r="K167" s="258">
        <f>ROUND(SUMIF('VGT-Bewegungsdaten'!B:B,A167,'VGT-Bewegungsdaten'!D:D),3)</f>
        <v>0</v>
      </c>
      <c r="L167" s="259">
        <f>ROUND(SUMIF('VGT-Bewegungsdaten'!B:B,$A167,'VGT-Bewegungsdaten'!E:E),5)</f>
        <v>0</v>
      </c>
      <c r="N167" s="298" t="s">
        <v>4918</v>
      </c>
      <c r="O167" s="298" t="s">
        <v>4924</v>
      </c>
      <c r="P167" s="261">
        <f>ROUND(SUMIF('AV-Bewegungsdaten'!B:B,A167,'AV-Bewegungsdaten'!D:D),3)</f>
        <v>0</v>
      </c>
      <c r="Q167" s="259">
        <f>ROUND(SUMIF('AV-Bewegungsdaten'!B:B,$A167,'AV-Bewegungsdaten'!E:E),5)</f>
        <v>0</v>
      </c>
      <c r="S167" s="444"/>
      <c r="T167" s="444"/>
      <c r="U167" s="261">
        <f>ROUND(SUMIF('DV-Bewegungsdaten'!B:B,A167,'DV-Bewegungsdaten'!D:D),3)</f>
        <v>0</v>
      </c>
      <c r="V167" s="259">
        <f>ROUND(SUMIF('DV-Bewegungsdaten'!B:B,A167,'DV-Bewegungsdaten'!E:E),5)</f>
        <v>0</v>
      </c>
      <c r="X167" s="444"/>
      <c r="Y167" s="444"/>
      <c r="AK167" s="305"/>
    </row>
    <row r="168" spans="1:37" ht="15" customHeight="1" x14ac:dyDescent="0.25">
      <c r="A168" s="103" t="s">
        <v>6007</v>
      </c>
      <c r="B168" s="101" t="s">
        <v>2067</v>
      </c>
      <c r="C168" s="101" t="s">
        <v>6005</v>
      </c>
      <c r="D168" s="101" t="s">
        <v>6008</v>
      </c>
      <c r="E168" s="101" t="s">
        <v>5939</v>
      </c>
      <c r="F168" s="102">
        <v>7.97</v>
      </c>
      <c r="G168" s="102">
        <v>8.17</v>
      </c>
      <c r="H168" s="102">
        <v>6.54</v>
      </c>
      <c r="I168" s="102"/>
      <c r="J168" s="445"/>
      <c r="K168" s="258">
        <f>ROUND(SUMIF('VGT-Bewegungsdaten'!B:B,A168,'VGT-Bewegungsdaten'!D:D),3)</f>
        <v>0</v>
      </c>
      <c r="L168" s="259">
        <f>ROUND(SUMIF('VGT-Bewegungsdaten'!B:B,$A168,'VGT-Bewegungsdaten'!E:E),5)</f>
        <v>0</v>
      </c>
      <c r="N168" s="298" t="s">
        <v>4918</v>
      </c>
      <c r="O168" s="298" t="s">
        <v>4924</v>
      </c>
      <c r="P168" s="261">
        <f>ROUND(SUMIF('AV-Bewegungsdaten'!B:B,A168,'AV-Bewegungsdaten'!D:D),3)</f>
        <v>0</v>
      </c>
      <c r="Q168" s="259">
        <f>ROUND(SUMIF('AV-Bewegungsdaten'!B:B,$A168,'AV-Bewegungsdaten'!E:E),5)</f>
        <v>0</v>
      </c>
      <c r="S168" s="444"/>
      <c r="T168" s="444"/>
      <c r="U168" s="261">
        <f>ROUND(SUMIF('DV-Bewegungsdaten'!B:B,A168,'DV-Bewegungsdaten'!D:D),3)</f>
        <v>0</v>
      </c>
      <c r="V168" s="259">
        <f>ROUND(SUMIF('DV-Bewegungsdaten'!B:B,A168,'DV-Bewegungsdaten'!E:E),5)</f>
        <v>0</v>
      </c>
      <c r="X168" s="444"/>
      <c r="Y168" s="444"/>
      <c r="AK168" s="305"/>
    </row>
    <row r="169" spans="1:37" ht="15" customHeight="1" x14ac:dyDescent="0.25">
      <c r="A169" s="103" t="s">
        <v>6009</v>
      </c>
      <c r="B169" s="101" t="s">
        <v>2067</v>
      </c>
      <c r="C169" s="101" t="s">
        <v>6005</v>
      </c>
      <c r="D169" s="101" t="s">
        <v>6010</v>
      </c>
      <c r="E169" s="101" t="s">
        <v>5939</v>
      </c>
      <c r="F169" s="102">
        <v>6.05</v>
      </c>
      <c r="G169" s="102">
        <v>6.25</v>
      </c>
      <c r="H169" s="102">
        <v>5</v>
      </c>
      <c r="I169" s="102"/>
      <c r="J169" s="445"/>
      <c r="K169" s="258">
        <f>ROUND(SUMIF('VGT-Bewegungsdaten'!B:B,A169,'VGT-Bewegungsdaten'!D:D),3)</f>
        <v>0</v>
      </c>
      <c r="L169" s="259">
        <f>ROUND(SUMIF('VGT-Bewegungsdaten'!B:B,$A169,'VGT-Bewegungsdaten'!E:E),5)</f>
        <v>0</v>
      </c>
      <c r="N169" s="298" t="s">
        <v>4918</v>
      </c>
      <c r="O169" s="298" t="s">
        <v>4924</v>
      </c>
      <c r="P169" s="261">
        <f>ROUND(SUMIF('AV-Bewegungsdaten'!B:B,A169,'AV-Bewegungsdaten'!D:D),3)</f>
        <v>0</v>
      </c>
      <c r="Q169" s="259">
        <f>ROUND(SUMIF('AV-Bewegungsdaten'!B:B,$A169,'AV-Bewegungsdaten'!E:E),5)</f>
        <v>0</v>
      </c>
      <c r="S169" s="444"/>
      <c r="T169" s="444"/>
      <c r="U169" s="261">
        <f>ROUND(SUMIF('DV-Bewegungsdaten'!B:B,A169,'DV-Bewegungsdaten'!D:D),3)</f>
        <v>0</v>
      </c>
      <c r="V169" s="259">
        <f>ROUND(SUMIF('DV-Bewegungsdaten'!B:B,A169,'DV-Bewegungsdaten'!E:E),5)</f>
        <v>0</v>
      </c>
      <c r="X169" s="444"/>
      <c r="Y169" s="444"/>
      <c r="AK169" s="305"/>
    </row>
    <row r="170" spans="1:37" ht="15" customHeight="1" x14ac:dyDescent="0.25">
      <c r="A170" s="103" t="s">
        <v>6011</v>
      </c>
      <c r="B170" s="101" t="s">
        <v>2067</v>
      </c>
      <c r="C170" s="101" t="s">
        <v>6005</v>
      </c>
      <c r="D170" s="101" t="s">
        <v>6012</v>
      </c>
      <c r="E170" s="101" t="s">
        <v>5939</v>
      </c>
      <c r="F170" s="102">
        <v>5.28</v>
      </c>
      <c r="G170" s="102">
        <v>5.48</v>
      </c>
      <c r="H170" s="102">
        <v>4.38</v>
      </c>
      <c r="I170" s="102"/>
      <c r="J170" s="445"/>
      <c r="K170" s="258">
        <f>ROUND(SUMIF('VGT-Bewegungsdaten'!B:B,A170,'VGT-Bewegungsdaten'!D:D),3)</f>
        <v>0</v>
      </c>
      <c r="L170" s="259">
        <f>ROUND(SUMIF('VGT-Bewegungsdaten'!B:B,$A170,'VGT-Bewegungsdaten'!E:E),5)</f>
        <v>0</v>
      </c>
      <c r="N170" s="298" t="s">
        <v>4918</v>
      </c>
      <c r="O170" s="298" t="s">
        <v>4924</v>
      </c>
      <c r="P170" s="261">
        <f>ROUND(SUMIF('AV-Bewegungsdaten'!B:B,A170,'AV-Bewegungsdaten'!D:D),3)</f>
        <v>0</v>
      </c>
      <c r="Q170" s="259">
        <f>ROUND(SUMIF('AV-Bewegungsdaten'!B:B,$A170,'AV-Bewegungsdaten'!E:E),5)</f>
        <v>0</v>
      </c>
      <c r="S170" s="444"/>
      <c r="T170" s="444"/>
      <c r="U170" s="261">
        <f>ROUND(SUMIF('DV-Bewegungsdaten'!B:B,A170,'DV-Bewegungsdaten'!D:D),3)</f>
        <v>0</v>
      </c>
      <c r="V170" s="259">
        <f>ROUND(SUMIF('DV-Bewegungsdaten'!B:B,A170,'DV-Bewegungsdaten'!E:E),5)</f>
        <v>0</v>
      </c>
      <c r="X170" s="444"/>
      <c r="Y170" s="444"/>
      <c r="AK170" s="305"/>
    </row>
    <row r="171" spans="1:37" ht="15" customHeight="1" x14ac:dyDescent="0.25">
      <c r="A171" s="103" t="s">
        <v>6013</v>
      </c>
      <c r="B171" s="101" t="s">
        <v>2067</v>
      </c>
      <c r="C171" s="101" t="s">
        <v>6005</v>
      </c>
      <c r="D171" s="101" t="s">
        <v>6014</v>
      </c>
      <c r="E171" s="101" t="s">
        <v>5939</v>
      </c>
      <c r="F171" s="102">
        <v>5.09</v>
      </c>
      <c r="G171" s="102">
        <v>5.29</v>
      </c>
      <c r="H171" s="102">
        <v>4.2300000000000004</v>
      </c>
      <c r="I171" s="102"/>
      <c r="J171" s="445"/>
      <c r="K171" s="258">
        <f>ROUND(SUMIF('VGT-Bewegungsdaten'!B:B,A171,'VGT-Bewegungsdaten'!D:D),3)</f>
        <v>0</v>
      </c>
      <c r="L171" s="259">
        <f>ROUND(SUMIF('VGT-Bewegungsdaten'!B:B,$A171,'VGT-Bewegungsdaten'!E:E),5)</f>
        <v>0</v>
      </c>
      <c r="N171" s="298" t="s">
        <v>4918</v>
      </c>
      <c r="O171" s="298" t="s">
        <v>4924</v>
      </c>
      <c r="P171" s="261">
        <f>ROUND(SUMIF('AV-Bewegungsdaten'!B:B,A171,'AV-Bewegungsdaten'!D:D),3)</f>
        <v>0</v>
      </c>
      <c r="Q171" s="259">
        <f>ROUND(SUMIF('AV-Bewegungsdaten'!B:B,$A171,'AV-Bewegungsdaten'!E:E),5)</f>
        <v>0</v>
      </c>
      <c r="S171" s="444"/>
      <c r="T171" s="444"/>
      <c r="U171" s="261">
        <f>ROUND(SUMIF('DV-Bewegungsdaten'!B:B,A171,'DV-Bewegungsdaten'!D:D),3)</f>
        <v>0</v>
      </c>
      <c r="V171" s="259">
        <f>ROUND(SUMIF('DV-Bewegungsdaten'!B:B,A171,'DV-Bewegungsdaten'!E:E),5)</f>
        <v>0</v>
      </c>
      <c r="X171" s="444"/>
      <c r="Y171" s="444"/>
      <c r="AK171" s="305"/>
    </row>
    <row r="172" spans="1:37" ht="15" customHeight="1" x14ac:dyDescent="0.25">
      <c r="A172" s="103" t="s">
        <v>6015</v>
      </c>
      <c r="B172" s="101" t="s">
        <v>2067</v>
      </c>
      <c r="C172" s="101" t="s">
        <v>6005</v>
      </c>
      <c r="D172" s="101" t="s">
        <v>6016</v>
      </c>
      <c r="E172" s="101" t="s">
        <v>5939</v>
      </c>
      <c r="F172" s="102">
        <v>4.04</v>
      </c>
      <c r="G172" s="102">
        <v>4.24</v>
      </c>
      <c r="H172" s="102">
        <v>3.39</v>
      </c>
      <c r="I172" s="102"/>
      <c r="J172" s="445"/>
      <c r="K172" s="258">
        <f>ROUND(SUMIF('VGT-Bewegungsdaten'!B:B,A172,'VGT-Bewegungsdaten'!D:D),3)</f>
        <v>0</v>
      </c>
      <c r="L172" s="259">
        <f>ROUND(SUMIF('VGT-Bewegungsdaten'!B:B,$A172,'VGT-Bewegungsdaten'!E:E),5)</f>
        <v>0</v>
      </c>
      <c r="N172" s="298" t="s">
        <v>4918</v>
      </c>
      <c r="O172" s="298" t="s">
        <v>4924</v>
      </c>
      <c r="P172" s="261">
        <f>ROUND(SUMIF('AV-Bewegungsdaten'!B:B,A172,'AV-Bewegungsdaten'!D:D),3)</f>
        <v>0</v>
      </c>
      <c r="Q172" s="259">
        <f>ROUND(SUMIF('AV-Bewegungsdaten'!B:B,$A172,'AV-Bewegungsdaten'!E:E),5)</f>
        <v>0</v>
      </c>
      <c r="S172" s="444"/>
      <c r="T172" s="444"/>
      <c r="U172" s="261">
        <f>ROUND(SUMIF('DV-Bewegungsdaten'!B:B,A172,'DV-Bewegungsdaten'!D:D),3)</f>
        <v>0</v>
      </c>
      <c r="V172" s="259">
        <f>ROUND(SUMIF('DV-Bewegungsdaten'!B:B,A172,'DV-Bewegungsdaten'!E:E),5)</f>
        <v>0</v>
      </c>
      <c r="X172" s="444"/>
      <c r="Y172" s="444"/>
      <c r="AK172" s="305"/>
    </row>
    <row r="173" spans="1:37" ht="15" customHeight="1" x14ac:dyDescent="0.25">
      <c r="A173" s="103" t="s">
        <v>6017</v>
      </c>
      <c r="B173" s="101" t="s">
        <v>2067</v>
      </c>
      <c r="C173" s="101" t="s">
        <v>6005</v>
      </c>
      <c r="D173" s="101" t="s">
        <v>6018</v>
      </c>
      <c r="E173" s="101" t="s">
        <v>5939</v>
      </c>
      <c r="F173" s="102">
        <v>3.27</v>
      </c>
      <c r="G173" s="102">
        <v>3.47</v>
      </c>
      <c r="H173" s="102">
        <v>2.78</v>
      </c>
      <c r="I173" s="102"/>
      <c r="J173" s="445"/>
      <c r="K173" s="258">
        <f>ROUND(SUMIF('VGT-Bewegungsdaten'!B:B,A173,'VGT-Bewegungsdaten'!D:D),3)</f>
        <v>0</v>
      </c>
      <c r="L173" s="259">
        <f>ROUND(SUMIF('VGT-Bewegungsdaten'!B:B,$A173,'VGT-Bewegungsdaten'!E:E),5)</f>
        <v>0</v>
      </c>
      <c r="N173" s="298" t="s">
        <v>4918</v>
      </c>
      <c r="O173" s="298" t="s">
        <v>4924</v>
      </c>
      <c r="P173" s="261">
        <f>ROUND(SUMIF('AV-Bewegungsdaten'!B:B,A173,'AV-Bewegungsdaten'!D:D),3)</f>
        <v>0</v>
      </c>
      <c r="Q173" s="259">
        <f>ROUND(SUMIF('AV-Bewegungsdaten'!B:B,$A173,'AV-Bewegungsdaten'!E:E),5)</f>
        <v>0</v>
      </c>
      <c r="S173" s="444"/>
      <c r="T173" s="444"/>
      <c r="U173" s="261">
        <f>ROUND(SUMIF('DV-Bewegungsdaten'!B:B,A173,'DV-Bewegungsdaten'!D:D),3)</f>
        <v>0</v>
      </c>
      <c r="V173" s="259">
        <f>ROUND(SUMIF('DV-Bewegungsdaten'!B:B,A173,'DV-Bewegungsdaten'!E:E),5)</f>
        <v>0</v>
      </c>
      <c r="X173" s="444"/>
      <c r="Y173" s="444"/>
      <c r="AK173" s="305"/>
    </row>
    <row r="174" spans="1:37" ht="15" customHeight="1" x14ac:dyDescent="0.25">
      <c r="A174" s="103" t="s">
        <v>6411</v>
      </c>
      <c r="B174" s="101" t="s">
        <v>2067</v>
      </c>
      <c r="C174" s="101" t="s">
        <v>6412</v>
      </c>
      <c r="D174" s="101" t="s">
        <v>1470</v>
      </c>
      <c r="F174" s="102">
        <v>12.14</v>
      </c>
      <c r="G174" s="102">
        <v>12.34</v>
      </c>
      <c r="H174" s="102">
        <v>9.8699999999999992</v>
      </c>
      <c r="I174" s="102"/>
      <c r="J174" s="445"/>
      <c r="K174" s="258">
        <f>ROUND(SUMIF('VGT-Bewegungsdaten'!B:B,A174,'VGT-Bewegungsdaten'!D:D),3)</f>
        <v>0</v>
      </c>
      <c r="L174" s="259">
        <f>ROUND(SUMIF('VGT-Bewegungsdaten'!B:B,$A174,'VGT-Bewegungsdaten'!E:E),5)</f>
        <v>0</v>
      </c>
      <c r="N174" s="298" t="s">
        <v>4918</v>
      </c>
      <c r="O174" s="298" t="s">
        <v>4924</v>
      </c>
      <c r="P174" s="261">
        <f>ROUND(SUMIF('AV-Bewegungsdaten'!B:B,A174,'AV-Bewegungsdaten'!D:D),3)</f>
        <v>0</v>
      </c>
      <c r="Q174" s="259">
        <f>ROUND(SUMIF('AV-Bewegungsdaten'!B:B,$A174,'AV-Bewegungsdaten'!E:E),5)</f>
        <v>0</v>
      </c>
      <c r="S174" s="444"/>
      <c r="T174" s="444"/>
      <c r="U174" s="261">
        <f>ROUND(SUMIF('DV-Bewegungsdaten'!B:B,A174,'DV-Bewegungsdaten'!D:D),3)</f>
        <v>0</v>
      </c>
      <c r="V174" s="259">
        <f>ROUND(SUMIF('DV-Bewegungsdaten'!B:B,A174,'DV-Bewegungsdaten'!E:E),5)</f>
        <v>0</v>
      </c>
      <c r="X174" s="444"/>
      <c r="Y174" s="444"/>
      <c r="AK174" s="305"/>
    </row>
    <row r="175" spans="1:37" ht="15" customHeight="1" x14ac:dyDescent="0.25">
      <c r="A175" s="103" t="s">
        <v>6413</v>
      </c>
      <c r="B175" s="101" t="s">
        <v>2067</v>
      </c>
      <c r="C175" s="101" t="s">
        <v>6412</v>
      </c>
      <c r="D175" s="101" t="s">
        <v>4012</v>
      </c>
      <c r="F175" s="102">
        <v>7.93</v>
      </c>
      <c r="G175" s="102">
        <v>8.1300000000000008</v>
      </c>
      <c r="H175" s="102">
        <v>6.5</v>
      </c>
      <c r="I175" s="102"/>
      <c r="J175" s="445"/>
      <c r="K175" s="258">
        <f>ROUND(SUMIF('VGT-Bewegungsdaten'!B:B,A175,'VGT-Bewegungsdaten'!D:D),3)</f>
        <v>0</v>
      </c>
      <c r="L175" s="259">
        <f>ROUND(SUMIF('VGT-Bewegungsdaten'!B:B,$A175,'VGT-Bewegungsdaten'!E:E),5)</f>
        <v>0</v>
      </c>
      <c r="N175" s="298" t="s">
        <v>4918</v>
      </c>
      <c r="O175" s="298" t="s">
        <v>4924</v>
      </c>
      <c r="P175" s="261">
        <f>ROUND(SUMIF('AV-Bewegungsdaten'!B:B,A175,'AV-Bewegungsdaten'!D:D),3)</f>
        <v>0</v>
      </c>
      <c r="Q175" s="259">
        <f>ROUND(SUMIF('AV-Bewegungsdaten'!B:B,$A175,'AV-Bewegungsdaten'!E:E),5)</f>
        <v>0</v>
      </c>
      <c r="S175" s="444"/>
      <c r="T175" s="444"/>
      <c r="U175" s="261">
        <f>ROUND(SUMIF('DV-Bewegungsdaten'!B:B,A175,'DV-Bewegungsdaten'!D:D),3)</f>
        <v>0</v>
      </c>
      <c r="V175" s="259">
        <f>ROUND(SUMIF('DV-Bewegungsdaten'!B:B,A175,'DV-Bewegungsdaten'!E:E),5)</f>
        <v>0</v>
      </c>
      <c r="X175" s="444"/>
      <c r="Y175" s="444"/>
      <c r="AK175" s="305"/>
    </row>
    <row r="176" spans="1:37" ht="15" customHeight="1" x14ac:dyDescent="0.25">
      <c r="A176" s="103" t="s">
        <v>6414</v>
      </c>
      <c r="B176" s="101" t="s">
        <v>2067</v>
      </c>
      <c r="C176" s="101" t="s">
        <v>6412</v>
      </c>
      <c r="D176" s="101" t="s">
        <v>4014</v>
      </c>
      <c r="F176" s="102">
        <v>6.02</v>
      </c>
      <c r="G176" s="102">
        <v>6.22</v>
      </c>
      <c r="H176" s="102">
        <v>4.9800000000000004</v>
      </c>
      <c r="I176" s="102"/>
      <c r="J176" s="445"/>
      <c r="K176" s="258">
        <f>ROUND(SUMIF('VGT-Bewegungsdaten'!B:B,A176,'VGT-Bewegungsdaten'!D:D),3)</f>
        <v>0</v>
      </c>
      <c r="L176" s="259">
        <f>ROUND(SUMIF('VGT-Bewegungsdaten'!B:B,$A176,'VGT-Bewegungsdaten'!E:E),5)</f>
        <v>0</v>
      </c>
      <c r="N176" s="298" t="s">
        <v>4918</v>
      </c>
      <c r="O176" s="298" t="s">
        <v>4924</v>
      </c>
      <c r="P176" s="261">
        <f>ROUND(SUMIF('AV-Bewegungsdaten'!B:B,A176,'AV-Bewegungsdaten'!D:D),3)</f>
        <v>0</v>
      </c>
      <c r="Q176" s="259">
        <f>ROUND(SUMIF('AV-Bewegungsdaten'!B:B,$A176,'AV-Bewegungsdaten'!E:E),5)</f>
        <v>0</v>
      </c>
      <c r="S176" s="444"/>
      <c r="T176" s="444"/>
      <c r="U176" s="261">
        <f>ROUND(SUMIF('DV-Bewegungsdaten'!B:B,A176,'DV-Bewegungsdaten'!D:D),3)</f>
        <v>0</v>
      </c>
      <c r="V176" s="259">
        <f>ROUND(SUMIF('DV-Bewegungsdaten'!B:B,A176,'DV-Bewegungsdaten'!E:E),5)</f>
        <v>0</v>
      </c>
      <c r="X176" s="444"/>
      <c r="Y176" s="444"/>
      <c r="AK176" s="305"/>
    </row>
    <row r="177" spans="1:37" ht="15" customHeight="1" x14ac:dyDescent="0.25">
      <c r="A177" s="103" t="s">
        <v>6415</v>
      </c>
      <c r="B177" s="101" t="s">
        <v>2067</v>
      </c>
      <c r="C177" s="101" t="s">
        <v>6412</v>
      </c>
      <c r="D177" s="101" t="s">
        <v>4016</v>
      </c>
      <c r="F177" s="102">
        <v>5.25</v>
      </c>
      <c r="G177" s="102">
        <v>5.45</v>
      </c>
      <c r="H177" s="102">
        <v>4.3600000000000003</v>
      </c>
      <c r="I177" s="102"/>
      <c r="J177" s="445"/>
      <c r="K177" s="258">
        <f>ROUND(SUMIF('VGT-Bewegungsdaten'!B:B,A177,'VGT-Bewegungsdaten'!D:D),3)</f>
        <v>0</v>
      </c>
      <c r="L177" s="259">
        <f>ROUND(SUMIF('VGT-Bewegungsdaten'!B:B,$A177,'VGT-Bewegungsdaten'!E:E),5)</f>
        <v>0</v>
      </c>
      <c r="N177" s="298" t="s">
        <v>4918</v>
      </c>
      <c r="O177" s="298" t="s">
        <v>4924</v>
      </c>
      <c r="P177" s="261">
        <f>ROUND(SUMIF('AV-Bewegungsdaten'!B:B,A177,'AV-Bewegungsdaten'!D:D),3)</f>
        <v>0</v>
      </c>
      <c r="Q177" s="259">
        <f>ROUND(SUMIF('AV-Bewegungsdaten'!B:B,$A177,'AV-Bewegungsdaten'!E:E),5)</f>
        <v>0</v>
      </c>
      <c r="S177" s="444"/>
      <c r="T177" s="444"/>
      <c r="U177" s="261">
        <f>ROUND(SUMIF('DV-Bewegungsdaten'!B:B,A177,'DV-Bewegungsdaten'!D:D),3)</f>
        <v>0</v>
      </c>
      <c r="V177" s="259">
        <f>ROUND(SUMIF('DV-Bewegungsdaten'!B:B,A177,'DV-Bewegungsdaten'!E:E),5)</f>
        <v>0</v>
      </c>
      <c r="X177" s="444"/>
      <c r="Y177" s="444"/>
      <c r="AK177" s="305"/>
    </row>
    <row r="178" spans="1:37" ht="15" customHeight="1" x14ac:dyDescent="0.25">
      <c r="A178" s="103" t="s">
        <v>6416</v>
      </c>
      <c r="B178" s="101" t="s">
        <v>2067</v>
      </c>
      <c r="C178" s="101" t="s">
        <v>6412</v>
      </c>
      <c r="D178" s="101" t="s">
        <v>4018</v>
      </c>
      <c r="F178" s="102">
        <v>5.0599999999999996</v>
      </c>
      <c r="G178" s="102">
        <v>5.26</v>
      </c>
      <c r="H178" s="102">
        <v>4.21</v>
      </c>
      <c r="I178" s="102"/>
      <c r="J178" s="445"/>
      <c r="K178" s="258">
        <f>ROUND(SUMIF('VGT-Bewegungsdaten'!B:B,A178,'VGT-Bewegungsdaten'!D:D),3)</f>
        <v>0</v>
      </c>
      <c r="L178" s="259">
        <f>ROUND(SUMIF('VGT-Bewegungsdaten'!B:B,$A178,'VGT-Bewegungsdaten'!E:E),5)</f>
        <v>0</v>
      </c>
      <c r="N178" s="298" t="s">
        <v>4918</v>
      </c>
      <c r="O178" s="298" t="s">
        <v>4924</v>
      </c>
      <c r="P178" s="261">
        <f>ROUND(SUMIF('AV-Bewegungsdaten'!B:B,A178,'AV-Bewegungsdaten'!D:D),3)</f>
        <v>0</v>
      </c>
      <c r="Q178" s="259">
        <f>ROUND(SUMIF('AV-Bewegungsdaten'!B:B,$A178,'AV-Bewegungsdaten'!E:E),5)</f>
        <v>0</v>
      </c>
      <c r="S178" s="444"/>
      <c r="T178" s="444"/>
      <c r="U178" s="261">
        <f>ROUND(SUMIF('DV-Bewegungsdaten'!B:B,A178,'DV-Bewegungsdaten'!D:D),3)</f>
        <v>0</v>
      </c>
      <c r="V178" s="259">
        <f>ROUND(SUMIF('DV-Bewegungsdaten'!B:B,A178,'DV-Bewegungsdaten'!E:E),5)</f>
        <v>0</v>
      </c>
      <c r="X178" s="444"/>
      <c r="Y178" s="444"/>
      <c r="AK178" s="305"/>
    </row>
    <row r="179" spans="1:37" ht="15" customHeight="1" x14ac:dyDescent="0.25">
      <c r="A179" s="103" t="s">
        <v>6417</v>
      </c>
      <c r="B179" s="101" t="s">
        <v>2067</v>
      </c>
      <c r="C179" s="101" t="s">
        <v>6412</v>
      </c>
      <c r="D179" s="101" t="s">
        <v>4020</v>
      </c>
      <c r="F179" s="102">
        <v>4.0199999999999996</v>
      </c>
      <c r="G179" s="102">
        <v>4.22</v>
      </c>
      <c r="H179" s="102">
        <v>3.38</v>
      </c>
      <c r="I179" s="102"/>
      <c r="J179" s="445"/>
      <c r="K179" s="258">
        <f>ROUND(SUMIF('VGT-Bewegungsdaten'!B:B,A179,'VGT-Bewegungsdaten'!D:D),3)</f>
        <v>0</v>
      </c>
      <c r="L179" s="259">
        <f>ROUND(SUMIF('VGT-Bewegungsdaten'!B:B,$A179,'VGT-Bewegungsdaten'!E:E),5)</f>
        <v>0</v>
      </c>
      <c r="N179" s="298" t="s">
        <v>4918</v>
      </c>
      <c r="O179" s="298" t="s">
        <v>4924</v>
      </c>
      <c r="P179" s="261">
        <f>ROUND(SUMIF('AV-Bewegungsdaten'!B:B,A179,'AV-Bewegungsdaten'!D:D),3)</f>
        <v>0</v>
      </c>
      <c r="Q179" s="259">
        <f>ROUND(SUMIF('AV-Bewegungsdaten'!B:B,$A179,'AV-Bewegungsdaten'!E:E),5)</f>
        <v>0</v>
      </c>
      <c r="S179" s="444"/>
      <c r="T179" s="444"/>
      <c r="U179" s="261">
        <f>ROUND(SUMIF('DV-Bewegungsdaten'!B:B,A179,'DV-Bewegungsdaten'!D:D),3)</f>
        <v>0</v>
      </c>
      <c r="V179" s="259">
        <f>ROUND(SUMIF('DV-Bewegungsdaten'!B:B,A179,'DV-Bewegungsdaten'!E:E),5)</f>
        <v>0</v>
      </c>
      <c r="X179" s="444"/>
      <c r="Y179" s="444"/>
      <c r="AK179" s="305"/>
    </row>
    <row r="180" spans="1:37" ht="15" customHeight="1" x14ac:dyDescent="0.25">
      <c r="A180" s="103" t="s">
        <v>6418</v>
      </c>
      <c r="B180" s="101" t="s">
        <v>2067</v>
      </c>
      <c r="C180" s="101" t="s">
        <v>6412</v>
      </c>
      <c r="D180" s="101" t="s">
        <v>4022</v>
      </c>
      <c r="F180" s="102">
        <v>3.25</v>
      </c>
      <c r="G180" s="102">
        <v>3.45</v>
      </c>
      <c r="H180" s="102">
        <v>2.76</v>
      </c>
      <c r="I180" s="102"/>
      <c r="J180" s="445"/>
      <c r="K180" s="258">
        <f>ROUND(SUMIF('VGT-Bewegungsdaten'!B:B,A180,'VGT-Bewegungsdaten'!D:D),3)</f>
        <v>0</v>
      </c>
      <c r="L180" s="259">
        <f>ROUND(SUMIF('VGT-Bewegungsdaten'!B:B,$A180,'VGT-Bewegungsdaten'!E:E),5)</f>
        <v>0</v>
      </c>
      <c r="N180" s="298" t="s">
        <v>4918</v>
      </c>
      <c r="O180" s="298" t="s">
        <v>4924</v>
      </c>
      <c r="P180" s="261">
        <f>ROUND(SUMIF('AV-Bewegungsdaten'!B:B,A180,'AV-Bewegungsdaten'!D:D),3)</f>
        <v>0</v>
      </c>
      <c r="Q180" s="259">
        <f>ROUND(SUMIF('AV-Bewegungsdaten'!B:B,$A180,'AV-Bewegungsdaten'!E:E),5)</f>
        <v>0</v>
      </c>
      <c r="S180" s="444"/>
      <c r="T180" s="444"/>
      <c r="U180" s="261">
        <f>ROUND(SUMIF('DV-Bewegungsdaten'!B:B,A180,'DV-Bewegungsdaten'!D:D),3)</f>
        <v>0</v>
      </c>
      <c r="V180" s="259">
        <f>ROUND(SUMIF('DV-Bewegungsdaten'!B:B,A180,'DV-Bewegungsdaten'!E:E),5)</f>
        <v>0</v>
      </c>
      <c r="X180" s="444"/>
      <c r="Y180" s="444"/>
      <c r="AK180" s="305"/>
    </row>
    <row r="181" spans="1:37" ht="15" customHeight="1" x14ac:dyDescent="0.25">
      <c r="A181" s="103" t="s">
        <v>6419</v>
      </c>
      <c r="B181" s="101" t="s">
        <v>2067</v>
      </c>
      <c r="C181" s="101" t="s">
        <v>6420</v>
      </c>
      <c r="D181" s="101" t="s">
        <v>6421</v>
      </c>
      <c r="E181" s="101" t="s">
        <v>5939</v>
      </c>
      <c r="F181" s="102">
        <v>12.14</v>
      </c>
      <c r="G181" s="102">
        <v>12.34</v>
      </c>
      <c r="H181" s="102">
        <v>9.8699999999999992</v>
      </c>
      <c r="I181" s="102"/>
      <c r="J181" s="445"/>
      <c r="K181" s="258">
        <f>ROUND(SUMIF('VGT-Bewegungsdaten'!B:B,A181,'VGT-Bewegungsdaten'!D:D),3)</f>
        <v>0</v>
      </c>
      <c r="L181" s="259">
        <f>ROUND(SUMIF('VGT-Bewegungsdaten'!B:B,$A181,'VGT-Bewegungsdaten'!E:E),5)</f>
        <v>0</v>
      </c>
      <c r="N181" s="298" t="s">
        <v>4918</v>
      </c>
      <c r="O181" s="298" t="s">
        <v>4924</v>
      </c>
      <c r="P181" s="261">
        <f>ROUND(SUMIF('AV-Bewegungsdaten'!B:B,A181,'AV-Bewegungsdaten'!D:D),3)</f>
        <v>0</v>
      </c>
      <c r="Q181" s="259">
        <f>ROUND(SUMIF('AV-Bewegungsdaten'!B:B,$A181,'AV-Bewegungsdaten'!E:E),5)</f>
        <v>0</v>
      </c>
      <c r="S181" s="444"/>
      <c r="T181" s="444"/>
      <c r="U181" s="261">
        <f>ROUND(SUMIF('DV-Bewegungsdaten'!B:B,A181,'DV-Bewegungsdaten'!D:D),3)</f>
        <v>0</v>
      </c>
      <c r="V181" s="259">
        <f>ROUND(SUMIF('DV-Bewegungsdaten'!B:B,A181,'DV-Bewegungsdaten'!E:E),5)</f>
        <v>0</v>
      </c>
      <c r="X181" s="444"/>
      <c r="Y181" s="444"/>
      <c r="AK181" s="305"/>
    </row>
    <row r="182" spans="1:37" ht="15" customHeight="1" x14ac:dyDescent="0.25">
      <c r="A182" s="103" t="s">
        <v>6422</v>
      </c>
      <c r="B182" s="101" t="s">
        <v>2067</v>
      </c>
      <c r="C182" s="101" t="s">
        <v>6420</v>
      </c>
      <c r="D182" s="101" t="s">
        <v>6423</v>
      </c>
      <c r="E182" s="101" t="s">
        <v>5939</v>
      </c>
      <c r="F182" s="102">
        <v>7.93</v>
      </c>
      <c r="G182" s="102">
        <v>8.1300000000000008</v>
      </c>
      <c r="H182" s="102">
        <v>6.5</v>
      </c>
      <c r="I182" s="102"/>
      <c r="J182" s="445"/>
      <c r="K182" s="258">
        <f>ROUND(SUMIF('VGT-Bewegungsdaten'!B:B,A182,'VGT-Bewegungsdaten'!D:D),3)</f>
        <v>0</v>
      </c>
      <c r="L182" s="259">
        <f>ROUND(SUMIF('VGT-Bewegungsdaten'!B:B,$A182,'VGT-Bewegungsdaten'!E:E),5)</f>
        <v>0</v>
      </c>
      <c r="N182" s="298" t="s">
        <v>4918</v>
      </c>
      <c r="O182" s="298" t="s">
        <v>4924</v>
      </c>
      <c r="P182" s="261">
        <f>ROUND(SUMIF('AV-Bewegungsdaten'!B:B,A182,'AV-Bewegungsdaten'!D:D),3)</f>
        <v>0</v>
      </c>
      <c r="Q182" s="259">
        <f>ROUND(SUMIF('AV-Bewegungsdaten'!B:B,$A182,'AV-Bewegungsdaten'!E:E),5)</f>
        <v>0</v>
      </c>
      <c r="S182" s="444"/>
      <c r="T182" s="444"/>
      <c r="U182" s="261">
        <f>ROUND(SUMIF('DV-Bewegungsdaten'!B:B,A182,'DV-Bewegungsdaten'!D:D),3)</f>
        <v>0</v>
      </c>
      <c r="V182" s="259">
        <f>ROUND(SUMIF('DV-Bewegungsdaten'!B:B,A182,'DV-Bewegungsdaten'!E:E),5)</f>
        <v>0</v>
      </c>
      <c r="X182" s="444"/>
      <c r="Y182" s="444"/>
      <c r="AK182" s="305"/>
    </row>
    <row r="183" spans="1:37" ht="15" customHeight="1" x14ac:dyDescent="0.25">
      <c r="A183" s="103" t="s">
        <v>6424</v>
      </c>
      <c r="B183" s="101" t="s">
        <v>2067</v>
      </c>
      <c r="C183" s="101" t="s">
        <v>6420</v>
      </c>
      <c r="D183" s="101" t="s">
        <v>6425</v>
      </c>
      <c r="E183" s="101" t="s">
        <v>5939</v>
      </c>
      <c r="F183" s="102">
        <v>6.02</v>
      </c>
      <c r="G183" s="102">
        <v>6.22</v>
      </c>
      <c r="H183" s="102">
        <v>4.9800000000000004</v>
      </c>
      <c r="I183" s="102"/>
      <c r="J183" s="445"/>
      <c r="K183" s="258">
        <f>ROUND(SUMIF('VGT-Bewegungsdaten'!B:B,A183,'VGT-Bewegungsdaten'!D:D),3)</f>
        <v>0</v>
      </c>
      <c r="L183" s="259">
        <f>ROUND(SUMIF('VGT-Bewegungsdaten'!B:B,$A183,'VGT-Bewegungsdaten'!E:E),5)</f>
        <v>0</v>
      </c>
      <c r="N183" s="298" t="s">
        <v>4918</v>
      </c>
      <c r="O183" s="298" t="s">
        <v>4924</v>
      </c>
      <c r="P183" s="261">
        <f>ROUND(SUMIF('AV-Bewegungsdaten'!B:B,A183,'AV-Bewegungsdaten'!D:D),3)</f>
        <v>0</v>
      </c>
      <c r="Q183" s="259">
        <f>ROUND(SUMIF('AV-Bewegungsdaten'!B:B,$A183,'AV-Bewegungsdaten'!E:E),5)</f>
        <v>0</v>
      </c>
      <c r="S183" s="444"/>
      <c r="T183" s="444"/>
      <c r="U183" s="261">
        <f>ROUND(SUMIF('DV-Bewegungsdaten'!B:B,A183,'DV-Bewegungsdaten'!D:D),3)</f>
        <v>0</v>
      </c>
      <c r="V183" s="259">
        <f>ROUND(SUMIF('DV-Bewegungsdaten'!B:B,A183,'DV-Bewegungsdaten'!E:E),5)</f>
        <v>0</v>
      </c>
      <c r="X183" s="444"/>
      <c r="Y183" s="444"/>
      <c r="AK183" s="305"/>
    </row>
    <row r="184" spans="1:37" ht="15" customHeight="1" x14ac:dyDescent="0.25">
      <c r="A184" s="103" t="s">
        <v>6426</v>
      </c>
      <c r="B184" s="101" t="s">
        <v>2067</v>
      </c>
      <c r="C184" s="101" t="s">
        <v>6420</v>
      </c>
      <c r="D184" s="101" t="s">
        <v>6427</v>
      </c>
      <c r="E184" s="101" t="s">
        <v>5939</v>
      </c>
      <c r="F184" s="102">
        <v>5.25</v>
      </c>
      <c r="G184" s="102">
        <v>5.45</v>
      </c>
      <c r="H184" s="102">
        <v>4.3600000000000003</v>
      </c>
      <c r="I184" s="102"/>
      <c r="J184" s="445"/>
      <c r="K184" s="258">
        <f>ROUND(SUMIF('VGT-Bewegungsdaten'!B:B,A184,'VGT-Bewegungsdaten'!D:D),3)</f>
        <v>0</v>
      </c>
      <c r="L184" s="259">
        <f>ROUND(SUMIF('VGT-Bewegungsdaten'!B:B,$A184,'VGT-Bewegungsdaten'!E:E),5)</f>
        <v>0</v>
      </c>
      <c r="N184" s="298" t="s">
        <v>4918</v>
      </c>
      <c r="O184" s="298" t="s">
        <v>4924</v>
      </c>
      <c r="P184" s="261">
        <f>ROUND(SUMIF('AV-Bewegungsdaten'!B:B,A184,'AV-Bewegungsdaten'!D:D),3)</f>
        <v>0</v>
      </c>
      <c r="Q184" s="259">
        <f>ROUND(SUMIF('AV-Bewegungsdaten'!B:B,$A184,'AV-Bewegungsdaten'!E:E),5)</f>
        <v>0</v>
      </c>
      <c r="S184" s="444"/>
      <c r="T184" s="444"/>
      <c r="U184" s="261">
        <f>ROUND(SUMIF('DV-Bewegungsdaten'!B:B,A184,'DV-Bewegungsdaten'!D:D),3)</f>
        <v>0</v>
      </c>
      <c r="V184" s="259">
        <f>ROUND(SUMIF('DV-Bewegungsdaten'!B:B,A184,'DV-Bewegungsdaten'!E:E),5)</f>
        <v>0</v>
      </c>
      <c r="X184" s="444"/>
      <c r="Y184" s="444"/>
      <c r="AK184" s="305"/>
    </row>
    <row r="185" spans="1:37" ht="15" customHeight="1" x14ac:dyDescent="0.25">
      <c r="A185" s="103" t="s">
        <v>6428</v>
      </c>
      <c r="B185" s="101" t="s">
        <v>2067</v>
      </c>
      <c r="C185" s="101" t="s">
        <v>6420</v>
      </c>
      <c r="D185" s="101" t="s">
        <v>6429</v>
      </c>
      <c r="E185" s="101" t="s">
        <v>5939</v>
      </c>
      <c r="F185" s="102">
        <v>5.0599999999999996</v>
      </c>
      <c r="G185" s="102">
        <v>5.26</v>
      </c>
      <c r="H185" s="102">
        <v>4.21</v>
      </c>
      <c r="I185" s="102"/>
      <c r="J185" s="445"/>
      <c r="K185" s="258">
        <f>ROUND(SUMIF('VGT-Bewegungsdaten'!B:B,A185,'VGT-Bewegungsdaten'!D:D),3)</f>
        <v>0</v>
      </c>
      <c r="L185" s="259">
        <f>ROUND(SUMIF('VGT-Bewegungsdaten'!B:B,$A185,'VGT-Bewegungsdaten'!E:E),5)</f>
        <v>0</v>
      </c>
      <c r="N185" s="298" t="s">
        <v>4918</v>
      </c>
      <c r="O185" s="298" t="s">
        <v>4924</v>
      </c>
      <c r="P185" s="261">
        <f>ROUND(SUMIF('AV-Bewegungsdaten'!B:B,A185,'AV-Bewegungsdaten'!D:D),3)</f>
        <v>0</v>
      </c>
      <c r="Q185" s="259">
        <f>ROUND(SUMIF('AV-Bewegungsdaten'!B:B,$A185,'AV-Bewegungsdaten'!E:E),5)</f>
        <v>0</v>
      </c>
      <c r="S185" s="444"/>
      <c r="T185" s="444"/>
      <c r="U185" s="261">
        <f>ROUND(SUMIF('DV-Bewegungsdaten'!B:B,A185,'DV-Bewegungsdaten'!D:D),3)</f>
        <v>0</v>
      </c>
      <c r="V185" s="259">
        <f>ROUND(SUMIF('DV-Bewegungsdaten'!B:B,A185,'DV-Bewegungsdaten'!E:E),5)</f>
        <v>0</v>
      </c>
      <c r="X185" s="444"/>
      <c r="Y185" s="444"/>
      <c r="AK185" s="305"/>
    </row>
    <row r="186" spans="1:37" ht="15" customHeight="1" x14ac:dyDescent="0.25">
      <c r="A186" s="103" t="s">
        <v>6430</v>
      </c>
      <c r="B186" s="101" t="s">
        <v>2067</v>
      </c>
      <c r="C186" s="101" t="s">
        <v>6420</v>
      </c>
      <c r="D186" s="101" t="s">
        <v>6431</v>
      </c>
      <c r="E186" s="101" t="s">
        <v>5939</v>
      </c>
      <c r="F186" s="102">
        <v>4.0199999999999996</v>
      </c>
      <c r="G186" s="102">
        <v>4.22</v>
      </c>
      <c r="H186" s="102">
        <v>3.38</v>
      </c>
      <c r="I186" s="102"/>
      <c r="J186" s="445"/>
      <c r="K186" s="258">
        <f>ROUND(SUMIF('VGT-Bewegungsdaten'!B:B,A186,'VGT-Bewegungsdaten'!D:D),3)</f>
        <v>0</v>
      </c>
      <c r="L186" s="259">
        <f>ROUND(SUMIF('VGT-Bewegungsdaten'!B:B,$A186,'VGT-Bewegungsdaten'!E:E),5)</f>
        <v>0</v>
      </c>
      <c r="N186" s="298" t="s">
        <v>4918</v>
      </c>
      <c r="O186" s="298" t="s">
        <v>4924</v>
      </c>
      <c r="P186" s="261">
        <f>ROUND(SUMIF('AV-Bewegungsdaten'!B:B,A186,'AV-Bewegungsdaten'!D:D),3)</f>
        <v>0</v>
      </c>
      <c r="Q186" s="259">
        <f>ROUND(SUMIF('AV-Bewegungsdaten'!B:B,$A186,'AV-Bewegungsdaten'!E:E),5)</f>
        <v>0</v>
      </c>
      <c r="S186" s="444"/>
      <c r="T186" s="444"/>
      <c r="U186" s="261">
        <f>ROUND(SUMIF('DV-Bewegungsdaten'!B:B,A186,'DV-Bewegungsdaten'!D:D),3)</f>
        <v>0</v>
      </c>
      <c r="V186" s="259">
        <f>ROUND(SUMIF('DV-Bewegungsdaten'!B:B,A186,'DV-Bewegungsdaten'!E:E),5)</f>
        <v>0</v>
      </c>
      <c r="X186" s="444"/>
      <c r="Y186" s="444"/>
      <c r="AK186" s="305"/>
    </row>
    <row r="187" spans="1:37" ht="15" customHeight="1" x14ac:dyDescent="0.25">
      <c r="A187" s="103" t="s">
        <v>6432</v>
      </c>
      <c r="B187" s="101" t="s">
        <v>2067</v>
      </c>
      <c r="C187" s="101" t="s">
        <v>6420</v>
      </c>
      <c r="D187" s="101" t="s">
        <v>6433</v>
      </c>
      <c r="E187" s="101" t="s">
        <v>5939</v>
      </c>
      <c r="F187" s="102">
        <v>3.25</v>
      </c>
      <c r="G187" s="102">
        <v>3.45</v>
      </c>
      <c r="H187" s="102">
        <v>2.76</v>
      </c>
      <c r="I187" s="102"/>
      <c r="J187" s="445"/>
      <c r="K187" s="258">
        <f>ROUND(SUMIF('VGT-Bewegungsdaten'!B:B,A187,'VGT-Bewegungsdaten'!D:D),3)</f>
        <v>0</v>
      </c>
      <c r="L187" s="259">
        <f>ROUND(SUMIF('VGT-Bewegungsdaten'!B:B,$A187,'VGT-Bewegungsdaten'!E:E),5)</f>
        <v>0</v>
      </c>
      <c r="N187" s="298" t="s">
        <v>4918</v>
      </c>
      <c r="O187" s="298" t="s">
        <v>4924</v>
      </c>
      <c r="P187" s="261">
        <f>ROUND(SUMIF('AV-Bewegungsdaten'!B:B,A187,'AV-Bewegungsdaten'!D:D),3)</f>
        <v>0</v>
      </c>
      <c r="Q187" s="259">
        <f>ROUND(SUMIF('AV-Bewegungsdaten'!B:B,$A187,'AV-Bewegungsdaten'!E:E),5)</f>
        <v>0</v>
      </c>
      <c r="S187" s="444"/>
      <c r="T187" s="444"/>
      <c r="U187" s="261">
        <f>ROUND(SUMIF('DV-Bewegungsdaten'!B:B,A187,'DV-Bewegungsdaten'!D:D),3)</f>
        <v>0</v>
      </c>
      <c r="V187" s="259">
        <f>ROUND(SUMIF('DV-Bewegungsdaten'!B:B,A187,'DV-Bewegungsdaten'!E:E),5)</f>
        <v>0</v>
      </c>
      <c r="X187" s="444"/>
      <c r="Y187" s="444"/>
      <c r="AK187" s="305"/>
    </row>
    <row r="188" spans="1:37" ht="15" customHeight="1" x14ac:dyDescent="0.25">
      <c r="A188" s="103" t="s">
        <v>6764</v>
      </c>
      <c r="B188" s="101" t="s">
        <v>2067</v>
      </c>
      <c r="C188" s="101" t="s">
        <v>6778</v>
      </c>
      <c r="D188" s="101" t="s">
        <v>1470</v>
      </c>
      <c r="F188" s="102">
        <v>12.08</v>
      </c>
      <c r="G188" s="102">
        <v>12.28</v>
      </c>
      <c r="H188" s="102">
        <v>9.82</v>
      </c>
      <c r="I188" s="102"/>
      <c r="J188" s="445"/>
      <c r="K188" s="258">
        <f>ROUND(SUMIF('VGT-Bewegungsdaten'!B:B,A188,'VGT-Bewegungsdaten'!D:D),3)</f>
        <v>0</v>
      </c>
      <c r="L188" s="259">
        <f>ROUND(SUMIF('VGT-Bewegungsdaten'!B:B,$A188,'VGT-Bewegungsdaten'!E:E),5)</f>
        <v>0</v>
      </c>
      <c r="N188" s="298" t="s">
        <v>4918</v>
      </c>
      <c r="O188" s="298" t="s">
        <v>4924</v>
      </c>
      <c r="P188" s="261">
        <f>ROUND(SUMIF('AV-Bewegungsdaten'!B:B,A188,'AV-Bewegungsdaten'!D:D),3)</f>
        <v>0</v>
      </c>
      <c r="Q188" s="259">
        <f>ROUND(SUMIF('AV-Bewegungsdaten'!B:B,$A188,'AV-Bewegungsdaten'!E:E),5)</f>
        <v>0</v>
      </c>
      <c r="S188" s="444"/>
      <c r="T188" s="444"/>
      <c r="U188" s="261">
        <f>ROUND(SUMIF('DV-Bewegungsdaten'!B:B,A188,'DV-Bewegungsdaten'!D:D),3)</f>
        <v>0</v>
      </c>
      <c r="V188" s="259">
        <f>ROUND(SUMIF('DV-Bewegungsdaten'!B:B,A188,'DV-Bewegungsdaten'!E:E),5)</f>
        <v>0</v>
      </c>
      <c r="X188" s="444"/>
      <c r="Y188" s="444"/>
      <c r="AK188" s="305"/>
    </row>
    <row r="189" spans="1:37" ht="15" customHeight="1" x14ac:dyDescent="0.25">
      <c r="A189" s="103" t="s">
        <v>6765</v>
      </c>
      <c r="B189" s="101" t="s">
        <v>2067</v>
      </c>
      <c r="C189" s="101" t="s">
        <v>6778</v>
      </c>
      <c r="D189" s="101" t="s">
        <v>4012</v>
      </c>
      <c r="F189" s="102">
        <v>7.89</v>
      </c>
      <c r="G189" s="102">
        <v>8.09</v>
      </c>
      <c r="H189" s="102">
        <v>6.47</v>
      </c>
      <c r="I189" s="102"/>
      <c r="J189" s="445"/>
      <c r="K189" s="258">
        <f>ROUND(SUMIF('VGT-Bewegungsdaten'!B:B,A189,'VGT-Bewegungsdaten'!D:D),3)</f>
        <v>0</v>
      </c>
      <c r="L189" s="259">
        <f>ROUND(SUMIF('VGT-Bewegungsdaten'!B:B,$A189,'VGT-Bewegungsdaten'!E:E),5)</f>
        <v>0</v>
      </c>
      <c r="N189" s="298" t="s">
        <v>4918</v>
      </c>
      <c r="O189" s="298" t="s">
        <v>4924</v>
      </c>
      <c r="P189" s="261">
        <f>ROUND(SUMIF('AV-Bewegungsdaten'!B:B,A189,'AV-Bewegungsdaten'!D:D),3)</f>
        <v>0</v>
      </c>
      <c r="Q189" s="259">
        <f>ROUND(SUMIF('AV-Bewegungsdaten'!B:B,$A189,'AV-Bewegungsdaten'!E:E),5)</f>
        <v>0</v>
      </c>
      <c r="S189" s="444"/>
      <c r="T189" s="444"/>
      <c r="U189" s="261">
        <f>ROUND(SUMIF('DV-Bewegungsdaten'!B:B,A189,'DV-Bewegungsdaten'!D:D),3)</f>
        <v>0</v>
      </c>
      <c r="V189" s="259">
        <f>ROUND(SUMIF('DV-Bewegungsdaten'!B:B,A189,'DV-Bewegungsdaten'!E:E),5)</f>
        <v>0</v>
      </c>
      <c r="X189" s="444"/>
      <c r="Y189" s="444"/>
      <c r="AK189" s="305"/>
    </row>
    <row r="190" spans="1:37" ht="15" customHeight="1" x14ac:dyDescent="0.25">
      <c r="A190" s="103" t="s">
        <v>6766</v>
      </c>
      <c r="B190" s="101" t="s">
        <v>2067</v>
      </c>
      <c r="C190" s="101" t="s">
        <v>6778</v>
      </c>
      <c r="D190" s="101" t="s">
        <v>4014</v>
      </c>
      <c r="F190" s="102">
        <v>5.99</v>
      </c>
      <c r="G190" s="102">
        <v>6.19</v>
      </c>
      <c r="H190" s="102">
        <v>4.95</v>
      </c>
      <c r="I190" s="102"/>
      <c r="J190" s="445"/>
      <c r="K190" s="258">
        <f>ROUND(SUMIF('VGT-Bewegungsdaten'!B:B,A190,'VGT-Bewegungsdaten'!D:D),3)</f>
        <v>0</v>
      </c>
      <c r="L190" s="259">
        <f>ROUND(SUMIF('VGT-Bewegungsdaten'!B:B,$A190,'VGT-Bewegungsdaten'!E:E),5)</f>
        <v>0</v>
      </c>
      <c r="N190" s="298" t="s">
        <v>4918</v>
      </c>
      <c r="O190" s="298" t="s">
        <v>4924</v>
      </c>
      <c r="P190" s="261">
        <f>ROUND(SUMIF('AV-Bewegungsdaten'!B:B,A190,'AV-Bewegungsdaten'!D:D),3)</f>
        <v>0</v>
      </c>
      <c r="Q190" s="259">
        <f>ROUND(SUMIF('AV-Bewegungsdaten'!B:B,$A190,'AV-Bewegungsdaten'!E:E),5)</f>
        <v>0</v>
      </c>
      <c r="S190" s="444"/>
      <c r="T190" s="444"/>
      <c r="U190" s="261">
        <f>ROUND(SUMIF('DV-Bewegungsdaten'!B:B,A190,'DV-Bewegungsdaten'!D:D),3)</f>
        <v>0</v>
      </c>
      <c r="V190" s="259">
        <f>ROUND(SUMIF('DV-Bewegungsdaten'!B:B,A190,'DV-Bewegungsdaten'!E:E),5)</f>
        <v>0</v>
      </c>
      <c r="X190" s="444"/>
      <c r="Y190" s="444"/>
      <c r="AK190" s="305"/>
    </row>
    <row r="191" spans="1:37" ht="15" customHeight="1" x14ac:dyDescent="0.25">
      <c r="A191" s="103" t="s">
        <v>6767</v>
      </c>
      <c r="B191" s="101" t="s">
        <v>2067</v>
      </c>
      <c r="C191" s="101" t="s">
        <v>6778</v>
      </c>
      <c r="D191" s="101" t="s">
        <v>4016</v>
      </c>
      <c r="F191" s="102">
        <v>5.23</v>
      </c>
      <c r="G191" s="102">
        <v>5.43</v>
      </c>
      <c r="H191" s="102">
        <v>4.34</v>
      </c>
      <c r="I191" s="102"/>
      <c r="J191" s="445"/>
      <c r="K191" s="258">
        <f>ROUND(SUMIF('VGT-Bewegungsdaten'!B:B,A191,'VGT-Bewegungsdaten'!D:D),3)</f>
        <v>0</v>
      </c>
      <c r="L191" s="259">
        <f>ROUND(SUMIF('VGT-Bewegungsdaten'!B:B,$A191,'VGT-Bewegungsdaten'!E:E),5)</f>
        <v>0</v>
      </c>
      <c r="N191" s="298" t="s">
        <v>4918</v>
      </c>
      <c r="O191" s="298" t="s">
        <v>4924</v>
      </c>
      <c r="P191" s="261">
        <f>ROUND(SUMIF('AV-Bewegungsdaten'!B:B,A191,'AV-Bewegungsdaten'!D:D),3)</f>
        <v>0</v>
      </c>
      <c r="Q191" s="259">
        <f>ROUND(SUMIF('AV-Bewegungsdaten'!B:B,$A191,'AV-Bewegungsdaten'!E:E),5)</f>
        <v>0</v>
      </c>
      <c r="S191" s="444"/>
      <c r="T191" s="444"/>
      <c r="U191" s="261">
        <f>ROUND(SUMIF('DV-Bewegungsdaten'!B:B,A191,'DV-Bewegungsdaten'!D:D),3)</f>
        <v>0</v>
      </c>
      <c r="V191" s="259">
        <f>ROUND(SUMIF('DV-Bewegungsdaten'!B:B,A191,'DV-Bewegungsdaten'!E:E),5)</f>
        <v>0</v>
      </c>
      <c r="X191" s="444"/>
      <c r="Y191" s="444"/>
      <c r="AK191" s="305"/>
    </row>
    <row r="192" spans="1:37" ht="15" customHeight="1" x14ac:dyDescent="0.25">
      <c r="A192" s="103" t="s">
        <v>6768</v>
      </c>
      <c r="B192" s="101" t="s">
        <v>2067</v>
      </c>
      <c r="C192" s="101" t="s">
        <v>6778</v>
      </c>
      <c r="D192" s="101" t="s">
        <v>4018</v>
      </c>
      <c r="F192" s="102">
        <v>5.04</v>
      </c>
      <c r="G192" s="102">
        <v>5.24</v>
      </c>
      <c r="H192" s="102">
        <v>4.1900000000000004</v>
      </c>
      <c r="I192" s="102"/>
      <c r="J192" s="445"/>
      <c r="K192" s="258">
        <f>ROUND(SUMIF('VGT-Bewegungsdaten'!B:B,A192,'VGT-Bewegungsdaten'!D:D),3)</f>
        <v>0</v>
      </c>
      <c r="L192" s="259">
        <f>ROUND(SUMIF('VGT-Bewegungsdaten'!B:B,$A192,'VGT-Bewegungsdaten'!E:E),5)</f>
        <v>0</v>
      </c>
      <c r="N192" s="298" t="s">
        <v>4918</v>
      </c>
      <c r="O192" s="298" t="s">
        <v>4924</v>
      </c>
      <c r="P192" s="261">
        <f>ROUND(SUMIF('AV-Bewegungsdaten'!B:B,A192,'AV-Bewegungsdaten'!D:D),3)</f>
        <v>0</v>
      </c>
      <c r="Q192" s="259">
        <f>ROUND(SUMIF('AV-Bewegungsdaten'!B:B,$A192,'AV-Bewegungsdaten'!E:E),5)</f>
        <v>0</v>
      </c>
      <c r="S192" s="444"/>
      <c r="T192" s="444"/>
      <c r="U192" s="261">
        <f>ROUND(SUMIF('DV-Bewegungsdaten'!B:B,A192,'DV-Bewegungsdaten'!D:D),3)</f>
        <v>0</v>
      </c>
      <c r="V192" s="259">
        <f>ROUND(SUMIF('DV-Bewegungsdaten'!B:B,A192,'DV-Bewegungsdaten'!E:E),5)</f>
        <v>0</v>
      </c>
      <c r="X192" s="444"/>
      <c r="Y192" s="444"/>
      <c r="AK192" s="305"/>
    </row>
    <row r="193" spans="1:37" ht="15" customHeight="1" x14ac:dyDescent="0.25">
      <c r="A193" s="103" t="s">
        <v>6769</v>
      </c>
      <c r="B193" s="101" t="s">
        <v>2067</v>
      </c>
      <c r="C193" s="101" t="s">
        <v>6778</v>
      </c>
      <c r="D193" s="101" t="s">
        <v>4020</v>
      </c>
      <c r="F193" s="102">
        <v>4</v>
      </c>
      <c r="G193" s="102">
        <v>4.2</v>
      </c>
      <c r="H193" s="102">
        <v>3.36</v>
      </c>
      <c r="I193" s="102"/>
      <c r="J193" s="445"/>
      <c r="K193" s="258">
        <f>ROUND(SUMIF('VGT-Bewegungsdaten'!B:B,A193,'VGT-Bewegungsdaten'!D:D),3)</f>
        <v>0</v>
      </c>
      <c r="L193" s="259">
        <f>ROUND(SUMIF('VGT-Bewegungsdaten'!B:B,$A193,'VGT-Bewegungsdaten'!E:E),5)</f>
        <v>0</v>
      </c>
      <c r="N193" s="298" t="s">
        <v>4918</v>
      </c>
      <c r="O193" s="298" t="s">
        <v>4924</v>
      </c>
      <c r="P193" s="261">
        <f>ROUND(SUMIF('AV-Bewegungsdaten'!B:B,A193,'AV-Bewegungsdaten'!D:D),3)</f>
        <v>0</v>
      </c>
      <c r="Q193" s="259">
        <f>ROUND(SUMIF('AV-Bewegungsdaten'!B:B,$A193,'AV-Bewegungsdaten'!E:E),5)</f>
        <v>0</v>
      </c>
      <c r="S193" s="444"/>
      <c r="T193" s="444"/>
      <c r="U193" s="261">
        <f>ROUND(SUMIF('DV-Bewegungsdaten'!B:B,A193,'DV-Bewegungsdaten'!D:D),3)</f>
        <v>0</v>
      </c>
      <c r="V193" s="259">
        <f>ROUND(SUMIF('DV-Bewegungsdaten'!B:B,A193,'DV-Bewegungsdaten'!E:E),5)</f>
        <v>0</v>
      </c>
      <c r="X193" s="444"/>
      <c r="Y193" s="444"/>
      <c r="AK193" s="305"/>
    </row>
    <row r="194" spans="1:37" ht="15" customHeight="1" x14ac:dyDescent="0.25">
      <c r="A194" s="103" t="s">
        <v>6770</v>
      </c>
      <c r="B194" s="101" t="s">
        <v>2067</v>
      </c>
      <c r="C194" s="101" t="s">
        <v>6778</v>
      </c>
      <c r="D194" s="101" t="s">
        <v>4022</v>
      </c>
      <c r="F194" s="102">
        <v>3.24</v>
      </c>
      <c r="G194" s="102">
        <v>3.44</v>
      </c>
      <c r="H194" s="102">
        <v>2.75</v>
      </c>
      <c r="I194" s="102"/>
      <c r="J194" s="445"/>
      <c r="K194" s="258">
        <f>ROUND(SUMIF('VGT-Bewegungsdaten'!B:B,A194,'VGT-Bewegungsdaten'!D:D),3)</f>
        <v>0</v>
      </c>
      <c r="L194" s="259">
        <f>ROUND(SUMIF('VGT-Bewegungsdaten'!B:B,$A194,'VGT-Bewegungsdaten'!E:E),5)</f>
        <v>0</v>
      </c>
      <c r="N194" s="298" t="s">
        <v>4918</v>
      </c>
      <c r="O194" s="298" t="s">
        <v>4924</v>
      </c>
      <c r="P194" s="261">
        <f>ROUND(SUMIF('AV-Bewegungsdaten'!B:B,A194,'AV-Bewegungsdaten'!D:D),3)</f>
        <v>0</v>
      </c>
      <c r="Q194" s="259">
        <f>ROUND(SUMIF('AV-Bewegungsdaten'!B:B,$A194,'AV-Bewegungsdaten'!E:E),5)</f>
        <v>0</v>
      </c>
      <c r="S194" s="444"/>
      <c r="T194" s="444"/>
      <c r="U194" s="261">
        <f>ROUND(SUMIF('DV-Bewegungsdaten'!B:B,A194,'DV-Bewegungsdaten'!D:D),3)</f>
        <v>0</v>
      </c>
      <c r="V194" s="259">
        <f>ROUND(SUMIF('DV-Bewegungsdaten'!B:B,A194,'DV-Bewegungsdaten'!E:E),5)</f>
        <v>0</v>
      </c>
      <c r="X194" s="444"/>
      <c r="Y194" s="444"/>
      <c r="AK194" s="305"/>
    </row>
    <row r="195" spans="1:37" ht="15" customHeight="1" x14ac:dyDescent="0.25">
      <c r="A195" s="103" t="s">
        <v>6771</v>
      </c>
      <c r="B195" s="101" t="s">
        <v>2067</v>
      </c>
      <c r="C195" s="101" t="s">
        <v>6779</v>
      </c>
      <c r="D195" s="101" t="s">
        <v>6780</v>
      </c>
      <c r="E195" s="101" t="s">
        <v>5939</v>
      </c>
      <c r="F195" s="102">
        <v>12.08</v>
      </c>
      <c r="G195" s="102">
        <v>12.28</v>
      </c>
      <c r="H195" s="102">
        <v>9.82</v>
      </c>
      <c r="I195" s="102"/>
      <c r="J195" s="445"/>
      <c r="K195" s="258">
        <f>ROUND(SUMIF('VGT-Bewegungsdaten'!B:B,A195,'VGT-Bewegungsdaten'!D:D),3)</f>
        <v>0</v>
      </c>
      <c r="L195" s="259">
        <f>ROUND(SUMIF('VGT-Bewegungsdaten'!B:B,$A195,'VGT-Bewegungsdaten'!E:E),5)</f>
        <v>0</v>
      </c>
      <c r="N195" s="298" t="s">
        <v>4918</v>
      </c>
      <c r="O195" s="298" t="s">
        <v>4924</v>
      </c>
      <c r="P195" s="261">
        <f>ROUND(SUMIF('AV-Bewegungsdaten'!B:B,A195,'AV-Bewegungsdaten'!D:D),3)</f>
        <v>0</v>
      </c>
      <c r="Q195" s="259">
        <f>ROUND(SUMIF('AV-Bewegungsdaten'!B:B,$A195,'AV-Bewegungsdaten'!E:E),5)</f>
        <v>0</v>
      </c>
      <c r="S195" s="444"/>
      <c r="T195" s="444"/>
      <c r="U195" s="261">
        <f>ROUND(SUMIF('DV-Bewegungsdaten'!B:B,A195,'DV-Bewegungsdaten'!D:D),3)</f>
        <v>0</v>
      </c>
      <c r="V195" s="259">
        <f>ROUND(SUMIF('DV-Bewegungsdaten'!B:B,A195,'DV-Bewegungsdaten'!E:E),5)</f>
        <v>0</v>
      </c>
      <c r="X195" s="444"/>
      <c r="Y195" s="444"/>
      <c r="AK195" s="305"/>
    </row>
    <row r="196" spans="1:37" ht="15" customHeight="1" x14ac:dyDescent="0.25">
      <c r="A196" s="103" t="s">
        <v>6772</v>
      </c>
      <c r="B196" s="101" t="s">
        <v>2067</v>
      </c>
      <c r="C196" s="101" t="s">
        <v>6779</v>
      </c>
      <c r="D196" s="101" t="s">
        <v>6781</v>
      </c>
      <c r="E196" s="101" t="s">
        <v>5939</v>
      </c>
      <c r="F196" s="102">
        <v>7.89</v>
      </c>
      <c r="G196" s="102">
        <v>8.09</v>
      </c>
      <c r="H196" s="102">
        <v>6.47</v>
      </c>
      <c r="I196" s="102"/>
      <c r="J196" s="445"/>
      <c r="K196" s="258">
        <f>ROUND(SUMIF('VGT-Bewegungsdaten'!B:B,A196,'VGT-Bewegungsdaten'!D:D),3)</f>
        <v>0</v>
      </c>
      <c r="L196" s="259">
        <f>ROUND(SUMIF('VGT-Bewegungsdaten'!B:B,$A196,'VGT-Bewegungsdaten'!E:E),5)</f>
        <v>0</v>
      </c>
      <c r="N196" s="298" t="s">
        <v>4918</v>
      </c>
      <c r="O196" s="298" t="s">
        <v>4924</v>
      </c>
      <c r="P196" s="261">
        <f>ROUND(SUMIF('AV-Bewegungsdaten'!B:B,A196,'AV-Bewegungsdaten'!D:D),3)</f>
        <v>0</v>
      </c>
      <c r="Q196" s="259">
        <f>ROUND(SUMIF('AV-Bewegungsdaten'!B:B,$A196,'AV-Bewegungsdaten'!E:E),5)</f>
        <v>0</v>
      </c>
      <c r="S196" s="444"/>
      <c r="T196" s="444"/>
      <c r="U196" s="261">
        <f>ROUND(SUMIF('DV-Bewegungsdaten'!B:B,A196,'DV-Bewegungsdaten'!D:D),3)</f>
        <v>0</v>
      </c>
      <c r="V196" s="259">
        <f>ROUND(SUMIF('DV-Bewegungsdaten'!B:B,A196,'DV-Bewegungsdaten'!E:E),5)</f>
        <v>0</v>
      </c>
      <c r="X196" s="444"/>
      <c r="Y196" s="444"/>
      <c r="AK196" s="305"/>
    </row>
    <row r="197" spans="1:37" ht="15" customHeight="1" x14ac:dyDescent="0.25">
      <c r="A197" s="103" t="s">
        <v>6773</v>
      </c>
      <c r="B197" s="101" t="s">
        <v>2067</v>
      </c>
      <c r="C197" s="101" t="s">
        <v>6779</v>
      </c>
      <c r="D197" s="101" t="s">
        <v>6782</v>
      </c>
      <c r="E197" s="101" t="s">
        <v>5939</v>
      </c>
      <c r="F197" s="102">
        <v>5.99</v>
      </c>
      <c r="G197" s="102">
        <v>6.19</v>
      </c>
      <c r="H197" s="102">
        <v>4.95</v>
      </c>
      <c r="I197" s="102"/>
      <c r="J197" s="445"/>
      <c r="K197" s="258">
        <f>ROUND(SUMIF('VGT-Bewegungsdaten'!B:B,A197,'VGT-Bewegungsdaten'!D:D),3)</f>
        <v>0</v>
      </c>
      <c r="L197" s="259">
        <f>ROUND(SUMIF('VGT-Bewegungsdaten'!B:B,$A197,'VGT-Bewegungsdaten'!E:E),5)</f>
        <v>0</v>
      </c>
      <c r="N197" s="298" t="s">
        <v>4918</v>
      </c>
      <c r="O197" s="298" t="s">
        <v>4924</v>
      </c>
      <c r="P197" s="261">
        <f>ROUND(SUMIF('AV-Bewegungsdaten'!B:B,A197,'AV-Bewegungsdaten'!D:D),3)</f>
        <v>0</v>
      </c>
      <c r="Q197" s="259">
        <f>ROUND(SUMIF('AV-Bewegungsdaten'!B:B,$A197,'AV-Bewegungsdaten'!E:E),5)</f>
        <v>0</v>
      </c>
      <c r="S197" s="444"/>
      <c r="T197" s="444"/>
      <c r="U197" s="261">
        <f>ROUND(SUMIF('DV-Bewegungsdaten'!B:B,A197,'DV-Bewegungsdaten'!D:D),3)</f>
        <v>0</v>
      </c>
      <c r="V197" s="259">
        <f>ROUND(SUMIF('DV-Bewegungsdaten'!B:B,A197,'DV-Bewegungsdaten'!E:E),5)</f>
        <v>0</v>
      </c>
      <c r="X197" s="444"/>
      <c r="Y197" s="444"/>
      <c r="AK197" s="305"/>
    </row>
    <row r="198" spans="1:37" ht="15" customHeight="1" x14ac:dyDescent="0.25">
      <c r="A198" s="103" t="s">
        <v>6774</v>
      </c>
      <c r="B198" s="101" t="s">
        <v>2067</v>
      </c>
      <c r="C198" s="101" t="s">
        <v>6779</v>
      </c>
      <c r="D198" s="101" t="s">
        <v>6783</v>
      </c>
      <c r="E198" s="101" t="s">
        <v>5939</v>
      </c>
      <c r="F198" s="102">
        <v>5.23</v>
      </c>
      <c r="G198" s="102">
        <v>5.43</v>
      </c>
      <c r="H198" s="102">
        <v>4.34</v>
      </c>
      <c r="I198" s="102"/>
      <c r="J198" s="445"/>
      <c r="K198" s="258">
        <f>ROUND(SUMIF('VGT-Bewegungsdaten'!B:B,A198,'VGT-Bewegungsdaten'!D:D),3)</f>
        <v>0</v>
      </c>
      <c r="L198" s="259">
        <f>ROUND(SUMIF('VGT-Bewegungsdaten'!B:B,$A198,'VGT-Bewegungsdaten'!E:E),5)</f>
        <v>0</v>
      </c>
      <c r="N198" s="298" t="s">
        <v>4918</v>
      </c>
      <c r="O198" s="298" t="s">
        <v>4924</v>
      </c>
      <c r="P198" s="261">
        <f>ROUND(SUMIF('AV-Bewegungsdaten'!B:B,A198,'AV-Bewegungsdaten'!D:D),3)</f>
        <v>0</v>
      </c>
      <c r="Q198" s="259">
        <f>ROUND(SUMIF('AV-Bewegungsdaten'!B:B,$A198,'AV-Bewegungsdaten'!E:E),5)</f>
        <v>0</v>
      </c>
      <c r="S198" s="444"/>
      <c r="T198" s="444"/>
      <c r="U198" s="261">
        <f>ROUND(SUMIF('DV-Bewegungsdaten'!B:B,A198,'DV-Bewegungsdaten'!D:D),3)</f>
        <v>0</v>
      </c>
      <c r="V198" s="259">
        <f>ROUND(SUMIF('DV-Bewegungsdaten'!B:B,A198,'DV-Bewegungsdaten'!E:E),5)</f>
        <v>0</v>
      </c>
      <c r="X198" s="444"/>
      <c r="Y198" s="444"/>
      <c r="AK198" s="305"/>
    </row>
    <row r="199" spans="1:37" ht="15" customHeight="1" x14ac:dyDescent="0.25">
      <c r="A199" s="103" t="s">
        <v>6775</v>
      </c>
      <c r="B199" s="101" t="s">
        <v>2067</v>
      </c>
      <c r="C199" s="101" t="s">
        <v>6779</v>
      </c>
      <c r="D199" s="101" t="s">
        <v>6784</v>
      </c>
      <c r="E199" s="101" t="s">
        <v>5939</v>
      </c>
      <c r="F199" s="102">
        <v>5.04</v>
      </c>
      <c r="G199" s="102">
        <v>5.24</v>
      </c>
      <c r="H199" s="102">
        <v>4.1900000000000004</v>
      </c>
      <c r="I199" s="102"/>
      <c r="J199" s="445"/>
      <c r="K199" s="258">
        <f>ROUND(SUMIF('VGT-Bewegungsdaten'!B:B,A199,'VGT-Bewegungsdaten'!D:D),3)</f>
        <v>0</v>
      </c>
      <c r="L199" s="259">
        <f>ROUND(SUMIF('VGT-Bewegungsdaten'!B:B,$A199,'VGT-Bewegungsdaten'!E:E),5)</f>
        <v>0</v>
      </c>
      <c r="N199" s="298" t="s">
        <v>4918</v>
      </c>
      <c r="O199" s="298" t="s">
        <v>4924</v>
      </c>
      <c r="P199" s="261">
        <f>ROUND(SUMIF('AV-Bewegungsdaten'!B:B,A199,'AV-Bewegungsdaten'!D:D),3)</f>
        <v>0</v>
      </c>
      <c r="Q199" s="259">
        <f>ROUND(SUMIF('AV-Bewegungsdaten'!B:B,$A199,'AV-Bewegungsdaten'!E:E),5)</f>
        <v>0</v>
      </c>
      <c r="S199" s="444"/>
      <c r="T199" s="444"/>
      <c r="U199" s="261">
        <f>ROUND(SUMIF('DV-Bewegungsdaten'!B:B,A199,'DV-Bewegungsdaten'!D:D),3)</f>
        <v>0</v>
      </c>
      <c r="V199" s="259">
        <f>ROUND(SUMIF('DV-Bewegungsdaten'!B:B,A199,'DV-Bewegungsdaten'!E:E),5)</f>
        <v>0</v>
      </c>
      <c r="X199" s="444"/>
      <c r="Y199" s="444"/>
      <c r="AK199" s="305"/>
    </row>
    <row r="200" spans="1:37" ht="15" customHeight="1" x14ac:dyDescent="0.25">
      <c r="A200" s="103" t="s">
        <v>6776</v>
      </c>
      <c r="B200" s="101" t="s">
        <v>2067</v>
      </c>
      <c r="C200" s="101" t="s">
        <v>6779</v>
      </c>
      <c r="D200" s="101" t="s">
        <v>6785</v>
      </c>
      <c r="E200" s="101" t="s">
        <v>5939</v>
      </c>
      <c r="F200" s="102">
        <v>4</v>
      </c>
      <c r="G200" s="102">
        <v>4.2</v>
      </c>
      <c r="H200" s="102">
        <v>3.36</v>
      </c>
      <c r="I200" s="102"/>
      <c r="J200" s="445"/>
      <c r="K200" s="258">
        <f>ROUND(SUMIF('VGT-Bewegungsdaten'!B:B,A200,'VGT-Bewegungsdaten'!D:D),3)</f>
        <v>0</v>
      </c>
      <c r="L200" s="259">
        <f>ROUND(SUMIF('VGT-Bewegungsdaten'!B:B,$A200,'VGT-Bewegungsdaten'!E:E),5)</f>
        <v>0</v>
      </c>
      <c r="N200" s="298" t="s">
        <v>4918</v>
      </c>
      <c r="O200" s="298" t="s">
        <v>4924</v>
      </c>
      <c r="P200" s="261">
        <f>ROUND(SUMIF('AV-Bewegungsdaten'!B:B,A200,'AV-Bewegungsdaten'!D:D),3)</f>
        <v>0</v>
      </c>
      <c r="Q200" s="259">
        <f>ROUND(SUMIF('AV-Bewegungsdaten'!B:B,$A200,'AV-Bewegungsdaten'!E:E),5)</f>
        <v>0</v>
      </c>
      <c r="S200" s="444"/>
      <c r="T200" s="444"/>
      <c r="U200" s="261">
        <f>ROUND(SUMIF('DV-Bewegungsdaten'!B:B,A200,'DV-Bewegungsdaten'!D:D),3)</f>
        <v>0</v>
      </c>
      <c r="V200" s="259">
        <f>ROUND(SUMIF('DV-Bewegungsdaten'!B:B,A200,'DV-Bewegungsdaten'!E:E),5)</f>
        <v>0</v>
      </c>
      <c r="X200" s="444"/>
      <c r="Y200" s="444"/>
      <c r="AK200" s="305"/>
    </row>
    <row r="201" spans="1:37" ht="15" customHeight="1" x14ac:dyDescent="0.25">
      <c r="A201" s="103" t="s">
        <v>6777</v>
      </c>
      <c r="B201" s="101" t="s">
        <v>2067</v>
      </c>
      <c r="C201" s="101" t="s">
        <v>6779</v>
      </c>
      <c r="D201" s="101" t="s">
        <v>6786</v>
      </c>
      <c r="E201" s="101" t="s">
        <v>5939</v>
      </c>
      <c r="F201" s="102">
        <v>3.24</v>
      </c>
      <c r="G201" s="102">
        <v>3.44</v>
      </c>
      <c r="H201" s="102">
        <v>2.75</v>
      </c>
      <c r="I201" s="102"/>
      <c r="J201" s="445"/>
      <c r="K201" s="258">
        <f>ROUND(SUMIF('VGT-Bewegungsdaten'!B:B,A201,'VGT-Bewegungsdaten'!D:D),3)</f>
        <v>0</v>
      </c>
      <c r="L201" s="259">
        <f>ROUND(SUMIF('VGT-Bewegungsdaten'!B:B,$A201,'VGT-Bewegungsdaten'!E:E),5)</f>
        <v>0</v>
      </c>
      <c r="N201" s="298" t="s">
        <v>4918</v>
      </c>
      <c r="O201" s="298" t="s">
        <v>4924</v>
      </c>
      <c r="P201" s="261">
        <f>ROUND(SUMIF('AV-Bewegungsdaten'!B:B,A201,'AV-Bewegungsdaten'!D:D),3)</f>
        <v>0</v>
      </c>
      <c r="Q201" s="259">
        <f>ROUND(SUMIF('AV-Bewegungsdaten'!B:B,$A201,'AV-Bewegungsdaten'!E:E),5)</f>
        <v>0</v>
      </c>
      <c r="S201" s="444"/>
      <c r="T201" s="444"/>
      <c r="U201" s="261">
        <f>ROUND(SUMIF('DV-Bewegungsdaten'!B:B,A201,'DV-Bewegungsdaten'!D:D),3)</f>
        <v>0</v>
      </c>
      <c r="V201" s="259">
        <f>ROUND(SUMIF('DV-Bewegungsdaten'!B:B,A201,'DV-Bewegungsdaten'!E:E),5)</f>
        <v>0</v>
      </c>
      <c r="X201" s="444"/>
      <c r="Y201" s="444"/>
      <c r="AK201" s="305"/>
    </row>
    <row r="202" spans="1:37" ht="15" customHeight="1" x14ac:dyDescent="0.25">
      <c r="A202" s="103" t="s">
        <v>6936</v>
      </c>
      <c r="B202" s="101" t="s">
        <v>2067</v>
      </c>
      <c r="C202" s="101" t="s">
        <v>6937</v>
      </c>
      <c r="D202" s="101" t="s">
        <v>1470</v>
      </c>
      <c r="F202" s="102">
        <v>12.01</v>
      </c>
      <c r="G202" s="102">
        <v>12.21</v>
      </c>
      <c r="H202" s="102">
        <v>9.77</v>
      </c>
      <c r="I202" s="102"/>
      <c r="J202" s="445"/>
      <c r="K202" s="258">
        <f>ROUND(SUMIF('VGT-Bewegungsdaten'!B:B,A202,'VGT-Bewegungsdaten'!D:D),3)</f>
        <v>0</v>
      </c>
      <c r="L202" s="259">
        <f>ROUND(SUMIF('VGT-Bewegungsdaten'!B:B,$A202,'VGT-Bewegungsdaten'!E:E),5)</f>
        <v>0</v>
      </c>
      <c r="N202" s="298" t="s">
        <v>4918</v>
      </c>
      <c r="O202" s="298" t="s">
        <v>4924</v>
      </c>
      <c r="P202" s="261">
        <f>ROUND(SUMIF('AV-Bewegungsdaten'!B:B,A202,'AV-Bewegungsdaten'!D:D),3)</f>
        <v>0</v>
      </c>
      <c r="Q202" s="259">
        <f>ROUND(SUMIF('AV-Bewegungsdaten'!B:B,$A202,'AV-Bewegungsdaten'!E:E),5)</f>
        <v>0</v>
      </c>
      <c r="S202" s="444"/>
      <c r="T202" s="444"/>
      <c r="U202" s="261">
        <f>ROUND(SUMIF('DV-Bewegungsdaten'!B:B,A202,'DV-Bewegungsdaten'!D:D),3)</f>
        <v>0</v>
      </c>
      <c r="V202" s="259">
        <f>ROUND(SUMIF('DV-Bewegungsdaten'!B:B,A202,'DV-Bewegungsdaten'!E:E),5)</f>
        <v>0</v>
      </c>
      <c r="X202" s="444"/>
      <c r="Y202" s="444"/>
      <c r="AK202" s="305"/>
    </row>
    <row r="203" spans="1:37" ht="15" customHeight="1" x14ac:dyDescent="0.25">
      <c r="A203" s="103" t="s">
        <v>6938</v>
      </c>
      <c r="B203" s="101" t="s">
        <v>2067</v>
      </c>
      <c r="C203" s="101" t="s">
        <v>6937</v>
      </c>
      <c r="D203" s="101" t="s">
        <v>4012</v>
      </c>
      <c r="F203" s="102">
        <v>7.85</v>
      </c>
      <c r="G203" s="102">
        <v>8.0500000000000007</v>
      </c>
      <c r="H203" s="102">
        <v>6.44</v>
      </c>
      <c r="I203" s="102"/>
      <c r="J203" s="445"/>
      <c r="K203" s="258">
        <f>ROUND(SUMIF('VGT-Bewegungsdaten'!B:B,A203,'VGT-Bewegungsdaten'!D:D),3)</f>
        <v>0</v>
      </c>
      <c r="L203" s="259">
        <f>ROUND(SUMIF('VGT-Bewegungsdaten'!B:B,$A203,'VGT-Bewegungsdaten'!E:E),5)</f>
        <v>0</v>
      </c>
      <c r="N203" s="298" t="s">
        <v>4918</v>
      </c>
      <c r="O203" s="298" t="s">
        <v>4924</v>
      </c>
      <c r="P203" s="261">
        <f>ROUND(SUMIF('AV-Bewegungsdaten'!B:B,A203,'AV-Bewegungsdaten'!D:D),3)</f>
        <v>0</v>
      </c>
      <c r="Q203" s="259">
        <f>ROUND(SUMIF('AV-Bewegungsdaten'!B:B,$A203,'AV-Bewegungsdaten'!E:E),5)</f>
        <v>0</v>
      </c>
      <c r="S203" s="444"/>
      <c r="T203" s="444"/>
      <c r="U203" s="261">
        <f>ROUND(SUMIF('DV-Bewegungsdaten'!B:B,A203,'DV-Bewegungsdaten'!D:D),3)</f>
        <v>0</v>
      </c>
      <c r="V203" s="259">
        <f>ROUND(SUMIF('DV-Bewegungsdaten'!B:B,A203,'DV-Bewegungsdaten'!E:E),5)</f>
        <v>0</v>
      </c>
      <c r="X203" s="444"/>
      <c r="Y203" s="444"/>
      <c r="AK203" s="305"/>
    </row>
    <row r="204" spans="1:37" ht="15" customHeight="1" x14ac:dyDescent="0.25">
      <c r="A204" s="103" t="s">
        <v>6939</v>
      </c>
      <c r="B204" s="101" t="s">
        <v>2067</v>
      </c>
      <c r="C204" s="101" t="s">
        <v>6937</v>
      </c>
      <c r="D204" s="101" t="s">
        <v>4014</v>
      </c>
      <c r="F204" s="102">
        <v>5.96</v>
      </c>
      <c r="G204" s="102">
        <v>6.16</v>
      </c>
      <c r="H204" s="102">
        <v>4.93</v>
      </c>
      <c r="I204" s="102"/>
      <c r="J204" s="445"/>
      <c r="K204" s="258">
        <f>ROUND(SUMIF('VGT-Bewegungsdaten'!B:B,A204,'VGT-Bewegungsdaten'!D:D),3)</f>
        <v>0</v>
      </c>
      <c r="L204" s="259">
        <f>ROUND(SUMIF('VGT-Bewegungsdaten'!B:B,$A204,'VGT-Bewegungsdaten'!E:E),5)</f>
        <v>0</v>
      </c>
      <c r="N204" s="298" t="s">
        <v>4918</v>
      </c>
      <c r="O204" s="298" t="s">
        <v>4924</v>
      </c>
      <c r="P204" s="261">
        <f>ROUND(SUMIF('AV-Bewegungsdaten'!B:B,A204,'AV-Bewegungsdaten'!D:D),3)</f>
        <v>0</v>
      </c>
      <c r="Q204" s="259">
        <f>ROUND(SUMIF('AV-Bewegungsdaten'!B:B,$A204,'AV-Bewegungsdaten'!E:E),5)</f>
        <v>0</v>
      </c>
      <c r="S204" s="444"/>
      <c r="T204" s="444"/>
      <c r="U204" s="261">
        <f>ROUND(SUMIF('DV-Bewegungsdaten'!B:B,A204,'DV-Bewegungsdaten'!D:D),3)</f>
        <v>0</v>
      </c>
      <c r="V204" s="259">
        <f>ROUND(SUMIF('DV-Bewegungsdaten'!B:B,A204,'DV-Bewegungsdaten'!E:E),5)</f>
        <v>0</v>
      </c>
      <c r="X204" s="444"/>
      <c r="Y204" s="444"/>
      <c r="AK204" s="305"/>
    </row>
    <row r="205" spans="1:37" ht="15" customHeight="1" x14ac:dyDescent="0.25">
      <c r="A205" s="103" t="s">
        <v>6940</v>
      </c>
      <c r="B205" s="101" t="s">
        <v>2067</v>
      </c>
      <c r="C205" s="101" t="s">
        <v>6937</v>
      </c>
      <c r="D205" s="101" t="s">
        <v>4016</v>
      </c>
      <c r="F205" s="102">
        <v>5.2</v>
      </c>
      <c r="G205" s="102">
        <v>5.4</v>
      </c>
      <c r="H205" s="102">
        <v>4.32</v>
      </c>
      <c r="I205" s="102"/>
      <c r="J205" s="445"/>
      <c r="K205" s="258">
        <f>ROUND(SUMIF('VGT-Bewegungsdaten'!B:B,A205,'VGT-Bewegungsdaten'!D:D),3)</f>
        <v>0</v>
      </c>
      <c r="L205" s="259">
        <f>ROUND(SUMIF('VGT-Bewegungsdaten'!B:B,$A205,'VGT-Bewegungsdaten'!E:E),5)</f>
        <v>0</v>
      </c>
      <c r="N205" s="298" t="s">
        <v>4918</v>
      </c>
      <c r="O205" s="298" t="s">
        <v>4924</v>
      </c>
      <c r="P205" s="261">
        <f>ROUND(SUMIF('AV-Bewegungsdaten'!B:B,A205,'AV-Bewegungsdaten'!D:D),3)</f>
        <v>0</v>
      </c>
      <c r="Q205" s="259">
        <f>ROUND(SUMIF('AV-Bewegungsdaten'!B:B,$A205,'AV-Bewegungsdaten'!E:E),5)</f>
        <v>0</v>
      </c>
      <c r="S205" s="444"/>
      <c r="T205" s="444"/>
      <c r="U205" s="261">
        <f>ROUND(SUMIF('DV-Bewegungsdaten'!B:B,A205,'DV-Bewegungsdaten'!D:D),3)</f>
        <v>0</v>
      </c>
      <c r="V205" s="259">
        <f>ROUND(SUMIF('DV-Bewegungsdaten'!B:B,A205,'DV-Bewegungsdaten'!E:E),5)</f>
        <v>0</v>
      </c>
      <c r="X205" s="444"/>
      <c r="Y205" s="444"/>
      <c r="AK205" s="305"/>
    </row>
    <row r="206" spans="1:37" ht="15" customHeight="1" x14ac:dyDescent="0.25">
      <c r="A206" s="103" t="s">
        <v>6941</v>
      </c>
      <c r="B206" s="101" t="s">
        <v>2067</v>
      </c>
      <c r="C206" s="101" t="s">
        <v>6937</v>
      </c>
      <c r="D206" s="101" t="s">
        <v>4018</v>
      </c>
      <c r="F206" s="102">
        <v>5.01</v>
      </c>
      <c r="G206" s="102">
        <v>5.21</v>
      </c>
      <c r="H206" s="102">
        <v>4.17</v>
      </c>
      <c r="I206" s="102"/>
      <c r="J206" s="445"/>
      <c r="K206" s="258">
        <f>ROUND(SUMIF('VGT-Bewegungsdaten'!B:B,A206,'VGT-Bewegungsdaten'!D:D),3)</f>
        <v>0</v>
      </c>
      <c r="L206" s="259">
        <f>ROUND(SUMIF('VGT-Bewegungsdaten'!B:B,$A206,'VGT-Bewegungsdaten'!E:E),5)</f>
        <v>0</v>
      </c>
      <c r="N206" s="298" t="s">
        <v>4918</v>
      </c>
      <c r="O206" s="298" t="s">
        <v>4924</v>
      </c>
      <c r="P206" s="261">
        <f>ROUND(SUMIF('AV-Bewegungsdaten'!B:B,A206,'AV-Bewegungsdaten'!D:D),3)</f>
        <v>0</v>
      </c>
      <c r="Q206" s="259">
        <f>ROUND(SUMIF('AV-Bewegungsdaten'!B:B,$A206,'AV-Bewegungsdaten'!E:E),5)</f>
        <v>0</v>
      </c>
      <c r="S206" s="444"/>
      <c r="T206" s="444"/>
      <c r="U206" s="261">
        <f>ROUND(SUMIF('DV-Bewegungsdaten'!B:B,A206,'DV-Bewegungsdaten'!D:D),3)</f>
        <v>0</v>
      </c>
      <c r="V206" s="259">
        <f>ROUND(SUMIF('DV-Bewegungsdaten'!B:B,A206,'DV-Bewegungsdaten'!E:E),5)</f>
        <v>0</v>
      </c>
      <c r="X206" s="444"/>
      <c r="Y206" s="444"/>
      <c r="AK206" s="305"/>
    </row>
    <row r="207" spans="1:37" ht="15" customHeight="1" x14ac:dyDescent="0.25">
      <c r="A207" s="103" t="s">
        <v>6942</v>
      </c>
      <c r="B207" s="101" t="s">
        <v>2067</v>
      </c>
      <c r="C207" s="101" t="s">
        <v>6937</v>
      </c>
      <c r="D207" s="101" t="s">
        <v>4020</v>
      </c>
      <c r="F207" s="102">
        <v>3.98</v>
      </c>
      <c r="G207" s="102">
        <v>4.18</v>
      </c>
      <c r="H207" s="102">
        <v>3.34</v>
      </c>
      <c r="I207" s="102"/>
      <c r="J207" s="445"/>
      <c r="K207" s="258">
        <f>ROUND(SUMIF('VGT-Bewegungsdaten'!B:B,A207,'VGT-Bewegungsdaten'!D:D),3)</f>
        <v>0</v>
      </c>
      <c r="L207" s="259">
        <f>ROUND(SUMIF('VGT-Bewegungsdaten'!B:B,$A207,'VGT-Bewegungsdaten'!E:E),5)</f>
        <v>0</v>
      </c>
      <c r="N207" s="298" t="s">
        <v>4918</v>
      </c>
      <c r="O207" s="298" t="s">
        <v>4924</v>
      </c>
      <c r="P207" s="261">
        <f>ROUND(SUMIF('AV-Bewegungsdaten'!B:B,A207,'AV-Bewegungsdaten'!D:D),3)</f>
        <v>0</v>
      </c>
      <c r="Q207" s="259">
        <f>ROUND(SUMIF('AV-Bewegungsdaten'!B:B,$A207,'AV-Bewegungsdaten'!E:E),5)</f>
        <v>0</v>
      </c>
      <c r="S207" s="444"/>
      <c r="T207" s="444"/>
      <c r="U207" s="261">
        <f>ROUND(SUMIF('DV-Bewegungsdaten'!B:B,A207,'DV-Bewegungsdaten'!D:D),3)</f>
        <v>0</v>
      </c>
      <c r="V207" s="259">
        <f>ROUND(SUMIF('DV-Bewegungsdaten'!B:B,A207,'DV-Bewegungsdaten'!E:E),5)</f>
        <v>0</v>
      </c>
      <c r="X207" s="444"/>
      <c r="Y207" s="444"/>
      <c r="AK207" s="305"/>
    </row>
    <row r="208" spans="1:37" ht="15" customHeight="1" x14ac:dyDescent="0.25">
      <c r="A208" s="103" t="s">
        <v>6943</v>
      </c>
      <c r="B208" s="101" t="s">
        <v>2067</v>
      </c>
      <c r="C208" s="101" t="s">
        <v>6937</v>
      </c>
      <c r="D208" s="101" t="s">
        <v>4022</v>
      </c>
      <c r="F208" s="102">
        <v>3.22</v>
      </c>
      <c r="G208" s="102">
        <v>3.42</v>
      </c>
      <c r="H208" s="102">
        <v>2.74</v>
      </c>
      <c r="I208" s="102"/>
      <c r="J208" s="445"/>
      <c r="K208" s="258">
        <f>ROUND(SUMIF('VGT-Bewegungsdaten'!B:B,A208,'VGT-Bewegungsdaten'!D:D),3)</f>
        <v>0</v>
      </c>
      <c r="L208" s="259">
        <f>ROUND(SUMIF('VGT-Bewegungsdaten'!B:B,$A208,'VGT-Bewegungsdaten'!E:E),5)</f>
        <v>0</v>
      </c>
      <c r="N208" s="298" t="s">
        <v>4918</v>
      </c>
      <c r="O208" s="298" t="s">
        <v>4924</v>
      </c>
      <c r="P208" s="261">
        <f>ROUND(SUMIF('AV-Bewegungsdaten'!B:B,A208,'AV-Bewegungsdaten'!D:D),3)</f>
        <v>0</v>
      </c>
      <c r="Q208" s="259">
        <f>ROUND(SUMIF('AV-Bewegungsdaten'!B:B,$A208,'AV-Bewegungsdaten'!E:E),5)</f>
        <v>0</v>
      </c>
      <c r="S208" s="444"/>
      <c r="T208" s="444"/>
      <c r="U208" s="261">
        <f>ROUND(SUMIF('DV-Bewegungsdaten'!B:B,A208,'DV-Bewegungsdaten'!D:D),3)</f>
        <v>0</v>
      </c>
      <c r="V208" s="259">
        <f>ROUND(SUMIF('DV-Bewegungsdaten'!B:B,A208,'DV-Bewegungsdaten'!E:E),5)</f>
        <v>0</v>
      </c>
      <c r="X208" s="444"/>
      <c r="Y208" s="444"/>
      <c r="AK208" s="305"/>
    </row>
    <row r="209" spans="1:37" ht="15" customHeight="1" x14ac:dyDescent="0.25">
      <c r="A209" s="103" t="s">
        <v>6944</v>
      </c>
      <c r="B209" s="101" t="s">
        <v>2067</v>
      </c>
      <c r="C209" s="101" t="s">
        <v>6945</v>
      </c>
      <c r="D209" s="101" t="s">
        <v>6946</v>
      </c>
      <c r="E209" s="101" t="s">
        <v>5939</v>
      </c>
      <c r="F209" s="102">
        <v>12.01</v>
      </c>
      <c r="G209" s="102">
        <v>12.21</v>
      </c>
      <c r="H209" s="102">
        <v>9.77</v>
      </c>
      <c r="I209" s="102"/>
      <c r="J209" s="445"/>
      <c r="K209" s="258">
        <f>ROUND(SUMIF('VGT-Bewegungsdaten'!B:B,A209,'VGT-Bewegungsdaten'!D:D),3)</f>
        <v>0</v>
      </c>
      <c r="L209" s="259">
        <f>ROUND(SUMIF('VGT-Bewegungsdaten'!B:B,$A209,'VGT-Bewegungsdaten'!E:E),5)</f>
        <v>0</v>
      </c>
      <c r="N209" s="298" t="s">
        <v>4918</v>
      </c>
      <c r="O209" s="298" t="s">
        <v>4924</v>
      </c>
      <c r="P209" s="261">
        <f>ROUND(SUMIF('AV-Bewegungsdaten'!B:B,A209,'AV-Bewegungsdaten'!D:D),3)</f>
        <v>0</v>
      </c>
      <c r="Q209" s="259">
        <f>ROUND(SUMIF('AV-Bewegungsdaten'!B:B,$A209,'AV-Bewegungsdaten'!E:E),5)</f>
        <v>0</v>
      </c>
      <c r="S209" s="444"/>
      <c r="T209" s="444"/>
      <c r="U209" s="261">
        <f>ROUND(SUMIF('DV-Bewegungsdaten'!B:B,A209,'DV-Bewegungsdaten'!D:D),3)</f>
        <v>0</v>
      </c>
      <c r="V209" s="259">
        <f>ROUND(SUMIF('DV-Bewegungsdaten'!B:B,A209,'DV-Bewegungsdaten'!E:E),5)</f>
        <v>0</v>
      </c>
      <c r="X209" s="444"/>
      <c r="Y209" s="444"/>
      <c r="AK209" s="305"/>
    </row>
    <row r="210" spans="1:37" ht="15" customHeight="1" x14ac:dyDescent="0.25">
      <c r="A210" s="103" t="s">
        <v>6947</v>
      </c>
      <c r="B210" s="101" t="s">
        <v>2067</v>
      </c>
      <c r="C210" s="101" t="s">
        <v>6945</v>
      </c>
      <c r="D210" s="101" t="s">
        <v>6948</v>
      </c>
      <c r="E210" s="101" t="s">
        <v>5939</v>
      </c>
      <c r="F210" s="102">
        <v>7.85</v>
      </c>
      <c r="G210" s="102">
        <v>8.0500000000000007</v>
      </c>
      <c r="H210" s="102">
        <v>6.44</v>
      </c>
      <c r="I210" s="102"/>
      <c r="J210" s="445"/>
      <c r="K210" s="258">
        <f>ROUND(SUMIF('VGT-Bewegungsdaten'!B:B,A210,'VGT-Bewegungsdaten'!D:D),3)</f>
        <v>0</v>
      </c>
      <c r="L210" s="259">
        <f>ROUND(SUMIF('VGT-Bewegungsdaten'!B:B,$A210,'VGT-Bewegungsdaten'!E:E),5)</f>
        <v>0</v>
      </c>
      <c r="N210" s="298" t="s">
        <v>4918</v>
      </c>
      <c r="O210" s="298" t="s">
        <v>4924</v>
      </c>
      <c r="P210" s="261">
        <f>ROUND(SUMIF('AV-Bewegungsdaten'!B:B,A210,'AV-Bewegungsdaten'!D:D),3)</f>
        <v>0</v>
      </c>
      <c r="Q210" s="259">
        <f>ROUND(SUMIF('AV-Bewegungsdaten'!B:B,$A210,'AV-Bewegungsdaten'!E:E),5)</f>
        <v>0</v>
      </c>
      <c r="S210" s="444"/>
      <c r="T210" s="444"/>
      <c r="U210" s="261">
        <f>ROUND(SUMIF('DV-Bewegungsdaten'!B:B,A210,'DV-Bewegungsdaten'!D:D),3)</f>
        <v>0</v>
      </c>
      <c r="V210" s="259">
        <f>ROUND(SUMIF('DV-Bewegungsdaten'!B:B,A210,'DV-Bewegungsdaten'!E:E),5)</f>
        <v>0</v>
      </c>
      <c r="X210" s="444"/>
      <c r="Y210" s="444"/>
      <c r="AK210" s="305"/>
    </row>
    <row r="211" spans="1:37" ht="15" customHeight="1" x14ac:dyDescent="0.25">
      <c r="A211" s="103" t="s">
        <v>6949</v>
      </c>
      <c r="B211" s="101" t="s">
        <v>2067</v>
      </c>
      <c r="C211" s="101" t="s">
        <v>6945</v>
      </c>
      <c r="D211" s="101" t="s">
        <v>6950</v>
      </c>
      <c r="E211" s="101" t="s">
        <v>5939</v>
      </c>
      <c r="F211" s="102">
        <v>5.96</v>
      </c>
      <c r="G211" s="102">
        <v>6.16</v>
      </c>
      <c r="H211" s="102">
        <v>4.93</v>
      </c>
      <c r="I211" s="102"/>
      <c r="J211" s="445"/>
      <c r="K211" s="258">
        <f>ROUND(SUMIF('VGT-Bewegungsdaten'!B:B,A211,'VGT-Bewegungsdaten'!D:D),3)</f>
        <v>0</v>
      </c>
      <c r="L211" s="259">
        <f>ROUND(SUMIF('VGT-Bewegungsdaten'!B:B,$A211,'VGT-Bewegungsdaten'!E:E),5)</f>
        <v>0</v>
      </c>
      <c r="N211" s="298" t="s">
        <v>4918</v>
      </c>
      <c r="O211" s="298" t="s">
        <v>4924</v>
      </c>
      <c r="P211" s="261">
        <f>ROUND(SUMIF('AV-Bewegungsdaten'!B:B,A211,'AV-Bewegungsdaten'!D:D),3)</f>
        <v>0</v>
      </c>
      <c r="Q211" s="259">
        <f>ROUND(SUMIF('AV-Bewegungsdaten'!B:B,$A211,'AV-Bewegungsdaten'!E:E),5)</f>
        <v>0</v>
      </c>
      <c r="S211" s="444"/>
      <c r="T211" s="444"/>
      <c r="U211" s="261">
        <f>ROUND(SUMIF('DV-Bewegungsdaten'!B:B,A211,'DV-Bewegungsdaten'!D:D),3)</f>
        <v>0</v>
      </c>
      <c r="V211" s="259">
        <f>ROUND(SUMIF('DV-Bewegungsdaten'!B:B,A211,'DV-Bewegungsdaten'!E:E),5)</f>
        <v>0</v>
      </c>
      <c r="X211" s="444"/>
      <c r="Y211" s="444"/>
      <c r="AK211" s="305"/>
    </row>
    <row r="212" spans="1:37" ht="15" customHeight="1" x14ac:dyDescent="0.25">
      <c r="A212" s="103" t="s">
        <v>6951</v>
      </c>
      <c r="B212" s="101" t="s">
        <v>2067</v>
      </c>
      <c r="C212" s="101" t="s">
        <v>6945</v>
      </c>
      <c r="D212" s="101" t="s">
        <v>6952</v>
      </c>
      <c r="E212" s="101" t="s">
        <v>5939</v>
      </c>
      <c r="F212" s="102">
        <v>5.2</v>
      </c>
      <c r="G212" s="102">
        <v>5.4</v>
      </c>
      <c r="H212" s="102">
        <v>4.32</v>
      </c>
      <c r="I212" s="102"/>
      <c r="J212" s="445"/>
      <c r="K212" s="258">
        <f>ROUND(SUMIF('VGT-Bewegungsdaten'!B:B,A212,'VGT-Bewegungsdaten'!D:D),3)</f>
        <v>0</v>
      </c>
      <c r="L212" s="259">
        <f>ROUND(SUMIF('VGT-Bewegungsdaten'!B:B,$A212,'VGT-Bewegungsdaten'!E:E),5)</f>
        <v>0</v>
      </c>
      <c r="N212" s="298" t="s">
        <v>4918</v>
      </c>
      <c r="O212" s="298" t="s">
        <v>4924</v>
      </c>
      <c r="P212" s="261">
        <f>ROUND(SUMIF('AV-Bewegungsdaten'!B:B,A212,'AV-Bewegungsdaten'!D:D),3)</f>
        <v>0</v>
      </c>
      <c r="Q212" s="259">
        <f>ROUND(SUMIF('AV-Bewegungsdaten'!B:B,$A212,'AV-Bewegungsdaten'!E:E),5)</f>
        <v>0</v>
      </c>
      <c r="S212" s="444"/>
      <c r="T212" s="444"/>
      <c r="U212" s="261">
        <f>ROUND(SUMIF('DV-Bewegungsdaten'!B:B,A212,'DV-Bewegungsdaten'!D:D),3)</f>
        <v>0</v>
      </c>
      <c r="V212" s="259">
        <f>ROUND(SUMIF('DV-Bewegungsdaten'!B:B,A212,'DV-Bewegungsdaten'!E:E),5)</f>
        <v>0</v>
      </c>
      <c r="X212" s="444"/>
      <c r="Y212" s="444"/>
      <c r="AK212" s="305"/>
    </row>
    <row r="213" spans="1:37" ht="15" customHeight="1" x14ac:dyDescent="0.25">
      <c r="A213" s="103" t="s">
        <v>6953</v>
      </c>
      <c r="B213" s="101" t="s">
        <v>2067</v>
      </c>
      <c r="C213" s="101" t="s">
        <v>6945</v>
      </c>
      <c r="D213" s="101" t="s">
        <v>6954</v>
      </c>
      <c r="E213" s="101" t="s">
        <v>5939</v>
      </c>
      <c r="F213" s="102">
        <v>5.01</v>
      </c>
      <c r="G213" s="102">
        <v>5.21</v>
      </c>
      <c r="H213" s="102">
        <v>4.17</v>
      </c>
      <c r="I213" s="102"/>
      <c r="J213" s="445"/>
      <c r="K213" s="258">
        <f>ROUND(SUMIF('VGT-Bewegungsdaten'!B:B,A213,'VGT-Bewegungsdaten'!D:D),3)</f>
        <v>0</v>
      </c>
      <c r="L213" s="259">
        <f>ROUND(SUMIF('VGT-Bewegungsdaten'!B:B,$A213,'VGT-Bewegungsdaten'!E:E),5)</f>
        <v>0</v>
      </c>
      <c r="N213" s="298" t="s">
        <v>4918</v>
      </c>
      <c r="O213" s="298" t="s">
        <v>4924</v>
      </c>
      <c r="P213" s="261">
        <f>ROUND(SUMIF('AV-Bewegungsdaten'!B:B,A213,'AV-Bewegungsdaten'!D:D),3)</f>
        <v>0</v>
      </c>
      <c r="Q213" s="259">
        <f>ROUND(SUMIF('AV-Bewegungsdaten'!B:B,$A213,'AV-Bewegungsdaten'!E:E),5)</f>
        <v>0</v>
      </c>
      <c r="S213" s="444"/>
      <c r="T213" s="444"/>
      <c r="U213" s="261">
        <f>ROUND(SUMIF('DV-Bewegungsdaten'!B:B,A213,'DV-Bewegungsdaten'!D:D),3)</f>
        <v>0</v>
      </c>
      <c r="V213" s="259">
        <f>ROUND(SUMIF('DV-Bewegungsdaten'!B:B,A213,'DV-Bewegungsdaten'!E:E),5)</f>
        <v>0</v>
      </c>
      <c r="X213" s="444"/>
      <c r="Y213" s="444"/>
      <c r="AK213" s="305"/>
    </row>
    <row r="214" spans="1:37" ht="15" customHeight="1" x14ac:dyDescent="0.25">
      <c r="A214" s="103" t="s">
        <v>6955</v>
      </c>
      <c r="B214" s="101" t="s">
        <v>2067</v>
      </c>
      <c r="C214" s="101" t="s">
        <v>6945</v>
      </c>
      <c r="D214" s="101" t="s">
        <v>6956</v>
      </c>
      <c r="E214" s="101" t="s">
        <v>5939</v>
      </c>
      <c r="F214" s="102">
        <v>3.98</v>
      </c>
      <c r="G214" s="102">
        <v>4.18</v>
      </c>
      <c r="H214" s="102">
        <v>3.34</v>
      </c>
      <c r="I214" s="102"/>
      <c r="J214" s="445"/>
      <c r="K214" s="258">
        <f>ROUND(SUMIF('VGT-Bewegungsdaten'!B:B,A214,'VGT-Bewegungsdaten'!D:D),3)</f>
        <v>0</v>
      </c>
      <c r="L214" s="259">
        <f>ROUND(SUMIF('VGT-Bewegungsdaten'!B:B,$A214,'VGT-Bewegungsdaten'!E:E),5)</f>
        <v>0</v>
      </c>
      <c r="N214" s="298" t="s">
        <v>4918</v>
      </c>
      <c r="O214" s="298" t="s">
        <v>4924</v>
      </c>
      <c r="P214" s="261">
        <f>ROUND(SUMIF('AV-Bewegungsdaten'!B:B,A214,'AV-Bewegungsdaten'!D:D),3)</f>
        <v>0</v>
      </c>
      <c r="Q214" s="259">
        <f>ROUND(SUMIF('AV-Bewegungsdaten'!B:B,$A214,'AV-Bewegungsdaten'!E:E),5)</f>
        <v>0</v>
      </c>
      <c r="S214" s="444"/>
      <c r="T214" s="444"/>
      <c r="U214" s="261">
        <f>ROUND(SUMIF('DV-Bewegungsdaten'!B:B,A214,'DV-Bewegungsdaten'!D:D),3)</f>
        <v>0</v>
      </c>
      <c r="V214" s="259">
        <f>ROUND(SUMIF('DV-Bewegungsdaten'!B:B,A214,'DV-Bewegungsdaten'!E:E),5)</f>
        <v>0</v>
      </c>
      <c r="X214" s="444"/>
      <c r="Y214" s="444"/>
      <c r="AK214" s="305"/>
    </row>
    <row r="215" spans="1:37" ht="15" customHeight="1" x14ac:dyDescent="0.25">
      <c r="A215" s="103" t="s">
        <v>6957</v>
      </c>
      <c r="B215" s="101" t="s">
        <v>2067</v>
      </c>
      <c r="C215" s="101" t="s">
        <v>6945</v>
      </c>
      <c r="D215" s="101" t="s">
        <v>6958</v>
      </c>
      <c r="E215" s="101" t="s">
        <v>5939</v>
      </c>
      <c r="F215" s="102">
        <v>3.22</v>
      </c>
      <c r="G215" s="102">
        <v>3.42</v>
      </c>
      <c r="H215" s="102">
        <v>2.74</v>
      </c>
      <c r="I215" s="102"/>
      <c r="J215" s="445"/>
      <c r="K215" s="258">
        <f>ROUND(SUMIF('VGT-Bewegungsdaten'!B:B,A215,'VGT-Bewegungsdaten'!D:D),3)</f>
        <v>0</v>
      </c>
      <c r="L215" s="259">
        <f>ROUND(SUMIF('VGT-Bewegungsdaten'!B:B,$A215,'VGT-Bewegungsdaten'!E:E),5)</f>
        <v>0</v>
      </c>
      <c r="N215" s="298" t="s">
        <v>4918</v>
      </c>
      <c r="O215" s="298" t="s">
        <v>4924</v>
      </c>
      <c r="P215" s="261">
        <f>ROUND(SUMIF('AV-Bewegungsdaten'!B:B,A215,'AV-Bewegungsdaten'!D:D),3)</f>
        <v>0</v>
      </c>
      <c r="Q215" s="259">
        <f>ROUND(SUMIF('AV-Bewegungsdaten'!B:B,$A215,'AV-Bewegungsdaten'!E:E),5)</f>
        <v>0</v>
      </c>
      <c r="S215" s="444"/>
      <c r="T215" s="444"/>
      <c r="U215" s="261">
        <f>ROUND(SUMIF('DV-Bewegungsdaten'!B:B,A215,'DV-Bewegungsdaten'!D:D),3)</f>
        <v>0</v>
      </c>
      <c r="V215" s="259">
        <f>ROUND(SUMIF('DV-Bewegungsdaten'!B:B,A215,'DV-Bewegungsdaten'!E:E),5)</f>
        <v>0</v>
      </c>
      <c r="X215" s="444"/>
      <c r="Y215" s="444"/>
      <c r="AK215" s="305"/>
    </row>
    <row r="216" spans="1:37" ht="15" customHeight="1" x14ac:dyDescent="0.25">
      <c r="A216" s="103" t="s">
        <v>7162</v>
      </c>
      <c r="B216" s="101" t="s">
        <v>2067</v>
      </c>
      <c r="C216" s="101" t="s">
        <v>7163</v>
      </c>
      <c r="D216" s="101" t="s">
        <v>1470</v>
      </c>
      <c r="F216" s="102">
        <v>11.95</v>
      </c>
      <c r="G216" s="102">
        <v>12.15</v>
      </c>
      <c r="H216" s="102">
        <v>9.7200000000000006</v>
      </c>
      <c r="I216" s="102"/>
      <c r="J216" s="445"/>
      <c r="K216" s="258">
        <f>ROUND(SUMIF('VGT-Bewegungsdaten'!B:B,A216,'VGT-Bewegungsdaten'!D:D),3)</f>
        <v>0</v>
      </c>
      <c r="L216" s="259">
        <f>ROUND(SUMIF('VGT-Bewegungsdaten'!B:B,$A216,'VGT-Bewegungsdaten'!E:E),5)</f>
        <v>0</v>
      </c>
      <c r="N216" s="298" t="s">
        <v>4918</v>
      </c>
      <c r="O216" s="298" t="s">
        <v>4924</v>
      </c>
      <c r="P216" s="261">
        <f>ROUND(SUMIF('AV-Bewegungsdaten'!B:B,A216,'AV-Bewegungsdaten'!D:D),3)</f>
        <v>0</v>
      </c>
      <c r="Q216" s="259">
        <f>ROUND(SUMIF('AV-Bewegungsdaten'!B:B,$A216,'AV-Bewegungsdaten'!E:E),5)</f>
        <v>0</v>
      </c>
      <c r="S216" s="444"/>
      <c r="T216" s="444"/>
      <c r="U216" s="261">
        <f>ROUND(SUMIF('DV-Bewegungsdaten'!B:B,A216,'DV-Bewegungsdaten'!D:D),3)</f>
        <v>0</v>
      </c>
      <c r="V216" s="259">
        <f>ROUND(SUMIF('DV-Bewegungsdaten'!B:B,A216,'DV-Bewegungsdaten'!E:E),5)</f>
        <v>0</v>
      </c>
      <c r="X216" s="444"/>
      <c r="Y216" s="444"/>
      <c r="AK216" s="305"/>
    </row>
    <row r="217" spans="1:37" ht="15" customHeight="1" x14ac:dyDescent="0.25">
      <c r="A217" s="103" t="s">
        <v>7164</v>
      </c>
      <c r="B217" s="101" t="s">
        <v>2067</v>
      </c>
      <c r="C217" s="101" t="s">
        <v>7163</v>
      </c>
      <c r="D217" s="101" t="s">
        <v>4012</v>
      </c>
      <c r="F217" s="102">
        <v>7.81</v>
      </c>
      <c r="G217" s="102">
        <v>8.01</v>
      </c>
      <c r="H217" s="102">
        <v>6.41</v>
      </c>
      <c r="I217" s="102"/>
      <c r="J217" s="445"/>
      <c r="K217" s="258">
        <f>ROUND(SUMIF('VGT-Bewegungsdaten'!B:B,A217,'VGT-Bewegungsdaten'!D:D),3)</f>
        <v>0</v>
      </c>
      <c r="L217" s="259">
        <f>ROUND(SUMIF('VGT-Bewegungsdaten'!B:B,$A217,'VGT-Bewegungsdaten'!E:E),5)</f>
        <v>0</v>
      </c>
      <c r="N217" s="298" t="s">
        <v>4918</v>
      </c>
      <c r="O217" s="298" t="s">
        <v>4924</v>
      </c>
      <c r="P217" s="261">
        <f>ROUND(SUMIF('AV-Bewegungsdaten'!B:B,A217,'AV-Bewegungsdaten'!D:D),3)</f>
        <v>0</v>
      </c>
      <c r="Q217" s="259">
        <f>ROUND(SUMIF('AV-Bewegungsdaten'!B:B,$A217,'AV-Bewegungsdaten'!E:E),5)</f>
        <v>0</v>
      </c>
      <c r="S217" s="444"/>
      <c r="T217" s="444"/>
      <c r="U217" s="261">
        <f>ROUND(SUMIF('DV-Bewegungsdaten'!B:B,A217,'DV-Bewegungsdaten'!D:D),3)</f>
        <v>0</v>
      </c>
      <c r="V217" s="259">
        <f>ROUND(SUMIF('DV-Bewegungsdaten'!B:B,A217,'DV-Bewegungsdaten'!E:E),5)</f>
        <v>0</v>
      </c>
      <c r="X217" s="444"/>
      <c r="Y217" s="444"/>
      <c r="AK217" s="305"/>
    </row>
    <row r="218" spans="1:37" ht="15" customHeight="1" x14ac:dyDescent="0.25">
      <c r="A218" s="103" t="s">
        <v>7165</v>
      </c>
      <c r="B218" s="101" t="s">
        <v>2067</v>
      </c>
      <c r="C218" s="101" t="s">
        <v>7163</v>
      </c>
      <c r="D218" s="101" t="s">
        <v>4014</v>
      </c>
      <c r="F218" s="102">
        <v>5.93</v>
      </c>
      <c r="G218" s="102">
        <v>6.13</v>
      </c>
      <c r="H218" s="102">
        <v>4.9000000000000004</v>
      </c>
      <c r="I218" s="102"/>
      <c r="J218" s="445"/>
      <c r="K218" s="258">
        <f>ROUND(SUMIF('VGT-Bewegungsdaten'!B:B,A218,'VGT-Bewegungsdaten'!D:D),3)</f>
        <v>0</v>
      </c>
      <c r="L218" s="259">
        <f>ROUND(SUMIF('VGT-Bewegungsdaten'!B:B,$A218,'VGT-Bewegungsdaten'!E:E),5)</f>
        <v>0</v>
      </c>
      <c r="N218" s="298" t="s">
        <v>4918</v>
      </c>
      <c r="O218" s="298" t="s">
        <v>4924</v>
      </c>
      <c r="P218" s="261">
        <f>ROUND(SUMIF('AV-Bewegungsdaten'!B:B,A218,'AV-Bewegungsdaten'!D:D),3)</f>
        <v>0</v>
      </c>
      <c r="Q218" s="259">
        <f>ROUND(SUMIF('AV-Bewegungsdaten'!B:B,$A218,'AV-Bewegungsdaten'!E:E),5)</f>
        <v>0</v>
      </c>
      <c r="S218" s="444"/>
      <c r="T218" s="444"/>
      <c r="U218" s="261">
        <f>ROUND(SUMIF('DV-Bewegungsdaten'!B:B,A218,'DV-Bewegungsdaten'!D:D),3)</f>
        <v>0</v>
      </c>
      <c r="V218" s="259">
        <f>ROUND(SUMIF('DV-Bewegungsdaten'!B:B,A218,'DV-Bewegungsdaten'!E:E),5)</f>
        <v>0</v>
      </c>
      <c r="X218" s="444"/>
      <c r="Y218" s="444"/>
      <c r="AK218" s="305"/>
    </row>
    <row r="219" spans="1:37" ht="15" customHeight="1" x14ac:dyDescent="0.25">
      <c r="A219" s="103" t="s">
        <v>7166</v>
      </c>
      <c r="B219" s="101" t="s">
        <v>2067</v>
      </c>
      <c r="C219" s="101" t="s">
        <v>7163</v>
      </c>
      <c r="D219" s="101" t="s">
        <v>4016</v>
      </c>
      <c r="F219" s="102">
        <v>5.17</v>
      </c>
      <c r="G219" s="102">
        <v>5.37</v>
      </c>
      <c r="H219" s="102">
        <v>4.3</v>
      </c>
      <c r="I219" s="102"/>
      <c r="J219" s="445"/>
      <c r="K219" s="258">
        <f>ROUND(SUMIF('VGT-Bewegungsdaten'!B:B,A219,'VGT-Bewegungsdaten'!D:D),3)</f>
        <v>0</v>
      </c>
      <c r="L219" s="259">
        <f>ROUND(SUMIF('VGT-Bewegungsdaten'!B:B,$A219,'VGT-Bewegungsdaten'!E:E),5)</f>
        <v>0</v>
      </c>
      <c r="N219" s="298" t="s">
        <v>4918</v>
      </c>
      <c r="O219" s="298" t="s">
        <v>4924</v>
      </c>
      <c r="P219" s="261">
        <f>ROUND(SUMIF('AV-Bewegungsdaten'!B:B,A219,'AV-Bewegungsdaten'!D:D),3)</f>
        <v>0</v>
      </c>
      <c r="Q219" s="259">
        <f>ROUND(SUMIF('AV-Bewegungsdaten'!B:B,$A219,'AV-Bewegungsdaten'!E:E),5)</f>
        <v>0</v>
      </c>
      <c r="S219" s="444"/>
      <c r="T219" s="444"/>
      <c r="U219" s="261">
        <f>ROUND(SUMIF('DV-Bewegungsdaten'!B:B,A219,'DV-Bewegungsdaten'!D:D),3)</f>
        <v>0</v>
      </c>
      <c r="V219" s="259">
        <f>ROUND(SUMIF('DV-Bewegungsdaten'!B:B,A219,'DV-Bewegungsdaten'!E:E),5)</f>
        <v>0</v>
      </c>
      <c r="X219" s="444"/>
      <c r="Y219" s="444"/>
      <c r="AK219" s="305"/>
    </row>
    <row r="220" spans="1:37" ht="15" customHeight="1" x14ac:dyDescent="0.25">
      <c r="A220" s="103" t="s">
        <v>7167</v>
      </c>
      <c r="B220" s="101" t="s">
        <v>2067</v>
      </c>
      <c r="C220" s="101" t="s">
        <v>7163</v>
      </c>
      <c r="D220" s="101" t="s">
        <v>4018</v>
      </c>
      <c r="F220" s="102">
        <v>4.9800000000000004</v>
      </c>
      <c r="G220" s="102">
        <v>5.18</v>
      </c>
      <c r="H220" s="102">
        <v>4.1399999999999997</v>
      </c>
      <c r="I220" s="102"/>
      <c r="J220" s="445"/>
      <c r="K220" s="258">
        <f>ROUND(SUMIF('VGT-Bewegungsdaten'!B:B,A220,'VGT-Bewegungsdaten'!D:D),3)</f>
        <v>0</v>
      </c>
      <c r="L220" s="259">
        <f>ROUND(SUMIF('VGT-Bewegungsdaten'!B:B,$A220,'VGT-Bewegungsdaten'!E:E),5)</f>
        <v>0</v>
      </c>
      <c r="N220" s="298" t="s">
        <v>4918</v>
      </c>
      <c r="O220" s="298" t="s">
        <v>4924</v>
      </c>
      <c r="P220" s="261">
        <f>ROUND(SUMIF('AV-Bewegungsdaten'!B:B,A220,'AV-Bewegungsdaten'!D:D),3)</f>
        <v>0</v>
      </c>
      <c r="Q220" s="259">
        <f>ROUND(SUMIF('AV-Bewegungsdaten'!B:B,$A220,'AV-Bewegungsdaten'!E:E),5)</f>
        <v>0</v>
      </c>
      <c r="S220" s="444"/>
      <c r="T220" s="444"/>
      <c r="U220" s="261">
        <f>ROUND(SUMIF('DV-Bewegungsdaten'!B:B,A220,'DV-Bewegungsdaten'!D:D),3)</f>
        <v>0</v>
      </c>
      <c r="V220" s="259">
        <f>ROUND(SUMIF('DV-Bewegungsdaten'!B:B,A220,'DV-Bewegungsdaten'!E:E),5)</f>
        <v>0</v>
      </c>
      <c r="X220" s="444"/>
      <c r="Y220" s="444"/>
      <c r="AK220" s="305"/>
    </row>
    <row r="221" spans="1:37" ht="15" customHeight="1" x14ac:dyDescent="0.25">
      <c r="A221" s="103" t="s">
        <v>7168</v>
      </c>
      <c r="B221" s="101" t="s">
        <v>2067</v>
      </c>
      <c r="C221" s="101" t="s">
        <v>7163</v>
      </c>
      <c r="D221" s="101" t="s">
        <v>4020</v>
      </c>
      <c r="F221" s="102">
        <v>3.96</v>
      </c>
      <c r="G221" s="102">
        <v>4.16</v>
      </c>
      <c r="H221" s="102">
        <v>3.33</v>
      </c>
      <c r="I221" s="102"/>
      <c r="J221" s="445"/>
      <c r="K221" s="258">
        <f>ROUND(SUMIF('VGT-Bewegungsdaten'!B:B,A221,'VGT-Bewegungsdaten'!D:D),3)</f>
        <v>0</v>
      </c>
      <c r="L221" s="259">
        <f>ROUND(SUMIF('VGT-Bewegungsdaten'!B:B,$A221,'VGT-Bewegungsdaten'!E:E),5)</f>
        <v>0</v>
      </c>
      <c r="N221" s="298" t="s">
        <v>4918</v>
      </c>
      <c r="O221" s="298" t="s">
        <v>4924</v>
      </c>
      <c r="P221" s="261">
        <f>ROUND(SUMIF('AV-Bewegungsdaten'!B:B,A221,'AV-Bewegungsdaten'!D:D),3)</f>
        <v>0</v>
      </c>
      <c r="Q221" s="259">
        <f>ROUND(SUMIF('AV-Bewegungsdaten'!B:B,$A221,'AV-Bewegungsdaten'!E:E),5)</f>
        <v>0</v>
      </c>
      <c r="S221" s="444"/>
      <c r="T221" s="444"/>
      <c r="U221" s="261">
        <f>ROUND(SUMIF('DV-Bewegungsdaten'!B:B,A221,'DV-Bewegungsdaten'!D:D),3)</f>
        <v>0</v>
      </c>
      <c r="V221" s="259">
        <f>ROUND(SUMIF('DV-Bewegungsdaten'!B:B,A221,'DV-Bewegungsdaten'!E:E),5)</f>
        <v>0</v>
      </c>
      <c r="X221" s="444"/>
      <c r="Y221" s="444"/>
      <c r="AK221" s="305"/>
    </row>
    <row r="222" spans="1:37" ht="15" customHeight="1" x14ac:dyDescent="0.25">
      <c r="A222" s="103" t="s">
        <v>7169</v>
      </c>
      <c r="B222" s="101" t="s">
        <v>2067</v>
      </c>
      <c r="C222" s="101" t="s">
        <v>7163</v>
      </c>
      <c r="D222" s="101" t="s">
        <v>4022</v>
      </c>
      <c r="F222" s="102">
        <v>3.2</v>
      </c>
      <c r="G222" s="102">
        <v>3.4</v>
      </c>
      <c r="H222" s="102">
        <v>2.72</v>
      </c>
      <c r="I222" s="102"/>
      <c r="J222" s="445"/>
      <c r="K222" s="258">
        <f>ROUND(SUMIF('VGT-Bewegungsdaten'!B:B,A222,'VGT-Bewegungsdaten'!D:D),3)</f>
        <v>0</v>
      </c>
      <c r="L222" s="259">
        <f>ROUND(SUMIF('VGT-Bewegungsdaten'!B:B,$A222,'VGT-Bewegungsdaten'!E:E),5)</f>
        <v>0</v>
      </c>
      <c r="N222" s="298" t="s">
        <v>4918</v>
      </c>
      <c r="O222" s="298" t="s">
        <v>4924</v>
      </c>
      <c r="P222" s="261">
        <f>ROUND(SUMIF('AV-Bewegungsdaten'!B:B,A222,'AV-Bewegungsdaten'!D:D),3)</f>
        <v>0</v>
      </c>
      <c r="Q222" s="259">
        <f>ROUND(SUMIF('AV-Bewegungsdaten'!B:B,$A222,'AV-Bewegungsdaten'!E:E),5)</f>
        <v>0</v>
      </c>
      <c r="S222" s="444"/>
      <c r="T222" s="444"/>
      <c r="U222" s="261">
        <f>ROUND(SUMIF('DV-Bewegungsdaten'!B:B,A222,'DV-Bewegungsdaten'!D:D),3)</f>
        <v>0</v>
      </c>
      <c r="V222" s="259">
        <f>ROUND(SUMIF('DV-Bewegungsdaten'!B:B,A222,'DV-Bewegungsdaten'!E:E),5)</f>
        <v>0</v>
      </c>
      <c r="X222" s="444"/>
      <c r="Y222" s="444"/>
      <c r="AK222" s="305"/>
    </row>
    <row r="223" spans="1:37" ht="15" customHeight="1" x14ac:dyDescent="0.25">
      <c r="A223" s="103" t="s">
        <v>7170</v>
      </c>
      <c r="B223" s="101" t="s">
        <v>2067</v>
      </c>
      <c r="C223" s="101" t="s">
        <v>7171</v>
      </c>
      <c r="D223" s="101" t="s">
        <v>7172</v>
      </c>
      <c r="E223" s="101" t="s">
        <v>5939</v>
      </c>
      <c r="F223" s="102">
        <v>11.95</v>
      </c>
      <c r="G223" s="102">
        <v>12.15</v>
      </c>
      <c r="H223" s="102">
        <v>9.7200000000000006</v>
      </c>
      <c r="I223" s="102"/>
      <c r="J223" s="445"/>
      <c r="K223" s="258">
        <f>ROUND(SUMIF('VGT-Bewegungsdaten'!B:B,A223,'VGT-Bewegungsdaten'!D:D),3)</f>
        <v>0</v>
      </c>
      <c r="L223" s="259">
        <f>ROUND(SUMIF('VGT-Bewegungsdaten'!B:B,$A223,'VGT-Bewegungsdaten'!E:E),5)</f>
        <v>0</v>
      </c>
      <c r="N223" s="298" t="s">
        <v>4918</v>
      </c>
      <c r="O223" s="298" t="s">
        <v>4924</v>
      </c>
      <c r="P223" s="261">
        <f>ROUND(SUMIF('AV-Bewegungsdaten'!B:B,A223,'AV-Bewegungsdaten'!D:D),3)</f>
        <v>0</v>
      </c>
      <c r="Q223" s="259">
        <f>ROUND(SUMIF('AV-Bewegungsdaten'!B:B,$A223,'AV-Bewegungsdaten'!E:E),5)</f>
        <v>0</v>
      </c>
      <c r="S223" s="444"/>
      <c r="T223" s="444"/>
      <c r="U223" s="261">
        <f>ROUND(SUMIF('DV-Bewegungsdaten'!B:B,A223,'DV-Bewegungsdaten'!D:D),3)</f>
        <v>0</v>
      </c>
      <c r="V223" s="259">
        <f>ROUND(SUMIF('DV-Bewegungsdaten'!B:B,A223,'DV-Bewegungsdaten'!E:E),5)</f>
        <v>0</v>
      </c>
      <c r="X223" s="444"/>
      <c r="Y223" s="444"/>
      <c r="AK223" s="305"/>
    </row>
    <row r="224" spans="1:37" ht="15" customHeight="1" x14ac:dyDescent="0.25">
      <c r="A224" s="103" t="s">
        <v>7173</v>
      </c>
      <c r="B224" s="101" t="s">
        <v>2067</v>
      </c>
      <c r="C224" s="101" t="s">
        <v>7171</v>
      </c>
      <c r="D224" s="101" t="s">
        <v>7174</v>
      </c>
      <c r="E224" s="101" t="s">
        <v>5939</v>
      </c>
      <c r="F224" s="102">
        <v>7.81</v>
      </c>
      <c r="G224" s="102">
        <v>8.01</v>
      </c>
      <c r="H224" s="102">
        <v>6.41</v>
      </c>
      <c r="I224" s="102"/>
      <c r="J224" s="445"/>
      <c r="K224" s="258">
        <f>ROUND(SUMIF('VGT-Bewegungsdaten'!B:B,A224,'VGT-Bewegungsdaten'!D:D),3)</f>
        <v>0</v>
      </c>
      <c r="L224" s="259">
        <f>ROUND(SUMIF('VGT-Bewegungsdaten'!B:B,$A224,'VGT-Bewegungsdaten'!E:E),5)</f>
        <v>0</v>
      </c>
      <c r="N224" s="298" t="s">
        <v>4918</v>
      </c>
      <c r="O224" s="298" t="s">
        <v>4924</v>
      </c>
      <c r="P224" s="261">
        <f>ROUND(SUMIF('AV-Bewegungsdaten'!B:B,A224,'AV-Bewegungsdaten'!D:D),3)</f>
        <v>0</v>
      </c>
      <c r="Q224" s="259">
        <f>ROUND(SUMIF('AV-Bewegungsdaten'!B:B,$A224,'AV-Bewegungsdaten'!E:E),5)</f>
        <v>0</v>
      </c>
      <c r="S224" s="444"/>
      <c r="T224" s="444"/>
      <c r="U224" s="261">
        <f>ROUND(SUMIF('DV-Bewegungsdaten'!B:B,A224,'DV-Bewegungsdaten'!D:D),3)</f>
        <v>0</v>
      </c>
      <c r="V224" s="259">
        <f>ROUND(SUMIF('DV-Bewegungsdaten'!B:B,A224,'DV-Bewegungsdaten'!E:E),5)</f>
        <v>0</v>
      </c>
      <c r="X224" s="444"/>
      <c r="Y224" s="444"/>
      <c r="AK224" s="305"/>
    </row>
    <row r="225" spans="1:37" ht="15" customHeight="1" x14ac:dyDescent="0.25">
      <c r="A225" s="103" t="s">
        <v>7175</v>
      </c>
      <c r="B225" s="101" t="s">
        <v>2067</v>
      </c>
      <c r="C225" s="101" t="s">
        <v>7171</v>
      </c>
      <c r="D225" s="101" t="s">
        <v>7176</v>
      </c>
      <c r="E225" s="101" t="s">
        <v>5939</v>
      </c>
      <c r="F225" s="102">
        <v>5.93</v>
      </c>
      <c r="G225" s="102">
        <v>6.13</v>
      </c>
      <c r="H225" s="102">
        <v>4.9000000000000004</v>
      </c>
      <c r="I225" s="102"/>
      <c r="J225" s="445"/>
      <c r="K225" s="258">
        <f>ROUND(SUMIF('VGT-Bewegungsdaten'!B:B,A225,'VGT-Bewegungsdaten'!D:D),3)</f>
        <v>0</v>
      </c>
      <c r="L225" s="259">
        <f>ROUND(SUMIF('VGT-Bewegungsdaten'!B:B,$A225,'VGT-Bewegungsdaten'!E:E),5)</f>
        <v>0</v>
      </c>
      <c r="N225" s="298" t="s">
        <v>4918</v>
      </c>
      <c r="O225" s="298" t="s">
        <v>4924</v>
      </c>
      <c r="P225" s="261">
        <f>ROUND(SUMIF('AV-Bewegungsdaten'!B:B,A225,'AV-Bewegungsdaten'!D:D),3)</f>
        <v>0</v>
      </c>
      <c r="Q225" s="259">
        <f>ROUND(SUMIF('AV-Bewegungsdaten'!B:B,$A225,'AV-Bewegungsdaten'!E:E),5)</f>
        <v>0</v>
      </c>
      <c r="S225" s="444"/>
      <c r="T225" s="444"/>
      <c r="U225" s="261">
        <f>ROUND(SUMIF('DV-Bewegungsdaten'!B:B,A225,'DV-Bewegungsdaten'!D:D),3)</f>
        <v>0</v>
      </c>
      <c r="V225" s="259">
        <f>ROUND(SUMIF('DV-Bewegungsdaten'!B:B,A225,'DV-Bewegungsdaten'!E:E),5)</f>
        <v>0</v>
      </c>
      <c r="X225" s="444"/>
      <c r="Y225" s="444"/>
      <c r="AK225" s="305"/>
    </row>
    <row r="226" spans="1:37" ht="15" customHeight="1" x14ac:dyDescent="0.25">
      <c r="A226" s="103" t="s">
        <v>7177</v>
      </c>
      <c r="B226" s="101" t="s">
        <v>2067</v>
      </c>
      <c r="C226" s="101" t="s">
        <v>7171</v>
      </c>
      <c r="D226" s="101" t="s">
        <v>7178</v>
      </c>
      <c r="E226" s="101" t="s">
        <v>5939</v>
      </c>
      <c r="F226" s="102">
        <v>5.17</v>
      </c>
      <c r="G226" s="102">
        <v>5.37</v>
      </c>
      <c r="H226" s="102">
        <v>4.3</v>
      </c>
      <c r="I226" s="102"/>
      <c r="J226" s="445"/>
      <c r="K226" s="258">
        <f>ROUND(SUMIF('VGT-Bewegungsdaten'!B:B,A226,'VGT-Bewegungsdaten'!D:D),3)</f>
        <v>0</v>
      </c>
      <c r="L226" s="259">
        <f>ROUND(SUMIF('VGT-Bewegungsdaten'!B:B,$A226,'VGT-Bewegungsdaten'!E:E),5)</f>
        <v>0</v>
      </c>
      <c r="N226" s="298" t="s">
        <v>4918</v>
      </c>
      <c r="O226" s="298" t="s">
        <v>4924</v>
      </c>
      <c r="P226" s="261">
        <f>ROUND(SUMIF('AV-Bewegungsdaten'!B:B,A226,'AV-Bewegungsdaten'!D:D),3)</f>
        <v>0</v>
      </c>
      <c r="Q226" s="259">
        <f>ROUND(SUMIF('AV-Bewegungsdaten'!B:B,$A226,'AV-Bewegungsdaten'!E:E),5)</f>
        <v>0</v>
      </c>
      <c r="S226" s="444"/>
      <c r="T226" s="444"/>
      <c r="U226" s="261">
        <f>ROUND(SUMIF('DV-Bewegungsdaten'!B:B,A226,'DV-Bewegungsdaten'!D:D),3)</f>
        <v>0</v>
      </c>
      <c r="V226" s="259">
        <f>ROUND(SUMIF('DV-Bewegungsdaten'!B:B,A226,'DV-Bewegungsdaten'!E:E),5)</f>
        <v>0</v>
      </c>
      <c r="X226" s="444"/>
      <c r="Y226" s="444"/>
      <c r="AK226" s="305"/>
    </row>
    <row r="227" spans="1:37" ht="15" customHeight="1" x14ac:dyDescent="0.25">
      <c r="A227" s="103" t="s">
        <v>7179</v>
      </c>
      <c r="B227" s="101" t="s">
        <v>2067</v>
      </c>
      <c r="C227" s="101" t="s">
        <v>7171</v>
      </c>
      <c r="D227" s="101" t="s">
        <v>7180</v>
      </c>
      <c r="E227" s="101" t="s">
        <v>5939</v>
      </c>
      <c r="F227" s="102">
        <v>4.9800000000000004</v>
      </c>
      <c r="G227" s="102">
        <v>5.18</v>
      </c>
      <c r="H227" s="102">
        <v>4.1399999999999997</v>
      </c>
      <c r="I227" s="102"/>
      <c r="J227" s="445"/>
      <c r="K227" s="258">
        <f>ROUND(SUMIF('VGT-Bewegungsdaten'!B:B,A227,'VGT-Bewegungsdaten'!D:D),3)</f>
        <v>0</v>
      </c>
      <c r="L227" s="259">
        <f>ROUND(SUMIF('VGT-Bewegungsdaten'!B:B,$A227,'VGT-Bewegungsdaten'!E:E),5)</f>
        <v>0</v>
      </c>
      <c r="N227" s="298" t="s">
        <v>4918</v>
      </c>
      <c r="O227" s="298" t="s">
        <v>4924</v>
      </c>
      <c r="P227" s="261">
        <f>ROUND(SUMIF('AV-Bewegungsdaten'!B:B,A227,'AV-Bewegungsdaten'!D:D),3)</f>
        <v>0</v>
      </c>
      <c r="Q227" s="259">
        <f>ROUND(SUMIF('AV-Bewegungsdaten'!B:B,$A227,'AV-Bewegungsdaten'!E:E),5)</f>
        <v>0</v>
      </c>
      <c r="S227" s="444"/>
      <c r="T227" s="444"/>
      <c r="U227" s="261">
        <f>ROUND(SUMIF('DV-Bewegungsdaten'!B:B,A227,'DV-Bewegungsdaten'!D:D),3)</f>
        <v>0</v>
      </c>
      <c r="V227" s="259">
        <f>ROUND(SUMIF('DV-Bewegungsdaten'!B:B,A227,'DV-Bewegungsdaten'!E:E),5)</f>
        <v>0</v>
      </c>
      <c r="X227" s="444"/>
      <c r="Y227" s="444"/>
      <c r="AK227" s="305"/>
    </row>
    <row r="228" spans="1:37" ht="15" customHeight="1" x14ac:dyDescent="0.25">
      <c r="A228" s="103" t="s">
        <v>7181</v>
      </c>
      <c r="B228" s="101" t="s">
        <v>2067</v>
      </c>
      <c r="C228" s="101" t="s">
        <v>7171</v>
      </c>
      <c r="D228" s="101" t="s">
        <v>7182</v>
      </c>
      <c r="E228" s="101" t="s">
        <v>5939</v>
      </c>
      <c r="F228" s="102">
        <v>3.96</v>
      </c>
      <c r="G228" s="102">
        <v>4.16</v>
      </c>
      <c r="H228" s="102">
        <v>3.33</v>
      </c>
      <c r="I228" s="102"/>
      <c r="J228" s="445"/>
      <c r="K228" s="258">
        <f>ROUND(SUMIF('VGT-Bewegungsdaten'!B:B,A228,'VGT-Bewegungsdaten'!D:D),3)</f>
        <v>0</v>
      </c>
      <c r="L228" s="259">
        <f>ROUND(SUMIF('VGT-Bewegungsdaten'!B:B,$A228,'VGT-Bewegungsdaten'!E:E),5)</f>
        <v>0</v>
      </c>
      <c r="N228" s="298" t="s">
        <v>4918</v>
      </c>
      <c r="O228" s="298" t="s">
        <v>4924</v>
      </c>
      <c r="P228" s="261">
        <f>ROUND(SUMIF('AV-Bewegungsdaten'!B:B,A228,'AV-Bewegungsdaten'!D:D),3)</f>
        <v>0</v>
      </c>
      <c r="Q228" s="259">
        <f>ROUND(SUMIF('AV-Bewegungsdaten'!B:B,$A228,'AV-Bewegungsdaten'!E:E),5)</f>
        <v>0</v>
      </c>
      <c r="S228" s="444"/>
      <c r="T228" s="444"/>
      <c r="U228" s="261">
        <f>ROUND(SUMIF('DV-Bewegungsdaten'!B:B,A228,'DV-Bewegungsdaten'!D:D),3)</f>
        <v>0</v>
      </c>
      <c r="V228" s="259">
        <f>ROUND(SUMIF('DV-Bewegungsdaten'!B:B,A228,'DV-Bewegungsdaten'!E:E),5)</f>
        <v>0</v>
      </c>
      <c r="X228" s="444"/>
      <c r="Y228" s="444"/>
      <c r="AK228" s="305"/>
    </row>
    <row r="229" spans="1:37" ht="15" customHeight="1" x14ac:dyDescent="0.25">
      <c r="A229" s="103" t="s">
        <v>7183</v>
      </c>
      <c r="B229" s="101" t="s">
        <v>2067</v>
      </c>
      <c r="C229" s="101" t="s">
        <v>7171</v>
      </c>
      <c r="D229" s="101" t="s">
        <v>7184</v>
      </c>
      <c r="E229" s="101" t="s">
        <v>5939</v>
      </c>
      <c r="F229" s="102">
        <v>3.2</v>
      </c>
      <c r="G229" s="102">
        <v>3.4</v>
      </c>
      <c r="H229" s="102">
        <v>2.72</v>
      </c>
      <c r="I229" s="102"/>
      <c r="J229" s="445"/>
      <c r="K229" s="258">
        <f>ROUND(SUMIF('VGT-Bewegungsdaten'!B:B,A229,'VGT-Bewegungsdaten'!D:D),3)</f>
        <v>0</v>
      </c>
      <c r="L229" s="259">
        <f>ROUND(SUMIF('VGT-Bewegungsdaten'!B:B,$A229,'VGT-Bewegungsdaten'!E:E),5)</f>
        <v>0</v>
      </c>
      <c r="N229" s="298" t="s">
        <v>4918</v>
      </c>
      <c r="O229" s="298" t="s">
        <v>4924</v>
      </c>
      <c r="P229" s="261">
        <f>ROUND(SUMIF('AV-Bewegungsdaten'!B:B,A229,'AV-Bewegungsdaten'!D:D),3)</f>
        <v>0</v>
      </c>
      <c r="Q229" s="259">
        <f>ROUND(SUMIF('AV-Bewegungsdaten'!B:B,$A229,'AV-Bewegungsdaten'!E:E),5)</f>
        <v>0</v>
      </c>
      <c r="S229" s="444"/>
      <c r="T229" s="444"/>
      <c r="U229" s="261">
        <f>ROUND(SUMIF('DV-Bewegungsdaten'!B:B,A229,'DV-Bewegungsdaten'!D:D),3)</f>
        <v>0</v>
      </c>
      <c r="V229" s="259">
        <f>ROUND(SUMIF('DV-Bewegungsdaten'!B:B,A229,'DV-Bewegungsdaten'!E:E),5)</f>
        <v>0</v>
      </c>
      <c r="X229" s="444"/>
      <c r="Y229" s="444"/>
      <c r="AK229" s="305"/>
    </row>
    <row r="230" spans="1:37" ht="15" customHeight="1" x14ac:dyDescent="0.25">
      <c r="A230" s="103" t="s">
        <v>1529</v>
      </c>
      <c r="B230" s="101" t="s">
        <v>2068</v>
      </c>
      <c r="C230" s="101" t="s">
        <v>3986</v>
      </c>
      <c r="D230" s="101" t="s">
        <v>1530</v>
      </c>
      <c r="E230" s="101" t="s">
        <v>2443</v>
      </c>
      <c r="F230" s="102">
        <v>11.67</v>
      </c>
      <c r="G230" s="102">
        <v>11.87</v>
      </c>
      <c r="H230" s="102">
        <v>9.34</v>
      </c>
      <c r="I230" s="102"/>
      <c r="J230" s="445"/>
      <c r="K230" s="258">
        <f>ROUND(SUMIF('VGT-Bewegungsdaten'!B:B,A230,'VGT-Bewegungsdaten'!D:D),3)</f>
        <v>0</v>
      </c>
      <c r="L230" s="259">
        <f>ROUND(SUMIF('VGT-Bewegungsdaten'!B:B,$A230,'VGT-Bewegungsdaten'!E:E),5)</f>
        <v>0</v>
      </c>
      <c r="N230" s="298" t="s">
        <v>4918</v>
      </c>
      <c r="O230" s="298" t="s">
        <v>4925</v>
      </c>
      <c r="P230" s="261">
        <f>ROUND(SUMIF('AV-Bewegungsdaten'!B:B,A230,'AV-Bewegungsdaten'!D:D),3)</f>
        <v>0</v>
      </c>
      <c r="Q230" s="259">
        <f>ROUND(SUMIF('AV-Bewegungsdaten'!B:B,$A230,'AV-Bewegungsdaten'!E:E),5)</f>
        <v>0</v>
      </c>
      <c r="S230" s="444"/>
      <c r="T230" s="444"/>
      <c r="U230" s="261">
        <f>ROUND(SUMIF('DV-Bewegungsdaten'!B:B,A230,'DV-Bewegungsdaten'!D:D),3)</f>
        <v>0</v>
      </c>
      <c r="V230" s="259">
        <f>ROUND(SUMIF('DV-Bewegungsdaten'!B:B,A230,'DV-Bewegungsdaten'!E:E),5)</f>
        <v>0</v>
      </c>
      <c r="X230" s="444"/>
      <c r="Y230" s="444"/>
      <c r="AK230" s="305"/>
    </row>
    <row r="231" spans="1:37" ht="15" customHeight="1" x14ac:dyDescent="0.25">
      <c r="A231" s="103" t="s">
        <v>5953</v>
      </c>
      <c r="B231" s="101" t="s">
        <v>2068</v>
      </c>
      <c r="C231" s="101" t="s">
        <v>3986</v>
      </c>
      <c r="D231" s="101" t="s">
        <v>5874</v>
      </c>
      <c r="E231" s="101" t="s">
        <v>5818</v>
      </c>
      <c r="F231" s="102">
        <v>21.05</v>
      </c>
      <c r="G231" s="102">
        <v>21.25</v>
      </c>
      <c r="H231" s="102">
        <v>16.84</v>
      </c>
      <c r="I231" s="102"/>
      <c r="J231" s="445"/>
      <c r="K231" s="258">
        <f>ROUND(SUMIF('VGT-Bewegungsdaten'!B:B,A231,'VGT-Bewegungsdaten'!D:D),3)</f>
        <v>0</v>
      </c>
      <c r="L231" s="259">
        <f>ROUND(SUMIF('VGT-Bewegungsdaten'!B:B,$A231,'VGT-Bewegungsdaten'!E:E),5)</f>
        <v>0</v>
      </c>
      <c r="N231" s="298" t="s">
        <v>4918</v>
      </c>
      <c r="O231" s="298" t="s">
        <v>4925</v>
      </c>
      <c r="P231" s="261">
        <f>ROUND(SUMIF('AV-Bewegungsdaten'!B:B,A231,'AV-Bewegungsdaten'!D:D),3)</f>
        <v>0</v>
      </c>
      <c r="Q231" s="259">
        <f>ROUND(SUMIF('AV-Bewegungsdaten'!B:B,$A231,'AV-Bewegungsdaten'!E:E),5)</f>
        <v>0</v>
      </c>
      <c r="S231" s="444"/>
      <c r="T231" s="444"/>
      <c r="U231" s="261">
        <f>ROUND(SUMIF('DV-Bewegungsdaten'!B:B,A231,'DV-Bewegungsdaten'!D:D),3)</f>
        <v>0</v>
      </c>
      <c r="V231" s="259">
        <f>ROUND(SUMIF('DV-Bewegungsdaten'!B:B,A231,'DV-Bewegungsdaten'!E:E),5)</f>
        <v>0</v>
      </c>
      <c r="X231" s="444"/>
      <c r="Y231" s="444"/>
      <c r="AK231" s="305"/>
    </row>
    <row r="232" spans="1:37" ht="15" customHeight="1" x14ac:dyDescent="0.25">
      <c r="A232" s="103" t="s">
        <v>1531</v>
      </c>
      <c r="B232" s="101" t="s">
        <v>2068</v>
      </c>
      <c r="C232" s="101" t="s">
        <v>3986</v>
      </c>
      <c r="D232" s="101" t="s">
        <v>1532</v>
      </c>
      <c r="E232" s="101" t="s">
        <v>1533</v>
      </c>
      <c r="F232" s="102">
        <v>14.67</v>
      </c>
      <c r="G232" s="102">
        <v>14.87</v>
      </c>
      <c r="H232" s="102">
        <v>11.74</v>
      </c>
      <c r="I232" s="102"/>
      <c r="J232" s="445"/>
      <c r="K232" s="258">
        <f>ROUND(SUMIF('VGT-Bewegungsdaten'!B:B,A232,'VGT-Bewegungsdaten'!D:D),3)</f>
        <v>0</v>
      </c>
      <c r="L232" s="259">
        <f>ROUND(SUMIF('VGT-Bewegungsdaten'!B:B,$A232,'VGT-Bewegungsdaten'!E:E),5)</f>
        <v>0</v>
      </c>
      <c r="N232" s="298" t="s">
        <v>4918</v>
      </c>
      <c r="O232" s="298" t="s">
        <v>4925</v>
      </c>
      <c r="P232" s="261">
        <f>ROUND(SUMIF('AV-Bewegungsdaten'!B:B,A232,'AV-Bewegungsdaten'!D:D),3)</f>
        <v>0</v>
      </c>
      <c r="Q232" s="259">
        <f>ROUND(SUMIF('AV-Bewegungsdaten'!B:B,$A232,'AV-Bewegungsdaten'!E:E),5)</f>
        <v>0</v>
      </c>
      <c r="S232" s="444"/>
      <c r="T232" s="444"/>
      <c r="U232" s="261">
        <f>ROUND(SUMIF('DV-Bewegungsdaten'!B:B,A232,'DV-Bewegungsdaten'!D:D),3)</f>
        <v>0</v>
      </c>
      <c r="V232" s="259">
        <f>ROUND(SUMIF('DV-Bewegungsdaten'!B:B,A232,'DV-Bewegungsdaten'!E:E),5)</f>
        <v>0</v>
      </c>
      <c r="X232" s="444"/>
      <c r="Y232" s="444"/>
      <c r="AK232" s="305"/>
    </row>
    <row r="233" spans="1:37" ht="15" customHeight="1" x14ac:dyDescent="0.25">
      <c r="A233" s="103" t="s">
        <v>1534</v>
      </c>
      <c r="B233" s="101" t="s">
        <v>2068</v>
      </c>
      <c r="C233" s="101" t="s">
        <v>3986</v>
      </c>
      <c r="D233" s="101" t="s">
        <v>1535</v>
      </c>
      <c r="E233" s="101" t="s">
        <v>1536</v>
      </c>
      <c r="F233" s="102">
        <v>14.67</v>
      </c>
      <c r="G233" s="102">
        <v>14.87</v>
      </c>
      <c r="H233" s="102">
        <v>11.74</v>
      </c>
      <c r="I233" s="102"/>
      <c r="J233" s="445"/>
      <c r="K233" s="258">
        <f>ROUND(SUMIF('VGT-Bewegungsdaten'!B:B,A233,'VGT-Bewegungsdaten'!D:D),3)</f>
        <v>0</v>
      </c>
      <c r="L233" s="259">
        <f>ROUND(SUMIF('VGT-Bewegungsdaten'!B:B,$A233,'VGT-Bewegungsdaten'!E:E),5)</f>
        <v>0</v>
      </c>
      <c r="N233" s="298" t="s">
        <v>4918</v>
      </c>
      <c r="O233" s="298" t="s">
        <v>4925</v>
      </c>
      <c r="P233" s="261">
        <f>ROUND(SUMIF('AV-Bewegungsdaten'!B:B,A233,'AV-Bewegungsdaten'!D:D),3)</f>
        <v>0</v>
      </c>
      <c r="Q233" s="259">
        <f>ROUND(SUMIF('AV-Bewegungsdaten'!B:B,$A233,'AV-Bewegungsdaten'!E:E),5)</f>
        <v>0</v>
      </c>
      <c r="S233" s="444"/>
      <c r="T233" s="444"/>
      <c r="U233" s="261">
        <f>ROUND(SUMIF('DV-Bewegungsdaten'!B:B,A233,'DV-Bewegungsdaten'!D:D),3)</f>
        <v>0</v>
      </c>
      <c r="V233" s="259">
        <f>ROUND(SUMIF('DV-Bewegungsdaten'!B:B,A233,'DV-Bewegungsdaten'!E:E),5)</f>
        <v>0</v>
      </c>
      <c r="X233" s="444"/>
      <c r="Y233" s="444"/>
      <c r="AK233" s="305"/>
    </row>
    <row r="234" spans="1:37" ht="15" customHeight="1" x14ac:dyDescent="0.25">
      <c r="A234" s="103" t="s">
        <v>2534</v>
      </c>
      <c r="B234" s="101" t="s">
        <v>2068</v>
      </c>
      <c r="C234" s="101" t="s">
        <v>3986</v>
      </c>
      <c r="D234" s="101" t="s">
        <v>2535</v>
      </c>
      <c r="E234" s="101" t="s">
        <v>2536</v>
      </c>
      <c r="F234" s="102">
        <v>14.64</v>
      </c>
      <c r="G234" s="102">
        <v>14.84</v>
      </c>
      <c r="H234" s="102">
        <v>11.71</v>
      </c>
      <c r="I234" s="102"/>
      <c r="J234" s="445"/>
      <c r="K234" s="258">
        <f>ROUND(SUMIF('VGT-Bewegungsdaten'!B:B,A234,'VGT-Bewegungsdaten'!D:D),3)</f>
        <v>0</v>
      </c>
      <c r="L234" s="259">
        <f>ROUND(SUMIF('VGT-Bewegungsdaten'!B:B,$A234,'VGT-Bewegungsdaten'!E:E),5)</f>
        <v>0</v>
      </c>
      <c r="N234" s="298" t="s">
        <v>4918</v>
      </c>
      <c r="O234" s="298" t="s">
        <v>4925</v>
      </c>
      <c r="P234" s="261">
        <f>ROUND(SUMIF('AV-Bewegungsdaten'!B:B,A234,'AV-Bewegungsdaten'!D:D),3)</f>
        <v>0</v>
      </c>
      <c r="Q234" s="259">
        <f>ROUND(SUMIF('AV-Bewegungsdaten'!B:B,$A234,'AV-Bewegungsdaten'!E:E),5)</f>
        <v>0</v>
      </c>
      <c r="S234" s="444"/>
      <c r="T234" s="444"/>
      <c r="U234" s="261">
        <f>ROUND(SUMIF('DV-Bewegungsdaten'!B:B,A234,'DV-Bewegungsdaten'!D:D),3)</f>
        <v>0</v>
      </c>
      <c r="V234" s="259">
        <f>ROUND(SUMIF('DV-Bewegungsdaten'!B:B,A234,'DV-Bewegungsdaten'!E:E),5)</f>
        <v>0</v>
      </c>
      <c r="X234" s="444"/>
      <c r="Y234" s="444"/>
      <c r="AK234" s="305"/>
    </row>
    <row r="235" spans="1:37" ht="15" customHeight="1" x14ac:dyDescent="0.25">
      <c r="A235" s="103" t="s">
        <v>3277</v>
      </c>
      <c r="B235" s="101" t="s">
        <v>2068</v>
      </c>
      <c r="C235" s="101" t="s">
        <v>3986</v>
      </c>
      <c r="D235" s="101" t="s">
        <v>3278</v>
      </c>
      <c r="E235" s="101" t="s">
        <v>3279</v>
      </c>
      <c r="F235" s="102">
        <v>14.61</v>
      </c>
      <c r="G235" s="102">
        <v>14.809999999999999</v>
      </c>
      <c r="H235" s="102">
        <v>11.69</v>
      </c>
      <c r="I235" s="102"/>
      <c r="J235" s="445"/>
      <c r="K235" s="258">
        <f>ROUND(SUMIF('VGT-Bewegungsdaten'!B:B,A235,'VGT-Bewegungsdaten'!D:D),3)</f>
        <v>0</v>
      </c>
      <c r="L235" s="259">
        <f>ROUND(SUMIF('VGT-Bewegungsdaten'!B:B,$A235,'VGT-Bewegungsdaten'!E:E),5)</f>
        <v>0</v>
      </c>
      <c r="N235" s="298" t="s">
        <v>4918</v>
      </c>
      <c r="O235" s="298" t="s">
        <v>4925</v>
      </c>
      <c r="P235" s="261">
        <f>ROUND(SUMIF('AV-Bewegungsdaten'!B:B,A235,'AV-Bewegungsdaten'!D:D),3)</f>
        <v>0</v>
      </c>
      <c r="Q235" s="259">
        <f>ROUND(SUMIF('AV-Bewegungsdaten'!B:B,$A235,'AV-Bewegungsdaten'!E:E),5)</f>
        <v>0</v>
      </c>
      <c r="S235" s="444"/>
      <c r="T235" s="444"/>
      <c r="U235" s="261">
        <f>ROUND(SUMIF('DV-Bewegungsdaten'!B:B,A235,'DV-Bewegungsdaten'!D:D),3)</f>
        <v>0</v>
      </c>
      <c r="V235" s="259">
        <f>ROUND(SUMIF('DV-Bewegungsdaten'!B:B,A235,'DV-Bewegungsdaten'!E:E),5)</f>
        <v>0</v>
      </c>
      <c r="X235" s="444"/>
      <c r="Y235" s="444"/>
      <c r="AK235" s="305"/>
    </row>
    <row r="236" spans="1:37" ht="15" customHeight="1" x14ac:dyDescent="0.25">
      <c r="A236" s="103" t="s">
        <v>4038</v>
      </c>
      <c r="B236" s="101" t="s">
        <v>2068</v>
      </c>
      <c r="C236" s="101" t="s">
        <v>3986</v>
      </c>
      <c r="D236" s="101" t="s">
        <v>4039</v>
      </c>
      <c r="E236" s="101" t="s">
        <v>4040</v>
      </c>
      <c r="F236" s="102">
        <v>14.58</v>
      </c>
      <c r="G236" s="102">
        <v>14.78</v>
      </c>
      <c r="H236" s="102">
        <v>11.66</v>
      </c>
      <c r="I236" s="102"/>
      <c r="J236" s="445"/>
      <c r="K236" s="258">
        <f>ROUND(SUMIF('VGT-Bewegungsdaten'!B:B,A236,'VGT-Bewegungsdaten'!D:D),3)</f>
        <v>0</v>
      </c>
      <c r="L236" s="259">
        <f>ROUND(SUMIF('VGT-Bewegungsdaten'!B:B,$A236,'VGT-Bewegungsdaten'!E:E),5)</f>
        <v>0</v>
      </c>
      <c r="N236" s="298" t="s">
        <v>4918</v>
      </c>
      <c r="O236" s="298" t="s">
        <v>4925</v>
      </c>
      <c r="P236" s="261">
        <f>ROUND(SUMIF('AV-Bewegungsdaten'!B:B,A236,'AV-Bewegungsdaten'!D:D),3)</f>
        <v>0</v>
      </c>
      <c r="Q236" s="259">
        <f>ROUND(SUMIF('AV-Bewegungsdaten'!B:B,$A236,'AV-Bewegungsdaten'!E:E),5)</f>
        <v>0</v>
      </c>
      <c r="S236" s="444"/>
      <c r="T236" s="444"/>
      <c r="U236" s="261">
        <f>ROUND(SUMIF('DV-Bewegungsdaten'!B:B,A236,'DV-Bewegungsdaten'!D:D),3)</f>
        <v>0</v>
      </c>
      <c r="V236" s="259">
        <f>ROUND(SUMIF('DV-Bewegungsdaten'!B:B,A236,'DV-Bewegungsdaten'!E:E),5)</f>
        <v>0</v>
      </c>
      <c r="X236" s="444"/>
      <c r="Y236" s="444"/>
      <c r="AK236" s="305"/>
    </row>
    <row r="237" spans="1:37" ht="15" customHeight="1" x14ac:dyDescent="0.25">
      <c r="A237" s="103" t="s">
        <v>1537</v>
      </c>
      <c r="B237" s="101" t="s">
        <v>2068</v>
      </c>
      <c r="C237" s="101" t="s">
        <v>3986</v>
      </c>
      <c r="D237" s="101" t="s">
        <v>1538</v>
      </c>
      <c r="E237" s="101" t="s">
        <v>2443</v>
      </c>
      <c r="F237" s="102">
        <v>12.67</v>
      </c>
      <c r="G237" s="102">
        <v>12.87</v>
      </c>
      <c r="H237" s="102">
        <v>10.14</v>
      </c>
      <c r="I237" s="102"/>
      <c r="J237" s="445"/>
      <c r="K237" s="258">
        <f>ROUND(SUMIF('VGT-Bewegungsdaten'!B:B,A237,'VGT-Bewegungsdaten'!D:D),3)</f>
        <v>0</v>
      </c>
      <c r="L237" s="259">
        <f>ROUND(SUMIF('VGT-Bewegungsdaten'!B:B,$A237,'VGT-Bewegungsdaten'!E:E),5)</f>
        <v>0</v>
      </c>
      <c r="N237" s="298" t="s">
        <v>4918</v>
      </c>
      <c r="O237" s="298" t="s">
        <v>4925</v>
      </c>
      <c r="P237" s="261">
        <f>ROUND(SUMIF('AV-Bewegungsdaten'!B:B,A237,'AV-Bewegungsdaten'!D:D),3)</f>
        <v>0</v>
      </c>
      <c r="Q237" s="259">
        <f>ROUND(SUMIF('AV-Bewegungsdaten'!B:B,$A237,'AV-Bewegungsdaten'!E:E),5)</f>
        <v>0</v>
      </c>
      <c r="S237" s="444"/>
      <c r="T237" s="444"/>
      <c r="U237" s="261">
        <f>ROUND(SUMIF('DV-Bewegungsdaten'!B:B,A237,'DV-Bewegungsdaten'!D:D),3)</f>
        <v>0</v>
      </c>
      <c r="V237" s="259">
        <f>ROUND(SUMIF('DV-Bewegungsdaten'!B:B,A237,'DV-Bewegungsdaten'!E:E),5)</f>
        <v>0</v>
      </c>
      <c r="X237" s="444"/>
      <c r="Y237" s="444"/>
      <c r="AK237" s="305"/>
    </row>
    <row r="238" spans="1:37" ht="15" customHeight="1" x14ac:dyDescent="0.25">
      <c r="A238" s="103" t="s">
        <v>1539</v>
      </c>
      <c r="B238" s="101" t="s">
        <v>2068</v>
      </c>
      <c r="C238" s="101" t="s">
        <v>3986</v>
      </c>
      <c r="D238" s="101" t="s">
        <v>1540</v>
      </c>
      <c r="E238" s="101" t="s">
        <v>1533</v>
      </c>
      <c r="F238" s="102">
        <v>15.67</v>
      </c>
      <c r="G238" s="102">
        <v>15.87</v>
      </c>
      <c r="H238" s="102">
        <v>12.54</v>
      </c>
      <c r="I238" s="102"/>
      <c r="J238" s="445"/>
      <c r="K238" s="258">
        <f>ROUND(SUMIF('VGT-Bewegungsdaten'!B:B,A238,'VGT-Bewegungsdaten'!D:D),3)</f>
        <v>0</v>
      </c>
      <c r="L238" s="259">
        <f>ROUND(SUMIF('VGT-Bewegungsdaten'!B:B,$A238,'VGT-Bewegungsdaten'!E:E),5)</f>
        <v>0</v>
      </c>
      <c r="N238" s="298" t="s">
        <v>4918</v>
      </c>
      <c r="O238" s="298" t="s">
        <v>4925</v>
      </c>
      <c r="P238" s="261">
        <f>ROUND(SUMIF('AV-Bewegungsdaten'!B:B,A238,'AV-Bewegungsdaten'!D:D),3)</f>
        <v>0</v>
      </c>
      <c r="Q238" s="259">
        <f>ROUND(SUMIF('AV-Bewegungsdaten'!B:B,$A238,'AV-Bewegungsdaten'!E:E),5)</f>
        <v>0</v>
      </c>
      <c r="S238" s="444"/>
      <c r="T238" s="444"/>
      <c r="U238" s="261">
        <f>ROUND(SUMIF('DV-Bewegungsdaten'!B:B,A238,'DV-Bewegungsdaten'!D:D),3)</f>
        <v>0</v>
      </c>
      <c r="V238" s="259">
        <f>ROUND(SUMIF('DV-Bewegungsdaten'!B:B,A238,'DV-Bewegungsdaten'!E:E),5)</f>
        <v>0</v>
      </c>
      <c r="X238" s="444"/>
      <c r="Y238" s="444"/>
      <c r="AK238" s="305"/>
    </row>
    <row r="239" spans="1:37" ht="15" customHeight="1" x14ac:dyDescent="0.25">
      <c r="A239" s="103" t="s">
        <v>1541</v>
      </c>
      <c r="B239" s="101" t="s">
        <v>2068</v>
      </c>
      <c r="C239" s="101" t="s">
        <v>3986</v>
      </c>
      <c r="D239" s="101" t="s">
        <v>1542</v>
      </c>
      <c r="E239" s="101" t="s">
        <v>1536</v>
      </c>
      <c r="F239" s="102">
        <v>15.67</v>
      </c>
      <c r="G239" s="102">
        <v>15.87</v>
      </c>
      <c r="H239" s="102">
        <v>12.54</v>
      </c>
      <c r="I239" s="102"/>
      <c r="J239" s="445"/>
      <c r="K239" s="258">
        <f>ROUND(SUMIF('VGT-Bewegungsdaten'!B:B,A239,'VGT-Bewegungsdaten'!D:D),3)</f>
        <v>0</v>
      </c>
      <c r="L239" s="259">
        <f>ROUND(SUMIF('VGT-Bewegungsdaten'!B:B,$A239,'VGT-Bewegungsdaten'!E:E),5)</f>
        <v>0</v>
      </c>
      <c r="N239" s="298" t="s">
        <v>4918</v>
      </c>
      <c r="O239" s="298" t="s">
        <v>4925</v>
      </c>
      <c r="P239" s="261">
        <f>ROUND(SUMIF('AV-Bewegungsdaten'!B:B,A239,'AV-Bewegungsdaten'!D:D),3)</f>
        <v>0</v>
      </c>
      <c r="Q239" s="259">
        <f>ROUND(SUMIF('AV-Bewegungsdaten'!B:B,$A239,'AV-Bewegungsdaten'!E:E),5)</f>
        <v>0</v>
      </c>
      <c r="S239" s="444"/>
      <c r="T239" s="444"/>
      <c r="U239" s="261">
        <f>ROUND(SUMIF('DV-Bewegungsdaten'!B:B,A239,'DV-Bewegungsdaten'!D:D),3)</f>
        <v>0</v>
      </c>
      <c r="V239" s="259">
        <f>ROUND(SUMIF('DV-Bewegungsdaten'!B:B,A239,'DV-Bewegungsdaten'!E:E),5)</f>
        <v>0</v>
      </c>
      <c r="X239" s="444"/>
      <c r="Y239" s="444"/>
      <c r="AK239" s="305"/>
    </row>
    <row r="240" spans="1:37" ht="15" customHeight="1" x14ac:dyDescent="0.25">
      <c r="A240" s="103" t="s">
        <v>2537</v>
      </c>
      <c r="B240" s="101" t="s">
        <v>2068</v>
      </c>
      <c r="C240" s="101" t="s">
        <v>3986</v>
      </c>
      <c r="D240" s="101" t="s">
        <v>2538</v>
      </c>
      <c r="E240" s="101" t="s">
        <v>2536</v>
      </c>
      <c r="F240" s="102">
        <v>15.64</v>
      </c>
      <c r="G240" s="102">
        <v>15.84</v>
      </c>
      <c r="H240" s="102">
        <v>12.51</v>
      </c>
      <c r="I240" s="102"/>
      <c r="J240" s="445"/>
      <c r="K240" s="258">
        <f>ROUND(SUMIF('VGT-Bewegungsdaten'!B:B,A240,'VGT-Bewegungsdaten'!D:D),3)</f>
        <v>0</v>
      </c>
      <c r="L240" s="259">
        <f>ROUND(SUMIF('VGT-Bewegungsdaten'!B:B,$A240,'VGT-Bewegungsdaten'!E:E),5)</f>
        <v>0</v>
      </c>
      <c r="N240" s="298" t="s">
        <v>4918</v>
      </c>
      <c r="O240" s="298" t="s">
        <v>4925</v>
      </c>
      <c r="P240" s="261">
        <f>ROUND(SUMIF('AV-Bewegungsdaten'!B:B,A240,'AV-Bewegungsdaten'!D:D),3)</f>
        <v>0</v>
      </c>
      <c r="Q240" s="259">
        <f>ROUND(SUMIF('AV-Bewegungsdaten'!B:B,$A240,'AV-Bewegungsdaten'!E:E),5)</f>
        <v>0</v>
      </c>
      <c r="S240" s="444"/>
      <c r="T240" s="444"/>
      <c r="U240" s="261">
        <f>ROUND(SUMIF('DV-Bewegungsdaten'!B:B,A240,'DV-Bewegungsdaten'!D:D),3)</f>
        <v>0</v>
      </c>
      <c r="V240" s="259">
        <f>ROUND(SUMIF('DV-Bewegungsdaten'!B:B,A240,'DV-Bewegungsdaten'!E:E),5)</f>
        <v>0</v>
      </c>
      <c r="X240" s="444"/>
      <c r="Y240" s="444"/>
      <c r="AK240" s="305"/>
    </row>
    <row r="241" spans="1:37" ht="15" customHeight="1" x14ac:dyDescent="0.25">
      <c r="A241" s="103" t="s">
        <v>3280</v>
      </c>
      <c r="B241" s="101" t="s">
        <v>2068</v>
      </c>
      <c r="C241" s="101" t="s">
        <v>3986</v>
      </c>
      <c r="D241" s="101" t="s">
        <v>3281</v>
      </c>
      <c r="E241" s="101" t="s">
        <v>3279</v>
      </c>
      <c r="F241" s="102">
        <v>15.61</v>
      </c>
      <c r="G241" s="102">
        <v>15.809999999999999</v>
      </c>
      <c r="H241" s="102">
        <v>12.49</v>
      </c>
      <c r="I241" s="102"/>
      <c r="J241" s="445"/>
      <c r="K241" s="258">
        <f>ROUND(SUMIF('VGT-Bewegungsdaten'!B:B,A241,'VGT-Bewegungsdaten'!D:D),3)</f>
        <v>0</v>
      </c>
      <c r="L241" s="259">
        <f>ROUND(SUMIF('VGT-Bewegungsdaten'!B:B,$A241,'VGT-Bewegungsdaten'!E:E),5)</f>
        <v>0</v>
      </c>
      <c r="N241" s="298" t="s">
        <v>4918</v>
      </c>
      <c r="O241" s="298" t="s">
        <v>4925</v>
      </c>
      <c r="P241" s="261">
        <f>ROUND(SUMIF('AV-Bewegungsdaten'!B:B,A241,'AV-Bewegungsdaten'!D:D),3)</f>
        <v>0</v>
      </c>
      <c r="Q241" s="259">
        <f>ROUND(SUMIF('AV-Bewegungsdaten'!B:B,$A241,'AV-Bewegungsdaten'!E:E),5)</f>
        <v>0</v>
      </c>
      <c r="S241" s="444"/>
      <c r="T241" s="444"/>
      <c r="U241" s="261">
        <f>ROUND(SUMIF('DV-Bewegungsdaten'!B:B,A241,'DV-Bewegungsdaten'!D:D),3)</f>
        <v>0</v>
      </c>
      <c r="V241" s="259">
        <f>ROUND(SUMIF('DV-Bewegungsdaten'!B:B,A241,'DV-Bewegungsdaten'!E:E),5)</f>
        <v>0</v>
      </c>
      <c r="X241" s="444"/>
      <c r="Y241" s="444"/>
      <c r="AK241" s="305"/>
    </row>
    <row r="242" spans="1:37" ht="15" customHeight="1" x14ac:dyDescent="0.25">
      <c r="A242" s="103" t="s">
        <v>4041</v>
      </c>
      <c r="B242" s="101" t="s">
        <v>2068</v>
      </c>
      <c r="C242" s="101" t="s">
        <v>3986</v>
      </c>
      <c r="D242" s="101" t="s">
        <v>4042</v>
      </c>
      <c r="E242" s="101" t="s">
        <v>4040</v>
      </c>
      <c r="F242" s="102">
        <v>15.58</v>
      </c>
      <c r="G242" s="102">
        <v>15.78</v>
      </c>
      <c r="H242" s="102">
        <v>12.46</v>
      </c>
      <c r="I242" s="102"/>
      <c r="J242" s="445"/>
      <c r="K242" s="258">
        <f>ROUND(SUMIF('VGT-Bewegungsdaten'!B:B,A242,'VGT-Bewegungsdaten'!D:D),3)</f>
        <v>0</v>
      </c>
      <c r="L242" s="259">
        <f>ROUND(SUMIF('VGT-Bewegungsdaten'!B:B,$A242,'VGT-Bewegungsdaten'!E:E),5)</f>
        <v>0</v>
      </c>
      <c r="N242" s="298" t="s">
        <v>4918</v>
      </c>
      <c r="O242" s="298" t="s">
        <v>4925</v>
      </c>
      <c r="P242" s="261">
        <f>ROUND(SUMIF('AV-Bewegungsdaten'!B:B,A242,'AV-Bewegungsdaten'!D:D),3)</f>
        <v>0</v>
      </c>
      <c r="Q242" s="259">
        <f>ROUND(SUMIF('AV-Bewegungsdaten'!B:B,$A242,'AV-Bewegungsdaten'!E:E),5)</f>
        <v>0</v>
      </c>
      <c r="S242" s="444"/>
      <c r="T242" s="444"/>
      <c r="U242" s="261">
        <f>ROUND(SUMIF('DV-Bewegungsdaten'!B:B,A242,'DV-Bewegungsdaten'!D:D),3)</f>
        <v>0</v>
      </c>
      <c r="V242" s="259">
        <f>ROUND(SUMIF('DV-Bewegungsdaten'!B:B,A242,'DV-Bewegungsdaten'!E:E),5)</f>
        <v>0</v>
      </c>
      <c r="X242" s="444"/>
      <c r="Y242" s="444"/>
      <c r="AK242" s="305"/>
    </row>
    <row r="243" spans="1:37" ht="15" customHeight="1" x14ac:dyDescent="0.25">
      <c r="A243" s="103" t="s">
        <v>6333</v>
      </c>
      <c r="B243" s="101" t="s">
        <v>2068</v>
      </c>
      <c r="C243" s="101" t="s">
        <v>3986</v>
      </c>
      <c r="D243" s="101" t="s">
        <v>6334</v>
      </c>
      <c r="E243" s="101" t="s">
        <v>4040</v>
      </c>
      <c r="F243" s="102">
        <v>15.469999999999999</v>
      </c>
      <c r="G243" s="102">
        <v>15.67</v>
      </c>
      <c r="H243" s="102">
        <v>12.38</v>
      </c>
      <c r="I243" s="102"/>
      <c r="J243" s="445"/>
      <c r="K243" s="258">
        <f>ROUND(SUMIF('VGT-Bewegungsdaten'!B:B,A243,'VGT-Bewegungsdaten'!D:D),3)</f>
        <v>0</v>
      </c>
      <c r="L243" s="259">
        <f>ROUND(SUMIF('VGT-Bewegungsdaten'!B:B,$A243,'VGT-Bewegungsdaten'!E:E),5)</f>
        <v>0</v>
      </c>
      <c r="N243" s="298" t="s">
        <v>4918</v>
      </c>
      <c r="O243" s="298" t="s">
        <v>4925</v>
      </c>
      <c r="P243" s="261">
        <f>ROUND(SUMIF('AV-Bewegungsdaten'!B:B,A243,'AV-Bewegungsdaten'!D:D),3)</f>
        <v>0</v>
      </c>
      <c r="Q243" s="259">
        <f>ROUND(SUMIF('AV-Bewegungsdaten'!B:B,$A243,'AV-Bewegungsdaten'!E:E),5)</f>
        <v>0</v>
      </c>
      <c r="S243" s="444"/>
      <c r="T243" s="444"/>
      <c r="U243" s="261">
        <f>ROUND(SUMIF('DV-Bewegungsdaten'!B:B,A243,'DV-Bewegungsdaten'!D:D),3)</f>
        <v>0</v>
      </c>
      <c r="V243" s="259">
        <f>ROUND(SUMIF('DV-Bewegungsdaten'!B:B,A243,'DV-Bewegungsdaten'!E:E),5)</f>
        <v>0</v>
      </c>
      <c r="X243" s="444"/>
      <c r="Y243" s="444"/>
      <c r="AK243" s="305"/>
    </row>
    <row r="244" spans="1:37" ht="15" customHeight="1" x14ac:dyDescent="0.25">
      <c r="A244" s="103" t="s">
        <v>7084</v>
      </c>
      <c r="B244" s="101" t="s">
        <v>2068</v>
      </c>
      <c r="C244" s="101" t="s">
        <v>3986</v>
      </c>
      <c r="D244" s="101" t="s">
        <v>7085</v>
      </c>
      <c r="E244" s="101" t="s">
        <v>6372</v>
      </c>
      <c r="F244" s="102">
        <v>15.44</v>
      </c>
      <c r="G244" s="102">
        <v>15.639999999999999</v>
      </c>
      <c r="H244" s="102">
        <v>12.35</v>
      </c>
      <c r="I244" s="102"/>
      <c r="J244" s="445"/>
      <c r="K244" s="258">
        <f>ROUND(SUMIF('VGT-Bewegungsdaten'!B:B,A244,'VGT-Bewegungsdaten'!D:D),3)</f>
        <v>0</v>
      </c>
      <c r="L244" s="259">
        <f>ROUND(SUMIF('VGT-Bewegungsdaten'!B:B,$A244,'VGT-Bewegungsdaten'!E:E),5)</f>
        <v>0</v>
      </c>
      <c r="N244" s="298" t="s">
        <v>4918</v>
      </c>
      <c r="O244" s="298" t="s">
        <v>4925</v>
      </c>
      <c r="P244" s="261">
        <f>ROUND(SUMIF('AV-Bewegungsdaten'!B:B,A244,'AV-Bewegungsdaten'!D:D),3)</f>
        <v>0</v>
      </c>
      <c r="Q244" s="259">
        <f>ROUND(SUMIF('AV-Bewegungsdaten'!B:B,$A244,'AV-Bewegungsdaten'!E:E),5)</f>
        <v>0</v>
      </c>
      <c r="S244" s="444"/>
      <c r="T244" s="444"/>
      <c r="U244" s="261">
        <f>ROUND(SUMIF('DV-Bewegungsdaten'!B:B,A244,'DV-Bewegungsdaten'!D:D),3)</f>
        <v>0</v>
      </c>
      <c r="V244" s="259">
        <f>ROUND(SUMIF('DV-Bewegungsdaten'!B:B,A244,'DV-Bewegungsdaten'!E:E),5)</f>
        <v>0</v>
      </c>
      <c r="X244" s="444"/>
      <c r="Y244" s="444"/>
      <c r="AK244" s="305"/>
    </row>
    <row r="245" spans="1:37" ht="15" customHeight="1" x14ac:dyDescent="0.25">
      <c r="A245" s="103" t="s">
        <v>1543</v>
      </c>
      <c r="B245" s="101" t="s">
        <v>2068</v>
      </c>
      <c r="C245" s="101" t="s">
        <v>3986</v>
      </c>
      <c r="D245" s="101" t="s">
        <v>1544</v>
      </c>
      <c r="E245" s="101" t="s">
        <v>2443</v>
      </c>
      <c r="F245" s="102">
        <v>17.670000000000002</v>
      </c>
      <c r="G245" s="102">
        <v>17.87</v>
      </c>
      <c r="H245" s="102">
        <v>14.14</v>
      </c>
      <c r="I245" s="102"/>
      <c r="J245" s="445"/>
      <c r="K245" s="258">
        <f>ROUND(SUMIF('VGT-Bewegungsdaten'!B:B,A245,'VGT-Bewegungsdaten'!D:D),3)</f>
        <v>0</v>
      </c>
      <c r="L245" s="259">
        <f>ROUND(SUMIF('VGT-Bewegungsdaten'!B:B,$A245,'VGT-Bewegungsdaten'!E:E),5)</f>
        <v>0</v>
      </c>
      <c r="N245" s="298" t="s">
        <v>4918</v>
      </c>
      <c r="O245" s="298" t="s">
        <v>4925</v>
      </c>
      <c r="P245" s="261">
        <f>ROUND(SUMIF('AV-Bewegungsdaten'!B:B,A245,'AV-Bewegungsdaten'!D:D),3)</f>
        <v>0</v>
      </c>
      <c r="Q245" s="259">
        <f>ROUND(SUMIF('AV-Bewegungsdaten'!B:B,$A245,'AV-Bewegungsdaten'!E:E),5)</f>
        <v>0</v>
      </c>
      <c r="S245" s="444"/>
      <c r="T245" s="444"/>
      <c r="U245" s="261">
        <f>ROUND(SUMIF('DV-Bewegungsdaten'!B:B,A245,'DV-Bewegungsdaten'!D:D),3)</f>
        <v>0</v>
      </c>
      <c r="V245" s="259">
        <f>ROUND(SUMIF('DV-Bewegungsdaten'!B:B,A245,'DV-Bewegungsdaten'!E:E),5)</f>
        <v>0</v>
      </c>
      <c r="X245" s="444"/>
      <c r="Y245" s="444"/>
      <c r="AK245" s="305"/>
    </row>
    <row r="246" spans="1:37" ht="15" customHeight="1" x14ac:dyDescent="0.25">
      <c r="A246" s="103" t="s">
        <v>1545</v>
      </c>
      <c r="B246" s="101" t="s">
        <v>2068</v>
      </c>
      <c r="C246" s="101" t="s">
        <v>3986</v>
      </c>
      <c r="D246" s="101" t="s">
        <v>1546</v>
      </c>
      <c r="E246" s="101" t="s">
        <v>1533</v>
      </c>
      <c r="F246" s="102">
        <v>20.67</v>
      </c>
      <c r="G246" s="102">
        <v>20.87</v>
      </c>
      <c r="H246" s="102">
        <v>16.54</v>
      </c>
      <c r="I246" s="102"/>
      <c r="J246" s="445"/>
      <c r="K246" s="258">
        <f>ROUND(SUMIF('VGT-Bewegungsdaten'!B:B,A246,'VGT-Bewegungsdaten'!D:D),3)</f>
        <v>0</v>
      </c>
      <c r="L246" s="259">
        <f>ROUND(SUMIF('VGT-Bewegungsdaten'!B:B,$A246,'VGT-Bewegungsdaten'!E:E),5)</f>
        <v>0</v>
      </c>
      <c r="N246" s="298" t="s">
        <v>4918</v>
      </c>
      <c r="O246" s="298" t="s">
        <v>4925</v>
      </c>
      <c r="P246" s="261">
        <f>ROUND(SUMIF('AV-Bewegungsdaten'!B:B,A246,'AV-Bewegungsdaten'!D:D),3)</f>
        <v>0</v>
      </c>
      <c r="Q246" s="259">
        <f>ROUND(SUMIF('AV-Bewegungsdaten'!B:B,$A246,'AV-Bewegungsdaten'!E:E),5)</f>
        <v>0</v>
      </c>
      <c r="S246" s="444"/>
      <c r="T246" s="444"/>
      <c r="U246" s="261">
        <f>ROUND(SUMIF('DV-Bewegungsdaten'!B:B,A246,'DV-Bewegungsdaten'!D:D),3)</f>
        <v>0</v>
      </c>
      <c r="V246" s="259">
        <f>ROUND(SUMIF('DV-Bewegungsdaten'!B:B,A246,'DV-Bewegungsdaten'!E:E),5)</f>
        <v>0</v>
      </c>
      <c r="X246" s="444"/>
      <c r="Y246" s="444"/>
      <c r="AK246" s="305"/>
    </row>
    <row r="247" spans="1:37" ht="15" customHeight="1" x14ac:dyDescent="0.25">
      <c r="A247" s="103" t="s">
        <v>1547</v>
      </c>
      <c r="B247" s="101" t="s">
        <v>2068</v>
      </c>
      <c r="C247" s="101" t="s">
        <v>3986</v>
      </c>
      <c r="D247" s="101" t="s">
        <v>1548</v>
      </c>
      <c r="E247" s="101" t="s">
        <v>1536</v>
      </c>
      <c r="F247" s="102">
        <v>20.67</v>
      </c>
      <c r="G247" s="102">
        <v>20.87</v>
      </c>
      <c r="H247" s="102">
        <v>16.54</v>
      </c>
      <c r="I247" s="102"/>
      <c r="J247" s="445"/>
      <c r="K247" s="258">
        <f>ROUND(SUMIF('VGT-Bewegungsdaten'!B:B,A247,'VGT-Bewegungsdaten'!D:D),3)</f>
        <v>0</v>
      </c>
      <c r="L247" s="259">
        <f>ROUND(SUMIF('VGT-Bewegungsdaten'!B:B,$A247,'VGT-Bewegungsdaten'!E:E),5)</f>
        <v>0</v>
      </c>
      <c r="N247" s="298" t="s">
        <v>4918</v>
      </c>
      <c r="O247" s="298" t="s">
        <v>4925</v>
      </c>
      <c r="P247" s="261">
        <f>ROUND(SUMIF('AV-Bewegungsdaten'!B:B,A247,'AV-Bewegungsdaten'!D:D),3)</f>
        <v>0</v>
      </c>
      <c r="Q247" s="259">
        <f>ROUND(SUMIF('AV-Bewegungsdaten'!B:B,$A247,'AV-Bewegungsdaten'!E:E),5)</f>
        <v>0</v>
      </c>
      <c r="S247" s="444"/>
      <c r="T247" s="444"/>
      <c r="U247" s="261">
        <f>ROUND(SUMIF('DV-Bewegungsdaten'!B:B,A247,'DV-Bewegungsdaten'!D:D),3)</f>
        <v>0</v>
      </c>
      <c r="V247" s="259">
        <f>ROUND(SUMIF('DV-Bewegungsdaten'!B:B,A247,'DV-Bewegungsdaten'!E:E),5)</f>
        <v>0</v>
      </c>
      <c r="X247" s="444"/>
      <c r="Y247" s="444"/>
      <c r="AK247" s="305"/>
    </row>
    <row r="248" spans="1:37" ht="15" customHeight="1" x14ac:dyDescent="0.25">
      <c r="A248" s="103" t="s">
        <v>2539</v>
      </c>
      <c r="B248" s="101" t="s">
        <v>2068</v>
      </c>
      <c r="C248" s="101" t="s">
        <v>3986</v>
      </c>
      <c r="D248" s="101" t="s">
        <v>2540</v>
      </c>
      <c r="E248" s="101" t="s">
        <v>2536</v>
      </c>
      <c r="F248" s="102">
        <v>20.64</v>
      </c>
      <c r="G248" s="102">
        <v>20.84</v>
      </c>
      <c r="H248" s="102">
        <v>16.510000000000002</v>
      </c>
      <c r="I248" s="102"/>
      <c r="J248" s="445"/>
      <c r="K248" s="258">
        <f>ROUND(SUMIF('VGT-Bewegungsdaten'!B:B,A248,'VGT-Bewegungsdaten'!D:D),3)</f>
        <v>0</v>
      </c>
      <c r="L248" s="259">
        <f>ROUND(SUMIF('VGT-Bewegungsdaten'!B:B,$A248,'VGT-Bewegungsdaten'!E:E),5)</f>
        <v>0</v>
      </c>
      <c r="N248" s="298" t="s">
        <v>4918</v>
      </c>
      <c r="O248" s="298" t="s">
        <v>4925</v>
      </c>
      <c r="P248" s="261">
        <f>ROUND(SUMIF('AV-Bewegungsdaten'!B:B,A248,'AV-Bewegungsdaten'!D:D),3)</f>
        <v>0</v>
      </c>
      <c r="Q248" s="259">
        <f>ROUND(SUMIF('AV-Bewegungsdaten'!B:B,$A248,'AV-Bewegungsdaten'!E:E),5)</f>
        <v>0</v>
      </c>
      <c r="S248" s="444"/>
      <c r="T248" s="444"/>
      <c r="U248" s="261">
        <f>ROUND(SUMIF('DV-Bewegungsdaten'!B:B,A248,'DV-Bewegungsdaten'!D:D),3)</f>
        <v>0</v>
      </c>
      <c r="V248" s="259">
        <f>ROUND(SUMIF('DV-Bewegungsdaten'!B:B,A248,'DV-Bewegungsdaten'!E:E),5)</f>
        <v>0</v>
      </c>
      <c r="X248" s="444"/>
      <c r="Y248" s="444"/>
      <c r="AK248" s="305"/>
    </row>
    <row r="249" spans="1:37" ht="15" customHeight="1" x14ac:dyDescent="0.25">
      <c r="A249" s="103" t="s">
        <v>3282</v>
      </c>
      <c r="B249" s="101" t="s">
        <v>2068</v>
      </c>
      <c r="C249" s="101" t="s">
        <v>3986</v>
      </c>
      <c r="D249" s="101" t="s">
        <v>3283</v>
      </c>
      <c r="E249" s="101" t="s">
        <v>3279</v>
      </c>
      <c r="F249" s="102">
        <v>20.61</v>
      </c>
      <c r="G249" s="102">
        <v>20.81</v>
      </c>
      <c r="H249" s="102">
        <v>16.489999999999998</v>
      </c>
      <c r="I249" s="102"/>
      <c r="J249" s="445"/>
      <c r="K249" s="258">
        <f>ROUND(SUMIF('VGT-Bewegungsdaten'!B:B,A249,'VGT-Bewegungsdaten'!D:D),3)</f>
        <v>0</v>
      </c>
      <c r="L249" s="259">
        <f>ROUND(SUMIF('VGT-Bewegungsdaten'!B:B,$A249,'VGT-Bewegungsdaten'!E:E),5)</f>
        <v>0</v>
      </c>
      <c r="N249" s="298" t="s">
        <v>4918</v>
      </c>
      <c r="O249" s="298" t="s">
        <v>4925</v>
      </c>
      <c r="P249" s="261">
        <f>ROUND(SUMIF('AV-Bewegungsdaten'!B:B,A249,'AV-Bewegungsdaten'!D:D),3)</f>
        <v>0</v>
      </c>
      <c r="Q249" s="259">
        <f>ROUND(SUMIF('AV-Bewegungsdaten'!B:B,$A249,'AV-Bewegungsdaten'!E:E),5)</f>
        <v>0</v>
      </c>
      <c r="S249" s="444"/>
      <c r="T249" s="444"/>
      <c r="U249" s="261">
        <f>ROUND(SUMIF('DV-Bewegungsdaten'!B:B,A249,'DV-Bewegungsdaten'!D:D),3)</f>
        <v>0</v>
      </c>
      <c r="V249" s="259">
        <f>ROUND(SUMIF('DV-Bewegungsdaten'!B:B,A249,'DV-Bewegungsdaten'!E:E),5)</f>
        <v>0</v>
      </c>
      <c r="X249" s="444"/>
      <c r="Y249" s="444"/>
      <c r="AK249" s="305"/>
    </row>
    <row r="250" spans="1:37" ht="15" customHeight="1" x14ac:dyDescent="0.25">
      <c r="A250" s="103" t="s">
        <v>4043</v>
      </c>
      <c r="B250" s="101" t="s">
        <v>2068</v>
      </c>
      <c r="C250" s="101" t="s">
        <v>3986</v>
      </c>
      <c r="D250" s="101" t="s">
        <v>4044</v>
      </c>
      <c r="E250" s="101" t="s">
        <v>4040</v>
      </c>
      <c r="F250" s="102">
        <v>20.58</v>
      </c>
      <c r="G250" s="102">
        <v>20.779999999999998</v>
      </c>
      <c r="H250" s="102">
        <v>16.46</v>
      </c>
      <c r="I250" s="102"/>
      <c r="J250" s="445"/>
      <c r="K250" s="258">
        <f>ROUND(SUMIF('VGT-Bewegungsdaten'!B:B,A250,'VGT-Bewegungsdaten'!D:D),3)</f>
        <v>0</v>
      </c>
      <c r="L250" s="259">
        <f>ROUND(SUMIF('VGT-Bewegungsdaten'!B:B,$A250,'VGT-Bewegungsdaten'!E:E),5)</f>
        <v>0</v>
      </c>
      <c r="N250" s="298" t="s">
        <v>4918</v>
      </c>
      <c r="O250" s="298" t="s">
        <v>4925</v>
      </c>
      <c r="P250" s="261">
        <f>ROUND(SUMIF('AV-Bewegungsdaten'!B:B,A250,'AV-Bewegungsdaten'!D:D),3)</f>
        <v>0</v>
      </c>
      <c r="Q250" s="259">
        <f>ROUND(SUMIF('AV-Bewegungsdaten'!B:B,$A250,'AV-Bewegungsdaten'!E:E),5)</f>
        <v>0</v>
      </c>
      <c r="S250" s="444"/>
      <c r="T250" s="444"/>
      <c r="U250" s="261">
        <f>ROUND(SUMIF('DV-Bewegungsdaten'!B:B,A250,'DV-Bewegungsdaten'!D:D),3)</f>
        <v>0</v>
      </c>
      <c r="V250" s="259">
        <f>ROUND(SUMIF('DV-Bewegungsdaten'!B:B,A250,'DV-Bewegungsdaten'!E:E),5)</f>
        <v>0</v>
      </c>
      <c r="X250" s="444"/>
      <c r="Y250" s="444"/>
      <c r="AK250" s="305"/>
    </row>
    <row r="251" spans="1:37" ht="15" customHeight="1" x14ac:dyDescent="0.25">
      <c r="A251" s="103" t="s">
        <v>1549</v>
      </c>
      <c r="B251" s="101" t="s">
        <v>2068</v>
      </c>
      <c r="C251" s="101" t="s">
        <v>3986</v>
      </c>
      <c r="D251" s="101" t="s">
        <v>1550</v>
      </c>
      <c r="E251" s="101" t="s">
        <v>2443</v>
      </c>
      <c r="F251" s="102">
        <v>18.670000000000002</v>
      </c>
      <c r="G251" s="102">
        <v>18.87</v>
      </c>
      <c r="H251" s="102">
        <v>14.94</v>
      </c>
      <c r="I251" s="102"/>
      <c r="J251" s="445"/>
      <c r="K251" s="258">
        <f>ROUND(SUMIF('VGT-Bewegungsdaten'!B:B,A251,'VGT-Bewegungsdaten'!D:D),3)</f>
        <v>0</v>
      </c>
      <c r="L251" s="259">
        <f>ROUND(SUMIF('VGT-Bewegungsdaten'!B:B,$A251,'VGT-Bewegungsdaten'!E:E),5)</f>
        <v>0</v>
      </c>
      <c r="N251" s="298" t="s">
        <v>4918</v>
      </c>
      <c r="O251" s="298" t="s">
        <v>4925</v>
      </c>
      <c r="P251" s="261">
        <f>ROUND(SUMIF('AV-Bewegungsdaten'!B:B,A251,'AV-Bewegungsdaten'!D:D),3)</f>
        <v>0</v>
      </c>
      <c r="Q251" s="259">
        <f>ROUND(SUMIF('AV-Bewegungsdaten'!B:B,$A251,'AV-Bewegungsdaten'!E:E),5)</f>
        <v>0</v>
      </c>
      <c r="S251" s="444"/>
      <c r="T251" s="444"/>
      <c r="U251" s="261">
        <f>ROUND(SUMIF('DV-Bewegungsdaten'!B:B,A251,'DV-Bewegungsdaten'!D:D),3)</f>
        <v>0</v>
      </c>
      <c r="V251" s="259">
        <f>ROUND(SUMIF('DV-Bewegungsdaten'!B:B,A251,'DV-Bewegungsdaten'!E:E),5)</f>
        <v>0</v>
      </c>
      <c r="X251" s="444"/>
      <c r="Y251" s="444"/>
      <c r="AK251" s="305"/>
    </row>
    <row r="252" spans="1:37" ht="15" customHeight="1" x14ac:dyDescent="0.25">
      <c r="A252" s="103" t="s">
        <v>1551</v>
      </c>
      <c r="B252" s="101" t="s">
        <v>2068</v>
      </c>
      <c r="C252" s="101" t="s">
        <v>3986</v>
      </c>
      <c r="D252" s="101" t="s">
        <v>1552</v>
      </c>
      <c r="E252" s="101" t="s">
        <v>1533</v>
      </c>
      <c r="F252" s="102">
        <v>21.67</v>
      </c>
      <c r="G252" s="102">
        <v>21.87</v>
      </c>
      <c r="H252" s="102">
        <v>17.34</v>
      </c>
      <c r="I252" s="102"/>
      <c r="J252" s="445"/>
      <c r="K252" s="258">
        <f>ROUND(SUMIF('VGT-Bewegungsdaten'!B:B,A252,'VGT-Bewegungsdaten'!D:D),3)</f>
        <v>0</v>
      </c>
      <c r="L252" s="259">
        <f>ROUND(SUMIF('VGT-Bewegungsdaten'!B:B,$A252,'VGT-Bewegungsdaten'!E:E),5)</f>
        <v>0</v>
      </c>
      <c r="N252" s="298" t="s">
        <v>4918</v>
      </c>
      <c r="O252" s="298" t="s">
        <v>4925</v>
      </c>
      <c r="P252" s="261">
        <f>ROUND(SUMIF('AV-Bewegungsdaten'!B:B,A252,'AV-Bewegungsdaten'!D:D),3)</f>
        <v>0</v>
      </c>
      <c r="Q252" s="259">
        <f>ROUND(SUMIF('AV-Bewegungsdaten'!B:B,$A252,'AV-Bewegungsdaten'!E:E),5)</f>
        <v>0</v>
      </c>
      <c r="S252" s="444"/>
      <c r="T252" s="444"/>
      <c r="U252" s="261">
        <f>ROUND(SUMIF('DV-Bewegungsdaten'!B:B,A252,'DV-Bewegungsdaten'!D:D),3)</f>
        <v>0</v>
      </c>
      <c r="V252" s="259">
        <f>ROUND(SUMIF('DV-Bewegungsdaten'!B:B,A252,'DV-Bewegungsdaten'!E:E),5)</f>
        <v>0</v>
      </c>
      <c r="X252" s="444"/>
      <c r="Y252" s="444"/>
      <c r="AK252" s="305"/>
    </row>
    <row r="253" spans="1:37" ht="15" customHeight="1" x14ac:dyDescent="0.25">
      <c r="A253" s="103" t="s">
        <v>1553</v>
      </c>
      <c r="B253" s="101" t="s">
        <v>2068</v>
      </c>
      <c r="C253" s="101" t="s">
        <v>3986</v>
      </c>
      <c r="D253" s="101" t="s">
        <v>1554</v>
      </c>
      <c r="E253" s="101" t="s">
        <v>1536</v>
      </c>
      <c r="F253" s="102">
        <v>21.67</v>
      </c>
      <c r="G253" s="102">
        <v>21.87</v>
      </c>
      <c r="H253" s="102">
        <v>17.34</v>
      </c>
      <c r="I253" s="102"/>
      <c r="J253" s="445"/>
      <c r="K253" s="258">
        <f>ROUND(SUMIF('VGT-Bewegungsdaten'!B:B,A253,'VGT-Bewegungsdaten'!D:D),3)</f>
        <v>0</v>
      </c>
      <c r="L253" s="259">
        <f>ROUND(SUMIF('VGT-Bewegungsdaten'!B:B,$A253,'VGT-Bewegungsdaten'!E:E),5)</f>
        <v>0</v>
      </c>
      <c r="N253" s="298" t="s">
        <v>4918</v>
      </c>
      <c r="O253" s="298" t="s">
        <v>4925</v>
      </c>
      <c r="P253" s="261">
        <f>ROUND(SUMIF('AV-Bewegungsdaten'!B:B,A253,'AV-Bewegungsdaten'!D:D),3)</f>
        <v>0</v>
      </c>
      <c r="Q253" s="259">
        <f>ROUND(SUMIF('AV-Bewegungsdaten'!B:B,$A253,'AV-Bewegungsdaten'!E:E),5)</f>
        <v>0</v>
      </c>
      <c r="S253" s="444"/>
      <c r="T253" s="444"/>
      <c r="U253" s="261">
        <f>ROUND(SUMIF('DV-Bewegungsdaten'!B:B,A253,'DV-Bewegungsdaten'!D:D),3)</f>
        <v>0</v>
      </c>
      <c r="V253" s="259">
        <f>ROUND(SUMIF('DV-Bewegungsdaten'!B:B,A253,'DV-Bewegungsdaten'!E:E),5)</f>
        <v>0</v>
      </c>
      <c r="X253" s="444"/>
      <c r="Y253" s="444"/>
      <c r="AK253" s="305"/>
    </row>
    <row r="254" spans="1:37" ht="15" customHeight="1" x14ac:dyDescent="0.25">
      <c r="A254" s="103" t="s">
        <v>2541</v>
      </c>
      <c r="B254" s="101" t="s">
        <v>2068</v>
      </c>
      <c r="C254" s="101" t="s">
        <v>3986</v>
      </c>
      <c r="D254" s="101" t="s">
        <v>2542</v>
      </c>
      <c r="E254" s="101" t="s">
        <v>2536</v>
      </c>
      <c r="F254" s="102">
        <v>21.64</v>
      </c>
      <c r="G254" s="102">
        <v>21.84</v>
      </c>
      <c r="H254" s="102">
        <v>17.309999999999999</v>
      </c>
      <c r="I254" s="102"/>
      <c r="J254" s="445"/>
      <c r="K254" s="258">
        <f>ROUND(SUMIF('VGT-Bewegungsdaten'!B:B,A254,'VGT-Bewegungsdaten'!D:D),3)</f>
        <v>0</v>
      </c>
      <c r="L254" s="259">
        <f>ROUND(SUMIF('VGT-Bewegungsdaten'!B:B,$A254,'VGT-Bewegungsdaten'!E:E),5)</f>
        <v>0</v>
      </c>
      <c r="N254" s="298" t="s">
        <v>4918</v>
      </c>
      <c r="O254" s="298" t="s">
        <v>4925</v>
      </c>
      <c r="P254" s="261">
        <f>ROUND(SUMIF('AV-Bewegungsdaten'!B:B,A254,'AV-Bewegungsdaten'!D:D),3)</f>
        <v>0</v>
      </c>
      <c r="Q254" s="259">
        <f>ROUND(SUMIF('AV-Bewegungsdaten'!B:B,$A254,'AV-Bewegungsdaten'!E:E),5)</f>
        <v>0</v>
      </c>
      <c r="S254" s="444"/>
      <c r="T254" s="444"/>
      <c r="U254" s="261">
        <f>ROUND(SUMIF('DV-Bewegungsdaten'!B:B,A254,'DV-Bewegungsdaten'!D:D),3)</f>
        <v>0</v>
      </c>
      <c r="V254" s="259">
        <f>ROUND(SUMIF('DV-Bewegungsdaten'!B:B,A254,'DV-Bewegungsdaten'!E:E),5)</f>
        <v>0</v>
      </c>
      <c r="X254" s="444"/>
      <c r="Y254" s="444"/>
      <c r="AK254" s="305"/>
    </row>
    <row r="255" spans="1:37" ht="15" customHeight="1" x14ac:dyDescent="0.25">
      <c r="A255" s="103" t="s">
        <v>3284</v>
      </c>
      <c r="B255" s="101" t="s">
        <v>2068</v>
      </c>
      <c r="C255" s="101" t="s">
        <v>3986</v>
      </c>
      <c r="D255" s="101" t="s">
        <v>3285</v>
      </c>
      <c r="E255" s="101" t="s">
        <v>3279</v>
      </c>
      <c r="F255" s="102">
        <v>21.61</v>
      </c>
      <c r="G255" s="102">
        <v>21.81</v>
      </c>
      <c r="H255" s="102">
        <v>17.29</v>
      </c>
      <c r="I255" s="102"/>
      <c r="J255" s="445"/>
      <c r="K255" s="258">
        <f>ROUND(SUMIF('VGT-Bewegungsdaten'!B:B,A255,'VGT-Bewegungsdaten'!D:D),3)</f>
        <v>0</v>
      </c>
      <c r="L255" s="259">
        <f>ROUND(SUMIF('VGT-Bewegungsdaten'!B:B,$A255,'VGT-Bewegungsdaten'!E:E),5)</f>
        <v>0</v>
      </c>
      <c r="N255" s="298" t="s">
        <v>4918</v>
      </c>
      <c r="O255" s="298" t="s">
        <v>4925</v>
      </c>
      <c r="P255" s="261">
        <f>ROUND(SUMIF('AV-Bewegungsdaten'!B:B,A255,'AV-Bewegungsdaten'!D:D),3)</f>
        <v>0</v>
      </c>
      <c r="Q255" s="259">
        <f>ROUND(SUMIF('AV-Bewegungsdaten'!B:B,$A255,'AV-Bewegungsdaten'!E:E),5)</f>
        <v>0</v>
      </c>
      <c r="S255" s="444"/>
      <c r="T255" s="444"/>
      <c r="U255" s="261">
        <f>ROUND(SUMIF('DV-Bewegungsdaten'!B:B,A255,'DV-Bewegungsdaten'!D:D),3)</f>
        <v>0</v>
      </c>
      <c r="V255" s="259">
        <f>ROUND(SUMIF('DV-Bewegungsdaten'!B:B,A255,'DV-Bewegungsdaten'!E:E),5)</f>
        <v>0</v>
      </c>
      <c r="X255" s="444"/>
      <c r="Y255" s="444"/>
      <c r="AK255" s="305"/>
    </row>
    <row r="256" spans="1:37" ht="15" customHeight="1" x14ac:dyDescent="0.25">
      <c r="A256" s="103" t="s">
        <v>4045</v>
      </c>
      <c r="B256" s="101" t="s">
        <v>2068</v>
      </c>
      <c r="C256" s="101" t="s">
        <v>3986</v>
      </c>
      <c r="D256" s="101" t="s">
        <v>4046</v>
      </c>
      <c r="E256" s="101" t="s">
        <v>4040</v>
      </c>
      <c r="F256" s="102">
        <v>21.58</v>
      </c>
      <c r="G256" s="102">
        <v>21.779999999999998</v>
      </c>
      <c r="H256" s="102">
        <v>17.260000000000002</v>
      </c>
      <c r="I256" s="102"/>
      <c r="J256" s="445"/>
      <c r="K256" s="258">
        <f>ROUND(SUMIF('VGT-Bewegungsdaten'!B:B,A256,'VGT-Bewegungsdaten'!D:D),3)</f>
        <v>0</v>
      </c>
      <c r="L256" s="259">
        <f>ROUND(SUMIF('VGT-Bewegungsdaten'!B:B,$A256,'VGT-Bewegungsdaten'!E:E),5)</f>
        <v>0</v>
      </c>
      <c r="N256" s="298" t="s">
        <v>4918</v>
      </c>
      <c r="O256" s="298" t="s">
        <v>4925</v>
      </c>
      <c r="P256" s="261">
        <f>ROUND(SUMIF('AV-Bewegungsdaten'!B:B,A256,'AV-Bewegungsdaten'!D:D),3)</f>
        <v>0</v>
      </c>
      <c r="Q256" s="259">
        <f>ROUND(SUMIF('AV-Bewegungsdaten'!B:B,$A256,'AV-Bewegungsdaten'!E:E),5)</f>
        <v>0</v>
      </c>
      <c r="S256" s="444"/>
      <c r="T256" s="444"/>
      <c r="U256" s="261">
        <f>ROUND(SUMIF('DV-Bewegungsdaten'!B:B,A256,'DV-Bewegungsdaten'!D:D),3)</f>
        <v>0</v>
      </c>
      <c r="V256" s="259">
        <f>ROUND(SUMIF('DV-Bewegungsdaten'!B:B,A256,'DV-Bewegungsdaten'!E:E),5)</f>
        <v>0</v>
      </c>
      <c r="X256" s="444"/>
      <c r="Y256" s="444"/>
      <c r="AK256" s="305"/>
    </row>
    <row r="257" spans="1:37" ht="15" customHeight="1" x14ac:dyDescent="0.25">
      <c r="A257" s="103" t="s">
        <v>1555</v>
      </c>
      <c r="B257" s="101" t="s">
        <v>2068</v>
      </c>
      <c r="C257" s="101" t="s">
        <v>3986</v>
      </c>
      <c r="D257" s="101" t="s">
        <v>1556</v>
      </c>
      <c r="E257" s="101" t="s">
        <v>2443</v>
      </c>
      <c r="F257" s="102">
        <v>18.670000000000002</v>
      </c>
      <c r="G257" s="102">
        <v>18.87</v>
      </c>
      <c r="H257" s="102">
        <v>14.94</v>
      </c>
      <c r="I257" s="102"/>
      <c r="J257" s="445"/>
      <c r="K257" s="258">
        <f>ROUND(SUMIF('VGT-Bewegungsdaten'!B:B,A257,'VGT-Bewegungsdaten'!D:D),3)</f>
        <v>0</v>
      </c>
      <c r="L257" s="259">
        <f>ROUND(SUMIF('VGT-Bewegungsdaten'!B:B,$A257,'VGT-Bewegungsdaten'!E:E),5)</f>
        <v>0</v>
      </c>
      <c r="N257" s="298" t="s">
        <v>4918</v>
      </c>
      <c r="O257" s="298" t="s">
        <v>4925</v>
      </c>
      <c r="P257" s="261">
        <f>ROUND(SUMIF('AV-Bewegungsdaten'!B:B,A257,'AV-Bewegungsdaten'!D:D),3)</f>
        <v>0</v>
      </c>
      <c r="Q257" s="259">
        <f>ROUND(SUMIF('AV-Bewegungsdaten'!B:B,$A257,'AV-Bewegungsdaten'!E:E),5)</f>
        <v>0</v>
      </c>
      <c r="S257" s="444"/>
      <c r="T257" s="444"/>
      <c r="U257" s="261">
        <f>ROUND(SUMIF('DV-Bewegungsdaten'!B:B,A257,'DV-Bewegungsdaten'!D:D),3)</f>
        <v>0</v>
      </c>
      <c r="V257" s="259">
        <f>ROUND(SUMIF('DV-Bewegungsdaten'!B:B,A257,'DV-Bewegungsdaten'!E:E),5)</f>
        <v>0</v>
      </c>
      <c r="X257" s="444"/>
      <c r="Y257" s="444"/>
      <c r="AK257" s="305"/>
    </row>
    <row r="258" spans="1:37" ht="15" customHeight="1" x14ac:dyDescent="0.25">
      <c r="A258" s="103" t="s">
        <v>1557</v>
      </c>
      <c r="B258" s="101" t="s">
        <v>2068</v>
      </c>
      <c r="C258" s="101" t="s">
        <v>3986</v>
      </c>
      <c r="D258" s="101" t="s">
        <v>1558</v>
      </c>
      <c r="E258" s="101" t="s">
        <v>1533</v>
      </c>
      <c r="F258" s="102">
        <v>21.67</v>
      </c>
      <c r="G258" s="102">
        <v>21.87</v>
      </c>
      <c r="H258" s="102">
        <v>17.34</v>
      </c>
      <c r="I258" s="102"/>
      <c r="J258" s="445"/>
      <c r="K258" s="258">
        <f>ROUND(SUMIF('VGT-Bewegungsdaten'!B:B,A258,'VGT-Bewegungsdaten'!D:D),3)</f>
        <v>0</v>
      </c>
      <c r="L258" s="259">
        <f>ROUND(SUMIF('VGT-Bewegungsdaten'!B:B,$A258,'VGT-Bewegungsdaten'!E:E),5)</f>
        <v>0</v>
      </c>
      <c r="N258" s="298" t="s">
        <v>4918</v>
      </c>
      <c r="O258" s="298" t="s">
        <v>4925</v>
      </c>
      <c r="P258" s="261">
        <f>ROUND(SUMIF('AV-Bewegungsdaten'!B:B,A258,'AV-Bewegungsdaten'!D:D),3)</f>
        <v>0</v>
      </c>
      <c r="Q258" s="259">
        <f>ROUND(SUMIF('AV-Bewegungsdaten'!B:B,$A258,'AV-Bewegungsdaten'!E:E),5)</f>
        <v>0</v>
      </c>
      <c r="S258" s="444"/>
      <c r="T258" s="444"/>
      <c r="U258" s="261">
        <f>ROUND(SUMIF('DV-Bewegungsdaten'!B:B,A258,'DV-Bewegungsdaten'!D:D),3)</f>
        <v>0</v>
      </c>
      <c r="V258" s="259">
        <f>ROUND(SUMIF('DV-Bewegungsdaten'!B:B,A258,'DV-Bewegungsdaten'!E:E),5)</f>
        <v>0</v>
      </c>
      <c r="X258" s="444"/>
      <c r="Y258" s="444"/>
      <c r="AK258" s="305"/>
    </row>
    <row r="259" spans="1:37" ht="15" customHeight="1" x14ac:dyDescent="0.25">
      <c r="A259" s="103" t="s">
        <v>1559</v>
      </c>
      <c r="B259" s="101" t="s">
        <v>2068</v>
      </c>
      <c r="C259" s="101" t="s">
        <v>3986</v>
      </c>
      <c r="D259" s="101" t="s">
        <v>1560</v>
      </c>
      <c r="E259" s="101" t="s">
        <v>1536</v>
      </c>
      <c r="F259" s="102">
        <v>21.67</v>
      </c>
      <c r="G259" s="102">
        <v>21.87</v>
      </c>
      <c r="H259" s="102">
        <v>17.34</v>
      </c>
      <c r="I259" s="102"/>
      <c r="J259" s="445"/>
      <c r="K259" s="258">
        <f>ROUND(SUMIF('VGT-Bewegungsdaten'!B:B,A259,'VGT-Bewegungsdaten'!D:D),3)</f>
        <v>0</v>
      </c>
      <c r="L259" s="259">
        <f>ROUND(SUMIF('VGT-Bewegungsdaten'!B:B,$A259,'VGT-Bewegungsdaten'!E:E),5)</f>
        <v>0</v>
      </c>
      <c r="N259" s="298" t="s">
        <v>4918</v>
      </c>
      <c r="O259" s="298" t="s">
        <v>4925</v>
      </c>
      <c r="P259" s="261">
        <f>ROUND(SUMIF('AV-Bewegungsdaten'!B:B,A259,'AV-Bewegungsdaten'!D:D),3)</f>
        <v>0</v>
      </c>
      <c r="Q259" s="259">
        <f>ROUND(SUMIF('AV-Bewegungsdaten'!B:B,$A259,'AV-Bewegungsdaten'!E:E),5)</f>
        <v>0</v>
      </c>
      <c r="S259" s="444"/>
      <c r="T259" s="444"/>
      <c r="U259" s="261">
        <f>ROUND(SUMIF('DV-Bewegungsdaten'!B:B,A259,'DV-Bewegungsdaten'!D:D),3)</f>
        <v>0</v>
      </c>
      <c r="V259" s="259">
        <f>ROUND(SUMIF('DV-Bewegungsdaten'!B:B,A259,'DV-Bewegungsdaten'!E:E),5)</f>
        <v>0</v>
      </c>
      <c r="X259" s="444"/>
      <c r="Y259" s="444"/>
      <c r="AK259" s="305"/>
    </row>
    <row r="260" spans="1:37" ht="15" customHeight="1" x14ac:dyDescent="0.25">
      <c r="A260" s="103" t="s">
        <v>2543</v>
      </c>
      <c r="B260" s="101" t="s">
        <v>2068</v>
      </c>
      <c r="C260" s="101" t="s">
        <v>3986</v>
      </c>
      <c r="D260" s="101" t="s">
        <v>2544</v>
      </c>
      <c r="E260" s="101" t="s">
        <v>2536</v>
      </c>
      <c r="F260" s="102">
        <v>21.64</v>
      </c>
      <c r="G260" s="102">
        <v>21.84</v>
      </c>
      <c r="H260" s="102">
        <v>17.309999999999999</v>
      </c>
      <c r="I260" s="102"/>
      <c r="J260" s="445"/>
      <c r="K260" s="258">
        <f>ROUND(SUMIF('VGT-Bewegungsdaten'!B:B,A260,'VGT-Bewegungsdaten'!D:D),3)</f>
        <v>0</v>
      </c>
      <c r="L260" s="259">
        <f>ROUND(SUMIF('VGT-Bewegungsdaten'!B:B,$A260,'VGT-Bewegungsdaten'!E:E),5)</f>
        <v>0</v>
      </c>
      <c r="N260" s="298" t="s">
        <v>4918</v>
      </c>
      <c r="O260" s="298" t="s">
        <v>4925</v>
      </c>
      <c r="P260" s="261">
        <f>ROUND(SUMIF('AV-Bewegungsdaten'!B:B,A260,'AV-Bewegungsdaten'!D:D),3)</f>
        <v>0</v>
      </c>
      <c r="Q260" s="259">
        <f>ROUND(SUMIF('AV-Bewegungsdaten'!B:B,$A260,'AV-Bewegungsdaten'!E:E),5)</f>
        <v>0</v>
      </c>
      <c r="S260" s="444"/>
      <c r="T260" s="444"/>
      <c r="U260" s="261">
        <f>ROUND(SUMIF('DV-Bewegungsdaten'!B:B,A260,'DV-Bewegungsdaten'!D:D),3)</f>
        <v>0</v>
      </c>
      <c r="V260" s="259">
        <f>ROUND(SUMIF('DV-Bewegungsdaten'!B:B,A260,'DV-Bewegungsdaten'!E:E),5)</f>
        <v>0</v>
      </c>
      <c r="X260" s="444"/>
      <c r="Y260" s="444"/>
      <c r="AK260" s="305"/>
    </row>
    <row r="261" spans="1:37" ht="15" customHeight="1" x14ac:dyDescent="0.25">
      <c r="A261" s="103" t="s">
        <v>3286</v>
      </c>
      <c r="B261" s="101" t="s">
        <v>2068</v>
      </c>
      <c r="C261" s="101" t="s">
        <v>3986</v>
      </c>
      <c r="D261" s="101" t="s">
        <v>3287</v>
      </c>
      <c r="E261" s="101" t="s">
        <v>3279</v>
      </c>
      <c r="F261" s="102">
        <v>21.61</v>
      </c>
      <c r="G261" s="102">
        <v>21.81</v>
      </c>
      <c r="H261" s="102">
        <v>17.29</v>
      </c>
      <c r="I261" s="102"/>
      <c r="J261" s="445"/>
      <c r="K261" s="258">
        <f>ROUND(SUMIF('VGT-Bewegungsdaten'!B:B,A261,'VGT-Bewegungsdaten'!D:D),3)</f>
        <v>0</v>
      </c>
      <c r="L261" s="259">
        <f>ROUND(SUMIF('VGT-Bewegungsdaten'!B:B,$A261,'VGT-Bewegungsdaten'!E:E),5)</f>
        <v>0</v>
      </c>
      <c r="N261" s="298" t="s">
        <v>4918</v>
      </c>
      <c r="O261" s="298" t="s">
        <v>4925</v>
      </c>
      <c r="P261" s="261">
        <f>ROUND(SUMIF('AV-Bewegungsdaten'!B:B,A261,'AV-Bewegungsdaten'!D:D),3)</f>
        <v>0</v>
      </c>
      <c r="Q261" s="259">
        <f>ROUND(SUMIF('AV-Bewegungsdaten'!B:B,$A261,'AV-Bewegungsdaten'!E:E),5)</f>
        <v>0</v>
      </c>
      <c r="S261" s="444"/>
      <c r="T261" s="444"/>
      <c r="U261" s="261">
        <f>ROUND(SUMIF('DV-Bewegungsdaten'!B:B,A261,'DV-Bewegungsdaten'!D:D),3)</f>
        <v>0</v>
      </c>
      <c r="V261" s="259">
        <f>ROUND(SUMIF('DV-Bewegungsdaten'!B:B,A261,'DV-Bewegungsdaten'!E:E),5)</f>
        <v>0</v>
      </c>
      <c r="X261" s="444"/>
      <c r="Y261" s="444"/>
      <c r="AK261" s="305"/>
    </row>
    <row r="262" spans="1:37" ht="15" customHeight="1" x14ac:dyDescent="0.25">
      <c r="A262" s="103" t="s">
        <v>4047</v>
      </c>
      <c r="B262" s="101" t="s">
        <v>2068</v>
      </c>
      <c r="C262" s="101" t="s">
        <v>3986</v>
      </c>
      <c r="D262" s="101" t="s">
        <v>4048</v>
      </c>
      <c r="E262" s="101" t="s">
        <v>4040</v>
      </c>
      <c r="F262" s="102">
        <v>21.58</v>
      </c>
      <c r="G262" s="102">
        <v>21.779999999999998</v>
      </c>
      <c r="H262" s="102">
        <v>17.260000000000002</v>
      </c>
      <c r="I262" s="102"/>
      <c r="J262" s="445"/>
      <c r="K262" s="258">
        <f>ROUND(SUMIF('VGT-Bewegungsdaten'!B:B,A262,'VGT-Bewegungsdaten'!D:D),3)</f>
        <v>0</v>
      </c>
      <c r="L262" s="259">
        <f>ROUND(SUMIF('VGT-Bewegungsdaten'!B:B,$A262,'VGT-Bewegungsdaten'!E:E),5)</f>
        <v>0</v>
      </c>
      <c r="N262" s="298" t="s">
        <v>4918</v>
      </c>
      <c r="O262" s="298" t="s">
        <v>4925</v>
      </c>
      <c r="P262" s="261">
        <f>ROUND(SUMIF('AV-Bewegungsdaten'!B:B,A262,'AV-Bewegungsdaten'!D:D),3)</f>
        <v>0</v>
      </c>
      <c r="Q262" s="259">
        <f>ROUND(SUMIF('AV-Bewegungsdaten'!B:B,$A262,'AV-Bewegungsdaten'!E:E),5)</f>
        <v>0</v>
      </c>
      <c r="S262" s="444"/>
      <c r="T262" s="444"/>
      <c r="U262" s="261">
        <f>ROUND(SUMIF('DV-Bewegungsdaten'!B:B,A262,'DV-Bewegungsdaten'!D:D),3)</f>
        <v>0</v>
      </c>
      <c r="V262" s="259">
        <f>ROUND(SUMIF('DV-Bewegungsdaten'!B:B,A262,'DV-Bewegungsdaten'!E:E),5)</f>
        <v>0</v>
      </c>
      <c r="X262" s="444"/>
      <c r="Y262" s="444"/>
      <c r="AK262" s="305"/>
    </row>
    <row r="263" spans="1:37" ht="15" customHeight="1" x14ac:dyDescent="0.25">
      <c r="A263" s="103" t="s">
        <v>6335</v>
      </c>
      <c r="B263" s="101" t="s">
        <v>2068</v>
      </c>
      <c r="C263" s="101" t="s">
        <v>3986</v>
      </c>
      <c r="D263" s="101" t="s">
        <v>6336</v>
      </c>
      <c r="E263" s="101" t="s">
        <v>5257</v>
      </c>
      <c r="F263" s="102">
        <v>21.520000000000003</v>
      </c>
      <c r="G263" s="102">
        <v>21.72</v>
      </c>
      <c r="H263" s="102">
        <v>17.22</v>
      </c>
      <c r="I263" s="102"/>
      <c r="J263" s="445"/>
      <c r="K263" s="258">
        <f>ROUND(SUMIF('VGT-Bewegungsdaten'!B:B,A263,'VGT-Bewegungsdaten'!D:D),3)</f>
        <v>0</v>
      </c>
      <c r="L263" s="259">
        <f>ROUND(SUMIF('VGT-Bewegungsdaten'!B:B,$A263,'VGT-Bewegungsdaten'!E:E),5)</f>
        <v>0</v>
      </c>
      <c r="N263" s="298" t="s">
        <v>4918</v>
      </c>
      <c r="O263" s="298" t="s">
        <v>4925</v>
      </c>
      <c r="P263" s="261">
        <f>ROUND(SUMIF('AV-Bewegungsdaten'!B:B,A263,'AV-Bewegungsdaten'!D:D),3)</f>
        <v>0</v>
      </c>
      <c r="Q263" s="259">
        <f>ROUND(SUMIF('AV-Bewegungsdaten'!B:B,$A263,'AV-Bewegungsdaten'!E:E),5)</f>
        <v>0</v>
      </c>
      <c r="S263" s="444"/>
      <c r="T263" s="444"/>
      <c r="U263" s="261">
        <f>ROUND(SUMIF('DV-Bewegungsdaten'!B:B,A263,'DV-Bewegungsdaten'!D:D),3)</f>
        <v>0</v>
      </c>
      <c r="V263" s="259">
        <f>ROUND(SUMIF('DV-Bewegungsdaten'!B:B,A263,'DV-Bewegungsdaten'!E:E),5)</f>
        <v>0</v>
      </c>
      <c r="X263" s="444"/>
      <c r="Y263" s="444"/>
      <c r="AK263" s="305"/>
    </row>
    <row r="264" spans="1:37" ht="15" customHeight="1" x14ac:dyDescent="0.25">
      <c r="A264" s="103" t="s">
        <v>6337</v>
      </c>
      <c r="B264" s="101" t="s">
        <v>2068</v>
      </c>
      <c r="C264" s="101" t="s">
        <v>3986</v>
      </c>
      <c r="D264" s="101" t="s">
        <v>6338</v>
      </c>
      <c r="E264" s="101" t="s">
        <v>5257</v>
      </c>
      <c r="F264" s="102">
        <v>21.08</v>
      </c>
      <c r="G264" s="102">
        <v>21.279999999999998</v>
      </c>
      <c r="H264" s="102">
        <v>16.86</v>
      </c>
      <c r="I264" s="102"/>
      <c r="J264" s="445"/>
      <c r="K264" s="258">
        <f>ROUND(SUMIF('VGT-Bewegungsdaten'!B:B,A264,'VGT-Bewegungsdaten'!D:D),3)</f>
        <v>0</v>
      </c>
      <c r="L264" s="259">
        <f>ROUND(SUMIF('VGT-Bewegungsdaten'!B:B,$A264,'VGT-Bewegungsdaten'!E:E),5)</f>
        <v>0</v>
      </c>
      <c r="N264" s="298" t="s">
        <v>4918</v>
      </c>
      <c r="O264" s="298" t="s">
        <v>4925</v>
      </c>
      <c r="P264" s="261">
        <f>ROUND(SUMIF('AV-Bewegungsdaten'!B:B,A264,'AV-Bewegungsdaten'!D:D),3)</f>
        <v>0</v>
      </c>
      <c r="Q264" s="259">
        <f>ROUND(SUMIF('AV-Bewegungsdaten'!B:B,$A264,'AV-Bewegungsdaten'!E:E),5)</f>
        <v>0</v>
      </c>
      <c r="S264" s="444"/>
      <c r="T264" s="444"/>
      <c r="U264" s="261">
        <f>ROUND(SUMIF('DV-Bewegungsdaten'!B:B,A264,'DV-Bewegungsdaten'!D:D),3)</f>
        <v>0</v>
      </c>
      <c r="V264" s="259">
        <f>ROUND(SUMIF('DV-Bewegungsdaten'!B:B,A264,'DV-Bewegungsdaten'!E:E),5)</f>
        <v>0</v>
      </c>
      <c r="X264" s="444"/>
      <c r="Y264" s="444"/>
      <c r="AK264" s="305"/>
    </row>
    <row r="265" spans="1:37" ht="15" customHeight="1" x14ac:dyDescent="0.25">
      <c r="A265" s="103" t="s">
        <v>1561</v>
      </c>
      <c r="B265" s="101" t="s">
        <v>2068</v>
      </c>
      <c r="C265" s="101" t="s">
        <v>3986</v>
      </c>
      <c r="D265" s="101" t="s">
        <v>1562</v>
      </c>
      <c r="E265" s="101" t="s">
        <v>2443</v>
      </c>
      <c r="F265" s="102">
        <v>19.670000000000002</v>
      </c>
      <c r="G265" s="102">
        <v>19.87</v>
      </c>
      <c r="H265" s="102">
        <v>15.74</v>
      </c>
      <c r="I265" s="102"/>
      <c r="J265" s="445"/>
      <c r="K265" s="258">
        <f>ROUND(SUMIF('VGT-Bewegungsdaten'!B:B,A265,'VGT-Bewegungsdaten'!D:D),3)</f>
        <v>0</v>
      </c>
      <c r="L265" s="259">
        <f>ROUND(SUMIF('VGT-Bewegungsdaten'!B:B,$A265,'VGT-Bewegungsdaten'!E:E),5)</f>
        <v>0</v>
      </c>
      <c r="N265" s="298" t="s">
        <v>4918</v>
      </c>
      <c r="O265" s="298" t="s">
        <v>4925</v>
      </c>
      <c r="P265" s="261">
        <f>ROUND(SUMIF('AV-Bewegungsdaten'!B:B,A265,'AV-Bewegungsdaten'!D:D),3)</f>
        <v>0</v>
      </c>
      <c r="Q265" s="259">
        <f>ROUND(SUMIF('AV-Bewegungsdaten'!B:B,$A265,'AV-Bewegungsdaten'!E:E),5)</f>
        <v>0</v>
      </c>
      <c r="S265" s="444"/>
      <c r="T265" s="444"/>
      <c r="U265" s="261">
        <f>ROUND(SUMIF('DV-Bewegungsdaten'!B:B,A265,'DV-Bewegungsdaten'!D:D),3)</f>
        <v>0</v>
      </c>
      <c r="V265" s="259">
        <f>ROUND(SUMIF('DV-Bewegungsdaten'!B:B,A265,'DV-Bewegungsdaten'!E:E),5)</f>
        <v>0</v>
      </c>
      <c r="X265" s="444"/>
      <c r="Y265" s="444"/>
      <c r="AK265" s="305"/>
    </row>
    <row r="266" spans="1:37" ht="15" customHeight="1" x14ac:dyDescent="0.25">
      <c r="A266" s="103" t="s">
        <v>1563</v>
      </c>
      <c r="B266" s="101" t="s">
        <v>2068</v>
      </c>
      <c r="C266" s="101" t="s">
        <v>3986</v>
      </c>
      <c r="D266" s="101" t="s">
        <v>1564</v>
      </c>
      <c r="E266" s="101" t="s">
        <v>1533</v>
      </c>
      <c r="F266" s="102">
        <v>22.67</v>
      </c>
      <c r="G266" s="102">
        <v>22.87</v>
      </c>
      <c r="H266" s="102">
        <v>18.14</v>
      </c>
      <c r="I266" s="102"/>
      <c r="J266" s="445"/>
      <c r="K266" s="258">
        <f>ROUND(SUMIF('VGT-Bewegungsdaten'!B:B,A266,'VGT-Bewegungsdaten'!D:D),3)</f>
        <v>0</v>
      </c>
      <c r="L266" s="259">
        <f>ROUND(SUMIF('VGT-Bewegungsdaten'!B:B,$A266,'VGT-Bewegungsdaten'!E:E),5)</f>
        <v>0</v>
      </c>
      <c r="N266" s="298" t="s">
        <v>4918</v>
      </c>
      <c r="O266" s="298" t="s">
        <v>4925</v>
      </c>
      <c r="P266" s="261">
        <f>ROUND(SUMIF('AV-Bewegungsdaten'!B:B,A266,'AV-Bewegungsdaten'!D:D),3)</f>
        <v>0</v>
      </c>
      <c r="Q266" s="259">
        <f>ROUND(SUMIF('AV-Bewegungsdaten'!B:B,$A266,'AV-Bewegungsdaten'!E:E),5)</f>
        <v>0</v>
      </c>
      <c r="S266" s="444"/>
      <c r="T266" s="444"/>
      <c r="U266" s="261">
        <f>ROUND(SUMIF('DV-Bewegungsdaten'!B:B,A266,'DV-Bewegungsdaten'!D:D),3)</f>
        <v>0</v>
      </c>
      <c r="V266" s="259">
        <f>ROUND(SUMIF('DV-Bewegungsdaten'!B:B,A266,'DV-Bewegungsdaten'!E:E),5)</f>
        <v>0</v>
      </c>
      <c r="X266" s="444"/>
      <c r="Y266" s="444"/>
      <c r="AK266" s="305"/>
    </row>
    <row r="267" spans="1:37" ht="15" customHeight="1" x14ac:dyDescent="0.25">
      <c r="A267" s="103" t="s">
        <v>1565</v>
      </c>
      <c r="B267" s="101" t="s">
        <v>2068</v>
      </c>
      <c r="C267" s="101" t="s">
        <v>3986</v>
      </c>
      <c r="D267" s="101" t="s">
        <v>1566</v>
      </c>
      <c r="E267" s="101" t="s">
        <v>1536</v>
      </c>
      <c r="F267" s="102">
        <v>22.67</v>
      </c>
      <c r="G267" s="102">
        <v>22.87</v>
      </c>
      <c r="H267" s="102">
        <v>18.14</v>
      </c>
      <c r="I267" s="102"/>
      <c r="J267" s="445"/>
      <c r="K267" s="258">
        <f>ROUND(SUMIF('VGT-Bewegungsdaten'!B:B,A267,'VGT-Bewegungsdaten'!D:D),3)</f>
        <v>0</v>
      </c>
      <c r="L267" s="259">
        <f>ROUND(SUMIF('VGT-Bewegungsdaten'!B:B,$A267,'VGT-Bewegungsdaten'!E:E),5)</f>
        <v>0</v>
      </c>
      <c r="N267" s="298" t="s">
        <v>4918</v>
      </c>
      <c r="O267" s="298" t="s">
        <v>4925</v>
      </c>
      <c r="P267" s="261">
        <f>ROUND(SUMIF('AV-Bewegungsdaten'!B:B,A267,'AV-Bewegungsdaten'!D:D),3)</f>
        <v>0</v>
      </c>
      <c r="Q267" s="259">
        <f>ROUND(SUMIF('AV-Bewegungsdaten'!B:B,$A267,'AV-Bewegungsdaten'!E:E),5)</f>
        <v>0</v>
      </c>
      <c r="S267" s="444"/>
      <c r="T267" s="444"/>
      <c r="U267" s="261">
        <f>ROUND(SUMIF('DV-Bewegungsdaten'!B:B,A267,'DV-Bewegungsdaten'!D:D),3)</f>
        <v>0</v>
      </c>
      <c r="V267" s="259">
        <f>ROUND(SUMIF('DV-Bewegungsdaten'!B:B,A267,'DV-Bewegungsdaten'!E:E),5)</f>
        <v>0</v>
      </c>
      <c r="X267" s="444"/>
      <c r="Y267" s="444"/>
      <c r="AK267" s="305"/>
    </row>
    <row r="268" spans="1:37" ht="15" customHeight="1" x14ac:dyDescent="0.25">
      <c r="A268" s="103" t="s">
        <v>2545</v>
      </c>
      <c r="B268" s="101" t="s">
        <v>2068</v>
      </c>
      <c r="C268" s="101" t="s">
        <v>3986</v>
      </c>
      <c r="D268" s="101" t="s">
        <v>2546</v>
      </c>
      <c r="E268" s="101" t="s">
        <v>2536</v>
      </c>
      <c r="F268" s="102">
        <v>22.64</v>
      </c>
      <c r="G268" s="102">
        <v>22.84</v>
      </c>
      <c r="H268" s="102">
        <v>18.11</v>
      </c>
      <c r="I268" s="102"/>
      <c r="J268" s="445"/>
      <c r="K268" s="258">
        <f>ROUND(SUMIF('VGT-Bewegungsdaten'!B:B,A268,'VGT-Bewegungsdaten'!D:D),3)</f>
        <v>0</v>
      </c>
      <c r="L268" s="259">
        <f>ROUND(SUMIF('VGT-Bewegungsdaten'!B:B,$A268,'VGT-Bewegungsdaten'!E:E),5)</f>
        <v>0</v>
      </c>
      <c r="N268" s="298" t="s">
        <v>4918</v>
      </c>
      <c r="O268" s="298" t="s">
        <v>4925</v>
      </c>
      <c r="P268" s="261">
        <f>ROUND(SUMIF('AV-Bewegungsdaten'!B:B,A268,'AV-Bewegungsdaten'!D:D),3)</f>
        <v>0</v>
      </c>
      <c r="Q268" s="259">
        <f>ROUND(SUMIF('AV-Bewegungsdaten'!B:B,$A268,'AV-Bewegungsdaten'!E:E),5)</f>
        <v>0</v>
      </c>
      <c r="S268" s="444"/>
      <c r="T268" s="444"/>
      <c r="U268" s="261">
        <f>ROUND(SUMIF('DV-Bewegungsdaten'!B:B,A268,'DV-Bewegungsdaten'!D:D),3)</f>
        <v>0</v>
      </c>
      <c r="V268" s="259">
        <f>ROUND(SUMIF('DV-Bewegungsdaten'!B:B,A268,'DV-Bewegungsdaten'!E:E),5)</f>
        <v>0</v>
      </c>
      <c r="X268" s="444"/>
      <c r="Y268" s="444"/>
      <c r="AK268" s="305"/>
    </row>
    <row r="269" spans="1:37" ht="15" customHeight="1" x14ac:dyDescent="0.25">
      <c r="A269" s="103" t="s">
        <v>3288</v>
      </c>
      <c r="B269" s="101" t="s">
        <v>2068</v>
      </c>
      <c r="C269" s="101" t="s">
        <v>3986</v>
      </c>
      <c r="D269" s="101" t="s">
        <v>3289</v>
      </c>
      <c r="E269" s="101" t="s">
        <v>3279</v>
      </c>
      <c r="F269" s="102">
        <v>22.61</v>
      </c>
      <c r="G269" s="102">
        <v>22.81</v>
      </c>
      <c r="H269" s="102">
        <v>18.09</v>
      </c>
      <c r="I269" s="102"/>
      <c r="J269" s="445"/>
      <c r="K269" s="258">
        <f>ROUND(SUMIF('VGT-Bewegungsdaten'!B:B,A269,'VGT-Bewegungsdaten'!D:D),3)</f>
        <v>0</v>
      </c>
      <c r="L269" s="259">
        <f>ROUND(SUMIF('VGT-Bewegungsdaten'!B:B,$A269,'VGT-Bewegungsdaten'!E:E),5)</f>
        <v>0</v>
      </c>
      <c r="N269" s="298" t="s">
        <v>4918</v>
      </c>
      <c r="O269" s="298" t="s">
        <v>4925</v>
      </c>
      <c r="P269" s="261">
        <f>ROUND(SUMIF('AV-Bewegungsdaten'!B:B,A269,'AV-Bewegungsdaten'!D:D),3)</f>
        <v>0</v>
      </c>
      <c r="Q269" s="259">
        <f>ROUND(SUMIF('AV-Bewegungsdaten'!B:B,$A269,'AV-Bewegungsdaten'!E:E),5)</f>
        <v>0</v>
      </c>
      <c r="S269" s="444"/>
      <c r="T269" s="444"/>
      <c r="U269" s="261">
        <f>ROUND(SUMIF('DV-Bewegungsdaten'!B:B,A269,'DV-Bewegungsdaten'!D:D),3)</f>
        <v>0</v>
      </c>
      <c r="V269" s="259">
        <f>ROUND(SUMIF('DV-Bewegungsdaten'!B:B,A269,'DV-Bewegungsdaten'!E:E),5)</f>
        <v>0</v>
      </c>
      <c r="X269" s="444"/>
      <c r="Y269" s="444"/>
      <c r="AK269" s="305"/>
    </row>
    <row r="270" spans="1:37" ht="15" customHeight="1" x14ac:dyDescent="0.25">
      <c r="A270" s="103" t="s">
        <v>4049</v>
      </c>
      <c r="B270" s="101" t="s">
        <v>2068</v>
      </c>
      <c r="C270" s="101" t="s">
        <v>3986</v>
      </c>
      <c r="D270" s="101" t="s">
        <v>4050</v>
      </c>
      <c r="E270" s="101" t="s">
        <v>4040</v>
      </c>
      <c r="F270" s="102">
        <v>22.58</v>
      </c>
      <c r="G270" s="102">
        <v>22.779999999999998</v>
      </c>
      <c r="H270" s="102">
        <v>18.059999999999999</v>
      </c>
      <c r="I270" s="102"/>
      <c r="J270" s="445"/>
      <c r="K270" s="258">
        <f>ROUND(SUMIF('VGT-Bewegungsdaten'!B:B,A270,'VGT-Bewegungsdaten'!D:D),3)</f>
        <v>0</v>
      </c>
      <c r="L270" s="259">
        <f>ROUND(SUMIF('VGT-Bewegungsdaten'!B:B,$A270,'VGT-Bewegungsdaten'!E:E),5)</f>
        <v>0</v>
      </c>
      <c r="N270" s="298" t="s">
        <v>4918</v>
      </c>
      <c r="O270" s="298" t="s">
        <v>4925</v>
      </c>
      <c r="P270" s="261">
        <f>ROUND(SUMIF('AV-Bewegungsdaten'!B:B,A270,'AV-Bewegungsdaten'!D:D),3)</f>
        <v>0</v>
      </c>
      <c r="Q270" s="259">
        <f>ROUND(SUMIF('AV-Bewegungsdaten'!B:B,$A270,'AV-Bewegungsdaten'!E:E),5)</f>
        <v>0</v>
      </c>
      <c r="S270" s="444"/>
      <c r="T270" s="444"/>
      <c r="U270" s="261">
        <f>ROUND(SUMIF('DV-Bewegungsdaten'!B:B,A270,'DV-Bewegungsdaten'!D:D),3)</f>
        <v>0</v>
      </c>
      <c r="V270" s="259">
        <f>ROUND(SUMIF('DV-Bewegungsdaten'!B:B,A270,'DV-Bewegungsdaten'!E:E),5)</f>
        <v>0</v>
      </c>
      <c r="X270" s="444"/>
      <c r="Y270" s="444"/>
      <c r="AK270" s="305"/>
    </row>
    <row r="271" spans="1:37" ht="15" customHeight="1" x14ac:dyDescent="0.25">
      <c r="A271" s="103" t="s">
        <v>1567</v>
      </c>
      <c r="B271" s="101" t="s">
        <v>2068</v>
      </c>
      <c r="C271" s="101" t="s">
        <v>3986</v>
      </c>
      <c r="D271" s="101" t="s">
        <v>1568</v>
      </c>
      <c r="E271" s="101" t="s">
        <v>2443</v>
      </c>
      <c r="F271" s="102">
        <v>22.67</v>
      </c>
      <c r="G271" s="102">
        <v>22.87</v>
      </c>
      <c r="H271" s="102">
        <v>18.14</v>
      </c>
      <c r="I271" s="102"/>
      <c r="J271" s="445"/>
      <c r="K271" s="258">
        <f>ROUND(SUMIF('VGT-Bewegungsdaten'!B:B,A271,'VGT-Bewegungsdaten'!D:D),3)</f>
        <v>0</v>
      </c>
      <c r="L271" s="259">
        <f>ROUND(SUMIF('VGT-Bewegungsdaten'!B:B,$A271,'VGT-Bewegungsdaten'!E:E),5)</f>
        <v>0</v>
      </c>
      <c r="N271" s="298" t="s">
        <v>4918</v>
      </c>
      <c r="O271" s="298" t="s">
        <v>4925</v>
      </c>
      <c r="P271" s="261">
        <f>ROUND(SUMIF('AV-Bewegungsdaten'!B:B,A271,'AV-Bewegungsdaten'!D:D),3)</f>
        <v>0</v>
      </c>
      <c r="Q271" s="259">
        <f>ROUND(SUMIF('AV-Bewegungsdaten'!B:B,$A271,'AV-Bewegungsdaten'!E:E),5)</f>
        <v>0</v>
      </c>
      <c r="S271" s="444"/>
      <c r="T271" s="444"/>
      <c r="U271" s="261">
        <f>ROUND(SUMIF('DV-Bewegungsdaten'!B:B,A271,'DV-Bewegungsdaten'!D:D),3)</f>
        <v>0</v>
      </c>
      <c r="V271" s="259">
        <f>ROUND(SUMIF('DV-Bewegungsdaten'!B:B,A271,'DV-Bewegungsdaten'!E:E),5)</f>
        <v>0</v>
      </c>
      <c r="X271" s="444"/>
      <c r="Y271" s="444"/>
      <c r="AK271" s="305"/>
    </row>
    <row r="272" spans="1:37" ht="15" customHeight="1" x14ac:dyDescent="0.25">
      <c r="A272" s="103" t="s">
        <v>1569</v>
      </c>
      <c r="B272" s="101" t="s">
        <v>2068</v>
      </c>
      <c r="C272" s="101" t="s">
        <v>3986</v>
      </c>
      <c r="D272" s="101" t="s">
        <v>1570</v>
      </c>
      <c r="E272" s="101" t="s">
        <v>1533</v>
      </c>
      <c r="F272" s="102">
        <v>25.67</v>
      </c>
      <c r="G272" s="102">
        <v>25.87</v>
      </c>
      <c r="H272" s="102">
        <v>20.54</v>
      </c>
      <c r="I272" s="102"/>
      <c r="J272" s="445"/>
      <c r="K272" s="258">
        <f>ROUND(SUMIF('VGT-Bewegungsdaten'!B:B,A272,'VGT-Bewegungsdaten'!D:D),3)</f>
        <v>0</v>
      </c>
      <c r="L272" s="259">
        <f>ROUND(SUMIF('VGT-Bewegungsdaten'!B:B,$A272,'VGT-Bewegungsdaten'!E:E),5)</f>
        <v>0</v>
      </c>
      <c r="N272" s="298" t="s">
        <v>4918</v>
      </c>
      <c r="O272" s="298" t="s">
        <v>4925</v>
      </c>
      <c r="P272" s="261">
        <f>ROUND(SUMIF('AV-Bewegungsdaten'!B:B,A272,'AV-Bewegungsdaten'!D:D),3)</f>
        <v>0</v>
      </c>
      <c r="Q272" s="259">
        <f>ROUND(SUMIF('AV-Bewegungsdaten'!B:B,$A272,'AV-Bewegungsdaten'!E:E),5)</f>
        <v>0</v>
      </c>
      <c r="S272" s="444"/>
      <c r="T272" s="444"/>
      <c r="U272" s="261">
        <f>ROUND(SUMIF('DV-Bewegungsdaten'!B:B,A272,'DV-Bewegungsdaten'!D:D),3)</f>
        <v>0</v>
      </c>
      <c r="V272" s="259">
        <f>ROUND(SUMIF('DV-Bewegungsdaten'!B:B,A272,'DV-Bewegungsdaten'!E:E),5)</f>
        <v>0</v>
      </c>
      <c r="X272" s="444"/>
      <c r="Y272" s="444"/>
      <c r="AK272" s="305"/>
    </row>
    <row r="273" spans="1:37" ht="15" customHeight="1" x14ac:dyDescent="0.25">
      <c r="A273" s="103" t="s">
        <v>1571</v>
      </c>
      <c r="B273" s="101" t="s">
        <v>2068</v>
      </c>
      <c r="C273" s="101" t="s">
        <v>3986</v>
      </c>
      <c r="D273" s="101" t="s">
        <v>1572</v>
      </c>
      <c r="E273" s="101" t="s">
        <v>1536</v>
      </c>
      <c r="F273" s="102">
        <v>25.67</v>
      </c>
      <c r="G273" s="102">
        <v>25.87</v>
      </c>
      <c r="H273" s="102">
        <v>20.54</v>
      </c>
      <c r="I273" s="102"/>
      <c r="J273" s="445"/>
      <c r="K273" s="258">
        <f>ROUND(SUMIF('VGT-Bewegungsdaten'!B:B,A273,'VGT-Bewegungsdaten'!D:D),3)</f>
        <v>0</v>
      </c>
      <c r="L273" s="259">
        <f>ROUND(SUMIF('VGT-Bewegungsdaten'!B:B,$A273,'VGT-Bewegungsdaten'!E:E),5)</f>
        <v>0</v>
      </c>
      <c r="N273" s="298" t="s">
        <v>4918</v>
      </c>
      <c r="O273" s="298" t="s">
        <v>4925</v>
      </c>
      <c r="P273" s="261">
        <f>ROUND(SUMIF('AV-Bewegungsdaten'!B:B,A273,'AV-Bewegungsdaten'!D:D),3)</f>
        <v>0</v>
      </c>
      <c r="Q273" s="259">
        <f>ROUND(SUMIF('AV-Bewegungsdaten'!B:B,$A273,'AV-Bewegungsdaten'!E:E),5)</f>
        <v>0</v>
      </c>
      <c r="S273" s="444"/>
      <c r="T273" s="444"/>
      <c r="U273" s="261">
        <f>ROUND(SUMIF('DV-Bewegungsdaten'!B:B,A273,'DV-Bewegungsdaten'!D:D),3)</f>
        <v>0</v>
      </c>
      <c r="V273" s="259">
        <f>ROUND(SUMIF('DV-Bewegungsdaten'!B:B,A273,'DV-Bewegungsdaten'!E:E),5)</f>
        <v>0</v>
      </c>
      <c r="X273" s="444"/>
      <c r="Y273" s="444"/>
      <c r="AK273" s="305"/>
    </row>
    <row r="274" spans="1:37" ht="15" customHeight="1" x14ac:dyDescent="0.25">
      <c r="A274" s="103" t="s">
        <v>2547</v>
      </c>
      <c r="B274" s="101" t="s">
        <v>2068</v>
      </c>
      <c r="C274" s="101" t="s">
        <v>3986</v>
      </c>
      <c r="D274" s="101" t="s">
        <v>2548</v>
      </c>
      <c r="E274" s="101" t="s">
        <v>2536</v>
      </c>
      <c r="F274" s="102">
        <v>25.64</v>
      </c>
      <c r="G274" s="102">
        <v>25.84</v>
      </c>
      <c r="H274" s="102">
        <v>20.51</v>
      </c>
      <c r="I274" s="102"/>
      <c r="J274" s="445"/>
      <c r="K274" s="258">
        <f>ROUND(SUMIF('VGT-Bewegungsdaten'!B:B,A274,'VGT-Bewegungsdaten'!D:D),3)</f>
        <v>0</v>
      </c>
      <c r="L274" s="259">
        <f>ROUND(SUMIF('VGT-Bewegungsdaten'!B:B,$A274,'VGT-Bewegungsdaten'!E:E),5)</f>
        <v>0</v>
      </c>
      <c r="N274" s="298" t="s">
        <v>4918</v>
      </c>
      <c r="O274" s="298" t="s">
        <v>4925</v>
      </c>
      <c r="P274" s="261">
        <f>ROUND(SUMIF('AV-Bewegungsdaten'!B:B,A274,'AV-Bewegungsdaten'!D:D),3)</f>
        <v>0</v>
      </c>
      <c r="Q274" s="259">
        <f>ROUND(SUMIF('AV-Bewegungsdaten'!B:B,$A274,'AV-Bewegungsdaten'!E:E),5)</f>
        <v>0</v>
      </c>
      <c r="S274" s="444"/>
      <c r="T274" s="444"/>
      <c r="U274" s="261">
        <f>ROUND(SUMIF('DV-Bewegungsdaten'!B:B,A274,'DV-Bewegungsdaten'!D:D),3)</f>
        <v>0</v>
      </c>
      <c r="V274" s="259">
        <f>ROUND(SUMIF('DV-Bewegungsdaten'!B:B,A274,'DV-Bewegungsdaten'!E:E),5)</f>
        <v>0</v>
      </c>
      <c r="X274" s="444"/>
      <c r="Y274" s="444"/>
      <c r="AK274" s="305"/>
    </row>
    <row r="275" spans="1:37" ht="15" customHeight="1" x14ac:dyDescent="0.25">
      <c r="A275" s="103" t="s">
        <v>3290</v>
      </c>
      <c r="B275" s="101" t="s">
        <v>2068</v>
      </c>
      <c r="C275" s="101" t="s">
        <v>3986</v>
      </c>
      <c r="D275" s="101" t="s">
        <v>3291</v>
      </c>
      <c r="E275" s="101" t="s">
        <v>3279</v>
      </c>
      <c r="F275" s="102">
        <v>25.61</v>
      </c>
      <c r="G275" s="102">
        <v>25.81</v>
      </c>
      <c r="H275" s="102">
        <v>20.49</v>
      </c>
      <c r="I275" s="102"/>
      <c r="J275" s="445"/>
      <c r="K275" s="258">
        <f>ROUND(SUMIF('VGT-Bewegungsdaten'!B:B,A275,'VGT-Bewegungsdaten'!D:D),3)</f>
        <v>0</v>
      </c>
      <c r="L275" s="259">
        <f>ROUND(SUMIF('VGT-Bewegungsdaten'!B:B,$A275,'VGT-Bewegungsdaten'!E:E),5)</f>
        <v>0</v>
      </c>
      <c r="N275" s="298" t="s">
        <v>4918</v>
      </c>
      <c r="O275" s="298" t="s">
        <v>4925</v>
      </c>
      <c r="P275" s="261">
        <f>ROUND(SUMIF('AV-Bewegungsdaten'!B:B,A275,'AV-Bewegungsdaten'!D:D),3)</f>
        <v>0</v>
      </c>
      <c r="Q275" s="259">
        <f>ROUND(SUMIF('AV-Bewegungsdaten'!B:B,$A275,'AV-Bewegungsdaten'!E:E),5)</f>
        <v>0</v>
      </c>
      <c r="S275" s="444"/>
      <c r="T275" s="444"/>
      <c r="U275" s="261">
        <f>ROUND(SUMIF('DV-Bewegungsdaten'!B:B,A275,'DV-Bewegungsdaten'!D:D),3)</f>
        <v>0</v>
      </c>
      <c r="V275" s="259">
        <f>ROUND(SUMIF('DV-Bewegungsdaten'!B:B,A275,'DV-Bewegungsdaten'!E:E),5)</f>
        <v>0</v>
      </c>
      <c r="X275" s="444"/>
      <c r="Y275" s="444"/>
      <c r="AK275" s="305"/>
    </row>
    <row r="276" spans="1:37" ht="15" customHeight="1" x14ac:dyDescent="0.25">
      <c r="A276" s="103" t="s">
        <v>4051</v>
      </c>
      <c r="B276" s="101" t="s">
        <v>2068</v>
      </c>
      <c r="C276" s="101" t="s">
        <v>3986</v>
      </c>
      <c r="D276" s="101" t="s">
        <v>4052</v>
      </c>
      <c r="E276" s="101" t="s">
        <v>4040</v>
      </c>
      <c r="F276" s="102">
        <v>25.58</v>
      </c>
      <c r="G276" s="102">
        <v>25.779999999999998</v>
      </c>
      <c r="H276" s="102">
        <v>20.46</v>
      </c>
      <c r="I276" s="102"/>
      <c r="J276" s="445"/>
      <c r="K276" s="258">
        <f>ROUND(SUMIF('VGT-Bewegungsdaten'!B:B,A276,'VGT-Bewegungsdaten'!D:D),3)</f>
        <v>0</v>
      </c>
      <c r="L276" s="259">
        <f>ROUND(SUMIF('VGT-Bewegungsdaten'!B:B,$A276,'VGT-Bewegungsdaten'!E:E),5)</f>
        <v>0</v>
      </c>
      <c r="N276" s="298" t="s">
        <v>4918</v>
      </c>
      <c r="O276" s="298" t="s">
        <v>4925</v>
      </c>
      <c r="P276" s="261">
        <f>ROUND(SUMIF('AV-Bewegungsdaten'!B:B,A276,'AV-Bewegungsdaten'!D:D),3)</f>
        <v>0</v>
      </c>
      <c r="Q276" s="259">
        <f>ROUND(SUMIF('AV-Bewegungsdaten'!B:B,$A276,'AV-Bewegungsdaten'!E:E),5)</f>
        <v>0</v>
      </c>
      <c r="S276" s="444"/>
      <c r="T276" s="444"/>
      <c r="U276" s="261">
        <f>ROUND(SUMIF('DV-Bewegungsdaten'!B:B,A276,'DV-Bewegungsdaten'!D:D),3)</f>
        <v>0</v>
      </c>
      <c r="V276" s="259">
        <f>ROUND(SUMIF('DV-Bewegungsdaten'!B:B,A276,'DV-Bewegungsdaten'!E:E),5)</f>
        <v>0</v>
      </c>
      <c r="X276" s="444"/>
      <c r="Y276" s="444"/>
      <c r="AK276" s="305"/>
    </row>
    <row r="277" spans="1:37" ht="15" customHeight="1" x14ac:dyDescent="0.25">
      <c r="A277" s="103" t="s">
        <v>5952</v>
      </c>
      <c r="B277" s="101" t="s">
        <v>2068</v>
      </c>
      <c r="C277" s="101" t="s">
        <v>3986</v>
      </c>
      <c r="D277" s="101" t="s">
        <v>5872</v>
      </c>
      <c r="E277" s="101" t="s">
        <v>5818</v>
      </c>
      <c r="F277" s="102">
        <v>25.490000000000002</v>
      </c>
      <c r="G277" s="102">
        <v>25.69</v>
      </c>
      <c r="H277" s="102">
        <v>20.39</v>
      </c>
      <c r="I277" s="102"/>
      <c r="J277" s="445"/>
      <c r="K277" s="258">
        <f>ROUND(SUMIF('VGT-Bewegungsdaten'!B:B,A277,'VGT-Bewegungsdaten'!D:D),3)</f>
        <v>0</v>
      </c>
      <c r="L277" s="259">
        <f>ROUND(SUMIF('VGT-Bewegungsdaten'!B:B,$A277,'VGT-Bewegungsdaten'!E:E),5)</f>
        <v>0</v>
      </c>
      <c r="N277" s="298" t="s">
        <v>4918</v>
      </c>
      <c r="O277" s="298" t="s">
        <v>4925</v>
      </c>
      <c r="P277" s="261">
        <f>ROUND(SUMIF('AV-Bewegungsdaten'!B:B,A277,'AV-Bewegungsdaten'!D:D),3)</f>
        <v>0</v>
      </c>
      <c r="Q277" s="259">
        <f>ROUND(SUMIF('AV-Bewegungsdaten'!B:B,$A277,'AV-Bewegungsdaten'!E:E),5)</f>
        <v>0</v>
      </c>
      <c r="S277" s="444"/>
      <c r="T277" s="444"/>
      <c r="U277" s="261">
        <f>ROUND(SUMIF('DV-Bewegungsdaten'!B:B,A277,'DV-Bewegungsdaten'!D:D),3)</f>
        <v>0</v>
      </c>
      <c r="V277" s="259">
        <f>ROUND(SUMIF('DV-Bewegungsdaten'!B:B,A277,'DV-Bewegungsdaten'!E:E),5)</f>
        <v>0</v>
      </c>
      <c r="X277" s="444"/>
      <c r="Y277" s="444"/>
      <c r="AK277" s="305"/>
    </row>
    <row r="278" spans="1:37" ht="15" customHeight="1" x14ac:dyDescent="0.25">
      <c r="A278" s="103" t="s">
        <v>1573</v>
      </c>
      <c r="B278" s="101" t="s">
        <v>2068</v>
      </c>
      <c r="C278" s="101" t="s">
        <v>3986</v>
      </c>
      <c r="D278" s="101" t="s">
        <v>1574</v>
      </c>
      <c r="E278" s="101" t="s">
        <v>2443</v>
      </c>
      <c r="F278" s="102">
        <v>23.67</v>
      </c>
      <c r="G278" s="102">
        <v>23.87</v>
      </c>
      <c r="H278" s="102">
        <v>18.940000000000001</v>
      </c>
      <c r="I278" s="102"/>
      <c r="J278" s="445"/>
      <c r="K278" s="258">
        <f>ROUND(SUMIF('VGT-Bewegungsdaten'!B:B,A278,'VGT-Bewegungsdaten'!D:D),3)</f>
        <v>0</v>
      </c>
      <c r="L278" s="259">
        <f>ROUND(SUMIF('VGT-Bewegungsdaten'!B:B,$A278,'VGT-Bewegungsdaten'!E:E),5)</f>
        <v>0</v>
      </c>
      <c r="N278" s="298" t="s">
        <v>4918</v>
      </c>
      <c r="O278" s="298" t="s">
        <v>4925</v>
      </c>
      <c r="P278" s="261">
        <f>ROUND(SUMIF('AV-Bewegungsdaten'!B:B,A278,'AV-Bewegungsdaten'!D:D),3)</f>
        <v>0</v>
      </c>
      <c r="Q278" s="259">
        <f>ROUND(SUMIF('AV-Bewegungsdaten'!B:B,$A278,'AV-Bewegungsdaten'!E:E),5)</f>
        <v>0</v>
      </c>
      <c r="S278" s="444"/>
      <c r="T278" s="444"/>
      <c r="U278" s="261">
        <f>ROUND(SUMIF('DV-Bewegungsdaten'!B:B,A278,'DV-Bewegungsdaten'!D:D),3)</f>
        <v>0</v>
      </c>
      <c r="V278" s="259">
        <f>ROUND(SUMIF('DV-Bewegungsdaten'!B:B,A278,'DV-Bewegungsdaten'!E:E),5)</f>
        <v>0</v>
      </c>
      <c r="X278" s="444"/>
      <c r="Y278" s="444"/>
      <c r="AK278" s="305"/>
    </row>
    <row r="279" spans="1:37" ht="15" customHeight="1" x14ac:dyDescent="0.25">
      <c r="A279" s="103" t="s">
        <v>1575</v>
      </c>
      <c r="B279" s="101" t="s">
        <v>2068</v>
      </c>
      <c r="C279" s="101" t="s">
        <v>3986</v>
      </c>
      <c r="D279" s="101" t="s">
        <v>1576</v>
      </c>
      <c r="E279" s="101" t="s">
        <v>1533</v>
      </c>
      <c r="F279" s="102">
        <v>26.67</v>
      </c>
      <c r="G279" s="102">
        <v>26.87</v>
      </c>
      <c r="H279" s="102">
        <v>21.34</v>
      </c>
      <c r="I279" s="102"/>
      <c r="J279" s="445"/>
      <c r="K279" s="258">
        <f>ROUND(SUMIF('VGT-Bewegungsdaten'!B:B,A279,'VGT-Bewegungsdaten'!D:D),3)</f>
        <v>0</v>
      </c>
      <c r="L279" s="259">
        <f>ROUND(SUMIF('VGT-Bewegungsdaten'!B:B,$A279,'VGT-Bewegungsdaten'!E:E),5)</f>
        <v>0</v>
      </c>
      <c r="N279" s="298" t="s">
        <v>4918</v>
      </c>
      <c r="O279" s="298" t="s">
        <v>4925</v>
      </c>
      <c r="P279" s="261">
        <f>ROUND(SUMIF('AV-Bewegungsdaten'!B:B,A279,'AV-Bewegungsdaten'!D:D),3)</f>
        <v>0</v>
      </c>
      <c r="Q279" s="259">
        <f>ROUND(SUMIF('AV-Bewegungsdaten'!B:B,$A279,'AV-Bewegungsdaten'!E:E),5)</f>
        <v>0</v>
      </c>
      <c r="S279" s="444"/>
      <c r="T279" s="444"/>
      <c r="U279" s="261">
        <f>ROUND(SUMIF('DV-Bewegungsdaten'!B:B,A279,'DV-Bewegungsdaten'!D:D),3)</f>
        <v>0</v>
      </c>
      <c r="V279" s="259">
        <f>ROUND(SUMIF('DV-Bewegungsdaten'!B:B,A279,'DV-Bewegungsdaten'!E:E),5)</f>
        <v>0</v>
      </c>
      <c r="X279" s="444"/>
      <c r="Y279" s="444"/>
      <c r="AK279" s="305"/>
    </row>
    <row r="280" spans="1:37" ht="15" customHeight="1" x14ac:dyDescent="0.25">
      <c r="A280" s="103" t="s">
        <v>1577</v>
      </c>
      <c r="B280" s="101" t="s">
        <v>2068</v>
      </c>
      <c r="C280" s="101" t="s">
        <v>3986</v>
      </c>
      <c r="D280" s="101" t="s">
        <v>1578</v>
      </c>
      <c r="E280" s="101" t="s">
        <v>1536</v>
      </c>
      <c r="F280" s="102">
        <v>26.67</v>
      </c>
      <c r="G280" s="102">
        <v>26.87</v>
      </c>
      <c r="H280" s="102">
        <v>21.34</v>
      </c>
      <c r="I280" s="102"/>
      <c r="J280" s="445"/>
      <c r="K280" s="258">
        <f>ROUND(SUMIF('VGT-Bewegungsdaten'!B:B,A280,'VGT-Bewegungsdaten'!D:D),3)</f>
        <v>0</v>
      </c>
      <c r="L280" s="259">
        <f>ROUND(SUMIF('VGT-Bewegungsdaten'!B:B,$A280,'VGT-Bewegungsdaten'!E:E),5)</f>
        <v>0</v>
      </c>
      <c r="N280" s="298" t="s">
        <v>4918</v>
      </c>
      <c r="O280" s="298" t="s">
        <v>4925</v>
      </c>
      <c r="P280" s="261">
        <f>ROUND(SUMIF('AV-Bewegungsdaten'!B:B,A280,'AV-Bewegungsdaten'!D:D),3)</f>
        <v>0</v>
      </c>
      <c r="Q280" s="259">
        <f>ROUND(SUMIF('AV-Bewegungsdaten'!B:B,$A280,'AV-Bewegungsdaten'!E:E),5)</f>
        <v>0</v>
      </c>
      <c r="S280" s="444"/>
      <c r="T280" s="444"/>
      <c r="U280" s="261">
        <f>ROUND(SUMIF('DV-Bewegungsdaten'!B:B,A280,'DV-Bewegungsdaten'!D:D),3)</f>
        <v>0</v>
      </c>
      <c r="V280" s="259">
        <f>ROUND(SUMIF('DV-Bewegungsdaten'!B:B,A280,'DV-Bewegungsdaten'!E:E),5)</f>
        <v>0</v>
      </c>
      <c r="X280" s="444"/>
      <c r="Y280" s="444"/>
      <c r="AK280" s="305"/>
    </row>
    <row r="281" spans="1:37" ht="15" customHeight="1" x14ac:dyDescent="0.25">
      <c r="A281" s="103" t="s">
        <v>2549</v>
      </c>
      <c r="B281" s="101" t="s">
        <v>2068</v>
      </c>
      <c r="C281" s="101" t="s">
        <v>3986</v>
      </c>
      <c r="D281" s="101" t="s">
        <v>2550</v>
      </c>
      <c r="E281" s="101" t="s">
        <v>2536</v>
      </c>
      <c r="F281" s="102">
        <v>26.64</v>
      </c>
      <c r="G281" s="102">
        <v>26.84</v>
      </c>
      <c r="H281" s="102">
        <v>21.31</v>
      </c>
      <c r="I281" s="102"/>
      <c r="J281" s="445"/>
      <c r="K281" s="258">
        <f>ROUND(SUMIF('VGT-Bewegungsdaten'!B:B,A281,'VGT-Bewegungsdaten'!D:D),3)</f>
        <v>0</v>
      </c>
      <c r="L281" s="259">
        <f>ROUND(SUMIF('VGT-Bewegungsdaten'!B:B,$A281,'VGT-Bewegungsdaten'!E:E),5)</f>
        <v>0</v>
      </c>
      <c r="N281" s="298" t="s">
        <v>4918</v>
      </c>
      <c r="O281" s="298" t="s">
        <v>4925</v>
      </c>
      <c r="P281" s="261">
        <f>ROUND(SUMIF('AV-Bewegungsdaten'!B:B,A281,'AV-Bewegungsdaten'!D:D),3)</f>
        <v>0</v>
      </c>
      <c r="Q281" s="259">
        <f>ROUND(SUMIF('AV-Bewegungsdaten'!B:B,$A281,'AV-Bewegungsdaten'!E:E),5)</f>
        <v>0</v>
      </c>
      <c r="S281" s="444"/>
      <c r="T281" s="444"/>
      <c r="U281" s="261">
        <f>ROUND(SUMIF('DV-Bewegungsdaten'!B:B,A281,'DV-Bewegungsdaten'!D:D),3)</f>
        <v>0</v>
      </c>
      <c r="V281" s="259">
        <f>ROUND(SUMIF('DV-Bewegungsdaten'!B:B,A281,'DV-Bewegungsdaten'!E:E),5)</f>
        <v>0</v>
      </c>
      <c r="X281" s="444"/>
      <c r="Y281" s="444"/>
      <c r="AK281" s="305"/>
    </row>
    <row r="282" spans="1:37" ht="15" customHeight="1" x14ac:dyDescent="0.25">
      <c r="A282" s="103" t="s">
        <v>3292</v>
      </c>
      <c r="B282" s="101" t="s">
        <v>2068</v>
      </c>
      <c r="C282" s="101" t="s">
        <v>3986</v>
      </c>
      <c r="D282" s="101" t="s">
        <v>3293</v>
      </c>
      <c r="E282" s="101" t="s">
        <v>3279</v>
      </c>
      <c r="F282" s="102">
        <v>26.61</v>
      </c>
      <c r="G282" s="102">
        <v>26.81</v>
      </c>
      <c r="H282" s="102">
        <v>21.29</v>
      </c>
      <c r="I282" s="102"/>
      <c r="J282" s="445"/>
      <c r="K282" s="258">
        <f>ROUND(SUMIF('VGT-Bewegungsdaten'!B:B,A282,'VGT-Bewegungsdaten'!D:D),3)</f>
        <v>0</v>
      </c>
      <c r="L282" s="259">
        <f>ROUND(SUMIF('VGT-Bewegungsdaten'!B:B,$A282,'VGT-Bewegungsdaten'!E:E),5)</f>
        <v>0</v>
      </c>
      <c r="N282" s="298" t="s">
        <v>4918</v>
      </c>
      <c r="O282" s="298" t="s">
        <v>4925</v>
      </c>
      <c r="P282" s="261">
        <f>ROUND(SUMIF('AV-Bewegungsdaten'!B:B,A282,'AV-Bewegungsdaten'!D:D),3)</f>
        <v>0</v>
      </c>
      <c r="Q282" s="259">
        <f>ROUND(SUMIF('AV-Bewegungsdaten'!B:B,$A282,'AV-Bewegungsdaten'!E:E),5)</f>
        <v>0</v>
      </c>
      <c r="S282" s="444"/>
      <c r="T282" s="444"/>
      <c r="U282" s="261">
        <f>ROUND(SUMIF('DV-Bewegungsdaten'!B:B,A282,'DV-Bewegungsdaten'!D:D),3)</f>
        <v>0</v>
      </c>
      <c r="V282" s="259">
        <f>ROUND(SUMIF('DV-Bewegungsdaten'!B:B,A282,'DV-Bewegungsdaten'!E:E),5)</f>
        <v>0</v>
      </c>
      <c r="X282" s="444"/>
      <c r="Y282" s="444"/>
      <c r="AK282" s="305"/>
    </row>
    <row r="283" spans="1:37" ht="15" customHeight="1" x14ac:dyDescent="0.25">
      <c r="A283" s="103" t="s">
        <v>4053</v>
      </c>
      <c r="B283" s="101" t="s">
        <v>2068</v>
      </c>
      <c r="C283" s="101" t="s">
        <v>3986</v>
      </c>
      <c r="D283" s="101" t="s">
        <v>4054</v>
      </c>
      <c r="E283" s="101" t="s">
        <v>4040</v>
      </c>
      <c r="F283" s="102">
        <v>26.58</v>
      </c>
      <c r="G283" s="102">
        <v>26.779999999999998</v>
      </c>
      <c r="H283" s="102">
        <v>21.26</v>
      </c>
      <c r="I283" s="102"/>
      <c r="J283" s="445"/>
      <c r="K283" s="258">
        <f>ROUND(SUMIF('VGT-Bewegungsdaten'!B:B,A283,'VGT-Bewegungsdaten'!D:D),3)</f>
        <v>0</v>
      </c>
      <c r="L283" s="259">
        <f>ROUND(SUMIF('VGT-Bewegungsdaten'!B:B,$A283,'VGT-Bewegungsdaten'!E:E),5)</f>
        <v>0</v>
      </c>
      <c r="N283" s="298" t="s">
        <v>4918</v>
      </c>
      <c r="O283" s="298" t="s">
        <v>4925</v>
      </c>
      <c r="P283" s="261">
        <f>ROUND(SUMIF('AV-Bewegungsdaten'!B:B,A283,'AV-Bewegungsdaten'!D:D),3)</f>
        <v>0</v>
      </c>
      <c r="Q283" s="259">
        <f>ROUND(SUMIF('AV-Bewegungsdaten'!B:B,$A283,'AV-Bewegungsdaten'!E:E),5)</f>
        <v>0</v>
      </c>
      <c r="S283" s="444"/>
      <c r="T283" s="444"/>
      <c r="U283" s="261">
        <f>ROUND(SUMIF('DV-Bewegungsdaten'!B:B,A283,'DV-Bewegungsdaten'!D:D),3)</f>
        <v>0</v>
      </c>
      <c r="V283" s="259">
        <f>ROUND(SUMIF('DV-Bewegungsdaten'!B:B,A283,'DV-Bewegungsdaten'!E:E),5)</f>
        <v>0</v>
      </c>
      <c r="X283" s="444"/>
      <c r="Y283" s="444"/>
      <c r="AK283" s="305"/>
    </row>
    <row r="284" spans="1:37" ht="15" customHeight="1" x14ac:dyDescent="0.25">
      <c r="A284" s="103" t="s">
        <v>1579</v>
      </c>
      <c r="B284" s="101" t="s">
        <v>2068</v>
      </c>
      <c r="C284" s="101" t="s">
        <v>3986</v>
      </c>
      <c r="D284" s="101" t="s">
        <v>1580</v>
      </c>
      <c r="E284" s="101" t="s">
        <v>2443</v>
      </c>
      <c r="F284" s="102">
        <v>20.67</v>
      </c>
      <c r="G284" s="102">
        <v>20.87</v>
      </c>
      <c r="H284" s="102">
        <v>16.54</v>
      </c>
      <c r="I284" s="102"/>
      <c r="J284" s="445"/>
      <c r="K284" s="258">
        <f>ROUND(SUMIF('VGT-Bewegungsdaten'!B:B,A284,'VGT-Bewegungsdaten'!D:D),3)</f>
        <v>0</v>
      </c>
      <c r="L284" s="259">
        <f>ROUND(SUMIF('VGT-Bewegungsdaten'!B:B,$A284,'VGT-Bewegungsdaten'!E:E),5)</f>
        <v>0</v>
      </c>
      <c r="N284" s="298" t="s">
        <v>4918</v>
      </c>
      <c r="O284" s="298" t="s">
        <v>4925</v>
      </c>
      <c r="P284" s="261">
        <f>ROUND(SUMIF('AV-Bewegungsdaten'!B:B,A284,'AV-Bewegungsdaten'!D:D),3)</f>
        <v>0</v>
      </c>
      <c r="Q284" s="259">
        <f>ROUND(SUMIF('AV-Bewegungsdaten'!B:B,$A284,'AV-Bewegungsdaten'!E:E),5)</f>
        <v>0</v>
      </c>
      <c r="S284" s="444"/>
      <c r="T284" s="444"/>
      <c r="U284" s="261">
        <f>ROUND(SUMIF('DV-Bewegungsdaten'!B:B,A284,'DV-Bewegungsdaten'!D:D),3)</f>
        <v>0</v>
      </c>
      <c r="V284" s="259">
        <f>ROUND(SUMIF('DV-Bewegungsdaten'!B:B,A284,'DV-Bewegungsdaten'!E:E),5)</f>
        <v>0</v>
      </c>
      <c r="X284" s="444"/>
      <c r="Y284" s="444"/>
      <c r="AK284" s="305"/>
    </row>
    <row r="285" spans="1:37" ht="15" customHeight="1" x14ac:dyDescent="0.25">
      <c r="A285" s="103" t="s">
        <v>1581</v>
      </c>
      <c r="B285" s="101" t="s">
        <v>2068</v>
      </c>
      <c r="C285" s="101" t="s">
        <v>3986</v>
      </c>
      <c r="D285" s="101" t="s">
        <v>1582</v>
      </c>
      <c r="E285" s="101" t="s">
        <v>1533</v>
      </c>
      <c r="F285" s="102">
        <v>23.67</v>
      </c>
      <c r="G285" s="102">
        <v>23.87</v>
      </c>
      <c r="H285" s="102">
        <v>18.940000000000001</v>
      </c>
      <c r="I285" s="102"/>
      <c r="J285" s="445"/>
      <c r="K285" s="258">
        <f>ROUND(SUMIF('VGT-Bewegungsdaten'!B:B,A285,'VGT-Bewegungsdaten'!D:D),3)</f>
        <v>0</v>
      </c>
      <c r="L285" s="259">
        <f>ROUND(SUMIF('VGT-Bewegungsdaten'!B:B,$A285,'VGT-Bewegungsdaten'!E:E),5)</f>
        <v>0</v>
      </c>
      <c r="N285" s="298" t="s">
        <v>4918</v>
      </c>
      <c r="O285" s="298" t="s">
        <v>4925</v>
      </c>
      <c r="P285" s="261">
        <f>ROUND(SUMIF('AV-Bewegungsdaten'!B:B,A285,'AV-Bewegungsdaten'!D:D),3)</f>
        <v>0</v>
      </c>
      <c r="Q285" s="259">
        <f>ROUND(SUMIF('AV-Bewegungsdaten'!B:B,$A285,'AV-Bewegungsdaten'!E:E),5)</f>
        <v>0</v>
      </c>
      <c r="S285" s="444"/>
      <c r="T285" s="444"/>
      <c r="U285" s="261">
        <f>ROUND(SUMIF('DV-Bewegungsdaten'!B:B,A285,'DV-Bewegungsdaten'!D:D),3)</f>
        <v>0</v>
      </c>
      <c r="V285" s="259">
        <f>ROUND(SUMIF('DV-Bewegungsdaten'!B:B,A285,'DV-Bewegungsdaten'!E:E),5)</f>
        <v>0</v>
      </c>
      <c r="X285" s="444"/>
      <c r="Y285" s="444"/>
      <c r="AK285" s="305"/>
    </row>
    <row r="286" spans="1:37" ht="15" customHeight="1" x14ac:dyDescent="0.25">
      <c r="A286" s="103" t="s">
        <v>1583</v>
      </c>
      <c r="B286" s="101" t="s">
        <v>2068</v>
      </c>
      <c r="C286" s="101" t="s">
        <v>3986</v>
      </c>
      <c r="D286" s="101" t="s">
        <v>1584</v>
      </c>
      <c r="E286" s="101" t="s">
        <v>1536</v>
      </c>
      <c r="F286" s="102">
        <v>23.67</v>
      </c>
      <c r="G286" s="102">
        <v>23.87</v>
      </c>
      <c r="H286" s="102">
        <v>18.940000000000001</v>
      </c>
      <c r="I286" s="102"/>
      <c r="J286" s="445"/>
      <c r="K286" s="258">
        <f>ROUND(SUMIF('VGT-Bewegungsdaten'!B:B,A286,'VGT-Bewegungsdaten'!D:D),3)</f>
        <v>0</v>
      </c>
      <c r="L286" s="259">
        <f>ROUND(SUMIF('VGT-Bewegungsdaten'!B:B,$A286,'VGT-Bewegungsdaten'!E:E),5)</f>
        <v>0</v>
      </c>
      <c r="N286" s="298" t="s">
        <v>4918</v>
      </c>
      <c r="O286" s="298" t="s">
        <v>4925</v>
      </c>
      <c r="P286" s="261">
        <f>ROUND(SUMIF('AV-Bewegungsdaten'!B:B,A286,'AV-Bewegungsdaten'!D:D),3)</f>
        <v>0</v>
      </c>
      <c r="Q286" s="259">
        <f>ROUND(SUMIF('AV-Bewegungsdaten'!B:B,$A286,'AV-Bewegungsdaten'!E:E),5)</f>
        <v>0</v>
      </c>
      <c r="S286" s="444"/>
      <c r="T286" s="444"/>
      <c r="U286" s="261">
        <f>ROUND(SUMIF('DV-Bewegungsdaten'!B:B,A286,'DV-Bewegungsdaten'!D:D),3)</f>
        <v>0</v>
      </c>
      <c r="V286" s="259">
        <f>ROUND(SUMIF('DV-Bewegungsdaten'!B:B,A286,'DV-Bewegungsdaten'!E:E),5)</f>
        <v>0</v>
      </c>
      <c r="X286" s="444"/>
      <c r="Y286" s="444"/>
      <c r="AK286" s="305"/>
    </row>
    <row r="287" spans="1:37" ht="15" customHeight="1" x14ac:dyDescent="0.25">
      <c r="A287" s="103" t="s">
        <v>2551</v>
      </c>
      <c r="B287" s="101" t="s">
        <v>2068</v>
      </c>
      <c r="C287" s="101" t="s">
        <v>3986</v>
      </c>
      <c r="D287" s="101" t="s">
        <v>2552</v>
      </c>
      <c r="E287" s="101" t="s">
        <v>2536</v>
      </c>
      <c r="F287" s="102">
        <v>23.64</v>
      </c>
      <c r="G287" s="102">
        <v>23.84</v>
      </c>
      <c r="H287" s="102">
        <v>18.91</v>
      </c>
      <c r="I287" s="102"/>
      <c r="J287" s="445"/>
      <c r="K287" s="258">
        <f>ROUND(SUMIF('VGT-Bewegungsdaten'!B:B,A287,'VGT-Bewegungsdaten'!D:D),3)</f>
        <v>0</v>
      </c>
      <c r="L287" s="259">
        <f>ROUND(SUMIF('VGT-Bewegungsdaten'!B:B,$A287,'VGT-Bewegungsdaten'!E:E),5)</f>
        <v>0</v>
      </c>
      <c r="N287" s="298" t="s">
        <v>4918</v>
      </c>
      <c r="O287" s="298" t="s">
        <v>4925</v>
      </c>
      <c r="P287" s="261">
        <f>ROUND(SUMIF('AV-Bewegungsdaten'!B:B,A287,'AV-Bewegungsdaten'!D:D),3)</f>
        <v>0</v>
      </c>
      <c r="Q287" s="259">
        <f>ROUND(SUMIF('AV-Bewegungsdaten'!B:B,$A287,'AV-Bewegungsdaten'!E:E),5)</f>
        <v>0</v>
      </c>
      <c r="S287" s="444"/>
      <c r="T287" s="444"/>
      <c r="U287" s="261">
        <f>ROUND(SUMIF('DV-Bewegungsdaten'!B:B,A287,'DV-Bewegungsdaten'!D:D),3)</f>
        <v>0</v>
      </c>
      <c r="V287" s="259">
        <f>ROUND(SUMIF('DV-Bewegungsdaten'!B:B,A287,'DV-Bewegungsdaten'!E:E),5)</f>
        <v>0</v>
      </c>
      <c r="X287" s="444"/>
      <c r="Y287" s="444"/>
      <c r="AK287" s="305"/>
    </row>
    <row r="288" spans="1:37" ht="15" customHeight="1" x14ac:dyDescent="0.25">
      <c r="A288" s="103" t="s">
        <v>3294</v>
      </c>
      <c r="B288" s="101" t="s">
        <v>2068</v>
      </c>
      <c r="C288" s="101" t="s">
        <v>3986</v>
      </c>
      <c r="D288" s="101" t="s">
        <v>3295</v>
      </c>
      <c r="E288" s="101" t="s">
        <v>3279</v>
      </c>
      <c r="F288" s="102">
        <v>23.61</v>
      </c>
      <c r="G288" s="102">
        <v>23.81</v>
      </c>
      <c r="H288" s="102">
        <v>18.89</v>
      </c>
      <c r="I288" s="102"/>
      <c r="J288" s="445"/>
      <c r="K288" s="258">
        <f>ROUND(SUMIF('VGT-Bewegungsdaten'!B:B,A288,'VGT-Bewegungsdaten'!D:D),3)</f>
        <v>0</v>
      </c>
      <c r="L288" s="259">
        <f>ROUND(SUMIF('VGT-Bewegungsdaten'!B:B,$A288,'VGT-Bewegungsdaten'!E:E),5)</f>
        <v>0</v>
      </c>
      <c r="N288" s="298" t="s">
        <v>4918</v>
      </c>
      <c r="O288" s="298" t="s">
        <v>4925</v>
      </c>
      <c r="P288" s="261">
        <f>ROUND(SUMIF('AV-Bewegungsdaten'!B:B,A288,'AV-Bewegungsdaten'!D:D),3)</f>
        <v>0</v>
      </c>
      <c r="Q288" s="259">
        <f>ROUND(SUMIF('AV-Bewegungsdaten'!B:B,$A288,'AV-Bewegungsdaten'!E:E),5)</f>
        <v>0</v>
      </c>
      <c r="S288" s="444"/>
      <c r="T288" s="444"/>
      <c r="U288" s="261">
        <f>ROUND(SUMIF('DV-Bewegungsdaten'!B:B,A288,'DV-Bewegungsdaten'!D:D),3)</f>
        <v>0</v>
      </c>
      <c r="V288" s="259">
        <f>ROUND(SUMIF('DV-Bewegungsdaten'!B:B,A288,'DV-Bewegungsdaten'!E:E),5)</f>
        <v>0</v>
      </c>
      <c r="X288" s="444"/>
      <c r="Y288" s="444"/>
      <c r="AK288" s="305"/>
    </row>
    <row r="289" spans="1:37" ht="15" customHeight="1" x14ac:dyDescent="0.25">
      <c r="A289" s="103" t="s">
        <v>4055</v>
      </c>
      <c r="B289" s="101" t="s">
        <v>2068</v>
      </c>
      <c r="C289" s="101" t="s">
        <v>3986</v>
      </c>
      <c r="D289" s="101" t="s">
        <v>4056</v>
      </c>
      <c r="E289" s="101" t="s">
        <v>4040</v>
      </c>
      <c r="F289" s="102">
        <v>23.58</v>
      </c>
      <c r="G289" s="102">
        <v>23.779999999999998</v>
      </c>
      <c r="H289" s="102">
        <v>18.86</v>
      </c>
      <c r="I289" s="102"/>
      <c r="J289" s="445"/>
      <c r="K289" s="258">
        <f>ROUND(SUMIF('VGT-Bewegungsdaten'!B:B,A289,'VGT-Bewegungsdaten'!D:D),3)</f>
        <v>0</v>
      </c>
      <c r="L289" s="259">
        <f>ROUND(SUMIF('VGT-Bewegungsdaten'!B:B,$A289,'VGT-Bewegungsdaten'!E:E),5)</f>
        <v>0</v>
      </c>
      <c r="N289" s="298" t="s">
        <v>4918</v>
      </c>
      <c r="O289" s="298" t="s">
        <v>4925</v>
      </c>
      <c r="P289" s="261">
        <f>ROUND(SUMIF('AV-Bewegungsdaten'!B:B,A289,'AV-Bewegungsdaten'!D:D),3)</f>
        <v>0</v>
      </c>
      <c r="Q289" s="259">
        <f>ROUND(SUMIF('AV-Bewegungsdaten'!B:B,$A289,'AV-Bewegungsdaten'!E:E),5)</f>
        <v>0</v>
      </c>
      <c r="S289" s="444"/>
      <c r="T289" s="444"/>
      <c r="U289" s="261">
        <f>ROUND(SUMIF('DV-Bewegungsdaten'!B:B,A289,'DV-Bewegungsdaten'!D:D),3)</f>
        <v>0</v>
      </c>
      <c r="V289" s="259">
        <f>ROUND(SUMIF('DV-Bewegungsdaten'!B:B,A289,'DV-Bewegungsdaten'!E:E),5)</f>
        <v>0</v>
      </c>
      <c r="X289" s="444"/>
      <c r="Y289" s="444"/>
      <c r="AK289" s="305"/>
    </row>
    <row r="290" spans="1:37" ht="15" customHeight="1" x14ac:dyDescent="0.25">
      <c r="A290" s="103" t="s">
        <v>1585</v>
      </c>
      <c r="B290" s="101" t="s">
        <v>2068</v>
      </c>
      <c r="C290" s="101" t="s">
        <v>3986</v>
      </c>
      <c r="D290" s="101" t="s">
        <v>1586</v>
      </c>
      <c r="E290" s="101" t="s">
        <v>2443</v>
      </c>
      <c r="F290" s="102">
        <v>21.67</v>
      </c>
      <c r="G290" s="102">
        <v>21.87</v>
      </c>
      <c r="H290" s="102">
        <v>17.34</v>
      </c>
      <c r="I290" s="102"/>
      <c r="J290" s="445"/>
      <c r="K290" s="258">
        <f>ROUND(SUMIF('VGT-Bewegungsdaten'!B:B,A290,'VGT-Bewegungsdaten'!D:D),3)</f>
        <v>0</v>
      </c>
      <c r="L290" s="259">
        <f>ROUND(SUMIF('VGT-Bewegungsdaten'!B:B,$A290,'VGT-Bewegungsdaten'!E:E),5)</f>
        <v>0</v>
      </c>
      <c r="N290" s="298" t="s">
        <v>4918</v>
      </c>
      <c r="O290" s="298" t="s">
        <v>4925</v>
      </c>
      <c r="P290" s="261">
        <f>ROUND(SUMIF('AV-Bewegungsdaten'!B:B,A290,'AV-Bewegungsdaten'!D:D),3)</f>
        <v>0</v>
      </c>
      <c r="Q290" s="259">
        <f>ROUND(SUMIF('AV-Bewegungsdaten'!B:B,$A290,'AV-Bewegungsdaten'!E:E),5)</f>
        <v>0</v>
      </c>
      <c r="S290" s="444"/>
      <c r="T290" s="444"/>
      <c r="U290" s="261">
        <f>ROUND(SUMIF('DV-Bewegungsdaten'!B:B,A290,'DV-Bewegungsdaten'!D:D),3)</f>
        <v>0</v>
      </c>
      <c r="V290" s="259">
        <f>ROUND(SUMIF('DV-Bewegungsdaten'!B:B,A290,'DV-Bewegungsdaten'!E:E),5)</f>
        <v>0</v>
      </c>
      <c r="X290" s="444"/>
      <c r="Y290" s="444"/>
      <c r="AK290" s="305"/>
    </row>
    <row r="291" spans="1:37" ht="15" customHeight="1" x14ac:dyDescent="0.25">
      <c r="A291" s="103" t="s">
        <v>1587</v>
      </c>
      <c r="B291" s="101" t="s">
        <v>2068</v>
      </c>
      <c r="C291" s="101" t="s">
        <v>3986</v>
      </c>
      <c r="D291" s="101" t="s">
        <v>1588</v>
      </c>
      <c r="E291" s="101" t="s">
        <v>1533</v>
      </c>
      <c r="F291" s="102">
        <v>24.67</v>
      </c>
      <c r="G291" s="102">
        <v>24.87</v>
      </c>
      <c r="H291" s="102">
        <v>19.739999999999998</v>
      </c>
      <c r="I291" s="102"/>
      <c r="J291" s="445"/>
      <c r="K291" s="258">
        <f>ROUND(SUMIF('VGT-Bewegungsdaten'!B:B,A291,'VGT-Bewegungsdaten'!D:D),3)</f>
        <v>0</v>
      </c>
      <c r="L291" s="259">
        <f>ROUND(SUMIF('VGT-Bewegungsdaten'!B:B,$A291,'VGT-Bewegungsdaten'!E:E),5)</f>
        <v>0</v>
      </c>
      <c r="N291" s="298" t="s">
        <v>4918</v>
      </c>
      <c r="O291" s="298" t="s">
        <v>4925</v>
      </c>
      <c r="P291" s="261">
        <f>ROUND(SUMIF('AV-Bewegungsdaten'!B:B,A291,'AV-Bewegungsdaten'!D:D),3)</f>
        <v>0</v>
      </c>
      <c r="Q291" s="259">
        <f>ROUND(SUMIF('AV-Bewegungsdaten'!B:B,$A291,'AV-Bewegungsdaten'!E:E),5)</f>
        <v>0</v>
      </c>
      <c r="S291" s="444"/>
      <c r="T291" s="444"/>
      <c r="U291" s="261">
        <f>ROUND(SUMIF('DV-Bewegungsdaten'!B:B,A291,'DV-Bewegungsdaten'!D:D),3)</f>
        <v>0</v>
      </c>
      <c r="V291" s="259">
        <f>ROUND(SUMIF('DV-Bewegungsdaten'!B:B,A291,'DV-Bewegungsdaten'!E:E),5)</f>
        <v>0</v>
      </c>
      <c r="X291" s="444"/>
      <c r="Y291" s="444"/>
      <c r="AK291" s="305"/>
    </row>
    <row r="292" spans="1:37" ht="15" customHeight="1" x14ac:dyDescent="0.25">
      <c r="A292" s="103" t="s">
        <v>1589</v>
      </c>
      <c r="B292" s="101" t="s">
        <v>2068</v>
      </c>
      <c r="C292" s="101" t="s">
        <v>3986</v>
      </c>
      <c r="D292" s="101" t="s">
        <v>1590</v>
      </c>
      <c r="E292" s="101" t="s">
        <v>1536</v>
      </c>
      <c r="F292" s="102">
        <v>24.67</v>
      </c>
      <c r="G292" s="102">
        <v>24.87</v>
      </c>
      <c r="H292" s="102">
        <v>19.739999999999998</v>
      </c>
      <c r="I292" s="102"/>
      <c r="J292" s="445"/>
      <c r="K292" s="258">
        <f>ROUND(SUMIF('VGT-Bewegungsdaten'!B:B,A292,'VGT-Bewegungsdaten'!D:D),3)</f>
        <v>0</v>
      </c>
      <c r="L292" s="259">
        <f>ROUND(SUMIF('VGT-Bewegungsdaten'!B:B,$A292,'VGT-Bewegungsdaten'!E:E),5)</f>
        <v>0</v>
      </c>
      <c r="N292" s="298" t="s">
        <v>4918</v>
      </c>
      <c r="O292" s="298" t="s">
        <v>4925</v>
      </c>
      <c r="P292" s="261">
        <f>ROUND(SUMIF('AV-Bewegungsdaten'!B:B,A292,'AV-Bewegungsdaten'!D:D),3)</f>
        <v>0</v>
      </c>
      <c r="Q292" s="259">
        <f>ROUND(SUMIF('AV-Bewegungsdaten'!B:B,$A292,'AV-Bewegungsdaten'!E:E),5)</f>
        <v>0</v>
      </c>
      <c r="S292" s="444"/>
      <c r="T292" s="444"/>
      <c r="U292" s="261">
        <f>ROUND(SUMIF('DV-Bewegungsdaten'!B:B,A292,'DV-Bewegungsdaten'!D:D),3)</f>
        <v>0</v>
      </c>
      <c r="V292" s="259">
        <f>ROUND(SUMIF('DV-Bewegungsdaten'!B:B,A292,'DV-Bewegungsdaten'!E:E),5)</f>
        <v>0</v>
      </c>
      <c r="X292" s="444"/>
      <c r="Y292" s="444"/>
      <c r="AK292" s="305"/>
    </row>
    <row r="293" spans="1:37" ht="15" customHeight="1" x14ac:dyDescent="0.25">
      <c r="A293" s="103" t="s">
        <v>2553</v>
      </c>
      <c r="B293" s="101" t="s">
        <v>2068</v>
      </c>
      <c r="C293" s="101" t="s">
        <v>3986</v>
      </c>
      <c r="D293" s="101" t="s">
        <v>2554</v>
      </c>
      <c r="E293" s="101" t="s">
        <v>2536</v>
      </c>
      <c r="F293" s="102">
        <v>24.64</v>
      </c>
      <c r="G293" s="102">
        <v>24.84</v>
      </c>
      <c r="H293" s="102">
        <v>19.71</v>
      </c>
      <c r="I293" s="102"/>
      <c r="J293" s="445"/>
      <c r="K293" s="258">
        <f>ROUND(SUMIF('VGT-Bewegungsdaten'!B:B,A293,'VGT-Bewegungsdaten'!D:D),3)</f>
        <v>0</v>
      </c>
      <c r="L293" s="259">
        <f>ROUND(SUMIF('VGT-Bewegungsdaten'!B:B,$A293,'VGT-Bewegungsdaten'!E:E),5)</f>
        <v>0</v>
      </c>
      <c r="N293" s="298" t="s">
        <v>4918</v>
      </c>
      <c r="O293" s="298" t="s">
        <v>4925</v>
      </c>
      <c r="P293" s="261">
        <f>ROUND(SUMIF('AV-Bewegungsdaten'!B:B,A293,'AV-Bewegungsdaten'!D:D),3)</f>
        <v>0</v>
      </c>
      <c r="Q293" s="259">
        <f>ROUND(SUMIF('AV-Bewegungsdaten'!B:B,$A293,'AV-Bewegungsdaten'!E:E),5)</f>
        <v>0</v>
      </c>
      <c r="S293" s="444"/>
      <c r="T293" s="444"/>
      <c r="U293" s="261">
        <f>ROUND(SUMIF('DV-Bewegungsdaten'!B:B,A293,'DV-Bewegungsdaten'!D:D),3)</f>
        <v>0</v>
      </c>
      <c r="V293" s="259">
        <f>ROUND(SUMIF('DV-Bewegungsdaten'!B:B,A293,'DV-Bewegungsdaten'!E:E),5)</f>
        <v>0</v>
      </c>
      <c r="X293" s="444"/>
      <c r="Y293" s="444"/>
      <c r="AK293" s="305"/>
    </row>
    <row r="294" spans="1:37" ht="15" customHeight="1" x14ac:dyDescent="0.25">
      <c r="A294" s="103" t="s">
        <v>3296</v>
      </c>
      <c r="B294" s="101" t="s">
        <v>2068</v>
      </c>
      <c r="C294" s="101" t="s">
        <v>3986</v>
      </c>
      <c r="D294" s="101" t="s">
        <v>3297</v>
      </c>
      <c r="E294" s="101" t="s">
        <v>3279</v>
      </c>
      <c r="F294" s="102">
        <v>24.61</v>
      </c>
      <c r="G294" s="102">
        <v>24.81</v>
      </c>
      <c r="H294" s="102">
        <v>19.690000000000001</v>
      </c>
      <c r="I294" s="102"/>
      <c r="J294" s="445"/>
      <c r="K294" s="258">
        <f>ROUND(SUMIF('VGT-Bewegungsdaten'!B:B,A294,'VGT-Bewegungsdaten'!D:D),3)</f>
        <v>0</v>
      </c>
      <c r="L294" s="259">
        <f>ROUND(SUMIF('VGT-Bewegungsdaten'!B:B,$A294,'VGT-Bewegungsdaten'!E:E),5)</f>
        <v>0</v>
      </c>
      <c r="N294" s="298" t="s">
        <v>4918</v>
      </c>
      <c r="O294" s="298" t="s">
        <v>4925</v>
      </c>
      <c r="P294" s="261">
        <f>ROUND(SUMIF('AV-Bewegungsdaten'!B:B,A294,'AV-Bewegungsdaten'!D:D),3)</f>
        <v>0</v>
      </c>
      <c r="Q294" s="259">
        <f>ROUND(SUMIF('AV-Bewegungsdaten'!B:B,$A294,'AV-Bewegungsdaten'!E:E),5)</f>
        <v>0</v>
      </c>
      <c r="S294" s="444"/>
      <c r="T294" s="444"/>
      <c r="U294" s="261">
        <f>ROUND(SUMIF('DV-Bewegungsdaten'!B:B,A294,'DV-Bewegungsdaten'!D:D),3)</f>
        <v>0</v>
      </c>
      <c r="V294" s="259">
        <f>ROUND(SUMIF('DV-Bewegungsdaten'!B:B,A294,'DV-Bewegungsdaten'!E:E),5)</f>
        <v>0</v>
      </c>
      <c r="X294" s="444"/>
      <c r="Y294" s="444"/>
      <c r="AK294" s="305"/>
    </row>
    <row r="295" spans="1:37" ht="15" customHeight="1" x14ac:dyDescent="0.25">
      <c r="A295" s="103" t="s">
        <v>4057</v>
      </c>
      <c r="B295" s="101" t="s">
        <v>2068</v>
      </c>
      <c r="C295" s="101" t="s">
        <v>3986</v>
      </c>
      <c r="D295" s="101" t="s">
        <v>4058</v>
      </c>
      <c r="E295" s="101" t="s">
        <v>4040</v>
      </c>
      <c r="F295" s="102">
        <v>24.58</v>
      </c>
      <c r="G295" s="102">
        <v>24.779999999999998</v>
      </c>
      <c r="H295" s="102">
        <v>19.66</v>
      </c>
      <c r="I295" s="102"/>
      <c r="J295" s="445"/>
      <c r="K295" s="258">
        <f>ROUND(SUMIF('VGT-Bewegungsdaten'!B:B,A295,'VGT-Bewegungsdaten'!D:D),3)</f>
        <v>0</v>
      </c>
      <c r="L295" s="259">
        <f>ROUND(SUMIF('VGT-Bewegungsdaten'!B:B,$A295,'VGT-Bewegungsdaten'!E:E),5)</f>
        <v>0</v>
      </c>
      <c r="N295" s="298" t="s">
        <v>4918</v>
      </c>
      <c r="O295" s="298" t="s">
        <v>4925</v>
      </c>
      <c r="P295" s="261">
        <f>ROUND(SUMIF('AV-Bewegungsdaten'!B:B,A295,'AV-Bewegungsdaten'!D:D),3)</f>
        <v>0</v>
      </c>
      <c r="Q295" s="259">
        <f>ROUND(SUMIF('AV-Bewegungsdaten'!B:B,$A295,'AV-Bewegungsdaten'!E:E),5)</f>
        <v>0</v>
      </c>
      <c r="S295" s="444"/>
      <c r="T295" s="444"/>
      <c r="U295" s="261">
        <f>ROUND(SUMIF('DV-Bewegungsdaten'!B:B,A295,'DV-Bewegungsdaten'!D:D),3)</f>
        <v>0</v>
      </c>
      <c r="V295" s="259">
        <f>ROUND(SUMIF('DV-Bewegungsdaten'!B:B,A295,'DV-Bewegungsdaten'!E:E),5)</f>
        <v>0</v>
      </c>
      <c r="X295" s="444"/>
      <c r="Y295" s="444"/>
      <c r="AK295" s="305"/>
    </row>
    <row r="296" spans="1:37" ht="15" customHeight="1" x14ac:dyDescent="0.25">
      <c r="A296" s="103" t="s">
        <v>1591</v>
      </c>
      <c r="B296" s="101" t="s">
        <v>2068</v>
      </c>
      <c r="C296" s="101" t="s">
        <v>3986</v>
      </c>
      <c r="D296" s="101" t="s">
        <v>1592</v>
      </c>
      <c r="E296" s="101" t="s">
        <v>2443</v>
      </c>
      <c r="F296" s="102">
        <v>24.67</v>
      </c>
      <c r="G296" s="102">
        <v>24.87</v>
      </c>
      <c r="H296" s="102">
        <v>19.739999999999998</v>
      </c>
      <c r="I296" s="102"/>
      <c r="J296" s="445"/>
      <c r="K296" s="258">
        <f>ROUND(SUMIF('VGT-Bewegungsdaten'!B:B,A296,'VGT-Bewegungsdaten'!D:D),3)</f>
        <v>0</v>
      </c>
      <c r="L296" s="259">
        <f>ROUND(SUMIF('VGT-Bewegungsdaten'!B:B,$A296,'VGT-Bewegungsdaten'!E:E),5)</f>
        <v>0</v>
      </c>
      <c r="N296" s="298" t="s">
        <v>4918</v>
      </c>
      <c r="O296" s="298" t="s">
        <v>4925</v>
      </c>
      <c r="P296" s="261">
        <f>ROUND(SUMIF('AV-Bewegungsdaten'!B:B,A296,'AV-Bewegungsdaten'!D:D),3)</f>
        <v>0</v>
      </c>
      <c r="Q296" s="259">
        <f>ROUND(SUMIF('AV-Bewegungsdaten'!B:B,$A296,'AV-Bewegungsdaten'!E:E),5)</f>
        <v>0</v>
      </c>
      <c r="S296" s="444"/>
      <c r="T296" s="444"/>
      <c r="U296" s="261">
        <f>ROUND(SUMIF('DV-Bewegungsdaten'!B:B,A296,'DV-Bewegungsdaten'!D:D),3)</f>
        <v>0</v>
      </c>
      <c r="V296" s="259">
        <f>ROUND(SUMIF('DV-Bewegungsdaten'!B:B,A296,'DV-Bewegungsdaten'!E:E),5)</f>
        <v>0</v>
      </c>
      <c r="X296" s="444"/>
      <c r="Y296" s="444"/>
      <c r="AK296" s="305"/>
    </row>
    <row r="297" spans="1:37" ht="15" customHeight="1" x14ac:dyDescent="0.25">
      <c r="A297" s="103" t="s">
        <v>1593</v>
      </c>
      <c r="B297" s="101" t="s">
        <v>2068</v>
      </c>
      <c r="C297" s="101" t="s">
        <v>3986</v>
      </c>
      <c r="D297" s="101" t="s">
        <v>1594</v>
      </c>
      <c r="E297" s="101" t="s">
        <v>1533</v>
      </c>
      <c r="F297" s="102">
        <v>27.67</v>
      </c>
      <c r="G297" s="102">
        <v>27.87</v>
      </c>
      <c r="H297" s="102">
        <v>22.14</v>
      </c>
      <c r="I297" s="102"/>
      <c r="J297" s="445"/>
      <c r="K297" s="258">
        <f>ROUND(SUMIF('VGT-Bewegungsdaten'!B:B,A297,'VGT-Bewegungsdaten'!D:D),3)</f>
        <v>0</v>
      </c>
      <c r="L297" s="259">
        <f>ROUND(SUMIF('VGT-Bewegungsdaten'!B:B,$A297,'VGT-Bewegungsdaten'!E:E),5)</f>
        <v>0</v>
      </c>
      <c r="N297" s="298" t="s">
        <v>4918</v>
      </c>
      <c r="O297" s="298" t="s">
        <v>4925</v>
      </c>
      <c r="P297" s="261">
        <f>ROUND(SUMIF('AV-Bewegungsdaten'!B:B,A297,'AV-Bewegungsdaten'!D:D),3)</f>
        <v>0</v>
      </c>
      <c r="Q297" s="259">
        <f>ROUND(SUMIF('AV-Bewegungsdaten'!B:B,$A297,'AV-Bewegungsdaten'!E:E),5)</f>
        <v>0</v>
      </c>
      <c r="S297" s="444"/>
      <c r="T297" s="444"/>
      <c r="U297" s="261">
        <f>ROUND(SUMIF('DV-Bewegungsdaten'!B:B,A297,'DV-Bewegungsdaten'!D:D),3)</f>
        <v>0</v>
      </c>
      <c r="V297" s="259">
        <f>ROUND(SUMIF('DV-Bewegungsdaten'!B:B,A297,'DV-Bewegungsdaten'!E:E),5)</f>
        <v>0</v>
      </c>
      <c r="X297" s="444"/>
      <c r="Y297" s="444"/>
      <c r="AK297" s="305"/>
    </row>
    <row r="298" spans="1:37" ht="15" customHeight="1" x14ac:dyDescent="0.25">
      <c r="A298" s="103" t="s">
        <v>1595</v>
      </c>
      <c r="B298" s="101" t="s">
        <v>2068</v>
      </c>
      <c r="C298" s="101" t="s">
        <v>3986</v>
      </c>
      <c r="D298" s="101" t="s">
        <v>1596</v>
      </c>
      <c r="E298" s="101" t="s">
        <v>1536</v>
      </c>
      <c r="F298" s="102">
        <v>27.67</v>
      </c>
      <c r="G298" s="102">
        <v>27.87</v>
      </c>
      <c r="H298" s="102">
        <v>22.14</v>
      </c>
      <c r="I298" s="102"/>
      <c r="J298" s="445"/>
      <c r="K298" s="258">
        <f>ROUND(SUMIF('VGT-Bewegungsdaten'!B:B,A298,'VGT-Bewegungsdaten'!D:D),3)</f>
        <v>0</v>
      </c>
      <c r="L298" s="259">
        <f>ROUND(SUMIF('VGT-Bewegungsdaten'!B:B,$A298,'VGT-Bewegungsdaten'!E:E),5)</f>
        <v>0</v>
      </c>
      <c r="N298" s="298" t="s">
        <v>4918</v>
      </c>
      <c r="O298" s="298" t="s">
        <v>4925</v>
      </c>
      <c r="P298" s="261">
        <f>ROUND(SUMIF('AV-Bewegungsdaten'!B:B,A298,'AV-Bewegungsdaten'!D:D),3)</f>
        <v>0</v>
      </c>
      <c r="Q298" s="259">
        <f>ROUND(SUMIF('AV-Bewegungsdaten'!B:B,$A298,'AV-Bewegungsdaten'!E:E),5)</f>
        <v>0</v>
      </c>
      <c r="S298" s="444"/>
      <c r="T298" s="444"/>
      <c r="U298" s="261">
        <f>ROUND(SUMIF('DV-Bewegungsdaten'!B:B,A298,'DV-Bewegungsdaten'!D:D),3)</f>
        <v>0</v>
      </c>
      <c r="V298" s="259">
        <f>ROUND(SUMIF('DV-Bewegungsdaten'!B:B,A298,'DV-Bewegungsdaten'!E:E),5)</f>
        <v>0</v>
      </c>
      <c r="X298" s="444"/>
      <c r="Y298" s="444"/>
      <c r="AK298" s="305"/>
    </row>
    <row r="299" spans="1:37" ht="15" customHeight="1" x14ac:dyDescent="0.25">
      <c r="A299" s="103" t="s">
        <v>2555</v>
      </c>
      <c r="B299" s="101" t="s">
        <v>2068</v>
      </c>
      <c r="C299" s="101" t="s">
        <v>3986</v>
      </c>
      <c r="D299" s="101" t="s">
        <v>2556</v>
      </c>
      <c r="E299" s="101" t="s">
        <v>2536</v>
      </c>
      <c r="F299" s="102">
        <v>27.64</v>
      </c>
      <c r="G299" s="102">
        <v>27.84</v>
      </c>
      <c r="H299" s="102">
        <v>22.11</v>
      </c>
      <c r="I299" s="102"/>
      <c r="J299" s="445"/>
      <c r="K299" s="258">
        <f>ROUND(SUMIF('VGT-Bewegungsdaten'!B:B,A299,'VGT-Bewegungsdaten'!D:D),3)</f>
        <v>0</v>
      </c>
      <c r="L299" s="259">
        <f>ROUND(SUMIF('VGT-Bewegungsdaten'!B:B,$A299,'VGT-Bewegungsdaten'!E:E),5)</f>
        <v>0</v>
      </c>
      <c r="N299" s="298" t="s">
        <v>4918</v>
      </c>
      <c r="O299" s="298" t="s">
        <v>4925</v>
      </c>
      <c r="P299" s="261">
        <f>ROUND(SUMIF('AV-Bewegungsdaten'!B:B,A299,'AV-Bewegungsdaten'!D:D),3)</f>
        <v>0</v>
      </c>
      <c r="Q299" s="259">
        <f>ROUND(SUMIF('AV-Bewegungsdaten'!B:B,$A299,'AV-Bewegungsdaten'!E:E),5)</f>
        <v>0</v>
      </c>
      <c r="S299" s="444"/>
      <c r="T299" s="444"/>
      <c r="U299" s="261">
        <f>ROUND(SUMIF('DV-Bewegungsdaten'!B:B,A299,'DV-Bewegungsdaten'!D:D),3)</f>
        <v>0</v>
      </c>
      <c r="V299" s="259">
        <f>ROUND(SUMIF('DV-Bewegungsdaten'!B:B,A299,'DV-Bewegungsdaten'!E:E),5)</f>
        <v>0</v>
      </c>
      <c r="X299" s="444"/>
      <c r="Y299" s="444"/>
      <c r="AK299" s="305"/>
    </row>
    <row r="300" spans="1:37" ht="15" customHeight="1" x14ac:dyDescent="0.25">
      <c r="A300" s="103" t="s">
        <v>3298</v>
      </c>
      <c r="B300" s="101" t="s">
        <v>2068</v>
      </c>
      <c r="C300" s="101" t="s">
        <v>3986</v>
      </c>
      <c r="D300" s="101" t="s">
        <v>3299</v>
      </c>
      <c r="E300" s="101" t="s">
        <v>3279</v>
      </c>
      <c r="F300" s="102">
        <v>27.61</v>
      </c>
      <c r="G300" s="102">
        <v>27.81</v>
      </c>
      <c r="H300" s="102">
        <v>22.09</v>
      </c>
      <c r="I300" s="102"/>
      <c r="J300" s="445"/>
      <c r="K300" s="258">
        <f>ROUND(SUMIF('VGT-Bewegungsdaten'!B:B,A300,'VGT-Bewegungsdaten'!D:D),3)</f>
        <v>0</v>
      </c>
      <c r="L300" s="259">
        <f>ROUND(SUMIF('VGT-Bewegungsdaten'!B:B,$A300,'VGT-Bewegungsdaten'!E:E),5)</f>
        <v>0</v>
      </c>
      <c r="N300" s="298" t="s">
        <v>4918</v>
      </c>
      <c r="O300" s="298" t="s">
        <v>4925</v>
      </c>
      <c r="P300" s="261">
        <f>ROUND(SUMIF('AV-Bewegungsdaten'!B:B,A300,'AV-Bewegungsdaten'!D:D),3)</f>
        <v>0</v>
      </c>
      <c r="Q300" s="259">
        <f>ROUND(SUMIF('AV-Bewegungsdaten'!B:B,$A300,'AV-Bewegungsdaten'!E:E),5)</f>
        <v>0</v>
      </c>
      <c r="S300" s="444"/>
      <c r="T300" s="444"/>
      <c r="U300" s="261">
        <f>ROUND(SUMIF('DV-Bewegungsdaten'!B:B,A300,'DV-Bewegungsdaten'!D:D),3)</f>
        <v>0</v>
      </c>
      <c r="V300" s="259">
        <f>ROUND(SUMIF('DV-Bewegungsdaten'!B:B,A300,'DV-Bewegungsdaten'!E:E),5)</f>
        <v>0</v>
      </c>
      <c r="X300" s="444"/>
      <c r="Y300" s="444"/>
      <c r="AK300" s="305"/>
    </row>
    <row r="301" spans="1:37" ht="15" customHeight="1" x14ac:dyDescent="0.25">
      <c r="A301" s="103" t="s">
        <v>4059</v>
      </c>
      <c r="B301" s="101" t="s">
        <v>2068</v>
      </c>
      <c r="C301" s="101" t="s">
        <v>3986</v>
      </c>
      <c r="D301" s="101" t="s">
        <v>4060</v>
      </c>
      <c r="E301" s="101" t="s">
        <v>4040</v>
      </c>
      <c r="F301" s="102">
        <v>27.58</v>
      </c>
      <c r="G301" s="102">
        <v>27.779999999999998</v>
      </c>
      <c r="H301" s="102">
        <v>22.06</v>
      </c>
      <c r="I301" s="102"/>
      <c r="J301" s="445"/>
      <c r="K301" s="258">
        <f>ROUND(SUMIF('VGT-Bewegungsdaten'!B:B,A301,'VGT-Bewegungsdaten'!D:D),3)</f>
        <v>0</v>
      </c>
      <c r="L301" s="259">
        <f>ROUND(SUMIF('VGT-Bewegungsdaten'!B:B,$A301,'VGT-Bewegungsdaten'!E:E),5)</f>
        <v>0</v>
      </c>
      <c r="N301" s="298" t="s">
        <v>4918</v>
      </c>
      <c r="O301" s="298" t="s">
        <v>4925</v>
      </c>
      <c r="P301" s="261">
        <f>ROUND(SUMIF('AV-Bewegungsdaten'!B:B,A301,'AV-Bewegungsdaten'!D:D),3)</f>
        <v>0</v>
      </c>
      <c r="Q301" s="259">
        <f>ROUND(SUMIF('AV-Bewegungsdaten'!B:B,$A301,'AV-Bewegungsdaten'!E:E),5)</f>
        <v>0</v>
      </c>
      <c r="S301" s="444"/>
      <c r="T301" s="444"/>
      <c r="U301" s="261">
        <f>ROUND(SUMIF('DV-Bewegungsdaten'!B:B,A301,'DV-Bewegungsdaten'!D:D),3)</f>
        <v>0</v>
      </c>
      <c r="V301" s="259">
        <f>ROUND(SUMIF('DV-Bewegungsdaten'!B:B,A301,'DV-Bewegungsdaten'!E:E),5)</f>
        <v>0</v>
      </c>
      <c r="X301" s="444"/>
      <c r="Y301" s="444"/>
      <c r="AK301" s="305"/>
    </row>
    <row r="302" spans="1:37" ht="15" customHeight="1" x14ac:dyDescent="0.25">
      <c r="A302" s="103" t="s">
        <v>1597</v>
      </c>
      <c r="B302" s="101" t="s">
        <v>2068</v>
      </c>
      <c r="C302" s="101" t="s">
        <v>3986</v>
      </c>
      <c r="D302" s="101" t="s">
        <v>1598</v>
      </c>
      <c r="E302" s="101" t="s">
        <v>2443</v>
      </c>
      <c r="F302" s="102">
        <v>25.67</v>
      </c>
      <c r="G302" s="102">
        <v>25.87</v>
      </c>
      <c r="H302" s="102">
        <v>20.54</v>
      </c>
      <c r="I302" s="102"/>
      <c r="J302" s="445"/>
      <c r="K302" s="258">
        <f>ROUND(SUMIF('VGT-Bewegungsdaten'!B:B,A302,'VGT-Bewegungsdaten'!D:D),3)</f>
        <v>0</v>
      </c>
      <c r="L302" s="259">
        <f>ROUND(SUMIF('VGT-Bewegungsdaten'!B:B,$A302,'VGT-Bewegungsdaten'!E:E),5)</f>
        <v>0</v>
      </c>
      <c r="N302" s="298" t="s">
        <v>4918</v>
      </c>
      <c r="O302" s="298" t="s">
        <v>4925</v>
      </c>
      <c r="P302" s="261">
        <f>ROUND(SUMIF('AV-Bewegungsdaten'!B:B,A302,'AV-Bewegungsdaten'!D:D),3)</f>
        <v>0</v>
      </c>
      <c r="Q302" s="259">
        <f>ROUND(SUMIF('AV-Bewegungsdaten'!B:B,$A302,'AV-Bewegungsdaten'!E:E),5)</f>
        <v>0</v>
      </c>
      <c r="S302" s="444"/>
      <c r="T302" s="444"/>
      <c r="U302" s="261">
        <f>ROUND(SUMIF('DV-Bewegungsdaten'!B:B,A302,'DV-Bewegungsdaten'!D:D),3)</f>
        <v>0</v>
      </c>
      <c r="V302" s="259">
        <f>ROUND(SUMIF('DV-Bewegungsdaten'!B:B,A302,'DV-Bewegungsdaten'!E:E),5)</f>
        <v>0</v>
      </c>
      <c r="X302" s="444"/>
      <c r="Y302" s="444"/>
      <c r="AK302" s="305"/>
    </row>
    <row r="303" spans="1:37" ht="15" customHeight="1" x14ac:dyDescent="0.25">
      <c r="A303" s="103" t="s">
        <v>1599</v>
      </c>
      <c r="B303" s="101" t="s">
        <v>2068</v>
      </c>
      <c r="C303" s="101" t="s">
        <v>3986</v>
      </c>
      <c r="D303" s="101" t="s">
        <v>1600</v>
      </c>
      <c r="E303" s="101" t="s">
        <v>1533</v>
      </c>
      <c r="F303" s="102">
        <v>28.67</v>
      </c>
      <c r="G303" s="102">
        <v>28.87</v>
      </c>
      <c r="H303" s="102">
        <v>22.94</v>
      </c>
      <c r="I303" s="102"/>
      <c r="J303" s="445"/>
      <c r="K303" s="258">
        <f>ROUND(SUMIF('VGT-Bewegungsdaten'!B:B,A303,'VGT-Bewegungsdaten'!D:D),3)</f>
        <v>0</v>
      </c>
      <c r="L303" s="259">
        <f>ROUND(SUMIF('VGT-Bewegungsdaten'!B:B,$A303,'VGT-Bewegungsdaten'!E:E),5)</f>
        <v>0</v>
      </c>
      <c r="N303" s="298" t="s">
        <v>4918</v>
      </c>
      <c r="O303" s="298" t="s">
        <v>4925</v>
      </c>
      <c r="P303" s="261">
        <f>ROUND(SUMIF('AV-Bewegungsdaten'!B:B,A303,'AV-Bewegungsdaten'!D:D),3)</f>
        <v>0</v>
      </c>
      <c r="Q303" s="259">
        <f>ROUND(SUMIF('AV-Bewegungsdaten'!B:B,$A303,'AV-Bewegungsdaten'!E:E),5)</f>
        <v>0</v>
      </c>
      <c r="S303" s="444"/>
      <c r="T303" s="444"/>
      <c r="U303" s="261">
        <f>ROUND(SUMIF('DV-Bewegungsdaten'!B:B,A303,'DV-Bewegungsdaten'!D:D),3)</f>
        <v>0</v>
      </c>
      <c r="V303" s="259">
        <f>ROUND(SUMIF('DV-Bewegungsdaten'!B:B,A303,'DV-Bewegungsdaten'!E:E),5)</f>
        <v>0</v>
      </c>
      <c r="X303" s="444"/>
      <c r="Y303" s="444"/>
      <c r="AK303" s="305"/>
    </row>
    <row r="304" spans="1:37" ht="15" customHeight="1" x14ac:dyDescent="0.25">
      <c r="A304" s="103" t="s">
        <v>1601</v>
      </c>
      <c r="B304" s="101" t="s">
        <v>2068</v>
      </c>
      <c r="C304" s="101" t="s">
        <v>3986</v>
      </c>
      <c r="D304" s="101" t="s">
        <v>1602</v>
      </c>
      <c r="E304" s="101" t="s">
        <v>1536</v>
      </c>
      <c r="F304" s="102">
        <v>28.67</v>
      </c>
      <c r="G304" s="102">
        <v>28.87</v>
      </c>
      <c r="H304" s="102">
        <v>22.94</v>
      </c>
      <c r="I304" s="102"/>
      <c r="J304" s="445"/>
      <c r="K304" s="258">
        <f>ROUND(SUMIF('VGT-Bewegungsdaten'!B:B,A304,'VGT-Bewegungsdaten'!D:D),3)</f>
        <v>0</v>
      </c>
      <c r="L304" s="259">
        <f>ROUND(SUMIF('VGT-Bewegungsdaten'!B:B,$A304,'VGT-Bewegungsdaten'!E:E),5)</f>
        <v>0</v>
      </c>
      <c r="N304" s="298" t="s">
        <v>4918</v>
      </c>
      <c r="O304" s="298" t="s">
        <v>4925</v>
      </c>
      <c r="P304" s="261">
        <f>ROUND(SUMIF('AV-Bewegungsdaten'!B:B,A304,'AV-Bewegungsdaten'!D:D),3)</f>
        <v>0</v>
      </c>
      <c r="Q304" s="259">
        <f>ROUND(SUMIF('AV-Bewegungsdaten'!B:B,$A304,'AV-Bewegungsdaten'!E:E),5)</f>
        <v>0</v>
      </c>
      <c r="S304" s="444"/>
      <c r="T304" s="444"/>
      <c r="U304" s="261">
        <f>ROUND(SUMIF('DV-Bewegungsdaten'!B:B,A304,'DV-Bewegungsdaten'!D:D),3)</f>
        <v>0</v>
      </c>
      <c r="V304" s="259">
        <f>ROUND(SUMIF('DV-Bewegungsdaten'!B:B,A304,'DV-Bewegungsdaten'!E:E),5)</f>
        <v>0</v>
      </c>
      <c r="X304" s="444"/>
      <c r="Y304" s="444"/>
      <c r="AK304" s="305"/>
    </row>
    <row r="305" spans="1:37" ht="15" customHeight="1" x14ac:dyDescent="0.25">
      <c r="A305" s="103" t="s">
        <v>2557</v>
      </c>
      <c r="B305" s="101" t="s">
        <v>2068</v>
      </c>
      <c r="C305" s="101" t="s">
        <v>3986</v>
      </c>
      <c r="D305" s="101" t="s">
        <v>2558</v>
      </c>
      <c r="E305" s="101" t="s">
        <v>2536</v>
      </c>
      <c r="F305" s="102">
        <v>28.64</v>
      </c>
      <c r="G305" s="102">
        <v>28.84</v>
      </c>
      <c r="H305" s="102">
        <v>22.91</v>
      </c>
      <c r="I305" s="102"/>
      <c r="J305" s="445"/>
      <c r="K305" s="258">
        <f>ROUND(SUMIF('VGT-Bewegungsdaten'!B:B,A305,'VGT-Bewegungsdaten'!D:D),3)</f>
        <v>0</v>
      </c>
      <c r="L305" s="259">
        <f>ROUND(SUMIF('VGT-Bewegungsdaten'!B:B,$A305,'VGT-Bewegungsdaten'!E:E),5)</f>
        <v>0</v>
      </c>
      <c r="N305" s="298" t="s">
        <v>4918</v>
      </c>
      <c r="O305" s="298" t="s">
        <v>4925</v>
      </c>
      <c r="P305" s="261">
        <f>ROUND(SUMIF('AV-Bewegungsdaten'!B:B,A305,'AV-Bewegungsdaten'!D:D),3)</f>
        <v>0</v>
      </c>
      <c r="Q305" s="259">
        <f>ROUND(SUMIF('AV-Bewegungsdaten'!B:B,$A305,'AV-Bewegungsdaten'!E:E),5)</f>
        <v>0</v>
      </c>
      <c r="S305" s="444"/>
      <c r="T305" s="444"/>
      <c r="U305" s="261">
        <f>ROUND(SUMIF('DV-Bewegungsdaten'!B:B,A305,'DV-Bewegungsdaten'!D:D),3)</f>
        <v>0</v>
      </c>
      <c r="V305" s="259">
        <f>ROUND(SUMIF('DV-Bewegungsdaten'!B:B,A305,'DV-Bewegungsdaten'!E:E),5)</f>
        <v>0</v>
      </c>
      <c r="X305" s="444"/>
      <c r="Y305" s="444"/>
      <c r="AK305" s="305"/>
    </row>
    <row r="306" spans="1:37" ht="15" customHeight="1" x14ac:dyDescent="0.25">
      <c r="A306" s="103" t="s">
        <v>3300</v>
      </c>
      <c r="B306" s="101" t="s">
        <v>2068</v>
      </c>
      <c r="C306" s="101" t="s">
        <v>3986</v>
      </c>
      <c r="D306" s="101" t="s">
        <v>3301</v>
      </c>
      <c r="E306" s="101" t="s">
        <v>3279</v>
      </c>
      <c r="F306" s="102">
        <v>28.61</v>
      </c>
      <c r="G306" s="102">
        <v>28.81</v>
      </c>
      <c r="H306" s="102">
        <v>22.89</v>
      </c>
      <c r="I306" s="102"/>
      <c r="J306" s="445"/>
      <c r="K306" s="258">
        <f>ROUND(SUMIF('VGT-Bewegungsdaten'!B:B,A306,'VGT-Bewegungsdaten'!D:D),3)</f>
        <v>0</v>
      </c>
      <c r="L306" s="259">
        <f>ROUND(SUMIF('VGT-Bewegungsdaten'!B:B,$A306,'VGT-Bewegungsdaten'!E:E),5)</f>
        <v>0</v>
      </c>
      <c r="N306" s="298" t="s">
        <v>4918</v>
      </c>
      <c r="O306" s="298" t="s">
        <v>4925</v>
      </c>
      <c r="P306" s="261">
        <f>ROUND(SUMIF('AV-Bewegungsdaten'!B:B,A306,'AV-Bewegungsdaten'!D:D),3)</f>
        <v>0</v>
      </c>
      <c r="Q306" s="259">
        <f>ROUND(SUMIF('AV-Bewegungsdaten'!B:B,$A306,'AV-Bewegungsdaten'!E:E),5)</f>
        <v>0</v>
      </c>
      <c r="S306" s="444"/>
      <c r="T306" s="444"/>
      <c r="U306" s="261">
        <f>ROUND(SUMIF('DV-Bewegungsdaten'!B:B,A306,'DV-Bewegungsdaten'!D:D),3)</f>
        <v>0</v>
      </c>
      <c r="V306" s="259">
        <f>ROUND(SUMIF('DV-Bewegungsdaten'!B:B,A306,'DV-Bewegungsdaten'!E:E),5)</f>
        <v>0</v>
      </c>
      <c r="X306" s="444"/>
      <c r="Y306" s="444"/>
      <c r="AK306" s="305"/>
    </row>
    <row r="307" spans="1:37" ht="15" customHeight="1" x14ac:dyDescent="0.25">
      <c r="A307" s="103" t="s">
        <v>4061</v>
      </c>
      <c r="B307" s="101" t="s">
        <v>2068</v>
      </c>
      <c r="C307" s="101" t="s">
        <v>3986</v>
      </c>
      <c r="D307" s="101" t="s">
        <v>4062</v>
      </c>
      <c r="E307" s="101" t="s">
        <v>4040</v>
      </c>
      <c r="F307" s="102">
        <v>28.58</v>
      </c>
      <c r="G307" s="102">
        <v>28.779999999999998</v>
      </c>
      <c r="H307" s="102">
        <v>22.86</v>
      </c>
      <c r="I307" s="102"/>
      <c r="J307" s="445"/>
      <c r="K307" s="258">
        <f>ROUND(SUMIF('VGT-Bewegungsdaten'!B:B,A307,'VGT-Bewegungsdaten'!D:D),3)</f>
        <v>0</v>
      </c>
      <c r="L307" s="259">
        <f>ROUND(SUMIF('VGT-Bewegungsdaten'!B:B,$A307,'VGT-Bewegungsdaten'!E:E),5)</f>
        <v>0</v>
      </c>
      <c r="N307" s="298" t="s">
        <v>4918</v>
      </c>
      <c r="O307" s="298" t="s">
        <v>4925</v>
      </c>
      <c r="P307" s="261">
        <f>ROUND(SUMIF('AV-Bewegungsdaten'!B:B,A307,'AV-Bewegungsdaten'!D:D),3)</f>
        <v>0</v>
      </c>
      <c r="Q307" s="259">
        <f>ROUND(SUMIF('AV-Bewegungsdaten'!B:B,$A307,'AV-Bewegungsdaten'!E:E),5)</f>
        <v>0</v>
      </c>
      <c r="S307" s="444"/>
      <c r="T307" s="444"/>
      <c r="U307" s="261">
        <f>ROUND(SUMIF('DV-Bewegungsdaten'!B:B,A307,'DV-Bewegungsdaten'!D:D),3)</f>
        <v>0</v>
      </c>
      <c r="V307" s="259">
        <f>ROUND(SUMIF('DV-Bewegungsdaten'!B:B,A307,'DV-Bewegungsdaten'!E:E),5)</f>
        <v>0</v>
      </c>
      <c r="X307" s="444"/>
      <c r="Y307" s="444"/>
      <c r="AK307" s="305"/>
    </row>
    <row r="308" spans="1:37" ht="15" customHeight="1" x14ac:dyDescent="0.25">
      <c r="A308" s="103" t="s">
        <v>2420</v>
      </c>
      <c r="B308" s="101" t="s">
        <v>2068</v>
      </c>
      <c r="C308" s="101" t="s">
        <v>3986</v>
      </c>
      <c r="D308" s="101" t="s">
        <v>1603</v>
      </c>
      <c r="E308" s="101" t="s">
        <v>2443</v>
      </c>
      <c r="F308" s="102">
        <v>10.23</v>
      </c>
      <c r="G308" s="102">
        <v>10.43</v>
      </c>
      <c r="H308" s="102">
        <v>8.18</v>
      </c>
      <c r="I308" s="102"/>
      <c r="J308" s="445"/>
      <c r="K308" s="258">
        <f>ROUND(SUMIF('VGT-Bewegungsdaten'!B:B,A308,'VGT-Bewegungsdaten'!D:D),3)</f>
        <v>0</v>
      </c>
      <c r="L308" s="259">
        <f>ROUND(SUMIF('VGT-Bewegungsdaten'!B:B,$A308,'VGT-Bewegungsdaten'!E:E),5)</f>
        <v>0</v>
      </c>
      <c r="N308" s="298" t="s">
        <v>4918</v>
      </c>
      <c r="O308" s="298" t="s">
        <v>4925</v>
      </c>
      <c r="P308" s="261">
        <f>ROUND(SUMIF('AV-Bewegungsdaten'!B:B,A308,'AV-Bewegungsdaten'!D:D),3)</f>
        <v>0</v>
      </c>
      <c r="Q308" s="259">
        <f>ROUND(SUMIF('AV-Bewegungsdaten'!B:B,$A308,'AV-Bewegungsdaten'!E:E),5)</f>
        <v>0</v>
      </c>
      <c r="S308" s="444"/>
      <c r="T308" s="444"/>
      <c r="U308" s="261">
        <f>ROUND(SUMIF('DV-Bewegungsdaten'!B:B,A308,'DV-Bewegungsdaten'!D:D),3)</f>
        <v>0</v>
      </c>
      <c r="V308" s="259">
        <f>ROUND(SUMIF('DV-Bewegungsdaten'!B:B,A308,'DV-Bewegungsdaten'!E:E),5)</f>
        <v>0</v>
      </c>
      <c r="X308" s="444"/>
      <c r="Y308" s="444"/>
      <c r="AK308" s="305"/>
    </row>
    <row r="309" spans="1:37" ht="15" customHeight="1" x14ac:dyDescent="0.25">
      <c r="A309" s="103" t="s">
        <v>1604</v>
      </c>
      <c r="B309" s="101" t="s">
        <v>2068</v>
      </c>
      <c r="C309" s="101" t="s">
        <v>3986</v>
      </c>
      <c r="D309" s="101" t="s">
        <v>1605</v>
      </c>
      <c r="E309" s="101" t="s">
        <v>1533</v>
      </c>
      <c r="F309" s="102">
        <v>13.23</v>
      </c>
      <c r="G309" s="102">
        <v>13.43</v>
      </c>
      <c r="H309" s="102">
        <v>10.58</v>
      </c>
      <c r="I309" s="102"/>
      <c r="J309" s="445"/>
      <c r="K309" s="258">
        <f>ROUND(SUMIF('VGT-Bewegungsdaten'!B:B,A309,'VGT-Bewegungsdaten'!D:D),3)</f>
        <v>0</v>
      </c>
      <c r="L309" s="259">
        <f>ROUND(SUMIF('VGT-Bewegungsdaten'!B:B,$A309,'VGT-Bewegungsdaten'!E:E),5)</f>
        <v>0</v>
      </c>
      <c r="N309" s="298" t="s">
        <v>4918</v>
      </c>
      <c r="O309" s="298" t="s">
        <v>4925</v>
      </c>
      <c r="P309" s="261">
        <f>ROUND(SUMIF('AV-Bewegungsdaten'!B:B,A309,'AV-Bewegungsdaten'!D:D),3)</f>
        <v>0</v>
      </c>
      <c r="Q309" s="259">
        <f>ROUND(SUMIF('AV-Bewegungsdaten'!B:B,$A309,'AV-Bewegungsdaten'!E:E),5)</f>
        <v>0</v>
      </c>
      <c r="S309" s="444"/>
      <c r="T309" s="444"/>
      <c r="U309" s="261">
        <f>ROUND(SUMIF('DV-Bewegungsdaten'!B:B,A309,'DV-Bewegungsdaten'!D:D),3)</f>
        <v>0</v>
      </c>
      <c r="V309" s="259">
        <f>ROUND(SUMIF('DV-Bewegungsdaten'!B:B,A309,'DV-Bewegungsdaten'!E:E),5)</f>
        <v>0</v>
      </c>
      <c r="X309" s="444"/>
      <c r="Y309" s="444"/>
      <c r="AK309" s="305"/>
    </row>
    <row r="310" spans="1:37" ht="15" customHeight="1" x14ac:dyDescent="0.25">
      <c r="A310" s="103" t="s">
        <v>1606</v>
      </c>
      <c r="B310" s="101" t="s">
        <v>2068</v>
      </c>
      <c r="C310" s="101" t="s">
        <v>3986</v>
      </c>
      <c r="D310" s="101" t="s">
        <v>1607</v>
      </c>
      <c r="E310" s="101" t="s">
        <v>1536</v>
      </c>
      <c r="F310" s="102">
        <v>13.23</v>
      </c>
      <c r="G310" s="102">
        <v>13.43</v>
      </c>
      <c r="H310" s="102">
        <v>10.58</v>
      </c>
      <c r="I310" s="102"/>
      <c r="J310" s="445"/>
      <c r="K310" s="258">
        <f>ROUND(SUMIF('VGT-Bewegungsdaten'!B:B,A310,'VGT-Bewegungsdaten'!D:D),3)</f>
        <v>0</v>
      </c>
      <c r="L310" s="259">
        <f>ROUND(SUMIF('VGT-Bewegungsdaten'!B:B,$A310,'VGT-Bewegungsdaten'!E:E),5)</f>
        <v>0</v>
      </c>
      <c r="N310" s="298" t="s">
        <v>4918</v>
      </c>
      <c r="O310" s="298" t="s">
        <v>4925</v>
      </c>
      <c r="P310" s="261">
        <f>ROUND(SUMIF('AV-Bewegungsdaten'!B:B,A310,'AV-Bewegungsdaten'!D:D),3)</f>
        <v>0</v>
      </c>
      <c r="Q310" s="259">
        <f>ROUND(SUMIF('AV-Bewegungsdaten'!B:B,$A310,'AV-Bewegungsdaten'!E:E),5)</f>
        <v>0</v>
      </c>
      <c r="S310" s="444"/>
      <c r="T310" s="444"/>
      <c r="U310" s="261">
        <f>ROUND(SUMIF('DV-Bewegungsdaten'!B:B,A310,'DV-Bewegungsdaten'!D:D),3)</f>
        <v>0</v>
      </c>
      <c r="V310" s="259">
        <f>ROUND(SUMIF('DV-Bewegungsdaten'!B:B,A310,'DV-Bewegungsdaten'!E:E),5)</f>
        <v>0</v>
      </c>
      <c r="X310" s="444"/>
      <c r="Y310" s="444"/>
      <c r="AK310" s="305"/>
    </row>
    <row r="311" spans="1:37" ht="15" customHeight="1" x14ac:dyDescent="0.25">
      <c r="A311" s="103" t="s">
        <v>2559</v>
      </c>
      <c r="B311" s="101" t="s">
        <v>2068</v>
      </c>
      <c r="C311" s="101" t="s">
        <v>3986</v>
      </c>
      <c r="D311" s="101" t="s">
        <v>2560</v>
      </c>
      <c r="E311" s="101" t="s">
        <v>2536</v>
      </c>
      <c r="F311" s="102">
        <v>13.200000000000001</v>
      </c>
      <c r="G311" s="102">
        <v>13.4</v>
      </c>
      <c r="H311" s="102">
        <v>10.56</v>
      </c>
      <c r="I311" s="102"/>
      <c r="J311" s="445"/>
      <c r="K311" s="258">
        <f>ROUND(SUMIF('VGT-Bewegungsdaten'!B:B,A311,'VGT-Bewegungsdaten'!D:D),3)</f>
        <v>0</v>
      </c>
      <c r="L311" s="259">
        <f>ROUND(SUMIF('VGT-Bewegungsdaten'!B:B,$A311,'VGT-Bewegungsdaten'!E:E),5)</f>
        <v>0</v>
      </c>
      <c r="N311" s="298" t="s">
        <v>4918</v>
      </c>
      <c r="O311" s="298" t="s">
        <v>4925</v>
      </c>
      <c r="P311" s="261">
        <f>ROUND(SUMIF('AV-Bewegungsdaten'!B:B,A311,'AV-Bewegungsdaten'!D:D),3)</f>
        <v>0</v>
      </c>
      <c r="Q311" s="259">
        <f>ROUND(SUMIF('AV-Bewegungsdaten'!B:B,$A311,'AV-Bewegungsdaten'!E:E),5)</f>
        <v>0</v>
      </c>
      <c r="S311" s="444"/>
      <c r="T311" s="444"/>
      <c r="U311" s="261">
        <f>ROUND(SUMIF('DV-Bewegungsdaten'!B:B,A311,'DV-Bewegungsdaten'!D:D),3)</f>
        <v>0</v>
      </c>
      <c r="V311" s="259">
        <f>ROUND(SUMIF('DV-Bewegungsdaten'!B:B,A311,'DV-Bewegungsdaten'!E:E),5)</f>
        <v>0</v>
      </c>
      <c r="X311" s="444"/>
      <c r="Y311" s="444"/>
      <c r="AK311" s="305"/>
    </row>
    <row r="312" spans="1:37" ht="15" customHeight="1" x14ac:dyDescent="0.25">
      <c r="A312" s="103" t="s">
        <v>3302</v>
      </c>
      <c r="B312" s="101" t="s">
        <v>2068</v>
      </c>
      <c r="C312" s="101" t="s">
        <v>3986</v>
      </c>
      <c r="D312" s="101" t="s">
        <v>3303</v>
      </c>
      <c r="E312" s="101" t="s">
        <v>3279</v>
      </c>
      <c r="F312" s="102">
        <v>13.17</v>
      </c>
      <c r="G312" s="102">
        <v>13.37</v>
      </c>
      <c r="H312" s="102">
        <v>10.54</v>
      </c>
      <c r="I312" s="102"/>
      <c r="J312" s="445"/>
      <c r="K312" s="258">
        <f>ROUND(SUMIF('VGT-Bewegungsdaten'!B:B,A312,'VGT-Bewegungsdaten'!D:D),3)</f>
        <v>0</v>
      </c>
      <c r="L312" s="259">
        <f>ROUND(SUMIF('VGT-Bewegungsdaten'!B:B,$A312,'VGT-Bewegungsdaten'!E:E),5)</f>
        <v>0</v>
      </c>
      <c r="N312" s="298" t="s">
        <v>4918</v>
      </c>
      <c r="O312" s="298" t="s">
        <v>4925</v>
      </c>
      <c r="P312" s="261">
        <f>ROUND(SUMIF('AV-Bewegungsdaten'!B:B,A312,'AV-Bewegungsdaten'!D:D),3)</f>
        <v>0</v>
      </c>
      <c r="Q312" s="259">
        <f>ROUND(SUMIF('AV-Bewegungsdaten'!B:B,$A312,'AV-Bewegungsdaten'!E:E),5)</f>
        <v>0</v>
      </c>
      <c r="S312" s="444"/>
      <c r="T312" s="444"/>
      <c r="U312" s="261">
        <f>ROUND(SUMIF('DV-Bewegungsdaten'!B:B,A312,'DV-Bewegungsdaten'!D:D),3)</f>
        <v>0</v>
      </c>
      <c r="V312" s="259">
        <f>ROUND(SUMIF('DV-Bewegungsdaten'!B:B,A312,'DV-Bewegungsdaten'!E:E),5)</f>
        <v>0</v>
      </c>
      <c r="X312" s="444"/>
      <c r="Y312" s="444"/>
      <c r="AK312" s="305"/>
    </row>
    <row r="313" spans="1:37" ht="15" customHeight="1" x14ac:dyDescent="0.25">
      <c r="A313" s="103" t="s">
        <v>4063</v>
      </c>
      <c r="B313" s="101" t="s">
        <v>2068</v>
      </c>
      <c r="C313" s="101" t="s">
        <v>3986</v>
      </c>
      <c r="D313" s="101" t="s">
        <v>4064</v>
      </c>
      <c r="E313" s="101" t="s">
        <v>4040</v>
      </c>
      <c r="F313" s="102">
        <v>13.14</v>
      </c>
      <c r="G313" s="102">
        <v>13.34</v>
      </c>
      <c r="H313" s="102">
        <v>10.51</v>
      </c>
      <c r="I313" s="102"/>
      <c r="J313" s="445"/>
      <c r="K313" s="258">
        <f>ROUND(SUMIF('VGT-Bewegungsdaten'!B:B,A313,'VGT-Bewegungsdaten'!D:D),3)</f>
        <v>0</v>
      </c>
      <c r="L313" s="259">
        <f>ROUND(SUMIF('VGT-Bewegungsdaten'!B:B,$A313,'VGT-Bewegungsdaten'!E:E),5)</f>
        <v>0</v>
      </c>
      <c r="N313" s="298" t="s">
        <v>4918</v>
      </c>
      <c r="O313" s="298" t="s">
        <v>4925</v>
      </c>
      <c r="P313" s="261">
        <f>ROUND(SUMIF('AV-Bewegungsdaten'!B:B,A313,'AV-Bewegungsdaten'!D:D),3)</f>
        <v>0</v>
      </c>
      <c r="Q313" s="259">
        <f>ROUND(SUMIF('AV-Bewegungsdaten'!B:B,$A313,'AV-Bewegungsdaten'!E:E),5)</f>
        <v>0</v>
      </c>
      <c r="S313" s="444"/>
      <c r="T313" s="444"/>
      <c r="U313" s="261">
        <f>ROUND(SUMIF('DV-Bewegungsdaten'!B:B,A313,'DV-Bewegungsdaten'!D:D),3)</f>
        <v>0</v>
      </c>
      <c r="V313" s="259">
        <f>ROUND(SUMIF('DV-Bewegungsdaten'!B:B,A313,'DV-Bewegungsdaten'!E:E),5)</f>
        <v>0</v>
      </c>
      <c r="X313" s="444"/>
      <c r="Y313" s="444"/>
      <c r="AK313" s="305"/>
    </row>
    <row r="314" spans="1:37" ht="15" customHeight="1" x14ac:dyDescent="0.25">
      <c r="A314" s="103" t="s">
        <v>1608</v>
      </c>
      <c r="B314" s="101" t="s">
        <v>2068</v>
      </c>
      <c r="C314" s="101" t="s">
        <v>3986</v>
      </c>
      <c r="D314" s="101" t="s">
        <v>1609</v>
      </c>
      <c r="E314" s="101" t="s">
        <v>2443</v>
      </c>
      <c r="F314" s="102">
        <v>11.23</v>
      </c>
      <c r="G314" s="102">
        <v>11.43</v>
      </c>
      <c r="H314" s="102">
        <v>8.98</v>
      </c>
      <c r="I314" s="102"/>
      <c r="J314" s="445"/>
      <c r="K314" s="258">
        <f>ROUND(SUMIF('VGT-Bewegungsdaten'!B:B,A314,'VGT-Bewegungsdaten'!D:D),3)</f>
        <v>0</v>
      </c>
      <c r="L314" s="259">
        <f>ROUND(SUMIF('VGT-Bewegungsdaten'!B:B,$A314,'VGT-Bewegungsdaten'!E:E),5)</f>
        <v>0</v>
      </c>
      <c r="N314" s="298" t="s">
        <v>4918</v>
      </c>
      <c r="O314" s="298" t="s">
        <v>4925</v>
      </c>
      <c r="P314" s="261">
        <f>ROUND(SUMIF('AV-Bewegungsdaten'!B:B,A314,'AV-Bewegungsdaten'!D:D),3)</f>
        <v>0</v>
      </c>
      <c r="Q314" s="259">
        <f>ROUND(SUMIF('AV-Bewegungsdaten'!B:B,$A314,'AV-Bewegungsdaten'!E:E),5)</f>
        <v>0</v>
      </c>
      <c r="S314" s="444"/>
      <c r="T314" s="444"/>
      <c r="U314" s="261">
        <f>ROUND(SUMIF('DV-Bewegungsdaten'!B:B,A314,'DV-Bewegungsdaten'!D:D),3)</f>
        <v>0</v>
      </c>
      <c r="V314" s="259">
        <f>ROUND(SUMIF('DV-Bewegungsdaten'!B:B,A314,'DV-Bewegungsdaten'!E:E),5)</f>
        <v>0</v>
      </c>
      <c r="X314" s="444"/>
      <c r="Y314" s="444"/>
      <c r="AK314" s="305"/>
    </row>
    <row r="315" spans="1:37" ht="15" customHeight="1" x14ac:dyDescent="0.25">
      <c r="A315" s="103" t="s">
        <v>1610</v>
      </c>
      <c r="B315" s="101" t="s">
        <v>2068</v>
      </c>
      <c r="C315" s="101" t="s">
        <v>3986</v>
      </c>
      <c r="D315" s="101" t="s">
        <v>1611</v>
      </c>
      <c r="E315" s="101" t="s">
        <v>1533</v>
      </c>
      <c r="F315" s="102">
        <v>14.23</v>
      </c>
      <c r="G315" s="102">
        <v>14.43</v>
      </c>
      <c r="H315" s="102">
        <v>11.38</v>
      </c>
      <c r="I315" s="102"/>
      <c r="J315" s="445"/>
      <c r="K315" s="258">
        <f>ROUND(SUMIF('VGT-Bewegungsdaten'!B:B,A315,'VGT-Bewegungsdaten'!D:D),3)</f>
        <v>0</v>
      </c>
      <c r="L315" s="259">
        <f>ROUND(SUMIF('VGT-Bewegungsdaten'!B:B,$A315,'VGT-Bewegungsdaten'!E:E),5)</f>
        <v>0</v>
      </c>
      <c r="N315" s="298" t="s">
        <v>4918</v>
      </c>
      <c r="O315" s="298" t="s">
        <v>4925</v>
      </c>
      <c r="P315" s="261">
        <f>ROUND(SUMIF('AV-Bewegungsdaten'!B:B,A315,'AV-Bewegungsdaten'!D:D),3)</f>
        <v>0</v>
      </c>
      <c r="Q315" s="259">
        <f>ROUND(SUMIF('AV-Bewegungsdaten'!B:B,$A315,'AV-Bewegungsdaten'!E:E),5)</f>
        <v>0</v>
      </c>
      <c r="S315" s="444"/>
      <c r="T315" s="444"/>
      <c r="U315" s="261">
        <f>ROUND(SUMIF('DV-Bewegungsdaten'!B:B,A315,'DV-Bewegungsdaten'!D:D),3)</f>
        <v>0</v>
      </c>
      <c r="V315" s="259">
        <f>ROUND(SUMIF('DV-Bewegungsdaten'!B:B,A315,'DV-Bewegungsdaten'!E:E),5)</f>
        <v>0</v>
      </c>
      <c r="X315" s="444"/>
      <c r="Y315" s="444"/>
      <c r="AK315" s="305"/>
    </row>
    <row r="316" spans="1:37" ht="15" customHeight="1" x14ac:dyDescent="0.25">
      <c r="A316" s="103" t="s">
        <v>1612</v>
      </c>
      <c r="B316" s="101" t="s">
        <v>2068</v>
      </c>
      <c r="C316" s="101" t="s">
        <v>3986</v>
      </c>
      <c r="D316" s="101" t="s">
        <v>1613</v>
      </c>
      <c r="E316" s="101" t="s">
        <v>1536</v>
      </c>
      <c r="F316" s="102">
        <v>14.23</v>
      </c>
      <c r="G316" s="102">
        <v>14.43</v>
      </c>
      <c r="H316" s="102">
        <v>11.38</v>
      </c>
      <c r="I316" s="102"/>
      <c r="J316" s="445"/>
      <c r="K316" s="258">
        <f>ROUND(SUMIF('VGT-Bewegungsdaten'!B:B,A316,'VGT-Bewegungsdaten'!D:D),3)</f>
        <v>0</v>
      </c>
      <c r="L316" s="259">
        <f>ROUND(SUMIF('VGT-Bewegungsdaten'!B:B,$A316,'VGT-Bewegungsdaten'!E:E),5)</f>
        <v>0</v>
      </c>
      <c r="N316" s="298" t="s">
        <v>4918</v>
      </c>
      <c r="O316" s="298" t="s">
        <v>4925</v>
      </c>
      <c r="P316" s="261">
        <f>ROUND(SUMIF('AV-Bewegungsdaten'!B:B,A316,'AV-Bewegungsdaten'!D:D),3)</f>
        <v>0</v>
      </c>
      <c r="Q316" s="259">
        <f>ROUND(SUMIF('AV-Bewegungsdaten'!B:B,$A316,'AV-Bewegungsdaten'!E:E),5)</f>
        <v>0</v>
      </c>
      <c r="S316" s="444"/>
      <c r="T316" s="444"/>
      <c r="U316" s="261">
        <f>ROUND(SUMIF('DV-Bewegungsdaten'!B:B,A316,'DV-Bewegungsdaten'!D:D),3)</f>
        <v>0</v>
      </c>
      <c r="V316" s="259">
        <f>ROUND(SUMIF('DV-Bewegungsdaten'!B:B,A316,'DV-Bewegungsdaten'!E:E),5)</f>
        <v>0</v>
      </c>
      <c r="X316" s="444"/>
      <c r="Y316" s="444"/>
      <c r="AK316" s="305"/>
    </row>
    <row r="317" spans="1:37" ht="15" customHeight="1" x14ac:dyDescent="0.25">
      <c r="A317" s="103" t="s">
        <v>2561</v>
      </c>
      <c r="B317" s="101" t="s">
        <v>2068</v>
      </c>
      <c r="C317" s="101" t="s">
        <v>3986</v>
      </c>
      <c r="D317" s="101" t="s">
        <v>2562</v>
      </c>
      <c r="E317" s="101" t="s">
        <v>2536</v>
      </c>
      <c r="F317" s="102">
        <v>14.200000000000001</v>
      </c>
      <c r="G317" s="102">
        <v>14.4</v>
      </c>
      <c r="H317" s="102">
        <v>11.36</v>
      </c>
      <c r="I317" s="102"/>
      <c r="J317" s="445"/>
      <c r="K317" s="258">
        <f>ROUND(SUMIF('VGT-Bewegungsdaten'!B:B,A317,'VGT-Bewegungsdaten'!D:D),3)</f>
        <v>0</v>
      </c>
      <c r="L317" s="259">
        <f>ROUND(SUMIF('VGT-Bewegungsdaten'!B:B,$A317,'VGT-Bewegungsdaten'!E:E),5)</f>
        <v>0</v>
      </c>
      <c r="N317" s="298" t="s">
        <v>4918</v>
      </c>
      <c r="O317" s="298" t="s">
        <v>4925</v>
      </c>
      <c r="P317" s="261">
        <f>ROUND(SUMIF('AV-Bewegungsdaten'!B:B,A317,'AV-Bewegungsdaten'!D:D),3)</f>
        <v>0</v>
      </c>
      <c r="Q317" s="259">
        <f>ROUND(SUMIF('AV-Bewegungsdaten'!B:B,$A317,'AV-Bewegungsdaten'!E:E),5)</f>
        <v>0</v>
      </c>
      <c r="S317" s="444"/>
      <c r="T317" s="444"/>
      <c r="U317" s="261">
        <f>ROUND(SUMIF('DV-Bewegungsdaten'!B:B,A317,'DV-Bewegungsdaten'!D:D),3)</f>
        <v>0</v>
      </c>
      <c r="V317" s="259">
        <f>ROUND(SUMIF('DV-Bewegungsdaten'!B:B,A317,'DV-Bewegungsdaten'!E:E),5)</f>
        <v>0</v>
      </c>
      <c r="X317" s="444"/>
      <c r="Y317" s="444"/>
      <c r="AK317" s="305"/>
    </row>
    <row r="318" spans="1:37" ht="15" customHeight="1" x14ac:dyDescent="0.25">
      <c r="A318" s="103" t="s">
        <v>3304</v>
      </c>
      <c r="B318" s="101" t="s">
        <v>2068</v>
      </c>
      <c r="C318" s="101" t="s">
        <v>3986</v>
      </c>
      <c r="D318" s="101" t="s">
        <v>3305</v>
      </c>
      <c r="E318" s="101" t="s">
        <v>3279</v>
      </c>
      <c r="F318" s="102">
        <v>14.17</v>
      </c>
      <c r="G318" s="102">
        <v>14.37</v>
      </c>
      <c r="H318" s="102">
        <v>11.34</v>
      </c>
      <c r="I318" s="102"/>
      <c r="J318" s="445"/>
      <c r="K318" s="258">
        <f>ROUND(SUMIF('VGT-Bewegungsdaten'!B:B,A318,'VGT-Bewegungsdaten'!D:D),3)</f>
        <v>0</v>
      </c>
      <c r="L318" s="259">
        <f>ROUND(SUMIF('VGT-Bewegungsdaten'!B:B,$A318,'VGT-Bewegungsdaten'!E:E),5)</f>
        <v>0</v>
      </c>
      <c r="N318" s="298" t="s">
        <v>4918</v>
      </c>
      <c r="O318" s="298" t="s">
        <v>4925</v>
      </c>
      <c r="P318" s="261">
        <f>ROUND(SUMIF('AV-Bewegungsdaten'!B:B,A318,'AV-Bewegungsdaten'!D:D),3)</f>
        <v>0</v>
      </c>
      <c r="Q318" s="259">
        <f>ROUND(SUMIF('AV-Bewegungsdaten'!B:B,$A318,'AV-Bewegungsdaten'!E:E),5)</f>
        <v>0</v>
      </c>
      <c r="S318" s="444"/>
      <c r="T318" s="444"/>
      <c r="U318" s="261">
        <f>ROUND(SUMIF('DV-Bewegungsdaten'!B:B,A318,'DV-Bewegungsdaten'!D:D),3)</f>
        <v>0</v>
      </c>
      <c r="V318" s="259">
        <f>ROUND(SUMIF('DV-Bewegungsdaten'!B:B,A318,'DV-Bewegungsdaten'!E:E),5)</f>
        <v>0</v>
      </c>
      <c r="X318" s="444"/>
      <c r="Y318" s="444"/>
      <c r="AK318" s="305"/>
    </row>
    <row r="319" spans="1:37" ht="15" customHeight="1" x14ac:dyDescent="0.25">
      <c r="A319" s="103" t="s">
        <v>4065</v>
      </c>
      <c r="B319" s="101" t="s">
        <v>2068</v>
      </c>
      <c r="C319" s="101" t="s">
        <v>3986</v>
      </c>
      <c r="D319" s="101" t="s">
        <v>4066</v>
      </c>
      <c r="E319" s="101" t="s">
        <v>4040</v>
      </c>
      <c r="F319" s="102">
        <v>14.14</v>
      </c>
      <c r="G319" s="102">
        <v>14.34</v>
      </c>
      <c r="H319" s="102">
        <v>11.31</v>
      </c>
      <c r="I319" s="102"/>
      <c r="J319" s="445"/>
      <c r="K319" s="258">
        <f>ROUND(SUMIF('VGT-Bewegungsdaten'!B:B,A319,'VGT-Bewegungsdaten'!D:D),3)</f>
        <v>0</v>
      </c>
      <c r="L319" s="259">
        <f>ROUND(SUMIF('VGT-Bewegungsdaten'!B:B,$A319,'VGT-Bewegungsdaten'!E:E),5)</f>
        <v>0</v>
      </c>
      <c r="N319" s="298" t="s">
        <v>4918</v>
      </c>
      <c r="O319" s="298" t="s">
        <v>4925</v>
      </c>
      <c r="P319" s="261">
        <f>ROUND(SUMIF('AV-Bewegungsdaten'!B:B,A319,'AV-Bewegungsdaten'!D:D),3)</f>
        <v>0</v>
      </c>
      <c r="Q319" s="259">
        <f>ROUND(SUMIF('AV-Bewegungsdaten'!B:B,$A319,'AV-Bewegungsdaten'!E:E),5)</f>
        <v>0</v>
      </c>
      <c r="S319" s="444"/>
      <c r="T319" s="444"/>
      <c r="U319" s="261">
        <f>ROUND(SUMIF('DV-Bewegungsdaten'!B:B,A319,'DV-Bewegungsdaten'!D:D),3)</f>
        <v>0</v>
      </c>
      <c r="V319" s="259">
        <f>ROUND(SUMIF('DV-Bewegungsdaten'!B:B,A319,'DV-Bewegungsdaten'!E:E),5)</f>
        <v>0</v>
      </c>
      <c r="X319" s="444"/>
      <c r="Y319" s="444"/>
      <c r="AK319" s="305"/>
    </row>
    <row r="320" spans="1:37" ht="15" customHeight="1" x14ac:dyDescent="0.25">
      <c r="A320" s="103" t="s">
        <v>6339</v>
      </c>
      <c r="B320" s="101" t="s">
        <v>2068</v>
      </c>
      <c r="C320" s="101" t="s">
        <v>3986</v>
      </c>
      <c r="D320" s="101" t="s">
        <v>6340</v>
      </c>
      <c r="E320" s="101" t="s">
        <v>5956</v>
      </c>
      <c r="F320" s="102">
        <v>14.03</v>
      </c>
      <c r="G320" s="102">
        <v>14.23</v>
      </c>
      <c r="H320" s="102">
        <v>11.22</v>
      </c>
      <c r="I320" s="102"/>
      <c r="J320" s="445"/>
      <c r="K320" s="258">
        <f>ROUND(SUMIF('VGT-Bewegungsdaten'!B:B,A320,'VGT-Bewegungsdaten'!D:D),3)</f>
        <v>0</v>
      </c>
      <c r="L320" s="259">
        <f>ROUND(SUMIF('VGT-Bewegungsdaten'!B:B,$A320,'VGT-Bewegungsdaten'!E:E),5)</f>
        <v>0</v>
      </c>
      <c r="N320" s="298" t="s">
        <v>4918</v>
      </c>
      <c r="O320" s="298" t="s">
        <v>4925</v>
      </c>
      <c r="P320" s="261">
        <f>ROUND(SUMIF('AV-Bewegungsdaten'!B:B,A320,'AV-Bewegungsdaten'!D:D),3)</f>
        <v>0</v>
      </c>
      <c r="Q320" s="259">
        <f>ROUND(SUMIF('AV-Bewegungsdaten'!B:B,$A320,'AV-Bewegungsdaten'!E:E),5)</f>
        <v>0</v>
      </c>
      <c r="S320" s="444"/>
      <c r="T320" s="444"/>
      <c r="U320" s="261">
        <f>ROUND(SUMIF('DV-Bewegungsdaten'!B:B,A320,'DV-Bewegungsdaten'!D:D),3)</f>
        <v>0</v>
      </c>
      <c r="V320" s="259">
        <f>ROUND(SUMIF('DV-Bewegungsdaten'!B:B,A320,'DV-Bewegungsdaten'!E:E),5)</f>
        <v>0</v>
      </c>
      <c r="X320" s="444"/>
      <c r="Y320" s="444"/>
      <c r="AK320" s="305"/>
    </row>
    <row r="321" spans="1:37" ht="15" customHeight="1" x14ac:dyDescent="0.25">
      <c r="A321" s="103" t="s">
        <v>2421</v>
      </c>
      <c r="B321" s="101" t="s">
        <v>2068</v>
      </c>
      <c r="C321" s="101" t="s">
        <v>3986</v>
      </c>
      <c r="D321" s="101" t="s">
        <v>1614</v>
      </c>
      <c r="E321" s="101" t="s">
        <v>2443</v>
      </c>
      <c r="F321" s="102">
        <v>16.23</v>
      </c>
      <c r="G321" s="102">
        <v>16.43</v>
      </c>
      <c r="H321" s="102">
        <v>12.98</v>
      </c>
      <c r="I321" s="102"/>
      <c r="J321" s="445"/>
      <c r="K321" s="258">
        <f>ROUND(SUMIF('VGT-Bewegungsdaten'!B:B,A321,'VGT-Bewegungsdaten'!D:D),3)</f>
        <v>0</v>
      </c>
      <c r="L321" s="259">
        <f>ROUND(SUMIF('VGT-Bewegungsdaten'!B:B,$A321,'VGT-Bewegungsdaten'!E:E),5)</f>
        <v>0</v>
      </c>
      <c r="N321" s="298" t="s">
        <v>4918</v>
      </c>
      <c r="O321" s="298" t="s">
        <v>4925</v>
      </c>
      <c r="P321" s="261">
        <f>ROUND(SUMIF('AV-Bewegungsdaten'!B:B,A321,'AV-Bewegungsdaten'!D:D),3)</f>
        <v>0</v>
      </c>
      <c r="Q321" s="259">
        <f>ROUND(SUMIF('AV-Bewegungsdaten'!B:B,$A321,'AV-Bewegungsdaten'!E:E),5)</f>
        <v>0</v>
      </c>
      <c r="S321" s="444"/>
      <c r="T321" s="444"/>
      <c r="U321" s="261">
        <f>ROUND(SUMIF('DV-Bewegungsdaten'!B:B,A321,'DV-Bewegungsdaten'!D:D),3)</f>
        <v>0</v>
      </c>
      <c r="V321" s="259">
        <f>ROUND(SUMIF('DV-Bewegungsdaten'!B:B,A321,'DV-Bewegungsdaten'!E:E),5)</f>
        <v>0</v>
      </c>
      <c r="X321" s="444"/>
      <c r="Y321" s="444"/>
      <c r="AK321" s="305"/>
    </row>
    <row r="322" spans="1:37" ht="15" customHeight="1" x14ac:dyDescent="0.25">
      <c r="A322" s="103" t="s">
        <v>1615</v>
      </c>
      <c r="B322" s="101" t="s">
        <v>2068</v>
      </c>
      <c r="C322" s="101" t="s">
        <v>3986</v>
      </c>
      <c r="D322" s="101" t="s">
        <v>1616</v>
      </c>
      <c r="E322" s="101" t="s">
        <v>1533</v>
      </c>
      <c r="F322" s="102">
        <v>19.23</v>
      </c>
      <c r="G322" s="102">
        <v>19.43</v>
      </c>
      <c r="H322" s="102">
        <v>15.38</v>
      </c>
      <c r="I322" s="102"/>
      <c r="J322" s="445"/>
      <c r="K322" s="258">
        <f>ROUND(SUMIF('VGT-Bewegungsdaten'!B:B,A322,'VGT-Bewegungsdaten'!D:D),3)</f>
        <v>0</v>
      </c>
      <c r="L322" s="259">
        <f>ROUND(SUMIF('VGT-Bewegungsdaten'!B:B,$A322,'VGT-Bewegungsdaten'!E:E),5)</f>
        <v>0</v>
      </c>
      <c r="N322" s="298" t="s">
        <v>4918</v>
      </c>
      <c r="O322" s="298" t="s">
        <v>4925</v>
      </c>
      <c r="P322" s="261">
        <f>ROUND(SUMIF('AV-Bewegungsdaten'!B:B,A322,'AV-Bewegungsdaten'!D:D),3)</f>
        <v>0</v>
      </c>
      <c r="Q322" s="259">
        <f>ROUND(SUMIF('AV-Bewegungsdaten'!B:B,$A322,'AV-Bewegungsdaten'!E:E),5)</f>
        <v>0</v>
      </c>
      <c r="S322" s="444"/>
      <c r="T322" s="444"/>
      <c r="U322" s="261">
        <f>ROUND(SUMIF('DV-Bewegungsdaten'!B:B,A322,'DV-Bewegungsdaten'!D:D),3)</f>
        <v>0</v>
      </c>
      <c r="V322" s="259">
        <f>ROUND(SUMIF('DV-Bewegungsdaten'!B:B,A322,'DV-Bewegungsdaten'!E:E),5)</f>
        <v>0</v>
      </c>
      <c r="X322" s="444"/>
      <c r="Y322" s="444"/>
      <c r="AK322" s="305"/>
    </row>
    <row r="323" spans="1:37" ht="15" customHeight="1" x14ac:dyDescent="0.25">
      <c r="A323" s="103" t="s">
        <v>1617</v>
      </c>
      <c r="B323" s="101" t="s">
        <v>2068</v>
      </c>
      <c r="C323" s="101" t="s">
        <v>3986</v>
      </c>
      <c r="D323" s="101" t="s">
        <v>1618</v>
      </c>
      <c r="E323" s="101" t="s">
        <v>1536</v>
      </c>
      <c r="F323" s="102">
        <v>19.23</v>
      </c>
      <c r="G323" s="102">
        <v>19.43</v>
      </c>
      <c r="H323" s="102">
        <v>15.38</v>
      </c>
      <c r="I323" s="102"/>
      <c r="J323" s="445"/>
      <c r="K323" s="258">
        <f>ROUND(SUMIF('VGT-Bewegungsdaten'!B:B,A323,'VGT-Bewegungsdaten'!D:D),3)</f>
        <v>0</v>
      </c>
      <c r="L323" s="259">
        <f>ROUND(SUMIF('VGT-Bewegungsdaten'!B:B,$A323,'VGT-Bewegungsdaten'!E:E),5)</f>
        <v>0</v>
      </c>
      <c r="N323" s="298" t="s">
        <v>4918</v>
      </c>
      <c r="O323" s="298" t="s">
        <v>4925</v>
      </c>
      <c r="P323" s="261">
        <f>ROUND(SUMIF('AV-Bewegungsdaten'!B:B,A323,'AV-Bewegungsdaten'!D:D),3)</f>
        <v>0</v>
      </c>
      <c r="Q323" s="259">
        <f>ROUND(SUMIF('AV-Bewegungsdaten'!B:B,$A323,'AV-Bewegungsdaten'!E:E),5)</f>
        <v>0</v>
      </c>
      <c r="S323" s="444"/>
      <c r="T323" s="444"/>
      <c r="U323" s="261">
        <f>ROUND(SUMIF('DV-Bewegungsdaten'!B:B,A323,'DV-Bewegungsdaten'!D:D),3)</f>
        <v>0</v>
      </c>
      <c r="V323" s="259">
        <f>ROUND(SUMIF('DV-Bewegungsdaten'!B:B,A323,'DV-Bewegungsdaten'!E:E),5)</f>
        <v>0</v>
      </c>
      <c r="X323" s="444"/>
      <c r="Y323" s="444"/>
      <c r="AK323" s="305"/>
    </row>
    <row r="324" spans="1:37" ht="15" customHeight="1" x14ac:dyDescent="0.25">
      <c r="A324" s="103" t="s">
        <v>2563</v>
      </c>
      <c r="B324" s="101" t="s">
        <v>2068</v>
      </c>
      <c r="C324" s="101" t="s">
        <v>3986</v>
      </c>
      <c r="D324" s="101" t="s">
        <v>2564</v>
      </c>
      <c r="E324" s="101" t="s">
        <v>2536</v>
      </c>
      <c r="F324" s="102">
        <v>19.200000000000003</v>
      </c>
      <c r="G324" s="102">
        <v>19.400000000000002</v>
      </c>
      <c r="H324" s="102">
        <v>15.36</v>
      </c>
      <c r="I324" s="102"/>
      <c r="J324" s="445"/>
      <c r="K324" s="258">
        <f>ROUND(SUMIF('VGT-Bewegungsdaten'!B:B,A324,'VGT-Bewegungsdaten'!D:D),3)</f>
        <v>0</v>
      </c>
      <c r="L324" s="259">
        <f>ROUND(SUMIF('VGT-Bewegungsdaten'!B:B,$A324,'VGT-Bewegungsdaten'!E:E),5)</f>
        <v>0</v>
      </c>
      <c r="N324" s="298" t="s">
        <v>4918</v>
      </c>
      <c r="O324" s="298" t="s">
        <v>4925</v>
      </c>
      <c r="P324" s="261">
        <f>ROUND(SUMIF('AV-Bewegungsdaten'!B:B,A324,'AV-Bewegungsdaten'!D:D),3)</f>
        <v>0</v>
      </c>
      <c r="Q324" s="259">
        <f>ROUND(SUMIF('AV-Bewegungsdaten'!B:B,$A324,'AV-Bewegungsdaten'!E:E),5)</f>
        <v>0</v>
      </c>
      <c r="S324" s="444"/>
      <c r="T324" s="444"/>
      <c r="U324" s="261">
        <f>ROUND(SUMIF('DV-Bewegungsdaten'!B:B,A324,'DV-Bewegungsdaten'!D:D),3)</f>
        <v>0</v>
      </c>
      <c r="V324" s="259">
        <f>ROUND(SUMIF('DV-Bewegungsdaten'!B:B,A324,'DV-Bewegungsdaten'!E:E),5)</f>
        <v>0</v>
      </c>
      <c r="X324" s="444"/>
      <c r="Y324" s="444"/>
      <c r="AK324" s="305"/>
    </row>
    <row r="325" spans="1:37" ht="15" customHeight="1" x14ac:dyDescent="0.25">
      <c r="A325" s="103" t="s">
        <v>3306</v>
      </c>
      <c r="B325" s="101" t="s">
        <v>2068</v>
      </c>
      <c r="C325" s="101" t="s">
        <v>3986</v>
      </c>
      <c r="D325" s="101" t="s">
        <v>3307</v>
      </c>
      <c r="E325" s="101" t="s">
        <v>3279</v>
      </c>
      <c r="F325" s="102">
        <v>19.170000000000002</v>
      </c>
      <c r="G325" s="102">
        <v>19.37</v>
      </c>
      <c r="H325" s="102">
        <v>15.34</v>
      </c>
      <c r="I325" s="102"/>
      <c r="J325" s="445"/>
      <c r="K325" s="258">
        <f>ROUND(SUMIF('VGT-Bewegungsdaten'!B:B,A325,'VGT-Bewegungsdaten'!D:D),3)</f>
        <v>0</v>
      </c>
      <c r="L325" s="259">
        <f>ROUND(SUMIF('VGT-Bewegungsdaten'!B:B,$A325,'VGT-Bewegungsdaten'!E:E),5)</f>
        <v>0</v>
      </c>
      <c r="N325" s="298" t="s">
        <v>4918</v>
      </c>
      <c r="O325" s="298" t="s">
        <v>4925</v>
      </c>
      <c r="P325" s="261">
        <f>ROUND(SUMIF('AV-Bewegungsdaten'!B:B,A325,'AV-Bewegungsdaten'!D:D),3)</f>
        <v>0</v>
      </c>
      <c r="Q325" s="259">
        <f>ROUND(SUMIF('AV-Bewegungsdaten'!B:B,$A325,'AV-Bewegungsdaten'!E:E),5)</f>
        <v>0</v>
      </c>
      <c r="S325" s="444"/>
      <c r="T325" s="444"/>
      <c r="U325" s="261">
        <f>ROUND(SUMIF('DV-Bewegungsdaten'!B:B,A325,'DV-Bewegungsdaten'!D:D),3)</f>
        <v>0</v>
      </c>
      <c r="V325" s="259">
        <f>ROUND(SUMIF('DV-Bewegungsdaten'!B:B,A325,'DV-Bewegungsdaten'!E:E),5)</f>
        <v>0</v>
      </c>
      <c r="X325" s="444"/>
      <c r="Y325" s="444"/>
      <c r="AK325" s="305"/>
    </row>
    <row r="326" spans="1:37" ht="15" customHeight="1" x14ac:dyDescent="0.25">
      <c r="A326" s="103" t="s">
        <v>4067</v>
      </c>
      <c r="B326" s="101" t="s">
        <v>2068</v>
      </c>
      <c r="C326" s="101" t="s">
        <v>3986</v>
      </c>
      <c r="D326" s="101" t="s">
        <v>4068</v>
      </c>
      <c r="E326" s="101" t="s">
        <v>4040</v>
      </c>
      <c r="F326" s="102">
        <v>19.14</v>
      </c>
      <c r="G326" s="102">
        <v>19.34</v>
      </c>
      <c r="H326" s="102">
        <v>15.31</v>
      </c>
      <c r="I326" s="102"/>
      <c r="J326" s="445"/>
      <c r="K326" s="258">
        <f>ROUND(SUMIF('VGT-Bewegungsdaten'!B:B,A326,'VGT-Bewegungsdaten'!D:D),3)</f>
        <v>0</v>
      </c>
      <c r="L326" s="259">
        <f>ROUND(SUMIF('VGT-Bewegungsdaten'!B:B,$A326,'VGT-Bewegungsdaten'!E:E),5)</f>
        <v>0</v>
      </c>
      <c r="N326" s="298" t="s">
        <v>4918</v>
      </c>
      <c r="O326" s="298" t="s">
        <v>4925</v>
      </c>
      <c r="P326" s="261">
        <f>ROUND(SUMIF('AV-Bewegungsdaten'!B:B,A326,'AV-Bewegungsdaten'!D:D),3)</f>
        <v>0</v>
      </c>
      <c r="Q326" s="259">
        <f>ROUND(SUMIF('AV-Bewegungsdaten'!B:B,$A326,'AV-Bewegungsdaten'!E:E),5)</f>
        <v>0</v>
      </c>
      <c r="S326" s="444"/>
      <c r="T326" s="444"/>
      <c r="U326" s="261">
        <f>ROUND(SUMIF('DV-Bewegungsdaten'!B:B,A326,'DV-Bewegungsdaten'!D:D),3)</f>
        <v>0</v>
      </c>
      <c r="V326" s="259">
        <f>ROUND(SUMIF('DV-Bewegungsdaten'!B:B,A326,'DV-Bewegungsdaten'!E:E),5)</f>
        <v>0</v>
      </c>
      <c r="X326" s="444"/>
      <c r="Y326" s="444"/>
      <c r="AK326" s="305"/>
    </row>
    <row r="327" spans="1:37" ht="15" customHeight="1" x14ac:dyDescent="0.25">
      <c r="A327" s="103" t="s">
        <v>1619</v>
      </c>
      <c r="B327" s="101" t="s">
        <v>2068</v>
      </c>
      <c r="C327" s="101" t="s">
        <v>3986</v>
      </c>
      <c r="D327" s="101" t="s">
        <v>1620</v>
      </c>
      <c r="E327" s="101" t="s">
        <v>2443</v>
      </c>
      <c r="F327" s="102">
        <v>17.23</v>
      </c>
      <c r="G327" s="102">
        <v>17.43</v>
      </c>
      <c r="H327" s="102">
        <v>13.78</v>
      </c>
      <c r="I327" s="102"/>
      <c r="J327" s="445"/>
      <c r="K327" s="258">
        <f>ROUND(SUMIF('VGT-Bewegungsdaten'!B:B,A327,'VGT-Bewegungsdaten'!D:D),3)</f>
        <v>0</v>
      </c>
      <c r="L327" s="259">
        <f>ROUND(SUMIF('VGT-Bewegungsdaten'!B:B,$A327,'VGT-Bewegungsdaten'!E:E),5)</f>
        <v>0</v>
      </c>
      <c r="N327" s="298" t="s">
        <v>4918</v>
      </c>
      <c r="O327" s="298" t="s">
        <v>4925</v>
      </c>
      <c r="P327" s="261">
        <f>ROUND(SUMIF('AV-Bewegungsdaten'!B:B,A327,'AV-Bewegungsdaten'!D:D),3)</f>
        <v>0</v>
      </c>
      <c r="Q327" s="259">
        <f>ROUND(SUMIF('AV-Bewegungsdaten'!B:B,$A327,'AV-Bewegungsdaten'!E:E),5)</f>
        <v>0</v>
      </c>
      <c r="S327" s="444"/>
      <c r="T327" s="444"/>
      <c r="U327" s="261">
        <f>ROUND(SUMIF('DV-Bewegungsdaten'!B:B,A327,'DV-Bewegungsdaten'!D:D),3)</f>
        <v>0</v>
      </c>
      <c r="V327" s="259">
        <f>ROUND(SUMIF('DV-Bewegungsdaten'!B:B,A327,'DV-Bewegungsdaten'!E:E),5)</f>
        <v>0</v>
      </c>
      <c r="X327" s="444"/>
      <c r="Y327" s="444"/>
      <c r="AK327" s="305"/>
    </row>
    <row r="328" spans="1:37" ht="15" customHeight="1" x14ac:dyDescent="0.25">
      <c r="A328" s="103" t="s">
        <v>1621</v>
      </c>
      <c r="B328" s="101" t="s">
        <v>2068</v>
      </c>
      <c r="C328" s="101" t="s">
        <v>3986</v>
      </c>
      <c r="D328" s="101" t="s">
        <v>225</v>
      </c>
      <c r="E328" s="101" t="s">
        <v>1533</v>
      </c>
      <c r="F328" s="102">
        <v>20.23</v>
      </c>
      <c r="G328" s="102">
        <v>20.43</v>
      </c>
      <c r="H328" s="102">
        <v>16.18</v>
      </c>
      <c r="I328" s="102"/>
      <c r="J328" s="445"/>
      <c r="K328" s="258">
        <f>ROUND(SUMIF('VGT-Bewegungsdaten'!B:B,A328,'VGT-Bewegungsdaten'!D:D),3)</f>
        <v>0</v>
      </c>
      <c r="L328" s="259">
        <f>ROUND(SUMIF('VGT-Bewegungsdaten'!B:B,$A328,'VGT-Bewegungsdaten'!E:E),5)</f>
        <v>0</v>
      </c>
      <c r="N328" s="298" t="s">
        <v>4918</v>
      </c>
      <c r="O328" s="298" t="s">
        <v>4925</v>
      </c>
      <c r="P328" s="261">
        <f>ROUND(SUMIF('AV-Bewegungsdaten'!B:B,A328,'AV-Bewegungsdaten'!D:D),3)</f>
        <v>0</v>
      </c>
      <c r="Q328" s="259">
        <f>ROUND(SUMIF('AV-Bewegungsdaten'!B:B,$A328,'AV-Bewegungsdaten'!E:E),5)</f>
        <v>0</v>
      </c>
      <c r="S328" s="444"/>
      <c r="T328" s="444"/>
      <c r="U328" s="261">
        <f>ROUND(SUMIF('DV-Bewegungsdaten'!B:B,A328,'DV-Bewegungsdaten'!D:D),3)</f>
        <v>0</v>
      </c>
      <c r="V328" s="259">
        <f>ROUND(SUMIF('DV-Bewegungsdaten'!B:B,A328,'DV-Bewegungsdaten'!E:E),5)</f>
        <v>0</v>
      </c>
      <c r="X328" s="444"/>
      <c r="Y328" s="444"/>
      <c r="AK328" s="305"/>
    </row>
    <row r="329" spans="1:37" ht="15" customHeight="1" x14ac:dyDescent="0.25">
      <c r="A329" s="103" t="s">
        <v>226</v>
      </c>
      <c r="B329" s="101" t="s">
        <v>2068</v>
      </c>
      <c r="C329" s="101" t="s">
        <v>3986</v>
      </c>
      <c r="D329" s="101" t="s">
        <v>227</v>
      </c>
      <c r="E329" s="101" t="s">
        <v>1536</v>
      </c>
      <c r="F329" s="102">
        <v>20.23</v>
      </c>
      <c r="G329" s="102">
        <v>20.43</v>
      </c>
      <c r="H329" s="102">
        <v>16.18</v>
      </c>
      <c r="I329" s="102"/>
      <c r="J329" s="445"/>
      <c r="K329" s="258">
        <f>ROUND(SUMIF('VGT-Bewegungsdaten'!B:B,A329,'VGT-Bewegungsdaten'!D:D),3)</f>
        <v>0</v>
      </c>
      <c r="L329" s="259">
        <f>ROUND(SUMIF('VGT-Bewegungsdaten'!B:B,$A329,'VGT-Bewegungsdaten'!E:E),5)</f>
        <v>0</v>
      </c>
      <c r="N329" s="298" t="s">
        <v>4918</v>
      </c>
      <c r="O329" s="298" t="s">
        <v>4925</v>
      </c>
      <c r="P329" s="261">
        <f>ROUND(SUMIF('AV-Bewegungsdaten'!B:B,A329,'AV-Bewegungsdaten'!D:D),3)</f>
        <v>0</v>
      </c>
      <c r="Q329" s="259">
        <f>ROUND(SUMIF('AV-Bewegungsdaten'!B:B,$A329,'AV-Bewegungsdaten'!E:E),5)</f>
        <v>0</v>
      </c>
      <c r="S329" s="444"/>
      <c r="T329" s="444"/>
      <c r="U329" s="261">
        <f>ROUND(SUMIF('DV-Bewegungsdaten'!B:B,A329,'DV-Bewegungsdaten'!D:D),3)</f>
        <v>0</v>
      </c>
      <c r="V329" s="259">
        <f>ROUND(SUMIF('DV-Bewegungsdaten'!B:B,A329,'DV-Bewegungsdaten'!E:E),5)</f>
        <v>0</v>
      </c>
      <c r="X329" s="444"/>
      <c r="Y329" s="444"/>
      <c r="AK329" s="305"/>
    </row>
    <row r="330" spans="1:37" ht="15" customHeight="1" x14ac:dyDescent="0.25">
      <c r="A330" s="103" t="s">
        <v>2565</v>
      </c>
      <c r="B330" s="101" t="s">
        <v>2068</v>
      </c>
      <c r="C330" s="101" t="s">
        <v>3986</v>
      </c>
      <c r="D330" s="101" t="s">
        <v>2566</v>
      </c>
      <c r="E330" s="101" t="s">
        <v>2536</v>
      </c>
      <c r="F330" s="102">
        <v>20.200000000000003</v>
      </c>
      <c r="G330" s="102">
        <v>20.400000000000002</v>
      </c>
      <c r="H330" s="102">
        <v>16.16</v>
      </c>
      <c r="I330" s="102"/>
      <c r="J330" s="445"/>
      <c r="K330" s="258">
        <f>ROUND(SUMIF('VGT-Bewegungsdaten'!B:B,A330,'VGT-Bewegungsdaten'!D:D),3)</f>
        <v>0</v>
      </c>
      <c r="L330" s="259">
        <f>ROUND(SUMIF('VGT-Bewegungsdaten'!B:B,$A330,'VGT-Bewegungsdaten'!E:E),5)</f>
        <v>0</v>
      </c>
      <c r="N330" s="298" t="s">
        <v>4918</v>
      </c>
      <c r="O330" s="298" t="s">
        <v>4925</v>
      </c>
      <c r="P330" s="261">
        <f>ROUND(SUMIF('AV-Bewegungsdaten'!B:B,A330,'AV-Bewegungsdaten'!D:D),3)</f>
        <v>0</v>
      </c>
      <c r="Q330" s="259">
        <f>ROUND(SUMIF('AV-Bewegungsdaten'!B:B,$A330,'AV-Bewegungsdaten'!E:E),5)</f>
        <v>0</v>
      </c>
      <c r="S330" s="444"/>
      <c r="T330" s="444"/>
      <c r="U330" s="261">
        <f>ROUND(SUMIF('DV-Bewegungsdaten'!B:B,A330,'DV-Bewegungsdaten'!D:D),3)</f>
        <v>0</v>
      </c>
      <c r="V330" s="259">
        <f>ROUND(SUMIF('DV-Bewegungsdaten'!B:B,A330,'DV-Bewegungsdaten'!E:E),5)</f>
        <v>0</v>
      </c>
      <c r="X330" s="444"/>
      <c r="Y330" s="444"/>
      <c r="AK330" s="305"/>
    </row>
    <row r="331" spans="1:37" ht="15" customHeight="1" x14ac:dyDescent="0.25">
      <c r="A331" s="103" t="s">
        <v>3308</v>
      </c>
      <c r="B331" s="101" t="s">
        <v>2068</v>
      </c>
      <c r="C331" s="101" t="s">
        <v>3986</v>
      </c>
      <c r="D331" s="101" t="s">
        <v>3309</v>
      </c>
      <c r="E331" s="101" t="s">
        <v>3279</v>
      </c>
      <c r="F331" s="102">
        <v>20.170000000000002</v>
      </c>
      <c r="G331" s="102">
        <v>20.37</v>
      </c>
      <c r="H331" s="102">
        <v>16.14</v>
      </c>
      <c r="I331" s="102"/>
      <c r="J331" s="445"/>
      <c r="K331" s="258">
        <f>ROUND(SUMIF('VGT-Bewegungsdaten'!B:B,A331,'VGT-Bewegungsdaten'!D:D),3)</f>
        <v>0</v>
      </c>
      <c r="L331" s="259">
        <f>ROUND(SUMIF('VGT-Bewegungsdaten'!B:B,$A331,'VGT-Bewegungsdaten'!E:E),5)</f>
        <v>0</v>
      </c>
      <c r="N331" s="298" t="s">
        <v>4918</v>
      </c>
      <c r="O331" s="298" t="s">
        <v>4925</v>
      </c>
      <c r="P331" s="261">
        <f>ROUND(SUMIF('AV-Bewegungsdaten'!B:B,A331,'AV-Bewegungsdaten'!D:D),3)</f>
        <v>0</v>
      </c>
      <c r="Q331" s="259">
        <f>ROUND(SUMIF('AV-Bewegungsdaten'!B:B,$A331,'AV-Bewegungsdaten'!E:E),5)</f>
        <v>0</v>
      </c>
      <c r="S331" s="444"/>
      <c r="T331" s="444"/>
      <c r="U331" s="261">
        <f>ROUND(SUMIF('DV-Bewegungsdaten'!B:B,A331,'DV-Bewegungsdaten'!D:D),3)</f>
        <v>0</v>
      </c>
      <c r="V331" s="259">
        <f>ROUND(SUMIF('DV-Bewegungsdaten'!B:B,A331,'DV-Bewegungsdaten'!E:E),5)</f>
        <v>0</v>
      </c>
      <c r="X331" s="444"/>
      <c r="Y331" s="444"/>
      <c r="AK331" s="305"/>
    </row>
    <row r="332" spans="1:37" ht="15" customHeight="1" x14ac:dyDescent="0.25">
      <c r="A332" s="103" t="s">
        <v>4069</v>
      </c>
      <c r="B332" s="101" t="s">
        <v>2068</v>
      </c>
      <c r="C332" s="101" t="s">
        <v>3986</v>
      </c>
      <c r="D332" s="101" t="s">
        <v>4070</v>
      </c>
      <c r="E332" s="101" t="s">
        <v>4040</v>
      </c>
      <c r="F332" s="102">
        <v>20.14</v>
      </c>
      <c r="G332" s="102">
        <v>20.34</v>
      </c>
      <c r="H332" s="102">
        <v>16.11</v>
      </c>
      <c r="I332" s="102"/>
      <c r="J332" s="445"/>
      <c r="K332" s="258">
        <f>ROUND(SUMIF('VGT-Bewegungsdaten'!B:B,A332,'VGT-Bewegungsdaten'!D:D),3)</f>
        <v>0</v>
      </c>
      <c r="L332" s="259">
        <f>ROUND(SUMIF('VGT-Bewegungsdaten'!B:B,$A332,'VGT-Bewegungsdaten'!E:E),5)</f>
        <v>0</v>
      </c>
      <c r="N332" s="298" t="s">
        <v>4918</v>
      </c>
      <c r="O332" s="298" t="s">
        <v>4925</v>
      </c>
      <c r="P332" s="261">
        <f>ROUND(SUMIF('AV-Bewegungsdaten'!B:B,A332,'AV-Bewegungsdaten'!D:D),3)</f>
        <v>0</v>
      </c>
      <c r="Q332" s="259">
        <f>ROUND(SUMIF('AV-Bewegungsdaten'!B:B,$A332,'AV-Bewegungsdaten'!E:E),5)</f>
        <v>0</v>
      </c>
      <c r="S332" s="444"/>
      <c r="T332" s="444"/>
      <c r="U332" s="261">
        <f>ROUND(SUMIF('DV-Bewegungsdaten'!B:B,A332,'DV-Bewegungsdaten'!D:D),3)</f>
        <v>0</v>
      </c>
      <c r="V332" s="259">
        <f>ROUND(SUMIF('DV-Bewegungsdaten'!B:B,A332,'DV-Bewegungsdaten'!E:E),5)</f>
        <v>0</v>
      </c>
      <c r="X332" s="444"/>
      <c r="Y332" s="444"/>
      <c r="AK332" s="305"/>
    </row>
    <row r="333" spans="1:37" ht="15" customHeight="1" x14ac:dyDescent="0.25">
      <c r="A333" s="103" t="s">
        <v>228</v>
      </c>
      <c r="B333" s="101" t="s">
        <v>2068</v>
      </c>
      <c r="C333" s="101" t="s">
        <v>3986</v>
      </c>
      <c r="D333" s="101" t="s">
        <v>229</v>
      </c>
      <c r="E333" s="101" t="s">
        <v>2443</v>
      </c>
      <c r="F333" s="102">
        <v>17.23</v>
      </c>
      <c r="G333" s="102">
        <v>17.43</v>
      </c>
      <c r="H333" s="102">
        <v>13.78</v>
      </c>
      <c r="I333" s="102"/>
      <c r="J333" s="445"/>
      <c r="K333" s="258">
        <f>ROUND(SUMIF('VGT-Bewegungsdaten'!B:B,A333,'VGT-Bewegungsdaten'!D:D),3)</f>
        <v>0</v>
      </c>
      <c r="L333" s="259">
        <f>ROUND(SUMIF('VGT-Bewegungsdaten'!B:B,$A333,'VGT-Bewegungsdaten'!E:E),5)</f>
        <v>0</v>
      </c>
      <c r="N333" s="298" t="s">
        <v>4918</v>
      </c>
      <c r="O333" s="298" t="s">
        <v>4925</v>
      </c>
      <c r="P333" s="261">
        <f>ROUND(SUMIF('AV-Bewegungsdaten'!B:B,A333,'AV-Bewegungsdaten'!D:D),3)</f>
        <v>0</v>
      </c>
      <c r="Q333" s="259">
        <f>ROUND(SUMIF('AV-Bewegungsdaten'!B:B,$A333,'AV-Bewegungsdaten'!E:E),5)</f>
        <v>0</v>
      </c>
      <c r="S333" s="444"/>
      <c r="T333" s="444"/>
      <c r="U333" s="261">
        <f>ROUND(SUMIF('DV-Bewegungsdaten'!B:B,A333,'DV-Bewegungsdaten'!D:D),3)</f>
        <v>0</v>
      </c>
      <c r="V333" s="259">
        <f>ROUND(SUMIF('DV-Bewegungsdaten'!B:B,A333,'DV-Bewegungsdaten'!E:E),5)</f>
        <v>0</v>
      </c>
      <c r="X333" s="444"/>
      <c r="Y333" s="444"/>
      <c r="AK333" s="305"/>
    </row>
    <row r="334" spans="1:37" ht="15" customHeight="1" x14ac:dyDescent="0.25">
      <c r="A334" s="103" t="s">
        <v>230</v>
      </c>
      <c r="B334" s="101" t="s">
        <v>2068</v>
      </c>
      <c r="C334" s="101" t="s">
        <v>3986</v>
      </c>
      <c r="D334" s="101" t="s">
        <v>231</v>
      </c>
      <c r="E334" s="101" t="s">
        <v>1533</v>
      </c>
      <c r="F334" s="102">
        <v>20.23</v>
      </c>
      <c r="G334" s="102">
        <v>20.43</v>
      </c>
      <c r="H334" s="102">
        <v>16.18</v>
      </c>
      <c r="I334" s="102"/>
      <c r="J334" s="445"/>
      <c r="K334" s="258">
        <f>ROUND(SUMIF('VGT-Bewegungsdaten'!B:B,A334,'VGT-Bewegungsdaten'!D:D),3)</f>
        <v>0</v>
      </c>
      <c r="L334" s="259">
        <f>ROUND(SUMIF('VGT-Bewegungsdaten'!B:B,$A334,'VGT-Bewegungsdaten'!E:E),5)</f>
        <v>0</v>
      </c>
      <c r="N334" s="298" t="s">
        <v>4918</v>
      </c>
      <c r="O334" s="298" t="s">
        <v>4925</v>
      </c>
      <c r="P334" s="261">
        <f>ROUND(SUMIF('AV-Bewegungsdaten'!B:B,A334,'AV-Bewegungsdaten'!D:D),3)</f>
        <v>0</v>
      </c>
      <c r="Q334" s="259">
        <f>ROUND(SUMIF('AV-Bewegungsdaten'!B:B,$A334,'AV-Bewegungsdaten'!E:E),5)</f>
        <v>0</v>
      </c>
      <c r="S334" s="444"/>
      <c r="T334" s="444"/>
      <c r="U334" s="261">
        <f>ROUND(SUMIF('DV-Bewegungsdaten'!B:B,A334,'DV-Bewegungsdaten'!D:D),3)</f>
        <v>0</v>
      </c>
      <c r="V334" s="259">
        <f>ROUND(SUMIF('DV-Bewegungsdaten'!B:B,A334,'DV-Bewegungsdaten'!E:E),5)</f>
        <v>0</v>
      </c>
      <c r="X334" s="444"/>
      <c r="Y334" s="444"/>
      <c r="AK334" s="305"/>
    </row>
    <row r="335" spans="1:37" ht="15" customHeight="1" x14ac:dyDescent="0.25">
      <c r="A335" s="103" t="s">
        <v>232</v>
      </c>
      <c r="B335" s="101" t="s">
        <v>2068</v>
      </c>
      <c r="C335" s="101" t="s">
        <v>3986</v>
      </c>
      <c r="D335" s="101" t="s">
        <v>233</v>
      </c>
      <c r="E335" s="101" t="s">
        <v>1536</v>
      </c>
      <c r="F335" s="102">
        <v>20.23</v>
      </c>
      <c r="G335" s="102">
        <v>20.43</v>
      </c>
      <c r="H335" s="102">
        <v>16.18</v>
      </c>
      <c r="I335" s="102"/>
      <c r="J335" s="445"/>
      <c r="K335" s="258">
        <f>ROUND(SUMIF('VGT-Bewegungsdaten'!B:B,A335,'VGT-Bewegungsdaten'!D:D),3)</f>
        <v>0</v>
      </c>
      <c r="L335" s="259">
        <f>ROUND(SUMIF('VGT-Bewegungsdaten'!B:B,$A335,'VGT-Bewegungsdaten'!E:E),5)</f>
        <v>0</v>
      </c>
      <c r="N335" s="298" t="s">
        <v>4918</v>
      </c>
      <c r="O335" s="298" t="s">
        <v>4925</v>
      </c>
      <c r="P335" s="261">
        <f>ROUND(SUMIF('AV-Bewegungsdaten'!B:B,A335,'AV-Bewegungsdaten'!D:D),3)</f>
        <v>0</v>
      </c>
      <c r="Q335" s="259">
        <f>ROUND(SUMIF('AV-Bewegungsdaten'!B:B,$A335,'AV-Bewegungsdaten'!E:E),5)</f>
        <v>0</v>
      </c>
      <c r="S335" s="444"/>
      <c r="T335" s="444"/>
      <c r="U335" s="261">
        <f>ROUND(SUMIF('DV-Bewegungsdaten'!B:B,A335,'DV-Bewegungsdaten'!D:D),3)</f>
        <v>0</v>
      </c>
      <c r="V335" s="259">
        <f>ROUND(SUMIF('DV-Bewegungsdaten'!B:B,A335,'DV-Bewegungsdaten'!E:E),5)</f>
        <v>0</v>
      </c>
      <c r="X335" s="444"/>
      <c r="Y335" s="444"/>
      <c r="AK335" s="305"/>
    </row>
    <row r="336" spans="1:37" ht="15" customHeight="1" x14ac:dyDescent="0.25">
      <c r="A336" s="103" t="s">
        <v>2567</v>
      </c>
      <c r="B336" s="101" t="s">
        <v>2068</v>
      </c>
      <c r="C336" s="101" t="s">
        <v>3986</v>
      </c>
      <c r="D336" s="101" t="s">
        <v>2568</v>
      </c>
      <c r="E336" s="101" t="s">
        <v>2536</v>
      </c>
      <c r="F336" s="102">
        <v>20.200000000000003</v>
      </c>
      <c r="G336" s="102">
        <v>20.400000000000002</v>
      </c>
      <c r="H336" s="102">
        <v>16.16</v>
      </c>
      <c r="I336" s="102"/>
      <c r="J336" s="445"/>
      <c r="K336" s="258">
        <f>ROUND(SUMIF('VGT-Bewegungsdaten'!B:B,A336,'VGT-Bewegungsdaten'!D:D),3)</f>
        <v>0</v>
      </c>
      <c r="L336" s="259">
        <f>ROUND(SUMIF('VGT-Bewegungsdaten'!B:B,$A336,'VGT-Bewegungsdaten'!E:E),5)</f>
        <v>0</v>
      </c>
      <c r="N336" s="298" t="s">
        <v>4918</v>
      </c>
      <c r="O336" s="298" t="s">
        <v>4925</v>
      </c>
      <c r="P336" s="261">
        <f>ROUND(SUMIF('AV-Bewegungsdaten'!B:B,A336,'AV-Bewegungsdaten'!D:D),3)</f>
        <v>0</v>
      </c>
      <c r="Q336" s="259">
        <f>ROUND(SUMIF('AV-Bewegungsdaten'!B:B,$A336,'AV-Bewegungsdaten'!E:E),5)</f>
        <v>0</v>
      </c>
      <c r="S336" s="444"/>
      <c r="T336" s="444"/>
      <c r="U336" s="261">
        <f>ROUND(SUMIF('DV-Bewegungsdaten'!B:B,A336,'DV-Bewegungsdaten'!D:D),3)</f>
        <v>0</v>
      </c>
      <c r="V336" s="259">
        <f>ROUND(SUMIF('DV-Bewegungsdaten'!B:B,A336,'DV-Bewegungsdaten'!E:E),5)</f>
        <v>0</v>
      </c>
      <c r="X336" s="444"/>
      <c r="Y336" s="444"/>
      <c r="AK336" s="305"/>
    </row>
    <row r="337" spans="1:37" ht="15" customHeight="1" x14ac:dyDescent="0.25">
      <c r="A337" s="103" t="s">
        <v>3310</v>
      </c>
      <c r="B337" s="101" t="s">
        <v>2068</v>
      </c>
      <c r="C337" s="101" t="s">
        <v>3986</v>
      </c>
      <c r="D337" s="101" t="s">
        <v>3311</v>
      </c>
      <c r="E337" s="101" t="s">
        <v>3279</v>
      </c>
      <c r="F337" s="102">
        <v>20.170000000000002</v>
      </c>
      <c r="G337" s="102">
        <v>20.37</v>
      </c>
      <c r="H337" s="102">
        <v>16.14</v>
      </c>
      <c r="I337" s="102"/>
      <c r="J337" s="445"/>
      <c r="K337" s="258">
        <f>ROUND(SUMIF('VGT-Bewegungsdaten'!B:B,A337,'VGT-Bewegungsdaten'!D:D),3)</f>
        <v>0</v>
      </c>
      <c r="L337" s="259">
        <f>ROUND(SUMIF('VGT-Bewegungsdaten'!B:B,$A337,'VGT-Bewegungsdaten'!E:E),5)</f>
        <v>0</v>
      </c>
      <c r="N337" s="298" t="s">
        <v>4918</v>
      </c>
      <c r="O337" s="298" t="s">
        <v>4925</v>
      </c>
      <c r="P337" s="261">
        <f>ROUND(SUMIF('AV-Bewegungsdaten'!B:B,A337,'AV-Bewegungsdaten'!D:D),3)</f>
        <v>0</v>
      </c>
      <c r="Q337" s="259">
        <f>ROUND(SUMIF('AV-Bewegungsdaten'!B:B,$A337,'AV-Bewegungsdaten'!E:E),5)</f>
        <v>0</v>
      </c>
      <c r="S337" s="444"/>
      <c r="T337" s="444"/>
      <c r="U337" s="261">
        <f>ROUND(SUMIF('DV-Bewegungsdaten'!B:B,A337,'DV-Bewegungsdaten'!D:D),3)</f>
        <v>0</v>
      </c>
      <c r="V337" s="259">
        <f>ROUND(SUMIF('DV-Bewegungsdaten'!B:B,A337,'DV-Bewegungsdaten'!E:E),5)</f>
        <v>0</v>
      </c>
      <c r="X337" s="444"/>
      <c r="Y337" s="444"/>
      <c r="AK337" s="305"/>
    </row>
    <row r="338" spans="1:37" ht="15" customHeight="1" x14ac:dyDescent="0.25">
      <c r="A338" s="103" t="s">
        <v>4071</v>
      </c>
      <c r="B338" s="101" t="s">
        <v>2068</v>
      </c>
      <c r="C338" s="101" t="s">
        <v>3986</v>
      </c>
      <c r="D338" s="101" t="s">
        <v>4072</v>
      </c>
      <c r="E338" s="101" t="s">
        <v>4040</v>
      </c>
      <c r="F338" s="102">
        <v>20.14</v>
      </c>
      <c r="G338" s="102">
        <v>20.34</v>
      </c>
      <c r="H338" s="102">
        <v>16.11</v>
      </c>
      <c r="I338" s="102"/>
      <c r="J338" s="445"/>
      <c r="K338" s="258">
        <f>ROUND(SUMIF('VGT-Bewegungsdaten'!B:B,A338,'VGT-Bewegungsdaten'!D:D),3)</f>
        <v>0</v>
      </c>
      <c r="L338" s="259">
        <f>ROUND(SUMIF('VGT-Bewegungsdaten'!B:B,$A338,'VGT-Bewegungsdaten'!E:E),5)</f>
        <v>0</v>
      </c>
      <c r="N338" s="298" t="s">
        <v>4918</v>
      </c>
      <c r="O338" s="298" t="s">
        <v>4925</v>
      </c>
      <c r="P338" s="261">
        <f>ROUND(SUMIF('AV-Bewegungsdaten'!B:B,A338,'AV-Bewegungsdaten'!D:D),3)</f>
        <v>0</v>
      </c>
      <c r="Q338" s="259">
        <f>ROUND(SUMIF('AV-Bewegungsdaten'!B:B,$A338,'AV-Bewegungsdaten'!E:E),5)</f>
        <v>0</v>
      </c>
      <c r="S338" s="444"/>
      <c r="T338" s="444"/>
      <c r="U338" s="261">
        <f>ROUND(SUMIF('DV-Bewegungsdaten'!B:B,A338,'DV-Bewegungsdaten'!D:D),3)</f>
        <v>0</v>
      </c>
      <c r="V338" s="259">
        <f>ROUND(SUMIF('DV-Bewegungsdaten'!B:B,A338,'DV-Bewegungsdaten'!E:E),5)</f>
        <v>0</v>
      </c>
      <c r="X338" s="444"/>
      <c r="Y338" s="444"/>
      <c r="AK338" s="305"/>
    </row>
    <row r="339" spans="1:37" ht="15" customHeight="1" x14ac:dyDescent="0.25">
      <c r="A339" s="103" t="s">
        <v>6341</v>
      </c>
      <c r="B339" s="101" t="s">
        <v>2068</v>
      </c>
      <c r="C339" s="101" t="s">
        <v>3986</v>
      </c>
      <c r="D339" s="101" t="s">
        <v>6342</v>
      </c>
      <c r="E339" s="101" t="s">
        <v>5257</v>
      </c>
      <c r="F339" s="102">
        <v>20.080000000000002</v>
      </c>
      <c r="G339" s="102">
        <v>20.28</v>
      </c>
      <c r="H339" s="102">
        <v>16.059999999999999</v>
      </c>
      <c r="I339" s="102"/>
      <c r="J339" s="445"/>
      <c r="K339" s="258">
        <f>ROUND(SUMIF('VGT-Bewegungsdaten'!B:B,A339,'VGT-Bewegungsdaten'!D:D),3)</f>
        <v>0</v>
      </c>
      <c r="L339" s="259">
        <f>ROUND(SUMIF('VGT-Bewegungsdaten'!B:B,$A339,'VGT-Bewegungsdaten'!E:E),5)</f>
        <v>0</v>
      </c>
      <c r="N339" s="298" t="s">
        <v>4918</v>
      </c>
      <c r="O339" s="298" t="s">
        <v>4925</v>
      </c>
      <c r="P339" s="261">
        <f>ROUND(SUMIF('AV-Bewegungsdaten'!B:B,A339,'AV-Bewegungsdaten'!D:D),3)</f>
        <v>0</v>
      </c>
      <c r="Q339" s="259">
        <f>ROUND(SUMIF('AV-Bewegungsdaten'!B:B,$A339,'AV-Bewegungsdaten'!E:E),5)</f>
        <v>0</v>
      </c>
      <c r="S339" s="444"/>
      <c r="T339" s="444"/>
      <c r="U339" s="261">
        <f>ROUND(SUMIF('DV-Bewegungsdaten'!B:B,A339,'DV-Bewegungsdaten'!D:D),3)</f>
        <v>0</v>
      </c>
      <c r="V339" s="259">
        <f>ROUND(SUMIF('DV-Bewegungsdaten'!B:B,A339,'DV-Bewegungsdaten'!E:E),5)</f>
        <v>0</v>
      </c>
      <c r="X339" s="444"/>
      <c r="Y339" s="444"/>
      <c r="AK339" s="305"/>
    </row>
    <row r="340" spans="1:37" ht="15" customHeight="1" x14ac:dyDescent="0.25">
      <c r="A340" s="103" t="s">
        <v>234</v>
      </c>
      <c r="B340" s="101" t="s">
        <v>2068</v>
      </c>
      <c r="C340" s="101" t="s">
        <v>3986</v>
      </c>
      <c r="D340" s="101" t="s">
        <v>235</v>
      </c>
      <c r="E340" s="101" t="s">
        <v>2443</v>
      </c>
      <c r="F340" s="102">
        <v>18.23</v>
      </c>
      <c r="G340" s="102">
        <v>18.43</v>
      </c>
      <c r="H340" s="102">
        <v>14.58</v>
      </c>
      <c r="I340" s="102"/>
      <c r="J340" s="445"/>
      <c r="K340" s="258">
        <f>ROUND(SUMIF('VGT-Bewegungsdaten'!B:B,A340,'VGT-Bewegungsdaten'!D:D),3)</f>
        <v>0</v>
      </c>
      <c r="L340" s="259">
        <f>ROUND(SUMIF('VGT-Bewegungsdaten'!B:B,$A340,'VGT-Bewegungsdaten'!E:E),5)</f>
        <v>0</v>
      </c>
      <c r="N340" s="298" t="s">
        <v>4918</v>
      </c>
      <c r="O340" s="298" t="s">
        <v>4925</v>
      </c>
      <c r="P340" s="261">
        <f>ROUND(SUMIF('AV-Bewegungsdaten'!B:B,A340,'AV-Bewegungsdaten'!D:D),3)</f>
        <v>0</v>
      </c>
      <c r="Q340" s="259">
        <f>ROUND(SUMIF('AV-Bewegungsdaten'!B:B,$A340,'AV-Bewegungsdaten'!E:E),5)</f>
        <v>0</v>
      </c>
      <c r="S340" s="444"/>
      <c r="T340" s="444"/>
      <c r="U340" s="261">
        <f>ROUND(SUMIF('DV-Bewegungsdaten'!B:B,A340,'DV-Bewegungsdaten'!D:D),3)</f>
        <v>0</v>
      </c>
      <c r="V340" s="259">
        <f>ROUND(SUMIF('DV-Bewegungsdaten'!B:B,A340,'DV-Bewegungsdaten'!E:E),5)</f>
        <v>0</v>
      </c>
      <c r="X340" s="444"/>
      <c r="Y340" s="444"/>
      <c r="AK340" s="305"/>
    </row>
    <row r="341" spans="1:37" ht="15" customHeight="1" x14ac:dyDescent="0.25">
      <c r="A341" s="103" t="s">
        <v>236</v>
      </c>
      <c r="B341" s="101" t="s">
        <v>2068</v>
      </c>
      <c r="C341" s="101" t="s">
        <v>3986</v>
      </c>
      <c r="D341" s="101" t="s">
        <v>237</v>
      </c>
      <c r="E341" s="101" t="s">
        <v>1533</v>
      </c>
      <c r="F341" s="102">
        <v>21.23</v>
      </c>
      <c r="G341" s="102">
        <v>21.43</v>
      </c>
      <c r="H341" s="102">
        <v>16.98</v>
      </c>
      <c r="I341" s="102"/>
      <c r="J341" s="445"/>
      <c r="K341" s="258">
        <f>ROUND(SUMIF('VGT-Bewegungsdaten'!B:B,A341,'VGT-Bewegungsdaten'!D:D),3)</f>
        <v>0</v>
      </c>
      <c r="L341" s="259">
        <f>ROUND(SUMIF('VGT-Bewegungsdaten'!B:B,$A341,'VGT-Bewegungsdaten'!E:E),5)</f>
        <v>0</v>
      </c>
      <c r="N341" s="298" t="s">
        <v>4918</v>
      </c>
      <c r="O341" s="298" t="s">
        <v>4925</v>
      </c>
      <c r="P341" s="261">
        <f>ROUND(SUMIF('AV-Bewegungsdaten'!B:B,A341,'AV-Bewegungsdaten'!D:D),3)</f>
        <v>0</v>
      </c>
      <c r="Q341" s="259">
        <f>ROUND(SUMIF('AV-Bewegungsdaten'!B:B,$A341,'AV-Bewegungsdaten'!E:E),5)</f>
        <v>0</v>
      </c>
      <c r="S341" s="444"/>
      <c r="T341" s="444"/>
      <c r="U341" s="261">
        <f>ROUND(SUMIF('DV-Bewegungsdaten'!B:B,A341,'DV-Bewegungsdaten'!D:D),3)</f>
        <v>0</v>
      </c>
      <c r="V341" s="259">
        <f>ROUND(SUMIF('DV-Bewegungsdaten'!B:B,A341,'DV-Bewegungsdaten'!E:E),5)</f>
        <v>0</v>
      </c>
      <c r="X341" s="444"/>
      <c r="Y341" s="444"/>
      <c r="AK341" s="305"/>
    </row>
    <row r="342" spans="1:37" ht="15" customHeight="1" x14ac:dyDescent="0.25">
      <c r="A342" s="103" t="s">
        <v>238</v>
      </c>
      <c r="B342" s="101" t="s">
        <v>2068</v>
      </c>
      <c r="C342" s="101" t="s">
        <v>3986</v>
      </c>
      <c r="D342" s="101" t="s">
        <v>239</v>
      </c>
      <c r="E342" s="101" t="s">
        <v>1536</v>
      </c>
      <c r="F342" s="102">
        <v>21.23</v>
      </c>
      <c r="G342" s="102">
        <v>21.43</v>
      </c>
      <c r="H342" s="102">
        <v>16.98</v>
      </c>
      <c r="I342" s="102"/>
      <c r="J342" s="445"/>
      <c r="K342" s="258">
        <f>ROUND(SUMIF('VGT-Bewegungsdaten'!B:B,A342,'VGT-Bewegungsdaten'!D:D),3)</f>
        <v>0</v>
      </c>
      <c r="L342" s="259">
        <f>ROUND(SUMIF('VGT-Bewegungsdaten'!B:B,$A342,'VGT-Bewegungsdaten'!E:E),5)</f>
        <v>0</v>
      </c>
      <c r="N342" s="298" t="s">
        <v>4918</v>
      </c>
      <c r="O342" s="298" t="s">
        <v>4925</v>
      </c>
      <c r="P342" s="261">
        <f>ROUND(SUMIF('AV-Bewegungsdaten'!B:B,A342,'AV-Bewegungsdaten'!D:D),3)</f>
        <v>0</v>
      </c>
      <c r="Q342" s="259">
        <f>ROUND(SUMIF('AV-Bewegungsdaten'!B:B,$A342,'AV-Bewegungsdaten'!E:E),5)</f>
        <v>0</v>
      </c>
      <c r="S342" s="444"/>
      <c r="T342" s="444"/>
      <c r="U342" s="261">
        <f>ROUND(SUMIF('DV-Bewegungsdaten'!B:B,A342,'DV-Bewegungsdaten'!D:D),3)</f>
        <v>0</v>
      </c>
      <c r="V342" s="259">
        <f>ROUND(SUMIF('DV-Bewegungsdaten'!B:B,A342,'DV-Bewegungsdaten'!E:E),5)</f>
        <v>0</v>
      </c>
      <c r="X342" s="444"/>
      <c r="Y342" s="444"/>
      <c r="AK342" s="305"/>
    </row>
    <row r="343" spans="1:37" ht="15" customHeight="1" x14ac:dyDescent="0.25">
      <c r="A343" s="103" t="s">
        <v>2569</v>
      </c>
      <c r="B343" s="101" t="s">
        <v>2068</v>
      </c>
      <c r="C343" s="101" t="s">
        <v>3986</v>
      </c>
      <c r="D343" s="101" t="s">
        <v>2570</v>
      </c>
      <c r="E343" s="101" t="s">
        <v>2536</v>
      </c>
      <c r="F343" s="102">
        <v>21.200000000000003</v>
      </c>
      <c r="G343" s="102">
        <v>21.400000000000002</v>
      </c>
      <c r="H343" s="102">
        <v>16.96</v>
      </c>
      <c r="I343" s="102"/>
      <c r="J343" s="445"/>
      <c r="K343" s="258">
        <f>ROUND(SUMIF('VGT-Bewegungsdaten'!B:B,A343,'VGT-Bewegungsdaten'!D:D),3)</f>
        <v>0</v>
      </c>
      <c r="L343" s="259">
        <f>ROUND(SUMIF('VGT-Bewegungsdaten'!B:B,$A343,'VGT-Bewegungsdaten'!E:E),5)</f>
        <v>0</v>
      </c>
      <c r="N343" s="298" t="s">
        <v>4918</v>
      </c>
      <c r="O343" s="298" t="s">
        <v>4925</v>
      </c>
      <c r="P343" s="261">
        <f>ROUND(SUMIF('AV-Bewegungsdaten'!B:B,A343,'AV-Bewegungsdaten'!D:D),3)</f>
        <v>0</v>
      </c>
      <c r="Q343" s="259">
        <f>ROUND(SUMIF('AV-Bewegungsdaten'!B:B,$A343,'AV-Bewegungsdaten'!E:E),5)</f>
        <v>0</v>
      </c>
      <c r="S343" s="444"/>
      <c r="T343" s="444"/>
      <c r="U343" s="261">
        <f>ROUND(SUMIF('DV-Bewegungsdaten'!B:B,A343,'DV-Bewegungsdaten'!D:D),3)</f>
        <v>0</v>
      </c>
      <c r="V343" s="259">
        <f>ROUND(SUMIF('DV-Bewegungsdaten'!B:B,A343,'DV-Bewegungsdaten'!E:E),5)</f>
        <v>0</v>
      </c>
      <c r="X343" s="444"/>
      <c r="Y343" s="444"/>
      <c r="AK343" s="305"/>
    </row>
    <row r="344" spans="1:37" ht="15" customHeight="1" x14ac:dyDescent="0.25">
      <c r="A344" s="103" t="s">
        <v>3312</v>
      </c>
      <c r="B344" s="101" t="s">
        <v>2068</v>
      </c>
      <c r="C344" s="101" t="s">
        <v>3986</v>
      </c>
      <c r="D344" s="101" t="s">
        <v>3313</v>
      </c>
      <c r="E344" s="101" t="s">
        <v>3279</v>
      </c>
      <c r="F344" s="102">
        <v>21.17</v>
      </c>
      <c r="G344" s="102">
        <v>21.37</v>
      </c>
      <c r="H344" s="102">
        <v>16.940000000000001</v>
      </c>
      <c r="I344" s="102"/>
      <c r="J344" s="445"/>
      <c r="K344" s="258">
        <f>ROUND(SUMIF('VGT-Bewegungsdaten'!B:B,A344,'VGT-Bewegungsdaten'!D:D),3)</f>
        <v>0</v>
      </c>
      <c r="L344" s="259">
        <f>ROUND(SUMIF('VGT-Bewegungsdaten'!B:B,$A344,'VGT-Bewegungsdaten'!E:E),5)</f>
        <v>0</v>
      </c>
      <c r="N344" s="298" t="s">
        <v>4918</v>
      </c>
      <c r="O344" s="298" t="s">
        <v>4925</v>
      </c>
      <c r="P344" s="261">
        <f>ROUND(SUMIF('AV-Bewegungsdaten'!B:B,A344,'AV-Bewegungsdaten'!D:D),3)</f>
        <v>0</v>
      </c>
      <c r="Q344" s="259">
        <f>ROUND(SUMIF('AV-Bewegungsdaten'!B:B,$A344,'AV-Bewegungsdaten'!E:E),5)</f>
        <v>0</v>
      </c>
      <c r="S344" s="444"/>
      <c r="T344" s="444"/>
      <c r="U344" s="261">
        <f>ROUND(SUMIF('DV-Bewegungsdaten'!B:B,A344,'DV-Bewegungsdaten'!D:D),3)</f>
        <v>0</v>
      </c>
      <c r="V344" s="259">
        <f>ROUND(SUMIF('DV-Bewegungsdaten'!B:B,A344,'DV-Bewegungsdaten'!E:E),5)</f>
        <v>0</v>
      </c>
      <c r="X344" s="444"/>
      <c r="Y344" s="444"/>
      <c r="AK344" s="305"/>
    </row>
    <row r="345" spans="1:37" ht="15" customHeight="1" x14ac:dyDescent="0.25">
      <c r="A345" s="103" t="s">
        <v>4073</v>
      </c>
      <c r="B345" s="101" t="s">
        <v>2068</v>
      </c>
      <c r="C345" s="101" t="s">
        <v>3986</v>
      </c>
      <c r="D345" s="101" t="s">
        <v>4074</v>
      </c>
      <c r="E345" s="101" t="s">
        <v>4040</v>
      </c>
      <c r="F345" s="102">
        <v>21.14</v>
      </c>
      <c r="G345" s="102">
        <v>21.34</v>
      </c>
      <c r="H345" s="102">
        <v>16.91</v>
      </c>
      <c r="I345" s="102"/>
      <c r="J345" s="445"/>
      <c r="K345" s="258">
        <f>ROUND(SUMIF('VGT-Bewegungsdaten'!B:B,A345,'VGT-Bewegungsdaten'!D:D),3)</f>
        <v>0</v>
      </c>
      <c r="L345" s="259">
        <f>ROUND(SUMIF('VGT-Bewegungsdaten'!B:B,$A345,'VGT-Bewegungsdaten'!E:E),5)</f>
        <v>0</v>
      </c>
      <c r="N345" s="298" t="s">
        <v>4918</v>
      </c>
      <c r="O345" s="298" t="s">
        <v>4925</v>
      </c>
      <c r="P345" s="261">
        <f>ROUND(SUMIF('AV-Bewegungsdaten'!B:B,A345,'AV-Bewegungsdaten'!D:D),3)</f>
        <v>0</v>
      </c>
      <c r="Q345" s="259">
        <f>ROUND(SUMIF('AV-Bewegungsdaten'!B:B,$A345,'AV-Bewegungsdaten'!E:E),5)</f>
        <v>0</v>
      </c>
      <c r="S345" s="444"/>
      <c r="T345" s="444"/>
      <c r="U345" s="261">
        <f>ROUND(SUMIF('DV-Bewegungsdaten'!B:B,A345,'DV-Bewegungsdaten'!D:D),3)</f>
        <v>0</v>
      </c>
      <c r="V345" s="259">
        <f>ROUND(SUMIF('DV-Bewegungsdaten'!B:B,A345,'DV-Bewegungsdaten'!E:E),5)</f>
        <v>0</v>
      </c>
      <c r="X345" s="444"/>
      <c r="Y345" s="444"/>
      <c r="AK345" s="305"/>
    </row>
    <row r="346" spans="1:37" ht="15" customHeight="1" x14ac:dyDescent="0.25">
      <c r="A346" s="103" t="s">
        <v>240</v>
      </c>
      <c r="B346" s="101" t="s">
        <v>2068</v>
      </c>
      <c r="C346" s="101" t="s">
        <v>3986</v>
      </c>
      <c r="D346" s="101" t="s">
        <v>241</v>
      </c>
      <c r="E346" s="101" t="s">
        <v>2443</v>
      </c>
      <c r="F346" s="102">
        <v>18.23</v>
      </c>
      <c r="G346" s="102">
        <v>18.43</v>
      </c>
      <c r="H346" s="102">
        <v>14.58</v>
      </c>
      <c r="I346" s="102"/>
      <c r="J346" s="445"/>
      <c r="K346" s="258">
        <f>ROUND(SUMIF('VGT-Bewegungsdaten'!B:B,A346,'VGT-Bewegungsdaten'!D:D),3)</f>
        <v>0</v>
      </c>
      <c r="L346" s="259">
        <f>ROUND(SUMIF('VGT-Bewegungsdaten'!B:B,$A346,'VGT-Bewegungsdaten'!E:E),5)</f>
        <v>0</v>
      </c>
      <c r="N346" s="298" t="s">
        <v>4918</v>
      </c>
      <c r="O346" s="298" t="s">
        <v>4925</v>
      </c>
      <c r="P346" s="261">
        <f>ROUND(SUMIF('AV-Bewegungsdaten'!B:B,A346,'AV-Bewegungsdaten'!D:D),3)</f>
        <v>0</v>
      </c>
      <c r="Q346" s="259">
        <f>ROUND(SUMIF('AV-Bewegungsdaten'!B:B,$A346,'AV-Bewegungsdaten'!E:E),5)</f>
        <v>0</v>
      </c>
      <c r="S346" s="444"/>
      <c r="T346" s="444"/>
      <c r="U346" s="261">
        <f>ROUND(SUMIF('DV-Bewegungsdaten'!B:B,A346,'DV-Bewegungsdaten'!D:D),3)</f>
        <v>0</v>
      </c>
      <c r="V346" s="259">
        <f>ROUND(SUMIF('DV-Bewegungsdaten'!B:B,A346,'DV-Bewegungsdaten'!E:E),5)</f>
        <v>0</v>
      </c>
      <c r="X346" s="444"/>
      <c r="Y346" s="444"/>
      <c r="AK346" s="305"/>
    </row>
    <row r="347" spans="1:37" ht="15" customHeight="1" x14ac:dyDescent="0.25">
      <c r="A347" s="103" t="s">
        <v>242</v>
      </c>
      <c r="B347" s="101" t="s">
        <v>2068</v>
      </c>
      <c r="C347" s="101" t="s">
        <v>3986</v>
      </c>
      <c r="D347" s="101" t="s">
        <v>243</v>
      </c>
      <c r="E347" s="101" t="s">
        <v>1533</v>
      </c>
      <c r="F347" s="102">
        <v>21.23</v>
      </c>
      <c r="G347" s="102">
        <v>21.43</v>
      </c>
      <c r="H347" s="102">
        <v>16.98</v>
      </c>
      <c r="I347" s="102"/>
      <c r="J347" s="445"/>
      <c r="K347" s="258">
        <f>ROUND(SUMIF('VGT-Bewegungsdaten'!B:B,A347,'VGT-Bewegungsdaten'!D:D),3)</f>
        <v>0</v>
      </c>
      <c r="L347" s="259">
        <f>ROUND(SUMIF('VGT-Bewegungsdaten'!B:B,$A347,'VGT-Bewegungsdaten'!E:E),5)</f>
        <v>0</v>
      </c>
      <c r="N347" s="298" t="s">
        <v>4918</v>
      </c>
      <c r="O347" s="298" t="s">
        <v>4925</v>
      </c>
      <c r="P347" s="261">
        <f>ROUND(SUMIF('AV-Bewegungsdaten'!B:B,A347,'AV-Bewegungsdaten'!D:D),3)</f>
        <v>0</v>
      </c>
      <c r="Q347" s="259">
        <f>ROUND(SUMIF('AV-Bewegungsdaten'!B:B,$A347,'AV-Bewegungsdaten'!E:E),5)</f>
        <v>0</v>
      </c>
      <c r="S347" s="444"/>
      <c r="T347" s="444"/>
      <c r="U347" s="261">
        <f>ROUND(SUMIF('DV-Bewegungsdaten'!B:B,A347,'DV-Bewegungsdaten'!D:D),3)</f>
        <v>0</v>
      </c>
      <c r="V347" s="259">
        <f>ROUND(SUMIF('DV-Bewegungsdaten'!B:B,A347,'DV-Bewegungsdaten'!E:E),5)</f>
        <v>0</v>
      </c>
      <c r="X347" s="444"/>
      <c r="Y347" s="444"/>
      <c r="AK347" s="305"/>
    </row>
    <row r="348" spans="1:37" ht="15" customHeight="1" x14ac:dyDescent="0.25">
      <c r="A348" s="103" t="s">
        <v>244</v>
      </c>
      <c r="B348" s="101" t="s">
        <v>2068</v>
      </c>
      <c r="C348" s="101" t="s">
        <v>3986</v>
      </c>
      <c r="D348" s="101" t="s">
        <v>245</v>
      </c>
      <c r="E348" s="101" t="s">
        <v>1536</v>
      </c>
      <c r="F348" s="102">
        <v>21.23</v>
      </c>
      <c r="G348" s="102">
        <v>21.43</v>
      </c>
      <c r="H348" s="102">
        <v>16.98</v>
      </c>
      <c r="I348" s="102"/>
      <c r="J348" s="445"/>
      <c r="K348" s="258">
        <f>ROUND(SUMIF('VGT-Bewegungsdaten'!B:B,A348,'VGT-Bewegungsdaten'!D:D),3)</f>
        <v>0</v>
      </c>
      <c r="L348" s="259">
        <f>ROUND(SUMIF('VGT-Bewegungsdaten'!B:B,$A348,'VGT-Bewegungsdaten'!E:E),5)</f>
        <v>0</v>
      </c>
      <c r="N348" s="298" t="s">
        <v>4918</v>
      </c>
      <c r="O348" s="298" t="s">
        <v>4925</v>
      </c>
      <c r="P348" s="261">
        <f>ROUND(SUMIF('AV-Bewegungsdaten'!B:B,A348,'AV-Bewegungsdaten'!D:D),3)</f>
        <v>0</v>
      </c>
      <c r="Q348" s="259">
        <f>ROUND(SUMIF('AV-Bewegungsdaten'!B:B,$A348,'AV-Bewegungsdaten'!E:E),5)</f>
        <v>0</v>
      </c>
      <c r="S348" s="444"/>
      <c r="T348" s="444"/>
      <c r="U348" s="261">
        <f>ROUND(SUMIF('DV-Bewegungsdaten'!B:B,A348,'DV-Bewegungsdaten'!D:D),3)</f>
        <v>0</v>
      </c>
      <c r="V348" s="259">
        <f>ROUND(SUMIF('DV-Bewegungsdaten'!B:B,A348,'DV-Bewegungsdaten'!E:E),5)</f>
        <v>0</v>
      </c>
      <c r="X348" s="444"/>
      <c r="Y348" s="444"/>
      <c r="AK348" s="305"/>
    </row>
    <row r="349" spans="1:37" ht="15" customHeight="1" x14ac:dyDescent="0.25">
      <c r="A349" s="103" t="s">
        <v>2571</v>
      </c>
      <c r="B349" s="101" t="s">
        <v>2068</v>
      </c>
      <c r="C349" s="101" t="s">
        <v>3986</v>
      </c>
      <c r="D349" s="101" t="s">
        <v>2572</v>
      </c>
      <c r="E349" s="101" t="s">
        <v>2536</v>
      </c>
      <c r="F349" s="102">
        <v>21.200000000000003</v>
      </c>
      <c r="G349" s="102">
        <v>21.400000000000002</v>
      </c>
      <c r="H349" s="102">
        <v>16.96</v>
      </c>
      <c r="I349" s="102"/>
      <c r="J349" s="445"/>
      <c r="K349" s="258">
        <f>ROUND(SUMIF('VGT-Bewegungsdaten'!B:B,A349,'VGT-Bewegungsdaten'!D:D),3)</f>
        <v>0</v>
      </c>
      <c r="L349" s="259">
        <f>ROUND(SUMIF('VGT-Bewegungsdaten'!B:B,$A349,'VGT-Bewegungsdaten'!E:E),5)</f>
        <v>0</v>
      </c>
      <c r="N349" s="298" t="s">
        <v>4918</v>
      </c>
      <c r="O349" s="298" t="s">
        <v>4925</v>
      </c>
      <c r="P349" s="261">
        <f>ROUND(SUMIF('AV-Bewegungsdaten'!B:B,A349,'AV-Bewegungsdaten'!D:D),3)</f>
        <v>0</v>
      </c>
      <c r="Q349" s="259">
        <f>ROUND(SUMIF('AV-Bewegungsdaten'!B:B,$A349,'AV-Bewegungsdaten'!E:E),5)</f>
        <v>0</v>
      </c>
      <c r="S349" s="444"/>
      <c r="T349" s="444"/>
      <c r="U349" s="261">
        <f>ROUND(SUMIF('DV-Bewegungsdaten'!B:B,A349,'DV-Bewegungsdaten'!D:D),3)</f>
        <v>0</v>
      </c>
      <c r="V349" s="259">
        <f>ROUND(SUMIF('DV-Bewegungsdaten'!B:B,A349,'DV-Bewegungsdaten'!E:E),5)</f>
        <v>0</v>
      </c>
      <c r="X349" s="444"/>
      <c r="Y349" s="444"/>
      <c r="AK349" s="305"/>
    </row>
    <row r="350" spans="1:37" ht="15" customHeight="1" x14ac:dyDescent="0.25">
      <c r="A350" s="103" t="s">
        <v>3314</v>
      </c>
      <c r="B350" s="101" t="s">
        <v>2068</v>
      </c>
      <c r="C350" s="101" t="s">
        <v>3986</v>
      </c>
      <c r="D350" s="101" t="s">
        <v>3315</v>
      </c>
      <c r="E350" s="101" t="s">
        <v>3279</v>
      </c>
      <c r="F350" s="102">
        <v>21.17</v>
      </c>
      <c r="G350" s="102">
        <v>21.37</v>
      </c>
      <c r="H350" s="102">
        <v>16.940000000000001</v>
      </c>
      <c r="I350" s="102"/>
      <c r="J350" s="445"/>
      <c r="K350" s="258">
        <f>ROUND(SUMIF('VGT-Bewegungsdaten'!B:B,A350,'VGT-Bewegungsdaten'!D:D),3)</f>
        <v>0</v>
      </c>
      <c r="L350" s="259">
        <f>ROUND(SUMIF('VGT-Bewegungsdaten'!B:B,$A350,'VGT-Bewegungsdaten'!E:E),5)</f>
        <v>0</v>
      </c>
      <c r="N350" s="298" t="s">
        <v>4918</v>
      </c>
      <c r="O350" s="298" t="s">
        <v>4925</v>
      </c>
      <c r="P350" s="261">
        <f>ROUND(SUMIF('AV-Bewegungsdaten'!B:B,A350,'AV-Bewegungsdaten'!D:D),3)</f>
        <v>0</v>
      </c>
      <c r="Q350" s="259">
        <f>ROUND(SUMIF('AV-Bewegungsdaten'!B:B,$A350,'AV-Bewegungsdaten'!E:E),5)</f>
        <v>0</v>
      </c>
      <c r="S350" s="444"/>
      <c r="T350" s="444"/>
      <c r="U350" s="261">
        <f>ROUND(SUMIF('DV-Bewegungsdaten'!B:B,A350,'DV-Bewegungsdaten'!D:D),3)</f>
        <v>0</v>
      </c>
      <c r="V350" s="259">
        <f>ROUND(SUMIF('DV-Bewegungsdaten'!B:B,A350,'DV-Bewegungsdaten'!E:E),5)</f>
        <v>0</v>
      </c>
      <c r="X350" s="444"/>
      <c r="Y350" s="444"/>
      <c r="AK350" s="305"/>
    </row>
    <row r="351" spans="1:37" ht="15" customHeight="1" x14ac:dyDescent="0.25">
      <c r="A351" s="103" t="s">
        <v>4075</v>
      </c>
      <c r="B351" s="101" t="s">
        <v>2068</v>
      </c>
      <c r="C351" s="101" t="s">
        <v>3986</v>
      </c>
      <c r="D351" s="101" t="s">
        <v>4076</v>
      </c>
      <c r="E351" s="101" t="s">
        <v>4040</v>
      </c>
      <c r="F351" s="102">
        <v>21.14</v>
      </c>
      <c r="G351" s="102">
        <v>21.34</v>
      </c>
      <c r="H351" s="102">
        <v>16.91</v>
      </c>
      <c r="I351" s="102"/>
      <c r="J351" s="445"/>
      <c r="K351" s="258">
        <f>ROUND(SUMIF('VGT-Bewegungsdaten'!B:B,A351,'VGT-Bewegungsdaten'!D:D),3)</f>
        <v>0</v>
      </c>
      <c r="L351" s="259">
        <f>ROUND(SUMIF('VGT-Bewegungsdaten'!B:B,$A351,'VGT-Bewegungsdaten'!E:E),5)</f>
        <v>0</v>
      </c>
      <c r="N351" s="298" t="s">
        <v>4918</v>
      </c>
      <c r="O351" s="298" t="s">
        <v>4925</v>
      </c>
      <c r="P351" s="261">
        <f>ROUND(SUMIF('AV-Bewegungsdaten'!B:B,A351,'AV-Bewegungsdaten'!D:D),3)</f>
        <v>0</v>
      </c>
      <c r="Q351" s="259">
        <f>ROUND(SUMIF('AV-Bewegungsdaten'!B:B,$A351,'AV-Bewegungsdaten'!E:E),5)</f>
        <v>0</v>
      </c>
      <c r="S351" s="444"/>
      <c r="T351" s="444"/>
      <c r="U351" s="261">
        <f>ROUND(SUMIF('DV-Bewegungsdaten'!B:B,A351,'DV-Bewegungsdaten'!D:D),3)</f>
        <v>0</v>
      </c>
      <c r="V351" s="259">
        <f>ROUND(SUMIF('DV-Bewegungsdaten'!B:B,A351,'DV-Bewegungsdaten'!E:E),5)</f>
        <v>0</v>
      </c>
      <c r="X351" s="444"/>
      <c r="Y351" s="444"/>
      <c r="AK351" s="305"/>
    </row>
    <row r="352" spans="1:37" ht="15" customHeight="1" x14ac:dyDescent="0.25">
      <c r="A352" s="103" t="s">
        <v>246</v>
      </c>
      <c r="B352" s="101" t="s">
        <v>2068</v>
      </c>
      <c r="C352" s="101" t="s">
        <v>3986</v>
      </c>
      <c r="D352" s="101" t="s">
        <v>247</v>
      </c>
      <c r="E352" s="101" t="s">
        <v>2443</v>
      </c>
      <c r="F352" s="102">
        <v>19.23</v>
      </c>
      <c r="G352" s="102">
        <v>19.43</v>
      </c>
      <c r="H352" s="102">
        <v>15.38</v>
      </c>
      <c r="I352" s="102"/>
      <c r="J352" s="445"/>
      <c r="K352" s="258">
        <f>ROUND(SUMIF('VGT-Bewegungsdaten'!B:B,A352,'VGT-Bewegungsdaten'!D:D),3)</f>
        <v>0</v>
      </c>
      <c r="L352" s="259">
        <f>ROUND(SUMIF('VGT-Bewegungsdaten'!B:B,$A352,'VGT-Bewegungsdaten'!E:E),5)</f>
        <v>0</v>
      </c>
      <c r="N352" s="298" t="s">
        <v>4918</v>
      </c>
      <c r="O352" s="298" t="s">
        <v>4925</v>
      </c>
      <c r="P352" s="261">
        <f>ROUND(SUMIF('AV-Bewegungsdaten'!B:B,A352,'AV-Bewegungsdaten'!D:D),3)</f>
        <v>0</v>
      </c>
      <c r="Q352" s="259">
        <f>ROUND(SUMIF('AV-Bewegungsdaten'!B:B,$A352,'AV-Bewegungsdaten'!E:E),5)</f>
        <v>0</v>
      </c>
      <c r="S352" s="444"/>
      <c r="T352" s="444"/>
      <c r="U352" s="261">
        <f>ROUND(SUMIF('DV-Bewegungsdaten'!B:B,A352,'DV-Bewegungsdaten'!D:D),3)</f>
        <v>0</v>
      </c>
      <c r="V352" s="259">
        <f>ROUND(SUMIF('DV-Bewegungsdaten'!B:B,A352,'DV-Bewegungsdaten'!E:E),5)</f>
        <v>0</v>
      </c>
      <c r="X352" s="444"/>
      <c r="Y352" s="444"/>
      <c r="AK352" s="305"/>
    </row>
    <row r="353" spans="1:37" ht="15" customHeight="1" x14ac:dyDescent="0.25">
      <c r="A353" s="103" t="s">
        <v>248</v>
      </c>
      <c r="B353" s="101" t="s">
        <v>2068</v>
      </c>
      <c r="C353" s="101" t="s">
        <v>3986</v>
      </c>
      <c r="D353" s="101" t="s">
        <v>249</v>
      </c>
      <c r="E353" s="101" t="s">
        <v>1533</v>
      </c>
      <c r="F353" s="102">
        <v>22.23</v>
      </c>
      <c r="G353" s="102">
        <v>22.43</v>
      </c>
      <c r="H353" s="102">
        <v>17.78</v>
      </c>
      <c r="I353" s="102"/>
      <c r="J353" s="445"/>
      <c r="K353" s="258">
        <f>ROUND(SUMIF('VGT-Bewegungsdaten'!B:B,A353,'VGT-Bewegungsdaten'!D:D),3)</f>
        <v>0</v>
      </c>
      <c r="L353" s="259">
        <f>ROUND(SUMIF('VGT-Bewegungsdaten'!B:B,$A353,'VGT-Bewegungsdaten'!E:E),5)</f>
        <v>0</v>
      </c>
      <c r="N353" s="298" t="s">
        <v>4918</v>
      </c>
      <c r="O353" s="298" t="s">
        <v>4925</v>
      </c>
      <c r="P353" s="261">
        <f>ROUND(SUMIF('AV-Bewegungsdaten'!B:B,A353,'AV-Bewegungsdaten'!D:D),3)</f>
        <v>0</v>
      </c>
      <c r="Q353" s="259">
        <f>ROUND(SUMIF('AV-Bewegungsdaten'!B:B,$A353,'AV-Bewegungsdaten'!E:E),5)</f>
        <v>0</v>
      </c>
      <c r="S353" s="444"/>
      <c r="T353" s="444"/>
      <c r="U353" s="261">
        <f>ROUND(SUMIF('DV-Bewegungsdaten'!B:B,A353,'DV-Bewegungsdaten'!D:D),3)</f>
        <v>0</v>
      </c>
      <c r="V353" s="259">
        <f>ROUND(SUMIF('DV-Bewegungsdaten'!B:B,A353,'DV-Bewegungsdaten'!E:E),5)</f>
        <v>0</v>
      </c>
      <c r="X353" s="444"/>
      <c r="Y353" s="444"/>
      <c r="AK353" s="305"/>
    </row>
    <row r="354" spans="1:37" ht="15" customHeight="1" x14ac:dyDescent="0.25">
      <c r="A354" s="103" t="s">
        <v>250</v>
      </c>
      <c r="B354" s="101" t="s">
        <v>2068</v>
      </c>
      <c r="C354" s="101" t="s">
        <v>3986</v>
      </c>
      <c r="D354" s="101" t="s">
        <v>251</v>
      </c>
      <c r="E354" s="101" t="s">
        <v>1536</v>
      </c>
      <c r="F354" s="102">
        <v>22.23</v>
      </c>
      <c r="G354" s="102">
        <v>22.43</v>
      </c>
      <c r="H354" s="102">
        <v>17.78</v>
      </c>
      <c r="I354" s="102"/>
      <c r="J354" s="445"/>
      <c r="K354" s="258">
        <f>ROUND(SUMIF('VGT-Bewegungsdaten'!B:B,A354,'VGT-Bewegungsdaten'!D:D),3)</f>
        <v>0</v>
      </c>
      <c r="L354" s="259">
        <f>ROUND(SUMIF('VGT-Bewegungsdaten'!B:B,$A354,'VGT-Bewegungsdaten'!E:E),5)</f>
        <v>0</v>
      </c>
      <c r="N354" s="298" t="s">
        <v>4918</v>
      </c>
      <c r="O354" s="298" t="s">
        <v>4925</v>
      </c>
      <c r="P354" s="261">
        <f>ROUND(SUMIF('AV-Bewegungsdaten'!B:B,A354,'AV-Bewegungsdaten'!D:D),3)</f>
        <v>0</v>
      </c>
      <c r="Q354" s="259">
        <f>ROUND(SUMIF('AV-Bewegungsdaten'!B:B,$A354,'AV-Bewegungsdaten'!E:E),5)</f>
        <v>0</v>
      </c>
      <c r="S354" s="444"/>
      <c r="T354" s="444"/>
      <c r="U354" s="261">
        <f>ROUND(SUMIF('DV-Bewegungsdaten'!B:B,A354,'DV-Bewegungsdaten'!D:D),3)</f>
        <v>0</v>
      </c>
      <c r="V354" s="259">
        <f>ROUND(SUMIF('DV-Bewegungsdaten'!B:B,A354,'DV-Bewegungsdaten'!E:E),5)</f>
        <v>0</v>
      </c>
      <c r="X354" s="444"/>
      <c r="Y354" s="444"/>
      <c r="AK354" s="305"/>
    </row>
    <row r="355" spans="1:37" ht="15" customHeight="1" x14ac:dyDescent="0.25">
      <c r="A355" s="103" t="s">
        <v>2573</v>
      </c>
      <c r="B355" s="101" t="s">
        <v>2068</v>
      </c>
      <c r="C355" s="101" t="s">
        <v>3986</v>
      </c>
      <c r="D355" s="101" t="s">
        <v>2574</v>
      </c>
      <c r="E355" s="101" t="s">
        <v>2536</v>
      </c>
      <c r="F355" s="102">
        <v>22.200000000000003</v>
      </c>
      <c r="G355" s="102">
        <v>22.400000000000002</v>
      </c>
      <c r="H355" s="102">
        <v>17.760000000000002</v>
      </c>
      <c r="I355" s="102"/>
      <c r="J355" s="445"/>
      <c r="K355" s="258">
        <f>ROUND(SUMIF('VGT-Bewegungsdaten'!B:B,A355,'VGT-Bewegungsdaten'!D:D),3)</f>
        <v>0</v>
      </c>
      <c r="L355" s="259">
        <f>ROUND(SUMIF('VGT-Bewegungsdaten'!B:B,$A355,'VGT-Bewegungsdaten'!E:E),5)</f>
        <v>0</v>
      </c>
      <c r="N355" s="298" t="s">
        <v>4918</v>
      </c>
      <c r="O355" s="298" t="s">
        <v>4925</v>
      </c>
      <c r="P355" s="261">
        <f>ROUND(SUMIF('AV-Bewegungsdaten'!B:B,A355,'AV-Bewegungsdaten'!D:D),3)</f>
        <v>0</v>
      </c>
      <c r="Q355" s="259">
        <f>ROUND(SUMIF('AV-Bewegungsdaten'!B:B,$A355,'AV-Bewegungsdaten'!E:E),5)</f>
        <v>0</v>
      </c>
      <c r="S355" s="444"/>
      <c r="T355" s="444"/>
      <c r="U355" s="261">
        <f>ROUND(SUMIF('DV-Bewegungsdaten'!B:B,A355,'DV-Bewegungsdaten'!D:D),3)</f>
        <v>0</v>
      </c>
      <c r="V355" s="259">
        <f>ROUND(SUMIF('DV-Bewegungsdaten'!B:B,A355,'DV-Bewegungsdaten'!E:E),5)</f>
        <v>0</v>
      </c>
      <c r="X355" s="444"/>
      <c r="Y355" s="444"/>
      <c r="AK355" s="305"/>
    </row>
    <row r="356" spans="1:37" ht="15" customHeight="1" x14ac:dyDescent="0.25">
      <c r="A356" s="103" t="s">
        <v>3316</v>
      </c>
      <c r="B356" s="101" t="s">
        <v>2068</v>
      </c>
      <c r="C356" s="101" t="s">
        <v>3986</v>
      </c>
      <c r="D356" s="101" t="s">
        <v>3317</v>
      </c>
      <c r="E356" s="101" t="s">
        <v>3279</v>
      </c>
      <c r="F356" s="102">
        <v>22.17</v>
      </c>
      <c r="G356" s="102">
        <v>22.37</v>
      </c>
      <c r="H356" s="102">
        <v>17.739999999999998</v>
      </c>
      <c r="I356" s="102"/>
      <c r="J356" s="445"/>
      <c r="K356" s="258">
        <f>ROUND(SUMIF('VGT-Bewegungsdaten'!B:B,A356,'VGT-Bewegungsdaten'!D:D),3)</f>
        <v>0</v>
      </c>
      <c r="L356" s="259">
        <f>ROUND(SUMIF('VGT-Bewegungsdaten'!B:B,$A356,'VGT-Bewegungsdaten'!E:E),5)</f>
        <v>0</v>
      </c>
      <c r="N356" s="298" t="s">
        <v>4918</v>
      </c>
      <c r="O356" s="298" t="s">
        <v>4925</v>
      </c>
      <c r="P356" s="261">
        <f>ROUND(SUMIF('AV-Bewegungsdaten'!B:B,A356,'AV-Bewegungsdaten'!D:D),3)</f>
        <v>0</v>
      </c>
      <c r="Q356" s="259">
        <f>ROUND(SUMIF('AV-Bewegungsdaten'!B:B,$A356,'AV-Bewegungsdaten'!E:E),5)</f>
        <v>0</v>
      </c>
      <c r="S356" s="444"/>
      <c r="T356" s="444"/>
      <c r="U356" s="261">
        <f>ROUND(SUMIF('DV-Bewegungsdaten'!B:B,A356,'DV-Bewegungsdaten'!D:D),3)</f>
        <v>0</v>
      </c>
      <c r="V356" s="259">
        <f>ROUND(SUMIF('DV-Bewegungsdaten'!B:B,A356,'DV-Bewegungsdaten'!E:E),5)</f>
        <v>0</v>
      </c>
      <c r="X356" s="444"/>
      <c r="Y356" s="444"/>
      <c r="AK356" s="305"/>
    </row>
    <row r="357" spans="1:37" ht="15" customHeight="1" x14ac:dyDescent="0.25">
      <c r="A357" s="103" t="s">
        <v>4077</v>
      </c>
      <c r="B357" s="101" t="s">
        <v>2068</v>
      </c>
      <c r="C357" s="101" t="s">
        <v>3986</v>
      </c>
      <c r="D357" s="101" t="s">
        <v>4078</v>
      </c>
      <c r="E357" s="101" t="s">
        <v>4040</v>
      </c>
      <c r="F357" s="102">
        <v>22.14</v>
      </c>
      <c r="G357" s="102">
        <v>22.34</v>
      </c>
      <c r="H357" s="102">
        <v>17.71</v>
      </c>
      <c r="I357" s="102"/>
      <c r="J357" s="445"/>
      <c r="K357" s="258">
        <f>ROUND(SUMIF('VGT-Bewegungsdaten'!B:B,A357,'VGT-Bewegungsdaten'!D:D),3)</f>
        <v>0</v>
      </c>
      <c r="L357" s="259">
        <f>ROUND(SUMIF('VGT-Bewegungsdaten'!B:B,$A357,'VGT-Bewegungsdaten'!E:E),5)</f>
        <v>0</v>
      </c>
      <c r="N357" s="298" t="s">
        <v>4918</v>
      </c>
      <c r="O357" s="298" t="s">
        <v>4925</v>
      </c>
      <c r="P357" s="261">
        <f>ROUND(SUMIF('AV-Bewegungsdaten'!B:B,A357,'AV-Bewegungsdaten'!D:D),3)</f>
        <v>0</v>
      </c>
      <c r="Q357" s="259">
        <f>ROUND(SUMIF('AV-Bewegungsdaten'!B:B,$A357,'AV-Bewegungsdaten'!E:E),5)</f>
        <v>0</v>
      </c>
      <c r="S357" s="444"/>
      <c r="T357" s="444"/>
      <c r="U357" s="261">
        <f>ROUND(SUMIF('DV-Bewegungsdaten'!B:B,A357,'DV-Bewegungsdaten'!D:D),3)</f>
        <v>0</v>
      </c>
      <c r="V357" s="259">
        <f>ROUND(SUMIF('DV-Bewegungsdaten'!B:B,A357,'DV-Bewegungsdaten'!E:E),5)</f>
        <v>0</v>
      </c>
      <c r="X357" s="444"/>
      <c r="Y357" s="444"/>
      <c r="AK357" s="305"/>
    </row>
    <row r="358" spans="1:37" ht="15" customHeight="1" x14ac:dyDescent="0.25">
      <c r="A358" s="103" t="s">
        <v>252</v>
      </c>
      <c r="B358" s="101" t="s">
        <v>2068</v>
      </c>
      <c r="C358" s="101" t="s">
        <v>3986</v>
      </c>
      <c r="D358" s="101" t="s">
        <v>253</v>
      </c>
      <c r="E358" s="101" t="s">
        <v>2443</v>
      </c>
      <c r="F358" s="102">
        <v>19.23</v>
      </c>
      <c r="G358" s="102">
        <v>19.43</v>
      </c>
      <c r="H358" s="102">
        <v>15.38</v>
      </c>
      <c r="I358" s="102"/>
      <c r="J358" s="445"/>
      <c r="K358" s="258">
        <f>ROUND(SUMIF('VGT-Bewegungsdaten'!B:B,A358,'VGT-Bewegungsdaten'!D:D),3)</f>
        <v>0</v>
      </c>
      <c r="L358" s="259">
        <f>ROUND(SUMIF('VGT-Bewegungsdaten'!B:B,$A358,'VGT-Bewegungsdaten'!E:E),5)</f>
        <v>0</v>
      </c>
      <c r="N358" s="298" t="s">
        <v>4918</v>
      </c>
      <c r="O358" s="298" t="s">
        <v>4925</v>
      </c>
      <c r="P358" s="261">
        <f>ROUND(SUMIF('AV-Bewegungsdaten'!B:B,A358,'AV-Bewegungsdaten'!D:D),3)</f>
        <v>0</v>
      </c>
      <c r="Q358" s="259">
        <f>ROUND(SUMIF('AV-Bewegungsdaten'!B:B,$A358,'AV-Bewegungsdaten'!E:E),5)</f>
        <v>0</v>
      </c>
      <c r="S358" s="444"/>
      <c r="T358" s="444"/>
      <c r="U358" s="261">
        <f>ROUND(SUMIF('DV-Bewegungsdaten'!B:B,A358,'DV-Bewegungsdaten'!D:D),3)</f>
        <v>0</v>
      </c>
      <c r="V358" s="259">
        <f>ROUND(SUMIF('DV-Bewegungsdaten'!B:B,A358,'DV-Bewegungsdaten'!E:E),5)</f>
        <v>0</v>
      </c>
      <c r="X358" s="444"/>
      <c r="Y358" s="444"/>
      <c r="AK358" s="305"/>
    </row>
    <row r="359" spans="1:37" ht="15" customHeight="1" x14ac:dyDescent="0.25">
      <c r="A359" s="103" t="s">
        <v>254</v>
      </c>
      <c r="B359" s="101" t="s">
        <v>2068</v>
      </c>
      <c r="C359" s="101" t="s">
        <v>3986</v>
      </c>
      <c r="D359" s="101" t="s">
        <v>255</v>
      </c>
      <c r="E359" s="101" t="s">
        <v>1533</v>
      </c>
      <c r="F359" s="102">
        <v>22.23</v>
      </c>
      <c r="G359" s="102">
        <v>22.43</v>
      </c>
      <c r="H359" s="102">
        <v>17.78</v>
      </c>
      <c r="I359" s="102"/>
      <c r="J359" s="445"/>
      <c r="K359" s="258">
        <f>ROUND(SUMIF('VGT-Bewegungsdaten'!B:B,A359,'VGT-Bewegungsdaten'!D:D),3)</f>
        <v>0</v>
      </c>
      <c r="L359" s="259">
        <f>ROUND(SUMIF('VGT-Bewegungsdaten'!B:B,$A359,'VGT-Bewegungsdaten'!E:E),5)</f>
        <v>0</v>
      </c>
      <c r="N359" s="298" t="s">
        <v>4918</v>
      </c>
      <c r="O359" s="298" t="s">
        <v>4925</v>
      </c>
      <c r="P359" s="261">
        <f>ROUND(SUMIF('AV-Bewegungsdaten'!B:B,A359,'AV-Bewegungsdaten'!D:D),3)</f>
        <v>0</v>
      </c>
      <c r="Q359" s="259">
        <f>ROUND(SUMIF('AV-Bewegungsdaten'!B:B,$A359,'AV-Bewegungsdaten'!E:E),5)</f>
        <v>0</v>
      </c>
      <c r="S359" s="444"/>
      <c r="T359" s="444"/>
      <c r="U359" s="261">
        <f>ROUND(SUMIF('DV-Bewegungsdaten'!B:B,A359,'DV-Bewegungsdaten'!D:D),3)</f>
        <v>0</v>
      </c>
      <c r="V359" s="259">
        <f>ROUND(SUMIF('DV-Bewegungsdaten'!B:B,A359,'DV-Bewegungsdaten'!E:E),5)</f>
        <v>0</v>
      </c>
      <c r="X359" s="444"/>
      <c r="Y359" s="444"/>
      <c r="AK359" s="305"/>
    </row>
    <row r="360" spans="1:37" ht="15" customHeight="1" x14ac:dyDescent="0.25">
      <c r="A360" s="103" t="s">
        <v>256</v>
      </c>
      <c r="B360" s="101" t="s">
        <v>2068</v>
      </c>
      <c r="C360" s="101" t="s">
        <v>3986</v>
      </c>
      <c r="D360" s="101" t="s">
        <v>257</v>
      </c>
      <c r="E360" s="101" t="s">
        <v>1536</v>
      </c>
      <c r="F360" s="102">
        <v>22.23</v>
      </c>
      <c r="G360" s="102">
        <v>22.43</v>
      </c>
      <c r="H360" s="102">
        <v>17.78</v>
      </c>
      <c r="I360" s="102"/>
      <c r="J360" s="445"/>
      <c r="K360" s="258">
        <f>ROUND(SUMIF('VGT-Bewegungsdaten'!B:B,A360,'VGT-Bewegungsdaten'!D:D),3)</f>
        <v>0</v>
      </c>
      <c r="L360" s="259">
        <f>ROUND(SUMIF('VGT-Bewegungsdaten'!B:B,$A360,'VGT-Bewegungsdaten'!E:E),5)</f>
        <v>0</v>
      </c>
      <c r="N360" s="298" t="s">
        <v>4918</v>
      </c>
      <c r="O360" s="298" t="s">
        <v>4925</v>
      </c>
      <c r="P360" s="261">
        <f>ROUND(SUMIF('AV-Bewegungsdaten'!B:B,A360,'AV-Bewegungsdaten'!D:D),3)</f>
        <v>0</v>
      </c>
      <c r="Q360" s="259">
        <f>ROUND(SUMIF('AV-Bewegungsdaten'!B:B,$A360,'AV-Bewegungsdaten'!E:E),5)</f>
        <v>0</v>
      </c>
      <c r="S360" s="444"/>
      <c r="T360" s="444"/>
      <c r="U360" s="261">
        <f>ROUND(SUMIF('DV-Bewegungsdaten'!B:B,A360,'DV-Bewegungsdaten'!D:D),3)</f>
        <v>0</v>
      </c>
      <c r="V360" s="259">
        <f>ROUND(SUMIF('DV-Bewegungsdaten'!B:B,A360,'DV-Bewegungsdaten'!E:E),5)</f>
        <v>0</v>
      </c>
      <c r="X360" s="444"/>
      <c r="Y360" s="444"/>
      <c r="AK360" s="305"/>
    </row>
    <row r="361" spans="1:37" ht="15" customHeight="1" x14ac:dyDescent="0.25">
      <c r="A361" s="103" t="s">
        <v>2575</v>
      </c>
      <c r="B361" s="101" t="s">
        <v>2068</v>
      </c>
      <c r="C361" s="101" t="s">
        <v>3986</v>
      </c>
      <c r="D361" s="101" t="s">
        <v>2576</v>
      </c>
      <c r="E361" s="101" t="s">
        <v>2536</v>
      </c>
      <c r="F361" s="102">
        <v>22.200000000000003</v>
      </c>
      <c r="G361" s="102">
        <v>22.400000000000002</v>
      </c>
      <c r="H361" s="102">
        <v>17.760000000000002</v>
      </c>
      <c r="I361" s="102"/>
      <c r="J361" s="445"/>
      <c r="K361" s="258">
        <f>ROUND(SUMIF('VGT-Bewegungsdaten'!B:B,A361,'VGT-Bewegungsdaten'!D:D),3)</f>
        <v>0</v>
      </c>
      <c r="L361" s="259">
        <f>ROUND(SUMIF('VGT-Bewegungsdaten'!B:B,$A361,'VGT-Bewegungsdaten'!E:E),5)</f>
        <v>0</v>
      </c>
      <c r="N361" s="298" t="s">
        <v>4918</v>
      </c>
      <c r="O361" s="298" t="s">
        <v>4925</v>
      </c>
      <c r="P361" s="261">
        <f>ROUND(SUMIF('AV-Bewegungsdaten'!B:B,A361,'AV-Bewegungsdaten'!D:D),3)</f>
        <v>0</v>
      </c>
      <c r="Q361" s="259">
        <f>ROUND(SUMIF('AV-Bewegungsdaten'!B:B,$A361,'AV-Bewegungsdaten'!E:E),5)</f>
        <v>0</v>
      </c>
      <c r="S361" s="444"/>
      <c r="T361" s="444"/>
      <c r="U361" s="261">
        <f>ROUND(SUMIF('DV-Bewegungsdaten'!B:B,A361,'DV-Bewegungsdaten'!D:D),3)</f>
        <v>0</v>
      </c>
      <c r="V361" s="259">
        <f>ROUND(SUMIF('DV-Bewegungsdaten'!B:B,A361,'DV-Bewegungsdaten'!E:E),5)</f>
        <v>0</v>
      </c>
      <c r="X361" s="444"/>
      <c r="Y361" s="444"/>
      <c r="AK361" s="305"/>
    </row>
    <row r="362" spans="1:37" ht="15" customHeight="1" x14ac:dyDescent="0.25">
      <c r="A362" s="103" t="s">
        <v>3318</v>
      </c>
      <c r="B362" s="101" t="s">
        <v>2068</v>
      </c>
      <c r="C362" s="101" t="s">
        <v>3986</v>
      </c>
      <c r="D362" s="101" t="s">
        <v>3319</v>
      </c>
      <c r="E362" s="101" t="s">
        <v>3279</v>
      </c>
      <c r="F362" s="102">
        <v>22.17</v>
      </c>
      <c r="G362" s="102">
        <v>22.37</v>
      </c>
      <c r="H362" s="102">
        <v>17.739999999999998</v>
      </c>
      <c r="I362" s="102"/>
      <c r="J362" s="445"/>
      <c r="K362" s="258">
        <f>ROUND(SUMIF('VGT-Bewegungsdaten'!B:B,A362,'VGT-Bewegungsdaten'!D:D),3)</f>
        <v>0</v>
      </c>
      <c r="L362" s="259">
        <f>ROUND(SUMIF('VGT-Bewegungsdaten'!B:B,$A362,'VGT-Bewegungsdaten'!E:E),5)</f>
        <v>0</v>
      </c>
      <c r="N362" s="298" t="s">
        <v>4918</v>
      </c>
      <c r="O362" s="298" t="s">
        <v>4925</v>
      </c>
      <c r="P362" s="261">
        <f>ROUND(SUMIF('AV-Bewegungsdaten'!B:B,A362,'AV-Bewegungsdaten'!D:D),3)</f>
        <v>0</v>
      </c>
      <c r="Q362" s="259">
        <f>ROUND(SUMIF('AV-Bewegungsdaten'!B:B,$A362,'AV-Bewegungsdaten'!E:E),5)</f>
        <v>0</v>
      </c>
      <c r="S362" s="444"/>
      <c r="T362" s="444"/>
      <c r="U362" s="261">
        <f>ROUND(SUMIF('DV-Bewegungsdaten'!B:B,A362,'DV-Bewegungsdaten'!D:D),3)</f>
        <v>0</v>
      </c>
      <c r="V362" s="259">
        <f>ROUND(SUMIF('DV-Bewegungsdaten'!B:B,A362,'DV-Bewegungsdaten'!E:E),5)</f>
        <v>0</v>
      </c>
      <c r="X362" s="444"/>
      <c r="Y362" s="444"/>
      <c r="AK362" s="305"/>
    </row>
    <row r="363" spans="1:37" ht="15" customHeight="1" x14ac:dyDescent="0.25">
      <c r="A363" s="103" t="s">
        <v>4079</v>
      </c>
      <c r="B363" s="101" t="s">
        <v>2068</v>
      </c>
      <c r="C363" s="101" t="s">
        <v>3986</v>
      </c>
      <c r="D363" s="101" t="s">
        <v>4080</v>
      </c>
      <c r="E363" s="101" t="s">
        <v>4040</v>
      </c>
      <c r="F363" s="102">
        <v>22.14</v>
      </c>
      <c r="G363" s="102">
        <v>22.34</v>
      </c>
      <c r="H363" s="102">
        <v>17.71</v>
      </c>
      <c r="I363" s="102"/>
      <c r="J363" s="445"/>
      <c r="K363" s="258">
        <f>ROUND(SUMIF('VGT-Bewegungsdaten'!B:B,A363,'VGT-Bewegungsdaten'!D:D),3)</f>
        <v>0</v>
      </c>
      <c r="L363" s="259">
        <f>ROUND(SUMIF('VGT-Bewegungsdaten'!B:B,$A363,'VGT-Bewegungsdaten'!E:E),5)</f>
        <v>0</v>
      </c>
      <c r="N363" s="298" t="s">
        <v>4918</v>
      </c>
      <c r="O363" s="298" t="s">
        <v>4925</v>
      </c>
      <c r="P363" s="261">
        <f>ROUND(SUMIF('AV-Bewegungsdaten'!B:B,A363,'AV-Bewegungsdaten'!D:D),3)</f>
        <v>0</v>
      </c>
      <c r="Q363" s="259">
        <f>ROUND(SUMIF('AV-Bewegungsdaten'!B:B,$A363,'AV-Bewegungsdaten'!E:E),5)</f>
        <v>0</v>
      </c>
      <c r="S363" s="444"/>
      <c r="T363" s="444"/>
      <c r="U363" s="261">
        <f>ROUND(SUMIF('DV-Bewegungsdaten'!B:B,A363,'DV-Bewegungsdaten'!D:D),3)</f>
        <v>0</v>
      </c>
      <c r="V363" s="259">
        <f>ROUND(SUMIF('DV-Bewegungsdaten'!B:B,A363,'DV-Bewegungsdaten'!E:E),5)</f>
        <v>0</v>
      </c>
      <c r="X363" s="444"/>
      <c r="Y363" s="444"/>
      <c r="AK363" s="305"/>
    </row>
    <row r="364" spans="1:37" ht="15" customHeight="1" x14ac:dyDescent="0.25">
      <c r="A364" s="103" t="s">
        <v>258</v>
      </c>
      <c r="B364" s="101" t="s">
        <v>2068</v>
      </c>
      <c r="C364" s="101" t="s">
        <v>3986</v>
      </c>
      <c r="D364" s="101" t="s">
        <v>259</v>
      </c>
      <c r="E364" s="101" t="s">
        <v>2443</v>
      </c>
      <c r="F364" s="102">
        <v>20.23</v>
      </c>
      <c r="G364" s="102">
        <v>20.43</v>
      </c>
      <c r="H364" s="102">
        <v>16.18</v>
      </c>
      <c r="I364" s="102"/>
      <c r="J364" s="445"/>
      <c r="K364" s="258">
        <f>ROUND(SUMIF('VGT-Bewegungsdaten'!B:B,A364,'VGT-Bewegungsdaten'!D:D),3)</f>
        <v>0</v>
      </c>
      <c r="L364" s="259">
        <f>ROUND(SUMIF('VGT-Bewegungsdaten'!B:B,$A364,'VGT-Bewegungsdaten'!E:E),5)</f>
        <v>0</v>
      </c>
      <c r="N364" s="298" t="s">
        <v>4918</v>
      </c>
      <c r="O364" s="298" t="s">
        <v>4925</v>
      </c>
      <c r="P364" s="261">
        <f>ROUND(SUMIF('AV-Bewegungsdaten'!B:B,A364,'AV-Bewegungsdaten'!D:D),3)</f>
        <v>0</v>
      </c>
      <c r="Q364" s="259">
        <f>ROUND(SUMIF('AV-Bewegungsdaten'!B:B,$A364,'AV-Bewegungsdaten'!E:E),5)</f>
        <v>0</v>
      </c>
      <c r="S364" s="444"/>
      <c r="T364" s="444"/>
      <c r="U364" s="261">
        <f>ROUND(SUMIF('DV-Bewegungsdaten'!B:B,A364,'DV-Bewegungsdaten'!D:D),3)</f>
        <v>0</v>
      </c>
      <c r="V364" s="259">
        <f>ROUND(SUMIF('DV-Bewegungsdaten'!B:B,A364,'DV-Bewegungsdaten'!E:E),5)</f>
        <v>0</v>
      </c>
      <c r="X364" s="444"/>
      <c r="Y364" s="444"/>
      <c r="AK364" s="305"/>
    </row>
    <row r="365" spans="1:37" ht="15" customHeight="1" x14ac:dyDescent="0.25">
      <c r="A365" s="103" t="s">
        <v>260</v>
      </c>
      <c r="B365" s="101" t="s">
        <v>2068</v>
      </c>
      <c r="C365" s="101" t="s">
        <v>3986</v>
      </c>
      <c r="D365" s="101" t="s">
        <v>261</v>
      </c>
      <c r="E365" s="101" t="s">
        <v>1533</v>
      </c>
      <c r="F365" s="102">
        <v>23.23</v>
      </c>
      <c r="G365" s="102">
        <v>23.43</v>
      </c>
      <c r="H365" s="102">
        <v>18.579999999999998</v>
      </c>
      <c r="I365" s="102"/>
      <c r="J365" s="445"/>
      <c r="K365" s="258">
        <f>ROUND(SUMIF('VGT-Bewegungsdaten'!B:B,A365,'VGT-Bewegungsdaten'!D:D),3)</f>
        <v>0</v>
      </c>
      <c r="L365" s="259">
        <f>ROUND(SUMIF('VGT-Bewegungsdaten'!B:B,$A365,'VGT-Bewegungsdaten'!E:E),5)</f>
        <v>0</v>
      </c>
      <c r="N365" s="298" t="s">
        <v>4918</v>
      </c>
      <c r="O365" s="298" t="s">
        <v>4925</v>
      </c>
      <c r="P365" s="261">
        <f>ROUND(SUMIF('AV-Bewegungsdaten'!B:B,A365,'AV-Bewegungsdaten'!D:D),3)</f>
        <v>0</v>
      </c>
      <c r="Q365" s="259">
        <f>ROUND(SUMIF('AV-Bewegungsdaten'!B:B,$A365,'AV-Bewegungsdaten'!E:E),5)</f>
        <v>0</v>
      </c>
      <c r="S365" s="444"/>
      <c r="T365" s="444"/>
      <c r="U365" s="261">
        <f>ROUND(SUMIF('DV-Bewegungsdaten'!B:B,A365,'DV-Bewegungsdaten'!D:D),3)</f>
        <v>0</v>
      </c>
      <c r="V365" s="259">
        <f>ROUND(SUMIF('DV-Bewegungsdaten'!B:B,A365,'DV-Bewegungsdaten'!E:E),5)</f>
        <v>0</v>
      </c>
      <c r="X365" s="444"/>
      <c r="Y365" s="444"/>
      <c r="AK365" s="305"/>
    </row>
    <row r="366" spans="1:37" ht="15" customHeight="1" x14ac:dyDescent="0.25">
      <c r="A366" s="103" t="s">
        <v>262</v>
      </c>
      <c r="B366" s="101" t="s">
        <v>2068</v>
      </c>
      <c r="C366" s="101" t="s">
        <v>3986</v>
      </c>
      <c r="D366" s="101" t="s">
        <v>263</v>
      </c>
      <c r="E366" s="101" t="s">
        <v>1536</v>
      </c>
      <c r="F366" s="102">
        <v>23.23</v>
      </c>
      <c r="G366" s="102">
        <v>23.43</v>
      </c>
      <c r="H366" s="102">
        <v>18.579999999999998</v>
      </c>
      <c r="I366" s="102"/>
      <c r="J366" s="445"/>
      <c r="K366" s="258">
        <f>ROUND(SUMIF('VGT-Bewegungsdaten'!B:B,A366,'VGT-Bewegungsdaten'!D:D),3)</f>
        <v>0</v>
      </c>
      <c r="L366" s="259">
        <f>ROUND(SUMIF('VGT-Bewegungsdaten'!B:B,$A366,'VGT-Bewegungsdaten'!E:E),5)</f>
        <v>0</v>
      </c>
      <c r="N366" s="298" t="s">
        <v>4918</v>
      </c>
      <c r="O366" s="298" t="s">
        <v>4925</v>
      </c>
      <c r="P366" s="261">
        <f>ROUND(SUMIF('AV-Bewegungsdaten'!B:B,A366,'AV-Bewegungsdaten'!D:D),3)</f>
        <v>0</v>
      </c>
      <c r="Q366" s="259">
        <f>ROUND(SUMIF('AV-Bewegungsdaten'!B:B,$A366,'AV-Bewegungsdaten'!E:E),5)</f>
        <v>0</v>
      </c>
      <c r="S366" s="444"/>
      <c r="T366" s="444"/>
      <c r="U366" s="261">
        <f>ROUND(SUMIF('DV-Bewegungsdaten'!B:B,A366,'DV-Bewegungsdaten'!D:D),3)</f>
        <v>0</v>
      </c>
      <c r="V366" s="259">
        <f>ROUND(SUMIF('DV-Bewegungsdaten'!B:B,A366,'DV-Bewegungsdaten'!E:E),5)</f>
        <v>0</v>
      </c>
      <c r="X366" s="444"/>
      <c r="Y366" s="444"/>
      <c r="AK366" s="305"/>
    </row>
    <row r="367" spans="1:37" ht="15" customHeight="1" x14ac:dyDescent="0.25">
      <c r="A367" s="103" t="s">
        <v>2577</v>
      </c>
      <c r="B367" s="101" t="s">
        <v>2068</v>
      </c>
      <c r="C367" s="101" t="s">
        <v>3986</v>
      </c>
      <c r="D367" s="101" t="s">
        <v>2578</v>
      </c>
      <c r="E367" s="101" t="s">
        <v>2536</v>
      </c>
      <c r="F367" s="102">
        <v>23.200000000000003</v>
      </c>
      <c r="G367" s="102">
        <v>23.400000000000002</v>
      </c>
      <c r="H367" s="102">
        <v>18.559999999999999</v>
      </c>
      <c r="I367" s="102"/>
      <c r="J367" s="445"/>
      <c r="K367" s="258">
        <f>ROUND(SUMIF('VGT-Bewegungsdaten'!B:B,A367,'VGT-Bewegungsdaten'!D:D),3)</f>
        <v>0</v>
      </c>
      <c r="L367" s="259">
        <f>ROUND(SUMIF('VGT-Bewegungsdaten'!B:B,$A367,'VGT-Bewegungsdaten'!E:E),5)</f>
        <v>0</v>
      </c>
      <c r="N367" s="298" t="s">
        <v>4918</v>
      </c>
      <c r="O367" s="298" t="s">
        <v>4925</v>
      </c>
      <c r="P367" s="261">
        <f>ROUND(SUMIF('AV-Bewegungsdaten'!B:B,A367,'AV-Bewegungsdaten'!D:D),3)</f>
        <v>0</v>
      </c>
      <c r="Q367" s="259">
        <f>ROUND(SUMIF('AV-Bewegungsdaten'!B:B,$A367,'AV-Bewegungsdaten'!E:E),5)</f>
        <v>0</v>
      </c>
      <c r="S367" s="444"/>
      <c r="T367" s="444"/>
      <c r="U367" s="261">
        <f>ROUND(SUMIF('DV-Bewegungsdaten'!B:B,A367,'DV-Bewegungsdaten'!D:D),3)</f>
        <v>0</v>
      </c>
      <c r="V367" s="259">
        <f>ROUND(SUMIF('DV-Bewegungsdaten'!B:B,A367,'DV-Bewegungsdaten'!E:E),5)</f>
        <v>0</v>
      </c>
      <c r="X367" s="444"/>
      <c r="Y367" s="444"/>
      <c r="AK367" s="305"/>
    </row>
    <row r="368" spans="1:37" ht="15" customHeight="1" x14ac:dyDescent="0.25">
      <c r="A368" s="103" t="s">
        <v>3320</v>
      </c>
      <c r="B368" s="101" t="s">
        <v>2068</v>
      </c>
      <c r="C368" s="101" t="s">
        <v>3986</v>
      </c>
      <c r="D368" s="101" t="s">
        <v>3321</v>
      </c>
      <c r="E368" s="101" t="s">
        <v>3279</v>
      </c>
      <c r="F368" s="102">
        <v>23.17</v>
      </c>
      <c r="G368" s="102">
        <v>23.37</v>
      </c>
      <c r="H368" s="102">
        <v>18.54</v>
      </c>
      <c r="I368" s="102"/>
      <c r="J368" s="445"/>
      <c r="K368" s="258">
        <f>ROUND(SUMIF('VGT-Bewegungsdaten'!B:B,A368,'VGT-Bewegungsdaten'!D:D),3)</f>
        <v>0</v>
      </c>
      <c r="L368" s="259">
        <f>ROUND(SUMIF('VGT-Bewegungsdaten'!B:B,$A368,'VGT-Bewegungsdaten'!E:E),5)</f>
        <v>0</v>
      </c>
      <c r="N368" s="298" t="s">
        <v>4918</v>
      </c>
      <c r="O368" s="298" t="s">
        <v>4925</v>
      </c>
      <c r="P368" s="261">
        <f>ROUND(SUMIF('AV-Bewegungsdaten'!B:B,A368,'AV-Bewegungsdaten'!D:D),3)</f>
        <v>0</v>
      </c>
      <c r="Q368" s="259">
        <f>ROUND(SUMIF('AV-Bewegungsdaten'!B:B,$A368,'AV-Bewegungsdaten'!E:E),5)</f>
        <v>0</v>
      </c>
      <c r="S368" s="444"/>
      <c r="T368" s="444"/>
      <c r="U368" s="261">
        <f>ROUND(SUMIF('DV-Bewegungsdaten'!B:B,A368,'DV-Bewegungsdaten'!D:D),3)</f>
        <v>0</v>
      </c>
      <c r="V368" s="259">
        <f>ROUND(SUMIF('DV-Bewegungsdaten'!B:B,A368,'DV-Bewegungsdaten'!E:E),5)</f>
        <v>0</v>
      </c>
      <c r="X368" s="444"/>
      <c r="Y368" s="444"/>
      <c r="AK368" s="305"/>
    </row>
    <row r="369" spans="1:37" ht="15" customHeight="1" x14ac:dyDescent="0.25">
      <c r="A369" s="103" t="s">
        <v>4081</v>
      </c>
      <c r="B369" s="101" t="s">
        <v>2068</v>
      </c>
      <c r="C369" s="101" t="s">
        <v>3986</v>
      </c>
      <c r="D369" s="101" t="s">
        <v>4082</v>
      </c>
      <c r="E369" s="101" t="s">
        <v>4040</v>
      </c>
      <c r="F369" s="102">
        <v>23.14</v>
      </c>
      <c r="G369" s="102">
        <v>23.34</v>
      </c>
      <c r="H369" s="102">
        <v>18.510000000000002</v>
      </c>
      <c r="I369" s="102"/>
      <c r="J369" s="445"/>
      <c r="K369" s="258">
        <f>ROUND(SUMIF('VGT-Bewegungsdaten'!B:B,A369,'VGT-Bewegungsdaten'!D:D),3)</f>
        <v>0</v>
      </c>
      <c r="L369" s="259">
        <f>ROUND(SUMIF('VGT-Bewegungsdaten'!B:B,$A369,'VGT-Bewegungsdaten'!E:E),5)</f>
        <v>0</v>
      </c>
      <c r="N369" s="298" t="s">
        <v>4918</v>
      </c>
      <c r="O369" s="298" t="s">
        <v>4925</v>
      </c>
      <c r="P369" s="261">
        <f>ROUND(SUMIF('AV-Bewegungsdaten'!B:B,A369,'AV-Bewegungsdaten'!D:D),3)</f>
        <v>0</v>
      </c>
      <c r="Q369" s="259">
        <f>ROUND(SUMIF('AV-Bewegungsdaten'!B:B,$A369,'AV-Bewegungsdaten'!E:E),5)</f>
        <v>0</v>
      </c>
      <c r="S369" s="444"/>
      <c r="T369" s="444"/>
      <c r="U369" s="261">
        <f>ROUND(SUMIF('DV-Bewegungsdaten'!B:B,A369,'DV-Bewegungsdaten'!D:D),3)</f>
        <v>0</v>
      </c>
      <c r="V369" s="259">
        <f>ROUND(SUMIF('DV-Bewegungsdaten'!B:B,A369,'DV-Bewegungsdaten'!E:E),5)</f>
        <v>0</v>
      </c>
      <c r="X369" s="444"/>
      <c r="Y369" s="444"/>
      <c r="AK369" s="305"/>
    </row>
    <row r="370" spans="1:37" ht="15" customHeight="1" x14ac:dyDescent="0.25">
      <c r="A370" s="103" t="s">
        <v>264</v>
      </c>
      <c r="B370" s="101" t="s">
        <v>2068</v>
      </c>
      <c r="C370" s="101" t="s">
        <v>3986</v>
      </c>
      <c r="D370" s="101" t="s">
        <v>265</v>
      </c>
      <c r="E370" s="101" t="s">
        <v>2443</v>
      </c>
      <c r="F370" s="102">
        <v>20.23</v>
      </c>
      <c r="G370" s="102">
        <v>20.43</v>
      </c>
      <c r="H370" s="102">
        <v>16.18</v>
      </c>
      <c r="I370" s="102"/>
      <c r="J370" s="445"/>
      <c r="K370" s="258">
        <f>ROUND(SUMIF('VGT-Bewegungsdaten'!B:B,A370,'VGT-Bewegungsdaten'!D:D),3)</f>
        <v>0</v>
      </c>
      <c r="L370" s="259">
        <f>ROUND(SUMIF('VGT-Bewegungsdaten'!B:B,$A370,'VGT-Bewegungsdaten'!E:E),5)</f>
        <v>0</v>
      </c>
      <c r="N370" s="298" t="s">
        <v>4918</v>
      </c>
      <c r="O370" s="298" t="s">
        <v>4925</v>
      </c>
      <c r="P370" s="261">
        <f>ROUND(SUMIF('AV-Bewegungsdaten'!B:B,A370,'AV-Bewegungsdaten'!D:D),3)</f>
        <v>0</v>
      </c>
      <c r="Q370" s="259">
        <f>ROUND(SUMIF('AV-Bewegungsdaten'!B:B,$A370,'AV-Bewegungsdaten'!E:E),5)</f>
        <v>0</v>
      </c>
      <c r="S370" s="444"/>
      <c r="T370" s="444"/>
      <c r="U370" s="261">
        <f>ROUND(SUMIF('DV-Bewegungsdaten'!B:B,A370,'DV-Bewegungsdaten'!D:D),3)</f>
        <v>0</v>
      </c>
      <c r="V370" s="259">
        <f>ROUND(SUMIF('DV-Bewegungsdaten'!B:B,A370,'DV-Bewegungsdaten'!E:E),5)</f>
        <v>0</v>
      </c>
      <c r="X370" s="444"/>
      <c r="Y370" s="444"/>
      <c r="AK370" s="305"/>
    </row>
    <row r="371" spans="1:37" ht="15" customHeight="1" x14ac:dyDescent="0.25">
      <c r="A371" s="103" t="s">
        <v>1622</v>
      </c>
      <c r="B371" s="101" t="s">
        <v>2068</v>
      </c>
      <c r="C371" s="101" t="s">
        <v>3986</v>
      </c>
      <c r="D371" s="101" t="s">
        <v>1623</v>
      </c>
      <c r="E371" s="101" t="s">
        <v>1533</v>
      </c>
      <c r="F371" s="102">
        <v>23.23</v>
      </c>
      <c r="G371" s="102">
        <v>23.43</v>
      </c>
      <c r="H371" s="102">
        <v>18.579999999999998</v>
      </c>
      <c r="I371" s="102"/>
      <c r="J371" s="445"/>
      <c r="K371" s="258">
        <f>ROUND(SUMIF('VGT-Bewegungsdaten'!B:B,A371,'VGT-Bewegungsdaten'!D:D),3)</f>
        <v>0</v>
      </c>
      <c r="L371" s="259">
        <f>ROUND(SUMIF('VGT-Bewegungsdaten'!B:B,$A371,'VGT-Bewegungsdaten'!E:E),5)</f>
        <v>0</v>
      </c>
      <c r="N371" s="298" t="s">
        <v>4918</v>
      </c>
      <c r="O371" s="298" t="s">
        <v>4925</v>
      </c>
      <c r="P371" s="261">
        <f>ROUND(SUMIF('AV-Bewegungsdaten'!B:B,A371,'AV-Bewegungsdaten'!D:D),3)</f>
        <v>0</v>
      </c>
      <c r="Q371" s="259">
        <f>ROUND(SUMIF('AV-Bewegungsdaten'!B:B,$A371,'AV-Bewegungsdaten'!E:E),5)</f>
        <v>0</v>
      </c>
      <c r="S371" s="444"/>
      <c r="T371" s="444"/>
      <c r="U371" s="261">
        <f>ROUND(SUMIF('DV-Bewegungsdaten'!B:B,A371,'DV-Bewegungsdaten'!D:D),3)</f>
        <v>0</v>
      </c>
      <c r="V371" s="259">
        <f>ROUND(SUMIF('DV-Bewegungsdaten'!B:B,A371,'DV-Bewegungsdaten'!E:E),5)</f>
        <v>0</v>
      </c>
      <c r="X371" s="444"/>
      <c r="Y371" s="444"/>
      <c r="AK371" s="305"/>
    </row>
    <row r="372" spans="1:37" ht="15" customHeight="1" x14ac:dyDescent="0.25">
      <c r="A372" s="103" t="s">
        <v>1624</v>
      </c>
      <c r="B372" s="101" t="s">
        <v>2068</v>
      </c>
      <c r="C372" s="101" t="s">
        <v>3986</v>
      </c>
      <c r="D372" s="101" t="s">
        <v>1625</v>
      </c>
      <c r="E372" s="101" t="s">
        <v>1536</v>
      </c>
      <c r="F372" s="102">
        <v>23.23</v>
      </c>
      <c r="G372" s="102">
        <v>23.43</v>
      </c>
      <c r="H372" s="102">
        <v>18.579999999999998</v>
      </c>
      <c r="I372" s="102"/>
      <c r="J372" s="445"/>
      <c r="K372" s="258">
        <f>ROUND(SUMIF('VGT-Bewegungsdaten'!B:B,A372,'VGT-Bewegungsdaten'!D:D),3)</f>
        <v>0</v>
      </c>
      <c r="L372" s="259">
        <f>ROUND(SUMIF('VGT-Bewegungsdaten'!B:B,$A372,'VGT-Bewegungsdaten'!E:E),5)</f>
        <v>0</v>
      </c>
      <c r="N372" s="298" t="s">
        <v>4918</v>
      </c>
      <c r="O372" s="298" t="s">
        <v>4925</v>
      </c>
      <c r="P372" s="261">
        <f>ROUND(SUMIF('AV-Bewegungsdaten'!B:B,A372,'AV-Bewegungsdaten'!D:D),3)</f>
        <v>0</v>
      </c>
      <c r="Q372" s="259">
        <f>ROUND(SUMIF('AV-Bewegungsdaten'!B:B,$A372,'AV-Bewegungsdaten'!E:E),5)</f>
        <v>0</v>
      </c>
      <c r="S372" s="444"/>
      <c r="T372" s="444"/>
      <c r="U372" s="261">
        <f>ROUND(SUMIF('DV-Bewegungsdaten'!B:B,A372,'DV-Bewegungsdaten'!D:D),3)</f>
        <v>0</v>
      </c>
      <c r="V372" s="259">
        <f>ROUND(SUMIF('DV-Bewegungsdaten'!B:B,A372,'DV-Bewegungsdaten'!E:E),5)</f>
        <v>0</v>
      </c>
      <c r="X372" s="444"/>
      <c r="Y372" s="444"/>
      <c r="AK372" s="305"/>
    </row>
    <row r="373" spans="1:37" ht="15" customHeight="1" x14ac:dyDescent="0.25">
      <c r="A373" s="103" t="s">
        <v>2579</v>
      </c>
      <c r="B373" s="101" t="s">
        <v>2068</v>
      </c>
      <c r="C373" s="101" t="s">
        <v>3986</v>
      </c>
      <c r="D373" s="101" t="s">
        <v>2580</v>
      </c>
      <c r="E373" s="101" t="s">
        <v>2536</v>
      </c>
      <c r="F373" s="102">
        <v>23.200000000000003</v>
      </c>
      <c r="G373" s="102">
        <v>23.400000000000002</v>
      </c>
      <c r="H373" s="102">
        <v>18.559999999999999</v>
      </c>
      <c r="I373" s="102"/>
      <c r="J373" s="445"/>
      <c r="K373" s="258">
        <f>ROUND(SUMIF('VGT-Bewegungsdaten'!B:B,A373,'VGT-Bewegungsdaten'!D:D),3)</f>
        <v>0</v>
      </c>
      <c r="L373" s="259">
        <f>ROUND(SUMIF('VGT-Bewegungsdaten'!B:B,$A373,'VGT-Bewegungsdaten'!E:E),5)</f>
        <v>0</v>
      </c>
      <c r="N373" s="298" t="s">
        <v>4918</v>
      </c>
      <c r="O373" s="298" t="s">
        <v>4925</v>
      </c>
      <c r="P373" s="261">
        <f>ROUND(SUMIF('AV-Bewegungsdaten'!B:B,A373,'AV-Bewegungsdaten'!D:D),3)</f>
        <v>0</v>
      </c>
      <c r="Q373" s="259">
        <f>ROUND(SUMIF('AV-Bewegungsdaten'!B:B,$A373,'AV-Bewegungsdaten'!E:E),5)</f>
        <v>0</v>
      </c>
      <c r="S373" s="444"/>
      <c r="T373" s="444"/>
      <c r="U373" s="261">
        <f>ROUND(SUMIF('DV-Bewegungsdaten'!B:B,A373,'DV-Bewegungsdaten'!D:D),3)</f>
        <v>0</v>
      </c>
      <c r="V373" s="259">
        <f>ROUND(SUMIF('DV-Bewegungsdaten'!B:B,A373,'DV-Bewegungsdaten'!E:E),5)</f>
        <v>0</v>
      </c>
      <c r="X373" s="444"/>
      <c r="Y373" s="444"/>
      <c r="AK373" s="305"/>
    </row>
    <row r="374" spans="1:37" ht="15" customHeight="1" x14ac:dyDescent="0.25">
      <c r="A374" s="103" t="s">
        <v>3322</v>
      </c>
      <c r="B374" s="101" t="s">
        <v>2068</v>
      </c>
      <c r="C374" s="101" t="s">
        <v>3986</v>
      </c>
      <c r="D374" s="101" t="s">
        <v>3323</v>
      </c>
      <c r="E374" s="101" t="s">
        <v>3279</v>
      </c>
      <c r="F374" s="102">
        <v>23.17</v>
      </c>
      <c r="G374" s="102">
        <v>23.37</v>
      </c>
      <c r="H374" s="102">
        <v>18.54</v>
      </c>
      <c r="I374" s="102"/>
      <c r="J374" s="445"/>
      <c r="K374" s="258">
        <f>ROUND(SUMIF('VGT-Bewegungsdaten'!B:B,A374,'VGT-Bewegungsdaten'!D:D),3)</f>
        <v>0</v>
      </c>
      <c r="L374" s="259">
        <f>ROUND(SUMIF('VGT-Bewegungsdaten'!B:B,$A374,'VGT-Bewegungsdaten'!E:E),5)</f>
        <v>0</v>
      </c>
      <c r="N374" s="298" t="s">
        <v>4918</v>
      </c>
      <c r="O374" s="298" t="s">
        <v>4925</v>
      </c>
      <c r="P374" s="261">
        <f>ROUND(SUMIF('AV-Bewegungsdaten'!B:B,A374,'AV-Bewegungsdaten'!D:D),3)</f>
        <v>0</v>
      </c>
      <c r="Q374" s="259">
        <f>ROUND(SUMIF('AV-Bewegungsdaten'!B:B,$A374,'AV-Bewegungsdaten'!E:E),5)</f>
        <v>0</v>
      </c>
      <c r="S374" s="444"/>
      <c r="T374" s="444"/>
      <c r="U374" s="261">
        <f>ROUND(SUMIF('DV-Bewegungsdaten'!B:B,A374,'DV-Bewegungsdaten'!D:D),3)</f>
        <v>0</v>
      </c>
      <c r="V374" s="259">
        <f>ROUND(SUMIF('DV-Bewegungsdaten'!B:B,A374,'DV-Bewegungsdaten'!E:E),5)</f>
        <v>0</v>
      </c>
      <c r="X374" s="444"/>
      <c r="Y374" s="444"/>
      <c r="AK374" s="305"/>
    </row>
    <row r="375" spans="1:37" ht="15" customHeight="1" x14ac:dyDescent="0.25">
      <c r="A375" s="103" t="s">
        <v>4083</v>
      </c>
      <c r="B375" s="101" t="s">
        <v>2068</v>
      </c>
      <c r="C375" s="101" t="s">
        <v>3986</v>
      </c>
      <c r="D375" s="101" t="s">
        <v>4084</v>
      </c>
      <c r="E375" s="101" t="s">
        <v>4040</v>
      </c>
      <c r="F375" s="102">
        <v>23.14</v>
      </c>
      <c r="G375" s="102">
        <v>23.34</v>
      </c>
      <c r="H375" s="102">
        <v>18.510000000000002</v>
      </c>
      <c r="I375" s="102"/>
      <c r="J375" s="445"/>
      <c r="K375" s="258">
        <f>ROUND(SUMIF('VGT-Bewegungsdaten'!B:B,A375,'VGT-Bewegungsdaten'!D:D),3)</f>
        <v>0</v>
      </c>
      <c r="L375" s="259">
        <f>ROUND(SUMIF('VGT-Bewegungsdaten'!B:B,$A375,'VGT-Bewegungsdaten'!E:E),5)</f>
        <v>0</v>
      </c>
      <c r="N375" s="298" t="s">
        <v>4918</v>
      </c>
      <c r="O375" s="298" t="s">
        <v>4925</v>
      </c>
      <c r="P375" s="261">
        <f>ROUND(SUMIF('AV-Bewegungsdaten'!B:B,A375,'AV-Bewegungsdaten'!D:D),3)</f>
        <v>0</v>
      </c>
      <c r="Q375" s="259">
        <f>ROUND(SUMIF('AV-Bewegungsdaten'!B:B,$A375,'AV-Bewegungsdaten'!E:E),5)</f>
        <v>0</v>
      </c>
      <c r="S375" s="444"/>
      <c r="T375" s="444"/>
      <c r="U375" s="261">
        <f>ROUND(SUMIF('DV-Bewegungsdaten'!B:B,A375,'DV-Bewegungsdaten'!D:D),3)</f>
        <v>0</v>
      </c>
      <c r="V375" s="259">
        <f>ROUND(SUMIF('DV-Bewegungsdaten'!B:B,A375,'DV-Bewegungsdaten'!E:E),5)</f>
        <v>0</v>
      </c>
      <c r="X375" s="444"/>
      <c r="Y375" s="444"/>
      <c r="AK375" s="305"/>
    </row>
    <row r="376" spans="1:37" ht="15" customHeight="1" x14ac:dyDescent="0.25">
      <c r="A376" s="103" t="s">
        <v>1626</v>
      </c>
      <c r="B376" s="101" t="s">
        <v>2068</v>
      </c>
      <c r="C376" s="101" t="s">
        <v>3986</v>
      </c>
      <c r="D376" s="101" t="s">
        <v>1627</v>
      </c>
      <c r="E376" s="101" t="s">
        <v>2443</v>
      </c>
      <c r="F376" s="102">
        <v>21.23</v>
      </c>
      <c r="G376" s="102">
        <v>21.43</v>
      </c>
      <c r="H376" s="102">
        <v>16.98</v>
      </c>
      <c r="I376" s="102"/>
      <c r="J376" s="445"/>
      <c r="K376" s="258">
        <f>ROUND(SUMIF('VGT-Bewegungsdaten'!B:B,A376,'VGT-Bewegungsdaten'!D:D),3)</f>
        <v>0</v>
      </c>
      <c r="L376" s="259">
        <f>ROUND(SUMIF('VGT-Bewegungsdaten'!B:B,$A376,'VGT-Bewegungsdaten'!E:E),5)</f>
        <v>0</v>
      </c>
      <c r="N376" s="298" t="s">
        <v>4918</v>
      </c>
      <c r="O376" s="298" t="s">
        <v>4925</v>
      </c>
      <c r="P376" s="261">
        <f>ROUND(SUMIF('AV-Bewegungsdaten'!B:B,A376,'AV-Bewegungsdaten'!D:D),3)</f>
        <v>0</v>
      </c>
      <c r="Q376" s="259">
        <f>ROUND(SUMIF('AV-Bewegungsdaten'!B:B,$A376,'AV-Bewegungsdaten'!E:E),5)</f>
        <v>0</v>
      </c>
      <c r="S376" s="444"/>
      <c r="T376" s="444"/>
      <c r="U376" s="261">
        <f>ROUND(SUMIF('DV-Bewegungsdaten'!B:B,A376,'DV-Bewegungsdaten'!D:D),3)</f>
        <v>0</v>
      </c>
      <c r="V376" s="259">
        <f>ROUND(SUMIF('DV-Bewegungsdaten'!B:B,A376,'DV-Bewegungsdaten'!E:E),5)</f>
        <v>0</v>
      </c>
      <c r="X376" s="444"/>
      <c r="Y376" s="444"/>
      <c r="AK376" s="305"/>
    </row>
    <row r="377" spans="1:37" ht="15" customHeight="1" x14ac:dyDescent="0.25">
      <c r="A377" s="103" t="s">
        <v>1628</v>
      </c>
      <c r="B377" s="101" t="s">
        <v>2068</v>
      </c>
      <c r="C377" s="101" t="s">
        <v>3986</v>
      </c>
      <c r="D377" s="101" t="s">
        <v>1629</v>
      </c>
      <c r="E377" s="101" t="s">
        <v>1533</v>
      </c>
      <c r="F377" s="102">
        <v>24.23</v>
      </c>
      <c r="G377" s="102">
        <v>24.43</v>
      </c>
      <c r="H377" s="102">
        <v>19.38</v>
      </c>
      <c r="I377" s="102"/>
      <c r="J377" s="445"/>
      <c r="K377" s="258">
        <f>ROUND(SUMIF('VGT-Bewegungsdaten'!B:B,A377,'VGT-Bewegungsdaten'!D:D),3)</f>
        <v>0</v>
      </c>
      <c r="L377" s="259">
        <f>ROUND(SUMIF('VGT-Bewegungsdaten'!B:B,$A377,'VGT-Bewegungsdaten'!E:E),5)</f>
        <v>0</v>
      </c>
      <c r="N377" s="298" t="s">
        <v>4918</v>
      </c>
      <c r="O377" s="298" t="s">
        <v>4925</v>
      </c>
      <c r="P377" s="261">
        <f>ROUND(SUMIF('AV-Bewegungsdaten'!B:B,A377,'AV-Bewegungsdaten'!D:D),3)</f>
        <v>0</v>
      </c>
      <c r="Q377" s="259">
        <f>ROUND(SUMIF('AV-Bewegungsdaten'!B:B,$A377,'AV-Bewegungsdaten'!E:E),5)</f>
        <v>0</v>
      </c>
      <c r="S377" s="444"/>
      <c r="T377" s="444"/>
      <c r="U377" s="261">
        <f>ROUND(SUMIF('DV-Bewegungsdaten'!B:B,A377,'DV-Bewegungsdaten'!D:D),3)</f>
        <v>0</v>
      </c>
      <c r="V377" s="259">
        <f>ROUND(SUMIF('DV-Bewegungsdaten'!B:B,A377,'DV-Bewegungsdaten'!E:E),5)</f>
        <v>0</v>
      </c>
      <c r="X377" s="444"/>
      <c r="Y377" s="444"/>
      <c r="AK377" s="305"/>
    </row>
    <row r="378" spans="1:37" ht="15" customHeight="1" x14ac:dyDescent="0.25">
      <c r="A378" s="103" t="s">
        <v>1630</v>
      </c>
      <c r="B378" s="101" t="s">
        <v>2068</v>
      </c>
      <c r="C378" s="101" t="s">
        <v>3986</v>
      </c>
      <c r="D378" s="101" t="s">
        <v>1631</v>
      </c>
      <c r="E378" s="101" t="s">
        <v>1536</v>
      </c>
      <c r="F378" s="102">
        <v>24.23</v>
      </c>
      <c r="G378" s="102">
        <v>24.43</v>
      </c>
      <c r="H378" s="102">
        <v>19.38</v>
      </c>
      <c r="I378" s="102"/>
      <c r="J378" s="445"/>
      <c r="K378" s="258">
        <f>ROUND(SUMIF('VGT-Bewegungsdaten'!B:B,A378,'VGT-Bewegungsdaten'!D:D),3)</f>
        <v>0</v>
      </c>
      <c r="L378" s="259">
        <f>ROUND(SUMIF('VGT-Bewegungsdaten'!B:B,$A378,'VGT-Bewegungsdaten'!E:E),5)</f>
        <v>0</v>
      </c>
      <c r="N378" s="298" t="s">
        <v>4918</v>
      </c>
      <c r="O378" s="298" t="s">
        <v>4925</v>
      </c>
      <c r="P378" s="261">
        <f>ROUND(SUMIF('AV-Bewegungsdaten'!B:B,A378,'AV-Bewegungsdaten'!D:D),3)</f>
        <v>0</v>
      </c>
      <c r="Q378" s="259">
        <f>ROUND(SUMIF('AV-Bewegungsdaten'!B:B,$A378,'AV-Bewegungsdaten'!E:E),5)</f>
        <v>0</v>
      </c>
      <c r="S378" s="444"/>
      <c r="T378" s="444"/>
      <c r="U378" s="261">
        <f>ROUND(SUMIF('DV-Bewegungsdaten'!B:B,A378,'DV-Bewegungsdaten'!D:D),3)</f>
        <v>0</v>
      </c>
      <c r="V378" s="259">
        <f>ROUND(SUMIF('DV-Bewegungsdaten'!B:B,A378,'DV-Bewegungsdaten'!E:E),5)</f>
        <v>0</v>
      </c>
      <c r="X378" s="444"/>
      <c r="Y378" s="444"/>
      <c r="AK378" s="305"/>
    </row>
    <row r="379" spans="1:37" ht="15" customHeight="1" x14ac:dyDescent="0.25">
      <c r="A379" s="103" t="s">
        <v>2581</v>
      </c>
      <c r="B379" s="101" t="s">
        <v>2068</v>
      </c>
      <c r="C379" s="101" t="s">
        <v>3986</v>
      </c>
      <c r="D379" s="101" t="s">
        <v>2582</v>
      </c>
      <c r="E379" s="101" t="s">
        <v>2536</v>
      </c>
      <c r="F379" s="102">
        <v>24.200000000000003</v>
      </c>
      <c r="G379" s="102">
        <v>24.400000000000002</v>
      </c>
      <c r="H379" s="102">
        <v>19.36</v>
      </c>
      <c r="I379" s="102"/>
      <c r="J379" s="445"/>
      <c r="K379" s="258">
        <f>ROUND(SUMIF('VGT-Bewegungsdaten'!B:B,A379,'VGT-Bewegungsdaten'!D:D),3)</f>
        <v>0</v>
      </c>
      <c r="L379" s="259">
        <f>ROUND(SUMIF('VGT-Bewegungsdaten'!B:B,$A379,'VGT-Bewegungsdaten'!E:E),5)</f>
        <v>0</v>
      </c>
      <c r="N379" s="298" t="s">
        <v>4918</v>
      </c>
      <c r="O379" s="298" t="s">
        <v>4925</v>
      </c>
      <c r="P379" s="261">
        <f>ROUND(SUMIF('AV-Bewegungsdaten'!B:B,A379,'AV-Bewegungsdaten'!D:D),3)</f>
        <v>0</v>
      </c>
      <c r="Q379" s="259">
        <f>ROUND(SUMIF('AV-Bewegungsdaten'!B:B,$A379,'AV-Bewegungsdaten'!E:E),5)</f>
        <v>0</v>
      </c>
      <c r="S379" s="444"/>
      <c r="T379" s="444"/>
      <c r="U379" s="261">
        <f>ROUND(SUMIF('DV-Bewegungsdaten'!B:B,A379,'DV-Bewegungsdaten'!D:D),3)</f>
        <v>0</v>
      </c>
      <c r="V379" s="259">
        <f>ROUND(SUMIF('DV-Bewegungsdaten'!B:B,A379,'DV-Bewegungsdaten'!E:E),5)</f>
        <v>0</v>
      </c>
      <c r="X379" s="444"/>
      <c r="Y379" s="444"/>
      <c r="AK379" s="305"/>
    </row>
    <row r="380" spans="1:37" ht="15" customHeight="1" x14ac:dyDescent="0.25">
      <c r="A380" s="103" t="s">
        <v>3324</v>
      </c>
      <c r="B380" s="101" t="s">
        <v>2068</v>
      </c>
      <c r="C380" s="101" t="s">
        <v>3986</v>
      </c>
      <c r="D380" s="101" t="s">
        <v>3325</v>
      </c>
      <c r="E380" s="101" t="s">
        <v>3279</v>
      </c>
      <c r="F380" s="102">
        <v>24.17</v>
      </c>
      <c r="G380" s="102">
        <v>24.37</v>
      </c>
      <c r="H380" s="102">
        <v>19.34</v>
      </c>
      <c r="I380" s="102"/>
      <c r="J380" s="445"/>
      <c r="K380" s="258">
        <f>ROUND(SUMIF('VGT-Bewegungsdaten'!B:B,A380,'VGT-Bewegungsdaten'!D:D),3)</f>
        <v>0</v>
      </c>
      <c r="L380" s="259">
        <f>ROUND(SUMIF('VGT-Bewegungsdaten'!B:B,$A380,'VGT-Bewegungsdaten'!E:E),5)</f>
        <v>0</v>
      </c>
      <c r="N380" s="298" t="s">
        <v>4918</v>
      </c>
      <c r="O380" s="298" t="s">
        <v>4925</v>
      </c>
      <c r="P380" s="261">
        <f>ROUND(SUMIF('AV-Bewegungsdaten'!B:B,A380,'AV-Bewegungsdaten'!D:D),3)</f>
        <v>0</v>
      </c>
      <c r="Q380" s="259">
        <f>ROUND(SUMIF('AV-Bewegungsdaten'!B:B,$A380,'AV-Bewegungsdaten'!E:E),5)</f>
        <v>0</v>
      </c>
      <c r="S380" s="444"/>
      <c r="T380" s="444"/>
      <c r="U380" s="261">
        <f>ROUND(SUMIF('DV-Bewegungsdaten'!B:B,A380,'DV-Bewegungsdaten'!D:D),3)</f>
        <v>0</v>
      </c>
      <c r="V380" s="259">
        <f>ROUND(SUMIF('DV-Bewegungsdaten'!B:B,A380,'DV-Bewegungsdaten'!E:E),5)</f>
        <v>0</v>
      </c>
      <c r="X380" s="444"/>
      <c r="Y380" s="444"/>
      <c r="AK380" s="305"/>
    </row>
    <row r="381" spans="1:37" ht="15" customHeight="1" x14ac:dyDescent="0.25">
      <c r="A381" s="103" t="s">
        <v>4085</v>
      </c>
      <c r="B381" s="101" t="s">
        <v>2068</v>
      </c>
      <c r="C381" s="101" t="s">
        <v>3986</v>
      </c>
      <c r="D381" s="101" t="s">
        <v>4086</v>
      </c>
      <c r="E381" s="101" t="s">
        <v>4040</v>
      </c>
      <c r="F381" s="102">
        <v>24.14</v>
      </c>
      <c r="G381" s="102">
        <v>24.34</v>
      </c>
      <c r="H381" s="102">
        <v>19.309999999999999</v>
      </c>
      <c r="I381" s="102"/>
      <c r="J381" s="445"/>
      <c r="K381" s="258">
        <f>ROUND(SUMIF('VGT-Bewegungsdaten'!B:B,A381,'VGT-Bewegungsdaten'!D:D),3)</f>
        <v>0</v>
      </c>
      <c r="L381" s="259">
        <f>ROUND(SUMIF('VGT-Bewegungsdaten'!B:B,$A381,'VGT-Bewegungsdaten'!E:E),5)</f>
        <v>0</v>
      </c>
      <c r="N381" s="298" t="s">
        <v>4918</v>
      </c>
      <c r="O381" s="298" t="s">
        <v>4925</v>
      </c>
      <c r="P381" s="261">
        <f>ROUND(SUMIF('AV-Bewegungsdaten'!B:B,A381,'AV-Bewegungsdaten'!D:D),3)</f>
        <v>0</v>
      </c>
      <c r="Q381" s="259">
        <f>ROUND(SUMIF('AV-Bewegungsdaten'!B:B,$A381,'AV-Bewegungsdaten'!E:E),5)</f>
        <v>0</v>
      </c>
      <c r="S381" s="444"/>
      <c r="T381" s="444"/>
      <c r="U381" s="261">
        <f>ROUND(SUMIF('DV-Bewegungsdaten'!B:B,A381,'DV-Bewegungsdaten'!D:D),3)</f>
        <v>0</v>
      </c>
      <c r="V381" s="259">
        <f>ROUND(SUMIF('DV-Bewegungsdaten'!B:B,A381,'DV-Bewegungsdaten'!E:E),5)</f>
        <v>0</v>
      </c>
      <c r="X381" s="444"/>
      <c r="Y381" s="444"/>
      <c r="AK381" s="305"/>
    </row>
    <row r="382" spans="1:37" ht="15" customHeight="1" x14ac:dyDescent="0.25">
      <c r="A382" s="103" t="s">
        <v>2422</v>
      </c>
      <c r="B382" s="101" t="s">
        <v>2068</v>
      </c>
      <c r="C382" s="101" t="s">
        <v>3986</v>
      </c>
      <c r="D382" s="101" t="s">
        <v>2371</v>
      </c>
      <c r="E382" s="101" t="s">
        <v>2443</v>
      </c>
      <c r="F382" s="102">
        <v>9.2100000000000009</v>
      </c>
      <c r="G382" s="102">
        <v>9.41</v>
      </c>
      <c r="H382" s="102">
        <v>7.37</v>
      </c>
      <c r="I382" s="102"/>
      <c r="J382" s="445"/>
      <c r="K382" s="258">
        <f>ROUND(SUMIF('VGT-Bewegungsdaten'!B:B,A382,'VGT-Bewegungsdaten'!D:D),3)</f>
        <v>0</v>
      </c>
      <c r="L382" s="259">
        <f>ROUND(SUMIF('VGT-Bewegungsdaten'!B:B,$A382,'VGT-Bewegungsdaten'!E:E),5)</f>
        <v>0</v>
      </c>
      <c r="N382" s="298" t="s">
        <v>4918</v>
      </c>
      <c r="O382" s="298" t="s">
        <v>4925</v>
      </c>
      <c r="P382" s="261">
        <f>ROUND(SUMIF('AV-Bewegungsdaten'!B:B,A382,'AV-Bewegungsdaten'!D:D),3)</f>
        <v>0</v>
      </c>
      <c r="Q382" s="259">
        <f>ROUND(SUMIF('AV-Bewegungsdaten'!B:B,$A382,'AV-Bewegungsdaten'!E:E),5)</f>
        <v>0</v>
      </c>
      <c r="S382" s="444"/>
      <c r="T382" s="444"/>
      <c r="U382" s="261">
        <f>ROUND(SUMIF('DV-Bewegungsdaten'!B:B,A382,'DV-Bewegungsdaten'!D:D),3)</f>
        <v>0</v>
      </c>
      <c r="V382" s="259">
        <f>ROUND(SUMIF('DV-Bewegungsdaten'!B:B,A382,'DV-Bewegungsdaten'!E:E),5)</f>
        <v>0</v>
      </c>
      <c r="X382" s="444"/>
      <c r="Y382" s="444"/>
      <c r="AK382" s="305"/>
    </row>
    <row r="383" spans="1:37" ht="15" customHeight="1" x14ac:dyDescent="0.25">
      <c r="A383" s="103" t="s">
        <v>1632</v>
      </c>
      <c r="B383" s="101" t="s">
        <v>2068</v>
      </c>
      <c r="C383" s="101" t="s">
        <v>3986</v>
      </c>
      <c r="D383" s="101" t="s">
        <v>1633</v>
      </c>
      <c r="E383" s="101" t="s">
        <v>1536</v>
      </c>
      <c r="F383" s="102">
        <v>12.21</v>
      </c>
      <c r="G383" s="102">
        <v>12.41</v>
      </c>
      <c r="H383" s="102">
        <v>9.77</v>
      </c>
      <c r="I383" s="102"/>
      <c r="J383" s="445"/>
      <c r="K383" s="258">
        <f>ROUND(SUMIF('VGT-Bewegungsdaten'!B:B,A383,'VGT-Bewegungsdaten'!D:D),3)</f>
        <v>0</v>
      </c>
      <c r="L383" s="259">
        <f>ROUND(SUMIF('VGT-Bewegungsdaten'!B:B,$A383,'VGT-Bewegungsdaten'!E:E),5)</f>
        <v>0</v>
      </c>
      <c r="N383" s="298" t="s">
        <v>4918</v>
      </c>
      <c r="O383" s="298" t="s">
        <v>4925</v>
      </c>
      <c r="P383" s="261">
        <f>ROUND(SUMIF('AV-Bewegungsdaten'!B:B,A383,'AV-Bewegungsdaten'!D:D),3)</f>
        <v>0</v>
      </c>
      <c r="Q383" s="259">
        <f>ROUND(SUMIF('AV-Bewegungsdaten'!B:B,$A383,'AV-Bewegungsdaten'!E:E),5)</f>
        <v>0</v>
      </c>
      <c r="S383" s="444"/>
      <c r="T383" s="444"/>
      <c r="U383" s="261">
        <f>ROUND(SUMIF('DV-Bewegungsdaten'!B:B,A383,'DV-Bewegungsdaten'!D:D),3)</f>
        <v>0</v>
      </c>
      <c r="V383" s="259">
        <f>ROUND(SUMIF('DV-Bewegungsdaten'!B:B,A383,'DV-Bewegungsdaten'!E:E),5)</f>
        <v>0</v>
      </c>
      <c r="X383" s="444"/>
      <c r="Y383" s="444"/>
      <c r="AK383" s="305"/>
    </row>
    <row r="384" spans="1:37" ht="15" customHeight="1" x14ac:dyDescent="0.25">
      <c r="A384" s="103" t="s">
        <v>2583</v>
      </c>
      <c r="B384" s="101" t="s">
        <v>2068</v>
      </c>
      <c r="C384" s="101" t="s">
        <v>3986</v>
      </c>
      <c r="D384" s="101" t="s">
        <v>2584</v>
      </c>
      <c r="E384" s="101" t="s">
        <v>2536</v>
      </c>
      <c r="F384" s="102">
        <v>12.180000000000001</v>
      </c>
      <c r="G384" s="102">
        <v>12.38</v>
      </c>
      <c r="H384" s="102">
        <v>9.74</v>
      </c>
      <c r="I384" s="102"/>
      <c r="J384" s="445"/>
      <c r="K384" s="258">
        <f>ROUND(SUMIF('VGT-Bewegungsdaten'!B:B,A384,'VGT-Bewegungsdaten'!D:D),3)</f>
        <v>0</v>
      </c>
      <c r="L384" s="259">
        <f>ROUND(SUMIF('VGT-Bewegungsdaten'!B:B,$A384,'VGT-Bewegungsdaten'!E:E),5)</f>
        <v>0</v>
      </c>
      <c r="N384" s="298" t="s">
        <v>4918</v>
      </c>
      <c r="O384" s="298" t="s">
        <v>4925</v>
      </c>
      <c r="P384" s="261">
        <f>ROUND(SUMIF('AV-Bewegungsdaten'!B:B,A384,'AV-Bewegungsdaten'!D:D),3)</f>
        <v>0</v>
      </c>
      <c r="Q384" s="259">
        <f>ROUND(SUMIF('AV-Bewegungsdaten'!B:B,$A384,'AV-Bewegungsdaten'!E:E),5)</f>
        <v>0</v>
      </c>
      <c r="S384" s="444"/>
      <c r="T384" s="444"/>
      <c r="U384" s="261">
        <f>ROUND(SUMIF('DV-Bewegungsdaten'!B:B,A384,'DV-Bewegungsdaten'!D:D),3)</f>
        <v>0</v>
      </c>
      <c r="V384" s="259">
        <f>ROUND(SUMIF('DV-Bewegungsdaten'!B:B,A384,'DV-Bewegungsdaten'!E:E),5)</f>
        <v>0</v>
      </c>
      <c r="X384" s="444"/>
      <c r="Y384" s="444"/>
      <c r="AK384" s="305"/>
    </row>
    <row r="385" spans="1:37" ht="15" customHeight="1" x14ac:dyDescent="0.25">
      <c r="A385" s="103" t="s">
        <v>3326</v>
      </c>
      <c r="B385" s="101" t="s">
        <v>2068</v>
      </c>
      <c r="C385" s="101" t="s">
        <v>3986</v>
      </c>
      <c r="D385" s="101" t="s">
        <v>3327</v>
      </c>
      <c r="E385" s="101" t="s">
        <v>3279</v>
      </c>
      <c r="F385" s="102">
        <v>12.15</v>
      </c>
      <c r="G385" s="102">
        <v>12.35</v>
      </c>
      <c r="H385" s="102">
        <v>9.7200000000000006</v>
      </c>
      <c r="I385" s="102"/>
      <c r="J385" s="445"/>
      <c r="K385" s="258">
        <f>ROUND(SUMIF('VGT-Bewegungsdaten'!B:B,A385,'VGT-Bewegungsdaten'!D:D),3)</f>
        <v>0</v>
      </c>
      <c r="L385" s="259">
        <f>ROUND(SUMIF('VGT-Bewegungsdaten'!B:B,$A385,'VGT-Bewegungsdaten'!E:E),5)</f>
        <v>0</v>
      </c>
      <c r="N385" s="298" t="s">
        <v>4918</v>
      </c>
      <c r="O385" s="298" t="s">
        <v>4925</v>
      </c>
      <c r="P385" s="261">
        <f>ROUND(SUMIF('AV-Bewegungsdaten'!B:B,A385,'AV-Bewegungsdaten'!D:D),3)</f>
        <v>0</v>
      </c>
      <c r="Q385" s="259">
        <f>ROUND(SUMIF('AV-Bewegungsdaten'!B:B,$A385,'AV-Bewegungsdaten'!E:E),5)</f>
        <v>0</v>
      </c>
      <c r="S385" s="444"/>
      <c r="T385" s="444"/>
      <c r="U385" s="261">
        <f>ROUND(SUMIF('DV-Bewegungsdaten'!B:B,A385,'DV-Bewegungsdaten'!D:D),3)</f>
        <v>0</v>
      </c>
      <c r="V385" s="259">
        <f>ROUND(SUMIF('DV-Bewegungsdaten'!B:B,A385,'DV-Bewegungsdaten'!E:E),5)</f>
        <v>0</v>
      </c>
      <c r="X385" s="444"/>
      <c r="Y385" s="444"/>
      <c r="AK385" s="305"/>
    </row>
    <row r="386" spans="1:37" ht="15" customHeight="1" x14ac:dyDescent="0.25">
      <c r="A386" s="103" t="s">
        <v>4087</v>
      </c>
      <c r="B386" s="101" t="s">
        <v>2068</v>
      </c>
      <c r="C386" s="101" t="s">
        <v>3986</v>
      </c>
      <c r="D386" s="101" t="s">
        <v>4088</v>
      </c>
      <c r="E386" s="101" t="s">
        <v>4040</v>
      </c>
      <c r="F386" s="102">
        <v>12.120000000000001</v>
      </c>
      <c r="G386" s="102">
        <v>12.32</v>
      </c>
      <c r="H386" s="102">
        <v>9.6999999999999993</v>
      </c>
      <c r="I386" s="102"/>
      <c r="J386" s="445"/>
      <c r="K386" s="258">
        <f>ROUND(SUMIF('VGT-Bewegungsdaten'!B:B,A386,'VGT-Bewegungsdaten'!D:D),3)</f>
        <v>0</v>
      </c>
      <c r="L386" s="259">
        <f>ROUND(SUMIF('VGT-Bewegungsdaten'!B:B,$A386,'VGT-Bewegungsdaten'!E:E),5)</f>
        <v>0</v>
      </c>
      <c r="N386" s="298" t="s">
        <v>4918</v>
      </c>
      <c r="O386" s="298" t="s">
        <v>4925</v>
      </c>
      <c r="P386" s="261">
        <f>ROUND(SUMIF('AV-Bewegungsdaten'!B:B,A386,'AV-Bewegungsdaten'!D:D),3)</f>
        <v>0</v>
      </c>
      <c r="Q386" s="259">
        <f>ROUND(SUMIF('AV-Bewegungsdaten'!B:B,$A386,'AV-Bewegungsdaten'!E:E),5)</f>
        <v>0</v>
      </c>
      <c r="S386" s="444"/>
      <c r="T386" s="444"/>
      <c r="U386" s="261">
        <f>ROUND(SUMIF('DV-Bewegungsdaten'!B:B,A386,'DV-Bewegungsdaten'!D:D),3)</f>
        <v>0</v>
      </c>
      <c r="V386" s="259">
        <f>ROUND(SUMIF('DV-Bewegungsdaten'!B:B,A386,'DV-Bewegungsdaten'!E:E),5)</f>
        <v>0</v>
      </c>
      <c r="X386" s="444"/>
      <c r="Y386" s="444"/>
      <c r="AK386" s="305"/>
    </row>
    <row r="387" spans="1:37" ht="15" customHeight="1" x14ac:dyDescent="0.25">
      <c r="A387" s="103" t="s">
        <v>2423</v>
      </c>
      <c r="B387" s="101" t="s">
        <v>2068</v>
      </c>
      <c r="C387" s="101" t="s">
        <v>3986</v>
      </c>
      <c r="D387" s="101" t="s">
        <v>2424</v>
      </c>
      <c r="E387" s="101" t="s">
        <v>2443</v>
      </c>
      <c r="F387" s="102">
        <v>13.21</v>
      </c>
      <c r="G387" s="102">
        <v>13.41</v>
      </c>
      <c r="H387" s="102">
        <v>10.57</v>
      </c>
      <c r="I387" s="102"/>
      <c r="J387" s="445"/>
      <c r="K387" s="258">
        <f>ROUND(SUMIF('VGT-Bewegungsdaten'!B:B,A387,'VGT-Bewegungsdaten'!D:D),3)</f>
        <v>0</v>
      </c>
      <c r="L387" s="259">
        <f>ROUND(SUMIF('VGT-Bewegungsdaten'!B:B,$A387,'VGT-Bewegungsdaten'!E:E),5)</f>
        <v>0</v>
      </c>
      <c r="N387" s="298" t="s">
        <v>4918</v>
      </c>
      <c r="O387" s="298" t="s">
        <v>4925</v>
      </c>
      <c r="P387" s="261">
        <f>ROUND(SUMIF('AV-Bewegungsdaten'!B:B,A387,'AV-Bewegungsdaten'!D:D),3)</f>
        <v>0</v>
      </c>
      <c r="Q387" s="259">
        <f>ROUND(SUMIF('AV-Bewegungsdaten'!B:B,$A387,'AV-Bewegungsdaten'!E:E),5)</f>
        <v>0</v>
      </c>
      <c r="S387" s="444"/>
      <c r="T387" s="444"/>
      <c r="U387" s="261">
        <f>ROUND(SUMIF('DV-Bewegungsdaten'!B:B,A387,'DV-Bewegungsdaten'!D:D),3)</f>
        <v>0</v>
      </c>
      <c r="V387" s="259">
        <f>ROUND(SUMIF('DV-Bewegungsdaten'!B:B,A387,'DV-Bewegungsdaten'!E:E),5)</f>
        <v>0</v>
      </c>
      <c r="X387" s="444"/>
      <c r="Y387" s="444"/>
      <c r="AK387" s="305"/>
    </row>
    <row r="388" spans="1:37" ht="15" customHeight="1" x14ac:dyDescent="0.25">
      <c r="A388" s="103" t="s">
        <v>1634</v>
      </c>
      <c r="B388" s="101" t="s">
        <v>2068</v>
      </c>
      <c r="C388" s="101" t="s">
        <v>3986</v>
      </c>
      <c r="D388" s="101" t="s">
        <v>1635</v>
      </c>
      <c r="E388" s="101" t="s">
        <v>1536</v>
      </c>
      <c r="F388" s="102">
        <v>16.21</v>
      </c>
      <c r="G388" s="102">
        <v>16.41</v>
      </c>
      <c r="H388" s="102">
        <v>12.97</v>
      </c>
      <c r="I388" s="102"/>
      <c r="J388" s="445"/>
      <c r="K388" s="258">
        <f>ROUND(SUMIF('VGT-Bewegungsdaten'!B:B,A388,'VGT-Bewegungsdaten'!D:D),3)</f>
        <v>0</v>
      </c>
      <c r="L388" s="259">
        <f>ROUND(SUMIF('VGT-Bewegungsdaten'!B:B,$A388,'VGT-Bewegungsdaten'!E:E),5)</f>
        <v>0</v>
      </c>
      <c r="N388" s="298" t="s">
        <v>4918</v>
      </c>
      <c r="O388" s="298" t="s">
        <v>4925</v>
      </c>
      <c r="P388" s="261">
        <f>ROUND(SUMIF('AV-Bewegungsdaten'!B:B,A388,'AV-Bewegungsdaten'!D:D),3)</f>
        <v>0</v>
      </c>
      <c r="Q388" s="259">
        <f>ROUND(SUMIF('AV-Bewegungsdaten'!B:B,$A388,'AV-Bewegungsdaten'!E:E),5)</f>
        <v>0</v>
      </c>
      <c r="S388" s="444"/>
      <c r="T388" s="444"/>
      <c r="U388" s="261">
        <f>ROUND(SUMIF('DV-Bewegungsdaten'!B:B,A388,'DV-Bewegungsdaten'!D:D),3)</f>
        <v>0</v>
      </c>
      <c r="V388" s="259">
        <f>ROUND(SUMIF('DV-Bewegungsdaten'!B:B,A388,'DV-Bewegungsdaten'!E:E),5)</f>
        <v>0</v>
      </c>
      <c r="X388" s="444"/>
      <c r="Y388" s="444"/>
      <c r="AK388" s="305"/>
    </row>
    <row r="389" spans="1:37" ht="15" customHeight="1" x14ac:dyDescent="0.25">
      <c r="A389" s="103" t="s">
        <v>2585</v>
      </c>
      <c r="B389" s="101" t="s">
        <v>2068</v>
      </c>
      <c r="C389" s="101" t="s">
        <v>3986</v>
      </c>
      <c r="D389" s="101" t="s">
        <v>2586</v>
      </c>
      <c r="E389" s="101" t="s">
        <v>2536</v>
      </c>
      <c r="F389" s="102">
        <v>16.18</v>
      </c>
      <c r="G389" s="102">
        <v>16.38</v>
      </c>
      <c r="H389" s="102">
        <v>12.94</v>
      </c>
      <c r="I389" s="102"/>
      <c r="J389" s="445"/>
      <c r="K389" s="258">
        <f>ROUND(SUMIF('VGT-Bewegungsdaten'!B:B,A389,'VGT-Bewegungsdaten'!D:D),3)</f>
        <v>0</v>
      </c>
      <c r="L389" s="259">
        <f>ROUND(SUMIF('VGT-Bewegungsdaten'!B:B,$A389,'VGT-Bewegungsdaten'!E:E),5)</f>
        <v>0</v>
      </c>
      <c r="N389" s="298" t="s">
        <v>4918</v>
      </c>
      <c r="O389" s="298" t="s">
        <v>4925</v>
      </c>
      <c r="P389" s="261">
        <f>ROUND(SUMIF('AV-Bewegungsdaten'!B:B,A389,'AV-Bewegungsdaten'!D:D),3)</f>
        <v>0</v>
      </c>
      <c r="Q389" s="259">
        <f>ROUND(SUMIF('AV-Bewegungsdaten'!B:B,$A389,'AV-Bewegungsdaten'!E:E),5)</f>
        <v>0</v>
      </c>
      <c r="S389" s="444"/>
      <c r="T389" s="444"/>
      <c r="U389" s="261">
        <f>ROUND(SUMIF('DV-Bewegungsdaten'!B:B,A389,'DV-Bewegungsdaten'!D:D),3)</f>
        <v>0</v>
      </c>
      <c r="V389" s="259">
        <f>ROUND(SUMIF('DV-Bewegungsdaten'!B:B,A389,'DV-Bewegungsdaten'!E:E),5)</f>
        <v>0</v>
      </c>
      <c r="X389" s="444"/>
      <c r="Y389" s="444"/>
      <c r="AK389" s="305"/>
    </row>
    <row r="390" spans="1:37" ht="15" customHeight="1" x14ac:dyDescent="0.25">
      <c r="A390" s="103" t="s">
        <v>3328</v>
      </c>
      <c r="B390" s="101" t="s">
        <v>2068</v>
      </c>
      <c r="C390" s="101" t="s">
        <v>3986</v>
      </c>
      <c r="D390" s="101" t="s">
        <v>3329</v>
      </c>
      <c r="E390" s="101" t="s">
        <v>3279</v>
      </c>
      <c r="F390" s="102">
        <v>16.149999999999999</v>
      </c>
      <c r="G390" s="102">
        <v>16.349999999999998</v>
      </c>
      <c r="H390" s="102">
        <v>12.92</v>
      </c>
      <c r="I390" s="102"/>
      <c r="J390" s="445"/>
      <c r="K390" s="258">
        <f>ROUND(SUMIF('VGT-Bewegungsdaten'!B:B,A390,'VGT-Bewegungsdaten'!D:D),3)</f>
        <v>0</v>
      </c>
      <c r="L390" s="259">
        <f>ROUND(SUMIF('VGT-Bewegungsdaten'!B:B,$A390,'VGT-Bewegungsdaten'!E:E),5)</f>
        <v>0</v>
      </c>
      <c r="N390" s="298" t="s">
        <v>4918</v>
      </c>
      <c r="O390" s="298" t="s">
        <v>4925</v>
      </c>
      <c r="P390" s="261">
        <f>ROUND(SUMIF('AV-Bewegungsdaten'!B:B,A390,'AV-Bewegungsdaten'!D:D),3)</f>
        <v>0</v>
      </c>
      <c r="Q390" s="259">
        <f>ROUND(SUMIF('AV-Bewegungsdaten'!B:B,$A390,'AV-Bewegungsdaten'!E:E),5)</f>
        <v>0</v>
      </c>
      <c r="S390" s="444"/>
      <c r="T390" s="444"/>
      <c r="U390" s="261">
        <f>ROUND(SUMIF('DV-Bewegungsdaten'!B:B,A390,'DV-Bewegungsdaten'!D:D),3)</f>
        <v>0</v>
      </c>
      <c r="V390" s="259">
        <f>ROUND(SUMIF('DV-Bewegungsdaten'!B:B,A390,'DV-Bewegungsdaten'!E:E),5)</f>
        <v>0</v>
      </c>
      <c r="X390" s="444"/>
      <c r="Y390" s="444"/>
      <c r="AK390" s="305"/>
    </row>
    <row r="391" spans="1:37" ht="15" customHeight="1" x14ac:dyDescent="0.25">
      <c r="A391" s="103" t="s">
        <v>4089</v>
      </c>
      <c r="B391" s="101" t="s">
        <v>2068</v>
      </c>
      <c r="C391" s="101" t="s">
        <v>3986</v>
      </c>
      <c r="D391" s="101" t="s">
        <v>4090</v>
      </c>
      <c r="E391" s="101" t="s">
        <v>4040</v>
      </c>
      <c r="F391" s="102">
        <v>16.12</v>
      </c>
      <c r="G391" s="102">
        <v>16.32</v>
      </c>
      <c r="H391" s="102">
        <v>12.9</v>
      </c>
      <c r="I391" s="102"/>
      <c r="J391" s="445"/>
      <c r="K391" s="258">
        <f>ROUND(SUMIF('VGT-Bewegungsdaten'!B:B,A391,'VGT-Bewegungsdaten'!D:D),3)</f>
        <v>0</v>
      </c>
      <c r="L391" s="259">
        <f>ROUND(SUMIF('VGT-Bewegungsdaten'!B:B,$A391,'VGT-Bewegungsdaten'!E:E),5)</f>
        <v>0</v>
      </c>
      <c r="N391" s="298" t="s">
        <v>4918</v>
      </c>
      <c r="O391" s="298" t="s">
        <v>4925</v>
      </c>
      <c r="P391" s="261">
        <f>ROUND(SUMIF('AV-Bewegungsdaten'!B:B,A391,'AV-Bewegungsdaten'!D:D),3)</f>
        <v>0</v>
      </c>
      <c r="Q391" s="259">
        <f>ROUND(SUMIF('AV-Bewegungsdaten'!B:B,$A391,'AV-Bewegungsdaten'!E:E),5)</f>
        <v>0</v>
      </c>
      <c r="S391" s="444"/>
      <c r="T391" s="444"/>
      <c r="U391" s="261">
        <f>ROUND(SUMIF('DV-Bewegungsdaten'!B:B,A391,'DV-Bewegungsdaten'!D:D),3)</f>
        <v>0</v>
      </c>
      <c r="V391" s="259">
        <f>ROUND(SUMIF('DV-Bewegungsdaten'!B:B,A391,'DV-Bewegungsdaten'!E:E),5)</f>
        <v>0</v>
      </c>
      <c r="X391" s="444"/>
      <c r="Y391" s="444"/>
      <c r="AK391" s="305"/>
    </row>
    <row r="392" spans="1:37" ht="15" customHeight="1" x14ac:dyDescent="0.25">
      <c r="A392" s="103" t="s">
        <v>2425</v>
      </c>
      <c r="B392" s="101" t="s">
        <v>2068</v>
      </c>
      <c r="C392" s="101" t="s">
        <v>3986</v>
      </c>
      <c r="D392" s="101" t="s">
        <v>2426</v>
      </c>
      <c r="E392" s="101" t="s">
        <v>2443</v>
      </c>
      <c r="F392" s="102">
        <v>11.71</v>
      </c>
      <c r="G392" s="102">
        <v>11.91</v>
      </c>
      <c r="H392" s="102">
        <v>9.3699999999999992</v>
      </c>
      <c r="I392" s="102"/>
      <c r="J392" s="445"/>
      <c r="K392" s="258">
        <f>ROUND(SUMIF('VGT-Bewegungsdaten'!B:B,A392,'VGT-Bewegungsdaten'!D:D),3)</f>
        <v>0</v>
      </c>
      <c r="L392" s="259">
        <f>ROUND(SUMIF('VGT-Bewegungsdaten'!B:B,$A392,'VGT-Bewegungsdaten'!E:E),5)</f>
        <v>0</v>
      </c>
      <c r="N392" s="298" t="s">
        <v>4918</v>
      </c>
      <c r="O392" s="298" t="s">
        <v>4925</v>
      </c>
      <c r="P392" s="261">
        <f>ROUND(SUMIF('AV-Bewegungsdaten'!B:B,A392,'AV-Bewegungsdaten'!D:D),3)</f>
        <v>0</v>
      </c>
      <c r="Q392" s="259">
        <f>ROUND(SUMIF('AV-Bewegungsdaten'!B:B,$A392,'AV-Bewegungsdaten'!E:E),5)</f>
        <v>0</v>
      </c>
      <c r="S392" s="444"/>
      <c r="T392" s="444"/>
      <c r="U392" s="261">
        <f>ROUND(SUMIF('DV-Bewegungsdaten'!B:B,A392,'DV-Bewegungsdaten'!D:D),3)</f>
        <v>0</v>
      </c>
      <c r="V392" s="259">
        <f>ROUND(SUMIF('DV-Bewegungsdaten'!B:B,A392,'DV-Bewegungsdaten'!E:E),5)</f>
        <v>0</v>
      </c>
      <c r="X392" s="444"/>
      <c r="Y392" s="444"/>
      <c r="AK392" s="305"/>
    </row>
    <row r="393" spans="1:37" ht="15" customHeight="1" x14ac:dyDescent="0.25">
      <c r="A393" s="103" t="s">
        <v>1636</v>
      </c>
      <c r="B393" s="101" t="s">
        <v>2068</v>
      </c>
      <c r="C393" s="101" t="s">
        <v>3986</v>
      </c>
      <c r="D393" s="101" t="s">
        <v>1637</v>
      </c>
      <c r="E393" s="101" t="s">
        <v>1536</v>
      </c>
      <c r="F393" s="102">
        <v>14.71</v>
      </c>
      <c r="G393" s="102">
        <v>14.91</v>
      </c>
      <c r="H393" s="102">
        <v>11.77</v>
      </c>
      <c r="I393" s="102"/>
      <c r="J393" s="445"/>
      <c r="K393" s="258">
        <f>ROUND(SUMIF('VGT-Bewegungsdaten'!B:B,A393,'VGT-Bewegungsdaten'!D:D),3)</f>
        <v>0</v>
      </c>
      <c r="L393" s="259">
        <f>ROUND(SUMIF('VGT-Bewegungsdaten'!B:B,$A393,'VGT-Bewegungsdaten'!E:E),5)</f>
        <v>0</v>
      </c>
      <c r="N393" s="298" t="s">
        <v>4918</v>
      </c>
      <c r="O393" s="298" t="s">
        <v>4925</v>
      </c>
      <c r="P393" s="261">
        <f>ROUND(SUMIF('AV-Bewegungsdaten'!B:B,A393,'AV-Bewegungsdaten'!D:D),3)</f>
        <v>0</v>
      </c>
      <c r="Q393" s="259">
        <f>ROUND(SUMIF('AV-Bewegungsdaten'!B:B,$A393,'AV-Bewegungsdaten'!E:E),5)</f>
        <v>0</v>
      </c>
      <c r="S393" s="444"/>
      <c r="T393" s="444"/>
      <c r="U393" s="261">
        <f>ROUND(SUMIF('DV-Bewegungsdaten'!B:B,A393,'DV-Bewegungsdaten'!D:D),3)</f>
        <v>0</v>
      </c>
      <c r="V393" s="259">
        <f>ROUND(SUMIF('DV-Bewegungsdaten'!B:B,A393,'DV-Bewegungsdaten'!E:E),5)</f>
        <v>0</v>
      </c>
      <c r="X393" s="444"/>
      <c r="Y393" s="444"/>
      <c r="AK393" s="305"/>
    </row>
    <row r="394" spans="1:37" ht="15" customHeight="1" x14ac:dyDescent="0.25">
      <c r="A394" s="103" t="s">
        <v>2587</v>
      </c>
      <c r="B394" s="101" t="s">
        <v>2068</v>
      </c>
      <c r="C394" s="101" t="s">
        <v>3986</v>
      </c>
      <c r="D394" s="101" t="s">
        <v>2588</v>
      </c>
      <c r="E394" s="101" t="s">
        <v>2536</v>
      </c>
      <c r="F394" s="102">
        <v>14.680000000000001</v>
      </c>
      <c r="G394" s="102">
        <v>14.88</v>
      </c>
      <c r="H394" s="102">
        <v>11.74</v>
      </c>
      <c r="I394" s="102"/>
      <c r="J394" s="445"/>
      <c r="K394" s="258">
        <f>ROUND(SUMIF('VGT-Bewegungsdaten'!B:B,A394,'VGT-Bewegungsdaten'!D:D),3)</f>
        <v>0</v>
      </c>
      <c r="L394" s="259">
        <f>ROUND(SUMIF('VGT-Bewegungsdaten'!B:B,$A394,'VGT-Bewegungsdaten'!E:E),5)</f>
        <v>0</v>
      </c>
      <c r="N394" s="298" t="s">
        <v>4918</v>
      </c>
      <c r="O394" s="298" t="s">
        <v>4925</v>
      </c>
      <c r="P394" s="261">
        <f>ROUND(SUMIF('AV-Bewegungsdaten'!B:B,A394,'AV-Bewegungsdaten'!D:D),3)</f>
        <v>0</v>
      </c>
      <c r="Q394" s="259">
        <f>ROUND(SUMIF('AV-Bewegungsdaten'!B:B,$A394,'AV-Bewegungsdaten'!E:E),5)</f>
        <v>0</v>
      </c>
      <c r="S394" s="444"/>
      <c r="T394" s="444"/>
      <c r="U394" s="261">
        <f>ROUND(SUMIF('DV-Bewegungsdaten'!B:B,A394,'DV-Bewegungsdaten'!D:D),3)</f>
        <v>0</v>
      </c>
      <c r="V394" s="259">
        <f>ROUND(SUMIF('DV-Bewegungsdaten'!B:B,A394,'DV-Bewegungsdaten'!E:E),5)</f>
        <v>0</v>
      </c>
      <c r="X394" s="444"/>
      <c r="Y394" s="444"/>
      <c r="AK394" s="305"/>
    </row>
    <row r="395" spans="1:37" ht="15" customHeight="1" x14ac:dyDescent="0.25">
      <c r="A395" s="103" t="s">
        <v>3330</v>
      </c>
      <c r="B395" s="101" t="s">
        <v>2068</v>
      </c>
      <c r="C395" s="101" t="s">
        <v>3986</v>
      </c>
      <c r="D395" s="101" t="s">
        <v>3331</v>
      </c>
      <c r="E395" s="101" t="s">
        <v>3279</v>
      </c>
      <c r="F395" s="102">
        <v>14.65</v>
      </c>
      <c r="G395" s="102">
        <v>14.85</v>
      </c>
      <c r="H395" s="102">
        <v>11.72</v>
      </c>
      <c r="I395" s="102"/>
      <c r="J395" s="445"/>
      <c r="K395" s="258">
        <f>ROUND(SUMIF('VGT-Bewegungsdaten'!B:B,A395,'VGT-Bewegungsdaten'!D:D),3)</f>
        <v>0</v>
      </c>
      <c r="L395" s="259">
        <f>ROUND(SUMIF('VGT-Bewegungsdaten'!B:B,$A395,'VGT-Bewegungsdaten'!E:E),5)</f>
        <v>0</v>
      </c>
      <c r="N395" s="298" t="s">
        <v>4918</v>
      </c>
      <c r="O395" s="298" t="s">
        <v>4925</v>
      </c>
      <c r="P395" s="261">
        <f>ROUND(SUMIF('AV-Bewegungsdaten'!B:B,A395,'AV-Bewegungsdaten'!D:D),3)</f>
        <v>0</v>
      </c>
      <c r="Q395" s="259">
        <f>ROUND(SUMIF('AV-Bewegungsdaten'!B:B,$A395,'AV-Bewegungsdaten'!E:E),5)</f>
        <v>0</v>
      </c>
      <c r="S395" s="444"/>
      <c r="T395" s="444"/>
      <c r="U395" s="261">
        <f>ROUND(SUMIF('DV-Bewegungsdaten'!B:B,A395,'DV-Bewegungsdaten'!D:D),3)</f>
        <v>0</v>
      </c>
      <c r="V395" s="259">
        <f>ROUND(SUMIF('DV-Bewegungsdaten'!B:B,A395,'DV-Bewegungsdaten'!E:E),5)</f>
        <v>0</v>
      </c>
      <c r="X395" s="444"/>
      <c r="Y395" s="444"/>
      <c r="AK395" s="305"/>
    </row>
    <row r="396" spans="1:37" ht="15" customHeight="1" x14ac:dyDescent="0.25">
      <c r="A396" s="103" t="s">
        <v>4091</v>
      </c>
      <c r="B396" s="101" t="s">
        <v>2068</v>
      </c>
      <c r="C396" s="101" t="s">
        <v>3986</v>
      </c>
      <c r="D396" s="101" t="s">
        <v>4092</v>
      </c>
      <c r="E396" s="101" t="s">
        <v>4040</v>
      </c>
      <c r="F396" s="102">
        <v>14.620000000000001</v>
      </c>
      <c r="G396" s="102">
        <v>14.82</v>
      </c>
      <c r="H396" s="102">
        <v>11.7</v>
      </c>
      <c r="I396" s="102"/>
      <c r="J396" s="445"/>
      <c r="K396" s="258">
        <f>ROUND(SUMIF('VGT-Bewegungsdaten'!B:B,A396,'VGT-Bewegungsdaten'!D:D),3)</f>
        <v>0</v>
      </c>
      <c r="L396" s="259">
        <f>ROUND(SUMIF('VGT-Bewegungsdaten'!B:B,$A396,'VGT-Bewegungsdaten'!E:E),5)</f>
        <v>0</v>
      </c>
      <c r="N396" s="298" t="s">
        <v>4918</v>
      </c>
      <c r="O396" s="298" t="s">
        <v>4925</v>
      </c>
      <c r="P396" s="261">
        <f>ROUND(SUMIF('AV-Bewegungsdaten'!B:B,A396,'AV-Bewegungsdaten'!D:D),3)</f>
        <v>0</v>
      </c>
      <c r="Q396" s="259">
        <f>ROUND(SUMIF('AV-Bewegungsdaten'!B:B,$A396,'AV-Bewegungsdaten'!E:E),5)</f>
        <v>0</v>
      </c>
      <c r="S396" s="444"/>
      <c r="T396" s="444"/>
      <c r="U396" s="261">
        <f>ROUND(SUMIF('DV-Bewegungsdaten'!B:B,A396,'DV-Bewegungsdaten'!D:D),3)</f>
        <v>0</v>
      </c>
      <c r="V396" s="259">
        <f>ROUND(SUMIF('DV-Bewegungsdaten'!B:B,A396,'DV-Bewegungsdaten'!E:E),5)</f>
        <v>0</v>
      </c>
      <c r="X396" s="444"/>
      <c r="Y396" s="444"/>
      <c r="AK396" s="305"/>
    </row>
    <row r="397" spans="1:37" ht="15" customHeight="1" x14ac:dyDescent="0.25">
      <c r="A397" s="103" t="s">
        <v>2427</v>
      </c>
      <c r="B397" s="101" t="s">
        <v>2068</v>
      </c>
      <c r="C397" s="101" t="s">
        <v>3986</v>
      </c>
      <c r="D397" s="101" t="s">
        <v>2428</v>
      </c>
      <c r="E397" s="101" t="s">
        <v>2443</v>
      </c>
      <c r="F397" s="102">
        <v>8.6999999999999993</v>
      </c>
      <c r="G397" s="102">
        <v>8.8999999999999986</v>
      </c>
      <c r="H397" s="102">
        <v>6.96</v>
      </c>
      <c r="I397" s="102"/>
      <c r="J397" s="445"/>
      <c r="K397" s="258">
        <f>ROUND(SUMIF('VGT-Bewegungsdaten'!B:B,A397,'VGT-Bewegungsdaten'!D:D),3)</f>
        <v>0</v>
      </c>
      <c r="L397" s="259">
        <f>ROUND(SUMIF('VGT-Bewegungsdaten'!B:B,$A397,'VGT-Bewegungsdaten'!E:E),5)</f>
        <v>0</v>
      </c>
      <c r="N397" s="298" t="s">
        <v>4918</v>
      </c>
      <c r="O397" s="298" t="s">
        <v>4925</v>
      </c>
      <c r="P397" s="261">
        <f>ROUND(SUMIF('AV-Bewegungsdaten'!B:B,A397,'AV-Bewegungsdaten'!D:D),3)</f>
        <v>0</v>
      </c>
      <c r="Q397" s="259">
        <f>ROUND(SUMIF('AV-Bewegungsdaten'!B:B,$A397,'AV-Bewegungsdaten'!E:E),5)</f>
        <v>0</v>
      </c>
      <c r="S397" s="444"/>
      <c r="T397" s="444"/>
      <c r="U397" s="261">
        <f>ROUND(SUMIF('DV-Bewegungsdaten'!B:B,A397,'DV-Bewegungsdaten'!D:D),3)</f>
        <v>0</v>
      </c>
      <c r="V397" s="259">
        <f>ROUND(SUMIF('DV-Bewegungsdaten'!B:B,A397,'DV-Bewegungsdaten'!E:E),5)</f>
        <v>0</v>
      </c>
      <c r="X397" s="444"/>
      <c r="Y397" s="444"/>
      <c r="AK397" s="305"/>
    </row>
    <row r="398" spans="1:37" ht="15" customHeight="1" x14ac:dyDescent="0.25">
      <c r="A398" s="103" t="s">
        <v>1638</v>
      </c>
      <c r="B398" s="101" t="s">
        <v>2068</v>
      </c>
      <c r="C398" s="101" t="s">
        <v>3986</v>
      </c>
      <c r="D398" s="101" t="s">
        <v>1639</v>
      </c>
      <c r="E398" s="101" t="s">
        <v>1536</v>
      </c>
      <c r="F398" s="102">
        <v>11.7</v>
      </c>
      <c r="G398" s="102">
        <v>11.899999999999999</v>
      </c>
      <c r="H398" s="102">
        <v>9.36</v>
      </c>
      <c r="I398" s="102"/>
      <c r="J398" s="445"/>
      <c r="K398" s="258">
        <f>ROUND(SUMIF('VGT-Bewegungsdaten'!B:B,A398,'VGT-Bewegungsdaten'!D:D),3)</f>
        <v>0</v>
      </c>
      <c r="L398" s="259">
        <f>ROUND(SUMIF('VGT-Bewegungsdaten'!B:B,$A398,'VGT-Bewegungsdaten'!E:E),5)</f>
        <v>0</v>
      </c>
      <c r="N398" s="298" t="s">
        <v>4918</v>
      </c>
      <c r="O398" s="298" t="s">
        <v>4925</v>
      </c>
      <c r="P398" s="261">
        <f>ROUND(SUMIF('AV-Bewegungsdaten'!B:B,A398,'AV-Bewegungsdaten'!D:D),3)</f>
        <v>0</v>
      </c>
      <c r="Q398" s="259">
        <f>ROUND(SUMIF('AV-Bewegungsdaten'!B:B,$A398,'AV-Bewegungsdaten'!E:E),5)</f>
        <v>0</v>
      </c>
      <c r="S398" s="444"/>
      <c r="T398" s="444"/>
      <c r="U398" s="261">
        <f>ROUND(SUMIF('DV-Bewegungsdaten'!B:B,A398,'DV-Bewegungsdaten'!D:D),3)</f>
        <v>0</v>
      </c>
      <c r="V398" s="259">
        <f>ROUND(SUMIF('DV-Bewegungsdaten'!B:B,A398,'DV-Bewegungsdaten'!E:E),5)</f>
        <v>0</v>
      </c>
      <c r="X398" s="444"/>
      <c r="Y398" s="444"/>
      <c r="AK398" s="305"/>
    </row>
    <row r="399" spans="1:37" ht="15" customHeight="1" x14ac:dyDescent="0.25">
      <c r="A399" s="103" t="s">
        <v>2589</v>
      </c>
      <c r="B399" s="101" t="s">
        <v>2068</v>
      </c>
      <c r="C399" s="101" t="s">
        <v>3986</v>
      </c>
      <c r="D399" s="101" t="s">
        <v>2590</v>
      </c>
      <c r="E399" s="101" t="s">
        <v>2536</v>
      </c>
      <c r="F399" s="102">
        <v>11.67</v>
      </c>
      <c r="G399" s="102">
        <v>11.87</v>
      </c>
      <c r="H399" s="102">
        <v>9.34</v>
      </c>
      <c r="I399" s="102"/>
      <c r="J399" s="445"/>
      <c r="K399" s="258">
        <f>ROUND(SUMIF('VGT-Bewegungsdaten'!B:B,A399,'VGT-Bewegungsdaten'!D:D),3)</f>
        <v>0</v>
      </c>
      <c r="L399" s="259">
        <f>ROUND(SUMIF('VGT-Bewegungsdaten'!B:B,$A399,'VGT-Bewegungsdaten'!E:E),5)</f>
        <v>0</v>
      </c>
      <c r="N399" s="298" t="s">
        <v>4918</v>
      </c>
      <c r="O399" s="298" t="s">
        <v>4925</v>
      </c>
      <c r="P399" s="261">
        <f>ROUND(SUMIF('AV-Bewegungsdaten'!B:B,A399,'AV-Bewegungsdaten'!D:D),3)</f>
        <v>0</v>
      </c>
      <c r="Q399" s="259">
        <f>ROUND(SUMIF('AV-Bewegungsdaten'!B:B,$A399,'AV-Bewegungsdaten'!E:E),5)</f>
        <v>0</v>
      </c>
      <c r="S399" s="444"/>
      <c r="T399" s="444"/>
      <c r="U399" s="261">
        <f>ROUND(SUMIF('DV-Bewegungsdaten'!B:B,A399,'DV-Bewegungsdaten'!D:D),3)</f>
        <v>0</v>
      </c>
      <c r="V399" s="259">
        <f>ROUND(SUMIF('DV-Bewegungsdaten'!B:B,A399,'DV-Bewegungsdaten'!E:E),5)</f>
        <v>0</v>
      </c>
      <c r="X399" s="444"/>
      <c r="Y399" s="444"/>
      <c r="AK399" s="305"/>
    </row>
    <row r="400" spans="1:37" ht="15" customHeight="1" x14ac:dyDescent="0.25">
      <c r="A400" s="103" t="s">
        <v>3332</v>
      </c>
      <c r="B400" s="101" t="s">
        <v>2068</v>
      </c>
      <c r="C400" s="101" t="s">
        <v>3986</v>
      </c>
      <c r="D400" s="101" t="s">
        <v>3333</v>
      </c>
      <c r="E400" s="101" t="s">
        <v>3279</v>
      </c>
      <c r="F400" s="102">
        <v>11.639999999999999</v>
      </c>
      <c r="G400" s="102">
        <v>11.839999999999998</v>
      </c>
      <c r="H400" s="102">
        <v>9.31</v>
      </c>
      <c r="I400" s="102"/>
      <c r="J400" s="445"/>
      <c r="K400" s="258">
        <f>ROUND(SUMIF('VGT-Bewegungsdaten'!B:B,A400,'VGT-Bewegungsdaten'!D:D),3)</f>
        <v>0</v>
      </c>
      <c r="L400" s="259">
        <f>ROUND(SUMIF('VGT-Bewegungsdaten'!B:B,$A400,'VGT-Bewegungsdaten'!E:E),5)</f>
        <v>0</v>
      </c>
      <c r="N400" s="298" t="s">
        <v>4918</v>
      </c>
      <c r="O400" s="298" t="s">
        <v>4925</v>
      </c>
      <c r="P400" s="261">
        <f>ROUND(SUMIF('AV-Bewegungsdaten'!B:B,A400,'AV-Bewegungsdaten'!D:D),3)</f>
        <v>0</v>
      </c>
      <c r="Q400" s="259">
        <f>ROUND(SUMIF('AV-Bewegungsdaten'!B:B,$A400,'AV-Bewegungsdaten'!E:E),5)</f>
        <v>0</v>
      </c>
      <c r="S400" s="444"/>
      <c r="T400" s="444"/>
      <c r="U400" s="261">
        <f>ROUND(SUMIF('DV-Bewegungsdaten'!B:B,A400,'DV-Bewegungsdaten'!D:D),3)</f>
        <v>0</v>
      </c>
      <c r="V400" s="259">
        <f>ROUND(SUMIF('DV-Bewegungsdaten'!B:B,A400,'DV-Bewegungsdaten'!E:E),5)</f>
        <v>0</v>
      </c>
      <c r="X400" s="444"/>
      <c r="Y400" s="444"/>
      <c r="AK400" s="305"/>
    </row>
    <row r="401" spans="1:37" ht="15" customHeight="1" x14ac:dyDescent="0.25">
      <c r="A401" s="103" t="s">
        <v>4093</v>
      </c>
      <c r="B401" s="101" t="s">
        <v>2068</v>
      </c>
      <c r="C401" s="101" t="s">
        <v>3986</v>
      </c>
      <c r="D401" s="101" t="s">
        <v>4094</v>
      </c>
      <c r="E401" s="101" t="s">
        <v>4040</v>
      </c>
      <c r="F401" s="102">
        <v>11.61</v>
      </c>
      <c r="G401" s="102">
        <v>11.809999999999999</v>
      </c>
      <c r="H401" s="102">
        <v>9.2899999999999991</v>
      </c>
      <c r="I401" s="102"/>
      <c r="J401" s="445"/>
      <c r="K401" s="258">
        <f>ROUND(SUMIF('VGT-Bewegungsdaten'!B:B,A401,'VGT-Bewegungsdaten'!D:D),3)</f>
        <v>0</v>
      </c>
      <c r="L401" s="259">
        <f>ROUND(SUMIF('VGT-Bewegungsdaten'!B:B,$A401,'VGT-Bewegungsdaten'!E:E),5)</f>
        <v>0</v>
      </c>
      <c r="N401" s="298" t="s">
        <v>4918</v>
      </c>
      <c r="O401" s="298" t="s">
        <v>4925</v>
      </c>
      <c r="P401" s="261">
        <f>ROUND(SUMIF('AV-Bewegungsdaten'!B:B,A401,'AV-Bewegungsdaten'!D:D),3)</f>
        <v>0</v>
      </c>
      <c r="Q401" s="259">
        <f>ROUND(SUMIF('AV-Bewegungsdaten'!B:B,$A401,'AV-Bewegungsdaten'!E:E),5)</f>
        <v>0</v>
      </c>
      <c r="S401" s="444"/>
      <c r="T401" s="444"/>
      <c r="U401" s="261">
        <f>ROUND(SUMIF('DV-Bewegungsdaten'!B:B,A401,'DV-Bewegungsdaten'!D:D),3)</f>
        <v>0</v>
      </c>
      <c r="V401" s="259">
        <f>ROUND(SUMIF('DV-Bewegungsdaten'!B:B,A401,'DV-Bewegungsdaten'!E:E),5)</f>
        <v>0</v>
      </c>
      <c r="X401" s="444"/>
      <c r="Y401" s="444"/>
      <c r="AK401" s="305"/>
    </row>
    <row r="402" spans="1:37" ht="15" customHeight="1" x14ac:dyDescent="0.25">
      <c r="A402" s="103" t="s">
        <v>1640</v>
      </c>
      <c r="B402" s="101" t="s">
        <v>2068</v>
      </c>
      <c r="C402" s="101" t="s">
        <v>3986</v>
      </c>
      <c r="D402" s="101" t="s">
        <v>5806</v>
      </c>
      <c r="E402" s="101" t="s">
        <v>4037</v>
      </c>
      <c r="F402" s="102">
        <v>7</v>
      </c>
      <c r="G402" s="102">
        <v>7.2</v>
      </c>
      <c r="H402" s="102">
        <v>5.6</v>
      </c>
      <c r="I402" s="102"/>
      <c r="J402" s="445"/>
      <c r="K402" s="258">
        <f>ROUND(SUMIF('VGT-Bewegungsdaten'!B:B,A402,'VGT-Bewegungsdaten'!D:D),3)</f>
        <v>0</v>
      </c>
      <c r="L402" s="259">
        <f>ROUND(SUMIF('VGT-Bewegungsdaten'!B:B,$A402,'VGT-Bewegungsdaten'!E:E),5)</f>
        <v>0</v>
      </c>
      <c r="N402" s="298" t="s">
        <v>4918</v>
      </c>
      <c r="O402" s="298" t="s">
        <v>4925</v>
      </c>
      <c r="P402" s="261">
        <f>ROUND(SUMIF('AV-Bewegungsdaten'!B:B,A402,'AV-Bewegungsdaten'!D:D),3)</f>
        <v>0</v>
      </c>
      <c r="Q402" s="259">
        <f>ROUND(SUMIF('AV-Bewegungsdaten'!B:B,$A402,'AV-Bewegungsdaten'!E:E),5)</f>
        <v>0</v>
      </c>
      <c r="S402" s="444"/>
      <c r="T402" s="444"/>
      <c r="U402" s="261">
        <f>ROUND(SUMIF('DV-Bewegungsdaten'!B:B,A402,'DV-Bewegungsdaten'!D:D),3)</f>
        <v>0</v>
      </c>
      <c r="V402" s="259">
        <f>ROUND(SUMIF('DV-Bewegungsdaten'!B:B,A402,'DV-Bewegungsdaten'!E:E),5)</f>
        <v>0</v>
      </c>
      <c r="X402" s="444"/>
      <c r="Y402" s="444"/>
      <c r="AK402" s="305"/>
    </row>
    <row r="403" spans="1:37" ht="15" customHeight="1" x14ac:dyDescent="0.25">
      <c r="A403" s="103" t="s">
        <v>1641</v>
      </c>
      <c r="B403" s="101" t="s">
        <v>2068</v>
      </c>
      <c r="C403" s="101" t="s">
        <v>3986</v>
      </c>
      <c r="D403" s="101" t="s">
        <v>4914</v>
      </c>
      <c r="E403" s="101" t="s">
        <v>1536</v>
      </c>
      <c r="F403" s="102">
        <v>10</v>
      </c>
      <c r="G403" s="102">
        <v>10.199999999999999</v>
      </c>
      <c r="H403" s="102">
        <v>8</v>
      </c>
      <c r="I403" s="102"/>
      <c r="J403" s="445"/>
      <c r="K403" s="258">
        <f>ROUND(SUMIF('VGT-Bewegungsdaten'!B:B,A403,'VGT-Bewegungsdaten'!D:D),3)</f>
        <v>0</v>
      </c>
      <c r="L403" s="259">
        <f>ROUND(SUMIF('VGT-Bewegungsdaten'!B:B,$A403,'VGT-Bewegungsdaten'!E:E),5)</f>
        <v>0</v>
      </c>
      <c r="N403" s="298" t="s">
        <v>4918</v>
      </c>
      <c r="O403" s="298" t="s">
        <v>4925</v>
      </c>
      <c r="P403" s="261">
        <f>ROUND(SUMIF('AV-Bewegungsdaten'!B:B,A403,'AV-Bewegungsdaten'!D:D),3)</f>
        <v>0</v>
      </c>
      <c r="Q403" s="259">
        <f>ROUND(SUMIF('AV-Bewegungsdaten'!B:B,$A403,'AV-Bewegungsdaten'!E:E),5)</f>
        <v>0</v>
      </c>
      <c r="S403" s="444"/>
      <c r="T403" s="444"/>
      <c r="U403" s="261">
        <f>ROUND(SUMIF('DV-Bewegungsdaten'!B:B,A403,'DV-Bewegungsdaten'!D:D),3)</f>
        <v>0</v>
      </c>
      <c r="V403" s="259">
        <f>ROUND(SUMIF('DV-Bewegungsdaten'!B:B,A403,'DV-Bewegungsdaten'!E:E),5)</f>
        <v>0</v>
      </c>
      <c r="X403" s="444"/>
      <c r="Y403" s="444"/>
      <c r="AK403" s="305"/>
    </row>
    <row r="404" spans="1:37" ht="15" customHeight="1" x14ac:dyDescent="0.25">
      <c r="A404" s="103" t="s">
        <v>2591</v>
      </c>
      <c r="B404" s="101" t="s">
        <v>2068</v>
      </c>
      <c r="C404" s="101" t="s">
        <v>3986</v>
      </c>
      <c r="D404" s="101" t="s">
        <v>4913</v>
      </c>
      <c r="E404" s="101" t="s">
        <v>2536</v>
      </c>
      <c r="F404" s="102">
        <v>9.9700000000000006</v>
      </c>
      <c r="G404" s="102">
        <v>10.17</v>
      </c>
      <c r="H404" s="102">
        <v>7.98</v>
      </c>
      <c r="I404" s="102"/>
      <c r="J404" s="445"/>
      <c r="K404" s="258">
        <f>ROUND(SUMIF('VGT-Bewegungsdaten'!B:B,A404,'VGT-Bewegungsdaten'!D:D),3)</f>
        <v>0</v>
      </c>
      <c r="L404" s="259">
        <f>ROUND(SUMIF('VGT-Bewegungsdaten'!B:B,$A404,'VGT-Bewegungsdaten'!E:E),5)</f>
        <v>0</v>
      </c>
      <c r="N404" s="298" t="s">
        <v>4918</v>
      </c>
      <c r="O404" s="298" t="s">
        <v>4925</v>
      </c>
      <c r="P404" s="261">
        <f>ROUND(SUMIF('AV-Bewegungsdaten'!B:B,A404,'AV-Bewegungsdaten'!D:D),3)</f>
        <v>0</v>
      </c>
      <c r="Q404" s="259">
        <f>ROUND(SUMIF('AV-Bewegungsdaten'!B:B,$A404,'AV-Bewegungsdaten'!E:E),5)</f>
        <v>0</v>
      </c>
      <c r="S404" s="444"/>
      <c r="T404" s="444"/>
      <c r="U404" s="261">
        <f>ROUND(SUMIF('DV-Bewegungsdaten'!B:B,A404,'DV-Bewegungsdaten'!D:D),3)</f>
        <v>0</v>
      </c>
      <c r="V404" s="259">
        <f>ROUND(SUMIF('DV-Bewegungsdaten'!B:B,A404,'DV-Bewegungsdaten'!E:E),5)</f>
        <v>0</v>
      </c>
      <c r="X404" s="444"/>
      <c r="Y404" s="444"/>
      <c r="AK404" s="305"/>
    </row>
    <row r="405" spans="1:37" ht="15" customHeight="1" x14ac:dyDescent="0.25">
      <c r="A405" s="103" t="s">
        <v>3334</v>
      </c>
      <c r="B405" s="101" t="s">
        <v>2068</v>
      </c>
      <c r="C405" s="101" t="s">
        <v>3986</v>
      </c>
      <c r="D405" s="101" t="s">
        <v>4912</v>
      </c>
      <c r="E405" s="101" t="s">
        <v>3279</v>
      </c>
      <c r="F405" s="102">
        <v>9.94</v>
      </c>
      <c r="G405" s="102">
        <v>10.139999999999999</v>
      </c>
      <c r="H405" s="102">
        <v>7.95</v>
      </c>
      <c r="I405" s="102"/>
      <c r="J405" s="445"/>
      <c r="K405" s="258">
        <f>ROUND(SUMIF('VGT-Bewegungsdaten'!B:B,A405,'VGT-Bewegungsdaten'!D:D),3)</f>
        <v>0</v>
      </c>
      <c r="L405" s="259">
        <f>ROUND(SUMIF('VGT-Bewegungsdaten'!B:B,$A405,'VGT-Bewegungsdaten'!E:E),5)</f>
        <v>0</v>
      </c>
      <c r="N405" s="298" t="s">
        <v>4918</v>
      </c>
      <c r="O405" s="298" t="s">
        <v>4925</v>
      </c>
      <c r="P405" s="261">
        <f>ROUND(SUMIF('AV-Bewegungsdaten'!B:B,A405,'AV-Bewegungsdaten'!D:D),3)</f>
        <v>0</v>
      </c>
      <c r="Q405" s="259">
        <f>ROUND(SUMIF('AV-Bewegungsdaten'!B:B,$A405,'AV-Bewegungsdaten'!E:E),5)</f>
        <v>0</v>
      </c>
      <c r="S405" s="444"/>
      <c r="T405" s="444"/>
      <c r="U405" s="261">
        <f>ROUND(SUMIF('DV-Bewegungsdaten'!B:B,A405,'DV-Bewegungsdaten'!D:D),3)</f>
        <v>0</v>
      </c>
      <c r="V405" s="259">
        <f>ROUND(SUMIF('DV-Bewegungsdaten'!B:B,A405,'DV-Bewegungsdaten'!E:E),5)</f>
        <v>0</v>
      </c>
      <c r="X405" s="444"/>
      <c r="Y405" s="444"/>
      <c r="AK405" s="305"/>
    </row>
    <row r="406" spans="1:37" ht="15" customHeight="1" x14ac:dyDescent="0.25">
      <c r="A406" s="103" t="s">
        <v>4095</v>
      </c>
      <c r="B406" s="101" t="s">
        <v>2068</v>
      </c>
      <c r="C406" s="101" t="s">
        <v>3986</v>
      </c>
      <c r="D406" s="101" t="s">
        <v>4911</v>
      </c>
      <c r="E406" s="101" t="s">
        <v>4040</v>
      </c>
      <c r="F406" s="102">
        <v>9.91</v>
      </c>
      <c r="G406" s="102">
        <v>10.11</v>
      </c>
      <c r="H406" s="102">
        <v>7.93</v>
      </c>
      <c r="I406" s="102"/>
      <c r="J406" s="445"/>
      <c r="K406" s="258">
        <f>ROUND(SUMIF('VGT-Bewegungsdaten'!B:B,A406,'VGT-Bewegungsdaten'!D:D),3)</f>
        <v>0</v>
      </c>
      <c r="L406" s="259">
        <f>ROUND(SUMIF('VGT-Bewegungsdaten'!B:B,$A406,'VGT-Bewegungsdaten'!E:E),5)</f>
        <v>0</v>
      </c>
      <c r="N406" s="298" t="s">
        <v>4918</v>
      </c>
      <c r="O406" s="298" t="s">
        <v>4925</v>
      </c>
      <c r="P406" s="261">
        <f>ROUND(SUMIF('AV-Bewegungsdaten'!B:B,A406,'AV-Bewegungsdaten'!D:D),3)</f>
        <v>0</v>
      </c>
      <c r="Q406" s="259">
        <f>ROUND(SUMIF('AV-Bewegungsdaten'!B:B,$A406,'AV-Bewegungsdaten'!E:E),5)</f>
        <v>0</v>
      </c>
      <c r="S406" s="444"/>
      <c r="T406" s="444"/>
      <c r="U406" s="261">
        <f>ROUND(SUMIF('DV-Bewegungsdaten'!B:B,A406,'DV-Bewegungsdaten'!D:D),3)</f>
        <v>0</v>
      </c>
      <c r="V406" s="259">
        <f>ROUND(SUMIF('DV-Bewegungsdaten'!B:B,A406,'DV-Bewegungsdaten'!E:E),5)</f>
        <v>0</v>
      </c>
      <c r="X406" s="444"/>
      <c r="Y406" s="444"/>
      <c r="AK406" s="305"/>
    </row>
    <row r="407" spans="1:37" ht="15" customHeight="1" x14ac:dyDescent="0.25">
      <c r="A407" s="103" t="s">
        <v>4981</v>
      </c>
      <c r="B407" s="101" t="s">
        <v>2068</v>
      </c>
      <c r="C407" s="101" t="s">
        <v>3986</v>
      </c>
      <c r="D407" s="101" t="s">
        <v>4982</v>
      </c>
      <c r="E407" s="101" t="s">
        <v>4983</v>
      </c>
      <c r="F407" s="102">
        <v>14.55</v>
      </c>
      <c r="G407" s="102">
        <v>14.75</v>
      </c>
      <c r="H407" s="102">
        <v>11.64</v>
      </c>
      <c r="I407" s="102"/>
      <c r="J407" s="445"/>
      <c r="K407" s="258">
        <f>ROUND(SUMIF('VGT-Bewegungsdaten'!B:B,A407,'VGT-Bewegungsdaten'!D:D),3)</f>
        <v>0</v>
      </c>
      <c r="L407" s="259">
        <f>ROUND(SUMIF('VGT-Bewegungsdaten'!B:B,$A407,'VGT-Bewegungsdaten'!E:E),5)</f>
        <v>0</v>
      </c>
      <c r="N407" s="298" t="s">
        <v>4918</v>
      </c>
      <c r="O407" s="298" t="s">
        <v>4925</v>
      </c>
      <c r="P407" s="261">
        <f>ROUND(SUMIF('AV-Bewegungsdaten'!B:B,A407,'AV-Bewegungsdaten'!D:D),3)</f>
        <v>0</v>
      </c>
      <c r="Q407" s="259">
        <f>ROUND(SUMIF('AV-Bewegungsdaten'!B:B,$A407,'AV-Bewegungsdaten'!E:E),5)</f>
        <v>0</v>
      </c>
      <c r="S407" s="444"/>
      <c r="T407" s="444"/>
      <c r="U407" s="261">
        <f>ROUND(SUMIF('DV-Bewegungsdaten'!B:B,A407,'DV-Bewegungsdaten'!D:D),3)</f>
        <v>0</v>
      </c>
      <c r="V407" s="259">
        <f>ROUND(SUMIF('DV-Bewegungsdaten'!B:B,A407,'DV-Bewegungsdaten'!E:E),5)</f>
        <v>0</v>
      </c>
      <c r="X407" s="444"/>
      <c r="Y407" s="444"/>
      <c r="AK407" s="305"/>
    </row>
    <row r="408" spans="1:37" ht="15" customHeight="1" x14ac:dyDescent="0.25">
      <c r="A408" s="103" t="s">
        <v>5688</v>
      </c>
      <c r="B408" s="101" t="s">
        <v>2068</v>
      </c>
      <c r="C408" s="101" t="s">
        <v>3986</v>
      </c>
      <c r="D408" s="101" t="s">
        <v>5262</v>
      </c>
      <c r="E408" s="101" t="s">
        <v>4983</v>
      </c>
      <c r="F408" s="102">
        <v>15.55</v>
      </c>
      <c r="G408" s="102">
        <v>15.75</v>
      </c>
      <c r="H408" s="102">
        <v>12.44</v>
      </c>
      <c r="I408" s="102"/>
      <c r="J408" s="445"/>
      <c r="K408" s="258">
        <f>ROUND(SUMIF('VGT-Bewegungsdaten'!B:B,A408,'VGT-Bewegungsdaten'!D:D),3)</f>
        <v>0</v>
      </c>
      <c r="L408" s="259">
        <f>ROUND(SUMIF('VGT-Bewegungsdaten'!B:B,$A408,'VGT-Bewegungsdaten'!E:E),5)</f>
        <v>0</v>
      </c>
      <c r="N408" s="298" t="s">
        <v>4918</v>
      </c>
      <c r="O408" s="298" t="s">
        <v>4925</v>
      </c>
      <c r="P408" s="261">
        <f>ROUND(SUMIF('AV-Bewegungsdaten'!B:B,A408,'AV-Bewegungsdaten'!D:D),3)</f>
        <v>0</v>
      </c>
      <c r="Q408" s="259">
        <f>ROUND(SUMIF('AV-Bewegungsdaten'!B:B,$A408,'AV-Bewegungsdaten'!E:E),5)</f>
        <v>0</v>
      </c>
      <c r="S408" s="444"/>
      <c r="T408" s="444"/>
      <c r="U408" s="261">
        <f>ROUND(SUMIF('DV-Bewegungsdaten'!B:B,A408,'DV-Bewegungsdaten'!D:D),3)</f>
        <v>0</v>
      </c>
      <c r="V408" s="259">
        <f>ROUND(SUMIF('DV-Bewegungsdaten'!B:B,A408,'DV-Bewegungsdaten'!E:E),5)</f>
        <v>0</v>
      </c>
      <c r="X408" s="444"/>
      <c r="Y408" s="444"/>
      <c r="AK408" s="305"/>
    </row>
    <row r="409" spans="1:37" ht="15" customHeight="1" x14ac:dyDescent="0.25">
      <c r="A409" s="103" t="s">
        <v>5242</v>
      </c>
      <c r="B409" s="101" t="s">
        <v>2068</v>
      </c>
      <c r="C409" s="101" t="s">
        <v>3986</v>
      </c>
      <c r="D409" s="101" t="s">
        <v>5243</v>
      </c>
      <c r="E409" s="101" t="s">
        <v>4983</v>
      </c>
      <c r="F409" s="102">
        <v>20.55</v>
      </c>
      <c r="G409" s="102">
        <v>20.75</v>
      </c>
      <c r="H409" s="102">
        <v>16.440000000000001</v>
      </c>
      <c r="I409" s="102"/>
      <c r="J409" s="445"/>
      <c r="K409" s="258">
        <f>ROUND(SUMIF('VGT-Bewegungsdaten'!B:B,A409,'VGT-Bewegungsdaten'!D:D),3)</f>
        <v>0</v>
      </c>
      <c r="L409" s="259">
        <f>ROUND(SUMIF('VGT-Bewegungsdaten'!B:B,$A409,'VGT-Bewegungsdaten'!E:E),5)</f>
        <v>0</v>
      </c>
      <c r="N409" s="298" t="s">
        <v>4918</v>
      </c>
      <c r="O409" s="298" t="s">
        <v>4925</v>
      </c>
      <c r="P409" s="261">
        <f>ROUND(SUMIF('AV-Bewegungsdaten'!B:B,A409,'AV-Bewegungsdaten'!D:D),3)</f>
        <v>0</v>
      </c>
      <c r="Q409" s="259">
        <f>ROUND(SUMIF('AV-Bewegungsdaten'!B:B,$A409,'AV-Bewegungsdaten'!E:E),5)</f>
        <v>0</v>
      </c>
      <c r="S409" s="444"/>
      <c r="T409" s="444"/>
      <c r="U409" s="261">
        <f>ROUND(SUMIF('DV-Bewegungsdaten'!B:B,A409,'DV-Bewegungsdaten'!D:D),3)</f>
        <v>0</v>
      </c>
      <c r="V409" s="259">
        <f>ROUND(SUMIF('DV-Bewegungsdaten'!B:B,A409,'DV-Bewegungsdaten'!E:E),5)</f>
        <v>0</v>
      </c>
      <c r="X409" s="444"/>
      <c r="Y409" s="444"/>
      <c r="AK409" s="305"/>
    </row>
    <row r="410" spans="1:37" ht="15" customHeight="1" x14ac:dyDescent="0.25">
      <c r="A410" s="103" t="s">
        <v>5244</v>
      </c>
      <c r="B410" s="101" t="s">
        <v>2068</v>
      </c>
      <c r="C410" s="101" t="s">
        <v>3986</v>
      </c>
      <c r="D410" s="101" t="s">
        <v>5245</v>
      </c>
      <c r="E410" s="101" t="s">
        <v>4983</v>
      </c>
      <c r="F410" s="102">
        <v>25.55</v>
      </c>
      <c r="G410" s="102">
        <v>25.75</v>
      </c>
      <c r="H410" s="102">
        <v>20.440000000000001</v>
      </c>
      <c r="I410" s="102"/>
      <c r="J410" s="445"/>
      <c r="K410" s="258">
        <f>ROUND(SUMIF('VGT-Bewegungsdaten'!B:B,A410,'VGT-Bewegungsdaten'!D:D),3)</f>
        <v>0</v>
      </c>
      <c r="L410" s="259">
        <f>ROUND(SUMIF('VGT-Bewegungsdaten'!B:B,$A410,'VGT-Bewegungsdaten'!E:E),5)</f>
        <v>0</v>
      </c>
      <c r="N410" s="298" t="s">
        <v>4918</v>
      </c>
      <c r="O410" s="298" t="s">
        <v>4925</v>
      </c>
      <c r="P410" s="261">
        <f>ROUND(SUMIF('AV-Bewegungsdaten'!B:B,A410,'AV-Bewegungsdaten'!D:D),3)</f>
        <v>0</v>
      </c>
      <c r="Q410" s="259">
        <f>ROUND(SUMIF('AV-Bewegungsdaten'!B:B,$A410,'AV-Bewegungsdaten'!E:E),5)</f>
        <v>0</v>
      </c>
      <c r="S410" s="444"/>
      <c r="T410" s="444"/>
      <c r="U410" s="261">
        <f>ROUND(SUMIF('DV-Bewegungsdaten'!B:B,A410,'DV-Bewegungsdaten'!D:D),3)</f>
        <v>0</v>
      </c>
      <c r="V410" s="259">
        <f>ROUND(SUMIF('DV-Bewegungsdaten'!B:B,A410,'DV-Bewegungsdaten'!E:E),5)</f>
        <v>0</v>
      </c>
      <c r="X410" s="444"/>
      <c r="Y410" s="444"/>
      <c r="AK410" s="305"/>
    </row>
    <row r="411" spans="1:37" ht="15" customHeight="1" x14ac:dyDescent="0.25">
      <c r="A411" s="103" t="s">
        <v>5246</v>
      </c>
      <c r="B411" s="101" t="s">
        <v>2068</v>
      </c>
      <c r="C411" s="101" t="s">
        <v>3986</v>
      </c>
      <c r="D411" s="101" t="s">
        <v>4989</v>
      </c>
      <c r="E411" s="101" t="s">
        <v>4983</v>
      </c>
      <c r="F411" s="102">
        <v>26.55</v>
      </c>
      <c r="G411" s="102">
        <v>26.75</v>
      </c>
      <c r="H411" s="102">
        <v>21.24</v>
      </c>
      <c r="I411" s="102"/>
      <c r="J411" s="445"/>
      <c r="K411" s="258">
        <f>ROUND(SUMIF('VGT-Bewegungsdaten'!B:B,A411,'VGT-Bewegungsdaten'!D:D),3)</f>
        <v>0</v>
      </c>
      <c r="L411" s="259">
        <f>ROUND(SUMIF('VGT-Bewegungsdaten'!B:B,$A411,'VGT-Bewegungsdaten'!E:E),5)</f>
        <v>0</v>
      </c>
      <c r="N411" s="298" t="s">
        <v>4918</v>
      </c>
      <c r="O411" s="298" t="s">
        <v>4925</v>
      </c>
      <c r="P411" s="261">
        <f>ROUND(SUMIF('AV-Bewegungsdaten'!B:B,A411,'AV-Bewegungsdaten'!D:D),3)</f>
        <v>0</v>
      </c>
      <c r="Q411" s="259">
        <f>ROUND(SUMIF('AV-Bewegungsdaten'!B:B,$A411,'AV-Bewegungsdaten'!E:E),5)</f>
        <v>0</v>
      </c>
      <c r="S411" s="444"/>
      <c r="T411" s="444"/>
      <c r="U411" s="261">
        <f>ROUND(SUMIF('DV-Bewegungsdaten'!B:B,A411,'DV-Bewegungsdaten'!D:D),3)</f>
        <v>0</v>
      </c>
      <c r="V411" s="259">
        <f>ROUND(SUMIF('DV-Bewegungsdaten'!B:B,A411,'DV-Bewegungsdaten'!E:E),5)</f>
        <v>0</v>
      </c>
      <c r="X411" s="444"/>
      <c r="Y411" s="444"/>
      <c r="AK411" s="305"/>
    </row>
    <row r="412" spans="1:37" ht="15" customHeight="1" x14ac:dyDescent="0.25">
      <c r="A412" s="103" t="s">
        <v>5247</v>
      </c>
      <c r="B412" s="101" t="s">
        <v>2068</v>
      </c>
      <c r="C412" s="101" t="s">
        <v>3986</v>
      </c>
      <c r="D412" s="101" t="s">
        <v>4991</v>
      </c>
      <c r="E412" s="101" t="s">
        <v>4983</v>
      </c>
      <c r="F412" s="102">
        <v>28.55</v>
      </c>
      <c r="G412" s="102">
        <v>28.75</v>
      </c>
      <c r="H412" s="102">
        <v>22.84</v>
      </c>
      <c r="I412" s="102"/>
      <c r="J412" s="445"/>
      <c r="K412" s="258">
        <f>ROUND(SUMIF('VGT-Bewegungsdaten'!B:B,A412,'VGT-Bewegungsdaten'!D:D),3)</f>
        <v>0</v>
      </c>
      <c r="L412" s="259">
        <f>ROUND(SUMIF('VGT-Bewegungsdaten'!B:B,$A412,'VGT-Bewegungsdaten'!E:E),5)</f>
        <v>0</v>
      </c>
      <c r="N412" s="298" t="s">
        <v>4918</v>
      </c>
      <c r="O412" s="298" t="s">
        <v>4925</v>
      </c>
      <c r="P412" s="261">
        <f>ROUND(SUMIF('AV-Bewegungsdaten'!B:B,A412,'AV-Bewegungsdaten'!D:D),3)</f>
        <v>0</v>
      </c>
      <c r="Q412" s="259">
        <f>ROUND(SUMIF('AV-Bewegungsdaten'!B:B,$A412,'AV-Bewegungsdaten'!E:E),5)</f>
        <v>0</v>
      </c>
      <c r="S412" s="444"/>
      <c r="T412" s="444"/>
      <c r="U412" s="261">
        <f>ROUND(SUMIF('DV-Bewegungsdaten'!B:B,A412,'DV-Bewegungsdaten'!D:D),3)</f>
        <v>0</v>
      </c>
      <c r="V412" s="259">
        <f>ROUND(SUMIF('DV-Bewegungsdaten'!B:B,A412,'DV-Bewegungsdaten'!E:E),5)</f>
        <v>0</v>
      </c>
      <c r="X412" s="444"/>
      <c r="Y412" s="444"/>
      <c r="AK412" s="305"/>
    </row>
    <row r="413" spans="1:37" ht="15" customHeight="1" x14ac:dyDescent="0.25">
      <c r="A413" s="103" t="s">
        <v>4984</v>
      </c>
      <c r="B413" s="101" t="s">
        <v>2068</v>
      </c>
      <c r="C413" s="101" t="s">
        <v>3986</v>
      </c>
      <c r="D413" s="101" t="s">
        <v>4985</v>
      </c>
      <c r="E413" s="101" t="s">
        <v>4983</v>
      </c>
      <c r="F413" s="102">
        <v>13.11</v>
      </c>
      <c r="G413" s="102">
        <v>13.309999999999999</v>
      </c>
      <c r="H413" s="102">
        <v>10.49</v>
      </c>
      <c r="I413" s="102"/>
      <c r="J413" s="445"/>
      <c r="K413" s="258">
        <f>ROUND(SUMIF('VGT-Bewegungsdaten'!B:B,A413,'VGT-Bewegungsdaten'!D:D),3)</f>
        <v>0</v>
      </c>
      <c r="L413" s="259">
        <f>ROUND(SUMIF('VGT-Bewegungsdaten'!B:B,$A413,'VGT-Bewegungsdaten'!E:E),5)</f>
        <v>0</v>
      </c>
      <c r="N413" s="298" t="s">
        <v>4918</v>
      </c>
      <c r="O413" s="298" t="s">
        <v>4925</v>
      </c>
      <c r="P413" s="261">
        <f>ROUND(SUMIF('AV-Bewegungsdaten'!B:B,A413,'AV-Bewegungsdaten'!D:D),3)</f>
        <v>0</v>
      </c>
      <c r="Q413" s="259">
        <f>ROUND(SUMIF('AV-Bewegungsdaten'!B:B,$A413,'AV-Bewegungsdaten'!E:E),5)</f>
        <v>0</v>
      </c>
      <c r="S413" s="444"/>
      <c r="T413" s="444"/>
      <c r="U413" s="261">
        <f>ROUND(SUMIF('DV-Bewegungsdaten'!B:B,A413,'DV-Bewegungsdaten'!D:D),3)</f>
        <v>0</v>
      </c>
      <c r="V413" s="259">
        <f>ROUND(SUMIF('DV-Bewegungsdaten'!B:B,A413,'DV-Bewegungsdaten'!E:E),5)</f>
        <v>0</v>
      </c>
      <c r="X413" s="444"/>
      <c r="Y413" s="444"/>
      <c r="AK413" s="305"/>
    </row>
    <row r="414" spans="1:37" ht="15" customHeight="1" x14ac:dyDescent="0.25">
      <c r="A414" s="103" t="s">
        <v>5689</v>
      </c>
      <c r="B414" s="101" t="s">
        <v>2068</v>
      </c>
      <c r="C414" s="101" t="s">
        <v>3986</v>
      </c>
      <c r="D414" s="101" t="s">
        <v>5265</v>
      </c>
      <c r="E414" s="101" t="s">
        <v>4983</v>
      </c>
      <c r="F414" s="102">
        <v>14.11</v>
      </c>
      <c r="G414" s="102">
        <v>14.309999999999999</v>
      </c>
      <c r="H414" s="102">
        <v>11.29</v>
      </c>
      <c r="I414" s="102"/>
      <c r="J414" s="445"/>
      <c r="K414" s="258">
        <f>ROUND(SUMIF('VGT-Bewegungsdaten'!B:B,A414,'VGT-Bewegungsdaten'!D:D),3)</f>
        <v>0</v>
      </c>
      <c r="L414" s="259">
        <f>ROUND(SUMIF('VGT-Bewegungsdaten'!B:B,$A414,'VGT-Bewegungsdaten'!E:E),5)</f>
        <v>0</v>
      </c>
      <c r="N414" s="298" t="s">
        <v>4918</v>
      </c>
      <c r="O414" s="298" t="s">
        <v>4925</v>
      </c>
      <c r="P414" s="261">
        <f>ROUND(SUMIF('AV-Bewegungsdaten'!B:B,A414,'AV-Bewegungsdaten'!D:D),3)</f>
        <v>0</v>
      </c>
      <c r="Q414" s="259">
        <f>ROUND(SUMIF('AV-Bewegungsdaten'!B:B,$A414,'AV-Bewegungsdaten'!E:E),5)</f>
        <v>0</v>
      </c>
      <c r="S414" s="444"/>
      <c r="T414" s="444"/>
      <c r="U414" s="261">
        <f>ROUND(SUMIF('DV-Bewegungsdaten'!B:B,A414,'DV-Bewegungsdaten'!D:D),3)</f>
        <v>0</v>
      </c>
      <c r="V414" s="259">
        <f>ROUND(SUMIF('DV-Bewegungsdaten'!B:B,A414,'DV-Bewegungsdaten'!E:E),5)</f>
        <v>0</v>
      </c>
      <c r="X414" s="444"/>
      <c r="Y414" s="444"/>
      <c r="AK414" s="305"/>
    </row>
    <row r="415" spans="1:37" ht="15" customHeight="1" x14ac:dyDescent="0.25">
      <c r="A415" s="103" t="s">
        <v>5248</v>
      </c>
      <c r="B415" s="101" t="s">
        <v>2068</v>
      </c>
      <c r="C415" s="101" t="s">
        <v>3986</v>
      </c>
      <c r="D415" s="101" t="s">
        <v>5249</v>
      </c>
      <c r="E415" s="101" t="s">
        <v>4983</v>
      </c>
      <c r="F415" s="102">
        <v>19.11</v>
      </c>
      <c r="G415" s="102">
        <v>19.309999999999999</v>
      </c>
      <c r="H415" s="102">
        <v>15.29</v>
      </c>
      <c r="I415" s="102"/>
      <c r="J415" s="445"/>
      <c r="K415" s="258">
        <f>ROUND(SUMIF('VGT-Bewegungsdaten'!B:B,A415,'VGT-Bewegungsdaten'!D:D),3)</f>
        <v>0</v>
      </c>
      <c r="L415" s="259">
        <f>ROUND(SUMIF('VGT-Bewegungsdaten'!B:B,$A415,'VGT-Bewegungsdaten'!E:E),5)</f>
        <v>0</v>
      </c>
      <c r="N415" s="298" t="s">
        <v>4918</v>
      </c>
      <c r="O415" s="298" t="s">
        <v>4925</v>
      </c>
      <c r="P415" s="261">
        <f>ROUND(SUMIF('AV-Bewegungsdaten'!B:B,A415,'AV-Bewegungsdaten'!D:D),3)</f>
        <v>0</v>
      </c>
      <c r="Q415" s="259">
        <f>ROUND(SUMIF('AV-Bewegungsdaten'!B:B,$A415,'AV-Bewegungsdaten'!E:E),5)</f>
        <v>0</v>
      </c>
      <c r="S415" s="444"/>
      <c r="T415" s="444"/>
      <c r="U415" s="261">
        <f>ROUND(SUMIF('DV-Bewegungsdaten'!B:B,A415,'DV-Bewegungsdaten'!D:D),3)</f>
        <v>0</v>
      </c>
      <c r="V415" s="259">
        <f>ROUND(SUMIF('DV-Bewegungsdaten'!B:B,A415,'DV-Bewegungsdaten'!E:E),5)</f>
        <v>0</v>
      </c>
      <c r="X415" s="444"/>
      <c r="Y415" s="444"/>
      <c r="AK415" s="305"/>
    </row>
    <row r="416" spans="1:37" ht="15" customHeight="1" x14ac:dyDescent="0.25">
      <c r="A416" s="103" t="s">
        <v>5250</v>
      </c>
      <c r="B416" s="101" t="s">
        <v>2068</v>
      </c>
      <c r="C416" s="101" t="s">
        <v>3986</v>
      </c>
      <c r="D416" s="101" t="s">
        <v>5251</v>
      </c>
      <c r="E416" s="101" t="s">
        <v>4983</v>
      </c>
      <c r="F416" s="102">
        <v>21.11</v>
      </c>
      <c r="G416" s="102">
        <v>21.31</v>
      </c>
      <c r="H416" s="102">
        <v>16.89</v>
      </c>
      <c r="I416" s="102"/>
      <c r="J416" s="445"/>
      <c r="K416" s="258">
        <f>ROUND(SUMIF('VGT-Bewegungsdaten'!B:B,A416,'VGT-Bewegungsdaten'!D:D),3)</f>
        <v>0</v>
      </c>
      <c r="L416" s="259">
        <f>ROUND(SUMIF('VGT-Bewegungsdaten'!B:B,$A416,'VGT-Bewegungsdaten'!E:E),5)</f>
        <v>0</v>
      </c>
      <c r="N416" s="298" t="s">
        <v>4918</v>
      </c>
      <c r="O416" s="298" t="s">
        <v>4925</v>
      </c>
      <c r="P416" s="261">
        <f>ROUND(SUMIF('AV-Bewegungsdaten'!B:B,A416,'AV-Bewegungsdaten'!D:D),3)</f>
        <v>0</v>
      </c>
      <c r="Q416" s="259">
        <f>ROUND(SUMIF('AV-Bewegungsdaten'!B:B,$A416,'AV-Bewegungsdaten'!E:E),5)</f>
        <v>0</v>
      </c>
      <c r="S416" s="444"/>
      <c r="T416" s="444"/>
      <c r="U416" s="261">
        <f>ROUND(SUMIF('DV-Bewegungsdaten'!B:B,A416,'DV-Bewegungsdaten'!D:D),3)</f>
        <v>0</v>
      </c>
      <c r="V416" s="259">
        <f>ROUND(SUMIF('DV-Bewegungsdaten'!B:B,A416,'DV-Bewegungsdaten'!E:E),5)</f>
        <v>0</v>
      </c>
      <c r="X416" s="444"/>
      <c r="Y416" s="444"/>
      <c r="AK416" s="305"/>
    </row>
    <row r="417" spans="1:37" ht="15" customHeight="1" x14ac:dyDescent="0.25">
      <c r="A417" s="103" t="s">
        <v>5252</v>
      </c>
      <c r="B417" s="101" t="s">
        <v>2068</v>
      </c>
      <c r="C417" s="101" t="s">
        <v>3986</v>
      </c>
      <c r="D417" s="101" t="s">
        <v>4993</v>
      </c>
      <c r="E417" s="101" t="s">
        <v>4983</v>
      </c>
      <c r="F417" s="102">
        <v>22.11</v>
      </c>
      <c r="G417" s="102">
        <v>22.31</v>
      </c>
      <c r="H417" s="102">
        <v>17.690000000000001</v>
      </c>
      <c r="I417" s="102"/>
      <c r="J417" s="445"/>
      <c r="K417" s="258">
        <f>ROUND(SUMIF('VGT-Bewegungsdaten'!B:B,A417,'VGT-Bewegungsdaten'!D:D),3)</f>
        <v>0</v>
      </c>
      <c r="L417" s="259">
        <f>ROUND(SUMIF('VGT-Bewegungsdaten'!B:B,$A417,'VGT-Bewegungsdaten'!E:E),5)</f>
        <v>0</v>
      </c>
      <c r="N417" s="298" t="s">
        <v>4918</v>
      </c>
      <c r="O417" s="298" t="s">
        <v>4925</v>
      </c>
      <c r="P417" s="261">
        <f>ROUND(SUMIF('AV-Bewegungsdaten'!B:B,A417,'AV-Bewegungsdaten'!D:D),3)</f>
        <v>0</v>
      </c>
      <c r="Q417" s="259">
        <f>ROUND(SUMIF('AV-Bewegungsdaten'!B:B,$A417,'AV-Bewegungsdaten'!E:E),5)</f>
        <v>0</v>
      </c>
      <c r="S417" s="444"/>
      <c r="T417" s="444"/>
      <c r="U417" s="261">
        <f>ROUND(SUMIF('DV-Bewegungsdaten'!B:B,A417,'DV-Bewegungsdaten'!D:D),3)</f>
        <v>0</v>
      </c>
      <c r="V417" s="259">
        <f>ROUND(SUMIF('DV-Bewegungsdaten'!B:B,A417,'DV-Bewegungsdaten'!E:E),5)</f>
        <v>0</v>
      </c>
      <c r="X417" s="444"/>
      <c r="Y417" s="444"/>
      <c r="AK417" s="305"/>
    </row>
    <row r="418" spans="1:37" ht="15" customHeight="1" x14ac:dyDescent="0.25">
      <c r="A418" s="103" t="s">
        <v>5253</v>
      </c>
      <c r="B418" s="101" t="s">
        <v>2068</v>
      </c>
      <c r="C418" s="101" t="s">
        <v>3986</v>
      </c>
      <c r="D418" s="101" t="s">
        <v>4995</v>
      </c>
      <c r="E418" s="101" t="s">
        <v>4983</v>
      </c>
      <c r="F418" s="102">
        <v>24.11</v>
      </c>
      <c r="G418" s="102">
        <v>24.31</v>
      </c>
      <c r="H418" s="102">
        <v>19.29</v>
      </c>
      <c r="I418" s="102"/>
      <c r="J418" s="445"/>
      <c r="K418" s="258">
        <f>ROUND(SUMIF('VGT-Bewegungsdaten'!B:B,A418,'VGT-Bewegungsdaten'!D:D),3)</f>
        <v>0</v>
      </c>
      <c r="L418" s="259">
        <f>ROUND(SUMIF('VGT-Bewegungsdaten'!B:B,$A418,'VGT-Bewegungsdaten'!E:E),5)</f>
        <v>0</v>
      </c>
      <c r="N418" s="298" t="s">
        <v>4918</v>
      </c>
      <c r="O418" s="298" t="s">
        <v>4925</v>
      </c>
      <c r="P418" s="261">
        <f>ROUND(SUMIF('AV-Bewegungsdaten'!B:B,A418,'AV-Bewegungsdaten'!D:D),3)</f>
        <v>0</v>
      </c>
      <c r="Q418" s="259">
        <f>ROUND(SUMIF('AV-Bewegungsdaten'!B:B,$A418,'AV-Bewegungsdaten'!E:E),5)</f>
        <v>0</v>
      </c>
      <c r="S418" s="444"/>
      <c r="T418" s="444"/>
      <c r="U418" s="261">
        <f>ROUND(SUMIF('DV-Bewegungsdaten'!B:B,A418,'DV-Bewegungsdaten'!D:D),3)</f>
        <v>0</v>
      </c>
      <c r="V418" s="259">
        <f>ROUND(SUMIF('DV-Bewegungsdaten'!B:B,A418,'DV-Bewegungsdaten'!E:E),5)</f>
        <v>0</v>
      </c>
      <c r="X418" s="444"/>
      <c r="Y418" s="444"/>
      <c r="AK418" s="305"/>
    </row>
    <row r="419" spans="1:37" ht="15" customHeight="1" x14ac:dyDescent="0.25">
      <c r="A419" s="103" t="s">
        <v>4986</v>
      </c>
      <c r="B419" s="101" t="s">
        <v>2068</v>
      </c>
      <c r="C419" s="101" t="s">
        <v>3986</v>
      </c>
      <c r="D419" s="101" t="s">
        <v>4987</v>
      </c>
      <c r="E419" s="101" t="s">
        <v>4983</v>
      </c>
      <c r="F419" s="102">
        <v>12.09</v>
      </c>
      <c r="G419" s="102">
        <v>12.29</v>
      </c>
      <c r="H419" s="102">
        <v>9.67</v>
      </c>
      <c r="I419" s="102"/>
      <c r="J419" s="445"/>
      <c r="K419" s="258">
        <f>ROUND(SUMIF('VGT-Bewegungsdaten'!B:B,A419,'VGT-Bewegungsdaten'!D:D),3)</f>
        <v>0</v>
      </c>
      <c r="L419" s="259">
        <f>ROUND(SUMIF('VGT-Bewegungsdaten'!B:B,$A419,'VGT-Bewegungsdaten'!E:E),5)</f>
        <v>0</v>
      </c>
      <c r="N419" s="298" t="s">
        <v>4918</v>
      </c>
      <c r="O419" s="298" t="s">
        <v>4925</v>
      </c>
      <c r="P419" s="261">
        <f>ROUND(SUMIF('AV-Bewegungsdaten'!B:B,A419,'AV-Bewegungsdaten'!D:D),3)</f>
        <v>0</v>
      </c>
      <c r="Q419" s="259">
        <f>ROUND(SUMIF('AV-Bewegungsdaten'!B:B,$A419,'AV-Bewegungsdaten'!E:E),5)</f>
        <v>0</v>
      </c>
      <c r="S419" s="444"/>
      <c r="T419" s="444"/>
      <c r="U419" s="261">
        <f>ROUND(SUMIF('DV-Bewegungsdaten'!B:B,A419,'DV-Bewegungsdaten'!D:D),3)</f>
        <v>0</v>
      </c>
      <c r="V419" s="259">
        <f>ROUND(SUMIF('DV-Bewegungsdaten'!B:B,A419,'DV-Bewegungsdaten'!E:E),5)</f>
        <v>0</v>
      </c>
      <c r="X419" s="444"/>
      <c r="Y419" s="444"/>
      <c r="AK419" s="305"/>
    </row>
    <row r="420" spans="1:37" ht="15" customHeight="1" x14ac:dyDescent="0.25">
      <c r="A420" s="103" t="s">
        <v>5254</v>
      </c>
      <c r="B420" s="101" t="s">
        <v>2068</v>
      </c>
      <c r="C420" s="101" t="s">
        <v>3986</v>
      </c>
      <c r="D420" s="101" t="s">
        <v>5255</v>
      </c>
      <c r="E420" s="101" t="s">
        <v>4983</v>
      </c>
      <c r="F420" s="102">
        <v>16.09</v>
      </c>
      <c r="G420" s="102">
        <v>16.29</v>
      </c>
      <c r="H420" s="102">
        <v>12.87</v>
      </c>
      <c r="I420" s="102"/>
      <c r="J420" s="445"/>
      <c r="K420" s="258">
        <f>ROUND(SUMIF('VGT-Bewegungsdaten'!B:B,A420,'VGT-Bewegungsdaten'!D:D),3)</f>
        <v>0</v>
      </c>
      <c r="L420" s="259">
        <f>ROUND(SUMIF('VGT-Bewegungsdaten'!B:B,$A420,'VGT-Bewegungsdaten'!E:E),5)</f>
        <v>0</v>
      </c>
      <c r="N420" s="298" t="s">
        <v>4918</v>
      </c>
      <c r="O420" s="298" t="s">
        <v>4925</v>
      </c>
      <c r="P420" s="261">
        <f>ROUND(SUMIF('AV-Bewegungsdaten'!B:B,A420,'AV-Bewegungsdaten'!D:D),3)</f>
        <v>0</v>
      </c>
      <c r="Q420" s="259">
        <f>ROUND(SUMIF('AV-Bewegungsdaten'!B:B,$A420,'AV-Bewegungsdaten'!E:E),5)</f>
        <v>0</v>
      </c>
      <c r="S420" s="444"/>
      <c r="T420" s="444"/>
      <c r="U420" s="261">
        <f>ROUND(SUMIF('DV-Bewegungsdaten'!B:B,A420,'DV-Bewegungsdaten'!D:D),3)</f>
        <v>0</v>
      </c>
      <c r="V420" s="259">
        <f>ROUND(SUMIF('DV-Bewegungsdaten'!B:B,A420,'DV-Bewegungsdaten'!E:E),5)</f>
        <v>0</v>
      </c>
      <c r="X420" s="444"/>
      <c r="Y420" s="444"/>
      <c r="AK420" s="305"/>
    </row>
    <row r="421" spans="1:37" ht="15" customHeight="1" x14ac:dyDescent="0.25">
      <c r="A421" s="103" t="s">
        <v>5256</v>
      </c>
      <c r="B421" s="101" t="s">
        <v>2068</v>
      </c>
      <c r="C421" s="101" t="s">
        <v>3986</v>
      </c>
      <c r="D421" s="101" t="s">
        <v>5807</v>
      </c>
      <c r="E421" s="101" t="s">
        <v>5257</v>
      </c>
      <c r="F421" s="102">
        <v>20.520000000000003</v>
      </c>
      <c r="G421" s="102">
        <v>20.720000000000002</v>
      </c>
      <c r="H421" s="102">
        <v>16.420000000000002</v>
      </c>
      <c r="I421" s="102"/>
      <c r="J421" s="445"/>
      <c r="K421" s="258">
        <f>ROUND(SUMIF('VGT-Bewegungsdaten'!B:B,A421,'VGT-Bewegungsdaten'!D:D),3)</f>
        <v>0</v>
      </c>
      <c r="L421" s="259">
        <f>ROUND(SUMIF('VGT-Bewegungsdaten'!B:B,$A421,'VGT-Bewegungsdaten'!E:E),5)</f>
        <v>0</v>
      </c>
      <c r="N421" s="298" t="s">
        <v>4918</v>
      </c>
      <c r="O421" s="298" t="s">
        <v>4925</v>
      </c>
      <c r="P421" s="261">
        <f>ROUND(SUMIF('AV-Bewegungsdaten'!B:B,A421,'AV-Bewegungsdaten'!D:D),3)</f>
        <v>0</v>
      </c>
      <c r="Q421" s="259">
        <f>ROUND(SUMIF('AV-Bewegungsdaten'!B:B,$A421,'AV-Bewegungsdaten'!E:E),5)</f>
        <v>0</v>
      </c>
      <c r="S421" s="444"/>
      <c r="T421" s="444"/>
      <c r="U421" s="261">
        <f>ROUND(SUMIF('DV-Bewegungsdaten'!B:B,A421,'DV-Bewegungsdaten'!D:D),3)</f>
        <v>0</v>
      </c>
      <c r="V421" s="259">
        <f>ROUND(SUMIF('DV-Bewegungsdaten'!B:B,A421,'DV-Bewegungsdaten'!E:E),5)</f>
        <v>0</v>
      </c>
      <c r="X421" s="444"/>
      <c r="Y421" s="444"/>
      <c r="AK421" s="305"/>
    </row>
    <row r="422" spans="1:37" ht="15" customHeight="1" x14ac:dyDescent="0.25">
      <c r="A422" s="103" t="s">
        <v>5808</v>
      </c>
      <c r="B422" s="101" t="s">
        <v>2068</v>
      </c>
      <c r="C422" s="101" t="s">
        <v>3986</v>
      </c>
      <c r="D422" s="101" t="s">
        <v>5809</v>
      </c>
      <c r="E422" s="101" t="s">
        <v>5257</v>
      </c>
      <c r="F422" s="102">
        <v>25.520000000000003</v>
      </c>
      <c r="G422" s="102">
        <v>25.720000000000002</v>
      </c>
      <c r="H422" s="102">
        <v>20.420000000000002</v>
      </c>
      <c r="I422" s="102"/>
      <c r="J422" s="445"/>
      <c r="K422" s="258">
        <f>ROUND(SUMIF('VGT-Bewegungsdaten'!B:B,A422,'VGT-Bewegungsdaten'!D:D),3)</f>
        <v>0</v>
      </c>
      <c r="L422" s="259">
        <f>ROUND(SUMIF('VGT-Bewegungsdaten'!B:B,$A422,'VGT-Bewegungsdaten'!E:E),5)</f>
        <v>0</v>
      </c>
      <c r="N422" s="298" t="s">
        <v>4918</v>
      </c>
      <c r="O422" s="298" t="s">
        <v>4925</v>
      </c>
      <c r="P422" s="261">
        <f>ROUND(SUMIF('AV-Bewegungsdaten'!B:B,A422,'AV-Bewegungsdaten'!D:D),3)</f>
        <v>0</v>
      </c>
      <c r="Q422" s="259">
        <f>ROUND(SUMIF('AV-Bewegungsdaten'!B:B,$A422,'AV-Bewegungsdaten'!E:E),5)</f>
        <v>0</v>
      </c>
      <c r="S422" s="444"/>
      <c r="T422" s="444"/>
      <c r="U422" s="261">
        <f>ROUND(SUMIF('DV-Bewegungsdaten'!B:B,A422,'DV-Bewegungsdaten'!D:D),3)</f>
        <v>0</v>
      </c>
      <c r="V422" s="259">
        <f>ROUND(SUMIF('DV-Bewegungsdaten'!B:B,A422,'DV-Bewegungsdaten'!E:E),5)</f>
        <v>0</v>
      </c>
      <c r="X422" s="444"/>
      <c r="Y422" s="444"/>
      <c r="AK422" s="305"/>
    </row>
    <row r="423" spans="1:37" ht="15" customHeight="1" x14ac:dyDescent="0.25">
      <c r="A423" s="103" t="s">
        <v>5258</v>
      </c>
      <c r="B423" s="101" t="s">
        <v>2068</v>
      </c>
      <c r="C423" s="101" t="s">
        <v>3986</v>
      </c>
      <c r="D423" s="101" t="s">
        <v>5810</v>
      </c>
      <c r="E423" s="101" t="s">
        <v>5257</v>
      </c>
      <c r="F423" s="102">
        <v>19.080000000000002</v>
      </c>
      <c r="G423" s="102">
        <v>19.28</v>
      </c>
      <c r="H423" s="102">
        <v>15.26</v>
      </c>
      <c r="I423" s="102"/>
      <c r="J423" s="445"/>
      <c r="K423" s="258">
        <f>ROUND(SUMIF('VGT-Bewegungsdaten'!B:B,A423,'VGT-Bewegungsdaten'!D:D),3)</f>
        <v>0</v>
      </c>
      <c r="L423" s="259">
        <f>ROUND(SUMIF('VGT-Bewegungsdaten'!B:B,$A423,'VGT-Bewegungsdaten'!E:E),5)</f>
        <v>0</v>
      </c>
      <c r="N423" s="298" t="s">
        <v>4918</v>
      </c>
      <c r="O423" s="298" t="s">
        <v>4925</v>
      </c>
      <c r="P423" s="261">
        <f>ROUND(SUMIF('AV-Bewegungsdaten'!B:B,A423,'AV-Bewegungsdaten'!D:D),3)</f>
        <v>0</v>
      </c>
      <c r="Q423" s="259">
        <f>ROUND(SUMIF('AV-Bewegungsdaten'!B:B,$A423,'AV-Bewegungsdaten'!E:E),5)</f>
        <v>0</v>
      </c>
      <c r="S423" s="444"/>
      <c r="T423" s="444"/>
      <c r="U423" s="261">
        <f>ROUND(SUMIF('DV-Bewegungsdaten'!B:B,A423,'DV-Bewegungsdaten'!D:D),3)</f>
        <v>0</v>
      </c>
      <c r="V423" s="259">
        <f>ROUND(SUMIF('DV-Bewegungsdaten'!B:B,A423,'DV-Bewegungsdaten'!E:E),5)</f>
        <v>0</v>
      </c>
      <c r="X423" s="444"/>
      <c r="Y423" s="444"/>
      <c r="AK423" s="305"/>
    </row>
    <row r="424" spans="1:37" ht="15" customHeight="1" x14ac:dyDescent="0.25">
      <c r="A424" s="103" t="s">
        <v>5259</v>
      </c>
      <c r="B424" s="101" t="s">
        <v>2068</v>
      </c>
      <c r="C424" s="101" t="s">
        <v>3986</v>
      </c>
      <c r="D424" s="101" t="s">
        <v>5811</v>
      </c>
      <c r="E424" s="101" t="s">
        <v>5257</v>
      </c>
      <c r="F424" s="102">
        <v>16.060000000000002</v>
      </c>
      <c r="G424" s="102">
        <v>16.260000000000002</v>
      </c>
      <c r="H424" s="102">
        <v>12.85</v>
      </c>
      <c r="I424" s="102"/>
      <c r="J424" s="445"/>
      <c r="K424" s="258">
        <f>ROUND(SUMIF('VGT-Bewegungsdaten'!B:B,A424,'VGT-Bewegungsdaten'!D:D),3)</f>
        <v>0</v>
      </c>
      <c r="L424" s="259">
        <f>ROUND(SUMIF('VGT-Bewegungsdaten'!B:B,$A424,'VGT-Bewegungsdaten'!E:E),5)</f>
        <v>0</v>
      </c>
      <c r="N424" s="298" t="s">
        <v>4918</v>
      </c>
      <c r="O424" s="298" t="s">
        <v>4925</v>
      </c>
      <c r="P424" s="261">
        <f>ROUND(SUMIF('AV-Bewegungsdaten'!B:B,A424,'AV-Bewegungsdaten'!D:D),3)</f>
        <v>0</v>
      </c>
      <c r="Q424" s="259">
        <f>ROUND(SUMIF('AV-Bewegungsdaten'!B:B,$A424,'AV-Bewegungsdaten'!E:E),5)</f>
        <v>0</v>
      </c>
      <c r="S424" s="444"/>
      <c r="T424" s="444"/>
      <c r="U424" s="261">
        <f>ROUND(SUMIF('DV-Bewegungsdaten'!B:B,A424,'DV-Bewegungsdaten'!D:D),3)</f>
        <v>0</v>
      </c>
      <c r="V424" s="259">
        <f>ROUND(SUMIF('DV-Bewegungsdaten'!B:B,A424,'DV-Bewegungsdaten'!E:E),5)</f>
        <v>0</v>
      </c>
      <c r="X424" s="444"/>
      <c r="Y424" s="444"/>
      <c r="AK424" s="305"/>
    </row>
    <row r="425" spans="1:37" ht="15" customHeight="1" x14ac:dyDescent="0.25">
      <c r="A425" s="103" t="s">
        <v>6583</v>
      </c>
      <c r="B425" s="101" t="s">
        <v>2068</v>
      </c>
      <c r="C425" s="101" t="s">
        <v>3986</v>
      </c>
      <c r="D425" s="101" t="s">
        <v>5817</v>
      </c>
      <c r="E425" s="101" t="s">
        <v>5818</v>
      </c>
      <c r="F425" s="102">
        <v>26.490000000000002</v>
      </c>
      <c r="G425" s="102">
        <v>26.69</v>
      </c>
      <c r="H425" s="102">
        <v>21.19</v>
      </c>
      <c r="I425" s="102"/>
      <c r="J425" s="445"/>
      <c r="K425" s="258">
        <f>ROUND(SUMIF('VGT-Bewegungsdaten'!B:B,A425,'VGT-Bewegungsdaten'!D:D),3)</f>
        <v>0</v>
      </c>
      <c r="L425" s="259">
        <f>ROUND(SUMIF('VGT-Bewegungsdaten'!B:B,$A425,'VGT-Bewegungsdaten'!E:E),5)</f>
        <v>0</v>
      </c>
      <c r="N425" s="298" t="s">
        <v>4918</v>
      </c>
      <c r="O425" s="298" t="s">
        <v>4925</v>
      </c>
      <c r="P425" s="261">
        <f>ROUND(SUMIF('AV-Bewegungsdaten'!B:B,A425,'AV-Bewegungsdaten'!D:D),3)</f>
        <v>0</v>
      </c>
      <c r="Q425" s="259">
        <f>ROUND(SUMIF('AV-Bewegungsdaten'!B:B,$A425,'AV-Bewegungsdaten'!E:E),5)</f>
        <v>0</v>
      </c>
      <c r="S425" s="444"/>
      <c r="T425" s="444"/>
      <c r="U425" s="261">
        <f>ROUND(SUMIF('DV-Bewegungsdaten'!B:B,A425,'DV-Bewegungsdaten'!D:D),3)</f>
        <v>0</v>
      </c>
      <c r="V425" s="259">
        <f>ROUND(SUMIF('DV-Bewegungsdaten'!B:B,A425,'DV-Bewegungsdaten'!E:E),5)</f>
        <v>0</v>
      </c>
      <c r="X425" s="444"/>
      <c r="Y425" s="444"/>
      <c r="AK425" s="305"/>
    </row>
    <row r="426" spans="1:37" ht="15" customHeight="1" x14ac:dyDescent="0.25">
      <c r="A426" s="103" t="s">
        <v>6584</v>
      </c>
      <c r="B426" s="101" t="s">
        <v>2068</v>
      </c>
      <c r="C426" s="101" t="s">
        <v>3986</v>
      </c>
      <c r="D426" s="101" t="s">
        <v>5820</v>
      </c>
      <c r="E426" s="101" t="s">
        <v>5818</v>
      </c>
      <c r="F426" s="102">
        <v>22.05</v>
      </c>
      <c r="G426" s="102">
        <v>22.25</v>
      </c>
      <c r="H426" s="102">
        <v>17.64</v>
      </c>
      <c r="I426" s="102"/>
      <c r="J426" s="445"/>
      <c r="K426" s="258">
        <f>ROUND(SUMIF('VGT-Bewegungsdaten'!B:B,A426,'VGT-Bewegungsdaten'!D:D),3)</f>
        <v>0</v>
      </c>
      <c r="L426" s="259">
        <f>ROUND(SUMIF('VGT-Bewegungsdaten'!B:B,$A426,'VGT-Bewegungsdaten'!E:E),5)</f>
        <v>0</v>
      </c>
      <c r="N426" s="298" t="s">
        <v>4918</v>
      </c>
      <c r="O426" s="298" t="s">
        <v>4925</v>
      </c>
      <c r="P426" s="261">
        <f>ROUND(SUMIF('AV-Bewegungsdaten'!B:B,A426,'AV-Bewegungsdaten'!D:D),3)</f>
        <v>0</v>
      </c>
      <c r="Q426" s="259">
        <f>ROUND(SUMIF('AV-Bewegungsdaten'!B:B,$A426,'AV-Bewegungsdaten'!E:E),5)</f>
        <v>0</v>
      </c>
      <c r="S426" s="444"/>
      <c r="T426" s="444"/>
      <c r="U426" s="261">
        <f>ROUND(SUMIF('DV-Bewegungsdaten'!B:B,A426,'DV-Bewegungsdaten'!D:D),3)</f>
        <v>0</v>
      </c>
      <c r="V426" s="259">
        <f>ROUND(SUMIF('DV-Bewegungsdaten'!B:B,A426,'DV-Bewegungsdaten'!E:E),5)</f>
        <v>0</v>
      </c>
      <c r="X426" s="444"/>
      <c r="Y426" s="444"/>
      <c r="AK426" s="305"/>
    </row>
    <row r="427" spans="1:37" ht="15" customHeight="1" x14ac:dyDescent="0.25">
      <c r="A427" s="103" t="s">
        <v>6585</v>
      </c>
      <c r="B427" s="101" t="s">
        <v>2068</v>
      </c>
      <c r="C427" s="101" t="s">
        <v>3986</v>
      </c>
      <c r="D427" s="101" t="s">
        <v>6586</v>
      </c>
      <c r="E427" s="101" t="s">
        <v>5818</v>
      </c>
      <c r="F427" s="102">
        <v>16.03</v>
      </c>
      <c r="G427" s="102">
        <v>16.23</v>
      </c>
      <c r="H427" s="102">
        <v>12.82</v>
      </c>
      <c r="I427" s="102"/>
      <c r="J427" s="445"/>
      <c r="K427" s="258">
        <f>ROUND(SUMIF('VGT-Bewegungsdaten'!B:B,A427,'VGT-Bewegungsdaten'!D:D),3)</f>
        <v>0</v>
      </c>
      <c r="L427" s="259">
        <f>ROUND(SUMIF('VGT-Bewegungsdaten'!B:B,$A427,'VGT-Bewegungsdaten'!E:E),5)</f>
        <v>0</v>
      </c>
      <c r="N427" s="298" t="s">
        <v>4918</v>
      </c>
      <c r="O427" s="298" t="s">
        <v>4925</v>
      </c>
      <c r="P427" s="261">
        <f>ROUND(SUMIF('AV-Bewegungsdaten'!B:B,A427,'AV-Bewegungsdaten'!D:D),3)</f>
        <v>0</v>
      </c>
      <c r="Q427" s="259">
        <f>ROUND(SUMIF('AV-Bewegungsdaten'!B:B,$A427,'AV-Bewegungsdaten'!E:E),5)</f>
        <v>0</v>
      </c>
      <c r="S427" s="444"/>
      <c r="T427" s="444"/>
      <c r="U427" s="261">
        <f>ROUND(SUMIF('DV-Bewegungsdaten'!B:B,A427,'DV-Bewegungsdaten'!D:D),3)</f>
        <v>0</v>
      </c>
      <c r="V427" s="259">
        <f>ROUND(SUMIF('DV-Bewegungsdaten'!B:B,A427,'DV-Bewegungsdaten'!E:E),5)</f>
        <v>0</v>
      </c>
      <c r="X427" s="444"/>
      <c r="Y427" s="444"/>
      <c r="AK427" s="305"/>
    </row>
    <row r="428" spans="1:37" ht="15" customHeight="1" x14ac:dyDescent="0.25">
      <c r="A428" s="103" t="s">
        <v>6587</v>
      </c>
      <c r="B428" s="101" t="s">
        <v>2068</v>
      </c>
      <c r="C428" s="101" t="s">
        <v>3986</v>
      </c>
      <c r="D428" s="101" t="s">
        <v>6569</v>
      </c>
      <c r="E428" s="101" t="s">
        <v>6372</v>
      </c>
      <c r="F428" s="102">
        <v>25.44</v>
      </c>
      <c r="G428" s="102">
        <v>25.64</v>
      </c>
      <c r="H428" s="102">
        <v>20.350000000000001</v>
      </c>
      <c r="I428" s="102"/>
      <c r="J428" s="445"/>
      <c r="K428" s="258">
        <f>ROUND(SUMIF('VGT-Bewegungsdaten'!B:B,A428,'VGT-Bewegungsdaten'!D:D),3)</f>
        <v>0</v>
      </c>
      <c r="L428" s="259">
        <f>ROUND(SUMIF('VGT-Bewegungsdaten'!B:B,$A428,'VGT-Bewegungsdaten'!E:E),5)</f>
        <v>0</v>
      </c>
      <c r="N428" s="298" t="s">
        <v>4918</v>
      </c>
      <c r="O428" s="298" t="s">
        <v>4925</v>
      </c>
      <c r="P428" s="261">
        <f>ROUND(SUMIF('AV-Bewegungsdaten'!B:B,A428,'AV-Bewegungsdaten'!D:D),3)</f>
        <v>0</v>
      </c>
      <c r="Q428" s="259">
        <f>ROUND(SUMIF('AV-Bewegungsdaten'!B:B,$A428,'AV-Bewegungsdaten'!E:E),5)</f>
        <v>0</v>
      </c>
      <c r="S428" s="444"/>
      <c r="T428" s="444"/>
      <c r="U428" s="261">
        <f>ROUND(SUMIF('DV-Bewegungsdaten'!B:B,A428,'DV-Bewegungsdaten'!D:D),3)</f>
        <v>0</v>
      </c>
      <c r="V428" s="259">
        <f>ROUND(SUMIF('DV-Bewegungsdaten'!B:B,A428,'DV-Bewegungsdaten'!E:E),5)</f>
        <v>0</v>
      </c>
      <c r="X428" s="444"/>
      <c r="Y428" s="444"/>
      <c r="AK428" s="305"/>
    </row>
    <row r="429" spans="1:37" ht="15" customHeight="1" x14ac:dyDescent="0.25">
      <c r="A429" s="103" t="s">
        <v>1642</v>
      </c>
      <c r="B429" s="101" t="s">
        <v>2068</v>
      </c>
      <c r="C429" s="101" t="s">
        <v>3987</v>
      </c>
      <c r="D429" s="101" t="s">
        <v>1530</v>
      </c>
      <c r="E429" s="101" t="s">
        <v>2443</v>
      </c>
      <c r="F429" s="102">
        <v>11.67</v>
      </c>
      <c r="G429" s="102">
        <v>11.87</v>
      </c>
      <c r="H429" s="102">
        <v>9.34</v>
      </c>
      <c r="I429" s="102"/>
      <c r="J429" s="445"/>
      <c r="K429" s="258">
        <f>ROUND(SUMIF('VGT-Bewegungsdaten'!B:B,A429,'VGT-Bewegungsdaten'!D:D),3)</f>
        <v>0</v>
      </c>
      <c r="L429" s="259">
        <f>ROUND(SUMIF('VGT-Bewegungsdaten'!B:B,$A429,'VGT-Bewegungsdaten'!E:E),5)</f>
        <v>0</v>
      </c>
      <c r="N429" s="298" t="s">
        <v>4918</v>
      </c>
      <c r="O429" s="298" t="s">
        <v>4925</v>
      </c>
      <c r="P429" s="261">
        <f>ROUND(SUMIF('AV-Bewegungsdaten'!B:B,A429,'AV-Bewegungsdaten'!D:D),3)</f>
        <v>0</v>
      </c>
      <c r="Q429" s="259">
        <f>ROUND(SUMIF('AV-Bewegungsdaten'!B:B,$A429,'AV-Bewegungsdaten'!E:E),5)</f>
        <v>0</v>
      </c>
      <c r="S429" s="444"/>
      <c r="T429" s="444"/>
      <c r="U429" s="261">
        <f>ROUND(SUMIF('DV-Bewegungsdaten'!B:B,A429,'DV-Bewegungsdaten'!D:D),3)</f>
        <v>0</v>
      </c>
      <c r="V429" s="259">
        <f>ROUND(SUMIF('DV-Bewegungsdaten'!B:B,A429,'DV-Bewegungsdaten'!E:E),5)</f>
        <v>0</v>
      </c>
      <c r="X429" s="444"/>
      <c r="Y429" s="444"/>
      <c r="AK429" s="305"/>
    </row>
    <row r="430" spans="1:37" ht="15" customHeight="1" x14ac:dyDescent="0.25">
      <c r="A430" s="103" t="s">
        <v>1643</v>
      </c>
      <c r="B430" s="101" t="s">
        <v>2068</v>
      </c>
      <c r="C430" s="101" t="s">
        <v>3987</v>
      </c>
      <c r="D430" s="101" t="s">
        <v>1532</v>
      </c>
      <c r="E430" s="101" t="s">
        <v>1533</v>
      </c>
      <c r="F430" s="102">
        <v>14.67</v>
      </c>
      <c r="G430" s="102">
        <v>14.87</v>
      </c>
      <c r="H430" s="102">
        <v>11.74</v>
      </c>
      <c r="I430" s="102"/>
      <c r="J430" s="445"/>
      <c r="K430" s="258">
        <f>ROUND(SUMIF('VGT-Bewegungsdaten'!B:B,A430,'VGT-Bewegungsdaten'!D:D),3)</f>
        <v>0</v>
      </c>
      <c r="L430" s="259">
        <f>ROUND(SUMIF('VGT-Bewegungsdaten'!B:B,$A430,'VGT-Bewegungsdaten'!E:E),5)</f>
        <v>0</v>
      </c>
      <c r="N430" s="298" t="s">
        <v>4918</v>
      </c>
      <c r="O430" s="298" t="s">
        <v>4925</v>
      </c>
      <c r="P430" s="261">
        <f>ROUND(SUMIF('AV-Bewegungsdaten'!B:B,A430,'AV-Bewegungsdaten'!D:D),3)</f>
        <v>0</v>
      </c>
      <c r="Q430" s="259">
        <f>ROUND(SUMIF('AV-Bewegungsdaten'!B:B,$A430,'AV-Bewegungsdaten'!E:E),5)</f>
        <v>0</v>
      </c>
      <c r="S430" s="444"/>
      <c r="T430" s="444"/>
      <c r="U430" s="261">
        <f>ROUND(SUMIF('DV-Bewegungsdaten'!B:B,A430,'DV-Bewegungsdaten'!D:D),3)</f>
        <v>0</v>
      </c>
      <c r="V430" s="259">
        <f>ROUND(SUMIF('DV-Bewegungsdaten'!B:B,A430,'DV-Bewegungsdaten'!E:E),5)</f>
        <v>0</v>
      </c>
      <c r="X430" s="444"/>
      <c r="Y430" s="444"/>
      <c r="AK430" s="305"/>
    </row>
    <row r="431" spans="1:37" ht="15" customHeight="1" x14ac:dyDescent="0.25">
      <c r="A431" s="103" t="s">
        <v>1644</v>
      </c>
      <c r="B431" s="101" t="s">
        <v>2068</v>
      </c>
      <c r="C431" s="101" t="s">
        <v>3987</v>
      </c>
      <c r="D431" s="101" t="s">
        <v>1535</v>
      </c>
      <c r="E431" s="101" t="s">
        <v>1536</v>
      </c>
      <c r="F431" s="102">
        <v>14.67</v>
      </c>
      <c r="G431" s="102">
        <v>14.87</v>
      </c>
      <c r="H431" s="102">
        <v>11.74</v>
      </c>
      <c r="I431" s="102"/>
      <c r="J431" s="445"/>
      <c r="K431" s="258">
        <f>ROUND(SUMIF('VGT-Bewegungsdaten'!B:B,A431,'VGT-Bewegungsdaten'!D:D),3)</f>
        <v>0</v>
      </c>
      <c r="L431" s="259">
        <f>ROUND(SUMIF('VGT-Bewegungsdaten'!B:B,$A431,'VGT-Bewegungsdaten'!E:E),5)</f>
        <v>0</v>
      </c>
      <c r="N431" s="298" t="s">
        <v>4918</v>
      </c>
      <c r="O431" s="298" t="s">
        <v>4925</v>
      </c>
      <c r="P431" s="261">
        <f>ROUND(SUMIF('AV-Bewegungsdaten'!B:B,A431,'AV-Bewegungsdaten'!D:D),3)</f>
        <v>0</v>
      </c>
      <c r="Q431" s="259">
        <f>ROUND(SUMIF('AV-Bewegungsdaten'!B:B,$A431,'AV-Bewegungsdaten'!E:E),5)</f>
        <v>0</v>
      </c>
      <c r="S431" s="444"/>
      <c r="T431" s="444"/>
      <c r="U431" s="261">
        <f>ROUND(SUMIF('DV-Bewegungsdaten'!B:B,A431,'DV-Bewegungsdaten'!D:D),3)</f>
        <v>0</v>
      </c>
      <c r="V431" s="259">
        <f>ROUND(SUMIF('DV-Bewegungsdaten'!B:B,A431,'DV-Bewegungsdaten'!E:E),5)</f>
        <v>0</v>
      </c>
      <c r="X431" s="444"/>
      <c r="Y431" s="444"/>
      <c r="AK431" s="305"/>
    </row>
    <row r="432" spans="1:37" ht="15" customHeight="1" x14ac:dyDescent="0.25">
      <c r="A432" s="103" t="s">
        <v>2592</v>
      </c>
      <c r="B432" s="101" t="s">
        <v>2068</v>
      </c>
      <c r="C432" s="101" t="s">
        <v>3987</v>
      </c>
      <c r="D432" s="101" t="s">
        <v>2535</v>
      </c>
      <c r="E432" s="101" t="s">
        <v>2536</v>
      </c>
      <c r="F432" s="102">
        <v>14.64</v>
      </c>
      <c r="G432" s="102">
        <v>14.84</v>
      </c>
      <c r="H432" s="102">
        <v>11.71</v>
      </c>
      <c r="I432" s="102"/>
      <c r="J432" s="445"/>
      <c r="K432" s="258">
        <f>ROUND(SUMIF('VGT-Bewegungsdaten'!B:B,A432,'VGT-Bewegungsdaten'!D:D),3)</f>
        <v>0</v>
      </c>
      <c r="L432" s="259">
        <f>ROUND(SUMIF('VGT-Bewegungsdaten'!B:B,$A432,'VGT-Bewegungsdaten'!E:E),5)</f>
        <v>0</v>
      </c>
      <c r="N432" s="298" t="s">
        <v>4918</v>
      </c>
      <c r="O432" s="298" t="s">
        <v>4925</v>
      </c>
      <c r="P432" s="261">
        <f>ROUND(SUMIF('AV-Bewegungsdaten'!B:B,A432,'AV-Bewegungsdaten'!D:D),3)</f>
        <v>0</v>
      </c>
      <c r="Q432" s="259">
        <f>ROUND(SUMIF('AV-Bewegungsdaten'!B:B,$A432,'AV-Bewegungsdaten'!E:E),5)</f>
        <v>0</v>
      </c>
      <c r="S432" s="444"/>
      <c r="T432" s="444"/>
      <c r="U432" s="261">
        <f>ROUND(SUMIF('DV-Bewegungsdaten'!B:B,A432,'DV-Bewegungsdaten'!D:D),3)</f>
        <v>0</v>
      </c>
      <c r="V432" s="259">
        <f>ROUND(SUMIF('DV-Bewegungsdaten'!B:B,A432,'DV-Bewegungsdaten'!E:E),5)</f>
        <v>0</v>
      </c>
      <c r="X432" s="444"/>
      <c r="Y432" s="444"/>
      <c r="AK432" s="305"/>
    </row>
    <row r="433" spans="1:37" ht="15" customHeight="1" x14ac:dyDescent="0.25">
      <c r="A433" s="103" t="s">
        <v>3335</v>
      </c>
      <c r="B433" s="101" t="s">
        <v>2068</v>
      </c>
      <c r="C433" s="101" t="s">
        <v>3987</v>
      </c>
      <c r="D433" s="101" t="s">
        <v>3278</v>
      </c>
      <c r="E433" s="101" t="s">
        <v>3279</v>
      </c>
      <c r="F433" s="102">
        <v>14.61</v>
      </c>
      <c r="G433" s="102">
        <v>14.809999999999999</v>
      </c>
      <c r="H433" s="102">
        <v>11.69</v>
      </c>
      <c r="I433" s="102"/>
      <c r="J433" s="445"/>
      <c r="K433" s="258">
        <f>ROUND(SUMIF('VGT-Bewegungsdaten'!B:B,A433,'VGT-Bewegungsdaten'!D:D),3)</f>
        <v>0</v>
      </c>
      <c r="L433" s="259">
        <f>ROUND(SUMIF('VGT-Bewegungsdaten'!B:B,$A433,'VGT-Bewegungsdaten'!E:E),5)</f>
        <v>0</v>
      </c>
      <c r="N433" s="298" t="s">
        <v>4918</v>
      </c>
      <c r="O433" s="298" t="s">
        <v>4925</v>
      </c>
      <c r="P433" s="261">
        <f>ROUND(SUMIF('AV-Bewegungsdaten'!B:B,A433,'AV-Bewegungsdaten'!D:D),3)</f>
        <v>0</v>
      </c>
      <c r="Q433" s="259">
        <f>ROUND(SUMIF('AV-Bewegungsdaten'!B:B,$A433,'AV-Bewegungsdaten'!E:E),5)</f>
        <v>0</v>
      </c>
      <c r="S433" s="444"/>
      <c r="T433" s="444"/>
      <c r="U433" s="261">
        <f>ROUND(SUMIF('DV-Bewegungsdaten'!B:B,A433,'DV-Bewegungsdaten'!D:D),3)</f>
        <v>0</v>
      </c>
      <c r="V433" s="259">
        <f>ROUND(SUMIF('DV-Bewegungsdaten'!B:B,A433,'DV-Bewegungsdaten'!E:E),5)</f>
        <v>0</v>
      </c>
      <c r="X433" s="444"/>
      <c r="Y433" s="444"/>
      <c r="AK433" s="305"/>
    </row>
    <row r="434" spans="1:37" ht="15" customHeight="1" x14ac:dyDescent="0.25">
      <c r="A434" s="103" t="s">
        <v>4096</v>
      </c>
      <c r="B434" s="101" t="s">
        <v>2068</v>
      </c>
      <c r="C434" s="101" t="s">
        <v>3987</v>
      </c>
      <c r="D434" s="101" t="s">
        <v>4039</v>
      </c>
      <c r="E434" s="101" t="s">
        <v>4040</v>
      </c>
      <c r="F434" s="102">
        <v>14.58</v>
      </c>
      <c r="G434" s="102">
        <v>14.78</v>
      </c>
      <c r="H434" s="102">
        <v>11.66</v>
      </c>
      <c r="I434" s="102"/>
      <c r="J434" s="445"/>
      <c r="K434" s="258">
        <f>ROUND(SUMIF('VGT-Bewegungsdaten'!B:B,A434,'VGT-Bewegungsdaten'!D:D),3)</f>
        <v>0</v>
      </c>
      <c r="L434" s="259">
        <f>ROUND(SUMIF('VGT-Bewegungsdaten'!B:B,$A434,'VGT-Bewegungsdaten'!E:E),5)</f>
        <v>0</v>
      </c>
      <c r="N434" s="298" t="s">
        <v>4918</v>
      </c>
      <c r="O434" s="298" t="s">
        <v>4925</v>
      </c>
      <c r="P434" s="261">
        <f>ROUND(SUMIF('AV-Bewegungsdaten'!B:B,A434,'AV-Bewegungsdaten'!D:D),3)</f>
        <v>0</v>
      </c>
      <c r="Q434" s="259">
        <f>ROUND(SUMIF('AV-Bewegungsdaten'!B:B,$A434,'AV-Bewegungsdaten'!E:E),5)</f>
        <v>0</v>
      </c>
      <c r="S434" s="444"/>
      <c r="T434" s="444"/>
      <c r="U434" s="261">
        <f>ROUND(SUMIF('DV-Bewegungsdaten'!B:B,A434,'DV-Bewegungsdaten'!D:D),3)</f>
        <v>0</v>
      </c>
      <c r="V434" s="259">
        <f>ROUND(SUMIF('DV-Bewegungsdaten'!B:B,A434,'DV-Bewegungsdaten'!E:E),5)</f>
        <v>0</v>
      </c>
      <c r="X434" s="444"/>
      <c r="Y434" s="444"/>
      <c r="AK434" s="305"/>
    </row>
    <row r="435" spans="1:37" ht="15" customHeight="1" x14ac:dyDescent="0.25">
      <c r="A435" s="103" t="s">
        <v>6343</v>
      </c>
      <c r="B435" s="101" t="s">
        <v>2068</v>
      </c>
      <c r="C435" s="101" t="s">
        <v>3987</v>
      </c>
      <c r="D435" s="101" t="s">
        <v>6344</v>
      </c>
      <c r="E435" s="101" t="s">
        <v>5956</v>
      </c>
      <c r="F435" s="102">
        <v>14.469999999999999</v>
      </c>
      <c r="G435" s="102">
        <v>14.669999999999998</v>
      </c>
      <c r="H435" s="102">
        <v>11.58</v>
      </c>
      <c r="I435" s="102"/>
      <c r="J435" s="445"/>
      <c r="K435" s="258">
        <f>ROUND(SUMIF('VGT-Bewegungsdaten'!B:B,A435,'VGT-Bewegungsdaten'!D:D),3)</f>
        <v>0</v>
      </c>
      <c r="L435" s="259">
        <f>ROUND(SUMIF('VGT-Bewegungsdaten'!B:B,$A435,'VGT-Bewegungsdaten'!E:E),5)</f>
        <v>0</v>
      </c>
      <c r="N435" s="298" t="s">
        <v>4918</v>
      </c>
      <c r="O435" s="298" t="s">
        <v>4925</v>
      </c>
      <c r="P435" s="261">
        <f>ROUND(SUMIF('AV-Bewegungsdaten'!B:B,A435,'AV-Bewegungsdaten'!D:D),3)</f>
        <v>0</v>
      </c>
      <c r="Q435" s="259">
        <f>ROUND(SUMIF('AV-Bewegungsdaten'!B:B,$A435,'AV-Bewegungsdaten'!E:E),5)</f>
        <v>0</v>
      </c>
      <c r="S435" s="444"/>
      <c r="T435" s="444"/>
      <c r="U435" s="261">
        <f>ROUND(SUMIF('DV-Bewegungsdaten'!B:B,A435,'DV-Bewegungsdaten'!D:D),3)</f>
        <v>0</v>
      </c>
      <c r="V435" s="259">
        <f>ROUND(SUMIF('DV-Bewegungsdaten'!B:B,A435,'DV-Bewegungsdaten'!E:E),5)</f>
        <v>0</v>
      </c>
      <c r="X435" s="444"/>
      <c r="Y435" s="444"/>
      <c r="AK435" s="305"/>
    </row>
    <row r="436" spans="1:37" ht="15" customHeight="1" x14ac:dyDescent="0.25">
      <c r="A436" s="103" t="s">
        <v>7090</v>
      </c>
      <c r="B436" s="101" t="s">
        <v>2068</v>
      </c>
      <c r="C436" s="101" t="s">
        <v>3987</v>
      </c>
      <c r="D436" s="101" t="s">
        <v>6963</v>
      </c>
      <c r="E436" s="101" t="s">
        <v>6372</v>
      </c>
      <c r="F436" s="102">
        <v>14.44</v>
      </c>
      <c r="G436" s="102">
        <v>14.639999999999999</v>
      </c>
      <c r="H436" s="102">
        <v>11.55</v>
      </c>
      <c r="I436" s="102"/>
      <c r="J436" s="445"/>
      <c r="K436" s="258">
        <f>ROUND(SUMIF('VGT-Bewegungsdaten'!B:B,A436,'VGT-Bewegungsdaten'!D:D),3)</f>
        <v>0</v>
      </c>
      <c r="L436" s="259">
        <f>ROUND(SUMIF('VGT-Bewegungsdaten'!B:B,$A436,'VGT-Bewegungsdaten'!E:E),5)</f>
        <v>0</v>
      </c>
      <c r="N436" s="298" t="s">
        <v>4918</v>
      </c>
      <c r="O436" s="298" t="s">
        <v>4925</v>
      </c>
      <c r="P436" s="261">
        <f>ROUND(SUMIF('AV-Bewegungsdaten'!B:B,A436,'AV-Bewegungsdaten'!D:D),3)</f>
        <v>0</v>
      </c>
      <c r="Q436" s="259">
        <f>ROUND(SUMIF('AV-Bewegungsdaten'!B:B,$A436,'AV-Bewegungsdaten'!E:E),5)</f>
        <v>0</v>
      </c>
      <c r="S436" s="444"/>
      <c r="T436" s="444"/>
      <c r="U436" s="261">
        <f>ROUND(SUMIF('DV-Bewegungsdaten'!B:B,A436,'DV-Bewegungsdaten'!D:D),3)</f>
        <v>0</v>
      </c>
      <c r="V436" s="259">
        <f>ROUND(SUMIF('DV-Bewegungsdaten'!B:B,A436,'DV-Bewegungsdaten'!E:E),5)</f>
        <v>0</v>
      </c>
      <c r="X436" s="444"/>
      <c r="Y436" s="444"/>
      <c r="AK436" s="305"/>
    </row>
    <row r="437" spans="1:37" ht="15" customHeight="1" x14ac:dyDescent="0.25">
      <c r="A437" s="103" t="s">
        <v>1645</v>
      </c>
      <c r="B437" s="101" t="s">
        <v>2068</v>
      </c>
      <c r="C437" s="101" t="s">
        <v>3987</v>
      </c>
      <c r="D437" s="101" t="s">
        <v>1538</v>
      </c>
      <c r="E437" s="101" t="s">
        <v>2443</v>
      </c>
      <c r="F437" s="102">
        <v>12.67</v>
      </c>
      <c r="G437" s="102">
        <v>12.87</v>
      </c>
      <c r="H437" s="102">
        <v>10.14</v>
      </c>
      <c r="I437" s="102"/>
      <c r="J437" s="445"/>
      <c r="K437" s="258">
        <f>ROUND(SUMIF('VGT-Bewegungsdaten'!B:B,A437,'VGT-Bewegungsdaten'!D:D),3)</f>
        <v>0</v>
      </c>
      <c r="L437" s="259">
        <f>ROUND(SUMIF('VGT-Bewegungsdaten'!B:B,$A437,'VGT-Bewegungsdaten'!E:E),5)</f>
        <v>0</v>
      </c>
      <c r="N437" s="298" t="s">
        <v>4918</v>
      </c>
      <c r="O437" s="298" t="s">
        <v>4925</v>
      </c>
      <c r="P437" s="261">
        <f>ROUND(SUMIF('AV-Bewegungsdaten'!B:B,A437,'AV-Bewegungsdaten'!D:D),3)</f>
        <v>0</v>
      </c>
      <c r="Q437" s="259">
        <f>ROUND(SUMIF('AV-Bewegungsdaten'!B:B,$A437,'AV-Bewegungsdaten'!E:E),5)</f>
        <v>0</v>
      </c>
      <c r="S437" s="444"/>
      <c r="T437" s="444"/>
      <c r="U437" s="261">
        <f>ROUND(SUMIF('DV-Bewegungsdaten'!B:B,A437,'DV-Bewegungsdaten'!D:D),3)</f>
        <v>0</v>
      </c>
      <c r="V437" s="259">
        <f>ROUND(SUMIF('DV-Bewegungsdaten'!B:B,A437,'DV-Bewegungsdaten'!E:E),5)</f>
        <v>0</v>
      </c>
      <c r="X437" s="444"/>
      <c r="Y437" s="444"/>
      <c r="AK437" s="305"/>
    </row>
    <row r="438" spans="1:37" ht="15" customHeight="1" x14ac:dyDescent="0.25">
      <c r="A438" s="103" t="s">
        <v>1646</v>
      </c>
      <c r="B438" s="101" t="s">
        <v>2068</v>
      </c>
      <c r="C438" s="101" t="s">
        <v>3987</v>
      </c>
      <c r="D438" s="101" t="s">
        <v>1540</v>
      </c>
      <c r="E438" s="101" t="s">
        <v>1533</v>
      </c>
      <c r="F438" s="102">
        <v>15.67</v>
      </c>
      <c r="G438" s="102">
        <v>15.87</v>
      </c>
      <c r="H438" s="102">
        <v>12.54</v>
      </c>
      <c r="I438" s="102"/>
      <c r="J438" s="445"/>
      <c r="K438" s="258">
        <f>ROUND(SUMIF('VGT-Bewegungsdaten'!B:B,A438,'VGT-Bewegungsdaten'!D:D),3)</f>
        <v>0</v>
      </c>
      <c r="L438" s="259">
        <f>ROUND(SUMIF('VGT-Bewegungsdaten'!B:B,$A438,'VGT-Bewegungsdaten'!E:E),5)</f>
        <v>0</v>
      </c>
      <c r="N438" s="298" t="s">
        <v>4918</v>
      </c>
      <c r="O438" s="298" t="s">
        <v>4925</v>
      </c>
      <c r="P438" s="261">
        <f>ROUND(SUMIF('AV-Bewegungsdaten'!B:B,A438,'AV-Bewegungsdaten'!D:D),3)</f>
        <v>0</v>
      </c>
      <c r="Q438" s="259">
        <f>ROUND(SUMIF('AV-Bewegungsdaten'!B:B,$A438,'AV-Bewegungsdaten'!E:E),5)</f>
        <v>0</v>
      </c>
      <c r="S438" s="444"/>
      <c r="T438" s="444"/>
      <c r="U438" s="261">
        <f>ROUND(SUMIF('DV-Bewegungsdaten'!B:B,A438,'DV-Bewegungsdaten'!D:D),3)</f>
        <v>0</v>
      </c>
      <c r="V438" s="259">
        <f>ROUND(SUMIF('DV-Bewegungsdaten'!B:B,A438,'DV-Bewegungsdaten'!E:E),5)</f>
        <v>0</v>
      </c>
      <c r="X438" s="444"/>
      <c r="Y438" s="444"/>
      <c r="AK438" s="305"/>
    </row>
    <row r="439" spans="1:37" ht="15" customHeight="1" x14ac:dyDescent="0.25">
      <c r="A439" s="103" t="s">
        <v>1647</v>
      </c>
      <c r="B439" s="101" t="s">
        <v>2068</v>
      </c>
      <c r="C439" s="101" t="s">
        <v>3987</v>
      </c>
      <c r="D439" s="101" t="s">
        <v>1542</v>
      </c>
      <c r="E439" s="101" t="s">
        <v>1536</v>
      </c>
      <c r="F439" s="102">
        <v>15.67</v>
      </c>
      <c r="G439" s="102">
        <v>15.87</v>
      </c>
      <c r="H439" s="102">
        <v>12.54</v>
      </c>
      <c r="I439" s="102"/>
      <c r="J439" s="445"/>
      <c r="K439" s="258">
        <f>ROUND(SUMIF('VGT-Bewegungsdaten'!B:B,A439,'VGT-Bewegungsdaten'!D:D),3)</f>
        <v>0</v>
      </c>
      <c r="L439" s="259">
        <f>ROUND(SUMIF('VGT-Bewegungsdaten'!B:B,$A439,'VGT-Bewegungsdaten'!E:E),5)</f>
        <v>0</v>
      </c>
      <c r="N439" s="298" t="s">
        <v>4918</v>
      </c>
      <c r="O439" s="298" t="s">
        <v>4925</v>
      </c>
      <c r="P439" s="261">
        <f>ROUND(SUMIF('AV-Bewegungsdaten'!B:B,A439,'AV-Bewegungsdaten'!D:D),3)</f>
        <v>0</v>
      </c>
      <c r="Q439" s="259">
        <f>ROUND(SUMIF('AV-Bewegungsdaten'!B:B,$A439,'AV-Bewegungsdaten'!E:E),5)</f>
        <v>0</v>
      </c>
      <c r="S439" s="444"/>
      <c r="T439" s="444"/>
      <c r="U439" s="261">
        <f>ROUND(SUMIF('DV-Bewegungsdaten'!B:B,A439,'DV-Bewegungsdaten'!D:D),3)</f>
        <v>0</v>
      </c>
      <c r="V439" s="259">
        <f>ROUND(SUMIF('DV-Bewegungsdaten'!B:B,A439,'DV-Bewegungsdaten'!E:E),5)</f>
        <v>0</v>
      </c>
      <c r="X439" s="444"/>
      <c r="Y439" s="444"/>
      <c r="AK439" s="305"/>
    </row>
    <row r="440" spans="1:37" ht="15" customHeight="1" x14ac:dyDescent="0.25">
      <c r="A440" s="103" t="s">
        <v>2593</v>
      </c>
      <c r="B440" s="101" t="s">
        <v>2068</v>
      </c>
      <c r="C440" s="101" t="s">
        <v>3987</v>
      </c>
      <c r="D440" s="101" t="s">
        <v>2538</v>
      </c>
      <c r="E440" s="101" t="s">
        <v>2536</v>
      </c>
      <c r="F440" s="102">
        <v>15.64</v>
      </c>
      <c r="G440" s="102">
        <v>15.84</v>
      </c>
      <c r="H440" s="102">
        <v>12.51</v>
      </c>
      <c r="I440" s="102"/>
      <c r="J440" s="445"/>
      <c r="K440" s="258">
        <f>ROUND(SUMIF('VGT-Bewegungsdaten'!B:B,A440,'VGT-Bewegungsdaten'!D:D),3)</f>
        <v>0</v>
      </c>
      <c r="L440" s="259">
        <f>ROUND(SUMIF('VGT-Bewegungsdaten'!B:B,$A440,'VGT-Bewegungsdaten'!E:E),5)</f>
        <v>0</v>
      </c>
      <c r="N440" s="298" t="s">
        <v>4918</v>
      </c>
      <c r="O440" s="298" t="s">
        <v>4925</v>
      </c>
      <c r="P440" s="261">
        <f>ROUND(SUMIF('AV-Bewegungsdaten'!B:B,A440,'AV-Bewegungsdaten'!D:D),3)</f>
        <v>0</v>
      </c>
      <c r="Q440" s="259">
        <f>ROUND(SUMIF('AV-Bewegungsdaten'!B:B,$A440,'AV-Bewegungsdaten'!E:E),5)</f>
        <v>0</v>
      </c>
      <c r="S440" s="444"/>
      <c r="T440" s="444"/>
      <c r="U440" s="261">
        <f>ROUND(SUMIF('DV-Bewegungsdaten'!B:B,A440,'DV-Bewegungsdaten'!D:D),3)</f>
        <v>0</v>
      </c>
      <c r="V440" s="259">
        <f>ROUND(SUMIF('DV-Bewegungsdaten'!B:B,A440,'DV-Bewegungsdaten'!E:E),5)</f>
        <v>0</v>
      </c>
      <c r="X440" s="444"/>
      <c r="Y440" s="444"/>
      <c r="AK440" s="305"/>
    </row>
    <row r="441" spans="1:37" ht="15" customHeight="1" x14ac:dyDescent="0.25">
      <c r="A441" s="103" t="s">
        <v>3336</v>
      </c>
      <c r="B441" s="101" t="s">
        <v>2068</v>
      </c>
      <c r="C441" s="101" t="s">
        <v>3987</v>
      </c>
      <c r="D441" s="101" t="s">
        <v>3281</v>
      </c>
      <c r="E441" s="101" t="s">
        <v>3279</v>
      </c>
      <c r="F441" s="102">
        <v>15.61</v>
      </c>
      <c r="G441" s="102">
        <v>15.809999999999999</v>
      </c>
      <c r="H441" s="102">
        <v>12.49</v>
      </c>
      <c r="I441" s="102"/>
      <c r="J441" s="445"/>
      <c r="K441" s="258">
        <f>ROUND(SUMIF('VGT-Bewegungsdaten'!B:B,A441,'VGT-Bewegungsdaten'!D:D),3)</f>
        <v>0</v>
      </c>
      <c r="L441" s="259">
        <f>ROUND(SUMIF('VGT-Bewegungsdaten'!B:B,$A441,'VGT-Bewegungsdaten'!E:E),5)</f>
        <v>0</v>
      </c>
      <c r="N441" s="298" t="s">
        <v>4918</v>
      </c>
      <c r="O441" s="298" t="s">
        <v>4925</v>
      </c>
      <c r="P441" s="261">
        <f>ROUND(SUMIF('AV-Bewegungsdaten'!B:B,A441,'AV-Bewegungsdaten'!D:D),3)</f>
        <v>0</v>
      </c>
      <c r="Q441" s="259">
        <f>ROUND(SUMIF('AV-Bewegungsdaten'!B:B,$A441,'AV-Bewegungsdaten'!E:E),5)</f>
        <v>0</v>
      </c>
      <c r="S441" s="444"/>
      <c r="T441" s="444"/>
      <c r="U441" s="261">
        <f>ROUND(SUMIF('DV-Bewegungsdaten'!B:B,A441,'DV-Bewegungsdaten'!D:D),3)</f>
        <v>0</v>
      </c>
      <c r="V441" s="259">
        <f>ROUND(SUMIF('DV-Bewegungsdaten'!B:B,A441,'DV-Bewegungsdaten'!E:E),5)</f>
        <v>0</v>
      </c>
      <c r="X441" s="444"/>
      <c r="Y441" s="444"/>
      <c r="AK441" s="305"/>
    </row>
    <row r="442" spans="1:37" ht="15" customHeight="1" x14ac:dyDescent="0.25">
      <c r="A442" s="103" t="s">
        <v>4097</v>
      </c>
      <c r="B442" s="101" t="s">
        <v>2068</v>
      </c>
      <c r="C442" s="101" t="s">
        <v>3987</v>
      </c>
      <c r="D442" s="101" t="s">
        <v>4042</v>
      </c>
      <c r="E442" s="101" t="s">
        <v>4040</v>
      </c>
      <c r="F442" s="102">
        <v>15.58</v>
      </c>
      <c r="G442" s="102">
        <v>15.78</v>
      </c>
      <c r="H442" s="102">
        <v>12.46</v>
      </c>
      <c r="I442" s="102"/>
      <c r="J442" s="445"/>
      <c r="K442" s="258">
        <f>ROUND(SUMIF('VGT-Bewegungsdaten'!B:B,A442,'VGT-Bewegungsdaten'!D:D),3)</f>
        <v>0</v>
      </c>
      <c r="L442" s="259">
        <f>ROUND(SUMIF('VGT-Bewegungsdaten'!B:B,$A442,'VGT-Bewegungsdaten'!E:E),5)</f>
        <v>0</v>
      </c>
      <c r="N442" s="298" t="s">
        <v>4918</v>
      </c>
      <c r="O442" s="298" t="s">
        <v>4925</v>
      </c>
      <c r="P442" s="261">
        <f>ROUND(SUMIF('AV-Bewegungsdaten'!B:B,A442,'AV-Bewegungsdaten'!D:D),3)</f>
        <v>0</v>
      </c>
      <c r="Q442" s="259">
        <f>ROUND(SUMIF('AV-Bewegungsdaten'!B:B,$A442,'AV-Bewegungsdaten'!E:E),5)</f>
        <v>0</v>
      </c>
      <c r="S442" s="444"/>
      <c r="T442" s="444"/>
      <c r="U442" s="261">
        <f>ROUND(SUMIF('DV-Bewegungsdaten'!B:B,A442,'DV-Bewegungsdaten'!D:D),3)</f>
        <v>0</v>
      </c>
      <c r="V442" s="259">
        <f>ROUND(SUMIF('DV-Bewegungsdaten'!B:B,A442,'DV-Bewegungsdaten'!E:E),5)</f>
        <v>0</v>
      </c>
      <c r="X442" s="444"/>
      <c r="Y442" s="444"/>
      <c r="AK442" s="305"/>
    </row>
    <row r="443" spans="1:37" ht="15" customHeight="1" x14ac:dyDescent="0.25">
      <c r="A443" s="103" t="s">
        <v>7091</v>
      </c>
      <c r="B443" s="101" t="s">
        <v>2068</v>
      </c>
      <c r="C443" s="101" t="s">
        <v>3987</v>
      </c>
      <c r="D443" s="101" t="s">
        <v>7085</v>
      </c>
      <c r="E443" s="101" t="s">
        <v>6372</v>
      </c>
      <c r="F443" s="102">
        <v>15.44</v>
      </c>
      <c r="G443" s="102">
        <v>15.639999999999999</v>
      </c>
      <c r="H443" s="102">
        <v>12.35</v>
      </c>
      <c r="I443" s="102"/>
      <c r="J443" s="445"/>
      <c r="K443" s="258">
        <f>ROUND(SUMIF('VGT-Bewegungsdaten'!B:B,A443,'VGT-Bewegungsdaten'!D:D),3)</f>
        <v>0</v>
      </c>
      <c r="L443" s="259">
        <f>ROUND(SUMIF('VGT-Bewegungsdaten'!B:B,$A443,'VGT-Bewegungsdaten'!E:E),5)</f>
        <v>0</v>
      </c>
      <c r="N443" s="298" t="s">
        <v>4918</v>
      </c>
      <c r="O443" s="298" t="s">
        <v>4925</v>
      </c>
      <c r="P443" s="261">
        <f>ROUND(SUMIF('AV-Bewegungsdaten'!B:B,A443,'AV-Bewegungsdaten'!D:D),3)</f>
        <v>0</v>
      </c>
      <c r="Q443" s="259">
        <f>ROUND(SUMIF('AV-Bewegungsdaten'!B:B,$A443,'AV-Bewegungsdaten'!E:E),5)</f>
        <v>0</v>
      </c>
      <c r="S443" s="444"/>
      <c r="T443" s="444"/>
      <c r="U443" s="261">
        <f>ROUND(SUMIF('DV-Bewegungsdaten'!B:B,A443,'DV-Bewegungsdaten'!D:D),3)</f>
        <v>0</v>
      </c>
      <c r="V443" s="259">
        <f>ROUND(SUMIF('DV-Bewegungsdaten'!B:B,A443,'DV-Bewegungsdaten'!E:E),5)</f>
        <v>0</v>
      </c>
      <c r="X443" s="444"/>
      <c r="Y443" s="444"/>
      <c r="AK443" s="305"/>
    </row>
    <row r="444" spans="1:37" ht="15" customHeight="1" x14ac:dyDescent="0.25">
      <c r="A444" s="103" t="s">
        <v>1648</v>
      </c>
      <c r="B444" s="101" t="s">
        <v>2068</v>
      </c>
      <c r="C444" s="101" t="s">
        <v>3987</v>
      </c>
      <c r="D444" s="101" t="s">
        <v>1544</v>
      </c>
      <c r="E444" s="101" t="s">
        <v>2443</v>
      </c>
      <c r="F444" s="102">
        <v>17.670000000000002</v>
      </c>
      <c r="G444" s="102">
        <v>17.87</v>
      </c>
      <c r="H444" s="102">
        <v>14.14</v>
      </c>
      <c r="I444" s="102"/>
      <c r="J444" s="445"/>
      <c r="K444" s="258">
        <f>ROUND(SUMIF('VGT-Bewegungsdaten'!B:B,A444,'VGT-Bewegungsdaten'!D:D),3)</f>
        <v>0</v>
      </c>
      <c r="L444" s="259">
        <f>ROUND(SUMIF('VGT-Bewegungsdaten'!B:B,$A444,'VGT-Bewegungsdaten'!E:E),5)</f>
        <v>0</v>
      </c>
      <c r="N444" s="298" t="s">
        <v>4918</v>
      </c>
      <c r="O444" s="298" t="s">
        <v>4925</v>
      </c>
      <c r="P444" s="261">
        <f>ROUND(SUMIF('AV-Bewegungsdaten'!B:B,A444,'AV-Bewegungsdaten'!D:D),3)</f>
        <v>0</v>
      </c>
      <c r="Q444" s="259">
        <f>ROUND(SUMIF('AV-Bewegungsdaten'!B:B,$A444,'AV-Bewegungsdaten'!E:E),5)</f>
        <v>0</v>
      </c>
      <c r="S444" s="444"/>
      <c r="T444" s="444"/>
      <c r="U444" s="261">
        <f>ROUND(SUMIF('DV-Bewegungsdaten'!B:B,A444,'DV-Bewegungsdaten'!D:D),3)</f>
        <v>0</v>
      </c>
      <c r="V444" s="259">
        <f>ROUND(SUMIF('DV-Bewegungsdaten'!B:B,A444,'DV-Bewegungsdaten'!E:E),5)</f>
        <v>0</v>
      </c>
      <c r="X444" s="444"/>
      <c r="Y444" s="444"/>
      <c r="AK444" s="305"/>
    </row>
    <row r="445" spans="1:37" ht="15" customHeight="1" x14ac:dyDescent="0.25">
      <c r="A445" s="103" t="s">
        <v>1649</v>
      </c>
      <c r="B445" s="101" t="s">
        <v>2068</v>
      </c>
      <c r="C445" s="101" t="s">
        <v>3987</v>
      </c>
      <c r="D445" s="101" t="s">
        <v>1546</v>
      </c>
      <c r="E445" s="101" t="s">
        <v>1533</v>
      </c>
      <c r="F445" s="102">
        <v>20.67</v>
      </c>
      <c r="G445" s="102">
        <v>20.87</v>
      </c>
      <c r="H445" s="102">
        <v>16.54</v>
      </c>
      <c r="I445" s="102"/>
      <c r="J445" s="445"/>
      <c r="K445" s="258">
        <f>ROUND(SUMIF('VGT-Bewegungsdaten'!B:B,A445,'VGT-Bewegungsdaten'!D:D),3)</f>
        <v>0</v>
      </c>
      <c r="L445" s="259">
        <f>ROUND(SUMIF('VGT-Bewegungsdaten'!B:B,$A445,'VGT-Bewegungsdaten'!E:E),5)</f>
        <v>0</v>
      </c>
      <c r="N445" s="298" t="s">
        <v>4918</v>
      </c>
      <c r="O445" s="298" t="s">
        <v>4925</v>
      </c>
      <c r="P445" s="261">
        <f>ROUND(SUMIF('AV-Bewegungsdaten'!B:B,A445,'AV-Bewegungsdaten'!D:D),3)</f>
        <v>0</v>
      </c>
      <c r="Q445" s="259">
        <f>ROUND(SUMIF('AV-Bewegungsdaten'!B:B,$A445,'AV-Bewegungsdaten'!E:E),5)</f>
        <v>0</v>
      </c>
      <c r="S445" s="444"/>
      <c r="T445" s="444"/>
      <c r="U445" s="261">
        <f>ROUND(SUMIF('DV-Bewegungsdaten'!B:B,A445,'DV-Bewegungsdaten'!D:D),3)</f>
        <v>0</v>
      </c>
      <c r="V445" s="259">
        <f>ROUND(SUMIF('DV-Bewegungsdaten'!B:B,A445,'DV-Bewegungsdaten'!E:E),5)</f>
        <v>0</v>
      </c>
      <c r="X445" s="444"/>
      <c r="Y445" s="444"/>
      <c r="AK445" s="305"/>
    </row>
    <row r="446" spans="1:37" ht="15" customHeight="1" x14ac:dyDescent="0.25">
      <c r="A446" s="103" t="s">
        <v>1650</v>
      </c>
      <c r="B446" s="101" t="s">
        <v>2068</v>
      </c>
      <c r="C446" s="101" t="s">
        <v>3987</v>
      </c>
      <c r="D446" s="101" t="s">
        <v>1548</v>
      </c>
      <c r="E446" s="101" t="s">
        <v>1536</v>
      </c>
      <c r="F446" s="102">
        <v>20.67</v>
      </c>
      <c r="G446" s="102">
        <v>20.87</v>
      </c>
      <c r="H446" s="102">
        <v>16.54</v>
      </c>
      <c r="I446" s="102"/>
      <c r="J446" s="445"/>
      <c r="K446" s="258">
        <f>ROUND(SUMIF('VGT-Bewegungsdaten'!B:B,A446,'VGT-Bewegungsdaten'!D:D),3)</f>
        <v>0</v>
      </c>
      <c r="L446" s="259">
        <f>ROUND(SUMIF('VGT-Bewegungsdaten'!B:B,$A446,'VGT-Bewegungsdaten'!E:E),5)</f>
        <v>0</v>
      </c>
      <c r="N446" s="298" t="s">
        <v>4918</v>
      </c>
      <c r="O446" s="298" t="s">
        <v>4925</v>
      </c>
      <c r="P446" s="261">
        <f>ROUND(SUMIF('AV-Bewegungsdaten'!B:B,A446,'AV-Bewegungsdaten'!D:D),3)</f>
        <v>0</v>
      </c>
      <c r="Q446" s="259">
        <f>ROUND(SUMIF('AV-Bewegungsdaten'!B:B,$A446,'AV-Bewegungsdaten'!E:E),5)</f>
        <v>0</v>
      </c>
      <c r="S446" s="444"/>
      <c r="T446" s="444"/>
      <c r="U446" s="261">
        <f>ROUND(SUMIF('DV-Bewegungsdaten'!B:B,A446,'DV-Bewegungsdaten'!D:D),3)</f>
        <v>0</v>
      </c>
      <c r="V446" s="259">
        <f>ROUND(SUMIF('DV-Bewegungsdaten'!B:B,A446,'DV-Bewegungsdaten'!E:E),5)</f>
        <v>0</v>
      </c>
      <c r="X446" s="444"/>
      <c r="Y446" s="444"/>
      <c r="AK446" s="305"/>
    </row>
    <row r="447" spans="1:37" ht="15" customHeight="1" x14ac:dyDescent="0.25">
      <c r="A447" s="103" t="s">
        <v>2594</v>
      </c>
      <c r="B447" s="101" t="s">
        <v>2068</v>
      </c>
      <c r="C447" s="101" t="s">
        <v>3987</v>
      </c>
      <c r="D447" s="101" t="s">
        <v>2540</v>
      </c>
      <c r="E447" s="101" t="s">
        <v>2536</v>
      </c>
      <c r="F447" s="102">
        <v>20.64</v>
      </c>
      <c r="G447" s="102">
        <v>20.84</v>
      </c>
      <c r="H447" s="102">
        <v>16.510000000000002</v>
      </c>
      <c r="I447" s="102"/>
      <c r="J447" s="445"/>
      <c r="K447" s="258">
        <f>ROUND(SUMIF('VGT-Bewegungsdaten'!B:B,A447,'VGT-Bewegungsdaten'!D:D),3)</f>
        <v>0</v>
      </c>
      <c r="L447" s="259">
        <f>ROUND(SUMIF('VGT-Bewegungsdaten'!B:B,$A447,'VGT-Bewegungsdaten'!E:E),5)</f>
        <v>0</v>
      </c>
      <c r="N447" s="298" t="s">
        <v>4918</v>
      </c>
      <c r="O447" s="298" t="s">
        <v>4925</v>
      </c>
      <c r="P447" s="261">
        <f>ROUND(SUMIF('AV-Bewegungsdaten'!B:B,A447,'AV-Bewegungsdaten'!D:D),3)</f>
        <v>0</v>
      </c>
      <c r="Q447" s="259">
        <f>ROUND(SUMIF('AV-Bewegungsdaten'!B:B,$A447,'AV-Bewegungsdaten'!E:E),5)</f>
        <v>0</v>
      </c>
      <c r="S447" s="444"/>
      <c r="T447" s="444"/>
      <c r="U447" s="261">
        <f>ROUND(SUMIF('DV-Bewegungsdaten'!B:B,A447,'DV-Bewegungsdaten'!D:D),3)</f>
        <v>0</v>
      </c>
      <c r="V447" s="259">
        <f>ROUND(SUMIF('DV-Bewegungsdaten'!B:B,A447,'DV-Bewegungsdaten'!E:E),5)</f>
        <v>0</v>
      </c>
      <c r="X447" s="444"/>
      <c r="Y447" s="444"/>
      <c r="AK447" s="305"/>
    </row>
    <row r="448" spans="1:37" ht="15" customHeight="1" x14ac:dyDescent="0.25">
      <c r="A448" s="103" t="s">
        <v>3337</v>
      </c>
      <c r="B448" s="101" t="s">
        <v>2068</v>
      </c>
      <c r="C448" s="101" t="s">
        <v>3987</v>
      </c>
      <c r="D448" s="101" t="s">
        <v>3283</v>
      </c>
      <c r="E448" s="101" t="s">
        <v>3279</v>
      </c>
      <c r="F448" s="102">
        <v>20.61</v>
      </c>
      <c r="G448" s="102">
        <v>20.81</v>
      </c>
      <c r="H448" s="102">
        <v>16.489999999999998</v>
      </c>
      <c r="I448" s="102"/>
      <c r="J448" s="445"/>
      <c r="K448" s="258">
        <f>ROUND(SUMIF('VGT-Bewegungsdaten'!B:B,A448,'VGT-Bewegungsdaten'!D:D),3)</f>
        <v>0</v>
      </c>
      <c r="L448" s="259">
        <f>ROUND(SUMIF('VGT-Bewegungsdaten'!B:B,$A448,'VGT-Bewegungsdaten'!E:E),5)</f>
        <v>0</v>
      </c>
      <c r="N448" s="298" t="s">
        <v>4918</v>
      </c>
      <c r="O448" s="298" t="s">
        <v>4925</v>
      </c>
      <c r="P448" s="261">
        <f>ROUND(SUMIF('AV-Bewegungsdaten'!B:B,A448,'AV-Bewegungsdaten'!D:D),3)</f>
        <v>0</v>
      </c>
      <c r="Q448" s="259">
        <f>ROUND(SUMIF('AV-Bewegungsdaten'!B:B,$A448,'AV-Bewegungsdaten'!E:E),5)</f>
        <v>0</v>
      </c>
      <c r="S448" s="444"/>
      <c r="T448" s="444"/>
      <c r="U448" s="261">
        <f>ROUND(SUMIF('DV-Bewegungsdaten'!B:B,A448,'DV-Bewegungsdaten'!D:D),3)</f>
        <v>0</v>
      </c>
      <c r="V448" s="259">
        <f>ROUND(SUMIF('DV-Bewegungsdaten'!B:B,A448,'DV-Bewegungsdaten'!E:E),5)</f>
        <v>0</v>
      </c>
      <c r="X448" s="444"/>
      <c r="Y448" s="444"/>
      <c r="AK448" s="305"/>
    </row>
    <row r="449" spans="1:37" ht="15" customHeight="1" x14ac:dyDescent="0.25">
      <c r="A449" s="103" t="s">
        <v>4098</v>
      </c>
      <c r="B449" s="101" t="s">
        <v>2068</v>
      </c>
      <c r="C449" s="101" t="s">
        <v>3987</v>
      </c>
      <c r="D449" s="101" t="s">
        <v>4044</v>
      </c>
      <c r="E449" s="101" t="s">
        <v>4040</v>
      </c>
      <c r="F449" s="102">
        <v>20.58</v>
      </c>
      <c r="G449" s="102">
        <v>20.779999999999998</v>
      </c>
      <c r="H449" s="102">
        <v>16.46</v>
      </c>
      <c r="I449" s="102"/>
      <c r="J449" s="445"/>
      <c r="K449" s="258">
        <f>ROUND(SUMIF('VGT-Bewegungsdaten'!B:B,A449,'VGT-Bewegungsdaten'!D:D),3)</f>
        <v>0</v>
      </c>
      <c r="L449" s="259">
        <f>ROUND(SUMIF('VGT-Bewegungsdaten'!B:B,$A449,'VGT-Bewegungsdaten'!E:E),5)</f>
        <v>0</v>
      </c>
      <c r="N449" s="298" t="s">
        <v>4918</v>
      </c>
      <c r="O449" s="298" t="s">
        <v>4925</v>
      </c>
      <c r="P449" s="261">
        <f>ROUND(SUMIF('AV-Bewegungsdaten'!B:B,A449,'AV-Bewegungsdaten'!D:D),3)</f>
        <v>0</v>
      </c>
      <c r="Q449" s="259">
        <f>ROUND(SUMIF('AV-Bewegungsdaten'!B:B,$A449,'AV-Bewegungsdaten'!E:E),5)</f>
        <v>0</v>
      </c>
      <c r="S449" s="444"/>
      <c r="T449" s="444"/>
      <c r="U449" s="261">
        <f>ROUND(SUMIF('DV-Bewegungsdaten'!B:B,A449,'DV-Bewegungsdaten'!D:D),3)</f>
        <v>0</v>
      </c>
      <c r="V449" s="259">
        <f>ROUND(SUMIF('DV-Bewegungsdaten'!B:B,A449,'DV-Bewegungsdaten'!E:E),5)</f>
        <v>0</v>
      </c>
      <c r="X449" s="444"/>
      <c r="Y449" s="444"/>
      <c r="AK449" s="305"/>
    </row>
    <row r="450" spans="1:37" ht="15" customHeight="1" x14ac:dyDescent="0.25">
      <c r="A450" s="103" t="s">
        <v>1651</v>
      </c>
      <c r="B450" s="101" t="s">
        <v>2068</v>
      </c>
      <c r="C450" s="101" t="s">
        <v>3987</v>
      </c>
      <c r="D450" s="101" t="s">
        <v>1550</v>
      </c>
      <c r="E450" s="101" t="s">
        <v>2443</v>
      </c>
      <c r="F450" s="102">
        <v>18.670000000000002</v>
      </c>
      <c r="G450" s="102">
        <v>18.87</v>
      </c>
      <c r="H450" s="102">
        <v>14.94</v>
      </c>
      <c r="I450" s="102"/>
      <c r="J450" s="445"/>
      <c r="K450" s="258">
        <f>ROUND(SUMIF('VGT-Bewegungsdaten'!B:B,A450,'VGT-Bewegungsdaten'!D:D),3)</f>
        <v>0</v>
      </c>
      <c r="L450" s="259">
        <f>ROUND(SUMIF('VGT-Bewegungsdaten'!B:B,$A450,'VGT-Bewegungsdaten'!E:E),5)</f>
        <v>0</v>
      </c>
      <c r="N450" s="298" t="s">
        <v>4918</v>
      </c>
      <c r="O450" s="298" t="s">
        <v>4925</v>
      </c>
      <c r="P450" s="261">
        <f>ROUND(SUMIF('AV-Bewegungsdaten'!B:B,A450,'AV-Bewegungsdaten'!D:D),3)</f>
        <v>0</v>
      </c>
      <c r="Q450" s="259">
        <f>ROUND(SUMIF('AV-Bewegungsdaten'!B:B,$A450,'AV-Bewegungsdaten'!E:E),5)</f>
        <v>0</v>
      </c>
      <c r="S450" s="444"/>
      <c r="T450" s="444"/>
      <c r="U450" s="261">
        <f>ROUND(SUMIF('DV-Bewegungsdaten'!B:B,A450,'DV-Bewegungsdaten'!D:D),3)</f>
        <v>0</v>
      </c>
      <c r="V450" s="259">
        <f>ROUND(SUMIF('DV-Bewegungsdaten'!B:B,A450,'DV-Bewegungsdaten'!E:E),5)</f>
        <v>0</v>
      </c>
      <c r="X450" s="444"/>
      <c r="Y450" s="444"/>
      <c r="AK450" s="305"/>
    </row>
    <row r="451" spans="1:37" ht="15" customHeight="1" x14ac:dyDescent="0.25">
      <c r="A451" s="103" t="s">
        <v>1652</v>
      </c>
      <c r="B451" s="101" t="s">
        <v>2068</v>
      </c>
      <c r="C451" s="101" t="s">
        <v>3987</v>
      </c>
      <c r="D451" s="101" t="s">
        <v>1552</v>
      </c>
      <c r="E451" s="101" t="s">
        <v>1533</v>
      </c>
      <c r="F451" s="102">
        <v>21.67</v>
      </c>
      <c r="G451" s="102">
        <v>21.87</v>
      </c>
      <c r="H451" s="102">
        <v>17.34</v>
      </c>
      <c r="I451" s="102"/>
      <c r="J451" s="445"/>
      <c r="K451" s="258">
        <f>ROUND(SUMIF('VGT-Bewegungsdaten'!B:B,A451,'VGT-Bewegungsdaten'!D:D),3)</f>
        <v>0</v>
      </c>
      <c r="L451" s="259">
        <f>ROUND(SUMIF('VGT-Bewegungsdaten'!B:B,$A451,'VGT-Bewegungsdaten'!E:E),5)</f>
        <v>0</v>
      </c>
      <c r="N451" s="298" t="s">
        <v>4918</v>
      </c>
      <c r="O451" s="298" t="s">
        <v>4925</v>
      </c>
      <c r="P451" s="261">
        <f>ROUND(SUMIF('AV-Bewegungsdaten'!B:B,A451,'AV-Bewegungsdaten'!D:D),3)</f>
        <v>0</v>
      </c>
      <c r="Q451" s="259">
        <f>ROUND(SUMIF('AV-Bewegungsdaten'!B:B,$A451,'AV-Bewegungsdaten'!E:E),5)</f>
        <v>0</v>
      </c>
      <c r="S451" s="444"/>
      <c r="T451" s="444"/>
      <c r="U451" s="261">
        <f>ROUND(SUMIF('DV-Bewegungsdaten'!B:B,A451,'DV-Bewegungsdaten'!D:D),3)</f>
        <v>0</v>
      </c>
      <c r="V451" s="259">
        <f>ROUND(SUMIF('DV-Bewegungsdaten'!B:B,A451,'DV-Bewegungsdaten'!E:E),5)</f>
        <v>0</v>
      </c>
      <c r="X451" s="444"/>
      <c r="Y451" s="444"/>
      <c r="AK451" s="305"/>
    </row>
    <row r="452" spans="1:37" ht="15" customHeight="1" x14ac:dyDescent="0.25">
      <c r="A452" s="103" t="s">
        <v>1653</v>
      </c>
      <c r="B452" s="101" t="s">
        <v>2068</v>
      </c>
      <c r="C452" s="101" t="s">
        <v>3987</v>
      </c>
      <c r="D452" s="101" t="s">
        <v>1554</v>
      </c>
      <c r="E452" s="101" t="s">
        <v>1536</v>
      </c>
      <c r="F452" s="102">
        <v>21.67</v>
      </c>
      <c r="G452" s="102">
        <v>21.87</v>
      </c>
      <c r="H452" s="102">
        <v>17.34</v>
      </c>
      <c r="I452" s="102"/>
      <c r="J452" s="445"/>
      <c r="K452" s="258">
        <f>ROUND(SUMIF('VGT-Bewegungsdaten'!B:B,A452,'VGT-Bewegungsdaten'!D:D),3)</f>
        <v>0</v>
      </c>
      <c r="L452" s="259">
        <f>ROUND(SUMIF('VGT-Bewegungsdaten'!B:B,$A452,'VGT-Bewegungsdaten'!E:E),5)</f>
        <v>0</v>
      </c>
      <c r="N452" s="298" t="s">
        <v>4918</v>
      </c>
      <c r="O452" s="298" t="s">
        <v>4925</v>
      </c>
      <c r="P452" s="261">
        <f>ROUND(SUMIF('AV-Bewegungsdaten'!B:B,A452,'AV-Bewegungsdaten'!D:D),3)</f>
        <v>0</v>
      </c>
      <c r="Q452" s="259">
        <f>ROUND(SUMIF('AV-Bewegungsdaten'!B:B,$A452,'AV-Bewegungsdaten'!E:E),5)</f>
        <v>0</v>
      </c>
      <c r="S452" s="444"/>
      <c r="T452" s="444"/>
      <c r="U452" s="261">
        <f>ROUND(SUMIF('DV-Bewegungsdaten'!B:B,A452,'DV-Bewegungsdaten'!D:D),3)</f>
        <v>0</v>
      </c>
      <c r="V452" s="259">
        <f>ROUND(SUMIF('DV-Bewegungsdaten'!B:B,A452,'DV-Bewegungsdaten'!E:E),5)</f>
        <v>0</v>
      </c>
      <c r="X452" s="444"/>
      <c r="Y452" s="444"/>
      <c r="AK452" s="305"/>
    </row>
    <row r="453" spans="1:37" ht="15" customHeight="1" x14ac:dyDescent="0.25">
      <c r="A453" s="103" t="s">
        <v>2595</v>
      </c>
      <c r="B453" s="101" t="s">
        <v>2068</v>
      </c>
      <c r="C453" s="101" t="s">
        <v>3987</v>
      </c>
      <c r="D453" s="101" t="s">
        <v>2542</v>
      </c>
      <c r="E453" s="101" t="s">
        <v>2536</v>
      </c>
      <c r="F453" s="102">
        <v>21.64</v>
      </c>
      <c r="G453" s="102">
        <v>21.84</v>
      </c>
      <c r="H453" s="102">
        <v>17.309999999999999</v>
      </c>
      <c r="I453" s="102"/>
      <c r="J453" s="445"/>
      <c r="K453" s="258">
        <f>ROUND(SUMIF('VGT-Bewegungsdaten'!B:B,A453,'VGT-Bewegungsdaten'!D:D),3)</f>
        <v>0</v>
      </c>
      <c r="L453" s="259">
        <f>ROUND(SUMIF('VGT-Bewegungsdaten'!B:B,$A453,'VGT-Bewegungsdaten'!E:E),5)</f>
        <v>0</v>
      </c>
      <c r="N453" s="298" t="s">
        <v>4918</v>
      </c>
      <c r="O453" s="298" t="s">
        <v>4925</v>
      </c>
      <c r="P453" s="261">
        <f>ROUND(SUMIF('AV-Bewegungsdaten'!B:B,A453,'AV-Bewegungsdaten'!D:D),3)</f>
        <v>0</v>
      </c>
      <c r="Q453" s="259">
        <f>ROUND(SUMIF('AV-Bewegungsdaten'!B:B,$A453,'AV-Bewegungsdaten'!E:E),5)</f>
        <v>0</v>
      </c>
      <c r="S453" s="444"/>
      <c r="T453" s="444"/>
      <c r="U453" s="261">
        <f>ROUND(SUMIF('DV-Bewegungsdaten'!B:B,A453,'DV-Bewegungsdaten'!D:D),3)</f>
        <v>0</v>
      </c>
      <c r="V453" s="259">
        <f>ROUND(SUMIF('DV-Bewegungsdaten'!B:B,A453,'DV-Bewegungsdaten'!E:E),5)</f>
        <v>0</v>
      </c>
      <c r="X453" s="444"/>
      <c r="Y453" s="444"/>
      <c r="AK453" s="305"/>
    </row>
    <row r="454" spans="1:37" ht="15" customHeight="1" x14ac:dyDescent="0.25">
      <c r="A454" s="103" t="s">
        <v>3338</v>
      </c>
      <c r="B454" s="101" t="s">
        <v>2068</v>
      </c>
      <c r="C454" s="101" t="s">
        <v>3987</v>
      </c>
      <c r="D454" s="101" t="s">
        <v>3285</v>
      </c>
      <c r="E454" s="101" t="s">
        <v>3279</v>
      </c>
      <c r="F454" s="102">
        <v>21.61</v>
      </c>
      <c r="G454" s="102">
        <v>21.81</v>
      </c>
      <c r="H454" s="102">
        <v>17.29</v>
      </c>
      <c r="I454" s="102"/>
      <c r="J454" s="445"/>
      <c r="K454" s="258">
        <f>ROUND(SUMIF('VGT-Bewegungsdaten'!B:B,A454,'VGT-Bewegungsdaten'!D:D),3)</f>
        <v>0</v>
      </c>
      <c r="L454" s="259">
        <f>ROUND(SUMIF('VGT-Bewegungsdaten'!B:B,$A454,'VGT-Bewegungsdaten'!E:E),5)</f>
        <v>0</v>
      </c>
      <c r="N454" s="298" t="s">
        <v>4918</v>
      </c>
      <c r="O454" s="298" t="s">
        <v>4925</v>
      </c>
      <c r="P454" s="261">
        <f>ROUND(SUMIF('AV-Bewegungsdaten'!B:B,A454,'AV-Bewegungsdaten'!D:D),3)</f>
        <v>0</v>
      </c>
      <c r="Q454" s="259">
        <f>ROUND(SUMIF('AV-Bewegungsdaten'!B:B,$A454,'AV-Bewegungsdaten'!E:E),5)</f>
        <v>0</v>
      </c>
      <c r="S454" s="444"/>
      <c r="T454" s="444"/>
      <c r="U454" s="261">
        <f>ROUND(SUMIF('DV-Bewegungsdaten'!B:B,A454,'DV-Bewegungsdaten'!D:D),3)</f>
        <v>0</v>
      </c>
      <c r="V454" s="259">
        <f>ROUND(SUMIF('DV-Bewegungsdaten'!B:B,A454,'DV-Bewegungsdaten'!E:E),5)</f>
        <v>0</v>
      </c>
      <c r="X454" s="444"/>
      <c r="Y454" s="444"/>
      <c r="AK454" s="305"/>
    </row>
    <row r="455" spans="1:37" ht="15" customHeight="1" x14ac:dyDescent="0.25">
      <c r="A455" s="103" t="s">
        <v>4099</v>
      </c>
      <c r="B455" s="101" t="s">
        <v>2068</v>
      </c>
      <c r="C455" s="101" t="s">
        <v>3987</v>
      </c>
      <c r="D455" s="101" t="s">
        <v>4046</v>
      </c>
      <c r="E455" s="101" t="s">
        <v>4040</v>
      </c>
      <c r="F455" s="102">
        <v>21.58</v>
      </c>
      <c r="G455" s="102">
        <v>21.779999999999998</v>
      </c>
      <c r="H455" s="102">
        <v>17.260000000000002</v>
      </c>
      <c r="I455" s="102"/>
      <c r="J455" s="445"/>
      <c r="K455" s="258">
        <f>ROUND(SUMIF('VGT-Bewegungsdaten'!B:B,A455,'VGT-Bewegungsdaten'!D:D),3)</f>
        <v>0</v>
      </c>
      <c r="L455" s="259">
        <f>ROUND(SUMIF('VGT-Bewegungsdaten'!B:B,$A455,'VGT-Bewegungsdaten'!E:E),5)</f>
        <v>0</v>
      </c>
      <c r="N455" s="298" t="s">
        <v>4918</v>
      </c>
      <c r="O455" s="298" t="s">
        <v>4925</v>
      </c>
      <c r="P455" s="261">
        <f>ROUND(SUMIF('AV-Bewegungsdaten'!B:B,A455,'AV-Bewegungsdaten'!D:D),3)</f>
        <v>0</v>
      </c>
      <c r="Q455" s="259">
        <f>ROUND(SUMIF('AV-Bewegungsdaten'!B:B,$A455,'AV-Bewegungsdaten'!E:E),5)</f>
        <v>0</v>
      </c>
      <c r="S455" s="444"/>
      <c r="T455" s="444"/>
      <c r="U455" s="261">
        <f>ROUND(SUMIF('DV-Bewegungsdaten'!B:B,A455,'DV-Bewegungsdaten'!D:D),3)</f>
        <v>0</v>
      </c>
      <c r="V455" s="259">
        <f>ROUND(SUMIF('DV-Bewegungsdaten'!B:B,A455,'DV-Bewegungsdaten'!E:E),5)</f>
        <v>0</v>
      </c>
      <c r="X455" s="444"/>
      <c r="Y455" s="444"/>
      <c r="AK455" s="305"/>
    </row>
    <row r="456" spans="1:37" ht="15" customHeight="1" x14ac:dyDescent="0.25">
      <c r="A456" s="103" t="s">
        <v>1654</v>
      </c>
      <c r="B456" s="101" t="s">
        <v>2068</v>
      </c>
      <c r="C456" s="101" t="s">
        <v>3987</v>
      </c>
      <c r="D456" s="101" t="s">
        <v>1556</v>
      </c>
      <c r="E456" s="101" t="s">
        <v>2443</v>
      </c>
      <c r="F456" s="102">
        <v>18.670000000000002</v>
      </c>
      <c r="G456" s="102">
        <v>18.87</v>
      </c>
      <c r="H456" s="102">
        <v>14.94</v>
      </c>
      <c r="I456" s="102"/>
      <c r="J456" s="445"/>
      <c r="K456" s="258">
        <f>ROUND(SUMIF('VGT-Bewegungsdaten'!B:B,A456,'VGT-Bewegungsdaten'!D:D),3)</f>
        <v>0</v>
      </c>
      <c r="L456" s="259">
        <f>ROUND(SUMIF('VGT-Bewegungsdaten'!B:B,$A456,'VGT-Bewegungsdaten'!E:E),5)</f>
        <v>0</v>
      </c>
      <c r="N456" s="298" t="s">
        <v>4918</v>
      </c>
      <c r="O456" s="298" t="s">
        <v>4925</v>
      </c>
      <c r="P456" s="261">
        <f>ROUND(SUMIF('AV-Bewegungsdaten'!B:B,A456,'AV-Bewegungsdaten'!D:D),3)</f>
        <v>0</v>
      </c>
      <c r="Q456" s="259">
        <f>ROUND(SUMIF('AV-Bewegungsdaten'!B:B,$A456,'AV-Bewegungsdaten'!E:E),5)</f>
        <v>0</v>
      </c>
      <c r="S456" s="444"/>
      <c r="T456" s="444"/>
      <c r="U456" s="261">
        <f>ROUND(SUMIF('DV-Bewegungsdaten'!B:B,A456,'DV-Bewegungsdaten'!D:D),3)</f>
        <v>0</v>
      </c>
      <c r="V456" s="259">
        <f>ROUND(SUMIF('DV-Bewegungsdaten'!B:B,A456,'DV-Bewegungsdaten'!E:E),5)</f>
        <v>0</v>
      </c>
      <c r="X456" s="444"/>
      <c r="Y456" s="444"/>
      <c r="AK456" s="305"/>
    </row>
    <row r="457" spans="1:37" ht="15" customHeight="1" x14ac:dyDescent="0.25">
      <c r="A457" s="103" t="s">
        <v>1655</v>
      </c>
      <c r="B457" s="101" t="s">
        <v>2068</v>
      </c>
      <c r="C457" s="101" t="s">
        <v>3987</v>
      </c>
      <c r="D457" s="101" t="s">
        <v>1558</v>
      </c>
      <c r="E457" s="101" t="s">
        <v>1533</v>
      </c>
      <c r="F457" s="102">
        <v>21.67</v>
      </c>
      <c r="G457" s="102">
        <v>21.87</v>
      </c>
      <c r="H457" s="102">
        <v>17.34</v>
      </c>
      <c r="I457" s="102"/>
      <c r="J457" s="445"/>
      <c r="K457" s="258">
        <f>ROUND(SUMIF('VGT-Bewegungsdaten'!B:B,A457,'VGT-Bewegungsdaten'!D:D),3)</f>
        <v>0</v>
      </c>
      <c r="L457" s="259">
        <f>ROUND(SUMIF('VGT-Bewegungsdaten'!B:B,$A457,'VGT-Bewegungsdaten'!E:E),5)</f>
        <v>0</v>
      </c>
      <c r="N457" s="298" t="s">
        <v>4918</v>
      </c>
      <c r="O457" s="298" t="s">
        <v>4925</v>
      </c>
      <c r="P457" s="261">
        <f>ROUND(SUMIF('AV-Bewegungsdaten'!B:B,A457,'AV-Bewegungsdaten'!D:D),3)</f>
        <v>0</v>
      </c>
      <c r="Q457" s="259">
        <f>ROUND(SUMIF('AV-Bewegungsdaten'!B:B,$A457,'AV-Bewegungsdaten'!E:E),5)</f>
        <v>0</v>
      </c>
      <c r="S457" s="444"/>
      <c r="T457" s="444"/>
      <c r="U457" s="261">
        <f>ROUND(SUMIF('DV-Bewegungsdaten'!B:B,A457,'DV-Bewegungsdaten'!D:D),3)</f>
        <v>0</v>
      </c>
      <c r="V457" s="259">
        <f>ROUND(SUMIF('DV-Bewegungsdaten'!B:B,A457,'DV-Bewegungsdaten'!E:E),5)</f>
        <v>0</v>
      </c>
      <c r="X457" s="444"/>
      <c r="Y457" s="444"/>
      <c r="AK457" s="305"/>
    </row>
    <row r="458" spans="1:37" ht="15" customHeight="1" x14ac:dyDescent="0.25">
      <c r="A458" s="103" t="s">
        <v>1656</v>
      </c>
      <c r="B458" s="101" t="s">
        <v>2068</v>
      </c>
      <c r="C458" s="101" t="s">
        <v>3987</v>
      </c>
      <c r="D458" s="101" t="s">
        <v>1560</v>
      </c>
      <c r="E458" s="101" t="s">
        <v>1536</v>
      </c>
      <c r="F458" s="102">
        <v>21.67</v>
      </c>
      <c r="G458" s="102">
        <v>21.87</v>
      </c>
      <c r="H458" s="102">
        <v>17.34</v>
      </c>
      <c r="I458" s="102"/>
      <c r="J458" s="445"/>
      <c r="K458" s="258">
        <f>ROUND(SUMIF('VGT-Bewegungsdaten'!B:B,A458,'VGT-Bewegungsdaten'!D:D),3)</f>
        <v>0</v>
      </c>
      <c r="L458" s="259">
        <f>ROUND(SUMIF('VGT-Bewegungsdaten'!B:B,$A458,'VGT-Bewegungsdaten'!E:E),5)</f>
        <v>0</v>
      </c>
      <c r="N458" s="298" t="s">
        <v>4918</v>
      </c>
      <c r="O458" s="298" t="s">
        <v>4925</v>
      </c>
      <c r="P458" s="261">
        <f>ROUND(SUMIF('AV-Bewegungsdaten'!B:B,A458,'AV-Bewegungsdaten'!D:D),3)</f>
        <v>0</v>
      </c>
      <c r="Q458" s="259">
        <f>ROUND(SUMIF('AV-Bewegungsdaten'!B:B,$A458,'AV-Bewegungsdaten'!E:E),5)</f>
        <v>0</v>
      </c>
      <c r="S458" s="444"/>
      <c r="T458" s="444"/>
      <c r="U458" s="261">
        <f>ROUND(SUMIF('DV-Bewegungsdaten'!B:B,A458,'DV-Bewegungsdaten'!D:D),3)</f>
        <v>0</v>
      </c>
      <c r="V458" s="259">
        <f>ROUND(SUMIF('DV-Bewegungsdaten'!B:B,A458,'DV-Bewegungsdaten'!E:E),5)</f>
        <v>0</v>
      </c>
      <c r="X458" s="444"/>
      <c r="Y458" s="444"/>
      <c r="AK458" s="305"/>
    </row>
    <row r="459" spans="1:37" ht="15" customHeight="1" x14ac:dyDescent="0.25">
      <c r="A459" s="103" t="s">
        <v>2596</v>
      </c>
      <c r="B459" s="101" t="s">
        <v>2068</v>
      </c>
      <c r="C459" s="101" t="s">
        <v>3987</v>
      </c>
      <c r="D459" s="101" t="s">
        <v>2544</v>
      </c>
      <c r="E459" s="101" t="s">
        <v>2536</v>
      </c>
      <c r="F459" s="102">
        <v>21.64</v>
      </c>
      <c r="G459" s="102">
        <v>21.84</v>
      </c>
      <c r="H459" s="102">
        <v>17.309999999999999</v>
      </c>
      <c r="I459" s="102"/>
      <c r="J459" s="445"/>
      <c r="K459" s="258">
        <f>ROUND(SUMIF('VGT-Bewegungsdaten'!B:B,A459,'VGT-Bewegungsdaten'!D:D),3)</f>
        <v>0</v>
      </c>
      <c r="L459" s="259">
        <f>ROUND(SUMIF('VGT-Bewegungsdaten'!B:B,$A459,'VGT-Bewegungsdaten'!E:E),5)</f>
        <v>0</v>
      </c>
      <c r="N459" s="298" t="s">
        <v>4918</v>
      </c>
      <c r="O459" s="298" t="s">
        <v>4925</v>
      </c>
      <c r="P459" s="261">
        <f>ROUND(SUMIF('AV-Bewegungsdaten'!B:B,A459,'AV-Bewegungsdaten'!D:D),3)</f>
        <v>0</v>
      </c>
      <c r="Q459" s="259">
        <f>ROUND(SUMIF('AV-Bewegungsdaten'!B:B,$A459,'AV-Bewegungsdaten'!E:E),5)</f>
        <v>0</v>
      </c>
      <c r="S459" s="444"/>
      <c r="T459" s="444"/>
      <c r="U459" s="261">
        <f>ROUND(SUMIF('DV-Bewegungsdaten'!B:B,A459,'DV-Bewegungsdaten'!D:D),3)</f>
        <v>0</v>
      </c>
      <c r="V459" s="259">
        <f>ROUND(SUMIF('DV-Bewegungsdaten'!B:B,A459,'DV-Bewegungsdaten'!E:E),5)</f>
        <v>0</v>
      </c>
      <c r="X459" s="444"/>
      <c r="Y459" s="444"/>
      <c r="AK459" s="305"/>
    </row>
    <row r="460" spans="1:37" ht="15" customHeight="1" x14ac:dyDescent="0.25">
      <c r="A460" s="103" t="s">
        <v>3339</v>
      </c>
      <c r="B460" s="101" t="s">
        <v>2068</v>
      </c>
      <c r="C460" s="101" t="s">
        <v>3987</v>
      </c>
      <c r="D460" s="101" t="s">
        <v>3287</v>
      </c>
      <c r="E460" s="101" t="s">
        <v>3279</v>
      </c>
      <c r="F460" s="102">
        <v>21.61</v>
      </c>
      <c r="G460" s="102">
        <v>21.81</v>
      </c>
      <c r="H460" s="102">
        <v>17.29</v>
      </c>
      <c r="I460" s="102"/>
      <c r="J460" s="445"/>
      <c r="K460" s="258">
        <f>ROUND(SUMIF('VGT-Bewegungsdaten'!B:B,A460,'VGT-Bewegungsdaten'!D:D),3)</f>
        <v>0</v>
      </c>
      <c r="L460" s="259">
        <f>ROUND(SUMIF('VGT-Bewegungsdaten'!B:B,$A460,'VGT-Bewegungsdaten'!E:E),5)</f>
        <v>0</v>
      </c>
      <c r="N460" s="298" t="s">
        <v>4918</v>
      </c>
      <c r="O460" s="298" t="s">
        <v>4925</v>
      </c>
      <c r="P460" s="261">
        <f>ROUND(SUMIF('AV-Bewegungsdaten'!B:B,A460,'AV-Bewegungsdaten'!D:D),3)</f>
        <v>0</v>
      </c>
      <c r="Q460" s="259">
        <f>ROUND(SUMIF('AV-Bewegungsdaten'!B:B,$A460,'AV-Bewegungsdaten'!E:E),5)</f>
        <v>0</v>
      </c>
      <c r="S460" s="444"/>
      <c r="T460" s="444"/>
      <c r="U460" s="261">
        <f>ROUND(SUMIF('DV-Bewegungsdaten'!B:B,A460,'DV-Bewegungsdaten'!D:D),3)</f>
        <v>0</v>
      </c>
      <c r="V460" s="259">
        <f>ROUND(SUMIF('DV-Bewegungsdaten'!B:B,A460,'DV-Bewegungsdaten'!E:E),5)</f>
        <v>0</v>
      </c>
      <c r="X460" s="444"/>
      <c r="Y460" s="444"/>
      <c r="AK460" s="305"/>
    </row>
    <row r="461" spans="1:37" ht="15" customHeight="1" x14ac:dyDescent="0.25">
      <c r="A461" s="103" t="s">
        <v>4100</v>
      </c>
      <c r="B461" s="101" t="s">
        <v>2068</v>
      </c>
      <c r="C461" s="101" t="s">
        <v>3987</v>
      </c>
      <c r="D461" s="101" t="s">
        <v>4048</v>
      </c>
      <c r="E461" s="101" t="s">
        <v>4040</v>
      </c>
      <c r="F461" s="102">
        <v>21.58</v>
      </c>
      <c r="G461" s="102">
        <v>21.779999999999998</v>
      </c>
      <c r="H461" s="102">
        <v>17.260000000000002</v>
      </c>
      <c r="I461" s="102"/>
      <c r="J461" s="445"/>
      <c r="K461" s="258">
        <f>ROUND(SUMIF('VGT-Bewegungsdaten'!B:B,A461,'VGT-Bewegungsdaten'!D:D),3)</f>
        <v>0</v>
      </c>
      <c r="L461" s="259">
        <f>ROUND(SUMIF('VGT-Bewegungsdaten'!B:B,$A461,'VGT-Bewegungsdaten'!E:E),5)</f>
        <v>0</v>
      </c>
      <c r="N461" s="298" t="s">
        <v>4918</v>
      </c>
      <c r="O461" s="298" t="s">
        <v>4925</v>
      </c>
      <c r="P461" s="261">
        <f>ROUND(SUMIF('AV-Bewegungsdaten'!B:B,A461,'AV-Bewegungsdaten'!D:D),3)</f>
        <v>0</v>
      </c>
      <c r="Q461" s="259">
        <f>ROUND(SUMIF('AV-Bewegungsdaten'!B:B,$A461,'AV-Bewegungsdaten'!E:E),5)</f>
        <v>0</v>
      </c>
      <c r="S461" s="444"/>
      <c r="T461" s="444"/>
      <c r="U461" s="261">
        <f>ROUND(SUMIF('DV-Bewegungsdaten'!B:B,A461,'DV-Bewegungsdaten'!D:D),3)</f>
        <v>0</v>
      </c>
      <c r="V461" s="259">
        <f>ROUND(SUMIF('DV-Bewegungsdaten'!B:B,A461,'DV-Bewegungsdaten'!E:E),5)</f>
        <v>0</v>
      </c>
      <c r="X461" s="444"/>
      <c r="Y461" s="444"/>
      <c r="AK461" s="305"/>
    </row>
    <row r="462" spans="1:37" ht="15" customHeight="1" x14ac:dyDescent="0.25">
      <c r="A462" s="103" t="s">
        <v>1657</v>
      </c>
      <c r="B462" s="101" t="s">
        <v>2068</v>
      </c>
      <c r="C462" s="101" t="s">
        <v>3987</v>
      </c>
      <c r="D462" s="101" t="s">
        <v>1562</v>
      </c>
      <c r="E462" s="101" t="s">
        <v>2443</v>
      </c>
      <c r="F462" s="102">
        <v>19.670000000000002</v>
      </c>
      <c r="G462" s="102">
        <v>19.87</v>
      </c>
      <c r="H462" s="102">
        <v>15.74</v>
      </c>
      <c r="I462" s="102"/>
      <c r="J462" s="445"/>
      <c r="K462" s="258">
        <f>ROUND(SUMIF('VGT-Bewegungsdaten'!B:B,A462,'VGT-Bewegungsdaten'!D:D),3)</f>
        <v>0</v>
      </c>
      <c r="L462" s="259">
        <f>ROUND(SUMIF('VGT-Bewegungsdaten'!B:B,$A462,'VGT-Bewegungsdaten'!E:E),5)</f>
        <v>0</v>
      </c>
      <c r="N462" s="298" t="s">
        <v>4918</v>
      </c>
      <c r="O462" s="298" t="s">
        <v>4925</v>
      </c>
      <c r="P462" s="261">
        <f>ROUND(SUMIF('AV-Bewegungsdaten'!B:B,A462,'AV-Bewegungsdaten'!D:D),3)</f>
        <v>0</v>
      </c>
      <c r="Q462" s="259">
        <f>ROUND(SUMIF('AV-Bewegungsdaten'!B:B,$A462,'AV-Bewegungsdaten'!E:E),5)</f>
        <v>0</v>
      </c>
      <c r="S462" s="444"/>
      <c r="T462" s="444"/>
      <c r="U462" s="261">
        <f>ROUND(SUMIF('DV-Bewegungsdaten'!B:B,A462,'DV-Bewegungsdaten'!D:D),3)</f>
        <v>0</v>
      </c>
      <c r="V462" s="259">
        <f>ROUND(SUMIF('DV-Bewegungsdaten'!B:B,A462,'DV-Bewegungsdaten'!E:E),5)</f>
        <v>0</v>
      </c>
      <c r="X462" s="444"/>
      <c r="Y462" s="444"/>
      <c r="AK462" s="305"/>
    </row>
    <row r="463" spans="1:37" ht="15" customHeight="1" x14ac:dyDescent="0.25">
      <c r="A463" s="103" t="s">
        <v>1658</v>
      </c>
      <c r="B463" s="101" t="s">
        <v>2068</v>
      </c>
      <c r="C463" s="101" t="s">
        <v>3987</v>
      </c>
      <c r="D463" s="101" t="s">
        <v>1564</v>
      </c>
      <c r="E463" s="101" t="s">
        <v>1533</v>
      </c>
      <c r="F463" s="102">
        <v>22.67</v>
      </c>
      <c r="G463" s="102">
        <v>22.87</v>
      </c>
      <c r="H463" s="102">
        <v>18.14</v>
      </c>
      <c r="I463" s="102"/>
      <c r="J463" s="445"/>
      <c r="K463" s="258">
        <f>ROUND(SUMIF('VGT-Bewegungsdaten'!B:B,A463,'VGT-Bewegungsdaten'!D:D),3)</f>
        <v>0</v>
      </c>
      <c r="L463" s="259">
        <f>ROUND(SUMIF('VGT-Bewegungsdaten'!B:B,$A463,'VGT-Bewegungsdaten'!E:E),5)</f>
        <v>0</v>
      </c>
      <c r="N463" s="298" t="s">
        <v>4918</v>
      </c>
      <c r="O463" s="298" t="s">
        <v>4925</v>
      </c>
      <c r="P463" s="261">
        <f>ROUND(SUMIF('AV-Bewegungsdaten'!B:B,A463,'AV-Bewegungsdaten'!D:D),3)</f>
        <v>0</v>
      </c>
      <c r="Q463" s="259">
        <f>ROUND(SUMIF('AV-Bewegungsdaten'!B:B,$A463,'AV-Bewegungsdaten'!E:E),5)</f>
        <v>0</v>
      </c>
      <c r="S463" s="444"/>
      <c r="T463" s="444"/>
      <c r="U463" s="261">
        <f>ROUND(SUMIF('DV-Bewegungsdaten'!B:B,A463,'DV-Bewegungsdaten'!D:D),3)</f>
        <v>0</v>
      </c>
      <c r="V463" s="259">
        <f>ROUND(SUMIF('DV-Bewegungsdaten'!B:B,A463,'DV-Bewegungsdaten'!E:E),5)</f>
        <v>0</v>
      </c>
      <c r="X463" s="444"/>
      <c r="Y463" s="444"/>
      <c r="AK463" s="305"/>
    </row>
    <row r="464" spans="1:37" ht="15" customHeight="1" x14ac:dyDescent="0.25">
      <c r="A464" s="103" t="s">
        <v>1659</v>
      </c>
      <c r="B464" s="101" t="s">
        <v>2068</v>
      </c>
      <c r="C464" s="101" t="s">
        <v>3987</v>
      </c>
      <c r="D464" s="101" t="s">
        <v>1566</v>
      </c>
      <c r="E464" s="101" t="s">
        <v>1536</v>
      </c>
      <c r="F464" s="102">
        <v>22.67</v>
      </c>
      <c r="G464" s="102">
        <v>22.87</v>
      </c>
      <c r="H464" s="102">
        <v>18.14</v>
      </c>
      <c r="I464" s="102"/>
      <c r="J464" s="445"/>
      <c r="K464" s="258">
        <f>ROUND(SUMIF('VGT-Bewegungsdaten'!B:B,A464,'VGT-Bewegungsdaten'!D:D),3)</f>
        <v>0</v>
      </c>
      <c r="L464" s="259">
        <f>ROUND(SUMIF('VGT-Bewegungsdaten'!B:B,$A464,'VGT-Bewegungsdaten'!E:E),5)</f>
        <v>0</v>
      </c>
      <c r="N464" s="298" t="s">
        <v>4918</v>
      </c>
      <c r="O464" s="298" t="s">
        <v>4925</v>
      </c>
      <c r="P464" s="261">
        <f>ROUND(SUMIF('AV-Bewegungsdaten'!B:B,A464,'AV-Bewegungsdaten'!D:D),3)</f>
        <v>0</v>
      </c>
      <c r="Q464" s="259">
        <f>ROUND(SUMIF('AV-Bewegungsdaten'!B:B,$A464,'AV-Bewegungsdaten'!E:E),5)</f>
        <v>0</v>
      </c>
      <c r="S464" s="444"/>
      <c r="T464" s="444"/>
      <c r="U464" s="261">
        <f>ROUND(SUMIF('DV-Bewegungsdaten'!B:B,A464,'DV-Bewegungsdaten'!D:D),3)</f>
        <v>0</v>
      </c>
      <c r="V464" s="259">
        <f>ROUND(SUMIF('DV-Bewegungsdaten'!B:B,A464,'DV-Bewegungsdaten'!E:E),5)</f>
        <v>0</v>
      </c>
      <c r="X464" s="444"/>
      <c r="Y464" s="444"/>
      <c r="AK464" s="305"/>
    </row>
    <row r="465" spans="1:37" ht="15" customHeight="1" x14ac:dyDescent="0.25">
      <c r="A465" s="103" t="s">
        <v>2597</v>
      </c>
      <c r="B465" s="101" t="s">
        <v>2068</v>
      </c>
      <c r="C465" s="101" t="s">
        <v>3987</v>
      </c>
      <c r="D465" s="101" t="s">
        <v>2546</v>
      </c>
      <c r="E465" s="101" t="s">
        <v>2536</v>
      </c>
      <c r="F465" s="102">
        <v>22.64</v>
      </c>
      <c r="G465" s="102">
        <v>22.84</v>
      </c>
      <c r="H465" s="102">
        <v>18.11</v>
      </c>
      <c r="I465" s="102"/>
      <c r="J465" s="445"/>
      <c r="K465" s="258">
        <f>ROUND(SUMIF('VGT-Bewegungsdaten'!B:B,A465,'VGT-Bewegungsdaten'!D:D),3)</f>
        <v>0</v>
      </c>
      <c r="L465" s="259">
        <f>ROUND(SUMIF('VGT-Bewegungsdaten'!B:B,$A465,'VGT-Bewegungsdaten'!E:E),5)</f>
        <v>0</v>
      </c>
      <c r="N465" s="298" t="s">
        <v>4918</v>
      </c>
      <c r="O465" s="298" t="s">
        <v>4925</v>
      </c>
      <c r="P465" s="261">
        <f>ROUND(SUMIF('AV-Bewegungsdaten'!B:B,A465,'AV-Bewegungsdaten'!D:D),3)</f>
        <v>0</v>
      </c>
      <c r="Q465" s="259">
        <f>ROUND(SUMIF('AV-Bewegungsdaten'!B:B,$A465,'AV-Bewegungsdaten'!E:E),5)</f>
        <v>0</v>
      </c>
      <c r="S465" s="444"/>
      <c r="T465" s="444"/>
      <c r="U465" s="261">
        <f>ROUND(SUMIF('DV-Bewegungsdaten'!B:B,A465,'DV-Bewegungsdaten'!D:D),3)</f>
        <v>0</v>
      </c>
      <c r="V465" s="259">
        <f>ROUND(SUMIF('DV-Bewegungsdaten'!B:B,A465,'DV-Bewegungsdaten'!E:E),5)</f>
        <v>0</v>
      </c>
      <c r="X465" s="444"/>
      <c r="Y465" s="444"/>
      <c r="AK465" s="305"/>
    </row>
    <row r="466" spans="1:37" ht="15" customHeight="1" x14ac:dyDescent="0.25">
      <c r="A466" s="103" t="s">
        <v>3340</v>
      </c>
      <c r="B466" s="101" t="s">
        <v>2068</v>
      </c>
      <c r="C466" s="101" t="s">
        <v>3987</v>
      </c>
      <c r="D466" s="101" t="s">
        <v>3289</v>
      </c>
      <c r="E466" s="101" t="s">
        <v>3279</v>
      </c>
      <c r="F466" s="102">
        <v>22.61</v>
      </c>
      <c r="G466" s="102">
        <v>22.81</v>
      </c>
      <c r="H466" s="102">
        <v>18.09</v>
      </c>
      <c r="I466" s="102"/>
      <c r="J466" s="445"/>
      <c r="K466" s="258">
        <f>ROUND(SUMIF('VGT-Bewegungsdaten'!B:B,A466,'VGT-Bewegungsdaten'!D:D),3)</f>
        <v>0</v>
      </c>
      <c r="L466" s="259">
        <f>ROUND(SUMIF('VGT-Bewegungsdaten'!B:B,$A466,'VGT-Bewegungsdaten'!E:E),5)</f>
        <v>0</v>
      </c>
      <c r="N466" s="298" t="s">
        <v>4918</v>
      </c>
      <c r="O466" s="298" t="s">
        <v>4925</v>
      </c>
      <c r="P466" s="261">
        <f>ROUND(SUMIF('AV-Bewegungsdaten'!B:B,A466,'AV-Bewegungsdaten'!D:D),3)</f>
        <v>0</v>
      </c>
      <c r="Q466" s="259">
        <f>ROUND(SUMIF('AV-Bewegungsdaten'!B:B,$A466,'AV-Bewegungsdaten'!E:E),5)</f>
        <v>0</v>
      </c>
      <c r="S466" s="444"/>
      <c r="T466" s="444"/>
      <c r="U466" s="261">
        <f>ROUND(SUMIF('DV-Bewegungsdaten'!B:B,A466,'DV-Bewegungsdaten'!D:D),3)</f>
        <v>0</v>
      </c>
      <c r="V466" s="259">
        <f>ROUND(SUMIF('DV-Bewegungsdaten'!B:B,A466,'DV-Bewegungsdaten'!E:E),5)</f>
        <v>0</v>
      </c>
      <c r="X466" s="444"/>
      <c r="Y466" s="444"/>
      <c r="AK466" s="305"/>
    </row>
    <row r="467" spans="1:37" ht="15" customHeight="1" x14ac:dyDescent="0.25">
      <c r="A467" s="103" t="s">
        <v>4101</v>
      </c>
      <c r="B467" s="101" t="s">
        <v>2068</v>
      </c>
      <c r="C467" s="101" t="s">
        <v>3987</v>
      </c>
      <c r="D467" s="101" t="s">
        <v>4050</v>
      </c>
      <c r="E467" s="101" t="s">
        <v>4040</v>
      </c>
      <c r="F467" s="102">
        <v>22.58</v>
      </c>
      <c r="G467" s="102">
        <v>22.779999999999998</v>
      </c>
      <c r="H467" s="102">
        <v>18.059999999999999</v>
      </c>
      <c r="I467" s="102"/>
      <c r="J467" s="445"/>
      <c r="K467" s="258">
        <f>ROUND(SUMIF('VGT-Bewegungsdaten'!B:B,A467,'VGT-Bewegungsdaten'!D:D),3)</f>
        <v>0</v>
      </c>
      <c r="L467" s="259">
        <f>ROUND(SUMIF('VGT-Bewegungsdaten'!B:B,$A467,'VGT-Bewegungsdaten'!E:E),5)</f>
        <v>0</v>
      </c>
      <c r="N467" s="298" t="s">
        <v>4918</v>
      </c>
      <c r="O467" s="298" t="s">
        <v>4925</v>
      </c>
      <c r="P467" s="261">
        <f>ROUND(SUMIF('AV-Bewegungsdaten'!B:B,A467,'AV-Bewegungsdaten'!D:D),3)</f>
        <v>0</v>
      </c>
      <c r="Q467" s="259">
        <f>ROUND(SUMIF('AV-Bewegungsdaten'!B:B,$A467,'AV-Bewegungsdaten'!E:E),5)</f>
        <v>0</v>
      </c>
      <c r="S467" s="444"/>
      <c r="T467" s="444"/>
      <c r="U467" s="261">
        <f>ROUND(SUMIF('DV-Bewegungsdaten'!B:B,A467,'DV-Bewegungsdaten'!D:D),3)</f>
        <v>0</v>
      </c>
      <c r="V467" s="259">
        <f>ROUND(SUMIF('DV-Bewegungsdaten'!B:B,A467,'DV-Bewegungsdaten'!E:E),5)</f>
        <v>0</v>
      </c>
      <c r="X467" s="444"/>
      <c r="Y467" s="444"/>
      <c r="AK467" s="305"/>
    </row>
    <row r="468" spans="1:37" ht="15" customHeight="1" x14ac:dyDescent="0.25">
      <c r="A468" s="103" t="s">
        <v>1660</v>
      </c>
      <c r="B468" s="101" t="s">
        <v>2068</v>
      </c>
      <c r="C468" s="101" t="s">
        <v>3987</v>
      </c>
      <c r="D468" s="101" t="s">
        <v>1568</v>
      </c>
      <c r="E468" s="101" t="s">
        <v>2443</v>
      </c>
      <c r="F468" s="102">
        <v>22.67</v>
      </c>
      <c r="G468" s="102">
        <v>22.87</v>
      </c>
      <c r="H468" s="102">
        <v>18.14</v>
      </c>
      <c r="I468" s="102"/>
      <c r="J468" s="445"/>
      <c r="K468" s="258">
        <f>ROUND(SUMIF('VGT-Bewegungsdaten'!B:B,A468,'VGT-Bewegungsdaten'!D:D),3)</f>
        <v>0</v>
      </c>
      <c r="L468" s="259">
        <f>ROUND(SUMIF('VGT-Bewegungsdaten'!B:B,$A468,'VGT-Bewegungsdaten'!E:E),5)</f>
        <v>0</v>
      </c>
      <c r="N468" s="298" t="s">
        <v>4918</v>
      </c>
      <c r="O468" s="298" t="s">
        <v>4925</v>
      </c>
      <c r="P468" s="261">
        <f>ROUND(SUMIF('AV-Bewegungsdaten'!B:B,A468,'AV-Bewegungsdaten'!D:D),3)</f>
        <v>0</v>
      </c>
      <c r="Q468" s="259">
        <f>ROUND(SUMIF('AV-Bewegungsdaten'!B:B,$A468,'AV-Bewegungsdaten'!E:E),5)</f>
        <v>0</v>
      </c>
      <c r="S468" s="444"/>
      <c r="T468" s="444"/>
      <c r="U468" s="261">
        <f>ROUND(SUMIF('DV-Bewegungsdaten'!B:B,A468,'DV-Bewegungsdaten'!D:D),3)</f>
        <v>0</v>
      </c>
      <c r="V468" s="259">
        <f>ROUND(SUMIF('DV-Bewegungsdaten'!B:B,A468,'DV-Bewegungsdaten'!E:E),5)</f>
        <v>0</v>
      </c>
      <c r="X468" s="444"/>
      <c r="Y468" s="444"/>
      <c r="AK468" s="305"/>
    </row>
    <row r="469" spans="1:37" ht="15" customHeight="1" x14ac:dyDescent="0.25">
      <c r="A469" s="103" t="s">
        <v>1661</v>
      </c>
      <c r="B469" s="101" t="s">
        <v>2068</v>
      </c>
      <c r="C469" s="101" t="s">
        <v>3987</v>
      </c>
      <c r="D469" s="101" t="s">
        <v>1570</v>
      </c>
      <c r="E469" s="101" t="s">
        <v>1533</v>
      </c>
      <c r="F469" s="102">
        <v>25.67</v>
      </c>
      <c r="G469" s="102">
        <v>25.87</v>
      </c>
      <c r="H469" s="102">
        <v>20.54</v>
      </c>
      <c r="I469" s="102"/>
      <c r="J469" s="445"/>
      <c r="K469" s="258">
        <f>ROUND(SUMIF('VGT-Bewegungsdaten'!B:B,A469,'VGT-Bewegungsdaten'!D:D),3)</f>
        <v>0</v>
      </c>
      <c r="L469" s="259">
        <f>ROUND(SUMIF('VGT-Bewegungsdaten'!B:B,$A469,'VGT-Bewegungsdaten'!E:E),5)</f>
        <v>0</v>
      </c>
      <c r="N469" s="298" t="s">
        <v>4918</v>
      </c>
      <c r="O469" s="298" t="s">
        <v>4925</v>
      </c>
      <c r="P469" s="261">
        <f>ROUND(SUMIF('AV-Bewegungsdaten'!B:B,A469,'AV-Bewegungsdaten'!D:D),3)</f>
        <v>0</v>
      </c>
      <c r="Q469" s="259">
        <f>ROUND(SUMIF('AV-Bewegungsdaten'!B:B,$A469,'AV-Bewegungsdaten'!E:E),5)</f>
        <v>0</v>
      </c>
      <c r="S469" s="444"/>
      <c r="T469" s="444"/>
      <c r="U469" s="261">
        <f>ROUND(SUMIF('DV-Bewegungsdaten'!B:B,A469,'DV-Bewegungsdaten'!D:D),3)</f>
        <v>0</v>
      </c>
      <c r="V469" s="259">
        <f>ROUND(SUMIF('DV-Bewegungsdaten'!B:B,A469,'DV-Bewegungsdaten'!E:E),5)</f>
        <v>0</v>
      </c>
      <c r="X469" s="444"/>
      <c r="Y469" s="444"/>
      <c r="AK469" s="305"/>
    </row>
    <row r="470" spans="1:37" ht="15" customHeight="1" x14ac:dyDescent="0.25">
      <c r="A470" s="103" t="s">
        <v>1662</v>
      </c>
      <c r="B470" s="101" t="s">
        <v>2068</v>
      </c>
      <c r="C470" s="101" t="s">
        <v>3987</v>
      </c>
      <c r="D470" s="101" t="s">
        <v>1572</v>
      </c>
      <c r="E470" s="101" t="s">
        <v>1536</v>
      </c>
      <c r="F470" s="102">
        <v>25.67</v>
      </c>
      <c r="G470" s="102">
        <v>25.87</v>
      </c>
      <c r="H470" s="102">
        <v>20.54</v>
      </c>
      <c r="I470" s="102"/>
      <c r="J470" s="445"/>
      <c r="K470" s="258">
        <f>ROUND(SUMIF('VGT-Bewegungsdaten'!B:B,A470,'VGT-Bewegungsdaten'!D:D),3)</f>
        <v>0</v>
      </c>
      <c r="L470" s="259">
        <f>ROUND(SUMIF('VGT-Bewegungsdaten'!B:B,$A470,'VGT-Bewegungsdaten'!E:E),5)</f>
        <v>0</v>
      </c>
      <c r="N470" s="298" t="s">
        <v>4918</v>
      </c>
      <c r="O470" s="298" t="s">
        <v>4925</v>
      </c>
      <c r="P470" s="261">
        <f>ROUND(SUMIF('AV-Bewegungsdaten'!B:B,A470,'AV-Bewegungsdaten'!D:D),3)</f>
        <v>0</v>
      </c>
      <c r="Q470" s="259">
        <f>ROUND(SUMIF('AV-Bewegungsdaten'!B:B,$A470,'AV-Bewegungsdaten'!E:E),5)</f>
        <v>0</v>
      </c>
      <c r="S470" s="444"/>
      <c r="T470" s="444"/>
      <c r="U470" s="261">
        <f>ROUND(SUMIF('DV-Bewegungsdaten'!B:B,A470,'DV-Bewegungsdaten'!D:D),3)</f>
        <v>0</v>
      </c>
      <c r="V470" s="259">
        <f>ROUND(SUMIF('DV-Bewegungsdaten'!B:B,A470,'DV-Bewegungsdaten'!E:E),5)</f>
        <v>0</v>
      </c>
      <c r="X470" s="444"/>
      <c r="Y470" s="444"/>
      <c r="AK470" s="305"/>
    </row>
    <row r="471" spans="1:37" ht="15" customHeight="1" x14ac:dyDescent="0.25">
      <c r="A471" s="103" t="s">
        <v>2598</v>
      </c>
      <c r="B471" s="101" t="s">
        <v>2068</v>
      </c>
      <c r="C471" s="101" t="s">
        <v>3987</v>
      </c>
      <c r="D471" s="101" t="s">
        <v>2548</v>
      </c>
      <c r="E471" s="101" t="s">
        <v>2536</v>
      </c>
      <c r="F471" s="102">
        <v>25.64</v>
      </c>
      <c r="G471" s="102">
        <v>25.84</v>
      </c>
      <c r="H471" s="102">
        <v>20.51</v>
      </c>
      <c r="I471" s="102"/>
      <c r="J471" s="445"/>
      <c r="K471" s="258">
        <f>ROUND(SUMIF('VGT-Bewegungsdaten'!B:B,A471,'VGT-Bewegungsdaten'!D:D),3)</f>
        <v>0</v>
      </c>
      <c r="L471" s="259">
        <f>ROUND(SUMIF('VGT-Bewegungsdaten'!B:B,$A471,'VGT-Bewegungsdaten'!E:E),5)</f>
        <v>0</v>
      </c>
      <c r="N471" s="298" t="s">
        <v>4918</v>
      </c>
      <c r="O471" s="298" t="s">
        <v>4925</v>
      </c>
      <c r="P471" s="261">
        <f>ROUND(SUMIF('AV-Bewegungsdaten'!B:B,A471,'AV-Bewegungsdaten'!D:D),3)</f>
        <v>0</v>
      </c>
      <c r="Q471" s="259">
        <f>ROUND(SUMIF('AV-Bewegungsdaten'!B:B,$A471,'AV-Bewegungsdaten'!E:E),5)</f>
        <v>0</v>
      </c>
      <c r="S471" s="444"/>
      <c r="T471" s="444"/>
      <c r="U471" s="261">
        <f>ROUND(SUMIF('DV-Bewegungsdaten'!B:B,A471,'DV-Bewegungsdaten'!D:D),3)</f>
        <v>0</v>
      </c>
      <c r="V471" s="259">
        <f>ROUND(SUMIF('DV-Bewegungsdaten'!B:B,A471,'DV-Bewegungsdaten'!E:E),5)</f>
        <v>0</v>
      </c>
      <c r="X471" s="444"/>
      <c r="Y471" s="444"/>
      <c r="AK471" s="305"/>
    </row>
    <row r="472" spans="1:37" ht="15" customHeight="1" x14ac:dyDescent="0.25">
      <c r="A472" s="103" t="s">
        <v>3341</v>
      </c>
      <c r="B472" s="101" t="s">
        <v>2068</v>
      </c>
      <c r="C472" s="101" t="s">
        <v>3987</v>
      </c>
      <c r="D472" s="101" t="s">
        <v>3291</v>
      </c>
      <c r="E472" s="101" t="s">
        <v>3279</v>
      </c>
      <c r="F472" s="102">
        <v>25.61</v>
      </c>
      <c r="G472" s="102">
        <v>25.81</v>
      </c>
      <c r="H472" s="102">
        <v>20.49</v>
      </c>
      <c r="I472" s="102"/>
      <c r="J472" s="445"/>
      <c r="K472" s="258">
        <f>ROUND(SUMIF('VGT-Bewegungsdaten'!B:B,A472,'VGT-Bewegungsdaten'!D:D),3)</f>
        <v>0</v>
      </c>
      <c r="L472" s="259">
        <f>ROUND(SUMIF('VGT-Bewegungsdaten'!B:B,$A472,'VGT-Bewegungsdaten'!E:E),5)</f>
        <v>0</v>
      </c>
      <c r="N472" s="298" t="s">
        <v>4918</v>
      </c>
      <c r="O472" s="298" t="s">
        <v>4925</v>
      </c>
      <c r="P472" s="261">
        <f>ROUND(SUMIF('AV-Bewegungsdaten'!B:B,A472,'AV-Bewegungsdaten'!D:D),3)</f>
        <v>0</v>
      </c>
      <c r="Q472" s="259">
        <f>ROUND(SUMIF('AV-Bewegungsdaten'!B:B,$A472,'AV-Bewegungsdaten'!E:E),5)</f>
        <v>0</v>
      </c>
      <c r="S472" s="444"/>
      <c r="T472" s="444"/>
      <c r="U472" s="261">
        <f>ROUND(SUMIF('DV-Bewegungsdaten'!B:B,A472,'DV-Bewegungsdaten'!D:D),3)</f>
        <v>0</v>
      </c>
      <c r="V472" s="259">
        <f>ROUND(SUMIF('DV-Bewegungsdaten'!B:B,A472,'DV-Bewegungsdaten'!E:E),5)</f>
        <v>0</v>
      </c>
      <c r="X472" s="444"/>
      <c r="Y472" s="444"/>
      <c r="AK472" s="305"/>
    </row>
    <row r="473" spans="1:37" ht="15" customHeight="1" x14ac:dyDescent="0.25">
      <c r="A473" s="103" t="s">
        <v>4102</v>
      </c>
      <c r="B473" s="101" t="s">
        <v>2068</v>
      </c>
      <c r="C473" s="101" t="s">
        <v>3987</v>
      </c>
      <c r="D473" s="101" t="s">
        <v>4052</v>
      </c>
      <c r="E473" s="101" t="s">
        <v>4040</v>
      </c>
      <c r="F473" s="102">
        <v>25.58</v>
      </c>
      <c r="G473" s="102">
        <v>25.779999999999998</v>
      </c>
      <c r="H473" s="102">
        <v>20.46</v>
      </c>
      <c r="I473" s="102"/>
      <c r="J473" s="445"/>
      <c r="K473" s="258">
        <f>ROUND(SUMIF('VGT-Bewegungsdaten'!B:B,A473,'VGT-Bewegungsdaten'!D:D),3)</f>
        <v>0</v>
      </c>
      <c r="L473" s="259">
        <f>ROUND(SUMIF('VGT-Bewegungsdaten'!B:B,$A473,'VGT-Bewegungsdaten'!E:E),5)</f>
        <v>0</v>
      </c>
      <c r="N473" s="298" t="s">
        <v>4918</v>
      </c>
      <c r="O473" s="298" t="s">
        <v>4925</v>
      </c>
      <c r="P473" s="261">
        <f>ROUND(SUMIF('AV-Bewegungsdaten'!B:B,A473,'AV-Bewegungsdaten'!D:D),3)</f>
        <v>0</v>
      </c>
      <c r="Q473" s="259">
        <f>ROUND(SUMIF('AV-Bewegungsdaten'!B:B,$A473,'AV-Bewegungsdaten'!E:E),5)</f>
        <v>0</v>
      </c>
      <c r="S473" s="444"/>
      <c r="T473" s="444"/>
      <c r="U473" s="261">
        <f>ROUND(SUMIF('DV-Bewegungsdaten'!B:B,A473,'DV-Bewegungsdaten'!D:D),3)</f>
        <v>0</v>
      </c>
      <c r="V473" s="259">
        <f>ROUND(SUMIF('DV-Bewegungsdaten'!B:B,A473,'DV-Bewegungsdaten'!E:E),5)</f>
        <v>0</v>
      </c>
      <c r="X473" s="444"/>
      <c r="Y473" s="444"/>
      <c r="AK473" s="305"/>
    </row>
    <row r="474" spans="1:37" ht="15" customHeight="1" x14ac:dyDescent="0.25">
      <c r="A474" s="103" t="s">
        <v>5954</v>
      </c>
      <c r="B474" s="101" t="s">
        <v>2068</v>
      </c>
      <c r="C474" s="101" t="s">
        <v>3987</v>
      </c>
      <c r="D474" s="101" t="s">
        <v>5955</v>
      </c>
      <c r="E474" s="101" t="s">
        <v>5956</v>
      </c>
      <c r="F474" s="102">
        <v>25.470000000000002</v>
      </c>
      <c r="G474" s="102">
        <v>25.67</v>
      </c>
      <c r="H474" s="102">
        <v>20.38</v>
      </c>
      <c r="I474" s="102"/>
      <c r="J474" s="445"/>
      <c r="K474" s="258">
        <f>ROUND(SUMIF('VGT-Bewegungsdaten'!B:B,A474,'VGT-Bewegungsdaten'!D:D),3)</f>
        <v>0</v>
      </c>
      <c r="L474" s="259">
        <f>ROUND(SUMIF('VGT-Bewegungsdaten'!B:B,$A474,'VGT-Bewegungsdaten'!E:E),5)</f>
        <v>0</v>
      </c>
      <c r="N474" s="298" t="s">
        <v>4918</v>
      </c>
      <c r="O474" s="298" t="s">
        <v>4925</v>
      </c>
      <c r="P474" s="261">
        <f>ROUND(SUMIF('AV-Bewegungsdaten'!B:B,A474,'AV-Bewegungsdaten'!D:D),3)</f>
        <v>0</v>
      </c>
      <c r="Q474" s="259">
        <f>ROUND(SUMIF('AV-Bewegungsdaten'!B:B,$A474,'AV-Bewegungsdaten'!E:E),5)</f>
        <v>0</v>
      </c>
      <c r="S474" s="444"/>
      <c r="T474" s="444"/>
      <c r="U474" s="261">
        <f>ROUND(SUMIF('DV-Bewegungsdaten'!B:B,A474,'DV-Bewegungsdaten'!D:D),3)</f>
        <v>0</v>
      </c>
      <c r="V474" s="259">
        <f>ROUND(SUMIF('DV-Bewegungsdaten'!B:B,A474,'DV-Bewegungsdaten'!E:E),5)</f>
        <v>0</v>
      </c>
      <c r="X474" s="444"/>
      <c r="Y474" s="444"/>
      <c r="AK474" s="305"/>
    </row>
    <row r="475" spans="1:37" ht="15" customHeight="1" x14ac:dyDescent="0.25">
      <c r="A475" s="103" t="s">
        <v>1663</v>
      </c>
      <c r="B475" s="101" t="s">
        <v>2068</v>
      </c>
      <c r="C475" s="101" t="s">
        <v>3987</v>
      </c>
      <c r="D475" s="101" t="s">
        <v>1574</v>
      </c>
      <c r="E475" s="101" t="s">
        <v>2443</v>
      </c>
      <c r="F475" s="102">
        <v>23.67</v>
      </c>
      <c r="G475" s="102">
        <v>23.87</v>
      </c>
      <c r="H475" s="102">
        <v>18.940000000000001</v>
      </c>
      <c r="I475" s="102"/>
      <c r="J475" s="445"/>
      <c r="K475" s="258">
        <f>ROUND(SUMIF('VGT-Bewegungsdaten'!B:B,A475,'VGT-Bewegungsdaten'!D:D),3)</f>
        <v>0</v>
      </c>
      <c r="L475" s="259">
        <f>ROUND(SUMIF('VGT-Bewegungsdaten'!B:B,$A475,'VGT-Bewegungsdaten'!E:E),5)</f>
        <v>0</v>
      </c>
      <c r="N475" s="298" t="s">
        <v>4918</v>
      </c>
      <c r="O475" s="298" t="s">
        <v>4925</v>
      </c>
      <c r="P475" s="261">
        <f>ROUND(SUMIF('AV-Bewegungsdaten'!B:B,A475,'AV-Bewegungsdaten'!D:D),3)</f>
        <v>0</v>
      </c>
      <c r="Q475" s="259">
        <f>ROUND(SUMIF('AV-Bewegungsdaten'!B:B,$A475,'AV-Bewegungsdaten'!E:E),5)</f>
        <v>0</v>
      </c>
      <c r="S475" s="444"/>
      <c r="T475" s="444"/>
      <c r="U475" s="261">
        <f>ROUND(SUMIF('DV-Bewegungsdaten'!B:B,A475,'DV-Bewegungsdaten'!D:D),3)</f>
        <v>0</v>
      </c>
      <c r="V475" s="259">
        <f>ROUND(SUMIF('DV-Bewegungsdaten'!B:B,A475,'DV-Bewegungsdaten'!E:E),5)</f>
        <v>0</v>
      </c>
      <c r="X475" s="444"/>
      <c r="Y475" s="444"/>
      <c r="AK475" s="305"/>
    </row>
    <row r="476" spans="1:37" ht="15" customHeight="1" x14ac:dyDescent="0.25">
      <c r="A476" s="103" t="s">
        <v>1664</v>
      </c>
      <c r="B476" s="101" t="s">
        <v>2068</v>
      </c>
      <c r="C476" s="101" t="s">
        <v>3987</v>
      </c>
      <c r="D476" s="101" t="s">
        <v>1576</v>
      </c>
      <c r="E476" s="101" t="s">
        <v>1533</v>
      </c>
      <c r="F476" s="102">
        <v>26.67</v>
      </c>
      <c r="G476" s="102">
        <v>26.87</v>
      </c>
      <c r="H476" s="102">
        <v>21.34</v>
      </c>
      <c r="I476" s="102"/>
      <c r="J476" s="445"/>
      <c r="K476" s="258">
        <f>ROUND(SUMIF('VGT-Bewegungsdaten'!B:B,A476,'VGT-Bewegungsdaten'!D:D),3)</f>
        <v>0</v>
      </c>
      <c r="L476" s="259">
        <f>ROUND(SUMIF('VGT-Bewegungsdaten'!B:B,$A476,'VGT-Bewegungsdaten'!E:E),5)</f>
        <v>0</v>
      </c>
      <c r="N476" s="298" t="s">
        <v>4918</v>
      </c>
      <c r="O476" s="298" t="s">
        <v>4925</v>
      </c>
      <c r="P476" s="261">
        <f>ROUND(SUMIF('AV-Bewegungsdaten'!B:B,A476,'AV-Bewegungsdaten'!D:D),3)</f>
        <v>0</v>
      </c>
      <c r="Q476" s="259">
        <f>ROUND(SUMIF('AV-Bewegungsdaten'!B:B,$A476,'AV-Bewegungsdaten'!E:E),5)</f>
        <v>0</v>
      </c>
      <c r="S476" s="444"/>
      <c r="T476" s="444"/>
      <c r="U476" s="261">
        <f>ROUND(SUMIF('DV-Bewegungsdaten'!B:B,A476,'DV-Bewegungsdaten'!D:D),3)</f>
        <v>0</v>
      </c>
      <c r="V476" s="259">
        <f>ROUND(SUMIF('DV-Bewegungsdaten'!B:B,A476,'DV-Bewegungsdaten'!E:E),5)</f>
        <v>0</v>
      </c>
      <c r="X476" s="444"/>
      <c r="Y476" s="444"/>
      <c r="AK476" s="305"/>
    </row>
    <row r="477" spans="1:37" ht="15" customHeight="1" x14ac:dyDescent="0.25">
      <c r="A477" s="103" t="s">
        <v>1665</v>
      </c>
      <c r="B477" s="101" t="s">
        <v>2068</v>
      </c>
      <c r="C477" s="101" t="s">
        <v>3987</v>
      </c>
      <c r="D477" s="101" t="s">
        <v>1578</v>
      </c>
      <c r="E477" s="101" t="s">
        <v>1536</v>
      </c>
      <c r="F477" s="102">
        <v>26.67</v>
      </c>
      <c r="G477" s="102">
        <v>26.87</v>
      </c>
      <c r="H477" s="102">
        <v>21.34</v>
      </c>
      <c r="I477" s="102"/>
      <c r="J477" s="445"/>
      <c r="K477" s="258">
        <f>ROUND(SUMIF('VGT-Bewegungsdaten'!B:B,A477,'VGT-Bewegungsdaten'!D:D),3)</f>
        <v>0</v>
      </c>
      <c r="L477" s="259">
        <f>ROUND(SUMIF('VGT-Bewegungsdaten'!B:B,$A477,'VGT-Bewegungsdaten'!E:E),5)</f>
        <v>0</v>
      </c>
      <c r="N477" s="298" t="s">
        <v>4918</v>
      </c>
      <c r="O477" s="298" t="s">
        <v>4925</v>
      </c>
      <c r="P477" s="261">
        <f>ROUND(SUMIF('AV-Bewegungsdaten'!B:B,A477,'AV-Bewegungsdaten'!D:D),3)</f>
        <v>0</v>
      </c>
      <c r="Q477" s="259">
        <f>ROUND(SUMIF('AV-Bewegungsdaten'!B:B,$A477,'AV-Bewegungsdaten'!E:E),5)</f>
        <v>0</v>
      </c>
      <c r="S477" s="444"/>
      <c r="T477" s="444"/>
      <c r="U477" s="261">
        <f>ROUND(SUMIF('DV-Bewegungsdaten'!B:B,A477,'DV-Bewegungsdaten'!D:D),3)</f>
        <v>0</v>
      </c>
      <c r="V477" s="259">
        <f>ROUND(SUMIF('DV-Bewegungsdaten'!B:B,A477,'DV-Bewegungsdaten'!E:E),5)</f>
        <v>0</v>
      </c>
      <c r="X477" s="444"/>
      <c r="Y477" s="444"/>
      <c r="AK477" s="305"/>
    </row>
    <row r="478" spans="1:37" ht="15" customHeight="1" x14ac:dyDescent="0.25">
      <c r="A478" s="103" t="s">
        <v>2599</v>
      </c>
      <c r="B478" s="101" t="s">
        <v>2068</v>
      </c>
      <c r="C478" s="101" t="s">
        <v>3987</v>
      </c>
      <c r="D478" s="101" t="s">
        <v>2550</v>
      </c>
      <c r="E478" s="101" t="s">
        <v>2536</v>
      </c>
      <c r="F478" s="102">
        <v>26.64</v>
      </c>
      <c r="G478" s="102">
        <v>26.84</v>
      </c>
      <c r="H478" s="102">
        <v>21.31</v>
      </c>
      <c r="I478" s="102"/>
      <c r="J478" s="445"/>
      <c r="K478" s="258">
        <f>ROUND(SUMIF('VGT-Bewegungsdaten'!B:B,A478,'VGT-Bewegungsdaten'!D:D),3)</f>
        <v>0</v>
      </c>
      <c r="L478" s="259">
        <f>ROUND(SUMIF('VGT-Bewegungsdaten'!B:B,$A478,'VGT-Bewegungsdaten'!E:E),5)</f>
        <v>0</v>
      </c>
      <c r="N478" s="298" t="s">
        <v>4918</v>
      </c>
      <c r="O478" s="298" t="s">
        <v>4925</v>
      </c>
      <c r="P478" s="261">
        <f>ROUND(SUMIF('AV-Bewegungsdaten'!B:B,A478,'AV-Bewegungsdaten'!D:D),3)</f>
        <v>0</v>
      </c>
      <c r="Q478" s="259">
        <f>ROUND(SUMIF('AV-Bewegungsdaten'!B:B,$A478,'AV-Bewegungsdaten'!E:E),5)</f>
        <v>0</v>
      </c>
      <c r="S478" s="444"/>
      <c r="T478" s="444"/>
      <c r="U478" s="261">
        <f>ROUND(SUMIF('DV-Bewegungsdaten'!B:B,A478,'DV-Bewegungsdaten'!D:D),3)</f>
        <v>0</v>
      </c>
      <c r="V478" s="259">
        <f>ROUND(SUMIF('DV-Bewegungsdaten'!B:B,A478,'DV-Bewegungsdaten'!E:E),5)</f>
        <v>0</v>
      </c>
      <c r="X478" s="444"/>
      <c r="Y478" s="444"/>
      <c r="AK478" s="305"/>
    </row>
    <row r="479" spans="1:37" ht="15" customHeight="1" x14ac:dyDescent="0.25">
      <c r="A479" s="103" t="s">
        <v>3342</v>
      </c>
      <c r="B479" s="101" t="s">
        <v>2068</v>
      </c>
      <c r="C479" s="101" t="s">
        <v>3987</v>
      </c>
      <c r="D479" s="101" t="s">
        <v>3293</v>
      </c>
      <c r="E479" s="101" t="s">
        <v>3279</v>
      </c>
      <c r="F479" s="102">
        <v>26.61</v>
      </c>
      <c r="G479" s="102">
        <v>26.81</v>
      </c>
      <c r="H479" s="102">
        <v>21.29</v>
      </c>
      <c r="I479" s="102"/>
      <c r="J479" s="445"/>
      <c r="K479" s="258">
        <f>ROUND(SUMIF('VGT-Bewegungsdaten'!B:B,A479,'VGT-Bewegungsdaten'!D:D),3)</f>
        <v>0</v>
      </c>
      <c r="L479" s="259">
        <f>ROUND(SUMIF('VGT-Bewegungsdaten'!B:B,$A479,'VGT-Bewegungsdaten'!E:E),5)</f>
        <v>0</v>
      </c>
      <c r="N479" s="298" t="s">
        <v>4918</v>
      </c>
      <c r="O479" s="298" t="s">
        <v>4925</v>
      </c>
      <c r="P479" s="261">
        <f>ROUND(SUMIF('AV-Bewegungsdaten'!B:B,A479,'AV-Bewegungsdaten'!D:D),3)</f>
        <v>0</v>
      </c>
      <c r="Q479" s="259">
        <f>ROUND(SUMIF('AV-Bewegungsdaten'!B:B,$A479,'AV-Bewegungsdaten'!E:E),5)</f>
        <v>0</v>
      </c>
      <c r="S479" s="444"/>
      <c r="T479" s="444"/>
      <c r="U479" s="261">
        <f>ROUND(SUMIF('DV-Bewegungsdaten'!B:B,A479,'DV-Bewegungsdaten'!D:D),3)</f>
        <v>0</v>
      </c>
      <c r="V479" s="259">
        <f>ROUND(SUMIF('DV-Bewegungsdaten'!B:B,A479,'DV-Bewegungsdaten'!E:E),5)</f>
        <v>0</v>
      </c>
      <c r="X479" s="444"/>
      <c r="Y479" s="444"/>
      <c r="AK479" s="305"/>
    </row>
    <row r="480" spans="1:37" ht="15" customHeight="1" x14ac:dyDescent="0.25">
      <c r="A480" s="103" t="s">
        <v>4103</v>
      </c>
      <c r="B480" s="101" t="s">
        <v>2068</v>
      </c>
      <c r="C480" s="101" t="s">
        <v>3987</v>
      </c>
      <c r="D480" s="101" t="s">
        <v>4054</v>
      </c>
      <c r="E480" s="101" t="s">
        <v>4040</v>
      </c>
      <c r="F480" s="102">
        <v>26.58</v>
      </c>
      <c r="G480" s="102">
        <v>26.779999999999998</v>
      </c>
      <c r="H480" s="102">
        <v>21.26</v>
      </c>
      <c r="I480" s="102"/>
      <c r="J480" s="445"/>
      <c r="K480" s="258">
        <f>ROUND(SUMIF('VGT-Bewegungsdaten'!B:B,A480,'VGT-Bewegungsdaten'!D:D),3)</f>
        <v>0</v>
      </c>
      <c r="L480" s="259">
        <f>ROUND(SUMIF('VGT-Bewegungsdaten'!B:B,$A480,'VGT-Bewegungsdaten'!E:E),5)</f>
        <v>0</v>
      </c>
      <c r="N480" s="298" t="s">
        <v>4918</v>
      </c>
      <c r="O480" s="298" t="s">
        <v>4925</v>
      </c>
      <c r="P480" s="261">
        <f>ROUND(SUMIF('AV-Bewegungsdaten'!B:B,A480,'AV-Bewegungsdaten'!D:D),3)</f>
        <v>0</v>
      </c>
      <c r="Q480" s="259">
        <f>ROUND(SUMIF('AV-Bewegungsdaten'!B:B,$A480,'AV-Bewegungsdaten'!E:E),5)</f>
        <v>0</v>
      </c>
      <c r="S480" s="444"/>
      <c r="T480" s="444"/>
      <c r="U480" s="261">
        <f>ROUND(SUMIF('DV-Bewegungsdaten'!B:B,A480,'DV-Bewegungsdaten'!D:D),3)</f>
        <v>0</v>
      </c>
      <c r="V480" s="259">
        <f>ROUND(SUMIF('DV-Bewegungsdaten'!B:B,A480,'DV-Bewegungsdaten'!E:E),5)</f>
        <v>0</v>
      </c>
      <c r="X480" s="444"/>
      <c r="Y480" s="444"/>
      <c r="AK480" s="305"/>
    </row>
    <row r="481" spans="1:37" ht="15" customHeight="1" x14ac:dyDescent="0.25">
      <c r="A481" s="103" t="s">
        <v>1666</v>
      </c>
      <c r="B481" s="101" t="s">
        <v>2068</v>
      </c>
      <c r="C481" s="101" t="s">
        <v>3987</v>
      </c>
      <c r="D481" s="101" t="s">
        <v>1580</v>
      </c>
      <c r="E481" s="101" t="s">
        <v>2443</v>
      </c>
      <c r="F481" s="102">
        <v>20.67</v>
      </c>
      <c r="G481" s="102">
        <v>20.87</v>
      </c>
      <c r="H481" s="102">
        <v>16.54</v>
      </c>
      <c r="I481" s="102"/>
      <c r="J481" s="445"/>
      <c r="K481" s="258">
        <f>ROUND(SUMIF('VGT-Bewegungsdaten'!B:B,A481,'VGT-Bewegungsdaten'!D:D),3)</f>
        <v>0</v>
      </c>
      <c r="L481" s="259">
        <f>ROUND(SUMIF('VGT-Bewegungsdaten'!B:B,$A481,'VGT-Bewegungsdaten'!E:E),5)</f>
        <v>0</v>
      </c>
      <c r="N481" s="298" t="s">
        <v>4918</v>
      </c>
      <c r="O481" s="298" t="s">
        <v>4925</v>
      </c>
      <c r="P481" s="261">
        <f>ROUND(SUMIF('AV-Bewegungsdaten'!B:B,A481,'AV-Bewegungsdaten'!D:D),3)</f>
        <v>0</v>
      </c>
      <c r="Q481" s="259">
        <f>ROUND(SUMIF('AV-Bewegungsdaten'!B:B,$A481,'AV-Bewegungsdaten'!E:E),5)</f>
        <v>0</v>
      </c>
      <c r="S481" s="444"/>
      <c r="T481" s="444"/>
      <c r="U481" s="261">
        <f>ROUND(SUMIF('DV-Bewegungsdaten'!B:B,A481,'DV-Bewegungsdaten'!D:D),3)</f>
        <v>0</v>
      </c>
      <c r="V481" s="259">
        <f>ROUND(SUMIF('DV-Bewegungsdaten'!B:B,A481,'DV-Bewegungsdaten'!E:E),5)</f>
        <v>0</v>
      </c>
      <c r="X481" s="444"/>
      <c r="Y481" s="444"/>
      <c r="AK481" s="305"/>
    </row>
    <row r="482" spans="1:37" ht="15" customHeight="1" x14ac:dyDescent="0.25">
      <c r="A482" s="103" t="s">
        <v>1667</v>
      </c>
      <c r="B482" s="101" t="s">
        <v>2068</v>
      </c>
      <c r="C482" s="101" t="s">
        <v>3987</v>
      </c>
      <c r="D482" s="101" t="s">
        <v>1582</v>
      </c>
      <c r="E482" s="101" t="s">
        <v>1533</v>
      </c>
      <c r="F482" s="102">
        <v>23.67</v>
      </c>
      <c r="G482" s="102">
        <v>23.87</v>
      </c>
      <c r="H482" s="102">
        <v>18.940000000000001</v>
      </c>
      <c r="I482" s="102"/>
      <c r="J482" s="445"/>
      <c r="K482" s="258">
        <f>ROUND(SUMIF('VGT-Bewegungsdaten'!B:B,A482,'VGT-Bewegungsdaten'!D:D),3)</f>
        <v>0</v>
      </c>
      <c r="L482" s="259">
        <f>ROUND(SUMIF('VGT-Bewegungsdaten'!B:B,$A482,'VGT-Bewegungsdaten'!E:E),5)</f>
        <v>0</v>
      </c>
      <c r="N482" s="298" t="s">
        <v>4918</v>
      </c>
      <c r="O482" s="298" t="s">
        <v>4925</v>
      </c>
      <c r="P482" s="261">
        <f>ROUND(SUMIF('AV-Bewegungsdaten'!B:B,A482,'AV-Bewegungsdaten'!D:D),3)</f>
        <v>0</v>
      </c>
      <c r="Q482" s="259">
        <f>ROUND(SUMIF('AV-Bewegungsdaten'!B:B,$A482,'AV-Bewegungsdaten'!E:E),5)</f>
        <v>0</v>
      </c>
      <c r="S482" s="444"/>
      <c r="T482" s="444"/>
      <c r="U482" s="261">
        <f>ROUND(SUMIF('DV-Bewegungsdaten'!B:B,A482,'DV-Bewegungsdaten'!D:D),3)</f>
        <v>0</v>
      </c>
      <c r="V482" s="259">
        <f>ROUND(SUMIF('DV-Bewegungsdaten'!B:B,A482,'DV-Bewegungsdaten'!E:E),5)</f>
        <v>0</v>
      </c>
      <c r="X482" s="444"/>
      <c r="Y482" s="444"/>
      <c r="AK482" s="305"/>
    </row>
    <row r="483" spans="1:37" ht="15" customHeight="1" x14ac:dyDescent="0.25">
      <c r="A483" s="103" t="s">
        <v>1668</v>
      </c>
      <c r="B483" s="101" t="s">
        <v>2068</v>
      </c>
      <c r="C483" s="101" t="s">
        <v>3987</v>
      </c>
      <c r="D483" s="101" t="s">
        <v>1584</v>
      </c>
      <c r="E483" s="101" t="s">
        <v>1536</v>
      </c>
      <c r="F483" s="102">
        <v>23.67</v>
      </c>
      <c r="G483" s="102">
        <v>23.87</v>
      </c>
      <c r="H483" s="102">
        <v>18.940000000000001</v>
      </c>
      <c r="I483" s="102"/>
      <c r="J483" s="445"/>
      <c r="K483" s="258">
        <f>ROUND(SUMIF('VGT-Bewegungsdaten'!B:B,A483,'VGT-Bewegungsdaten'!D:D),3)</f>
        <v>0</v>
      </c>
      <c r="L483" s="259">
        <f>ROUND(SUMIF('VGT-Bewegungsdaten'!B:B,$A483,'VGT-Bewegungsdaten'!E:E),5)</f>
        <v>0</v>
      </c>
      <c r="N483" s="298" t="s">
        <v>4918</v>
      </c>
      <c r="O483" s="298" t="s">
        <v>4925</v>
      </c>
      <c r="P483" s="261">
        <f>ROUND(SUMIF('AV-Bewegungsdaten'!B:B,A483,'AV-Bewegungsdaten'!D:D),3)</f>
        <v>0</v>
      </c>
      <c r="Q483" s="259">
        <f>ROUND(SUMIF('AV-Bewegungsdaten'!B:B,$A483,'AV-Bewegungsdaten'!E:E),5)</f>
        <v>0</v>
      </c>
      <c r="S483" s="444"/>
      <c r="T483" s="444"/>
      <c r="U483" s="261">
        <f>ROUND(SUMIF('DV-Bewegungsdaten'!B:B,A483,'DV-Bewegungsdaten'!D:D),3)</f>
        <v>0</v>
      </c>
      <c r="V483" s="259">
        <f>ROUND(SUMIF('DV-Bewegungsdaten'!B:B,A483,'DV-Bewegungsdaten'!E:E),5)</f>
        <v>0</v>
      </c>
      <c r="X483" s="444"/>
      <c r="Y483" s="444"/>
      <c r="AK483" s="305"/>
    </row>
    <row r="484" spans="1:37" ht="15" customHeight="1" x14ac:dyDescent="0.25">
      <c r="A484" s="103" t="s">
        <v>2600</v>
      </c>
      <c r="B484" s="101" t="s">
        <v>2068</v>
      </c>
      <c r="C484" s="101" t="s">
        <v>3987</v>
      </c>
      <c r="D484" s="101" t="s">
        <v>2552</v>
      </c>
      <c r="E484" s="101" t="s">
        <v>2536</v>
      </c>
      <c r="F484" s="102">
        <v>23.64</v>
      </c>
      <c r="G484" s="102">
        <v>23.84</v>
      </c>
      <c r="H484" s="102">
        <v>18.91</v>
      </c>
      <c r="I484" s="102"/>
      <c r="J484" s="445"/>
      <c r="K484" s="258">
        <f>ROUND(SUMIF('VGT-Bewegungsdaten'!B:B,A484,'VGT-Bewegungsdaten'!D:D),3)</f>
        <v>0</v>
      </c>
      <c r="L484" s="259">
        <f>ROUND(SUMIF('VGT-Bewegungsdaten'!B:B,$A484,'VGT-Bewegungsdaten'!E:E),5)</f>
        <v>0</v>
      </c>
      <c r="N484" s="298" t="s">
        <v>4918</v>
      </c>
      <c r="O484" s="298" t="s">
        <v>4925</v>
      </c>
      <c r="P484" s="261">
        <f>ROUND(SUMIF('AV-Bewegungsdaten'!B:B,A484,'AV-Bewegungsdaten'!D:D),3)</f>
        <v>0</v>
      </c>
      <c r="Q484" s="259">
        <f>ROUND(SUMIF('AV-Bewegungsdaten'!B:B,$A484,'AV-Bewegungsdaten'!E:E),5)</f>
        <v>0</v>
      </c>
      <c r="S484" s="444"/>
      <c r="T484" s="444"/>
      <c r="U484" s="261">
        <f>ROUND(SUMIF('DV-Bewegungsdaten'!B:B,A484,'DV-Bewegungsdaten'!D:D),3)</f>
        <v>0</v>
      </c>
      <c r="V484" s="259">
        <f>ROUND(SUMIF('DV-Bewegungsdaten'!B:B,A484,'DV-Bewegungsdaten'!E:E),5)</f>
        <v>0</v>
      </c>
      <c r="X484" s="444"/>
      <c r="Y484" s="444"/>
      <c r="AK484" s="305"/>
    </row>
    <row r="485" spans="1:37" ht="15" customHeight="1" x14ac:dyDescent="0.25">
      <c r="A485" s="103" t="s">
        <v>3343</v>
      </c>
      <c r="B485" s="101" t="s">
        <v>2068</v>
      </c>
      <c r="C485" s="101" t="s">
        <v>3987</v>
      </c>
      <c r="D485" s="101" t="s">
        <v>3295</v>
      </c>
      <c r="E485" s="101" t="s">
        <v>3279</v>
      </c>
      <c r="F485" s="102">
        <v>23.61</v>
      </c>
      <c r="G485" s="102">
        <v>23.81</v>
      </c>
      <c r="H485" s="102">
        <v>18.89</v>
      </c>
      <c r="I485" s="102"/>
      <c r="J485" s="445"/>
      <c r="K485" s="258">
        <f>ROUND(SUMIF('VGT-Bewegungsdaten'!B:B,A485,'VGT-Bewegungsdaten'!D:D),3)</f>
        <v>0</v>
      </c>
      <c r="L485" s="259">
        <f>ROUND(SUMIF('VGT-Bewegungsdaten'!B:B,$A485,'VGT-Bewegungsdaten'!E:E),5)</f>
        <v>0</v>
      </c>
      <c r="N485" s="298" t="s">
        <v>4918</v>
      </c>
      <c r="O485" s="298" t="s">
        <v>4925</v>
      </c>
      <c r="P485" s="261">
        <f>ROUND(SUMIF('AV-Bewegungsdaten'!B:B,A485,'AV-Bewegungsdaten'!D:D),3)</f>
        <v>0</v>
      </c>
      <c r="Q485" s="259">
        <f>ROUND(SUMIF('AV-Bewegungsdaten'!B:B,$A485,'AV-Bewegungsdaten'!E:E),5)</f>
        <v>0</v>
      </c>
      <c r="S485" s="444"/>
      <c r="T485" s="444"/>
      <c r="U485" s="261">
        <f>ROUND(SUMIF('DV-Bewegungsdaten'!B:B,A485,'DV-Bewegungsdaten'!D:D),3)</f>
        <v>0</v>
      </c>
      <c r="V485" s="259">
        <f>ROUND(SUMIF('DV-Bewegungsdaten'!B:B,A485,'DV-Bewegungsdaten'!E:E),5)</f>
        <v>0</v>
      </c>
      <c r="X485" s="444"/>
      <c r="Y485" s="444"/>
      <c r="AK485" s="305"/>
    </row>
    <row r="486" spans="1:37" ht="15" customHeight="1" x14ac:dyDescent="0.25">
      <c r="A486" s="103" t="s">
        <v>4104</v>
      </c>
      <c r="B486" s="101" t="s">
        <v>2068</v>
      </c>
      <c r="C486" s="101" t="s">
        <v>3987</v>
      </c>
      <c r="D486" s="101" t="s">
        <v>4056</v>
      </c>
      <c r="E486" s="101" t="s">
        <v>4040</v>
      </c>
      <c r="F486" s="102">
        <v>23.58</v>
      </c>
      <c r="G486" s="102">
        <v>23.779999999999998</v>
      </c>
      <c r="H486" s="102">
        <v>18.86</v>
      </c>
      <c r="I486" s="102"/>
      <c r="J486" s="445"/>
      <c r="K486" s="258">
        <f>ROUND(SUMIF('VGT-Bewegungsdaten'!B:B,A486,'VGT-Bewegungsdaten'!D:D),3)</f>
        <v>0</v>
      </c>
      <c r="L486" s="259">
        <f>ROUND(SUMIF('VGT-Bewegungsdaten'!B:B,$A486,'VGT-Bewegungsdaten'!E:E),5)</f>
        <v>0</v>
      </c>
      <c r="N486" s="298" t="s">
        <v>4918</v>
      </c>
      <c r="O486" s="298" t="s">
        <v>4925</v>
      </c>
      <c r="P486" s="261">
        <f>ROUND(SUMIF('AV-Bewegungsdaten'!B:B,A486,'AV-Bewegungsdaten'!D:D),3)</f>
        <v>0</v>
      </c>
      <c r="Q486" s="259">
        <f>ROUND(SUMIF('AV-Bewegungsdaten'!B:B,$A486,'AV-Bewegungsdaten'!E:E),5)</f>
        <v>0</v>
      </c>
      <c r="S486" s="444"/>
      <c r="T486" s="444"/>
      <c r="U486" s="261">
        <f>ROUND(SUMIF('DV-Bewegungsdaten'!B:B,A486,'DV-Bewegungsdaten'!D:D),3)</f>
        <v>0</v>
      </c>
      <c r="V486" s="259">
        <f>ROUND(SUMIF('DV-Bewegungsdaten'!B:B,A486,'DV-Bewegungsdaten'!E:E),5)</f>
        <v>0</v>
      </c>
      <c r="X486" s="444"/>
      <c r="Y486" s="444"/>
      <c r="AK486" s="305"/>
    </row>
    <row r="487" spans="1:37" ht="15" customHeight="1" x14ac:dyDescent="0.25">
      <c r="A487" s="103" t="s">
        <v>1669</v>
      </c>
      <c r="B487" s="101" t="s">
        <v>2068</v>
      </c>
      <c r="C487" s="101" t="s">
        <v>3987</v>
      </c>
      <c r="D487" s="101" t="s">
        <v>1586</v>
      </c>
      <c r="E487" s="101" t="s">
        <v>2443</v>
      </c>
      <c r="F487" s="102">
        <v>21.67</v>
      </c>
      <c r="G487" s="102">
        <v>21.87</v>
      </c>
      <c r="H487" s="102">
        <v>17.34</v>
      </c>
      <c r="I487" s="102"/>
      <c r="J487" s="445"/>
      <c r="K487" s="258">
        <f>ROUND(SUMIF('VGT-Bewegungsdaten'!B:B,A487,'VGT-Bewegungsdaten'!D:D),3)</f>
        <v>0</v>
      </c>
      <c r="L487" s="259">
        <f>ROUND(SUMIF('VGT-Bewegungsdaten'!B:B,$A487,'VGT-Bewegungsdaten'!E:E),5)</f>
        <v>0</v>
      </c>
      <c r="N487" s="298" t="s">
        <v>4918</v>
      </c>
      <c r="O487" s="298" t="s">
        <v>4925</v>
      </c>
      <c r="P487" s="261">
        <f>ROUND(SUMIF('AV-Bewegungsdaten'!B:B,A487,'AV-Bewegungsdaten'!D:D),3)</f>
        <v>0</v>
      </c>
      <c r="Q487" s="259">
        <f>ROUND(SUMIF('AV-Bewegungsdaten'!B:B,$A487,'AV-Bewegungsdaten'!E:E),5)</f>
        <v>0</v>
      </c>
      <c r="S487" s="444"/>
      <c r="T487" s="444"/>
      <c r="U487" s="261">
        <f>ROUND(SUMIF('DV-Bewegungsdaten'!B:B,A487,'DV-Bewegungsdaten'!D:D),3)</f>
        <v>0</v>
      </c>
      <c r="V487" s="259">
        <f>ROUND(SUMIF('DV-Bewegungsdaten'!B:B,A487,'DV-Bewegungsdaten'!E:E),5)</f>
        <v>0</v>
      </c>
      <c r="X487" s="444"/>
      <c r="Y487" s="444"/>
      <c r="AK487" s="305"/>
    </row>
    <row r="488" spans="1:37" ht="15" customHeight="1" x14ac:dyDescent="0.25">
      <c r="A488" s="103" t="s">
        <v>1670</v>
      </c>
      <c r="B488" s="101" t="s">
        <v>2068</v>
      </c>
      <c r="C488" s="101" t="s">
        <v>3987</v>
      </c>
      <c r="D488" s="101" t="s">
        <v>1588</v>
      </c>
      <c r="E488" s="101" t="s">
        <v>1533</v>
      </c>
      <c r="F488" s="102">
        <v>24.67</v>
      </c>
      <c r="G488" s="102">
        <v>24.87</v>
      </c>
      <c r="H488" s="102">
        <v>19.739999999999998</v>
      </c>
      <c r="I488" s="102"/>
      <c r="J488" s="445"/>
      <c r="K488" s="258">
        <f>ROUND(SUMIF('VGT-Bewegungsdaten'!B:B,A488,'VGT-Bewegungsdaten'!D:D),3)</f>
        <v>0</v>
      </c>
      <c r="L488" s="259">
        <f>ROUND(SUMIF('VGT-Bewegungsdaten'!B:B,$A488,'VGT-Bewegungsdaten'!E:E),5)</f>
        <v>0</v>
      </c>
      <c r="N488" s="298" t="s">
        <v>4918</v>
      </c>
      <c r="O488" s="298" t="s">
        <v>4925</v>
      </c>
      <c r="P488" s="261">
        <f>ROUND(SUMIF('AV-Bewegungsdaten'!B:B,A488,'AV-Bewegungsdaten'!D:D),3)</f>
        <v>0</v>
      </c>
      <c r="Q488" s="259">
        <f>ROUND(SUMIF('AV-Bewegungsdaten'!B:B,$A488,'AV-Bewegungsdaten'!E:E),5)</f>
        <v>0</v>
      </c>
      <c r="S488" s="444"/>
      <c r="T488" s="444"/>
      <c r="U488" s="261">
        <f>ROUND(SUMIF('DV-Bewegungsdaten'!B:B,A488,'DV-Bewegungsdaten'!D:D),3)</f>
        <v>0</v>
      </c>
      <c r="V488" s="259">
        <f>ROUND(SUMIF('DV-Bewegungsdaten'!B:B,A488,'DV-Bewegungsdaten'!E:E),5)</f>
        <v>0</v>
      </c>
      <c r="X488" s="444"/>
      <c r="Y488" s="444"/>
      <c r="AK488" s="305"/>
    </row>
    <row r="489" spans="1:37" ht="15" customHeight="1" x14ac:dyDescent="0.25">
      <c r="A489" s="103" t="s">
        <v>1671</v>
      </c>
      <c r="B489" s="101" t="s">
        <v>2068</v>
      </c>
      <c r="C489" s="101" t="s">
        <v>3987</v>
      </c>
      <c r="D489" s="101" t="s">
        <v>1590</v>
      </c>
      <c r="E489" s="101" t="s">
        <v>1536</v>
      </c>
      <c r="F489" s="102">
        <v>24.67</v>
      </c>
      <c r="G489" s="102">
        <v>24.87</v>
      </c>
      <c r="H489" s="102">
        <v>19.739999999999998</v>
      </c>
      <c r="I489" s="102"/>
      <c r="J489" s="445"/>
      <c r="K489" s="258">
        <f>ROUND(SUMIF('VGT-Bewegungsdaten'!B:B,A489,'VGT-Bewegungsdaten'!D:D),3)</f>
        <v>0</v>
      </c>
      <c r="L489" s="259">
        <f>ROUND(SUMIF('VGT-Bewegungsdaten'!B:B,$A489,'VGT-Bewegungsdaten'!E:E),5)</f>
        <v>0</v>
      </c>
      <c r="N489" s="298" t="s">
        <v>4918</v>
      </c>
      <c r="O489" s="298" t="s">
        <v>4925</v>
      </c>
      <c r="P489" s="261">
        <f>ROUND(SUMIF('AV-Bewegungsdaten'!B:B,A489,'AV-Bewegungsdaten'!D:D),3)</f>
        <v>0</v>
      </c>
      <c r="Q489" s="259">
        <f>ROUND(SUMIF('AV-Bewegungsdaten'!B:B,$A489,'AV-Bewegungsdaten'!E:E),5)</f>
        <v>0</v>
      </c>
      <c r="S489" s="444"/>
      <c r="T489" s="444"/>
      <c r="U489" s="261">
        <f>ROUND(SUMIF('DV-Bewegungsdaten'!B:B,A489,'DV-Bewegungsdaten'!D:D),3)</f>
        <v>0</v>
      </c>
      <c r="V489" s="259">
        <f>ROUND(SUMIF('DV-Bewegungsdaten'!B:B,A489,'DV-Bewegungsdaten'!E:E),5)</f>
        <v>0</v>
      </c>
      <c r="X489" s="444"/>
      <c r="Y489" s="444"/>
      <c r="AK489" s="305"/>
    </row>
    <row r="490" spans="1:37" ht="15" customHeight="1" x14ac:dyDescent="0.25">
      <c r="A490" s="103" t="s">
        <v>2601</v>
      </c>
      <c r="B490" s="101" t="s">
        <v>2068</v>
      </c>
      <c r="C490" s="101" t="s">
        <v>3987</v>
      </c>
      <c r="D490" s="101" t="s">
        <v>2554</v>
      </c>
      <c r="E490" s="101" t="s">
        <v>2536</v>
      </c>
      <c r="F490" s="102">
        <v>24.64</v>
      </c>
      <c r="G490" s="102">
        <v>24.84</v>
      </c>
      <c r="H490" s="102">
        <v>19.71</v>
      </c>
      <c r="I490" s="102"/>
      <c r="J490" s="445"/>
      <c r="K490" s="258">
        <f>ROUND(SUMIF('VGT-Bewegungsdaten'!B:B,A490,'VGT-Bewegungsdaten'!D:D),3)</f>
        <v>0</v>
      </c>
      <c r="L490" s="259">
        <f>ROUND(SUMIF('VGT-Bewegungsdaten'!B:B,$A490,'VGT-Bewegungsdaten'!E:E),5)</f>
        <v>0</v>
      </c>
      <c r="N490" s="298" t="s">
        <v>4918</v>
      </c>
      <c r="O490" s="298" t="s">
        <v>4925</v>
      </c>
      <c r="P490" s="261">
        <f>ROUND(SUMIF('AV-Bewegungsdaten'!B:B,A490,'AV-Bewegungsdaten'!D:D),3)</f>
        <v>0</v>
      </c>
      <c r="Q490" s="259">
        <f>ROUND(SUMIF('AV-Bewegungsdaten'!B:B,$A490,'AV-Bewegungsdaten'!E:E),5)</f>
        <v>0</v>
      </c>
      <c r="S490" s="444"/>
      <c r="T490" s="444"/>
      <c r="U490" s="261">
        <f>ROUND(SUMIF('DV-Bewegungsdaten'!B:B,A490,'DV-Bewegungsdaten'!D:D),3)</f>
        <v>0</v>
      </c>
      <c r="V490" s="259">
        <f>ROUND(SUMIF('DV-Bewegungsdaten'!B:B,A490,'DV-Bewegungsdaten'!E:E),5)</f>
        <v>0</v>
      </c>
      <c r="X490" s="444"/>
      <c r="Y490" s="444"/>
      <c r="AK490" s="305"/>
    </row>
    <row r="491" spans="1:37" ht="15" customHeight="1" x14ac:dyDescent="0.25">
      <c r="A491" s="103" t="s">
        <v>3344</v>
      </c>
      <c r="B491" s="101" t="s">
        <v>2068</v>
      </c>
      <c r="C491" s="101" t="s">
        <v>3987</v>
      </c>
      <c r="D491" s="101" t="s">
        <v>3297</v>
      </c>
      <c r="E491" s="101" t="s">
        <v>3279</v>
      </c>
      <c r="F491" s="102">
        <v>24.61</v>
      </c>
      <c r="G491" s="102">
        <v>24.81</v>
      </c>
      <c r="H491" s="102">
        <v>19.690000000000001</v>
      </c>
      <c r="I491" s="102"/>
      <c r="J491" s="445"/>
      <c r="K491" s="258">
        <f>ROUND(SUMIF('VGT-Bewegungsdaten'!B:B,A491,'VGT-Bewegungsdaten'!D:D),3)</f>
        <v>0</v>
      </c>
      <c r="L491" s="259">
        <f>ROUND(SUMIF('VGT-Bewegungsdaten'!B:B,$A491,'VGT-Bewegungsdaten'!E:E),5)</f>
        <v>0</v>
      </c>
      <c r="N491" s="298" t="s">
        <v>4918</v>
      </c>
      <c r="O491" s="298" t="s">
        <v>4925</v>
      </c>
      <c r="P491" s="261">
        <f>ROUND(SUMIF('AV-Bewegungsdaten'!B:B,A491,'AV-Bewegungsdaten'!D:D),3)</f>
        <v>0</v>
      </c>
      <c r="Q491" s="259">
        <f>ROUND(SUMIF('AV-Bewegungsdaten'!B:B,$A491,'AV-Bewegungsdaten'!E:E),5)</f>
        <v>0</v>
      </c>
      <c r="S491" s="444"/>
      <c r="T491" s="444"/>
      <c r="U491" s="261">
        <f>ROUND(SUMIF('DV-Bewegungsdaten'!B:B,A491,'DV-Bewegungsdaten'!D:D),3)</f>
        <v>0</v>
      </c>
      <c r="V491" s="259">
        <f>ROUND(SUMIF('DV-Bewegungsdaten'!B:B,A491,'DV-Bewegungsdaten'!E:E),5)</f>
        <v>0</v>
      </c>
      <c r="X491" s="444"/>
      <c r="Y491" s="444"/>
      <c r="AK491" s="305"/>
    </row>
    <row r="492" spans="1:37" ht="15" customHeight="1" x14ac:dyDescent="0.25">
      <c r="A492" s="103" t="s">
        <v>4105</v>
      </c>
      <c r="B492" s="101" t="s">
        <v>2068</v>
      </c>
      <c r="C492" s="101" t="s">
        <v>3987</v>
      </c>
      <c r="D492" s="101" t="s">
        <v>4058</v>
      </c>
      <c r="E492" s="101" t="s">
        <v>4040</v>
      </c>
      <c r="F492" s="102">
        <v>24.58</v>
      </c>
      <c r="G492" s="102">
        <v>24.779999999999998</v>
      </c>
      <c r="H492" s="102">
        <v>19.66</v>
      </c>
      <c r="I492" s="102"/>
      <c r="J492" s="445"/>
      <c r="K492" s="258">
        <f>ROUND(SUMIF('VGT-Bewegungsdaten'!B:B,A492,'VGT-Bewegungsdaten'!D:D),3)</f>
        <v>0</v>
      </c>
      <c r="L492" s="259">
        <f>ROUND(SUMIF('VGT-Bewegungsdaten'!B:B,$A492,'VGT-Bewegungsdaten'!E:E),5)</f>
        <v>0</v>
      </c>
      <c r="N492" s="298" t="s">
        <v>4918</v>
      </c>
      <c r="O492" s="298" t="s">
        <v>4925</v>
      </c>
      <c r="P492" s="261">
        <f>ROUND(SUMIF('AV-Bewegungsdaten'!B:B,A492,'AV-Bewegungsdaten'!D:D),3)</f>
        <v>0</v>
      </c>
      <c r="Q492" s="259">
        <f>ROUND(SUMIF('AV-Bewegungsdaten'!B:B,$A492,'AV-Bewegungsdaten'!E:E),5)</f>
        <v>0</v>
      </c>
      <c r="S492" s="444"/>
      <c r="T492" s="444"/>
      <c r="U492" s="261">
        <f>ROUND(SUMIF('DV-Bewegungsdaten'!B:B,A492,'DV-Bewegungsdaten'!D:D),3)</f>
        <v>0</v>
      </c>
      <c r="V492" s="259">
        <f>ROUND(SUMIF('DV-Bewegungsdaten'!B:B,A492,'DV-Bewegungsdaten'!E:E),5)</f>
        <v>0</v>
      </c>
      <c r="X492" s="444"/>
      <c r="Y492" s="444"/>
      <c r="AK492" s="305"/>
    </row>
    <row r="493" spans="1:37" ht="15" customHeight="1" x14ac:dyDescent="0.25">
      <c r="A493" s="103" t="s">
        <v>1672</v>
      </c>
      <c r="B493" s="101" t="s">
        <v>2068</v>
      </c>
      <c r="C493" s="101" t="s">
        <v>3987</v>
      </c>
      <c r="D493" s="101" t="s">
        <v>1592</v>
      </c>
      <c r="E493" s="101" t="s">
        <v>2443</v>
      </c>
      <c r="F493" s="102">
        <v>24.67</v>
      </c>
      <c r="G493" s="102">
        <v>24.87</v>
      </c>
      <c r="H493" s="102">
        <v>19.739999999999998</v>
      </c>
      <c r="I493" s="102"/>
      <c r="J493" s="445"/>
      <c r="K493" s="258">
        <f>ROUND(SUMIF('VGT-Bewegungsdaten'!B:B,A493,'VGT-Bewegungsdaten'!D:D),3)</f>
        <v>0</v>
      </c>
      <c r="L493" s="259">
        <f>ROUND(SUMIF('VGT-Bewegungsdaten'!B:B,$A493,'VGT-Bewegungsdaten'!E:E),5)</f>
        <v>0</v>
      </c>
      <c r="N493" s="298" t="s">
        <v>4918</v>
      </c>
      <c r="O493" s="298" t="s">
        <v>4925</v>
      </c>
      <c r="P493" s="261">
        <f>ROUND(SUMIF('AV-Bewegungsdaten'!B:B,A493,'AV-Bewegungsdaten'!D:D),3)</f>
        <v>0</v>
      </c>
      <c r="Q493" s="259">
        <f>ROUND(SUMIF('AV-Bewegungsdaten'!B:B,$A493,'AV-Bewegungsdaten'!E:E),5)</f>
        <v>0</v>
      </c>
      <c r="S493" s="444"/>
      <c r="T493" s="444"/>
      <c r="U493" s="261">
        <f>ROUND(SUMIF('DV-Bewegungsdaten'!B:B,A493,'DV-Bewegungsdaten'!D:D),3)</f>
        <v>0</v>
      </c>
      <c r="V493" s="259">
        <f>ROUND(SUMIF('DV-Bewegungsdaten'!B:B,A493,'DV-Bewegungsdaten'!E:E),5)</f>
        <v>0</v>
      </c>
      <c r="X493" s="444"/>
      <c r="Y493" s="444"/>
      <c r="AK493" s="305"/>
    </row>
    <row r="494" spans="1:37" ht="15" customHeight="1" x14ac:dyDescent="0.25">
      <c r="A494" s="103" t="s">
        <v>1673</v>
      </c>
      <c r="B494" s="101" t="s">
        <v>2068</v>
      </c>
      <c r="C494" s="101" t="s">
        <v>3987</v>
      </c>
      <c r="D494" s="101" t="s">
        <v>1594</v>
      </c>
      <c r="E494" s="101" t="s">
        <v>1533</v>
      </c>
      <c r="F494" s="102">
        <v>27.67</v>
      </c>
      <c r="G494" s="102">
        <v>27.87</v>
      </c>
      <c r="H494" s="102">
        <v>22.14</v>
      </c>
      <c r="I494" s="102"/>
      <c r="J494" s="445"/>
      <c r="K494" s="258">
        <f>ROUND(SUMIF('VGT-Bewegungsdaten'!B:B,A494,'VGT-Bewegungsdaten'!D:D),3)</f>
        <v>0</v>
      </c>
      <c r="L494" s="259">
        <f>ROUND(SUMIF('VGT-Bewegungsdaten'!B:B,$A494,'VGT-Bewegungsdaten'!E:E),5)</f>
        <v>0</v>
      </c>
      <c r="N494" s="298" t="s">
        <v>4918</v>
      </c>
      <c r="O494" s="298" t="s">
        <v>4925</v>
      </c>
      <c r="P494" s="261">
        <f>ROUND(SUMIF('AV-Bewegungsdaten'!B:B,A494,'AV-Bewegungsdaten'!D:D),3)</f>
        <v>0</v>
      </c>
      <c r="Q494" s="259">
        <f>ROUND(SUMIF('AV-Bewegungsdaten'!B:B,$A494,'AV-Bewegungsdaten'!E:E),5)</f>
        <v>0</v>
      </c>
      <c r="S494" s="444"/>
      <c r="T494" s="444"/>
      <c r="U494" s="261">
        <f>ROUND(SUMIF('DV-Bewegungsdaten'!B:B,A494,'DV-Bewegungsdaten'!D:D),3)</f>
        <v>0</v>
      </c>
      <c r="V494" s="259">
        <f>ROUND(SUMIF('DV-Bewegungsdaten'!B:B,A494,'DV-Bewegungsdaten'!E:E),5)</f>
        <v>0</v>
      </c>
      <c r="X494" s="444"/>
      <c r="Y494" s="444"/>
      <c r="AK494" s="305"/>
    </row>
    <row r="495" spans="1:37" ht="15" customHeight="1" x14ac:dyDescent="0.25">
      <c r="A495" s="103" t="s">
        <v>1674</v>
      </c>
      <c r="B495" s="101" t="s">
        <v>2068</v>
      </c>
      <c r="C495" s="101" t="s">
        <v>3987</v>
      </c>
      <c r="D495" s="101" t="s">
        <v>1596</v>
      </c>
      <c r="E495" s="101" t="s">
        <v>1536</v>
      </c>
      <c r="F495" s="102">
        <v>27.67</v>
      </c>
      <c r="G495" s="102">
        <v>27.87</v>
      </c>
      <c r="H495" s="102">
        <v>22.14</v>
      </c>
      <c r="I495" s="102"/>
      <c r="J495" s="445"/>
      <c r="K495" s="258">
        <f>ROUND(SUMIF('VGT-Bewegungsdaten'!B:B,A495,'VGT-Bewegungsdaten'!D:D),3)</f>
        <v>0</v>
      </c>
      <c r="L495" s="259">
        <f>ROUND(SUMIF('VGT-Bewegungsdaten'!B:B,$A495,'VGT-Bewegungsdaten'!E:E),5)</f>
        <v>0</v>
      </c>
      <c r="N495" s="298" t="s">
        <v>4918</v>
      </c>
      <c r="O495" s="298" t="s">
        <v>4925</v>
      </c>
      <c r="P495" s="261">
        <f>ROUND(SUMIF('AV-Bewegungsdaten'!B:B,A495,'AV-Bewegungsdaten'!D:D),3)</f>
        <v>0</v>
      </c>
      <c r="Q495" s="259">
        <f>ROUND(SUMIF('AV-Bewegungsdaten'!B:B,$A495,'AV-Bewegungsdaten'!E:E),5)</f>
        <v>0</v>
      </c>
      <c r="S495" s="444"/>
      <c r="T495" s="444"/>
      <c r="U495" s="261">
        <f>ROUND(SUMIF('DV-Bewegungsdaten'!B:B,A495,'DV-Bewegungsdaten'!D:D),3)</f>
        <v>0</v>
      </c>
      <c r="V495" s="259">
        <f>ROUND(SUMIF('DV-Bewegungsdaten'!B:B,A495,'DV-Bewegungsdaten'!E:E),5)</f>
        <v>0</v>
      </c>
      <c r="X495" s="444"/>
      <c r="Y495" s="444"/>
      <c r="AK495" s="305"/>
    </row>
    <row r="496" spans="1:37" ht="15" customHeight="1" x14ac:dyDescent="0.25">
      <c r="A496" s="103" t="s">
        <v>2602</v>
      </c>
      <c r="B496" s="101" t="s">
        <v>2068</v>
      </c>
      <c r="C496" s="101" t="s">
        <v>3987</v>
      </c>
      <c r="D496" s="101" t="s">
        <v>2556</v>
      </c>
      <c r="E496" s="101" t="s">
        <v>2536</v>
      </c>
      <c r="F496" s="102">
        <v>27.64</v>
      </c>
      <c r="G496" s="102">
        <v>27.84</v>
      </c>
      <c r="H496" s="102">
        <v>22.11</v>
      </c>
      <c r="I496" s="102"/>
      <c r="J496" s="445"/>
      <c r="K496" s="258">
        <f>ROUND(SUMIF('VGT-Bewegungsdaten'!B:B,A496,'VGT-Bewegungsdaten'!D:D),3)</f>
        <v>0</v>
      </c>
      <c r="L496" s="259">
        <f>ROUND(SUMIF('VGT-Bewegungsdaten'!B:B,$A496,'VGT-Bewegungsdaten'!E:E),5)</f>
        <v>0</v>
      </c>
      <c r="N496" s="298" t="s">
        <v>4918</v>
      </c>
      <c r="O496" s="298" t="s">
        <v>4925</v>
      </c>
      <c r="P496" s="261">
        <f>ROUND(SUMIF('AV-Bewegungsdaten'!B:B,A496,'AV-Bewegungsdaten'!D:D),3)</f>
        <v>0</v>
      </c>
      <c r="Q496" s="259">
        <f>ROUND(SUMIF('AV-Bewegungsdaten'!B:B,$A496,'AV-Bewegungsdaten'!E:E),5)</f>
        <v>0</v>
      </c>
      <c r="S496" s="444"/>
      <c r="T496" s="444"/>
      <c r="U496" s="261">
        <f>ROUND(SUMIF('DV-Bewegungsdaten'!B:B,A496,'DV-Bewegungsdaten'!D:D),3)</f>
        <v>0</v>
      </c>
      <c r="V496" s="259">
        <f>ROUND(SUMIF('DV-Bewegungsdaten'!B:B,A496,'DV-Bewegungsdaten'!E:E),5)</f>
        <v>0</v>
      </c>
      <c r="X496" s="444"/>
      <c r="Y496" s="444"/>
      <c r="AK496" s="305"/>
    </row>
    <row r="497" spans="1:37" ht="15" customHeight="1" x14ac:dyDescent="0.25">
      <c r="A497" s="103" t="s">
        <v>3345</v>
      </c>
      <c r="B497" s="101" t="s">
        <v>2068</v>
      </c>
      <c r="C497" s="101" t="s">
        <v>3987</v>
      </c>
      <c r="D497" s="101" t="s">
        <v>3299</v>
      </c>
      <c r="E497" s="101" t="s">
        <v>3279</v>
      </c>
      <c r="F497" s="102">
        <v>27.61</v>
      </c>
      <c r="G497" s="102">
        <v>27.81</v>
      </c>
      <c r="H497" s="102">
        <v>22.09</v>
      </c>
      <c r="I497" s="102"/>
      <c r="J497" s="445"/>
      <c r="K497" s="258">
        <f>ROUND(SUMIF('VGT-Bewegungsdaten'!B:B,A497,'VGT-Bewegungsdaten'!D:D),3)</f>
        <v>0</v>
      </c>
      <c r="L497" s="259">
        <f>ROUND(SUMIF('VGT-Bewegungsdaten'!B:B,$A497,'VGT-Bewegungsdaten'!E:E),5)</f>
        <v>0</v>
      </c>
      <c r="N497" s="298" t="s">
        <v>4918</v>
      </c>
      <c r="O497" s="298" t="s">
        <v>4925</v>
      </c>
      <c r="P497" s="261">
        <f>ROUND(SUMIF('AV-Bewegungsdaten'!B:B,A497,'AV-Bewegungsdaten'!D:D),3)</f>
        <v>0</v>
      </c>
      <c r="Q497" s="259">
        <f>ROUND(SUMIF('AV-Bewegungsdaten'!B:B,$A497,'AV-Bewegungsdaten'!E:E),5)</f>
        <v>0</v>
      </c>
      <c r="S497" s="444"/>
      <c r="T497" s="444"/>
      <c r="U497" s="261">
        <f>ROUND(SUMIF('DV-Bewegungsdaten'!B:B,A497,'DV-Bewegungsdaten'!D:D),3)</f>
        <v>0</v>
      </c>
      <c r="V497" s="259">
        <f>ROUND(SUMIF('DV-Bewegungsdaten'!B:B,A497,'DV-Bewegungsdaten'!E:E),5)</f>
        <v>0</v>
      </c>
      <c r="X497" s="444"/>
      <c r="Y497" s="444"/>
      <c r="AK497" s="305"/>
    </row>
    <row r="498" spans="1:37" ht="15" customHeight="1" x14ac:dyDescent="0.25">
      <c r="A498" s="103" t="s">
        <v>4106</v>
      </c>
      <c r="B498" s="101" t="s">
        <v>2068</v>
      </c>
      <c r="C498" s="101" t="s">
        <v>3987</v>
      </c>
      <c r="D498" s="101" t="s">
        <v>4060</v>
      </c>
      <c r="E498" s="101" t="s">
        <v>4040</v>
      </c>
      <c r="F498" s="102">
        <v>27.58</v>
      </c>
      <c r="G498" s="102">
        <v>27.779999999999998</v>
      </c>
      <c r="H498" s="102">
        <v>22.06</v>
      </c>
      <c r="I498" s="102"/>
      <c r="J498" s="445"/>
      <c r="K498" s="258">
        <f>ROUND(SUMIF('VGT-Bewegungsdaten'!B:B,A498,'VGT-Bewegungsdaten'!D:D),3)</f>
        <v>0</v>
      </c>
      <c r="L498" s="259">
        <f>ROUND(SUMIF('VGT-Bewegungsdaten'!B:B,$A498,'VGT-Bewegungsdaten'!E:E),5)</f>
        <v>0</v>
      </c>
      <c r="N498" s="298" t="s">
        <v>4918</v>
      </c>
      <c r="O498" s="298" t="s">
        <v>4925</v>
      </c>
      <c r="P498" s="261">
        <f>ROUND(SUMIF('AV-Bewegungsdaten'!B:B,A498,'AV-Bewegungsdaten'!D:D),3)</f>
        <v>0</v>
      </c>
      <c r="Q498" s="259">
        <f>ROUND(SUMIF('AV-Bewegungsdaten'!B:B,$A498,'AV-Bewegungsdaten'!E:E),5)</f>
        <v>0</v>
      </c>
      <c r="S498" s="444"/>
      <c r="T498" s="444"/>
      <c r="U498" s="261">
        <f>ROUND(SUMIF('DV-Bewegungsdaten'!B:B,A498,'DV-Bewegungsdaten'!D:D),3)</f>
        <v>0</v>
      </c>
      <c r="V498" s="259">
        <f>ROUND(SUMIF('DV-Bewegungsdaten'!B:B,A498,'DV-Bewegungsdaten'!E:E),5)</f>
        <v>0</v>
      </c>
      <c r="X498" s="444"/>
      <c r="Y498" s="444"/>
      <c r="AK498" s="305"/>
    </row>
    <row r="499" spans="1:37" ht="15" customHeight="1" x14ac:dyDescent="0.25">
      <c r="A499" s="103" t="s">
        <v>1675</v>
      </c>
      <c r="B499" s="101" t="s">
        <v>2068</v>
      </c>
      <c r="C499" s="101" t="s">
        <v>3987</v>
      </c>
      <c r="D499" s="101" t="s">
        <v>1598</v>
      </c>
      <c r="E499" s="101" t="s">
        <v>2443</v>
      </c>
      <c r="F499" s="102">
        <v>25.67</v>
      </c>
      <c r="G499" s="102">
        <v>25.87</v>
      </c>
      <c r="H499" s="102">
        <v>20.54</v>
      </c>
      <c r="I499" s="102"/>
      <c r="J499" s="445"/>
      <c r="K499" s="258">
        <f>ROUND(SUMIF('VGT-Bewegungsdaten'!B:B,A499,'VGT-Bewegungsdaten'!D:D),3)</f>
        <v>0</v>
      </c>
      <c r="L499" s="259">
        <f>ROUND(SUMIF('VGT-Bewegungsdaten'!B:B,$A499,'VGT-Bewegungsdaten'!E:E),5)</f>
        <v>0</v>
      </c>
      <c r="N499" s="298" t="s">
        <v>4918</v>
      </c>
      <c r="O499" s="298" t="s">
        <v>4925</v>
      </c>
      <c r="P499" s="261">
        <f>ROUND(SUMIF('AV-Bewegungsdaten'!B:B,A499,'AV-Bewegungsdaten'!D:D),3)</f>
        <v>0</v>
      </c>
      <c r="Q499" s="259">
        <f>ROUND(SUMIF('AV-Bewegungsdaten'!B:B,$A499,'AV-Bewegungsdaten'!E:E),5)</f>
        <v>0</v>
      </c>
      <c r="S499" s="444"/>
      <c r="T499" s="444"/>
      <c r="U499" s="261">
        <f>ROUND(SUMIF('DV-Bewegungsdaten'!B:B,A499,'DV-Bewegungsdaten'!D:D),3)</f>
        <v>0</v>
      </c>
      <c r="V499" s="259">
        <f>ROUND(SUMIF('DV-Bewegungsdaten'!B:B,A499,'DV-Bewegungsdaten'!E:E),5)</f>
        <v>0</v>
      </c>
      <c r="X499" s="444"/>
      <c r="Y499" s="444"/>
      <c r="AK499" s="305"/>
    </row>
    <row r="500" spans="1:37" ht="15" customHeight="1" x14ac:dyDescent="0.25">
      <c r="A500" s="103" t="s">
        <v>1676</v>
      </c>
      <c r="B500" s="101" t="s">
        <v>2068</v>
      </c>
      <c r="C500" s="101" t="s">
        <v>3987</v>
      </c>
      <c r="D500" s="101" t="s">
        <v>1600</v>
      </c>
      <c r="E500" s="101" t="s">
        <v>1533</v>
      </c>
      <c r="F500" s="102">
        <v>28.67</v>
      </c>
      <c r="G500" s="102">
        <v>28.87</v>
      </c>
      <c r="H500" s="102">
        <v>22.94</v>
      </c>
      <c r="I500" s="102"/>
      <c r="J500" s="445"/>
      <c r="K500" s="258">
        <f>ROUND(SUMIF('VGT-Bewegungsdaten'!B:B,A500,'VGT-Bewegungsdaten'!D:D),3)</f>
        <v>0</v>
      </c>
      <c r="L500" s="259">
        <f>ROUND(SUMIF('VGT-Bewegungsdaten'!B:B,$A500,'VGT-Bewegungsdaten'!E:E),5)</f>
        <v>0</v>
      </c>
      <c r="N500" s="298" t="s">
        <v>4918</v>
      </c>
      <c r="O500" s="298" t="s">
        <v>4925</v>
      </c>
      <c r="P500" s="261">
        <f>ROUND(SUMIF('AV-Bewegungsdaten'!B:B,A500,'AV-Bewegungsdaten'!D:D),3)</f>
        <v>0</v>
      </c>
      <c r="Q500" s="259">
        <f>ROUND(SUMIF('AV-Bewegungsdaten'!B:B,$A500,'AV-Bewegungsdaten'!E:E),5)</f>
        <v>0</v>
      </c>
      <c r="S500" s="444"/>
      <c r="T500" s="444"/>
      <c r="U500" s="261">
        <f>ROUND(SUMIF('DV-Bewegungsdaten'!B:B,A500,'DV-Bewegungsdaten'!D:D),3)</f>
        <v>0</v>
      </c>
      <c r="V500" s="259">
        <f>ROUND(SUMIF('DV-Bewegungsdaten'!B:B,A500,'DV-Bewegungsdaten'!E:E),5)</f>
        <v>0</v>
      </c>
      <c r="X500" s="444"/>
      <c r="Y500" s="444"/>
      <c r="AK500" s="305"/>
    </row>
    <row r="501" spans="1:37" ht="15" customHeight="1" x14ac:dyDescent="0.25">
      <c r="A501" s="103" t="s">
        <v>1677</v>
      </c>
      <c r="B501" s="101" t="s">
        <v>2068</v>
      </c>
      <c r="C501" s="101" t="s">
        <v>3987</v>
      </c>
      <c r="D501" s="101" t="s">
        <v>1602</v>
      </c>
      <c r="E501" s="101" t="s">
        <v>1536</v>
      </c>
      <c r="F501" s="102">
        <v>28.67</v>
      </c>
      <c r="G501" s="102">
        <v>28.87</v>
      </c>
      <c r="H501" s="102">
        <v>22.94</v>
      </c>
      <c r="I501" s="102"/>
      <c r="J501" s="445"/>
      <c r="K501" s="258">
        <f>ROUND(SUMIF('VGT-Bewegungsdaten'!B:B,A501,'VGT-Bewegungsdaten'!D:D),3)</f>
        <v>0</v>
      </c>
      <c r="L501" s="259">
        <f>ROUND(SUMIF('VGT-Bewegungsdaten'!B:B,$A501,'VGT-Bewegungsdaten'!E:E),5)</f>
        <v>0</v>
      </c>
      <c r="N501" s="298" t="s">
        <v>4918</v>
      </c>
      <c r="O501" s="298" t="s">
        <v>4925</v>
      </c>
      <c r="P501" s="261">
        <f>ROUND(SUMIF('AV-Bewegungsdaten'!B:B,A501,'AV-Bewegungsdaten'!D:D),3)</f>
        <v>0</v>
      </c>
      <c r="Q501" s="259">
        <f>ROUND(SUMIF('AV-Bewegungsdaten'!B:B,$A501,'AV-Bewegungsdaten'!E:E),5)</f>
        <v>0</v>
      </c>
      <c r="S501" s="444"/>
      <c r="T501" s="444"/>
      <c r="U501" s="261">
        <f>ROUND(SUMIF('DV-Bewegungsdaten'!B:B,A501,'DV-Bewegungsdaten'!D:D),3)</f>
        <v>0</v>
      </c>
      <c r="V501" s="259">
        <f>ROUND(SUMIF('DV-Bewegungsdaten'!B:B,A501,'DV-Bewegungsdaten'!E:E),5)</f>
        <v>0</v>
      </c>
      <c r="X501" s="444"/>
      <c r="Y501" s="444"/>
      <c r="AK501" s="305"/>
    </row>
    <row r="502" spans="1:37" ht="15" customHeight="1" x14ac:dyDescent="0.25">
      <c r="A502" s="103" t="s">
        <v>2603</v>
      </c>
      <c r="B502" s="101" t="s">
        <v>2068</v>
      </c>
      <c r="C502" s="101" t="s">
        <v>3987</v>
      </c>
      <c r="D502" s="101" t="s">
        <v>2558</v>
      </c>
      <c r="E502" s="101" t="s">
        <v>2536</v>
      </c>
      <c r="F502" s="102">
        <v>28.64</v>
      </c>
      <c r="G502" s="102">
        <v>28.84</v>
      </c>
      <c r="H502" s="102">
        <v>22.91</v>
      </c>
      <c r="I502" s="102"/>
      <c r="J502" s="445"/>
      <c r="K502" s="258">
        <f>ROUND(SUMIF('VGT-Bewegungsdaten'!B:B,A502,'VGT-Bewegungsdaten'!D:D),3)</f>
        <v>0</v>
      </c>
      <c r="L502" s="259">
        <f>ROUND(SUMIF('VGT-Bewegungsdaten'!B:B,$A502,'VGT-Bewegungsdaten'!E:E),5)</f>
        <v>0</v>
      </c>
      <c r="N502" s="298" t="s">
        <v>4918</v>
      </c>
      <c r="O502" s="298" t="s">
        <v>4925</v>
      </c>
      <c r="P502" s="261">
        <f>ROUND(SUMIF('AV-Bewegungsdaten'!B:B,A502,'AV-Bewegungsdaten'!D:D),3)</f>
        <v>0</v>
      </c>
      <c r="Q502" s="259">
        <f>ROUND(SUMIF('AV-Bewegungsdaten'!B:B,$A502,'AV-Bewegungsdaten'!E:E),5)</f>
        <v>0</v>
      </c>
      <c r="S502" s="444"/>
      <c r="T502" s="444"/>
      <c r="U502" s="261">
        <f>ROUND(SUMIF('DV-Bewegungsdaten'!B:B,A502,'DV-Bewegungsdaten'!D:D),3)</f>
        <v>0</v>
      </c>
      <c r="V502" s="259">
        <f>ROUND(SUMIF('DV-Bewegungsdaten'!B:B,A502,'DV-Bewegungsdaten'!E:E),5)</f>
        <v>0</v>
      </c>
      <c r="X502" s="444"/>
      <c r="Y502" s="444"/>
      <c r="AK502" s="305"/>
    </row>
    <row r="503" spans="1:37" ht="15" customHeight="1" x14ac:dyDescent="0.25">
      <c r="A503" s="103" t="s">
        <v>3346</v>
      </c>
      <c r="B503" s="101" t="s">
        <v>2068</v>
      </c>
      <c r="C503" s="101" t="s">
        <v>3987</v>
      </c>
      <c r="D503" s="101" t="s">
        <v>3301</v>
      </c>
      <c r="E503" s="101" t="s">
        <v>3279</v>
      </c>
      <c r="F503" s="102">
        <v>28.61</v>
      </c>
      <c r="G503" s="102">
        <v>28.81</v>
      </c>
      <c r="H503" s="102">
        <v>22.89</v>
      </c>
      <c r="I503" s="102"/>
      <c r="J503" s="445"/>
      <c r="K503" s="258">
        <f>ROUND(SUMIF('VGT-Bewegungsdaten'!B:B,A503,'VGT-Bewegungsdaten'!D:D),3)</f>
        <v>0</v>
      </c>
      <c r="L503" s="259">
        <f>ROUND(SUMIF('VGT-Bewegungsdaten'!B:B,$A503,'VGT-Bewegungsdaten'!E:E),5)</f>
        <v>0</v>
      </c>
      <c r="N503" s="298" t="s">
        <v>4918</v>
      </c>
      <c r="O503" s="298" t="s">
        <v>4925</v>
      </c>
      <c r="P503" s="261">
        <f>ROUND(SUMIF('AV-Bewegungsdaten'!B:B,A503,'AV-Bewegungsdaten'!D:D),3)</f>
        <v>0</v>
      </c>
      <c r="Q503" s="259">
        <f>ROUND(SUMIF('AV-Bewegungsdaten'!B:B,$A503,'AV-Bewegungsdaten'!E:E),5)</f>
        <v>0</v>
      </c>
      <c r="S503" s="444"/>
      <c r="T503" s="444"/>
      <c r="U503" s="261">
        <f>ROUND(SUMIF('DV-Bewegungsdaten'!B:B,A503,'DV-Bewegungsdaten'!D:D),3)</f>
        <v>0</v>
      </c>
      <c r="V503" s="259">
        <f>ROUND(SUMIF('DV-Bewegungsdaten'!B:B,A503,'DV-Bewegungsdaten'!E:E),5)</f>
        <v>0</v>
      </c>
      <c r="X503" s="444"/>
      <c r="Y503" s="444"/>
      <c r="AK503" s="305"/>
    </row>
    <row r="504" spans="1:37" ht="15" customHeight="1" x14ac:dyDescent="0.25">
      <c r="A504" s="103" t="s">
        <v>4107</v>
      </c>
      <c r="B504" s="101" t="s">
        <v>2068</v>
      </c>
      <c r="C504" s="101" t="s">
        <v>3987</v>
      </c>
      <c r="D504" s="101" t="s">
        <v>4062</v>
      </c>
      <c r="E504" s="101" t="s">
        <v>4040</v>
      </c>
      <c r="F504" s="102">
        <v>28.58</v>
      </c>
      <c r="G504" s="102">
        <v>28.779999999999998</v>
      </c>
      <c r="H504" s="102">
        <v>22.86</v>
      </c>
      <c r="I504" s="102"/>
      <c r="J504" s="445"/>
      <c r="K504" s="258">
        <f>ROUND(SUMIF('VGT-Bewegungsdaten'!B:B,A504,'VGT-Bewegungsdaten'!D:D),3)</f>
        <v>0</v>
      </c>
      <c r="L504" s="259">
        <f>ROUND(SUMIF('VGT-Bewegungsdaten'!B:B,$A504,'VGT-Bewegungsdaten'!E:E),5)</f>
        <v>0</v>
      </c>
      <c r="N504" s="298" t="s">
        <v>4918</v>
      </c>
      <c r="O504" s="298" t="s">
        <v>4925</v>
      </c>
      <c r="P504" s="261">
        <f>ROUND(SUMIF('AV-Bewegungsdaten'!B:B,A504,'AV-Bewegungsdaten'!D:D),3)</f>
        <v>0</v>
      </c>
      <c r="Q504" s="259">
        <f>ROUND(SUMIF('AV-Bewegungsdaten'!B:B,$A504,'AV-Bewegungsdaten'!E:E),5)</f>
        <v>0</v>
      </c>
      <c r="S504" s="444"/>
      <c r="T504" s="444"/>
      <c r="U504" s="261">
        <f>ROUND(SUMIF('DV-Bewegungsdaten'!B:B,A504,'DV-Bewegungsdaten'!D:D),3)</f>
        <v>0</v>
      </c>
      <c r="V504" s="259">
        <f>ROUND(SUMIF('DV-Bewegungsdaten'!B:B,A504,'DV-Bewegungsdaten'!E:E),5)</f>
        <v>0</v>
      </c>
      <c r="X504" s="444"/>
      <c r="Y504" s="444"/>
      <c r="AK504" s="305"/>
    </row>
    <row r="505" spans="1:37" ht="15" customHeight="1" x14ac:dyDescent="0.25">
      <c r="A505" s="103" t="s">
        <v>2429</v>
      </c>
      <c r="B505" s="101" t="s">
        <v>2068</v>
      </c>
      <c r="C505" s="101" t="s">
        <v>3987</v>
      </c>
      <c r="D505" s="101" t="s">
        <v>1603</v>
      </c>
      <c r="E505" s="101" t="s">
        <v>2443</v>
      </c>
      <c r="F505" s="102">
        <v>10.1</v>
      </c>
      <c r="G505" s="102">
        <v>10.299999999999999</v>
      </c>
      <c r="H505" s="102">
        <v>8.08</v>
      </c>
      <c r="I505" s="102"/>
      <c r="J505" s="445"/>
      <c r="K505" s="258">
        <f>ROUND(SUMIF('VGT-Bewegungsdaten'!B:B,A505,'VGT-Bewegungsdaten'!D:D),3)</f>
        <v>0</v>
      </c>
      <c r="L505" s="259">
        <f>ROUND(SUMIF('VGT-Bewegungsdaten'!B:B,$A505,'VGT-Bewegungsdaten'!E:E),5)</f>
        <v>0</v>
      </c>
      <c r="N505" s="298" t="s">
        <v>4918</v>
      </c>
      <c r="O505" s="298" t="s">
        <v>4925</v>
      </c>
      <c r="P505" s="261">
        <f>ROUND(SUMIF('AV-Bewegungsdaten'!B:B,A505,'AV-Bewegungsdaten'!D:D),3)</f>
        <v>0</v>
      </c>
      <c r="Q505" s="259">
        <f>ROUND(SUMIF('AV-Bewegungsdaten'!B:B,$A505,'AV-Bewegungsdaten'!E:E),5)</f>
        <v>0</v>
      </c>
      <c r="S505" s="444"/>
      <c r="T505" s="444"/>
      <c r="U505" s="261">
        <f>ROUND(SUMIF('DV-Bewegungsdaten'!B:B,A505,'DV-Bewegungsdaten'!D:D),3)</f>
        <v>0</v>
      </c>
      <c r="V505" s="259">
        <f>ROUND(SUMIF('DV-Bewegungsdaten'!B:B,A505,'DV-Bewegungsdaten'!E:E),5)</f>
        <v>0</v>
      </c>
      <c r="X505" s="444"/>
      <c r="Y505" s="444"/>
      <c r="AK505" s="305"/>
    </row>
    <row r="506" spans="1:37" ht="15" customHeight="1" x14ac:dyDescent="0.25">
      <c r="A506" s="103" t="s">
        <v>1678</v>
      </c>
      <c r="B506" s="101" t="s">
        <v>2068</v>
      </c>
      <c r="C506" s="101" t="s">
        <v>3987</v>
      </c>
      <c r="D506" s="101" t="s">
        <v>1605</v>
      </c>
      <c r="E506" s="101" t="s">
        <v>1533</v>
      </c>
      <c r="F506" s="102">
        <v>13.1</v>
      </c>
      <c r="G506" s="102">
        <v>13.299999999999999</v>
      </c>
      <c r="H506" s="102">
        <v>10.48</v>
      </c>
      <c r="I506" s="102"/>
      <c r="J506" s="445"/>
      <c r="K506" s="258">
        <f>ROUND(SUMIF('VGT-Bewegungsdaten'!B:B,A506,'VGT-Bewegungsdaten'!D:D),3)</f>
        <v>0</v>
      </c>
      <c r="L506" s="259">
        <f>ROUND(SUMIF('VGT-Bewegungsdaten'!B:B,$A506,'VGT-Bewegungsdaten'!E:E),5)</f>
        <v>0</v>
      </c>
      <c r="N506" s="298" t="s">
        <v>4918</v>
      </c>
      <c r="O506" s="298" t="s">
        <v>4925</v>
      </c>
      <c r="P506" s="261">
        <f>ROUND(SUMIF('AV-Bewegungsdaten'!B:B,A506,'AV-Bewegungsdaten'!D:D),3)</f>
        <v>0</v>
      </c>
      <c r="Q506" s="259">
        <f>ROUND(SUMIF('AV-Bewegungsdaten'!B:B,$A506,'AV-Bewegungsdaten'!E:E),5)</f>
        <v>0</v>
      </c>
      <c r="S506" s="444"/>
      <c r="T506" s="444"/>
      <c r="U506" s="261">
        <f>ROUND(SUMIF('DV-Bewegungsdaten'!B:B,A506,'DV-Bewegungsdaten'!D:D),3)</f>
        <v>0</v>
      </c>
      <c r="V506" s="259">
        <f>ROUND(SUMIF('DV-Bewegungsdaten'!B:B,A506,'DV-Bewegungsdaten'!E:E),5)</f>
        <v>0</v>
      </c>
      <c r="X506" s="444"/>
      <c r="Y506" s="444"/>
      <c r="AK506" s="305"/>
    </row>
    <row r="507" spans="1:37" ht="15" customHeight="1" x14ac:dyDescent="0.25">
      <c r="A507" s="103" t="s">
        <v>1679</v>
      </c>
      <c r="B507" s="101" t="s">
        <v>2068</v>
      </c>
      <c r="C507" s="101" t="s">
        <v>3987</v>
      </c>
      <c r="D507" s="101" t="s">
        <v>1607</v>
      </c>
      <c r="E507" s="101" t="s">
        <v>1536</v>
      </c>
      <c r="F507" s="102">
        <v>13.1</v>
      </c>
      <c r="G507" s="102">
        <v>13.299999999999999</v>
      </c>
      <c r="H507" s="102">
        <v>10.48</v>
      </c>
      <c r="I507" s="102"/>
      <c r="J507" s="445"/>
      <c r="K507" s="258">
        <f>ROUND(SUMIF('VGT-Bewegungsdaten'!B:B,A507,'VGT-Bewegungsdaten'!D:D),3)</f>
        <v>0</v>
      </c>
      <c r="L507" s="259">
        <f>ROUND(SUMIF('VGT-Bewegungsdaten'!B:B,$A507,'VGT-Bewegungsdaten'!E:E),5)</f>
        <v>0</v>
      </c>
      <c r="N507" s="298" t="s">
        <v>4918</v>
      </c>
      <c r="O507" s="298" t="s">
        <v>4925</v>
      </c>
      <c r="P507" s="261">
        <f>ROUND(SUMIF('AV-Bewegungsdaten'!B:B,A507,'AV-Bewegungsdaten'!D:D),3)</f>
        <v>0</v>
      </c>
      <c r="Q507" s="259">
        <f>ROUND(SUMIF('AV-Bewegungsdaten'!B:B,$A507,'AV-Bewegungsdaten'!E:E),5)</f>
        <v>0</v>
      </c>
      <c r="S507" s="444"/>
      <c r="T507" s="444"/>
      <c r="U507" s="261">
        <f>ROUND(SUMIF('DV-Bewegungsdaten'!B:B,A507,'DV-Bewegungsdaten'!D:D),3)</f>
        <v>0</v>
      </c>
      <c r="V507" s="259">
        <f>ROUND(SUMIF('DV-Bewegungsdaten'!B:B,A507,'DV-Bewegungsdaten'!E:E),5)</f>
        <v>0</v>
      </c>
      <c r="X507" s="444"/>
      <c r="Y507" s="444"/>
      <c r="AK507" s="305"/>
    </row>
    <row r="508" spans="1:37" ht="15" customHeight="1" x14ac:dyDescent="0.25">
      <c r="A508" s="103" t="s">
        <v>2604</v>
      </c>
      <c r="B508" s="101" t="s">
        <v>2068</v>
      </c>
      <c r="C508" s="101" t="s">
        <v>3987</v>
      </c>
      <c r="D508" s="101" t="s">
        <v>2560</v>
      </c>
      <c r="E508" s="101" t="s">
        <v>2536</v>
      </c>
      <c r="F508" s="102">
        <v>13.07</v>
      </c>
      <c r="G508" s="102">
        <v>13.27</v>
      </c>
      <c r="H508" s="102">
        <v>10.46</v>
      </c>
      <c r="I508" s="102"/>
      <c r="J508" s="445"/>
      <c r="K508" s="258">
        <f>ROUND(SUMIF('VGT-Bewegungsdaten'!B:B,A508,'VGT-Bewegungsdaten'!D:D),3)</f>
        <v>0</v>
      </c>
      <c r="L508" s="259">
        <f>ROUND(SUMIF('VGT-Bewegungsdaten'!B:B,$A508,'VGT-Bewegungsdaten'!E:E),5)</f>
        <v>0</v>
      </c>
      <c r="N508" s="298" t="s">
        <v>4918</v>
      </c>
      <c r="O508" s="298" t="s">
        <v>4925</v>
      </c>
      <c r="P508" s="261">
        <f>ROUND(SUMIF('AV-Bewegungsdaten'!B:B,A508,'AV-Bewegungsdaten'!D:D),3)</f>
        <v>0</v>
      </c>
      <c r="Q508" s="259">
        <f>ROUND(SUMIF('AV-Bewegungsdaten'!B:B,$A508,'AV-Bewegungsdaten'!E:E),5)</f>
        <v>0</v>
      </c>
      <c r="S508" s="444"/>
      <c r="T508" s="444"/>
      <c r="U508" s="261">
        <f>ROUND(SUMIF('DV-Bewegungsdaten'!B:B,A508,'DV-Bewegungsdaten'!D:D),3)</f>
        <v>0</v>
      </c>
      <c r="V508" s="259">
        <f>ROUND(SUMIF('DV-Bewegungsdaten'!B:B,A508,'DV-Bewegungsdaten'!E:E),5)</f>
        <v>0</v>
      </c>
      <c r="X508" s="444"/>
      <c r="Y508" s="444"/>
      <c r="AK508" s="305"/>
    </row>
    <row r="509" spans="1:37" ht="15" customHeight="1" x14ac:dyDescent="0.25">
      <c r="A509" s="103" t="s">
        <v>3347</v>
      </c>
      <c r="B509" s="101" t="s">
        <v>2068</v>
      </c>
      <c r="C509" s="101" t="s">
        <v>3987</v>
      </c>
      <c r="D509" s="101" t="s">
        <v>3303</v>
      </c>
      <c r="E509" s="101" t="s">
        <v>3279</v>
      </c>
      <c r="F509" s="102">
        <v>13.04</v>
      </c>
      <c r="G509" s="102">
        <v>13.239999999999998</v>
      </c>
      <c r="H509" s="102">
        <v>10.43</v>
      </c>
      <c r="I509" s="102"/>
      <c r="J509" s="445"/>
      <c r="K509" s="258">
        <f>ROUND(SUMIF('VGT-Bewegungsdaten'!B:B,A509,'VGT-Bewegungsdaten'!D:D),3)</f>
        <v>0</v>
      </c>
      <c r="L509" s="259">
        <f>ROUND(SUMIF('VGT-Bewegungsdaten'!B:B,$A509,'VGT-Bewegungsdaten'!E:E),5)</f>
        <v>0</v>
      </c>
      <c r="N509" s="298" t="s">
        <v>4918</v>
      </c>
      <c r="O509" s="298" t="s">
        <v>4925</v>
      </c>
      <c r="P509" s="261">
        <f>ROUND(SUMIF('AV-Bewegungsdaten'!B:B,A509,'AV-Bewegungsdaten'!D:D),3)</f>
        <v>0</v>
      </c>
      <c r="Q509" s="259">
        <f>ROUND(SUMIF('AV-Bewegungsdaten'!B:B,$A509,'AV-Bewegungsdaten'!E:E),5)</f>
        <v>0</v>
      </c>
      <c r="S509" s="444"/>
      <c r="T509" s="444"/>
      <c r="U509" s="261">
        <f>ROUND(SUMIF('DV-Bewegungsdaten'!B:B,A509,'DV-Bewegungsdaten'!D:D),3)</f>
        <v>0</v>
      </c>
      <c r="V509" s="259">
        <f>ROUND(SUMIF('DV-Bewegungsdaten'!B:B,A509,'DV-Bewegungsdaten'!E:E),5)</f>
        <v>0</v>
      </c>
      <c r="X509" s="444"/>
      <c r="Y509" s="444"/>
      <c r="AK509" s="305"/>
    </row>
    <row r="510" spans="1:37" ht="15" customHeight="1" x14ac:dyDescent="0.25">
      <c r="A510" s="103" t="s">
        <v>4108</v>
      </c>
      <c r="B510" s="101" t="s">
        <v>2068</v>
      </c>
      <c r="C510" s="101" t="s">
        <v>3987</v>
      </c>
      <c r="D510" s="101" t="s">
        <v>4064</v>
      </c>
      <c r="E510" s="101" t="s">
        <v>4040</v>
      </c>
      <c r="F510" s="102">
        <v>13.01</v>
      </c>
      <c r="G510" s="102">
        <v>13.209999999999999</v>
      </c>
      <c r="H510" s="102">
        <v>10.41</v>
      </c>
      <c r="I510" s="102"/>
      <c r="J510" s="445"/>
      <c r="K510" s="258">
        <f>ROUND(SUMIF('VGT-Bewegungsdaten'!B:B,A510,'VGT-Bewegungsdaten'!D:D),3)</f>
        <v>0</v>
      </c>
      <c r="L510" s="259">
        <f>ROUND(SUMIF('VGT-Bewegungsdaten'!B:B,$A510,'VGT-Bewegungsdaten'!E:E),5)</f>
        <v>0</v>
      </c>
      <c r="N510" s="298" t="s">
        <v>4918</v>
      </c>
      <c r="O510" s="298" t="s">
        <v>4925</v>
      </c>
      <c r="P510" s="261">
        <f>ROUND(SUMIF('AV-Bewegungsdaten'!B:B,A510,'AV-Bewegungsdaten'!D:D),3)</f>
        <v>0</v>
      </c>
      <c r="Q510" s="259">
        <f>ROUND(SUMIF('AV-Bewegungsdaten'!B:B,$A510,'AV-Bewegungsdaten'!E:E),5)</f>
        <v>0</v>
      </c>
      <c r="S510" s="444"/>
      <c r="T510" s="444"/>
      <c r="U510" s="261">
        <f>ROUND(SUMIF('DV-Bewegungsdaten'!B:B,A510,'DV-Bewegungsdaten'!D:D),3)</f>
        <v>0</v>
      </c>
      <c r="V510" s="259">
        <f>ROUND(SUMIF('DV-Bewegungsdaten'!B:B,A510,'DV-Bewegungsdaten'!E:E),5)</f>
        <v>0</v>
      </c>
      <c r="X510" s="444"/>
      <c r="Y510" s="444"/>
      <c r="AK510" s="305"/>
    </row>
    <row r="511" spans="1:37" ht="15" customHeight="1" x14ac:dyDescent="0.25">
      <c r="A511" s="103" t="s">
        <v>6345</v>
      </c>
      <c r="B511" s="101" t="s">
        <v>2068</v>
      </c>
      <c r="C511" s="101" t="s">
        <v>3987</v>
      </c>
      <c r="D511" s="101" t="s">
        <v>6346</v>
      </c>
      <c r="E511" s="101" t="s">
        <v>5956</v>
      </c>
      <c r="F511" s="102">
        <v>12.899999999999999</v>
      </c>
      <c r="G511" s="102">
        <v>13.099999999999998</v>
      </c>
      <c r="H511" s="102">
        <v>10.32</v>
      </c>
      <c r="I511" s="102"/>
      <c r="J511" s="445"/>
      <c r="K511" s="258">
        <f>ROUND(SUMIF('VGT-Bewegungsdaten'!B:B,A511,'VGT-Bewegungsdaten'!D:D),3)</f>
        <v>0</v>
      </c>
      <c r="L511" s="259">
        <f>ROUND(SUMIF('VGT-Bewegungsdaten'!B:B,$A511,'VGT-Bewegungsdaten'!E:E),5)</f>
        <v>0</v>
      </c>
      <c r="N511" s="298" t="s">
        <v>4918</v>
      </c>
      <c r="O511" s="298" t="s">
        <v>4925</v>
      </c>
      <c r="P511" s="261">
        <f>ROUND(SUMIF('AV-Bewegungsdaten'!B:B,A511,'AV-Bewegungsdaten'!D:D),3)</f>
        <v>0</v>
      </c>
      <c r="Q511" s="259">
        <f>ROUND(SUMIF('AV-Bewegungsdaten'!B:B,$A511,'AV-Bewegungsdaten'!E:E),5)</f>
        <v>0</v>
      </c>
      <c r="S511" s="444"/>
      <c r="T511" s="444"/>
      <c r="U511" s="261">
        <f>ROUND(SUMIF('DV-Bewegungsdaten'!B:B,A511,'DV-Bewegungsdaten'!D:D),3)</f>
        <v>0</v>
      </c>
      <c r="V511" s="259">
        <f>ROUND(SUMIF('DV-Bewegungsdaten'!B:B,A511,'DV-Bewegungsdaten'!E:E),5)</f>
        <v>0</v>
      </c>
      <c r="X511" s="444"/>
      <c r="Y511" s="444"/>
      <c r="AK511" s="305"/>
    </row>
    <row r="512" spans="1:37" ht="15" customHeight="1" x14ac:dyDescent="0.25">
      <c r="A512" s="103" t="s">
        <v>7092</v>
      </c>
      <c r="B512" s="101" t="s">
        <v>2068</v>
      </c>
      <c r="C512" s="101" t="s">
        <v>3987</v>
      </c>
      <c r="D512" s="101" t="s">
        <v>6967</v>
      </c>
      <c r="E512" s="101" t="s">
        <v>6372</v>
      </c>
      <c r="F512" s="102">
        <v>12.87</v>
      </c>
      <c r="G512" s="102">
        <v>13.069999999999999</v>
      </c>
      <c r="H512" s="102">
        <v>10.3</v>
      </c>
      <c r="I512" s="102"/>
      <c r="J512" s="445"/>
      <c r="K512" s="258">
        <f>ROUND(SUMIF('VGT-Bewegungsdaten'!B:B,A512,'VGT-Bewegungsdaten'!D:D),3)</f>
        <v>0</v>
      </c>
      <c r="L512" s="259">
        <f>ROUND(SUMIF('VGT-Bewegungsdaten'!B:B,$A512,'VGT-Bewegungsdaten'!E:E),5)</f>
        <v>0</v>
      </c>
      <c r="N512" s="298" t="s">
        <v>4918</v>
      </c>
      <c r="O512" s="298" t="s">
        <v>4925</v>
      </c>
      <c r="P512" s="261">
        <f>ROUND(SUMIF('AV-Bewegungsdaten'!B:B,A512,'AV-Bewegungsdaten'!D:D),3)</f>
        <v>0</v>
      </c>
      <c r="Q512" s="259">
        <f>ROUND(SUMIF('AV-Bewegungsdaten'!B:B,$A512,'AV-Bewegungsdaten'!E:E),5)</f>
        <v>0</v>
      </c>
      <c r="S512" s="444"/>
      <c r="T512" s="444"/>
      <c r="U512" s="261">
        <f>ROUND(SUMIF('DV-Bewegungsdaten'!B:B,A512,'DV-Bewegungsdaten'!D:D),3)</f>
        <v>0</v>
      </c>
      <c r="V512" s="259">
        <f>ROUND(SUMIF('DV-Bewegungsdaten'!B:B,A512,'DV-Bewegungsdaten'!E:E),5)</f>
        <v>0</v>
      </c>
      <c r="X512" s="444"/>
      <c r="Y512" s="444"/>
      <c r="AK512" s="305"/>
    </row>
    <row r="513" spans="1:37" ht="15" customHeight="1" x14ac:dyDescent="0.25">
      <c r="A513" s="103" t="s">
        <v>1680</v>
      </c>
      <c r="B513" s="101" t="s">
        <v>2068</v>
      </c>
      <c r="C513" s="101" t="s">
        <v>3987</v>
      </c>
      <c r="D513" s="101" t="s">
        <v>1609</v>
      </c>
      <c r="E513" s="101" t="s">
        <v>2443</v>
      </c>
      <c r="F513" s="102">
        <v>11.1</v>
      </c>
      <c r="G513" s="102">
        <v>11.299999999999999</v>
      </c>
      <c r="H513" s="102">
        <v>8.8800000000000008</v>
      </c>
      <c r="I513" s="102"/>
      <c r="J513" s="445"/>
      <c r="K513" s="258">
        <f>ROUND(SUMIF('VGT-Bewegungsdaten'!B:B,A513,'VGT-Bewegungsdaten'!D:D),3)</f>
        <v>0</v>
      </c>
      <c r="L513" s="259">
        <f>ROUND(SUMIF('VGT-Bewegungsdaten'!B:B,$A513,'VGT-Bewegungsdaten'!E:E),5)</f>
        <v>0</v>
      </c>
      <c r="N513" s="298" t="s">
        <v>4918</v>
      </c>
      <c r="O513" s="298" t="s">
        <v>4925</v>
      </c>
      <c r="P513" s="261">
        <f>ROUND(SUMIF('AV-Bewegungsdaten'!B:B,A513,'AV-Bewegungsdaten'!D:D),3)</f>
        <v>0</v>
      </c>
      <c r="Q513" s="259">
        <f>ROUND(SUMIF('AV-Bewegungsdaten'!B:B,$A513,'AV-Bewegungsdaten'!E:E),5)</f>
        <v>0</v>
      </c>
      <c r="S513" s="444"/>
      <c r="T513" s="444"/>
      <c r="U513" s="261">
        <f>ROUND(SUMIF('DV-Bewegungsdaten'!B:B,A513,'DV-Bewegungsdaten'!D:D),3)</f>
        <v>0</v>
      </c>
      <c r="V513" s="259">
        <f>ROUND(SUMIF('DV-Bewegungsdaten'!B:B,A513,'DV-Bewegungsdaten'!E:E),5)</f>
        <v>0</v>
      </c>
      <c r="X513" s="444"/>
      <c r="Y513" s="444"/>
      <c r="AK513" s="305"/>
    </row>
    <row r="514" spans="1:37" ht="15" customHeight="1" x14ac:dyDescent="0.25">
      <c r="A514" s="103" t="s">
        <v>1681</v>
      </c>
      <c r="B514" s="101" t="s">
        <v>2068</v>
      </c>
      <c r="C514" s="101" t="s">
        <v>3987</v>
      </c>
      <c r="D514" s="101" t="s">
        <v>1611</v>
      </c>
      <c r="E514" s="101" t="s">
        <v>1533</v>
      </c>
      <c r="F514" s="102">
        <v>14.1</v>
      </c>
      <c r="G514" s="102">
        <v>14.299999999999999</v>
      </c>
      <c r="H514" s="102">
        <v>11.28</v>
      </c>
      <c r="I514" s="102"/>
      <c r="J514" s="445"/>
      <c r="K514" s="258">
        <f>ROUND(SUMIF('VGT-Bewegungsdaten'!B:B,A514,'VGT-Bewegungsdaten'!D:D),3)</f>
        <v>0</v>
      </c>
      <c r="L514" s="259">
        <f>ROUND(SUMIF('VGT-Bewegungsdaten'!B:B,$A514,'VGT-Bewegungsdaten'!E:E),5)</f>
        <v>0</v>
      </c>
      <c r="N514" s="298" t="s">
        <v>4918</v>
      </c>
      <c r="O514" s="298" t="s">
        <v>4925</v>
      </c>
      <c r="P514" s="261">
        <f>ROUND(SUMIF('AV-Bewegungsdaten'!B:B,A514,'AV-Bewegungsdaten'!D:D),3)</f>
        <v>0</v>
      </c>
      <c r="Q514" s="259">
        <f>ROUND(SUMIF('AV-Bewegungsdaten'!B:B,$A514,'AV-Bewegungsdaten'!E:E),5)</f>
        <v>0</v>
      </c>
      <c r="S514" s="444"/>
      <c r="T514" s="444"/>
      <c r="U514" s="261">
        <f>ROUND(SUMIF('DV-Bewegungsdaten'!B:B,A514,'DV-Bewegungsdaten'!D:D),3)</f>
        <v>0</v>
      </c>
      <c r="V514" s="259">
        <f>ROUND(SUMIF('DV-Bewegungsdaten'!B:B,A514,'DV-Bewegungsdaten'!E:E),5)</f>
        <v>0</v>
      </c>
      <c r="X514" s="444"/>
      <c r="Y514" s="444"/>
      <c r="AK514" s="305"/>
    </row>
    <row r="515" spans="1:37" ht="15" customHeight="1" x14ac:dyDescent="0.25">
      <c r="A515" s="103" t="s">
        <v>1682</v>
      </c>
      <c r="B515" s="101" t="s">
        <v>2068</v>
      </c>
      <c r="C515" s="101" t="s">
        <v>3987</v>
      </c>
      <c r="D515" s="101" t="s">
        <v>1613</v>
      </c>
      <c r="E515" s="101" t="s">
        <v>1536</v>
      </c>
      <c r="F515" s="102">
        <v>14.1</v>
      </c>
      <c r="G515" s="102">
        <v>14.299999999999999</v>
      </c>
      <c r="H515" s="102">
        <v>11.28</v>
      </c>
      <c r="I515" s="102"/>
      <c r="J515" s="445"/>
      <c r="K515" s="258">
        <f>ROUND(SUMIF('VGT-Bewegungsdaten'!B:B,A515,'VGT-Bewegungsdaten'!D:D),3)</f>
        <v>0</v>
      </c>
      <c r="L515" s="259">
        <f>ROUND(SUMIF('VGT-Bewegungsdaten'!B:B,$A515,'VGT-Bewegungsdaten'!E:E),5)</f>
        <v>0</v>
      </c>
      <c r="N515" s="298" t="s">
        <v>4918</v>
      </c>
      <c r="O515" s="298" t="s">
        <v>4925</v>
      </c>
      <c r="P515" s="261">
        <f>ROUND(SUMIF('AV-Bewegungsdaten'!B:B,A515,'AV-Bewegungsdaten'!D:D),3)</f>
        <v>0</v>
      </c>
      <c r="Q515" s="259">
        <f>ROUND(SUMIF('AV-Bewegungsdaten'!B:B,$A515,'AV-Bewegungsdaten'!E:E),5)</f>
        <v>0</v>
      </c>
      <c r="S515" s="444"/>
      <c r="T515" s="444"/>
      <c r="U515" s="261">
        <f>ROUND(SUMIF('DV-Bewegungsdaten'!B:B,A515,'DV-Bewegungsdaten'!D:D),3)</f>
        <v>0</v>
      </c>
      <c r="V515" s="259">
        <f>ROUND(SUMIF('DV-Bewegungsdaten'!B:B,A515,'DV-Bewegungsdaten'!E:E),5)</f>
        <v>0</v>
      </c>
      <c r="X515" s="444"/>
      <c r="Y515" s="444"/>
      <c r="AK515" s="305"/>
    </row>
    <row r="516" spans="1:37" ht="15" customHeight="1" x14ac:dyDescent="0.25">
      <c r="A516" s="103" t="s">
        <v>2605</v>
      </c>
      <c r="B516" s="101" t="s">
        <v>2068</v>
      </c>
      <c r="C516" s="101" t="s">
        <v>3987</v>
      </c>
      <c r="D516" s="101" t="s">
        <v>2562</v>
      </c>
      <c r="E516" s="101" t="s">
        <v>2536</v>
      </c>
      <c r="F516" s="102">
        <v>14.07</v>
      </c>
      <c r="G516" s="102">
        <v>14.27</v>
      </c>
      <c r="H516" s="102">
        <v>11.26</v>
      </c>
      <c r="I516" s="102"/>
      <c r="J516" s="445"/>
      <c r="K516" s="258">
        <f>ROUND(SUMIF('VGT-Bewegungsdaten'!B:B,A516,'VGT-Bewegungsdaten'!D:D),3)</f>
        <v>0</v>
      </c>
      <c r="L516" s="259">
        <f>ROUND(SUMIF('VGT-Bewegungsdaten'!B:B,$A516,'VGT-Bewegungsdaten'!E:E),5)</f>
        <v>0</v>
      </c>
      <c r="N516" s="298" t="s">
        <v>4918</v>
      </c>
      <c r="O516" s="298" t="s">
        <v>4925</v>
      </c>
      <c r="P516" s="261">
        <f>ROUND(SUMIF('AV-Bewegungsdaten'!B:B,A516,'AV-Bewegungsdaten'!D:D),3)</f>
        <v>0</v>
      </c>
      <c r="Q516" s="259">
        <f>ROUND(SUMIF('AV-Bewegungsdaten'!B:B,$A516,'AV-Bewegungsdaten'!E:E),5)</f>
        <v>0</v>
      </c>
      <c r="S516" s="444"/>
      <c r="T516" s="444"/>
      <c r="U516" s="261">
        <f>ROUND(SUMIF('DV-Bewegungsdaten'!B:B,A516,'DV-Bewegungsdaten'!D:D),3)</f>
        <v>0</v>
      </c>
      <c r="V516" s="259">
        <f>ROUND(SUMIF('DV-Bewegungsdaten'!B:B,A516,'DV-Bewegungsdaten'!E:E),5)</f>
        <v>0</v>
      </c>
      <c r="X516" s="444"/>
      <c r="Y516" s="444"/>
      <c r="AK516" s="305"/>
    </row>
    <row r="517" spans="1:37" ht="15" customHeight="1" x14ac:dyDescent="0.25">
      <c r="A517" s="103" t="s">
        <v>3348</v>
      </c>
      <c r="B517" s="101" t="s">
        <v>2068</v>
      </c>
      <c r="C517" s="101" t="s">
        <v>3987</v>
      </c>
      <c r="D517" s="101" t="s">
        <v>3305</v>
      </c>
      <c r="E517" s="101" t="s">
        <v>3279</v>
      </c>
      <c r="F517" s="102">
        <v>14.04</v>
      </c>
      <c r="G517" s="102">
        <v>14.239999999999998</v>
      </c>
      <c r="H517" s="102">
        <v>11.23</v>
      </c>
      <c r="I517" s="102"/>
      <c r="J517" s="445"/>
      <c r="K517" s="258">
        <f>ROUND(SUMIF('VGT-Bewegungsdaten'!B:B,A517,'VGT-Bewegungsdaten'!D:D),3)</f>
        <v>0</v>
      </c>
      <c r="L517" s="259">
        <f>ROUND(SUMIF('VGT-Bewegungsdaten'!B:B,$A517,'VGT-Bewegungsdaten'!E:E),5)</f>
        <v>0</v>
      </c>
      <c r="N517" s="298" t="s">
        <v>4918</v>
      </c>
      <c r="O517" s="298" t="s">
        <v>4925</v>
      </c>
      <c r="P517" s="261">
        <f>ROUND(SUMIF('AV-Bewegungsdaten'!B:B,A517,'AV-Bewegungsdaten'!D:D),3)</f>
        <v>0</v>
      </c>
      <c r="Q517" s="259">
        <f>ROUND(SUMIF('AV-Bewegungsdaten'!B:B,$A517,'AV-Bewegungsdaten'!E:E),5)</f>
        <v>0</v>
      </c>
      <c r="S517" s="444"/>
      <c r="T517" s="444"/>
      <c r="U517" s="261">
        <f>ROUND(SUMIF('DV-Bewegungsdaten'!B:B,A517,'DV-Bewegungsdaten'!D:D),3)</f>
        <v>0</v>
      </c>
      <c r="V517" s="259">
        <f>ROUND(SUMIF('DV-Bewegungsdaten'!B:B,A517,'DV-Bewegungsdaten'!E:E),5)</f>
        <v>0</v>
      </c>
      <c r="X517" s="444"/>
      <c r="Y517" s="444"/>
      <c r="AK517" s="305"/>
    </row>
    <row r="518" spans="1:37" ht="15" customHeight="1" x14ac:dyDescent="0.25">
      <c r="A518" s="103" t="s">
        <v>4109</v>
      </c>
      <c r="B518" s="101" t="s">
        <v>2068</v>
      </c>
      <c r="C518" s="101" t="s">
        <v>3987</v>
      </c>
      <c r="D518" s="101" t="s">
        <v>4066</v>
      </c>
      <c r="E518" s="101" t="s">
        <v>4040</v>
      </c>
      <c r="F518" s="102">
        <v>14.01</v>
      </c>
      <c r="G518" s="102">
        <v>14.209999999999999</v>
      </c>
      <c r="H518" s="102">
        <v>11.21</v>
      </c>
      <c r="I518" s="102"/>
      <c r="J518" s="445"/>
      <c r="K518" s="258">
        <f>ROUND(SUMIF('VGT-Bewegungsdaten'!B:B,A518,'VGT-Bewegungsdaten'!D:D),3)</f>
        <v>0</v>
      </c>
      <c r="L518" s="259">
        <f>ROUND(SUMIF('VGT-Bewegungsdaten'!B:B,$A518,'VGT-Bewegungsdaten'!E:E),5)</f>
        <v>0</v>
      </c>
      <c r="N518" s="298" t="s">
        <v>4918</v>
      </c>
      <c r="O518" s="298" t="s">
        <v>4925</v>
      </c>
      <c r="P518" s="261">
        <f>ROUND(SUMIF('AV-Bewegungsdaten'!B:B,A518,'AV-Bewegungsdaten'!D:D),3)</f>
        <v>0</v>
      </c>
      <c r="Q518" s="259">
        <f>ROUND(SUMIF('AV-Bewegungsdaten'!B:B,$A518,'AV-Bewegungsdaten'!E:E),5)</f>
        <v>0</v>
      </c>
      <c r="S518" s="444"/>
      <c r="T518" s="444"/>
      <c r="U518" s="261">
        <f>ROUND(SUMIF('DV-Bewegungsdaten'!B:B,A518,'DV-Bewegungsdaten'!D:D),3)</f>
        <v>0</v>
      </c>
      <c r="V518" s="259">
        <f>ROUND(SUMIF('DV-Bewegungsdaten'!B:B,A518,'DV-Bewegungsdaten'!E:E),5)</f>
        <v>0</v>
      </c>
      <c r="X518" s="444"/>
      <c r="Y518" s="444"/>
      <c r="AK518" s="305"/>
    </row>
    <row r="519" spans="1:37" ht="15" customHeight="1" x14ac:dyDescent="0.25">
      <c r="A519" s="103" t="s">
        <v>7093</v>
      </c>
      <c r="B519" s="101" t="s">
        <v>2068</v>
      </c>
      <c r="C519" s="101" t="s">
        <v>3987</v>
      </c>
      <c r="D519" s="101" t="s">
        <v>7094</v>
      </c>
      <c r="E519" s="101" t="s">
        <v>6372</v>
      </c>
      <c r="F519" s="102">
        <v>13.87</v>
      </c>
      <c r="G519" s="102">
        <v>14.069999999999999</v>
      </c>
      <c r="H519" s="102">
        <v>11.1</v>
      </c>
      <c r="I519" s="102"/>
      <c r="J519" s="445"/>
      <c r="K519" s="258">
        <f>ROUND(SUMIF('VGT-Bewegungsdaten'!B:B,A519,'VGT-Bewegungsdaten'!D:D),3)</f>
        <v>0</v>
      </c>
      <c r="L519" s="259">
        <f>ROUND(SUMIF('VGT-Bewegungsdaten'!B:B,$A519,'VGT-Bewegungsdaten'!E:E),5)</f>
        <v>0</v>
      </c>
      <c r="N519" s="298" t="s">
        <v>4918</v>
      </c>
      <c r="O519" s="298" t="s">
        <v>4925</v>
      </c>
      <c r="P519" s="261">
        <f>ROUND(SUMIF('AV-Bewegungsdaten'!B:B,A519,'AV-Bewegungsdaten'!D:D),3)</f>
        <v>0</v>
      </c>
      <c r="Q519" s="259">
        <f>ROUND(SUMIF('AV-Bewegungsdaten'!B:B,$A519,'AV-Bewegungsdaten'!E:E),5)</f>
        <v>0</v>
      </c>
      <c r="S519" s="444"/>
      <c r="T519" s="444"/>
      <c r="U519" s="261">
        <f>ROUND(SUMIF('DV-Bewegungsdaten'!B:B,A519,'DV-Bewegungsdaten'!D:D),3)</f>
        <v>0</v>
      </c>
      <c r="V519" s="259">
        <f>ROUND(SUMIF('DV-Bewegungsdaten'!B:B,A519,'DV-Bewegungsdaten'!E:E),5)</f>
        <v>0</v>
      </c>
      <c r="X519" s="444"/>
      <c r="Y519" s="444"/>
      <c r="AK519" s="305"/>
    </row>
    <row r="520" spans="1:37" ht="15" customHeight="1" x14ac:dyDescent="0.25">
      <c r="A520" s="103" t="s">
        <v>2430</v>
      </c>
      <c r="B520" s="101" t="s">
        <v>2068</v>
      </c>
      <c r="C520" s="101" t="s">
        <v>3987</v>
      </c>
      <c r="D520" s="101" t="s">
        <v>1614</v>
      </c>
      <c r="E520" s="101" t="s">
        <v>2443</v>
      </c>
      <c r="F520" s="102">
        <v>16.100000000000001</v>
      </c>
      <c r="G520" s="102">
        <v>16.3</v>
      </c>
      <c r="H520" s="102">
        <v>12.88</v>
      </c>
      <c r="I520" s="102"/>
      <c r="J520" s="445"/>
      <c r="K520" s="258">
        <f>ROUND(SUMIF('VGT-Bewegungsdaten'!B:B,A520,'VGT-Bewegungsdaten'!D:D),3)</f>
        <v>0</v>
      </c>
      <c r="L520" s="259">
        <f>ROUND(SUMIF('VGT-Bewegungsdaten'!B:B,$A520,'VGT-Bewegungsdaten'!E:E),5)</f>
        <v>0</v>
      </c>
      <c r="N520" s="298" t="s">
        <v>4918</v>
      </c>
      <c r="O520" s="298" t="s">
        <v>4925</v>
      </c>
      <c r="P520" s="261">
        <f>ROUND(SUMIF('AV-Bewegungsdaten'!B:B,A520,'AV-Bewegungsdaten'!D:D),3)</f>
        <v>0</v>
      </c>
      <c r="Q520" s="259">
        <f>ROUND(SUMIF('AV-Bewegungsdaten'!B:B,$A520,'AV-Bewegungsdaten'!E:E),5)</f>
        <v>0</v>
      </c>
      <c r="S520" s="444"/>
      <c r="T520" s="444"/>
      <c r="U520" s="261">
        <f>ROUND(SUMIF('DV-Bewegungsdaten'!B:B,A520,'DV-Bewegungsdaten'!D:D),3)</f>
        <v>0</v>
      </c>
      <c r="V520" s="259">
        <f>ROUND(SUMIF('DV-Bewegungsdaten'!B:B,A520,'DV-Bewegungsdaten'!E:E),5)</f>
        <v>0</v>
      </c>
      <c r="X520" s="444"/>
      <c r="Y520" s="444"/>
      <c r="AK520" s="305"/>
    </row>
    <row r="521" spans="1:37" ht="15" customHeight="1" x14ac:dyDescent="0.25">
      <c r="A521" s="103" t="s">
        <v>1683</v>
      </c>
      <c r="B521" s="101" t="s">
        <v>2068</v>
      </c>
      <c r="C521" s="101" t="s">
        <v>3987</v>
      </c>
      <c r="D521" s="101" t="s">
        <v>1684</v>
      </c>
      <c r="E521" s="101" t="s">
        <v>1533</v>
      </c>
      <c r="F521" s="102">
        <v>19.100000000000001</v>
      </c>
      <c r="G521" s="102">
        <v>19.3</v>
      </c>
      <c r="H521" s="102">
        <v>15.28</v>
      </c>
      <c r="I521" s="102"/>
      <c r="J521" s="445"/>
      <c r="K521" s="258">
        <f>ROUND(SUMIF('VGT-Bewegungsdaten'!B:B,A521,'VGT-Bewegungsdaten'!D:D),3)</f>
        <v>0</v>
      </c>
      <c r="L521" s="259">
        <f>ROUND(SUMIF('VGT-Bewegungsdaten'!B:B,$A521,'VGT-Bewegungsdaten'!E:E),5)</f>
        <v>0</v>
      </c>
      <c r="N521" s="298" t="s">
        <v>4918</v>
      </c>
      <c r="O521" s="298" t="s">
        <v>4925</v>
      </c>
      <c r="P521" s="261">
        <f>ROUND(SUMIF('AV-Bewegungsdaten'!B:B,A521,'AV-Bewegungsdaten'!D:D),3)</f>
        <v>0</v>
      </c>
      <c r="Q521" s="259">
        <f>ROUND(SUMIF('AV-Bewegungsdaten'!B:B,$A521,'AV-Bewegungsdaten'!E:E),5)</f>
        <v>0</v>
      </c>
      <c r="S521" s="444"/>
      <c r="T521" s="444"/>
      <c r="U521" s="261">
        <f>ROUND(SUMIF('DV-Bewegungsdaten'!B:B,A521,'DV-Bewegungsdaten'!D:D),3)</f>
        <v>0</v>
      </c>
      <c r="V521" s="259">
        <f>ROUND(SUMIF('DV-Bewegungsdaten'!B:B,A521,'DV-Bewegungsdaten'!E:E),5)</f>
        <v>0</v>
      </c>
      <c r="X521" s="444"/>
      <c r="Y521" s="444"/>
      <c r="AK521" s="305"/>
    </row>
    <row r="522" spans="1:37" ht="15" customHeight="1" x14ac:dyDescent="0.25">
      <c r="A522" s="103" t="s">
        <v>1685</v>
      </c>
      <c r="B522" s="101" t="s">
        <v>2068</v>
      </c>
      <c r="C522" s="101" t="s">
        <v>3987</v>
      </c>
      <c r="D522" s="101" t="s">
        <v>1686</v>
      </c>
      <c r="E522" s="101" t="s">
        <v>1536</v>
      </c>
      <c r="F522" s="102">
        <v>19.100000000000001</v>
      </c>
      <c r="G522" s="102">
        <v>19.3</v>
      </c>
      <c r="H522" s="102">
        <v>15.28</v>
      </c>
      <c r="I522" s="102"/>
      <c r="J522" s="445"/>
      <c r="K522" s="258">
        <f>ROUND(SUMIF('VGT-Bewegungsdaten'!B:B,A522,'VGT-Bewegungsdaten'!D:D),3)</f>
        <v>0</v>
      </c>
      <c r="L522" s="259">
        <f>ROUND(SUMIF('VGT-Bewegungsdaten'!B:B,$A522,'VGT-Bewegungsdaten'!E:E),5)</f>
        <v>0</v>
      </c>
      <c r="N522" s="298" t="s">
        <v>4918</v>
      </c>
      <c r="O522" s="298" t="s">
        <v>4925</v>
      </c>
      <c r="P522" s="261">
        <f>ROUND(SUMIF('AV-Bewegungsdaten'!B:B,A522,'AV-Bewegungsdaten'!D:D),3)</f>
        <v>0</v>
      </c>
      <c r="Q522" s="259">
        <f>ROUND(SUMIF('AV-Bewegungsdaten'!B:B,$A522,'AV-Bewegungsdaten'!E:E),5)</f>
        <v>0</v>
      </c>
      <c r="S522" s="444"/>
      <c r="T522" s="444"/>
      <c r="U522" s="261">
        <f>ROUND(SUMIF('DV-Bewegungsdaten'!B:B,A522,'DV-Bewegungsdaten'!D:D),3)</f>
        <v>0</v>
      </c>
      <c r="V522" s="259">
        <f>ROUND(SUMIF('DV-Bewegungsdaten'!B:B,A522,'DV-Bewegungsdaten'!E:E),5)</f>
        <v>0</v>
      </c>
      <c r="X522" s="444"/>
      <c r="Y522" s="444"/>
      <c r="AK522" s="305"/>
    </row>
    <row r="523" spans="1:37" ht="15" customHeight="1" x14ac:dyDescent="0.25">
      <c r="A523" s="103" t="s">
        <v>2606</v>
      </c>
      <c r="B523" s="101" t="s">
        <v>2068</v>
      </c>
      <c r="C523" s="101" t="s">
        <v>3987</v>
      </c>
      <c r="D523" s="101" t="s">
        <v>2607</v>
      </c>
      <c r="E523" s="101" t="s">
        <v>2536</v>
      </c>
      <c r="F523" s="102">
        <v>19.07</v>
      </c>
      <c r="G523" s="102">
        <v>19.27</v>
      </c>
      <c r="H523" s="102">
        <v>15.26</v>
      </c>
      <c r="I523" s="102"/>
      <c r="J523" s="445"/>
      <c r="K523" s="258">
        <f>ROUND(SUMIF('VGT-Bewegungsdaten'!B:B,A523,'VGT-Bewegungsdaten'!D:D),3)</f>
        <v>0</v>
      </c>
      <c r="L523" s="259">
        <f>ROUND(SUMIF('VGT-Bewegungsdaten'!B:B,$A523,'VGT-Bewegungsdaten'!E:E),5)</f>
        <v>0</v>
      </c>
      <c r="N523" s="298" t="s">
        <v>4918</v>
      </c>
      <c r="O523" s="298" t="s">
        <v>4925</v>
      </c>
      <c r="P523" s="261">
        <f>ROUND(SUMIF('AV-Bewegungsdaten'!B:B,A523,'AV-Bewegungsdaten'!D:D),3)</f>
        <v>0</v>
      </c>
      <c r="Q523" s="259">
        <f>ROUND(SUMIF('AV-Bewegungsdaten'!B:B,$A523,'AV-Bewegungsdaten'!E:E),5)</f>
        <v>0</v>
      </c>
      <c r="S523" s="444"/>
      <c r="T523" s="444"/>
      <c r="U523" s="261">
        <f>ROUND(SUMIF('DV-Bewegungsdaten'!B:B,A523,'DV-Bewegungsdaten'!D:D),3)</f>
        <v>0</v>
      </c>
      <c r="V523" s="259">
        <f>ROUND(SUMIF('DV-Bewegungsdaten'!B:B,A523,'DV-Bewegungsdaten'!E:E),5)</f>
        <v>0</v>
      </c>
      <c r="X523" s="444"/>
      <c r="Y523" s="444"/>
      <c r="AK523" s="305"/>
    </row>
    <row r="524" spans="1:37" ht="15" customHeight="1" x14ac:dyDescent="0.25">
      <c r="A524" s="103" t="s">
        <v>3349</v>
      </c>
      <c r="B524" s="101" t="s">
        <v>2068</v>
      </c>
      <c r="C524" s="101" t="s">
        <v>3987</v>
      </c>
      <c r="D524" s="101" t="s">
        <v>3350</v>
      </c>
      <c r="E524" s="101" t="s">
        <v>3279</v>
      </c>
      <c r="F524" s="102">
        <v>19.04</v>
      </c>
      <c r="G524" s="102">
        <v>19.239999999999998</v>
      </c>
      <c r="H524" s="102">
        <v>15.23</v>
      </c>
      <c r="I524" s="102"/>
      <c r="J524" s="445"/>
      <c r="K524" s="258">
        <f>ROUND(SUMIF('VGT-Bewegungsdaten'!B:B,A524,'VGT-Bewegungsdaten'!D:D),3)</f>
        <v>0</v>
      </c>
      <c r="L524" s="259">
        <f>ROUND(SUMIF('VGT-Bewegungsdaten'!B:B,$A524,'VGT-Bewegungsdaten'!E:E),5)</f>
        <v>0</v>
      </c>
      <c r="N524" s="298" t="s">
        <v>4918</v>
      </c>
      <c r="O524" s="298" t="s">
        <v>4925</v>
      </c>
      <c r="P524" s="261">
        <f>ROUND(SUMIF('AV-Bewegungsdaten'!B:B,A524,'AV-Bewegungsdaten'!D:D),3)</f>
        <v>0</v>
      </c>
      <c r="Q524" s="259">
        <f>ROUND(SUMIF('AV-Bewegungsdaten'!B:B,$A524,'AV-Bewegungsdaten'!E:E),5)</f>
        <v>0</v>
      </c>
      <c r="S524" s="444"/>
      <c r="T524" s="444"/>
      <c r="U524" s="261">
        <f>ROUND(SUMIF('DV-Bewegungsdaten'!B:B,A524,'DV-Bewegungsdaten'!D:D),3)</f>
        <v>0</v>
      </c>
      <c r="V524" s="259">
        <f>ROUND(SUMIF('DV-Bewegungsdaten'!B:B,A524,'DV-Bewegungsdaten'!E:E),5)</f>
        <v>0</v>
      </c>
      <c r="X524" s="444"/>
      <c r="Y524" s="444"/>
      <c r="AK524" s="305"/>
    </row>
    <row r="525" spans="1:37" ht="15" customHeight="1" x14ac:dyDescent="0.25">
      <c r="A525" s="103" t="s">
        <v>4110</v>
      </c>
      <c r="B525" s="101" t="s">
        <v>2068</v>
      </c>
      <c r="C525" s="101" t="s">
        <v>3987</v>
      </c>
      <c r="D525" s="101" t="s">
        <v>4111</v>
      </c>
      <c r="E525" s="101" t="s">
        <v>4040</v>
      </c>
      <c r="F525" s="102">
        <v>19.009999999999998</v>
      </c>
      <c r="G525" s="102">
        <v>19.209999999999997</v>
      </c>
      <c r="H525" s="102">
        <v>15.21</v>
      </c>
      <c r="I525" s="102"/>
      <c r="J525" s="445"/>
      <c r="K525" s="258">
        <f>ROUND(SUMIF('VGT-Bewegungsdaten'!B:B,A525,'VGT-Bewegungsdaten'!D:D),3)</f>
        <v>0</v>
      </c>
      <c r="L525" s="259">
        <f>ROUND(SUMIF('VGT-Bewegungsdaten'!B:B,$A525,'VGT-Bewegungsdaten'!E:E),5)</f>
        <v>0</v>
      </c>
      <c r="N525" s="298" t="s">
        <v>4918</v>
      </c>
      <c r="O525" s="298" t="s">
        <v>4925</v>
      </c>
      <c r="P525" s="261">
        <f>ROUND(SUMIF('AV-Bewegungsdaten'!B:B,A525,'AV-Bewegungsdaten'!D:D),3)</f>
        <v>0</v>
      </c>
      <c r="Q525" s="259">
        <f>ROUND(SUMIF('AV-Bewegungsdaten'!B:B,$A525,'AV-Bewegungsdaten'!E:E),5)</f>
        <v>0</v>
      </c>
      <c r="S525" s="444"/>
      <c r="T525" s="444"/>
      <c r="U525" s="261">
        <f>ROUND(SUMIF('DV-Bewegungsdaten'!B:B,A525,'DV-Bewegungsdaten'!D:D),3)</f>
        <v>0</v>
      </c>
      <c r="V525" s="259">
        <f>ROUND(SUMIF('DV-Bewegungsdaten'!B:B,A525,'DV-Bewegungsdaten'!E:E),5)</f>
        <v>0</v>
      </c>
      <c r="X525" s="444"/>
      <c r="Y525" s="444"/>
      <c r="AK525" s="305"/>
    </row>
    <row r="526" spans="1:37" ht="15" customHeight="1" x14ac:dyDescent="0.25">
      <c r="A526" s="103" t="s">
        <v>1687</v>
      </c>
      <c r="B526" s="101" t="s">
        <v>2068</v>
      </c>
      <c r="C526" s="101" t="s">
        <v>3987</v>
      </c>
      <c r="D526" s="101" t="s">
        <v>1620</v>
      </c>
      <c r="E526" s="101" t="s">
        <v>2443</v>
      </c>
      <c r="F526" s="102">
        <v>17.100000000000001</v>
      </c>
      <c r="G526" s="102">
        <v>17.3</v>
      </c>
      <c r="H526" s="102">
        <v>13.68</v>
      </c>
      <c r="I526" s="102"/>
      <c r="J526" s="445"/>
      <c r="K526" s="258">
        <f>ROUND(SUMIF('VGT-Bewegungsdaten'!B:B,A526,'VGT-Bewegungsdaten'!D:D),3)</f>
        <v>0</v>
      </c>
      <c r="L526" s="259">
        <f>ROUND(SUMIF('VGT-Bewegungsdaten'!B:B,$A526,'VGT-Bewegungsdaten'!E:E),5)</f>
        <v>0</v>
      </c>
      <c r="N526" s="298" t="s">
        <v>4918</v>
      </c>
      <c r="O526" s="298" t="s">
        <v>4925</v>
      </c>
      <c r="P526" s="261">
        <f>ROUND(SUMIF('AV-Bewegungsdaten'!B:B,A526,'AV-Bewegungsdaten'!D:D),3)</f>
        <v>0</v>
      </c>
      <c r="Q526" s="259">
        <f>ROUND(SUMIF('AV-Bewegungsdaten'!B:B,$A526,'AV-Bewegungsdaten'!E:E),5)</f>
        <v>0</v>
      </c>
      <c r="S526" s="444"/>
      <c r="T526" s="444"/>
      <c r="U526" s="261">
        <f>ROUND(SUMIF('DV-Bewegungsdaten'!B:B,A526,'DV-Bewegungsdaten'!D:D),3)</f>
        <v>0</v>
      </c>
      <c r="V526" s="259">
        <f>ROUND(SUMIF('DV-Bewegungsdaten'!B:B,A526,'DV-Bewegungsdaten'!E:E),5)</f>
        <v>0</v>
      </c>
      <c r="X526" s="444"/>
      <c r="Y526" s="444"/>
      <c r="AK526" s="305"/>
    </row>
    <row r="527" spans="1:37" ht="15" customHeight="1" x14ac:dyDescent="0.25">
      <c r="A527" s="103" t="s">
        <v>1688</v>
      </c>
      <c r="B527" s="101" t="s">
        <v>2068</v>
      </c>
      <c r="C527" s="101" t="s">
        <v>3987</v>
      </c>
      <c r="D527" s="101" t="s">
        <v>225</v>
      </c>
      <c r="E527" s="101" t="s">
        <v>1533</v>
      </c>
      <c r="F527" s="102">
        <v>20.100000000000001</v>
      </c>
      <c r="G527" s="102">
        <v>20.3</v>
      </c>
      <c r="H527" s="102">
        <v>16.079999999999998</v>
      </c>
      <c r="I527" s="102"/>
      <c r="J527" s="445"/>
      <c r="K527" s="258">
        <f>ROUND(SUMIF('VGT-Bewegungsdaten'!B:B,A527,'VGT-Bewegungsdaten'!D:D),3)</f>
        <v>0</v>
      </c>
      <c r="L527" s="259">
        <f>ROUND(SUMIF('VGT-Bewegungsdaten'!B:B,$A527,'VGT-Bewegungsdaten'!E:E),5)</f>
        <v>0</v>
      </c>
      <c r="N527" s="298" t="s">
        <v>4918</v>
      </c>
      <c r="O527" s="298" t="s">
        <v>4925</v>
      </c>
      <c r="P527" s="261">
        <f>ROUND(SUMIF('AV-Bewegungsdaten'!B:B,A527,'AV-Bewegungsdaten'!D:D),3)</f>
        <v>0</v>
      </c>
      <c r="Q527" s="259">
        <f>ROUND(SUMIF('AV-Bewegungsdaten'!B:B,$A527,'AV-Bewegungsdaten'!E:E),5)</f>
        <v>0</v>
      </c>
      <c r="S527" s="444"/>
      <c r="T527" s="444"/>
      <c r="U527" s="261">
        <f>ROUND(SUMIF('DV-Bewegungsdaten'!B:B,A527,'DV-Bewegungsdaten'!D:D),3)</f>
        <v>0</v>
      </c>
      <c r="V527" s="259">
        <f>ROUND(SUMIF('DV-Bewegungsdaten'!B:B,A527,'DV-Bewegungsdaten'!E:E),5)</f>
        <v>0</v>
      </c>
      <c r="X527" s="444"/>
      <c r="Y527" s="444"/>
      <c r="AK527" s="305"/>
    </row>
    <row r="528" spans="1:37" ht="15" customHeight="1" x14ac:dyDescent="0.25">
      <c r="A528" s="103" t="s">
        <v>1689</v>
      </c>
      <c r="B528" s="101" t="s">
        <v>2068</v>
      </c>
      <c r="C528" s="101" t="s">
        <v>3987</v>
      </c>
      <c r="D528" s="101" t="s">
        <v>227</v>
      </c>
      <c r="E528" s="101" t="s">
        <v>1536</v>
      </c>
      <c r="F528" s="102">
        <v>20.100000000000001</v>
      </c>
      <c r="G528" s="102">
        <v>20.3</v>
      </c>
      <c r="H528" s="102">
        <v>16.079999999999998</v>
      </c>
      <c r="I528" s="102"/>
      <c r="J528" s="445"/>
      <c r="K528" s="258">
        <f>ROUND(SUMIF('VGT-Bewegungsdaten'!B:B,A528,'VGT-Bewegungsdaten'!D:D),3)</f>
        <v>0</v>
      </c>
      <c r="L528" s="259">
        <f>ROUND(SUMIF('VGT-Bewegungsdaten'!B:B,$A528,'VGT-Bewegungsdaten'!E:E),5)</f>
        <v>0</v>
      </c>
      <c r="N528" s="298" t="s">
        <v>4918</v>
      </c>
      <c r="O528" s="298" t="s">
        <v>4925</v>
      </c>
      <c r="P528" s="261">
        <f>ROUND(SUMIF('AV-Bewegungsdaten'!B:B,A528,'AV-Bewegungsdaten'!D:D),3)</f>
        <v>0</v>
      </c>
      <c r="Q528" s="259">
        <f>ROUND(SUMIF('AV-Bewegungsdaten'!B:B,$A528,'AV-Bewegungsdaten'!E:E),5)</f>
        <v>0</v>
      </c>
      <c r="S528" s="444"/>
      <c r="T528" s="444"/>
      <c r="U528" s="261">
        <f>ROUND(SUMIF('DV-Bewegungsdaten'!B:B,A528,'DV-Bewegungsdaten'!D:D),3)</f>
        <v>0</v>
      </c>
      <c r="V528" s="259">
        <f>ROUND(SUMIF('DV-Bewegungsdaten'!B:B,A528,'DV-Bewegungsdaten'!E:E),5)</f>
        <v>0</v>
      </c>
      <c r="X528" s="444"/>
      <c r="Y528" s="444"/>
      <c r="AK528" s="305"/>
    </row>
    <row r="529" spans="1:37" ht="15" customHeight="1" x14ac:dyDescent="0.25">
      <c r="A529" s="103" t="s">
        <v>2608</v>
      </c>
      <c r="B529" s="101" t="s">
        <v>2068</v>
      </c>
      <c r="C529" s="101" t="s">
        <v>3987</v>
      </c>
      <c r="D529" s="101" t="s">
        <v>2566</v>
      </c>
      <c r="E529" s="101" t="s">
        <v>2536</v>
      </c>
      <c r="F529" s="102">
        <v>20.07</v>
      </c>
      <c r="G529" s="102">
        <v>20.27</v>
      </c>
      <c r="H529" s="102">
        <v>16.059999999999999</v>
      </c>
      <c r="I529" s="102"/>
      <c r="J529" s="445"/>
      <c r="K529" s="258">
        <f>ROUND(SUMIF('VGT-Bewegungsdaten'!B:B,A529,'VGT-Bewegungsdaten'!D:D),3)</f>
        <v>0</v>
      </c>
      <c r="L529" s="259">
        <f>ROUND(SUMIF('VGT-Bewegungsdaten'!B:B,$A529,'VGT-Bewegungsdaten'!E:E),5)</f>
        <v>0</v>
      </c>
      <c r="N529" s="298" t="s">
        <v>4918</v>
      </c>
      <c r="O529" s="298" t="s">
        <v>4925</v>
      </c>
      <c r="P529" s="261">
        <f>ROUND(SUMIF('AV-Bewegungsdaten'!B:B,A529,'AV-Bewegungsdaten'!D:D),3)</f>
        <v>0</v>
      </c>
      <c r="Q529" s="259">
        <f>ROUND(SUMIF('AV-Bewegungsdaten'!B:B,$A529,'AV-Bewegungsdaten'!E:E),5)</f>
        <v>0</v>
      </c>
      <c r="S529" s="444"/>
      <c r="T529" s="444"/>
      <c r="U529" s="261">
        <f>ROUND(SUMIF('DV-Bewegungsdaten'!B:B,A529,'DV-Bewegungsdaten'!D:D),3)</f>
        <v>0</v>
      </c>
      <c r="V529" s="259">
        <f>ROUND(SUMIF('DV-Bewegungsdaten'!B:B,A529,'DV-Bewegungsdaten'!E:E),5)</f>
        <v>0</v>
      </c>
      <c r="X529" s="444"/>
      <c r="Y529" s="444"/>
      <c r="AK529" s="305"/>
    </row>
    <row r="530" spans="1:37" ht="15" customHeight="1" x14ac:dyDescent="0.25">
      <c r="A530" s="103" t="s">
        <v>3351</v>
      </c>
      <c r="B530" s="101" t="s">
        <v>2068</v>
      </c>
      <c r="C530" s="101" t="s">
        <v>3987</v>
      </c>
      <c r="D530" s="101" t="s">
        <v>3309</v>
      </c>
      <c r="E530" s="101" t="s">
        <v>3279</v>
      </c>
      <c r="F530" s="102">
        <v>20.04</v>
      </c>
      <c r="G530" s="102">
        <v>20.239999999999998</v>
      </c>
      <c r="H530" s="102">
        <v>16.03</v>
      </c>
      <c r="I530" s="102"/>
      <c r="J530" s="445"/>
      <c r="K530" s="258">
        <f>ROUND(SUMIF('VGT-Bewegungsdaten'!B:B,A530,'VGT-Bewegungsdaten'!D:D),3)</f>
        <v>0</v>
      </c>
      <c r="L530" s="259">
        <f>ROUND(SUMIF('VGT-Bewegungsdaten'!B:B,$A530,'VGT-Bewegungsdaten'!E:E),5)</f>
        <v>0</v>
      </c>
      <c r="N530" s="298" t="s">
        <v>4918</v>
      </c>
      <c r="O530" s="298" t="s">
        <v>4925</v>
      </c>
      <c r="P530" s="261">
        <f>ROUND(SUMIF('AV-Bewegungsdaten'!B:B,A530,'AV-Bewegungsdaten'!D:D),3)</f>
        <v>0</v>
      </c>
      <c r="Q530" s="259">
        <f>ROUND(SUMIF('AV-Bewegungsdaten'!B:B,$A530,'AV-Bewegungsdaten'!E:E),5)</f>
        <v>0</v>
      </c>
      <c r="S530" s="444"/>
      <c r="T530" s="444"/>
      <c r="U530" s="261">
        <f>ROUND(SUMIF('DV-Bewegungsdaten'!B:B,A530,'DV-Bewegungsdaten'!D:D),3)</f>
        <v>0</v>
      </c>
      <c r="V530" s="259">
        <f>ROUND(SUMIF('DV-Bewegungsdaten'!B:B,A530,'DV-Bewegungsdaten'!E:E),5)</f>
        <v>0</v>
      </c>
      <c r="X530" s="444"/>
      <c r="Y530" s="444"/>
      <c r="AK530" s="305"/>
    </row>
    <row r="531" spans="1:37" ht="15" customHeight="1" x14ac:dyDescent="0.25">
      <c r="A531" s="103" t="s">
        <v>4112</v>
      </c>
      <c r="B531" s="101" t="s">
        <v>2068</v>
      </c>
      <c r="C531" s="101" t="s">
        <v>3987</v>
      </c>
      <c r="D531" s="101" t="s">
        <v>4070</v>
      </c>
      <c r="E531" s="101" t="s">
        <v>4040</v>
      </c>
      <c r="F531" s="102">
        <v>20.009999999999998</v>
      </c>
      <c r="G531" s="102">
        <v>20.209999999999997</v>
      </c>
      <c r="H531" s="102">
        <v>16.010000000000002</v>
      </c>
      <c r="I531" s="102"/>
      <c r="J531" s="445"/>
      <c r="K531" s="258">
        <f>ROUND(SUMIF('VGT-Bewegungsdaten'!B:B,A531,'VGT-Bewegungsdaten'!D:D),3)</f>
        <v>0</v>
      </c>
      <c r="L531" s="259">
        <f>ROUND(SUMIF('VGT-Bewegungsdaten'!B:B,$A531,'VGT-Bewegungsdaten'!E:E),5)</f>
        <v>0</v>
      </c>
      <c r="N531" s="298" t="s">
        <v>4918</v>
      </c>
      <c r="O531" s="298" t="s">
        <v>4925</v>
      </c>
      <c r="P531" s="261">
        <f>ROUND(SUMIF('AV-Bewegungsdaten'!B:B,A531,'AV-Bewegungsdaten'!D:D),3)</f>
        <v>0</v>
      </c>
      <c r="Q531" s="259">
        <f>ROUND(SUMIF('AV-Bewegungsdaten'!B:B,$A531,'AV-Bewegungsdaten'!E:E),5)</f>
        <v>0</v>
      </c>
      <c r="S531" s="444"/>
      <c r="T531" s="444"/>
      <c r="U531" s="261">
        <f>ROUND(SUMIF('DV-Bewegungsdaten'!B:B,A531,'DV-Bewegungsdaten'!D:D),3)</f>
        <v>0</v>
      </c>
      <c r="V531" s="259">
        <f>ROUND(SUMIF('DV-Bewegungsdaten'!B:B,A531,'DV-Bewegungsdaten'!E:E),5)</f>
        <v>0</v>
      </c>
      <c r="X531" s="444"/>
      <c r="Y531" s="444"/>
      <c r="AK531" s="305"/>
    </row>
    <row r="532" spans="1:37" ht="15" customHeight="1" x14ac:dyDescent="0.25">
      <c r="A532" s="103" t="s">
        <v>1690</v>
      </c>
      <c r="B532" s="101" t="s">
        <v>2068</v>
      </c>
      <c r="C532" s="101" t="s">
        <v>3987</v>
      </c>
      <c r="D532" s="101" t="s">
        <v>229</v>
      </c>
      <c r="E532" s="101" t="s">
        <v>2443</v>
      </c>
      <c r="F532" s="102">
        <v>17.100000000000001</v>
      </c>
      <c r="G532" s="102">
        <v>17.3</v>
      </c>
      <c r="H532" s="102">
        <v>13.68</v>
      </c>
      <c r="I532" s="102"/>
      <c r="J532" s="445"/>
      <c r="K532" s="258">
        <f>ROUND(SUMIF('VGT-Bewegungsdaten'!B:B,A532,'VGT-Bewegungsdaten'!D:D),3)</f>
        <v>0</v>
      </c>
      <c r="L532" s="259">
        <f>ROUND(SUMIF('VGT-Bewegungsdaten'!B:B,$A532,'VGT-Bewegungsdaten'!E:E),5)</f>
        <v>0</v>
      </c>
      <c r="N532" s="298" t="s">
        <v>4918</v>
      </c>
      <c r="O532" s="298" t="s">
        <v>4925</v>
      </c>
      <c r="P532" s="261">
        <f>ROUND(SUMIF('AV-Bewegungsdaten'!B:B,A532,'AV-Bewegungsdaten'!D:D),3)</f>
        <v>0</v>
      </c>
      <c r="Q532" s="259">
        <f>ROUND(SUMIF('AV-Bewegungsdaten'!B:B,$A532,'AV-Bewegungsdaten'!E:E),5)</f>
        <v>0</v>
      </c>
      <c r="S532" s="444"/>
      <c r="T532" s="444"/>
      <c r="U532" s="261">
        <f>ROUND(SUMIF('DV-Bewegungsdaten'!B:B,A532,'DV-Bewegungsdaten'!D:D),3)</f>
        <v>0</v>
      </c>
      <c r="V532" s="259">
        <f>ROUND(SUMIF('DV-Bewegungsdaten'!B:B,A532,'DV-Bewegungsdaten'!E:E),5)</f>
        <v>0</v>
      </c>
      <c r="X532" s="444"/>
      <c r="Y532" s="444"/>
      <c r="AK532" s="305"/>
    </row>
    <row r="533" spans="1:37" ht="15" customHeight="1" x14ac:dyDescent="0.25">
      <c r="A533" s="103" t="s">
        <v>1691</v>
      </c>
      <c r="B533" s="101" t="s">
        <v>2068</v>
      </c>
      <c r="C533" s="101" t="s">
        <v>3987</v>
      </c>
      <c r="D533" s="101" t="s">
        <v>231</v>
      </c>
      <c r="E533" s="101" t="s">
        <v>1533</v>
      </c>
      <c r="F533" s="102">
        <v>20.100000000000001</v>
      </c>
      <c r="G533" s="102">
        <v>20.3</v>
      </c>
      <c r="H533" s="102">
        <v>16.079999999999998</v>
      </c>
      <c r="I533" s="102"/>
      <c r="J533" s="445"/>
      <c r="K533" s="258">
        <f>ROUND(SUMIF('VGT-Bewegungsdaten'!B:B,A533,'VGT-Bewegungsdaten'!D:D),3)</f>
        <v>0</v>
      </c>
      <c r="L533" s="259">
        <f>ROUND(SUMIF('VGT-Bewegungsdaten'!B:B,$A533,'VGT-Bewegungsdaten'!E:E),5)</f>
        <v>0</v>
      </c>
      <c r="N533" s="298" t="s">
        <v>4918</v>
      </c>
      <c r="O533" s="298" t="s">
        <v>4925</v>
      </c>
      <c r="P533" s="261">
        <f>ROUND(SUMIF('AV-Bewegungsdaten'!B:B,A533,'AV-Bewegungsdaten'!D:D),3)</f>
        <v>0</v>
      </c>
      <c r="Q533" s="259">
        <f>ROUND(SUMIF('AV-Bewegungsdaten'!B:B,$A533,'AV-Bewegungsdaten'!E:E),5)</f>
        <v>0</v>
      </c>
      <c r="S533" s="444"/>
      <c r="T533" s="444"/>
      <c r="U533" s="261">
        <f>ROUND(SUMIF('DV-Bewegungsdaten'!B:B,A533,'DV-Bewegungsdaten'!D:D),3)</f>
        <v>0</v>
      </c>
      <c r="V533" s="259">
        <f>ROUND(SUMIF('DV-Bewegungsdaten'!B:B,A533,'DV-Bewegungsdaten'!E:E),5)</f>
        <v>0</v>
      </c>
      <c r="X533" s="444"/>
      <c r="Y533" s="444"/>
      <c r="AK533" s="305"/>
    </row>
    <row r="534" spans="1:37" ht="15" customHeight="1" x14ac:dyDescent="0.25">
      <c r="A534" s="103" t="s">
        <v>1692</v>
      </c>
      <c r="B534" s="101" t="s">
        <v>2068</v>
      </c>
      <c r="C534" s="101" t="s">
        <v>3987</v>
      </c>
      <c r="D534" s="101" t="s">
        <v>233</v>
      </c>
      <c r="E534" s="101" t="s">
        <v>1536</v>
      </c>
      <c r="F534" s="102">
        <v>20.100000000000001</v>
      </c>
      <c r="G534" s="102">
        <v>20.3</v>
      </c>
      <c r="H534" s="102">
        <v>16.079999999999998</v>
      </c>
      <c r="I534" s="102"/>
      <c r="J534" s="445"/>
      <c r="K534" s="258">
        <f>ROUND(SUMIF('VGT-Bewegungsdaten'!B:B,A534,'VGT-Bewegungsdaten'!D:D),3)</f>
        <v>0</v>
      </c>
      <c r="L534" s="259">
        <f>ROUND(SUMIF('VGT-Bewegungsdaten'!B:B,$A534,'VGT-Bewegungsdaten'!E:E),5)</f>
        <v>0</v>
      </c>
      <c r="N534" s="298" t="s">
        <v>4918</v>
      </c>
      <c r="O534" s="298" t="s">
        <v>4925</v>
      </c>
      <c r="P534" s="261">
        <f>ROUND(SUMIF('AV-Bewegungsdaten'!B:B,A534,'AV-Bewegungsdaten'!D:D),3)</f>
        <v>0</v>
      </c>
      <c r="Q534" s="259">
        <f>ROUND(SUMIF('AV-Bewegungsdaten'!B:B,$A534,'AV-Bewegungsdaten'!E:E),5)</f>
        <v>0</v>
      </c>
      <c r="S534" s="444"/>
      <c r="T534" s="444"/>
      <c r="U534" s="261">
        <f>ROUND(SUMIF('DV-Bewegungsdaten'!B:B,A534,'DV-Bewegungsdaten'!D:D),3)</f>
        <v>0</v>
      </c>
      <c r="V534" s="259">
        <f>ROUND(SUMIF('DV-Bewegungsdaten'!B:B,A534,'DV-Bewegungsdaten'!E:E),5)</f>
        <v>0</v>
      </c>
      <c r="X534" s="444"/>
      <c r="Y534" s="444"/>
      <c r="AK534" s="305"/>
    </row>
    <row r="535" spans="1:37" ht="15" customHeight="1" x14ac:dyDescent="0.25">
      <c r="A535" s="103" t="s">
        <v>2609</v>
      </c>
      <c r="B535" s="101" t="s">
        <v>2068</v>
      </c>
      <c r="C535" s="101" t="s">
        <v>3987</v>
      </c>
      <c r="D535" s="101" t="s">
        <v>2568</v>
      </c>
      <c r="E535" s="101" t="s">
        <v>2536</v>
      </c>
      <c r="F535" s="102">
        <v>20.07</v>
      </c>
      <c r="G535" s="102">
        <v>20.27</v>
      </c>
      <c r="H535" s="102">
        <v>16.059999999999999</v>
      </c>
      <c r="I535" s="102"/>
      <c r="J535" s="445"/>
      <c r="K535" s="258">
        <f>ROUND(SUMIF('VGT-Bewegungsdaten'!B:B,A535,'VGT-Bewegungsdaten'!D:D),3)</f>
        <v>0</v>
      </c>
      <c r="L535" s="259">
        <f>ROUND(SUMIF('VGT-Bewegungsdaten'!B:B,$A535,'VGT-Bewegungsdaten'!E:E),5)</f>
        <v>0</v>
      </c>
      <c r="N535" s="298" t="s">
        <v>4918</v>
      </c>
      <c r="O535" s="298" t="s">
        <v>4925</v>
      </c>
      <c r="P535" s="261">
        <f>ROUND(SUMIF('AV-Bewegungsdaten'!B:B,A535,'AV-Bewegungsdaten'!D:D),3)</f>
        <v>0</v>
      </c>
      <c r="Q535" s="259">
        <f>ROUND(SUMIF('AV-Bewegungsdaten'!B:B,$A535,'AV-Bewegungsdaten'!E:E),5)</f>
        <v>0</v>
      </c>
      <c r="S535" s="444"/>
      <c r="T535" s="444"/>
      <c r="U535" s="261">
        <f>ROUND(SUMIF('DV-Bewegungsdaten'!B:B,A535,'DV-Bewegungsdaten'!D:D),3)</f>
        <v>0</v>
      </c>
      <c r="V535" s="259">
        <f>ROUND(SUMIF('DV-Bewegungsdaten'!B:B,A535,'DV-Bewegungsdaten'!E:E),5)</f>
        <v>0</v>
      </c>
      <c r="X535" s="444"/>
      <c r="Y535" s="444"/>
      <c r="AK535" s="305"/>
    </row>
    <row r="536" spans="1:37" ht="15" customHeight="1" x14ac:dyDescent="0.25">
      <c r="A536" s="103" t="s">
        <v>3352</v>
      </c>
      <c r="B536" s="101" t="s">
        <v>2068</v>
      </c>
      <c r="C536" s="101" t="s">
        <v>3987</v>
      </c>
      <c r="D536" s="101" t="s">
        <v>3311</v>
      </c>
      <c r="E536" s="101" t="s">
        <v>3279</v>
      </c>
      <c r="F536" s="102">
        <v>20.04</v>
      </c>
      <c r="G536" s="102">
        <v>20.239999999999998</v>
      </c>
      <c r="H536" s="102">
        <v>16.03</v>
      </c>
      <c r="I536" s="102"/>
      <c r="J536" s="445"/>
      <c r="K536" s="258">
        <f>ROUND(SUMIF('VGT-Bewegungsdaten'!B:B,A536,'VGT-Bewegungsdaten'!D:D),3)</f>
        <v>0</v>
      </c>
      <c r="L536" s="259">
        <f>ROUND(SUMIF('VGT-Bewegungsdaten'!B:B,$A536,'VGT-Bewegungsdaten'!E:E),5)</f>
        <v>0</v>
      </c>
      <c r="N536" s="298" t="s">
        <v>4918</v>
      </c>
      <c r="O536" s="298" t="s">
        <v>4925</v>
      </c>
      <c r="P536" s="261">
        <f>ROUND(SUMIF('AV-Bewegungsdaten'!B:B,A536,'AV-Bewegungsdaten'!D:D),3)</f>
        <v>0</v>
      </c>
      <c r="Q536" s="259">
        <f>ROUND(SUMIF('AV-Bewegungsdaten'!B:B,$A536,'AV-Bewegungsdaten'!E:E),5)</f>
        <v>0</v>
      </c>
      <c r="S536" s="444"/>
      <c r="T536" s="444"/>
      <c r="U536" s="261">
        <f>ROUND(SUMIF('DV-Bewegungsdaten'!B:B,A536,'DV-Bewegungsdaten'!D:D),3)</f>
        <v>0</v>
      </c>
      <c r="V536" s="259">
        <f>ROUND(SUMIF('DV-Bewegungsdaten'!B:B,A536,'DV-Bewegungsdaten'!E:E),5)</f>
        <v>0</v>
      </c>
      <c r="X536" s="444"/>
      <c r="Y536" s="444"/>
      <c r="AK536" s="305"/>
    </row>
    <row r="537" spans="1:37" ht="15" customHeight="1" x14ac:dyDescent="0.25">
      <c r="A537" s="103" t="s">
        <v>4113</v>
      </c>
      <c r="B537" s="101" t="s">
        <v>2068</v>
      </c>
      <c r="C537" s="101" t="s">
        <v>3987</v>
      </c>
      <c r="D537" s="101" t="s">
        <v>4072</v>
      </c>
      <c r="E537" s="101" t="s">
        <v>4040</v>
      </c>
      <c r="F537" s="102">
        <v>20.009999999999998</v>
      </c>
      <c r="G537" s="102">
        <v>20.209999999999997</v>
      </c>
      <c r="H537" s="102">
        <v>16.010000000000002</v>
      </c>
      <c r="I537" s="102"/>
      <c r="J537" s="445"/>
      <c r="K537" s="258">
        <f>ROUND(SUMIF('VGT-Bewegungsdaten'!B:B,A537,'VGT-Bewegungsdaten'!D:D),3)</f>
        <v>0</v>
      </c>
      <c r="L537" s="259">
        <f>ROUND(SUMIF('VGT-Bewegungsdaten'!B:B,$A537,'VGT-Bewegungsdaten'!E:E),5)</f>
        <v>0</v>
      </c>
      <c r="N537" s="298" t="s">
        <v>4918</v>
      </c>
      <c r="O537" s="298" t="s">
        <v>4925</v>
      </c>
      <c r="P537" s="261">
        <f>ROUND(SUMIF('AV-Bewegungsdaten'!B:B,A537,'AV-Bewegungsdaten'!D:D),3)</f>
        <v>0</v>
      </c>
      <c r="Q537" s="259">
        <f>ROUND(SUMIF('AV-Bewegungsdaten'!B:B,$A537,'AV-Bewegungsdaten'!E:E),5)</f>
        <v>0</v>
      </c>
      <c r="S537" s="444"/>
      <c r="T537" s="444"/>
      <c r="U537" s="261">
        <f>ROUND(SUMIF('DV-Bewegungsdaten'!B:B,A537,'DV-Bewegungsdaten'!D:D),3)</f>
        <v>0</v>
      </c>
      <c r="V537" s="259">
        <f>ROUND(SUMIF('DV-Bewegungsdaten'!B:B,A537,'DV-Bewegungsdaten'!E:E),5)</f>
        <v>0</v>
      </c>
      <c r="X537" s="444"/>
      <c r="Y537" s="444"/>
      <c r="AK537" s="305"/>
    </row>
    <row r="538" spans="1:37" ht="15" customHeight="1" x14ac:dyDescent="0.25">
      <c r="A538" s="103" t="s">
        <v>1693</v>
      </c>
      <c r="B538" s="101" t="s">
        <v>2068</v>
      </c>
      <c r="C538" s="101" t="s">
        <v>3987</v>
      </c>
      <c r="D538" s="101" t="s">
        <v>235</v>
      </c>
      <c r="E538" s="101" t="s">
        <v>2443</v>
      </c>
      <c r="F538" s="102">
        <v>18.100000000000001</v>
      </c>
      <c r="G538" s="102">
        <v>18.3</v>
      </c>
      <c r="H538" s="102">
        <v>14.48</v>
      </c>
      <c r="I538" s="102"/>
      <c r="J538" s="445"/>
      <c r="K538" s="258">
        <f>ROUND(SUMIF('VGT-Bewegungsdaten'!B:B,A538,'VGT-Bewegungsdaten'!D:D),3)</f>
        <v>0</v>
      </c>
      <c r="L538" s="259">
        <f>ROUND(SUMIF('VGT-Bewegungsdaten'!B:B,$A538,'VGT-Bewegungsdaten'!E:E),5)</f>
        <v>0</v>
      </c>
      <c r="N538" s="298" t="s">
        <v>4918</v>
      </c>
      <c r="O538" s="298" t="s">
        <v>4925</v>
      </c>
      <c r="P538" s="261">
        <f>ROUND(SUMIF('AV-Bewegungsdaten'!B:B,A538,'AV-Bewegungsdaten'!D:D),3)</f>
        <v>0</v>
      </c>
      <c r="Q538" s="259">
        <f>ROUND(SUMIF('AV-Bewegungsdaten'!B:B,$A538,'AV-Bewegungsdaten'!E:E),5)</f>
        <v>0</v>
      </c>
      <c r="S538" s="444"/>
      <c r="T538" s="444"/>
      <c r="U538" s="261">
        <f>ROUND(SUMIF('DV-Bewegungsdaten'!B:B,A538,'DV-Bewegungsdaten'!D:D),3)</f>
        <v>0</v>
      </c>
      <c r="V538" s="259">
        <f>ROUND(SUMIF('DV-Bewegungsdaten'!B:B,A538,'DV-Bewegungsdaten'!E:E),5)</f>
        <v>0</v>
      </c>
      <c r="X538" s="444"/>
      <c r="Y538" s="444"/>
      <c r="AK538" s="305"/>
    </row>
    <row r="539" spans="1:37" ht="15" customHeight="1" x14ac:dyDescent="0.25">
      <c r="A539" s="103" t="s">
        <v>1694</v>
      </c>
      <c r="B539" s="101" t="s">
        <v>2068</v>
      </c>
      <c r="C539" s="101" t="s">
        <v>3987</v>
      </c>
      <c r="D539" s="101" t="s">
        <v>237</v>
      </c>
      <c r="E539" s="101" t="s">
        <v>1533</v>
      </c>
      <c r="F539" s="102">
        <v>21.1</v>
      </c>
      <c r="G539" s="102">
        <v>21.3</v>
      </c>
      <c r="H539" s="102">
        <v>16.88</v>
      </c>
      <c r="I539" s="102"/>
      <c r="J539" s="445"/>
      <c r="K539" s="258">
        <f>ROUND(SUMIF('VGT-Bewegungsdaten'!B:B,A539,'VGT-Bewegungsdaten'!D:D),3)</f>
        <v>0</v>
      </c>
      <c r="L539" s="259">
        <f>ROUND(SUMIF('VGT-Bewegungsdaten'!B:B,$A539,'VGT-Bewegungsdaten'!E:E),5)</f>
        <v>0</v>
      </c>
      <c r="N539" s="298" t="s">
        <v>4918</v>
      </c>
      <c r="O539" s="298" t="s">
        <v>4925</v>
      </c>
      <c r="P539" s="261">
        <f>ROUND(SUMIF('AV-Bewegungsdaten'!B:B,A539,'AV-Bewegungsdaten'!D:D),3)</f>
        <v>0</v>
      </c>
      <c r="Q539" s="259">
        <f>ROUND(SUMIF('AV-Bewegungsdaten'!B:B,$A539,'AV-Bewegungsdaten'!E:E),5)</f>
        <v>0</v>
      </c>
      <c r="S539" s="444"/>
      <c r="T539" s="444"/>
      <c r="U539" s="261">
        <f>ROUND(SUMIF('DV-Bewegungsdaten'!B:B,A539,'DV-Bewegungsdaten'!D:D),3)</f>
        <v>0</v>
      </c>
      <c r="V539" s="259">
        <f>ROUND(SUMIF('DV-Bewegungsdaten'!B:B,A539,'DV-Bewegungsdaten'!E:E),5)</f>
        <v>0</v>
      </c>
      <c r="X539" s="444"/>
      <c r="Y539" s="444"/>
      <c r="AK539" s="305"/>
    </row>
    <row r="540" spans="1:37" ht="15" customHeight="1" x14ac:dyDescent="0.25">
      <c r="A540" s="103" t="s">
        <v>1695</v>
      </c>
      <c r="B540" s="101" t="s">
        <v>2068</v>
      </c>
      <c r="C540" s="101" t="s">
        <v>3987</v>
      </c>
      <c r="D540" s="101" t="s">
        <v>239</v>
      </c>
      <c r="E540" s="101" t="s">
        <v>1536</v>
      </c>
      <c r="F540" s="102">
        <v>21.1</v>
      </c>
      <c r="G540" s="102">
        <v>21.3</v>
      </c>
      <c r="H540" s="102">
        <v>16.88</v>
      </c>
      <c r="I540" s="102"/>
      <c r="J540" s="445"/>
      <c r="K540" s="258">
        <f>ROUND(SUMIF('VGT-Bewegungsdaten'!B:B,A540,'VGT-Bewegungsdaten'!D:D),3)</f>
        <v>0</v>
      </c>
      <c r="L540" s="259">
        <f>ROUND(SUMIF('VGT-Bewegungsdaten'!B:B,$A540,'VGT-Bewegungsdaten'!E:E),5)</f>
        <v>0</v>
      </c>
      <c r="N540" s="298" t="s">
        <v>4918</v>
      </c>
      <c r="O540" s="298" t="s">
        <v>4925</v>
      </c>
      <c r="P540" s="261">
        <f>ROUND(SUMIF('AV-Bewegungsdaten'!B:B,A540,'AV-Bewegungsdaten'!D:D),3)</f>
        <v>0</v>
      </c>
      <c r="Q540" s="259">
        <f>ROUND(SUMIF('AV-Bewegungsdaten'!B:B,$A540,'AV-Bewegungsdaten'!E:E),5)</f>
        <v>0</v>
      </c>
      <c r="S540" s="444"/>
      <c r="T540" s="444"/>
      <c r="U540" s="261">
        <f>ROUND(SUMIF('DV-Bewegungsdaten'!B:B,A540,'DV-Bewegungsdaten'!D:D),3)</f>
        <v>0</v>
      </c>
      <c r="V540" s="259">
        <f>ROUND(SUMIF('DV-Bewegungsdaten'!B:B,A540,'DV-Bewegungsdaten'!E:E),5)</f>
        <v>0</v>
      </c>
      <c r="X540" s="444"/>
      <c r="Y540" s="444"/>
      <c r="AK540" s="305"/>
    </row>
    <row r="541" spans="1:37" ht="15" customHeight="1" x14ac:dyDescent="0.25">
      <c r="A541" s="103" t="s">
        <v>2610</v>
      </c>
      <c r="B541" s="101" t="s">
        <v>2068</v>
      </c>
      <c r="C541" s="101" t="s">
        <v>3987</v>
      </c>
      <c r="D541" s="101" t="s">
        <v>2570</v>
      </c>
      <c r="E541" s="101" t="s">
        <v>2536</v>
      </c>
      <c r="F541" s="102">
        <v>21.07</v>
      </c>
      <c r="G541" s="102">
        <v>21.27</v>
      </c>
      <c r="H541" s="102">
        <v>16.86</v>
      </c>
      <c r="I541" s="102"/>
      <c r="J541" s="445"/>
      <c r="K541" s="258">
        <f>ROUND(SUMIF('VGT-Bewegungsdaten'!B:B,A541,'VGT-Bewegungsdaten'!D:D),3)</f>
        <v>0</v>
      </c>
      <c r="L541" s="259">
        <f>ROUND(SUMIF('VGT-Bewegungsdaten'!B:B,$A541,'VGT-Bewegungsdaten'!E:E),5)</f>
        <v>0</v>
      </c>
      <c r="N541" s="298" t="s">
        <v>4918</v>
      </c>
      <c r="O541" s="298" t="s">
        <v>4925</v>
      </c>
      <c r="P541" s="261">
        <f>ROUND(SUMIF('AV-Bewegungsdaten'!B:B,A541,'AV-Bewegungsdaten'!D:D),3)</f>
        <v>0</v>
      </c>
      <c r="Q541" s="259">
        <f>ROUND(SUMIF('AV-Bewegungsdaten'!B:B,$A541,'AV-Bewegungsdaten'!E:E),5)</f>
        <v>0</v>
      </c>
      <c r="S541" s="444"/>
      <c r="T541" s="444"/>
      <c r="U541" s="261">
        <f>ROUND(SUMIF('DV-Bewegungsdaten'!B:B,A541,'DV-Bewegungsdaten'!D:D),3)</f>
        <v>0</v>
      </c>
      <c r="V541" s="259">
        <f>ROUND(SUMIF('DV-Bewegungsdaten'!B:B,A541,'DV-Bewegungsdaten'!E:E),5)</f>
        <v>0</v>
      </c>
      <c r="X541" s="444"/>
      <c r="Y541" s="444"/>
      <c r="AK541" s="305"/>
    </row>
    <row r="542" spans="1:37" ht="15" customHeight="1" x14ac:dyDescent="0.25">
      <c r="A542" s="103" t="s">
        <v>3353</v>
      </c>
      <c r="B542" s="101" t="s">
        <v>2068</v>
      </c>
      <c r="C542" s="101" t="s">
        <v>3987</v>
      </c>
      <c r="D542" s="101" t="s">
        <v>3313</v>
      </c>
      <c r="E542" s="101" t="s">
        <v>3279</v>
      </c>
      <c r="F542" s="102">
        <v>21.04</v>
      </c>
      <c r="G542" s="102">
        <v>21.24</v>
      </c>
      <c r="H542" s="102">
        <v>16.829999999999998</v>
      </c>
      <c r="I542" s="102"/>
      <c r="J542" s="445"/>
      <c r="K542" s="258">
        <f>ROUND(SUMIF('VGT-Bewegungsdaten'!B:B,A542,'VGT-Bewegungsdaten'!D:D),3)</f>
        <v>0</v>
      </c>
      <c r="L542" s="259">
        <f>ROUND(SUMIF('VGT-Bewegungsdaten'!B:B,$A542,'VGT-Bewegungsdaten'!E:E),5)</f>
        <v>0</v>
      </c>
      <c r="N542" s="298" t="s">
        <v>4918</v>
      </c>
      <c r="O542" s="298" t="s">
        <v>4925</v>
      </c>
      <c r="P542" s="261">
        <f>ROUND(SUMIF('AV-Bewegungsdaten'!B:B,A542,'AV-Bewegungsdaten'!D:D),3)</f>
        <v>0</v>
      </c>
      <c r="Q542" s="259">
        <f>ROUND(SUMIF('AV-Bewegungsdaten'!B:B,$A542,'AV-Bewegungsdaten'!E:E),5)</f>
        <v>0</v>
      </c>
      <c r="S542" s="444"/>
      <c r="T542" s="444"/>
      <c r="U542" s="261">
        <f>ROUND(SUMIF('DV-Bewegungsdaten'!B:B,A542,'DV-Bewegungsdaten'!D:D),3)</f>
        <v>0</v>
      </c>
      <c r="V542" s="259">
        <f>ROUND(SUMIF('DV-Bewegungsdaten'!B:B,A542,'DV-Bewegungsdaten'!E:E),5)</f>
        <v>0</v>
      </c>
      <c r="X542" s="444"/>
      <c r="Y542" s="444"/>
      <c r="AK542" s="305"/>
    </row>
    <row r="543" spans="1:37" ht="15" customHeight="1" x14ac:dyDescent="0.25">
      <c r="A543" s="103" t="s">
        <v>4114</v>
      </c>
      <c r="B543" s="101" t="s">
        <v>2068</v>
      </c>
      <c r="C543" s="101" t="s">
        <v>3987</v>
      </c>
      <c r="D543" s="101" t="s">
        <v>4074</v>
      </c>
      <c r="E543" s="101" t="s">
        <v>4040</v>
      </c>
      <c r="F543" s="102">
        <v>21.009999999999998</v>
      </c>
      <c r="G543" s="102">
        <v>21.209999999999997</v>
      </c>
      <c r="H543" s="102">
        <v>16.809999999999999</v>
      </c>
      <c r="I543" s="102"/>
      <c r="J543" s="445"/>
      <c r="K543" s="258">
        <f>ROUND(SUMIF('VGT-Bewegungsdaten'!B:B,A543,'VGT-Bewegungsdaten'!D:D),3)</f>
        <v>0</v>
      </c>
      <c r="L543" s="259">
        <f>ROUND(SUMIF('VGT-Bewegungsdaten'!B:B,$A543,'VGT-Bewegungsdaten'!E:E),5)</f>
        <v>0</v>
      </c>
      <c r="N543" s="298" t="s">
        <v>4918</v>
      </c>
      <c r="O543" s="298" t="s">
        <v>4925</v>
      </c>
      <c r="P543" s="261">
        <f>ROUND(SUMIF('AV-Bewegungsdaten'!B:B,A543,'AV-Bewegungsdaten'!D:D),3)</f>
        <v>0</v>
      </c>
      <c r="Q543" s="259">
        <f>ROUND(SUMIF('AV-Bewegungsdaten'!B:B,$A543,'AV-Bewegungsdaten'!E:E),5)</f>
        <v>0</v>
      </c>
      <c r="S543" s="444"/>
      <c r="T543" s="444"/>
      <c r="U543" s="261">
        <f>ROUND(SUMIF('DV-Bewegungsdaten'!B:B,A543,'DV-Bewegungsdaten'!D:D),3)</f>
        <v>0</v>
      </c>
      <c r="V543" s="259">
        <f>ROUND(SUMIF('DV-Bewegungsdaten'!B:B,A543,'DV-Bewegungsdaten'!E:E),5)</f>
        <v>0</v>
      </c>
      <c r="X543" s="444"/>
      <c r="Y543" s="444"/>
      <c r="AK543" s="305"/>
    </row>
    <row r="544" spans="1:37" ht="15" customHeight="1" x14ac:dyDescent="0.25">
      <c r="A544" s="103" t="s">
        <v>1696</v>
      </c>
      <c r="B544" s="101" t="s">
        <v>2068</v>
      </c>
      <c r="C544" s="101" t="s">
        <v>3987</v>
      </c>
      <c r="D544" s="101" t="s">
        <v>241</v>
      </c>
      <c r="E544" s="101" t="s">
        <v>2443</v>
      </c>
      <c r="F544" s="102">
        <v>18.100000000000001</v>
      </c>
      <c r="G544" s="102">
        <v>18.3</v>
      </c>
      <c r="H544" s="102">
        <v>14.48</v>
      </c>
      <c r="I544" s="102"/>
      <c r="J544" s="445"/>
      <c r="K544" s="258">
        <f>ROUND(SUMIF('VGT-Bewegungsdaten'!B:B,A544,'VGT-Bewegungsdaten'!D:D),3)</f>
        <v>0</v>
      </c>
      <c r="L544" s="259">
        <f>ROUND(SUMIF('VGT-Bewegungsdaten'!B:B,$A544,'VGT-Bewegungsdaten'!E:E),5)</f>
        <v>0</v>
      </c>
      <c r="N544" s="298" t="s">
        <v>4918</v>
      </c>
      <c r="O544" s="298" t="s">
        <v>4925</v>
      </c>
      <c r="P544" s="261">
        <f>ROUND(SUMIF('AV-Bewegungsdaten'!B:B,A544,'AV-Bewegungsdaten'!D:D),3)</f>
        <v>0</v>
      </c>
      <c r="Q544" s="259">
        <f>ROUND(SUMIF('AV-Bewegungsdaten'!B:B,$A544,'AV-Bewegungsdaten'!E:E),5)</f>
        <v>0</v>
      </c>
      <c r="S544" s="444"/>
      <c r="T544" s="444"/>
      <c r="U544" s="261">
        <f>ROUND(SUMIF('DV-Bewegungsdaten'!B:B,A544,'DV-Bewegungsdaten'!D:D),3)</f>
        <v>0</v>
      </c>
      <c r="V544" s="259">
        <f>ROUND(SUMIF('DV-Bewegungsdaten'!B:B,A544,'DV-Bewegungsdaten'!E:E),5)</f>
        <v>0</v>
      </c>
      <c r="X544" s="444"/>
      <c r="Y544" s="444"/>
      <c r="AK544" s="305"/>
    </row>
    <row r="545" spans="1:37" ht="15" customHeight="1" x14ac:dyDescent="0.25">
      <c r="A545" s="103" t="s">
        <v>1697</v>
      </c>
      <c r="B545" s="101" t="s">
        <v>2068</v>
      </c>
      <c r="C545" s="101" t="s">
        <v>3987</v>
      </c>
      <c r="D545" s="101" t="s">
        <v>243</v>
      </c>
      <c r="E545" s="101" t="s">
        <v>1533</v>
      </c>
      <c r="F545" s="102">
        <v>21.1</v>
      </c>
      <c r="G545" s="102">
        <v>21.3</v>
      </c>
      <c r="H545" s="102">
        <v>16.88</v>
      </c>
      <c r="I545" s="102"/>
      <c r="J545" s="445"/>
      <c r="K545" s="258">
        <f>ROUND(SUMIF('VGT-Bewegungsdaten'!B:B,A545,'VGT-Bewegungsdaten'!D:D),3)</f>
        <v>0</v>
      </c>
      <c r="L545" s="259">
        <f>ROUND(SUMIF('VGT-Bewegungsdaten'!B:B,$A545,'VGT-Bewegungsdaten'!E:E),5)</f>
        <v>0</v>
      </c>
      <c r="N545" s="298" t="s">
        <v>4918</v>
      </c>
      <c r="O545" s="298" t="s">
        <v>4925</v>
      </c>
      <c r="P545" s="261">
        <f>ROUND(SUMIF('AV-Bewegungsdaten'!B:B,A545,'AV-Bewegungsdaten'!D:D),3)</f>
        <v>0</v>
      </c>
      <c r="Q545" s="259">
        <f>ROUND(SUMIF('AV-Bewegungsdaten'!B:B,$A545,'AV-Bewegungsdaten'!E:E),5)</f>
        <v>0</v>
      </c>
      <c r="S545" s="444"/>
      <c r="T545" s="444"/>
      <c r="U545" s="261">
        <f>ROUND(SUMIF('DV-Bewegungsdaten'!B:B,A545,'DV-Bewegungsdaten'!D:D),3)</f>
        <v>0</v>
      </c>
      <c r="V545" s="259">
        <f>ROUND(SUMIF('DV-Bewegungsdaten'!B:B,A545,'DV-Bewegungsdaten'!E:E),5)</f>
        <v>0</v>
      </c>
      <c r="X545" s="444"/>
      <c r="Y545" s="444"/>
      <c r="AK545" s="305"/>
    </row>
    <row r="546" spans="1:37" ht="15" customHeight="1" x14ac:dyDescent="0.25">
      <c r="A546" s="103" t="s">
        <v>1698</v>
      </c>
      <c r="B546" s="101" t="s">
        <v>2068</v>
      </c>
      <c r="C546" s="101" t="s">
        <v>3987</v>
      </c>
      <c r="D546" s="101" t="s">
        <v>245</v>
      </c>
      <c r="E546" s="101" t="s">
        <v>1536</v>
      </c>
      <c r="F546" s="102">
        <v>21.1</v>
      </c>
      <c r="G546" s="102">
        <v>21.3</v>
      </c>
      <c r="H546" s="102">
        <v>16.88</v>
      </c>
      <c r="I546" s="102"/>
      <c r="J546" s="445"/>
      <c r="K546" s="258">
        <f>ROUND(SUMIF('VGT-Bewegungsdaten'!B:B,A546,'VGT-Bewegungsdaten'!D:D),3)</f>
        <v>0</v>
      </c>
      <c r="L546" s="259">
        <f>ROUND(SUMIF('VGT-Bewegungsdaten'!B:B,$A546,'VGT-Bewegungsdaten'!E:E),5)</f>
        <v>0</v>
      </c>
      <c r="N546" s="298" t="s">
        <v>4918</v>
      </c>
      <c r="O546" s="298" t="s">
        <v>4925</v>
      </c>
      <c r="P546" s="261">
        <f>ROUND(SUMIF('AV-Bewegungsdaten'!B:B,A546,'AV-Bewegungsdaten'!D:D),3)</f>
        <v>0</v>
      </c>
      <c r="Q546" s="259">
        <f>ROUND(SUMIF('AV-Bewegungsdaten'!B:B,$A546,'AV-Bewegungsdaten'!E:E),5)</f>
        <v>0</v>
      </c>
      <c r="S546" s="444"/>
      <c r="T546" s="444"/>
      <c r="U546" s="261">
        <f>ROUND(SUMIF('DV-Bewegungsdaten'!B:B,A546,'DV-Bewegungsdaten'!D:D),3)</f>
        <v>0</v>
      </c>
      <c r="V546" s="259">
        <f>ROUND(SUMIF('DV-Bewegungsdaten'!B:B,A546,'DV-Bewegungsdaten'!E:E),5)</f>
        <v>0</v>
      </c>
      <c r="X546" s="444"/>
      <c r="Y546" s="444"/>
      <c r="AK546" s="305"/>
    </row>
    <row r="547" spans="1:37" ht="15" customHeight="1" x14ac:dyDescent="0.25">
      <c r="A547" s="103" t="s">
        <v>2611</v>
      </c>
      <c r="B547" s="101" t="s">
        <v>2068</v>
      </c>
      <c r="C547" s="101" t="s">
        <v>3987</v>
      </c>
      <c r="D547" s="101" t="s">
        <v>2572</v>
      </c>
      <c r="E547" s="101" t="s">
        <v>2536</v>
      </c>
      <c r="F547" s="102">
        <v>21.07</v>
      </c>
      <c r="G547" s="102">
        <v>21.27</v>
      </c>
      <c r="H547" s="102">
        <v>16.86</v>
      </c>
      <c r="I547" s="102"/>
      <c r="J547" s="445"/>
      <c r="K547" s="258">
        <f>ROUND(SUMIF('VGT-Bewegungsdaten'!B:B,A547,'VGT-Bewegungsdaten'!D:D),3)</f>
        <v>0</v>
      </c>
      <c r="L547" s="259">
        <f>ROUND(SUMIF('VGT-Bewegungsdaten'!B:B,$A547,'VGT-Bewegungsdaten'!E:E),5)</f>
        <v>0</v>
      </c>
      <c r="N547" s="298" t="s">
        <v>4918</v>
      </c>
      <c r="O547" s="298" t="s">
        <v>4925</v>
      </c>
      <c r="P547" s="261">
        <f>ROUND(SUMIF('AV-Bewegungsdaten'!B:B,A547,'AV-Bewegungsdaten'!D:D),3)</f>
        <v>0</v>
      </c>
      <c r="Q547" s="259">
        <f>ROUND(SUMIF('AV-Bewegungsdaten'!B:B,$A547,'AV-Bewegungsdaten'!E:E),5)</f>
        <v>0</v>
      </c>
      <c r="S547" s="444"/>
      <c r="T547" s="444"/>
      <c r="U547" s="261">
        <f>ROUND(SUMIF('DV-Bewegungsdaten'!B:B,A547,'DV-Bewegungsdaten'!D:D),3)</f>
        <v>0</v>
      </c>
      <c r="V547" s="259">
        <f>ROUND(SUMIF('DV-Bewegungsdaten'!B:B,A547,'DV-Bewegungsdaten'!E:E),5)</f>
        <v>0</v>
      </c>
      <c r="X547" s="444"/>
      <c r="Y547" s="444"/>
      <c r="AK547" s="305"/>
    </row>
    <row r="548" spans="1:37" ht="15" customHeight="1" x14ac:dyDescent="0.25">
      <c r="A548" s="103" t="s">
        <v>3354</v>
      </c>
      <c r="B548" s="101" t="s">
        <v>2068</v>
      </c>
      <c r="C548" s="101" t="s">
        <v>3987</v>
      </c>
      <c r="D548" s="101" t="s">
        <v>3315</v>
      </c>
      <c r="E548" s="101" t="s">
        <v>3279</v>
      </c>
      <c r="F548" s="102">
        <v>21.04</v>
      </c>
      <c r="G548" s="102">
        <v>21.24</v>
      </c>
      <c r="H548" s="102">
        <v>16.829999999999998</v>
      </c>
      <c r="I548" s="102"/>
      <c r="J548" s="445"/>
      <c r="K548" s="258">
        <f>ROUND(SUMIF('VGT-Bewegungsdaten'!B:B,A548,'VGT-Bewegungsdaten'!D:D),3)</f>
        <v>0</v>
      </c>
      <c r="L548" s="259">
        <f>ROUND(SUMIF('VGT-Bewegungsdaten'!B:B,$A548,'VGT-Bewegungsdaten'!E:E),5)</f>
        <v>0</v>
      </c>
      <c r="N548" s="298" t="s">
        <v>4918</v>
      </c>
      <c r="O548" s="298" t="s">
        <v>4925</v>
      </c>
      <c r="P548" s="261">
        <f>ROUND(SUMIF('AV-Bewegungsdaten'!B:B,A548,'AV-Bewegungsdaten'!D:D),3)</f>
        <v>0</v>
      </c>
      <c r="Q548" s="259">
        <f>ROUND(SUMIF('AV-Bewegungsdaten'!B:B,$A548,'AV-Bewegungsdaten'!E:E),5)</f>
        <v>0</v>
      </c>
      <c r="S548" s="444"/>
      <c r="T548" s="444"/>
      <c r="U548" s="261">
        <f>ROUND(SUMIF('DV-Bewegungsdaten'!B:B,A548,'DV-Bewegungsdaten'!D:D),3)</f>
        <v>0</v>
      </c>
      <c r="V548" s="259">
        <f>ROUND(SUMIF('DV-Bewegungsdaten'!B:B,A548,'DV-Bewegungsdaten'!E:E),5)</f>
        <v>0</v>
      </c>
      <c r="X548" s="444"/>
      <c r="Y548" s="444"/>
      <c r="AK548" s="305"/>
    </row>
    <row r="549" spans="1:37" ht="15" customHeight="1" x14ac:dyDescent="0.25">
      <c r="A549" s="103" t="s">
        <v>4115</v>
      </c>
      <c r="B549" s="101" t="s">
        <v>2068</v>
      </c>
      <c r="C549" s="101" t="s">
        <v>3987</v>
      </c>
      <c r="D549" s="101" t="s">
        <v>4076</v>
      </c>
      <c r="E549" s="101" t="s">
        <v>4040</v>
      </c>
      <c r="F549" s="102">
        <v>21.009999999999998</v>
      </c>
      <c r="G549" s="102">
        <v>21.209999999999997</v>
      </c>
      <c r="H549" s="102">
        <v>16.809999999999999</v>
      </c>
      <c r="I549" s="102"/>
      <c r="J549" s="445"/>
      <c r="K549" s="258">
        <f>ROUND(SUMIF('VGT-Bewegungsdaten'!B:B,A549,'VGT-Bewegungsdaten'!D:D),3)</f>
        <v>0</v>
      </c>
      <c r="L549" s="259">
        <f>ROUND(SUMIF('VGT-Bewegungsdaten'!B:B,$A549,'VGT-Bewegungsdaten'!E:E),5)</f>
        <v>0</v>
      </c>
      <c r="N549" s="298" t="s">
        <v>4918</v>
      </c>
      <c r="O549" s="298" t="s">
        <v>4925</v>
      </c>
      <c r="P549" s="261">
        <f>ROUND(SUMIF('AV-Bewegungsdaten'!B:B,A549,'AV-Bewegungsdaten'!D:D),3)</f>
        <v>0</v>
      </c>
      <c r="Q549" s="259">
        <f>ROUND(SUMIF('AV-Bewegungsdaten'!B:B,$A549,'AV-Bewegungsdaten'!E:E),5)</f>
        <v>0</v>
      </c>
      <c r="S549" s="444"/>
      <c r="T549" s="444"/>
      <c r="U549" s="261">
        <f>ROUND(SUMIF('DV-Bewegungsdaten'!B:B,A549,'DV-Bewegungsdaten'!D:D),3)</f>
        <v>0</v>
      </c>
      <c r="V549" s="259">
        <f>ROUND(SUMIF('DV-Bewegungsdaten'!B:B,A549,'DV-Bewegungsdaten'!E:E),5)</f>
        <v>0</v>
      </c>
      <c r="X549" s="444"/>
      <c r="Y549" s="444"/>
      <c r="AK549" s="305"/>
    </row>
    <row r="550" spans="1:37" ht="15" customHeight="1" x14ac:dyDescent="0.25">
      <c r="A550" s="103" t="s">
        <v>1699</v>
      </c>
      <c r="B550" s="101" t="s">
        <v>2068</v>
      </c>
      <c r="C550" s="101" t="s">
        <v>3987</v>
      </c>
      <c r="D550" s="101" t="s">
        <v>247</v>
      </c>
      <c r="E550" s="101" t="s">
        <v>2443</v>
      </c>
      <c r="F550" s="102">
        <v>19.100000000000001</v>
      </c>
      <c r="G550" s="102">
        <v>19.3</v>
      </c>
      <c r="H550" s="102">
        <v>15.28</v>
      </c>
      <c r="I550" s="102"/>
      <c r="J550" s="445"/>
      <c r="K550" s="258">
        <f>ROUND(SUMIF('VGT-Bewegungsdaten'!B:B,A550,'VGT-Bewegungsdaten'!D:D),3)</f>
        <v>0</v>
      </c>
      <c r="L550" s="259">
        <f>ROUND(SUMIF('VGT-Bewegungsdaten'!B:B,$A550,'VGT-Bewegungsdaten'!E:E),5)</f>
        <v>0</v>
      </c>
      <c r="N550" s="298" t="s">
        <v>4918</v>
      </c>
      <c r="O550" s="298" t="s">
        <v>4925</v>
      </c>
      <c r="P550" s="261">
        <f>ROUND(SUMIF('AV-Bewegungsdaten'!B:B,A550,'AV-Bewegungsdaten'!D:D),3)</f>
        <v>0</v>
      </c>
      <c r="Q550" s="259">
        <f>ROUND(SUMIF('AV-Bewegungsdaten'!B:B,$A550,'AV-Bewegungsdaten'!E:E),5)</f>
        <v>0</v>
      </c>
      <c r="S550" s="444"/>
      <c r="T550" s="444"/>
      <c r="U550" s="261">
        <f>ROUND(SUMIF('DV-Bewegungsdaten'!B:B,A550,'DV-Bewegungsdaten'!D:D),3)</f>
        <v>0</v>
      </c>
      <c r="V550" s="259">
        <f>ROUND(SUMIF('DV-Bewegungsdaten'!B:B,A550,'DV-Bewegungsdaten'!E:E),5)</f>
        <v>0</v>
      </c>
      <c r="X550" s="444"/>
      <c r="Y550" s="444"/>
      <c r="AK550" s="305"/>
    </row>
    <row r="551" spans="1:37" ht="15" customHeight="1" x14ac:dyDescent="0.25">
      <c r="A551" s="103" t="s">
        <v>1700</v>
      </c>
      <c r="B551" s="101" t="s">
        <v>2068</v>
      </c>
      <c r="C551" s="101" t="s">
        <v>3987</v>
      </c>
      <c r="D551" s="101" t="s">
        <v>249</v>
      </c>
      <c r="E551" s="101" t="s">
        <v>1533</v>
      </c>
      <c r="F551" s="102">
        <v>22.1</v>
      </c>
      <c r="G551" s="102">
        <v>22.3</v>
      </c>
      <c r="H551" s="102">
        <v>17.68</v>
      </c>
      <c r="I551" s="102"/>
      <c r="J551" s="445"/>
      <c r="K551" s="258">
        <f>ROUND(SUMIF('VGT-Bewegungsdaten'!B:B,A551,'VGT-Bewegungsdaten'!D:D),3)</f>
        <v>0</v>
      </c>
      <c r="L551" s="259">
        <f>ROUND(SUMIF('VGT-Bewegungsdaten'!B:B,$A551,'VGT-Bewegungsdaten'!E:E),5)</f>
        <v>0</v>
      </c>
      <c r="N551" s="298" t="s">
        <v>4918</v>
      </c>
      <c r="O551" s="298" t="s">
        <v>4925</v>
      </c>
      <c r="P551" s="261">
        <f>ROUND(SUMIF('AV-Bewegungsdaten'!B:B,A551,'AV-Bewegungsdaten'!D:D),3)</f>
        <v>0</v>
      </c>
      <c r="Q551" s="259">
        <f>ROUND(SUMIF('AV-Bewegungsdaten'!B:B,$A551,'AV-Bewegungsdaten'!E:E),5)</f>
        <v>0</v>
      </c>
      <c r="S551" s="444"/>
      <c r="T551" s="444"/>
      <c r="U551" s="261">
        <f>ROUND(SUMIF('DV-Bewegungsdaten'!B:B,A551,'DV-Bewegungsdaten'!D:D),3)</f>
        <v>0</v>
      </c>
      <c r="V551" s="259">
        <f>ROUND(SUMIF('DV-Bewegungsdaten'!B:B,A551,'DV-Bewegungsdaten'!E:E),5)</f>
        <v>0</v>
      </c>
      <c r="X551" s="444"/>
      <c r="Y551" s="444"/>
      <c r="AK551" s="305"/>
    </row>
    <row r="552" spans="1:37" ht="15" customHeight="1" x14ac:dyDescent="0.25">
      <c r="A552" s="103" t="s">
        <v>1701</v>
      </c>
      <c r="B552" s="101" t="s">
        <v>2068</v>
      </c>
      <c r="C552" s="101" t="s">
        <v>3987</v>
      </c>
      <c r="D552" s="101" t="s">
        <v>251</v>
      </c>
      <c r="E552" s="101" t="s">
        <v>1536</v>
      </c>
      <c r="F552" s="102">
        <v>22.1</v>
      </c>
      <c r="G552" s="102">
        <v>22.3</v>
      </c>
      <c r="H552" s="102">
        <v>17.68</v>
      </c>
      <c r="I552" s="102"/>
      <c r="J552" s="445"/>
      <c r="K552" s="258">
        <f>ROUND(SUMIF('VGT-Bewegungsdaten'!B:B,A552,'VGT-Bewegungsdaten'!D:D),3)</f>
        <v>0</v>
      </c>
      <c r="L552" s="259">
        <f>ROUND(SUMIF('VGT-Bewegungsdaten'!B:B,$A552,'VGT-Bewegungsdaten'!E:E),5)</f>
        <v>0</v>
      </c>
      <c r="N552" s="298" t="s">
        <v>4918</v>
      </c>
      <c r="O552" s="298" t="s">
        <v>4925</v>
      </c>
      <c r="P552" s="261">
        <f>ROUND(SUMIF('AV-Bewegungsdaten'!B:B,A552,'AV-Bewegungsdaten'!D:D),3)</f>
        <v>0</v>
      </c>
      <c r="Q552" s="259">
        <f>ROUND(SUMIF('AV-Bewegungsdaten'!B:B,$A552,'AV-Bewegungsdaten'!E:E),5)</f>
        <v>0</v>
      </c>
      <c r="S552" s="444"/>
      <c r="T552" s="444"/>
      <c r="U552" s="261">
        <f>ROUND(SUMIF('DV-Bewegungsdaten'!B:B,A552,'DV-Bewegungsdaten'!D:D),3)</f>
        <v>0</v>
      </c>
      <c r="V552" s="259">
        <f>ROUND(SUMIF('DV-Bewegungsdaten'!B:B,A552,'DV-Bewegungsdaten'!E:E),5)</f>
        <v>0</v>
      </c>
      <c r="X552" s="444"/>
      <c r="Y552" s="444"/>
      <c r="AK552" s="305"/>
    </row>
    <row r="553" spans="1:37" ht="15" customHeight="1" x14ac:dyDescent="0.25">
      <c r="A553" s="103" t="s">
        <v>2612</v>
      </c>
      <c r="B553" s="101" t="s">
        <v>2068</v>
      </c>
      <c r="C553" s="101" t="s">
        <v>3987</v>
      </c>
      <c r="D553" s="101" t="s">
        <v>2574</v>
      </c>
      <c r="E553" s="101" t="s">
        <v>2536</v>
      </c>
      <c r="F553" s="102">
        <v>22.07</v>
      </c>
      <c r="G553" s="102">
        <v>22.27</v>
      </c>
      <c r="H553" s="102">
        <v>17.66</v>
      </c>
      <c r="I553" s="102"/>
      <c r="J553" s="445"/>
      <c r="K553" s="258">
        <f>ROUND(SUMIF('VGT-Bewegungsdaten'!B:B,A553,'VGT-Bewegungsdaten'!D:D),3)</f>
        <v>0</v>
      </c>
      <c r="L553" s="259">
        <f>ROUND(SUMIF('VGT-Bewegungsdaten'!B:B,$A553,'VGT-Bewegungsdaten'!E:E),5)</f>
        <v>0</v>
      </c>
      <c r="N553" s="298" t="s">
        <v>4918</v>
      </c>
      <c r="O553" s="298" t="s">
        <v>4925</v>
      </c>
      <c r="P553" s="261">
        <f>ROUND(SUMIF('AV-Bewegungsdaten'!B:B,A553,'AV-Bewegungsdaten'!D:D),3)</f>
        <v>0</v>
      </c>
      <c r="Q553" s="259">
        <f>ROUND(SUMIF('AV-Bewegungsdaten'!B:B,$A553,'AV-Bewegungsdaten'!E:E),5)</f>
        <v>0</v>
      </c>
      <c r="S553" s="444"/>
      <c r="T553" s="444"/>
      <c r="U553" s="261">
        <f>ROUND(SUMIF('DV-Bewegungsdaten'!B:B,A553,'DV-Bewegungsdaten'!D:D),3)</f>
        <v>0</v>
      </c>
      <c r="V553" s="259">
        <f>ROUND(SUMIF('DV-Bewegungsdaten'!B:B,A553,'DV-Bewegungsdaten'!E:E),5)</f>
        <v>0</v>
      </c>
      <c r="X553" s="444"/>
      <c r="Y553" s="444"/>
      <c r="AK553" s="305"/>
    </row>
    <row r="554" spans="1:37" ht="15" customHeight="1" x14ac:dyDescent="0.25">
      <c r="A554" s="103" t="s">
        <v>3355</v>
      </c>
      <c r="B554" s="101" t="s">
        <v>2068</v>
      </c>
      <c r="C554" s="101" t="s">
        <v>3987</v>
      </c>
      <c r="D554" s="101" t="s">
        <v>3317</v>
      </c>
      <c r="E554" s="101" t="s">
        <v>3279</v>
      </c>
      <c r="F554" s="102">
        <v>22.04</v>
      </c>
      <c r="G554" s="102">
        <v>22.24</v>
      </c>
      <c r="H554" s="102">
        <v>17.63</v>
      </c>
      <c r="I554" s="102"/>
      <c r="J554" s="445"/>
      <c r="K554" s="258">
        <f>ROUND(SUMIF('VGT-Bewegungsdaten'!B:B,A554,'VGT-Bewegungsdaten'!D:D),3)</f>
        <v>0</v>
      </c>
      <c r="L554" s="259">
        <f>ROUND(SUMIF('VGT-Bewegungsdaten'!B:B,$A554,'VGT-Bewegungsdaten'!E:E),5)</f>
        <v>0</v>
      </c>
      <c r="N554" s="298" t="s">
        <v>4918</v>
      </c>
      <c r="O554" s="298" t="s">
        <v>4925</v>
      </c>
      <c r="P554" s="261">
        <f>ROUND(SUMIF('AV-Bewegungsdaten'!B:B,A554,'AV-Bewegungsdaten'!D:D),3)</f>
        <v>0</v>
      </c>
      <c r="Q554" s="259">
        <f>ROUND(SUMIF('AV-Bewegungsdaten'!B:B,$A554,'AV-Bewegungsdaten'!E:E),5)</f>
        <v>0</v>
      </c>
      <c r="S554" s="444"/>
      <c r="T554" s="444"/>
      <c r="U554" s="261">
        <f>ROUND(SUMIF('DV-Bewegungsdaten'!B:B,A554,'DV-Bewegungsdaten'!D:D),3)</f>
        <v>0</v>
      </c>
      <c r="V554" s="259">
        <f>ROUND(SUMIF('DV-Bewegungsdaten'!B:B,A554,'DV-Bewegungsdaten'!E:E),5)</f>
        <v>0</v>
      </c>
      <c r="X554" s="444"/>
      <c r="Y554" s="444"/>
      <c r="AK554" s="305"/>
    </row>
    <row r="555" spans="1:37" ht="15" customHeight="1" x14ac:dyDescent="0.25">
      <c r="A555" s="103" t="s">
        <v>4116</v>
      </c>
      <c r="B555" s="101" t="s">
        <v>2068</v>
      </c>
      <c r="C555" s="101" t="s">
        <v>3987</v>
      </c>
      <c r="D555" s="101" t="s">
        <v>4078</v>
      </c>
      <c r="E555" s="101" t="s">
        <v>4040</v>
      </c>
      <c r="F555" s="102">
        <v>22.009999999999998</v>
      </c>
      <c r="G555" s="102">
        <v>22.209999999999997</v>
      </c>
      <c r="H555" s="102">
        <v>17.61</v>
      </c>
      <c r="I555" s="102"/>
      <c r="J555" s="445"/>
      <c r="K555" s="258">
        <f>ROUND(SUMIF('VGT-Bewegungsdaten'!B:B,A555,'VGT-Bewegungsdaten'!D:D),3)</f>
        <v>0</v>
      </c>
      <c r="L555" s="259">
        <f>ROUND(SUMIF('VGT-Bewegungsdaten'!B:B,$A555,'VGT-Bewegungsdaten'!E:E),5)</f>
        <v>0</v>
      </c>
      <c r="N555" s="298" t="s">
        <v>4918</v>
      </c>
      <c r="O555" s="298" t="s">
        <v>4925</v>
      </c>
      <c r="P555" s="261">
        <f>ROUND(SUMIF('AV-Bewegungsdaten'!B:B,A555,'AV-Bewegungsdaten'!D:D),3)</f>
        <v>0</v>
      </c>
      <c r="Q555" s="259">
        <f>ROUND(SUMIF('AV-Bewegungsdaten'!B:B,$A555,'AV-Bewegungsdaten'!E:E),5)</f>
        <v>0</v>
      </c>
      <c r="S555" s="444"/>
      <c r="T555" s="444"/>
      <c r="U555" s="261">
        <f>ROUND(SUMIF('DV-Bewegungsdaten'!B:B,A555,'DV-Bewegungsdaten'!D:D),3)</f>
        <v>0</v>
      </c>
      <c r="V555" s="259">
        <f>ROUND(SUMIF('DV-Bewegungsdaten'!B:B,A555,'DV-Bewegungsdaten'!E:E),5)</f>
        <v>0</v>
      </c>
      <c r="X555" s="444"/>
      <c r="Y555" s="444"/>
      <c r="AK555" s="305"/>
    </row>
    <row r="556" spans="1:37" ht="15" customHeight="1" x14ac:dyDescent="0.25">
      <c r="A556" s="103" t="s">
        <v>1702</v>
      </c>
      <c r="B556" s="101" t="s">
        <v>2068</v>
      </c>
      <c r="C556" s="101" t="s">
        <v>3987</v>
      </c>
      <c r="D556" s="101" t="s">
        <v>253</v>
      </c>
      <c r="E556" s="101" t="s">
        <v>2443</v>
      </c>
      <c r="F556" s="102">
        <v>19.100000000000001</v>
      </c>
      <c r="G556" s="102">
        <v>19.3</v>
      </c>
      <c r="H556" s="102">
        <v>15.28</v>
      </c>
      <c r="I556" s="102"/>
      <c r="J556" s="445"/>
      <c r="K556" s="258">
        <f>ROUND(SUMIF('VGT-Bewegungsdaten'!B:B,A556,'VGT-Bewegungsdaten'!D:D),3)</f>
        <v>0</v>
      </c>
      <c r="L556" s="259">
        <f>ROUND(SUMIF('VGT-Bewegungsdaten'!B:B,$A556,'VGT-Bewegungsdaten'!E:E),5)</f>
        <v>0</v>
      </c>
      <c r="N556" s="298" t="s">
        <v>4918</v>
      </c>
      <c r="O556" s="298" t="s">
        <v>4925</v>
      </c>
      <c r="P556" s="261">
        <f>ROUND(SUMIF('AV-Bewegungsdaten'!B:B,A556,'AV-Bewegungsdaten'!D:D),3)</f>
        <v>0</v>
      </c>
      <c r="Q556" s="259">
        <f>ROUND(SUMIF('AV-Bewegungsdaten'!B:B,$A556,'AV-Bewegungsdaten'!E:E),5)</f>
        <v>0</v>
      </c>
      <c r="S556" s="444"/>
      <c r="T556" s="444"/>
      <c r="U556" s="261">
        <f>ROUND(SUMIF('DV-Bewegungsdaten'!B:B,A556,'DV-Bewegungsdaten'!D:D),3)</f>
        <v>0</v>
      </c>
      <c r="V556" s="259">
        <f>ROUND(SUMIF('DV-Bewegungsdaten'!B:B,A556,'DV-Bewegungsdaten'!E:E),5)</f>
        <v>0</v>
      </c>
      <c r="X556" s="444"/>
      <c r="Y556" s="444"/>
      <c r="AK556" s="305"/>
    </row>
    <row r="557" spans="1:37" ht="15" customHeight="1" x14ac:dyDescent="0.25">
      <c r="A557" s="103" t="s">
        <v>1703</v>
      </c>
      <c r="B557" s="101" t="s">
        <v>2068</v>
      </c>
      <c r="C557" s="101" t="s">
        <v>3987</v>
      </c>
      <c r="D557" s="101" t="s">
        <v>255</v>
      </c>
      <c r="E557" s="101" t="s">
        <v>1533</v>
      </c>
      <c r="F557" s="102">
        <v>22.1</v>
      </c>
      <c r="G557" s="102">
        <v>22.3</v>
      </c>
      <c r="H557" s="102">
        <v>17.68</v>
      </c>
      <c r="I557" s="102"/>
      <c r="J557" s="445"/>
      <c r="K557" s="258">
        <f>ROUND(SUMIF('VGT-Bewegungsdaten'!B:B,A557,'VGT-Bewegungsdaten'!D:D),3)</f>
        <v>0</v>
      </c>
      <c r="L557" s="259">
        <f>ROUND(SUMIF('VGT-Bewegungsdaten'!B:B,$A557,'VGT-Bewegungsdaten'!E:E),5)</f>
        <v>0</v>
      </c>
      <c r="N557" s="298" t="s">
        <v>4918</v>
      </c>
      <c r="O557" s="298" t="s">
        <v>4925</v>
      </c>
      <c r="P557" s="261">
        <f>ROUND(SUMIF('AV-Bewegungsdaten'!B:B,A557,'AV-Bewegungsdaten'!D:D),3)</f>
        <v>0</v>
      </c>
      <c r="Q557" s="259">
        <f>ROUND(SUMIF('AV-Bewegungsdaten'!B:B,$A557,'AV-Bewegungsdaten'!E:E),5)</f>
        <v>0</v>
      </c>
      <c r="S557" s="444"/>
      <c r="T557" s="444"/>
      <c r="U557" s="261">
        <f>ROUND(SUMIF('DV-Bewegungsdaten'!B:B,A557,'DV-Bewegungsdaten'!D:D),3)</f>
        <v>0</v>
      </c>
      <c r="V557" s="259">
        <f>ROUND(SUMIF('DV-Bewegungsdaten'!B:B,A557,'DV-Bewegungsdaten'!E:E),5)</f>
        <v>0</v>
      </c>
      <c r="X557" s="444"/>
      <c r="Y557" s="444"/>
      <c r="AK557" s="305"/>
    </row>
    <row r="558" spans="1:37" ht="15" customHeight="1" x14ac:dyDescent="0.25">
      <c r="A558" s="103" t="s">
        <v>1704</v>
      </c>
      <c r="B558" s="101" t="s">
        <v>2068</v>
      </c>
      <c r="C558" s="101" t="s">
        <v>3987</v>
      </c>
      <c r="D558" s="101" t="s">
        <v>257</v>
      </c>
      <c r="E558" s="101" t="s">
        <v>1536</v>
      </c>
      <c r="F558" s="102">
        <v>22.1</v>
      </c>
      <c r="G558" s="102">
        <v>22.3</v>
      </c>
      <c r="H558" s="102">
        <v>17.68</v>
      </c>
      <c r="I558" s="102"/>
      <c r="J558" s="445"/>
      <c r="K558" s="258">
        <f>ROUND(SUMIF('VGT-Bewegungsdaten'!B:B,A558,'VGT-Bewegungsdaten'!D:D),3)</f>
        <v>0</v>
      </c>
      <c r="L558" s="259">
        <f>ROUND(SUMIF('VGT-Bewegungsdaten'!B:B,$A558,'VGT-Bewegungsdaten'!E:E),5)</f>
        <v>0</v>
      </c>
      <c r="N558" s="298" t="s">
        <v>4918</v>
      </c>
      <c r="O558" s="298" t="s">
        <v>4925</v>
      </c>
      <c r="P558" s="261">
        <f>ROUND(SUMIF('AV-Bewegungsdaten'!B:B,A558,'AV-Bewegungsdaten'!D:D),3)</f>
        <v>0</v>
      </c>
      <c r="Q558" s="259">
        <f>ROUND(SUMIF('AV-Bewegungsdaten'!B:B,$A558,'AV-Bewegungsdaten'!E:E),5)</f>
        <v>0</v>
      </c>
      <c r="S558" s="444"/>
      <c r="T558" s="444"/>
      <c r="U558" s="261">
        <f>ROUND(SUMIF('DV-Bewegungsdaten'!B:B,A558,'DV-Bewegungsdaten'!D:D),3)</f>
        <v>0</v>
      </c>
      <c r="V558" s="259">
        <f>ROUND(SUMIF('DV-Bewegungsdaten'!B:B,A558,'DV-Bewegungsdaten'!E:E),5)</f>
        <v>0</v>
      </c>
      <c r="X558" s="444"/>
      <c r="Y558" s="444"/>
      <c r="AK558" s="305"/>
    </row>
    <row r="559" spans="1:37" ht="15" customHeight="1" x14ac:dyDescent="0.25">
      <c r="A559" s="103" t="s">
        <v>2613</v>
      </c>
      <c r="B559" s="101" t="s">
        <v>2068</v>
      </c>
      <c r="C559" s="101" t="s">
        <v>3987</v>
      </c>
      <c r="D559" s="101" t="s">
        <v>2576</v>
      </c>
      <c r="E559" s="101" t="s">
        <v>2536</v>
      </c>
      <c r="F559" s="102">
        <v>22.07</v>
      </c>
      <c r="G559" s="102">
        <v>22.27</v>
      </c>
      <c r="H559" s="102">
        <v>17.66</v>
      </c>
      <c r="I559" s="102"/>
      <c r="J559" s="445"/>
      <c r="K559" s="258">
        <f>ROUND(SUMIF('VGT-Bewegungsdaten'!B:B,A559,'VGT-Bewegungsdaten'!D:D),3)</f>
        <v>0</v>
      </c>
      <c r="L559" s="259">
        <f>ROUND(SUMIF('VGT-Bewegungsdaten'!B:B,$A559,'VGT-Bewegungsdaten'!E:E),5)</f>
        <v>0</v>
      </c>
      <c r="N559" s="298" t="s">
        <v>4918</v>
      </c>
      <c r="O559" s="298" t="s">
        <v>4925</v>
      </c>
      <c r="P559" s="261">
        <f>ROUND(SUMIF('AV-Bewegungsdaten'!B:B,A559,'AV-Bewegungsdaten'!D:D),3)</f>
        <v>0</v>
      </c>
      <c r="Q559" s="259">
        <f>ROUND(SUMIF('AV-Bewegungsdaten'!B:B,$A559,'AV-Bewegungsdaten'!E:E),5)</f>
        <v>0</v>
      </c>
      <c r="S559" s="444"/>
      <c r="T559" s="444"/>
      <c r="U559" s="261">
        <f>ROUND(SUMIF('DV-Bewegungsdaten'!B:B,A559,'DV-Bewegungsdaten'!D:D),3)</f>
        <v>0</v>
      </c>
      <c r="V559" s="259">
        <f>ROUND(SUMIF('DV-Bewegungsdaten'!B:B,A559,'DV-Bewegungsdaten'!E:E),5)</f>
        <v>0</v>
      </c>
      <c r="X559" s="444"/>
      <c r="Y559" s="444"/>
      <c r="AK559" s="305"/>
    </row>
    <row r="560" spans="1:37" ht="15" customHeight="1" x14ac:dyDescent="0.25">
      <c r="A560" s="103" t="s">
        <v>3356</v>
      </c>
      <c r="B560" s="101" t="s">
        <v>2068</v>
      </c>
      <c r="C560" s="101" t="s">
        <v>3987</v>
      </c>
      <c r="D560" s="101" t="s">
        <v>3319</v>
      </c>
      <c r="E560" s="101" t="s">
        <v>3279</v>
      </c>
      <c r="F560" s="102">
        <v>22.04</v>
      </c>
      <c r="G560" s="102">
        <v>22.24</v>
      </c>
      <c r="H560" s="102">
        <v>17.63</v>
      </c>
      <c r="I560" s="102"/>
      <c r="J560" s="445"/>
      <c r="K560" s="258">
        <f>ROUND(SUMIF('VGT-Bewegungsdaten'!B:B,A560,'VGT-Bewegungsdaten'!D:D),3)</f>
        <v>0</v>
      </c>
      <c r="L560" s="259">
        <f>ROUND(SUMIF('VGT-Bewegungsdaten'!B:B,$A560,'VGT-Bewegungsdaten'!E:E),5)</f>
        <v>0</v>
      </c>
      <c r="N560" s="298" t="s">
        <v>4918</v>
      </c>
      <c r="O560" s="298" t="s">
        <v>4925</v>
      </c>
      <c r="P560" s="261">
        <f>ROUND(SUMIF('AV-Bewegungsdaten'!B:B,A560,'AV-Bewegungsdaten'!D:D),3)</f>
        <v>0</v>
      </c>
      <c r="Q560" s="259">
        <f>ROUND(SUMIF('AV-Bewegungsdaten'!B:B,$A560,'AV-Bewegungsdaten'!E:E),5)</f>
        <v>0</v>
      </c>
      <c r="S560" s="444"/>
      <c r="T560" s="444"/>
      <c r="U560" s="261">
        <f>ROUND(SUMIF('DV-Bewegungsdaten'!B:B,A560,'DV-Bewegungsdaten'!D:D),3)</f>
        <v>0</v>
      </c>
      <c r="V560" s="259">
        <f>ROUND(SUMIF('DV-Bewegungsdaten'!B:B,A560,'DV-Bewegungsdaten'!E:E),5)</f>
        <v>0</v>
      </c>
      <c r="X560" s="444"/>
      <c r="Y560" s="444"/>
      <c r="AK560" s="305"/>
    </row>
    <row r="561" spans="1:37" ht="15" customHeight="1" x14ac:dyDescent="0.25">
      <c r="A561" s="103" t="s">
        <v>4117</v>
      </c>
      <c r="B561" s="101" t="s">
        <v>2068</v>
      </c>
      <c r="C561" s="101" t="s">
        <v>3987</v>
      </c>
      <c r="D561" s="101" t="s">
        <v>4080</v>
      </c>
      <c r="E561" s="101" t="s">
        <v>4040</v>
      </c>
      <c r="F561" s="102">
        <v>22.009999999999998</v>
      </c>
      <c r="G561" s="102">
        <v>22.209999999999997</v>
      </c>
      <c r="H561" s="102">
        <v>17.61</v>
      </c>
      <c r="I561" s="102"/>
      <c r="J561" s="445"/>
      <c r="K561" s="258">
        <f>ROUND(SUMIF('VGT-Bewegungsdaten'!B:B,A561,'VGT-Bewegungsdaten'!D:D),3)</f>
        <v>0</v>
      </c>
      <c r="L561" s="259">
        <f>ROUND(SUMIF('VGT-Bewegungsdaten'!B:B,$A561,'VGT-Bewegungsdaten'!E:E),5)</f>
        <v>0</v>
      </c>
      <c r="N561" s="298" t="s">
        <v>4918</v>
      </c>
      <c r="O561" s="298" t="s">
        <v>4925</v>
      </c>
      <c r="P561" s="261">
        <f>ROUND(SUMIF('AV-Bewegungsdaten'!B:B,A561,'AV-Bewegungsdaten'!D:D),3)</f>
        <v>0</v>
      </c>
      <c r="Q561" s="259">
        <f>ROUND(SUMIF('AV-Bewegungsdaten'!B:B,$A561,'AV-Bewegungsdaten'!E:E),5)</f>
        <v>0</v>
      </c>
      <c r="S561" s="444"/>
      <c r="T561" s="444"/>
      <c r="U561" s="261">
        <f>ROUND(SUMIF('DV-Bewegungsdaten'!B:B,A561,'DV-Bewegungsdaten'!D:D),3)</f>
        <v>0</v>
      </c>
      <c r="V561" s="259">
        <f>ROUND(SUMIF('DV-Bewegungsdaten'!B:B,A561,'DV-Bewegungsdaten'!E:E),5)</f>
        <v>0</v>
      </c>
      <c r="X561" s="444"/>
      <c r="Y561" s="444"/>
      <c r="AK561" s="305"/>
    </row>
    <row r="562" spans="1:37" ht="15" customHeight="1" x14ac:dyDescent="0.25">
      <c r="A562" s="103" t="s">
        <v>1705</v>
      </c>
      <c r="B562" s="101" t="s">
        <v>2068</v>
      </c>
      <c r="C562" s="101" t="s">
        <v>3987</v>
      </c>
      <c r="D562" s="101" t="s">
        <v>259</v>
      </c>
      <c r="E562" s="101" t="s">
        <v>2443</v>
      </c>
      <c r="F562" s="102">
        <v>20.100000000000001</v>
      </c>
      <c r="G562" s="102">
        <v>20.3</v>
      </c>
      <c r="H562" s="102">
        <v>16.079999999999998</v>
      </c>
      <c r="I562" s="102"/>
      <c r="J562" s="445"/>
      <c r="K562" s="258">
        <f>ROUND(SUMIF('VGT-Bewegungsdaten'!B:B,A562,'VGT-Bewegungsdaten'!D:D),3)</f>
        <v>0</v>
      </c>
      <c r="L562" s="259">
        <f>ROUND(SUMIF('VGT-Bewegungsdaten'!B:B,$A562,'VGT-Bewegungsdaten'!E:E),5)</f>
        <v>0</v>
      </c>
      <c r="N562" s="298" t="s">
        <v>4918</v>
      </c>
      <c r="O562" s="298" t="s">
        <v>4925</v>
      </c>
      <c r="P562" s="261">
        <f>ROUND(SUMIF('AV-Bewegungsdaten'!B:B,A562,'AV-Bewegungsdaten'!D:D),3)</f>
        <v>0</v>
      </c>
      <c r="Q562" s="259">
        <f>ROUND(SUMIF('AV-Bewegungsdaten'!B:B,$A562,'AV-Bewegungsdaten'!E:E),5)</f>
        <v>0</v>
      </c>
      <c r="S562" s="444"/>
      <c r="T562" s="444"/>
      <c r="U562" s="261">
        <f>ROUND(SUMIF('DV-Bewegungsdaten'!B:B,A562,'DV-Bewegungsdaten'!D:D),3)</f>
        <v>0</v>
      </c>
      <c r="V562" s="259">
        <f>ROUND(SUMIF('DV-Bewegungsdaten'!B:B,A562,'DV-Bewegungsdaten'!E:E),5)</f>
        <v>0</v>
      </c>
      <c r="X562" s="444"/>
      <c r="Y562" s="444"/>
      <c r="AK562" s="305"/>
    </row>
    <row r="563" spans="1:37" ht="15" customHeight="1" x14ac:dyDescent="0.25">
      <c r="A563" s="103" t="s">
        <v>1706</v>
      </c>
      <c r="B563" s="101" t="s">
        <v>2068</v>
      </c>
      <c r="C563" s="101" t="s">
        <v>3987</v>
      </c>
      <c r="D563" s="101" t="s">
        <v>261</v>
      </c>
      <c r="E563" s="101" t="s">
        <v>1533</v>
      </c>
      <c r="F563" s="102">
        <v>23.1</v>
      </c>
      <c r="G563" s="102">
        <v>23.3</v>
      </c>
      <c r="H563" s="102">
        <v>18.48</v>
      </c>
      <c r="I563" s="102"/>
      <c r="J563" s="445"/>
      <c r="K563" s="258">
        <f>ROUND(SUMIF('VGT-Bewegungsdaten'!B:B,A563,'VGT-Bewegungsdaten'!D:D),3)</f>
        <v>0</v>
      </c>
      <c r="L563" s="259">
        <f>ROUND(SUMIF('VGT-Bewegungsdaten'!B:B,$A563,'VGT-Bewegungsdaten'!E:E),5)</f>
        <v>0</v>
      </c>
      <c r="N563" s="298" t="s">
        <v>4918</v>
      </c>
      <c r="O563" s="298" t="s">
        <v>4925</v>
      </c>
      <c r="P563" s="261">
        <f>ROUND(SUMIF('AV-Bewegungsdaten'!B:B,A563,'AV-Bewegungsdaten'!D:D),3)</f>
        <v>0</v>
      </c>
      <c r="Q563" s="259">
        <f>ROUND(SUMIF('AV-Bewegungsdaten'!B:B,$A563,'AV-Bewegungsdaten'!E:E),5)</f>
        <v>0</v>
      </c>
      <c r="S563" s="444"/>
      <c r="T563" s="444"/>
      <c r="U563" s="261">
        <f>ROUND(SUMIF('DV-Bewegungsdaten'!B:B,A563,'DV-Bewegungsdaten'!D:D),3)</f>
        <v>0</v>
      </c>
      <c r="V563" s="259">
        <f>ROUND(SUMIF('DV-Bewegungsdaten'!B:B,A563,'DV-Bewegungsdaten'!E:E),5)</f>
        <v>0</v>
      </c>
      <c r="X563" s="444"/>
      <c r="Y563" s="444"/>
      <c r="AK563" s="305"/>
    </row>
    <row r="564" spans="1:37" ht="15" customHeight="1" x14ac:dyDescent="0.25">
      <c r="A564" s="103" t="s">
        <v>1707</v>
      </c>
      <c r="B564" s="101" t="s">
        <v>2068</v>
      </c>
      <c r="C564" s="101" t="s">
        <v>3987</v>
      </c>
      <c r="D564" s="101" t="s">
        <v>263</v>
      </c>
      <c r="E564" s="101" t="s">
        <v>1536</v>
      </c>
      <c r="F564" s="102">
        <v>23.1</v>
      </c>
      <c r="G564" s="102">
        <v>23.3</v>
      </c>
      <c r="H564" s="102">
        <v>18.48</v>
      </c>
      <c r="I564" s="102"/>
      <c r="J564" s="445"/>
      <c r="K564" s="258">
        <f>ROUND(SUMIF('VGT-Bewegungsdaten'!B:B,A564,'VGT-Bewegungsdaten'!D:D),3)</f>
        <v>0</v>
      </c>
      <c r="L564" s="259">
        <f>ROUND(SUMIF('VGT-Bewegungsdaten'!B:B,$A564,'VGT-Bewegungsdaten'!E:E),5)</f>
        <v>0</v>
      </c>
      <c r="N564" s="298" t="s">
        <v>4918</v>
      </c>
      <c r="O564" s="298" t="s">
        <v>4925</v>
      </c>
      <c r="P564" s="261">
        <f>ROUND(SUMIF('AV-Bewegungsdaten'!B:B,A564,'AV-Bewegungsdaten'!D:D),3)</f>
        <v>0</v>
      </c>
      <c r="Q564" s="259">
        <f>ROUND(SUMIF('AV-Bewegungsdaten'!B:B,$A564,'AV-Bewegungsdaten'!E:E),5)</f>
        <v>0</v>
      </c>
      <c r="S564" s="444"/>
      <c r="T564" s="444"/>
      <c r="U564" s="261">
        <f>ROUND(SUMIF('DV-Bewegungsdaten'!B:B,A564,'DV-Bewegungsdaten'!D:D),3)</f>
        <v>0</v>
      </c>
      <c r="V564" s="259">
        <f>ROUND(SUMIF('DV-Bewegungsdaten'!B:B,A564,'DV-Bewegungsdaten'!E:E),5)</f>
        <v>0</v>
      </c>
      <c r="X564" s="444"/>
      <c r="Y564" s="444"/>
      <c r="AK564" s="305"/>
    </row>
    <row r="565" spans="1:37" ht="15" customHeight="1" x14ac:dyDescent="0.25">
      <c r="A565" s="103" t="s">
        <v>2614</v>
      </c>
      <c r="B565" s="101" t="s">
        <v>2068</v>
      </c>
      <c r="C565" s="101" t="s">
        <v>3987</v>
      </c>
      <c r="D565" s="101" t="s">
        <v>2578</v>
      </c>
      <c r="E565" s="101" t="s">
        <v>2536</v>
      </c>
      <c r="F565" s="102">
        <v>23.07</v>
      </c>
      <c r="G565" s="102">
        <v>23.27</v>
      </c>
      <c r="H565" s="102">
        <v>18.46</v>
      </c>
      <c r="I565" s="102"/>
      <c r="J565" s="445"/>
      <c r="K565" s="258">
        <f>ROUND(SUMIF('VGT-Bewegungsdaten'!B:B,A565,'VGT-Bewegungsdaten'!D:D),3)</f>
        <v>0</v>
      </c>
      <c r="L565" s="259">
        <f>ROUND(SUMIF('VGT-Bewegungsdaten'!B:B,$A565,'VGT-Bewegungsdaten'!E:E),5)</f>
        <v>0</v>
      </c>
      <c r="N565" s="298" t="s">
        <v>4918</v>
      </c>
      <c r="O565" s="298" t="s">
        <v>4925</v>
      </c>
      <c r="P565" s="261">
        <f>ROUND(SUMIF('AV-Bewegungsdaten'!B:B,A565,'AV-Bewegungsdaten'!D:D),3)</f>
        <v>0</v>
      </c>
      <c r="Q565" s="259">
        <f>ROUND(SUMIF('AV-Bewegungsdaten'!B:B,$A565,'AV-Bewegungsdaten'!E:E),5)</f>
        <v>0</v>
      </c>
      <c r="S565" s="444"/>
      <c r="T565" s="444"/>
      <c r="U565" s="261">
        <f>ROUND(SUMIF('DV-Bewegungsdaten'!B:B,A565,'DV-Bewegungsdaten'!D:D),3)</f>
        <v>0</v>
      </c>
      <c r="V565" s="259">
        <f>ROUND(SUMIF('DV-Bewegungsdaten'!B:B,A565,'DV-Bewegungsdaten'!E:E),5)</f>
        <v>0</v>
      </c>
      <c r="X565" s="444"/>
      <c r="Y565" s="444"/>
      <c r="AK565" s="305"/>
    </row>
    <row r="566" spans="1:37" ht="15" customHeight="1" x14ac:dyDescent="0.25">
      <c r="A566" s="103" t="s">
        <v>3357</v>
      </c>
      <c r="B566" s="101" t="s">
        <v>2068</v>
      </c>
      <c r="C566" s="101" t="s">
        <v>3987</v>
      </c>
      <c r="D566" s="101" t="s">
        <v>3321</v>
      </c>
      <c r="E566" s="101" t="s">
        <v>3279</v>
      </c>
      <c r="F566" s="102">
        <v>23.04</v>
      </c>
      <c r="G566" s="102">
        <v>23.24</v>
      </c>
      <c r="H566" s="102">
        <v>18.43</v>
      </c>
      <c r="I566" s="102"/>
      <c r="J566" s="445"/>
      <c r="K566" s="258">
        <f>ROUND(SUMIF('VGT-Bewegungsdaten'!B:B,A566,'VGT-Bewegungsdaten'!D:D),3)</f>
        <v>0</v>
      </c>
      <c r="L566" s="259">
        <f>ROUND(SUMIF('VGT-Bewegungsdaten'!B:B,$A566,'VGT-Bewegungsdaten'!E:E),5)</f>
        <v>0</v>
      </c>
      <c r="N566" s="298" t="s">
        <v>4918</v>
      </c>
      <c r="O566" s="298" t="s">
        <v>4925</v>
      </c>
      <c r="P566" s="261">
        <f>ROUND(SUMIF('AV-Bewegungsdaten'!B:B,A566,'AV-Bewegungsdaten'!D:D),3)</f>
        <v>0</v>
      </c>
      <c r="Q566" s="259">
        <f>ROUND(SUMIF('AV-Bewegungsdaten'!B:B,$A566,'AV-Bewegungsdaten'!E:E),5)</f>
        <v>0</v>
      </c>
      <c r="S566" s="444"/>
      <c r="T566" s="444"/>
      <c r="U566" s="261">
        <f>ROUND(SUMIF('DV-Bewegungsdaten'!B:B,A566,'DV-Bewegungsdaten'!D:D),3)</f>
        <v>0</v>
      </c>
      <c r="V566" s="259">
        <f>ROUND(SUMIF('DV-Bewegungsdaten'!B:B,A566,'DV-Bewegungsdaten'!E:E),5)</f>
        <v>0</v>
      </c>
      <c r="X566" s="444"/>
      <c r="Y566" s="444"/>
      <c r="AK566" s="305"/>
    </row>
    <row r="567" spans="1:37" ht="15" customHeight="1" x14ac:dyDescent="0.25">
      <c r="A567" s="103" t="s">
        <v>4118</v>
      </c>
      <c r="B567" s="101" t="s">
        <v>2068</v>
      </c>
      <c r="C567" s="101" t="s">
        <v>3987</v>
      </c>
      <c r="D567" s="101" t="s">
        <v>4082</v>
      </c>
      <c r="E567" s="101" t="s">
        <v>4040</v>
      </c>
      <c r="F567" s="102">
        <v>23.009999999999998</v>
      </c>
      <c r="G567" s="102">
        <v>23.209999999999997</v>
      </c>
      <c r="H567" s="102">
        <v>18.41</v>
      </c>
      <c r="I567" s="102"/>
      <c r="J567" s="445"/>
      <c r="K567" s="258">
        <f>ROUND(SUMIF('VGT-Bewegungsdaten'!B:B,A567,'VGT-Bewegungsdaten'!D:D),3)</f>
        <v>0</v>
      </c>
      <c r="L567" s="259">
        <f>ROUND(SUMIF('VGT-Bewegungsdaten'!B:B,$A567,'VGT-Bewegungsdaten'!E:E),5)</f>
        <v>0</v>
      </c>
      <c r="N567" s="298" t="s">
        <v>4918</v>
      </c>
      <c r="O567" s="298" t="s">
        <v>4925</v>
      </c>
      <c r="P567" s="261">
        <f>ROUND(SUMIF('AV-Bewegungsdaten'!B:B,A567,'AV-Bewegungsdaten'!D:D),3)</f>
        <v>0</v>
      </c>
      <c r="Q567" s="259">
        <f>ROUND(SUMIF('AV-Bewegungsdaten'!B:B,$A567,'AV-Bewegungsdaten'!E:E),5)</f>
        <v>0</v>
      </c>
      <c r="S567" s="444"/>
      <c r="T567" s="444"/>
      <c r="U567" s="261">
        <f>ROUND(SUMIF('DV-Bewegungsdaten'!B:B,A567,'DV-Bewegungsdaten'!D:D),3)</f>
        <v>0</v>
      </c>
      <c r="V567" s="259">
        <f>ROUND(SUMIF('DV-Bewegungsdaten'!B:B,A567,'DV-Bewegungsdaten'!E:E),5)</f>
        <v>0</v>
      </c>
      <c r="X567" s="444"/>
      <c r="Y567" s="444"/>
      <c r="AK567" s="305"/>
    </row>
    <row r="568" spans="1:37" ht="15" customHeight="1" x14ac:dyDescent="0.25">
      <c r="A568" s="103" t="s">
        <v>1708</v>
      </c>
      <c r="B568" s="101" t="s">
        <v>2068</v>
      </c>
      <c r="C568" s="101" t="s">
        <v>3987</v>
      </c>
      <c r="D568" s="101" t="s">
        <v>265</v>
      </c>
      <c r="E568" s="101" t="s">
        <v>2443</v>
      </c>
      <c r="F568" s="102">
        <v>20.100000000000001</v>
      </c>
      <c r="G568" s="102">
        <v>20.3</v>
      </c>
      <c r="H568" s="102">
        <v>16.079999999999998</v>
      </c>
      <c r="I568" s="102"/>
      <c r="J568" s="445"/>
      <c r="K568" s="258">
        <f>ROUND(SUMIF('VGT-Bewegungsdaten'!B:B,A568,'VGT-Bewegungsdaten'!D:D),3)</f>
        <v>0</v>
      </c>
      <c r="L568" s="259">
        <f>ROUND(SUMIF('VGT-Bewegungsdaten'!B:B,$A568,'VGT-Bewegungsdaten'!E:E),5)</f>
        <v>0</v>
      </c>
      <c r="N568" s="298" t="s">
        <v>4918</v>
      </c>
      <c r="O568" s="298" t="s">
        <v>4925</v>
      </c>
      <c r="P568" s="261">
        <f>ROUND(SUMIF('AV-Bewegungsdaten'!B:B,A568,'AV-Bewegungsdaten'!D:D),3)</f>
        <v>0</v>
      </c>
      <c r="Q568" s="259">
        <f>ROUND(SUMIF('AV-Bewegungsdaten'!B:B,$A568,'AV-Bewegungsdaten'!E:E),5)</f>
        <v>0</v>
      </c>
      <c r="S568" s="444"/>
      <c r="T568" s="444"/>
      <c r="U568" s="261">
        <f>ROUND(SUMIF('DV-Bewegungsdaten'!B:B,A568,'DV-Bewegungsdaten'!D:D),3)</f>
        <v>0</v>
      </c>
      <c r="V568" s="259">
        <f>ROUND(SUMIF('DV-Bewegungsdaten'!B:B,A568,'DV-Bewegungsdaten'!E:E),5)</f>
        <v>0</v>
      </c>
      <c r="X568" s="444"/>
      <c r="Y568" s="444"/>
      <c r="AK568" s="305"/>
    </row>
    <row r="569" spans="1:37" ht="15" customHeight="1" x14ac:dyDescent="0.25">
      <c r="A569" s="103" t="s">
        <v>1709</v>
      </c>
      <c r="B569" s="101" t="s">
        <v>2068</v>
      </c>
      <c r="C569" s="101" t="s">
        <v>3987</v>
      </c>
      <c r="D569" s="101" t="s">
        <v>1623</v>
      </c>
      <c r="E569" s="101" t="s">
        <v>1533</v>
      </c>
      <c r="F569" s="102">
        <v>23.1</v>
      </c>
      <c r="G569" s="102">
        <v>23.3</v>
      </c>
      <c r="H569" s="102">
        <v>18.48</v>
      </c>
      <c r="I569" s="102"/>
      <c r="J569" s="445"/>
      <c r="K569" s="258">
        <f>ROUND(SUMIF('VGT-Bewegungsdaten'!B:B,A569,'VGT-Bewegungsdaten'!D:D),3)</f>
        <v>0</v>
      </c>
      <c r="L569" s="259">
        <f>ROUND(SUMIF('VGT-Bewegungsdaten'!B:B,$A569,'VGT-Bewegungsdaten'!E:E),5)</f>
        <v>0</v>
      </c>
      <c r="N569" s="298" t="s">
        <v>4918</v>
      </c>
      <c r="O569" s="298" t="s">
        <v>4925</v>
      </c>
      <c r="P569" s="261">
        <f>ROUND(SUMIF('AV-Bewegungsdaten'!B:B,A569,'AV-Bewegungsdaten'!D:D),3)</f>
        <v>0</v>
      </c>
      <c r="Q569" s="259">
        <f>ROUND(SUMIF('AV-Bewegungsdaten'!B:B,$A569,'AV-Bewegungsdaten'!E:E),5)</f>
        <v>0</v>
      </c>
      <c r="S569" s="444"/>
      <c r="T569" s="444"/>
      <c r="U569" s="261">
        <f>ROUND(SUMIF('DV-Bewegungsdaten'!B:B,A569,'DV-Bewegungsdaten'!D:D),3)</f>
        <v>0</v>
      </c>
      <c r="V569" s="259">
        <f>ROUND(SUMIF('DV-Bewegungsdaten'!B:B,A569,'DV-Bewegungsdaten'!E:E),5)</f>
        <v>0</v>
      </c>
      <c r="X569" s="444"/>
      <c r="Y569" s="444"/>
      <c r="AK569" s="305"/>
    </row>
    <row r="570" spans="1:37" ht="15" customHeight="1" x14ac:dyDescent="0.25">
      <c r="A570" s="103" t="s">
        <v>1710</v>
      </c>
      <c r="B570" s="101" t="s">
        <v>2068</v>
      </c>
      <c r="C570" s="101" t="s">
        <v>3987</v>
      </c>
      <c r="D570" s="101" t="s">
        <v>1625</v>
      </c>
      <c r="E570" s="101" t="s">
        <v>1536</v>
      </c>
      <c r="F570" s="102">
        <v>23.1</v>
      </c>
      <c r="G570" s="102">
        <v>23.3</v>
      </c>
      <c r="H570" s="102">
        <v>18.48</v>
      </c>
      <c r="I570" s="102"/>
      <c r="J570" s="445"/>
      <c r="K570" s="258">
        <f>ROUND(SUMIF('VGT-Bewegungsdaten'!B:B,A570,'VGT-Bewegungsdaten'!D:D),3)</f>
        <v>0</v>
      </c>
      <c r="L570" s="259">
        <f>ROUND(SUMIF('VGT-Bewegungsdaten'!B:B,$A570,'VGT-Bewegungsdaten'!E:E),5)</f>
        <v>0</v>
      </c>
      <c r="N570" s="298" t="s">
        <v>4918</v>
      </c>
      <c r="O570" s="298" t="s">
        <v>4925</v>
      </c>
      <c r="P570" s="261">
        <f>ROUND(SUMIF('AV-Bewegungsdaten'!B:B,A570,'AV-Bewegungsdaten'!D:D),3)</f>
        <v>0</v>
      </c>
      <c r="Q570" s="259">
        <f>ROUND(SUMIF('AV-Bewegungsdaten'!B:B,$A570,'AV-Bewegungsdaten'!E:E),5)</f>
        <v>0</v>
      </c>
      <c r="S570" s="444"/>
      <c r="T570" s="444"/>
      <c r="U570" s="261">
        <f>ROUND(SUMIF('DV-Bewegungsdaten'!B:B,A570,'DV-Bewegungsdaten'!D:D),3)</f>
        <v>0</v>
      </c>
      <c r="V570" s="259">
        <f>ROUND(SUMIF('DV-Bewegungsdaten'!B:B,A570,'DV-Bewegungsdaten'!E:E),5)</f>
        <v>0</v>
      </c>
      <c r="X570" s="444"/>
      <c r="Y570" s="444"/>
      <c r="AK570" s="305"/>
    </row>
    <row r="571" spans="1:37" ht="15" customHeight="1" x14ac:dyDescent="0.25">
      <c r="A571" s="103" t="s">
        <v>2615</v>
      </c>
      <c r="B571" s="101" t="s">
        <v>2068</v>
      </c>
      <c r="C571" s="101" t="s">
        <v>3987</v>
      </c>
      <c r="D571" s="101" t="s">
        <v>2580</v>
      </c>
      <c r="E571" s="101" t="s">
        <v>2536</v>
      </c>
      <c r="F571" s="102">
        <v>23.07</v>
      </c>
      <c r="G571" s="102">
        <v>23.27</v>
      </c>
      <c r="H571" s="102">
        <v>18.46</v>
      </c>
      <c r="I571" s="102"/>
      <c r="J571" s="445"/>
      <c r="K571" s="258">
        <f>ROUND(SUMIF('VGT-Bewegungsdaten'!B:B,A571,'VGT-Bewegungsdaten'!D:D),3)</f>
        <v>0</v>
      </c>
      <c r="L571" s="259">
        <f>ROUND(SUMIF('VGT-Bewegungsdaten'!B:B,$A571,'VGT-Bewegungsdaten'!E:E),5)</f>
        <v>0</v>
      </c>
      <c r="N571" s="298" t="s">
        <v>4918</v>
      </c>
      <c r="O571" s="298" t="s">
        <v>4925</v>
      </c>
      <c r="P571" s="261">
        <f>ROUND(SUMIF('AV-Bewegungsdaten'!B:B,A571,'AV-Bewegungsdaten'!D:D),3)</f>
        <v>0</v>
      </c>
      <c r="Q571" s="259">
        <f>ROUND(SUMIF('AV-Bewegungsdaten'!B:B,$A571,'AV-Bewegungsdaten'!E:E),5)</f>
        <v>0</v>
      </c>
      <c r="S571" s="444"/>
      <c r="T571" s="444"/>
      <c r="U571" s="261">
        <f>ROUND(SUMIF('DV-Bewegungsdaten'!B:B,A571,'DV-Bewegungsdaten'!D:D),3)</f>
        <v>0</v>
      </c>
      <c r="V571" s="259">
        <f>ROUND(SUMIF('DV-Bewegungsdaten'!B:B,A571,'DV-Bewegungsdaten'!E:E),5)</f>
        <v>0</v>
      </c>
      <c r="X571" s="444"/>
      <c r="Y571" s="444"/>
      <c r="AK571" s="305"/>
    </row>
    <row r="572" spans="1:37" ht="15" customHeight="1" x14ac:dyDescent="0.25">
      <c r="A572" s="103" t="s">
        <v>3358</v>
      </c>
      <c r="B572" s="101" t="s">
        <v>2068</v>
      </c>
      <c r="C572" s="101" t="s">
        <v>3987</v>
      </c>
      <c r="D572" s="101" t="s">
        <v>3323</v>
      </c>
      <c r="E572" s="101" t="s">
        <v>3279</v>
      </c>
      <c r="F572" s="102">
        <v>23.04</v>
      </c>
      <c r="G572" s="102">
        <v>23.24</v>
      </c>
      <c r="H572" s="102">
        <v>18.43</v>
      </c>
      <c r="I572" s="102"/>
      <c r="J572" s="445"/>
      <c r="K572" s="258">
        <f>ROUND(SUMIF('VGT-Bewegungsdaten'!B:B,A572,'VGT-Bewegungsdaten'!D:D),3)</f>
        <v>0</v>
      </c>
      <c r="L572" s="259">
        <f>ROUND(SUMIF('VGT-Bewegungsdaten'!B:B,$A572,'VGT-Bewegungsdaten'!E:E),5)</f>
        <v>0</v>
      </c>
      <c r="N572" s="298" t="s">
        <v>4918</v>
      </c>
      <c r="O572" s="298" t="s">
        <v>4925</v>
      </c>
      <c r="P572" s="261">
        <f>ROUND(SUMIF('AV-Bewegungsdaten'!B:B,A572,'AV-Bewegungsdaten'!D:D),3)</f>
        <v>0</v>
      </c>
      <c r="Q572" s="259">
        <f>ROUND(SUMIF('AV-Bewegungsdaten'!B:B,$A572,'AV-Bewegungsdaten'!E:E),5)</f>
        <v>0</v>
      </c>
      <c r="S572" s="444"/>
      <c r="T572" s="444"/>
      <c r="U572" s="261">
        <f>ROUND(SUMIF('DV-Bewegungsdaten'!B:B,A572,'DV-Bewegungsdaten'!D:D),3)</f>
        <v>0</v>
      </c>
      <c r="V572" s="259">
        <f>ROUND(SUMIF('DV-Bewegungsdaten'!B:B,A572,'DV-Bewegungsdaten'!E:E),5)</f>
        <v>0</v>
      </c>
      <c r="X572" s="444"/>
      <c r="Y572" s="444"/>
      <c r="AK572" s="305"/>
    </row>
    <row r="573" spans="1:37" ht="15" customHeight="1" x14ac:dyDescent="0.25">
      <c r="A573" s="103" t="s">
        <v>4119</v>
      </c>
      <c r="B573" s="101" t="s">
        <v>2068</v>
      </c>
      <c r="C573" s="101" t="s">
        <v>3987</v>
      </c>
      <c r="D573" s="101" t="s">
        <v>4084</v>
      </c>
      <c r="E573" s="101" t="s">
        <v>4040</v>
      </c>
      <c r="F573" s="102">
        <v>23.009999999999998</v>
      </c>
      <c r="G573" s="102">
        <v>23.209999999999997</v>
      </c>
      <c r="H573" s="102">
        <v>18.41</v>
      </c>
      <c r="I573" s="102"/>
      <c r="J573" s="445"/>
      <c r="K573" s="258">
        <f>ROUND(SUMIF('VGT-Bewegungsdaten'!B:B,A573,'VGT-Bewegungsdaten'!D:D),3)</f>
        <v>0</v>
      </c>
      <c r="L573" s="259">
        <f>ROUND(SUMIF('VGT-Bewegungsdaten'!B:B,$A573,'VGT-Bewegungsdaten'!E:E),5)</f>
        <v>0</v>
      </c>
      <c r="N573" s="298" t="s">
        <v>4918</v>
      </c>
      <c r="O573" s="298" t="s">
        <v>4925</v>
      </c>
      <c r="P573" s="261">
        <f>ROUND(SUMIF('AV-Bewegungsdaten'!B:B,A573,'AV-Bewegungsdaten'!D:D),3)</f>
        <v>0</v>
      </c>
      <c r="Q573" s="259">
        <f>ROUND(SUMIF('AV-Bewegungsdaten'!B:B,$A573,'AV-Bewegungsdaten'!E:E),5)</f>
        <v>0</v>
      </c>
      <c r="S573" s="444"/>
      <c r="T573" s="444"/>
      <c r="U573" s="261">
        <f>ROUND(SUMIF('DV-Bewegungsdaten'!B:B,A573,'DV-Bewegungsdaten'!D:D),3)</f>
        <v>0</v>
      </c>
      <c r="V573" s="259">
        <f>ROUND(SUMIF('DV-Bewegungsdaten'!B:B,A573,'DV-Bewegungsdaten'!E:E),5)</f>
        <v>0</v>
      </c>
      <c r="X573" s="444"/>
      <c r="Y573" s="444"/>
      <c r="AK573" s="305"/>
    </row>
    <row r="574" spans="1:37" ht="15" customHeight="1" x14ac:dyDescent="0.25">
      <c r="A574" s="103" t="s">
        <v>1711</v>
      </c>
      <c r="B574" s="101" t="s">
        <v>2068</v>
      </c>
      <c r="C574" s="101" t="s">
        <v>3987</v>
      </c>
      <c r="D574" s="101" t="s">
        <v>1627</v>
      </c>
      <c r="E574" s="101" t="s">
        <v>2443</v>
      </c>
      <c r="F574" s="102">
        <v>21.1</v>
      </c>
      <c r="G574" s="102">
        <v>21.3</v>
      </c>
      <c r="H574" s="102">
        <v>16.88</v>
      </c>
      <c r="I574" s="102"/>
      <c r="J574" s="445"/>
      <c r="K574" s="258">
        <f>ROUND(SUMIF('VGT-Bewegungsdaten'!B:B,A574,'VGT-Bewegungsdaten'!D:D),3)</f>
        <v>0</v>
      </c>
      <c r="L574" s="259">
        <f>ROUND(SUMIF('VGT-Bewegungsdaten'!B:B,$A574,'VGT-Bewegungsdaten'!E:E),5)</f>
        <v>0</v>
      </c>
      <c r="N574" s="298" t="s">
        <v>4918</v>
      </c>
      <c r="O574" s="298" t="s">
        <v>4925</v>
      </c>
      <c r="P574" s="261">
        <f>ROUND(SUMIF('AV-Bewegungsdaten'!B:B,A574,'AV-Bewegungsdaten'!D:D),3)</f>
        <v>0</v>
      </c>
      <c r="Q574" s="259">
        <f>ROUND(SUMIF('AV-Bewegungsdaten'!B:B,$A574,'AV-Bewegungsdaten'!E:E),5)</f>
        <v>0</v>
      </c>
      <c r="S574" s="444"/>
      <c r="T574" s="444"/>
      <c r="U574" s="261">
        <f>ROUND(SUMIF('DV-Bewegungsdaten'!B:B,A574,'DV-Bewegungsdaten'!D:D),3)</f>
        <v>0</v>
      </c>
      <c r="V574" s="259">
        <f>ROUND(SUMIF('DV-Bewegungsdaten'!B:B,A574,'DV-Bewegungsdaten'!E:E),5)</f>
        <v>0</v>
      </c>
      <c r="X574" s="444"/>
      <c r="Y574" s="444"/>
      <c r="AK574" s="305"/>
    </row>
    <row r="575" spans="1:37" ht="15" customHeight="1" x14ac:dyDescent="0.25">
      <c r="A575" s="103" t="s">
        <v>1712</v>
      </c>
      <c r="B575" s="101" t="s">
        <v>2068</v>
      </c>
      <c r="C575" s="101" t="s">
        <v>3987</v>
      </c>
      <c r="D575" s="101" t="s">
        <v>1629</v>
      </c>
      <c r="E575" s="101" t="s">
        <v>1533</v>
      </c>
      <c r="F575" s="102">
        <v>24.1</v>
      </c>
      <c r="G575" s="102">
        <v>24.3</v>
      </c>
      <c r="H575" s="102">
        <v>19.28</v>
      </c>
      <c r="I575" s="102"/>
      <c r="J575" s="445"/>
      <c r="K575" s="258">
        <f>ROUND(SUMIF('VGT-Bewegungsdaten'!B:B,A575,'VGT-Bewegungsdaten'!D:D),3)</f>
        <v>0</v>
      </c>
      <c r="L575" s="259">
        <f>ROUND(SUMIF('VGT-Bewegungsdaten'!B:B,$A575,'VGT-Bewegungsdaten'!E:E),5)</f>
        <v>0</v>
      </c>
      <c r="N575" s="298" t="s">
        <v>4918</v>
      </c>
      <c r="O575" s="298" t="s">
        <v>4925</v>
      </c>
      <c r="P575" s="261">
        <f>ROUND(SUMIF('AV-Bewegungsdaten'!B:B,A575,'AV-Bewegungsdaten'!D:D),3)</f>
        <v>0</v>
      </c>
      <c r="Q575" s="259">
        <f>ROUND(SUMIF('AV-Bewegungsdaten'!B:B,$A575,'AV-Bewegungsdaten'!E:E),5)</f>
        <v>0</v>
      </c>
      <c r="S575" s="444"/>
      <c r="T575" s="444"/>
      <c r="U575" s="261">
        <f>ROUND(SUMIF('DV-Bewegungsdaten'!B:B,A575,'DV-Bewegungsdaten'!D:D),3)</f>
        <v>0</v>
      </c>
      <c r="V575" s="259">
        <f>ROUND(SUMIF('DV-Bewegungsdaten'!B:B,A575,'DV-Bewegungsdaten'!E:E),5)</f>
        <v>0</v>
      </c>
      <c r="X575" s="444"/>
      <c r="Y575" s="444"/>
      <c r="AK575" s="305"/>
    </row>
    <row r="576" spans="1:37" ht="15" customHeight="1" x14ac:dyDescent="0.25">
      <c r="A576" s="103" t="s">
        <v>1713</v>
      </c>
      <c r="B576" s="101" t="s">
        <v>2068</v>
      </c>
      <c r="C576" s="101" t="s">
        <v>3987</v>
      </c>
      <c r="D576" s="101" t="s">
        <v>1631</v>
      </c>
      <c r="E576" s="101" t="s">
        <v>1536</v>
      </c>
      <c r="F576" s="102">
        <v>24.1</v>
      </c>
      <c r="G576" s="102">
        <v>24.3</v>
      </c>
      <c r="H576" s="102">
        <v>19.28</v>
      </c>
      <c r="I576" s="102"/>
      <c r="J576" s="445"/>
      <c r="K576" s="258">
        <f>ROUND(SUMIF('VGT-Bewegungsdaten'!B:B,A576,'VGT-Bewegungsdaten'!D:D),3)</f>
        <v>0</v>
      </c>
      <c r="L576" s="259">
        <f>ROUND(SUMIF('VGT-Bewegungsdaten'!B:B,$A576,'VGT-Bewegungsdaten'!E:E),5)</f>
        <v>0</v>
      </c>
      <c r="N576" s="298" t="s">
        <v>4918</v>
      </c>
      <c r="O576" s="298" t="s">
        <v>4925</v>
      </c>
      <c r="P576" s="261">
        <f>ROUND(SUMIF('AV-Bewegungsdaten'!B:B,A576,'AV-Bewegungsdaten'!D:D),3)</f>
        <v>0</v>
      </c>
      <c r="Q576" s="259">
        <f>ROUND(SUMIF('AV-Bewegungsdaten'!B:B,$A576,'AV-Bewegungsdaten'!E:E),5)</f>
        <v>0</v>
      </c>
      <c r="S576" s="444"/>
      <c r="T576" s="444"/>
      <c r="U576" s="261">
        <f>ROUND(SUMIF('DV-Bewegungsdaten'!B:B,A576,'DV-Bewegungsdaten'!D:D),3)</f>
        <v>0</v>
      </c>
      <c r="V576" s="259">
        <f>ROUND(SUMIF('DV-Bewegungsdaten'!B:B,A576,'DV-Bewegungsdaten'!E:E),5)</f>
        <v>0</v>
      </c>
      <c r="X576" s="444"/>
      <c r="Y576" s="444"/>
      <c r="AK576" s="305"/>
    </row>
    <row r="577" spans="1:37" ht="15" customHeight="1" x14ac:dyDescent="0.25">
      <c r="A577" s="103" t="s">
        <v>2616</v>
      </c>
      <c r="B577" s="101" t="s">
        <v>2068</v>
      </c>
      <c r="C577" s="101" t="s">
        <v>3987</v>
      </c>
      <c r="D577" s="101" t="s">
        <v>2582</v>
      </c>
      <c r="E577" s="101" t="s">
        <v>2536</v>
      </c>
      <c r="F577" s="102">
        <v>24.07</v>
      </c>
      <c r="G577" s="102">
        <v>24.27</v>
      </c>
      <c r="H577" s="102">
        <v>19.260000000000002</v>
      </c>
      <c r="I577" s="102"/>
      <c r="J577" s="445"/>
      <c r="K577" s="258">
        <f>ROUND(SUMIF('VGT-Bewegungsdaten'!B:B,A577,'VGT-Bewegungsdaten'!D:D),3)</f>
        <v>0</v>
      </c>
      <c r="L577" s="259">
        <f>ROUND(SUMIF('VGT-Bewegungsdaten'!B:B,$A577,'VGT-Bewegungsdaten'!E:E),5)</f>
        <v>0</v>
      </c>
      <c r="N577" s="298" t="s">
        <v>4918</v>
      </c>
      <c r="O577" s="298" t="s">
        <v>4925</v>
      </c>
      <c r="P577" s="261">
        <f>ROUND(SUMIF('AV-Bewegungsdaten'!B:B,A577,'AV-Bewegungsdaten'!D:D),3)</f>
        <v>0</v>
      </c>
      <c r="Q577" s="259">
        <f>ROUND(SUMIF('AV-Bewegungsdaten'!B:B,$A577,'AV-Bewegungsdaten'!E:E),5)</f>
        <v>0</v>
      </c>
      <c r="S577" s="444"/>
      <c r="T577" s="444"/>
      <c r="U577" s="261">
        <f>ROUND(SUMIF('DV-Bewegungsdaten'!B:B,A577,'DV-Bewegungsdaten'!D:D),3)</f>
        <v>0</v>
      </c>
      <c r="V577" s="259">
        <f>ROUND(SUMIF('DV-Bewegungsdaten'!B:B,A577,'DV-Bewegungsdaten'!E:E),5)</f>
        <v>0</v>
      </c>
      <c r="X577" s="444"/>
      <c r="Y577" s="444"/>
      <c r="AK577" s="305"/>
    </row>
    <row r="578" spans="1:37" ht="15" customHeight="1" x14ac:dyDescent="0.25">
      <c r="A578" s="103" t="s">
        <v>3359</v>
      </c>
      <c r="B578" s="101" t="s">
        <v>2068</v>
      </c>
      <c r="C578" s="101" t="s">
        <v>3987</v>
      </c>
      <c r="D578" s="101" t="s">
        <v>3325</v>
      </c>
      <c r="E578" s="101" t="s">
        <v>3279</v>
      </c>
      <c r="F578" s="102">
        <v>24.04</v>
      </c>
      <c r="G578" s="102">
        <v>24.24</v>
      </c>
      <c r="H578" s="102">
        <v>19.23</v>
      </c>
      <c r="I578" s="102"/>
      <c r="J578" s="445"/>
      <c r="K578" s="258">
        <f>ROUND(SUMIF('VGT-Bewegungsdaten'!B:B,A578,'VGT-Bewegungsdaten'!D:D),3)</f>
        <v>0</v>
      </c>
      <c r="L578" s="259">
        <f>ROUND(SUMIF('VGT-Bewegungsdaten'!B:B,$A578,'VGT-Bewegungsdaten'!E:E),5)</f>
        <v>0</v>
      </c>
      <c r="N578" s="298" t="s">
        <v>4918</v>
      </c>
      <c r="O578" s="298" t="s">
        <v>4925</v>
      </c>
      <c r="P578" s="261">
        <f>ROUND(SUMIF('AV-Bewegungsdaten'!B:B,A578,'AV-Bewegungsdaten'!D:D),3)</f>
        <v>0</v>
      </c>
      <c r="Q578" s="259">
        <f>ROUND(SUMIF('AV-Bewegungsdaten'!B:B,$A578,'AV-Bewegungsdaten'!E:E),5)</f>
        <v>0</v>
      </c>
      <c r="S578" s="444"/>
      <c r="T578" s="444"/>
      <c r="U578" s="261">
        <f>ROUND(SUMIF('DV-Bewegungsdaten'!B:B,A578,'DV-Bewegungsdaten'!D:D),3)</f>
        <v>0</v>
      </c>
      <c r="V578" s="259">
        <f>ROUND(SUMIF('DV-Bewegungsdaten'!B:B,A578,'DV-Bewegungsdaten'!E:E),5)</f>
        <v>0</v>
      </c>
      <c r="X578" s="444"/>
      <c r="Y578" s="444"/>
      <c r="AK578" s="305"/>
    </row>
    <row r="579" spans="1:37" ht="15" customHeight="1" x14ac:dyDescent="0.25">
      <c r="A579" s="103" t="s">
        <v>4120</v>
      </c>
      <c r="B579" s="101" t="s">
        <v>2068</v>
      </c>
      <c r="C579" s="101" t="s">
        <v>3987</v>
      </c>
      <c r="D579" s="101" t="s">
        <v>4086</v>
      </c>
      <c r="E579" s="101" t="s">
        <v>4040</v>
      </c>
      <c r="F579" s="102">
        <v>24.009999999999998</v>
      </c>
      <c r="G579" s="102">
        <v>24.209999999999997</v>
      </c>
      <c r="H579" s="102">
        <v>19.21</v>
      </c>
      <c r="I579" s="102"/>
      <c r="J579" s="445"/>
      <c r="K579" s="258">
        <f>ROUND(SUMIF('VGT-Bewegungsdaten'!B:B,A579,'VGT-Bewegungsdaten'!D:D),3)</f>
        <v>0</v>
      </c>
      <c r="L579" s="259">
        <f>ROUND(SUMIF('VGT-Bewegungsdaten'!B:B,$A579,'VGT-Bewegungsdaten'!E:E),5)</f>
        <v>0</v>
      </c>
      <c r="N579" s="298" t="s">
        <v>4918</v>
      </c>
      <c r="O579" s="298" t="s">
        <v>4925</v>
      </c>
      <c r="P579" s="261">
        <f>ROUND(SUMIF('AV-Bewegungsdaten'!B:B,A579,'AV-Bewegungsdaten'!D:D),3)</f>
        <v>0</v>
      </c>
      <c r="Q579" s="259">
        <f>ROUND(SUMIF('AV-Bewegungsdaten'!B:B,$A579,'AV-Bewegungsdaten'!E:E),5)</f>
        <v>0</v>
      </c>
      <c r="S579" s="444"/>
      <c r="T579" s="444"/>
      <c r="U579" s="261">
        <f>ROUND(SUMIF('DV-Bewegungsdaten'!B:B,A579,'DV-Bewegungsdaten'!D:D),3)</f>
        <v>0</v>
      </c>
      <c r="V579" s="259">
        <f>ROUND(SUMIF('DV-Bewegungsdaten'!B:B,A579,'DV-Bewegungsdaten'!E:E),5)</f>
        <v>0</v>
      </c>
      <c r="X579" s="444"/>
      <c r="Y579" s="444"/>
      <c r="AK579" s="305"/>
    </row>
    <row r="580" spans="1:37" ht="15" customHeight="1" x14ac:dyDescent="0.25">
      <c r="A580" s="103" t="s">
        <v>2431</v>
      </c>
      <c r="B580" s="101" t="s">
        <v>2068</v>
      </c>
      <c r="C580" s="101" t="s">
        <v>3987</v>
      </c>
      <c r="D580" s="101" t="s">
        <v>2371</v>
      </c>
      <c r="E580" s="101" t="s">
        <v>2443</v>
      </c>
      <c r="F580" s="102">
        <v>9.1</v>
      </c>
      <c r="G580" s="102">
        <v>9.2999999999999989</v>
      </c>
      <c r="H580" s="102">
        <v>7.28</v>
      </c>
      <c r="I580" s="102"/>
      <c r="J580" s="445"/>
      <c r="K580" s="258">
        <f>ROUND(SUMIF('VGT-Bewegungsdaten'!B:B,A580,'VGT-Bewegungsdaten'!D:D),3)</f>
        <v>0</v>
      </c>
      <c r="L580" s="259">
        <f>ROUND(SUMIF('VGT-Bewegungsdaten'!B:B,$A580,'VGT-Bewegungsdaten'!E:E),5)</f>
        <v>0</v>
      </c>
      <c r="N580" s="298" t="s">
        <v>4918</v>
      </c>
      <c r="O580" s="298" t="s">
        <v>4925</v>
      </c>
      <c r="P580" s="261">
        <f>ROUND(SUMIF('AV-Bewegungsdaten'!B:B,A580,'AV-Bewegungsdaten'!D:D),3)</f>
        <v>0</v>
      </c>
      <c r="Q580" s="259">
        <f>ROUND(SUMIF('AV-Bewegungsdaten'!B:B,$A580,'AV-Bewegungsdaten'!E:E),5)</f>
        <v>0</v>
      </c>
      <c r="S580" s="444"/>
      <c r="T580" s="444"/>
      <c r="U580" s="261">
        <f>ROUND(SUMIF('DV-Bewegungsdaten'!B:B,A580,'DV-Bewegungsdaten'!D:D),3)</f>
        <v>0</v>
      </c>
      <c r="V580" s="259">
        <f>ROUND(SUMIF('DV-Bewegungsdaten'!B:B,A580,'DV-Bewegungsdaten'!E:E),5)</f>
        <v>0</v>
      </c>
      <c r="X580" s="444"/>
      <c r="Y580" s="444"/>
      <c r="AK580" s="305"/>
    </row>
    <row r="581" spans="1:37" ht="15" customHeight="1" x14ac:dyDescent="0.25">
      <c r="A581" s="103" t="s">
        <v>1714</v>
      </c>
      <c r="B581" s="101" t="s">
        <v>2068</v>
      </c>
      <c r="C581" s="101" t="s">
        <v>3987</v>
      </c>
      <c r="D581" s="101" t="s">
        <v>1633</v>
      </c>
      <c r="E581" s="101" t="s">
        <v>1536</v>
      </c>
      <c r="F581" s="102">
        <v>12.1</v>
      </c>
      <c r="G581" s="102">
        <v>12.299999999999999</v>
      </c>
      <c r="H581" s="102">
        <v>9.68</v>
      </c>
      <c r="I581" s="102"/>
      <c r="J581" s="445"/>
      <c r="K581" s="258">
        <f>ROUND(SUMIF('VGT-Bewegungsdaten'!B:B,A581,'VGT-Bewegungsdaten'!D:D),3)</f>
        <v>0</v>
      </c>
      <c r="L581" s="259">
        <f>ROUND(SUMIF('VGT-Bewegungsdaten'!B:B,$A581,'VGT-Bewegungsdaten'!E:E),5)</f>
        <v>0</v>
      </c>
      <c r="N581" s="298" t="s">
        <v>4918</v>
      </c>
      <c r="O581" s="298" t="s">
        <v>4925</v>
      </c>
      <c r="P581" s="261">
        <f>ROUND(SUMIF('AV-Bewegungsdaten'!B:B,A581,'AV-Bewegungsdaten'!D:D),3)</f>
        <v>0</v>
      </c>
      <c r="Q581" s="259">
        <f>ROUND(SUMIF('AV-Bewegungsdaten'!B:B,$A581,'AV-Bewegungsdaten'!E:E),5)</f>
        <v>0</v>
      </c>
      <c r="S581" s="444"/>
      <c r="T581" s="444"/>
      <c r="U581" s="261">
        <f>ROUND(SUMIF('DV-Bewegungsdaten'!B:B,A581,'DV-Bewegungsdaten'!D:D),3)</f>
        <v>0</v>
      </c>
      <c r="V581" s="259">
        <f>ROUND(SUMIF('DV-Bewegungsdaten'!B:B,A581,'DV-Bewegungsdaten'!E:E),5)</f>
        <v>0</v>
      </c>
      <c r="X581" s="444"/>
      <c r="Y581" s="444"/>
      <c r="AK581" s="305"/>
    </row>
    <row r="582" spans="1:37" ht="15" customHeight="1" x14ac:dyDescent="0.25">
      <c r="A582" s="103" t="s">
        <v>2617</v>
      </c>
      <c r="B582" s="101" t="s">
        <v>2068</v>
      </c>
      <c r="C582" s="101" t="s">
        <v>3987</v>
      </c>
      <c r="D582" s="101" t="s">
        <v>2584</v>
      </c>
      <c r="E582" s="101" t="s">
        <v>2536</v>
      </c>
      <c r="F582" s="102">
        <v>12.07</v>
      </c>
      <c r="G582" s="102">
        <v>12.27</v>
      </c>
      <c r="H582" s="102">
        <v>9.66</v>
      </c>
      <c r="I582" s="102"/>
      <c r="J582" s="445"/>
      <c r="K582" s="258">
        <f>ROUND(SUMIF('VGT-Bewegungsdaten'!B:B,A582,'VGT-Bewegungsdaten'!D:D),3)</f>
        <v>0</v>
      </c>
      <c r="L582" s="259">
        <f>ROUND(SUMIF('VGT-Bewegungsdaten'!B:B,$A582,'VGT-Bewegungsdaten'!E:E),5)</f>
        <v>0</v>
      </c>
      <c r="N582" s="298" t="s">
        <v>4918</v>
      </c>
      <c r="O582" s="298" t="s">
        <v>4925</v>
      </c>
      <c r="P582" s="261">
        <f>ROUND(SUMIF('AV-Bewegungsdaten'!B:B,A582,'AV-Bewegungsdaten'!D:D),3)</f>
        <v>0</v>
      </c>
      <c r="Q582" s="259">
        <f>ROUND(SUMIF('AV-Bewegungsdaten'!B:B,$A582,'AV-Bewegungsdaten'!E:E),5)</f>
        <v>0</v>
      </c>
      <c r="S582" s="444"/>
      <c r="T582" s="444"/>
      <c r="U582" s="261">
        <f>ROUND(SUMIF('DV-Bewegungsdaten'!B:B,A582,'DV-Bewegungsdaten'!D:D),3)</f>
        <v>0</v>
      </c>
      <c r="V582" s="259">
        <f>ROUND(SUMIF('DV-Bewegungsdaten'!B:B,A582,'DV-Bewegungsdaten'!E:E),5)</f>
        <v>0</v>
      </c>
      <c r="X582" s="444"/>
      <c r="Y582" s="444"/>
      <c r="AK582" s="305"/>
    </row>
    <row r="583" spans="1:37" ht="15" customHeight="1" x14ac:dyDescent="0.25">
      <c r="A583" s="103" t="s">
        <v>3360</v>
      </c>
      <c r="B583" s="101" t="s">
        <v>2068</v>
      </c>
      <c r="C583" s="101" t="s">
        <v>3987</v>
      </c>
      <c r="D583" s="101" t="s">
        <v>3327</v>
      </c>
      <c r="E583" s="101" t="s">
        <v>3279</v>
      </c>
      <c r="F583" s="102">
        <v>12.04</v>
      </c>
      <c r="G583" s="102">
        <v>12.239999999999998</v>
      </c>
      <c r="H583" s="102">
        <v>9.6300000000000008</v>
      </c>
      <c r="I583" s="102"/>
      <c r="J583" s="445"/>
      <c r="K583" s="258">
        <f>ROUND(SUMIF('VGT-Bewegungsdaten'!B:B,A583,'VGT-Bewegungsdaten'!D:D),3)</f>
        <v>0</v>
      </c>
      <c r="L583" s="259">
        <f>ROUND(SUMIF('VGT-Bewegungsdaten'!B:B,$A583,'VGT-Bewegungsdaten'!E:E),5)</f>
        <v>0</v>
      </c>
      <c r="N583" s="298" t="s">
        <v>4918</v>
      </c>
      <c r="O583" s="298" t="s">
        <v>4925</v>
      </c>
      <c r="P583" s="261">
        <f>ROUND(SUMIF('AV-Bewegungsdaten'!B:B,A583,'AV-Bewegungsdaten'!D:D),3)</f>
        <v>0</v>
      </c>
      <c r="Q583" s="259">
        <f>ROUND(SUMIF('AV-Bewegungsdaten'!B:B,$A583,'AV-Bewegungsdaten'!E:E),5)</f>
        <v>0</v>
      </c>
      <c r="S583" s="444"/>
      <c r="T583" s="444"/>
      <c r="U583" s="261">
        <f>ROUND(SUMIF('DV-Bewegungsdaten'!B:B,A583,'DV-Bewegungsdaten'!D:D),3)</f>
        <v>0</v>
      </c>
      <c r="V583" s="259">
        <f>ROUND(SUMIF('DV-Bewegungsdaten'!B:B,A583,'DV-Bewegungsdaten'!E:E),5)</f>
        <v>0</v>
      </c>
      <c r="X583" s="444"/>
      <c r="Y583" s="444"/>
      <c r="AK583" s="305"/>
    </row>
    <row r="584" spans="1:37" ht="15" customHeight="1" x14ac:dyDescent="0.25">
      <c r="A584" s="103" t="s">
        <v>4121</v>
      </c>
      <c r="B584" s="101" t="s">
        <v>2068</v>
      </c>
      <c r="C584" s="101" t="s">
        <v>3987</v>
      </c>
      <c r="D584" s="101" t="s">
        <v>4088</v>
      </c>
      <c r="E584" s="101" t="s">
        <v>4040</v>
      </c>
      <c r="F584" s="102">
        <v>12.01</v>
      </c>
      <c r="G584" s="102">
        <v>12.209999999999999</v>
      </c>
      <c r="H584" s="102">
        <v>9.61</v>
      </c>
      <c r="I584" s="102"/>
      <c r="J584" s="445"/>
      <c r="K584" s="258">
        <f>ROUND(SUMIF('VGT-Bewegungsdaten'!B:B,A584,'VGT-Bewegungsdaten'!D:D),3)</f>
        <v>0</v>
      </c>
      <c r="L584" s="259">
        <f>ROUND(SUMIF('VGT-Bewegungsdaten'!B:B,$A584,'VGT-Bewegungsdaten'!E:E),5)</f>
        <v>0</v>
      </c>
      <c r="N584" s="298" t="s">
        <v>4918</v>
      </c>
      <c r="O584" s="298" t="s">
        <v>4925</v>
      </c>
      <c r="P584" s="261">
        <f>ROUND(SUMIF('AV-Bewegungsdaten'!B:B,A584,'AV-Bewegungsdaten'!D:D),3)</f>
        <v>0</v>
      </c>
      <c r="Q584" s="259">
        <f>ROUND(SUMIF('AV-Bewegungsdaten'!B:B,$A584,'AV-Bewegungsdaten'!E:E),5)</f>
        <v>0</v>
      </c>
      <c r="S584" s="444"/>
      <c r="T584" s="444"/>
      <c r="U584" s="261">
        <f>ROUND(SUMIF('DV-Bewegungsdaten'!B:B,A584,'DV-Bewegungsdaten'!D:D),3)</f>
        <v>0</v>
      </c>
      <c r="V584" s="259">
        <f>ROUND(SUMIF('DV-Bewegungsdaten'!B:B,A584,'DV-Bewegungsdaten'!E:E),5)</f>
        <v>0</v>
      </c>
      <c r="X584" s="444"/>
      <c r="Y584" s="444"/>
      <c r="AK584" s="305"/>
    </row>
    <row r="585" spans="1:37" ht="15" customHeight="1" x14ac:dyDescent="0.25">
      <c r="A585" s="103" t="s">
        <v>6347</v>
      </c>
      <c r="B585" s="101" t="s">
        <v>2068</v>
      </c>
      <c r="C585" s="101" t="s">
        <v>3987</v>
      </c>
      <c r="D585" s="101" t="s">
        <v>6348</v>
      </c>
      <c r="E585" s="101" t="s">
        <v>5956</v>
      </c>
      <c r="F585" s="102">
        <v>11.899999999999999</v>
      </c>
      <c r="G585" s="102">
        <v>12.099999999999998</v>
      </c>
      <c r="H585" s="102">
        <v>9.52</v>
      </c>
      <c r="I585" s="102"/>
      <c r="J585" s="445"/>
      <c r="K585" s="258">
        <f>ROUND(SUMIF('VGT-Bewegungsdaten'!B:B,A585,'VGT-Bewegungsdaten'!D:D),3)</f>
        <v>0</v>
      </c>
      <c r="L585" s="259">
        <f>ROUND(SUMIF('VGT-Bewegungsdaten'!B:B,$A585,'VGT-Bewegungsdaten'!E:E),5)</f>
        <v>0</v>
      </c>
      <c r="N585" s="298" t="s">
        <v>4918</v>
      </c>
      <c r="O585" s="298" t="s">
        <v>4925</v>
      </c>
      <c r="P585" s="261">
        <f>ROUND(SUMIF('AV-Bewegungsdaten'!B:B,A585,'AV-Bewegungsdaten'!D:D),3)</f>
        <v>0</v>
      </c>
      <c r="Q585" s="259">
        <f>ROUND(SUMIF('AV-Bewegungsdaten'!B:B,$A585,'AV-Bewegungsdaten'!E:E),5)</f>
        <v>0</v>
      </c>
      <c r="S585" s="444"/>
      <c r="T585" s="444"/>
      <c r="U585" s="261">
        <f>ROUND(SUMIF('DV-Bewegungsdaten'!B:B,A585,'DV-Bewegungsdaten'!D:D),3)</f>
        <v>0</v>
      </c>
      <c r="V585" s="259">
        <f>ROUND(SUMIF('DV-Bewegungsdaten'!B:B,A585,'DV-Bewegungsdaten'!E:E),5)</f>
        <v>0</v>
      </c>
      <c r="X585" s="444"/>
      <c r="Y585" s="444"/>
      <c r="AK585" s="305"/>
    </row>
    <row r="586" spans="1:37" ht="15" customHeight="1" x14ac:dyDescent="0.25">
      <c r="A586" s="103" t="s">
        <v>2432</v>
      </c>
      <c r="B586" s="101" t="s">
        <v>2068</v>
      </c>
      <c r="C586" s="101" t="s">
        <v>3987</v>
      </c>
      <c r="D586" s="101" t="s">
        <v>2424</v>
      </c>
      <c r="E586" s="101" t="s">
        <v>2443</v>
      </c>
      <c r="F586" s="102">
        <v>13.1</v>
      </c>
      <c r="G586" s="102">
        <v>13.299999999999999</v>
      </c>
      <c r="H586" s="102">
        <v>10.48</v>
      </c>
      <c r="I586" s="102"/>
      <c r="J586" s="445"/>
      <c r="K586" s="258">
        <f>ROUND(SUMIF('VGT-Bewegungsdaten'!B:B,A586,'VGT-Bewegungsdaten'!D:D),3)</f>
        <v>0</v>
      </c>
      <c r="L586" s="259">
        <f>ROUND(SUMIF('VGT-Bewegungsdaten'!B:B,$A586,'VGT-Bewegungsdaten'!E:E),5)</f>
        <v>0</v>
      </c>
      <c r="N586" s="298" t="s">
        <v>4918</v>
      </c>
      <c r="O586" s="298" t="s">
        <v>4925</v>
      </c>
      <c r="P586" s="261">
        <f>ROUND(SUMIF('AV-Bewegungsdaten'!B:B,A586,'AV-Bewegungsdaten'!D:D),3)</f>
        <v>0</v>
      </c>
      <c r="Q586" s="259">
        <f>ROUND(SUMIF('AV-Bewegungsdaten'!B:B,$A586,'AV-Bewegungsdaten'!E:E),5)</f>
        <v>0</v>
      </c>
      <c r="S586" s="444"/>
      <c r="T586" s="444"/>
      <c r="U586" s="261">
        <f>ROUND(SUMIF('DV-Bewegungsdaten'!B:B,A586,'DV-Bewegungsdaten'!D:D),3)</f>
        <v>0</v>
      </c>
      <c r="V586" s="259">
        <f>ROUND(SUMIF('DV-Bewegungsdaten'!B:B,A586,'DV-Bewegungsdaten'!E:E),5)</f>
        <v>0</v>
      </c>
      <c r="X586" s="444"/>
      <c r="Y586" s="444"/>
      <c r="AK586" s="305"/>
    </row>
    <row r="587" spans="1:37" ht="15" customHeight="1" x14ac:dyDescent="0.25">
      <c r="A587" s="103" t="s">
        <v>1715</v>
      </c>
      <c r="B587" s="101" t="s">
        <v>2068</v>
      </c>
      <c r="C587" s="101" t="s">
        <v>3987</v>
      </c>
      <c r="D587" s="101" t="s">
        <v>1635</v>
      </c>
      <c r="E587" s="101" t="s">
        <v>1536</v>
      </c>
      <c r="F587" s="102">
        <v>16.100000000000001</v>
      </c>
      <c r="G587" s="102">
        <v>16.3</v>
      </c>
      <c r="H587" s="102">
        <v>12.88</v>
      </c>
      <c r="I587" s="102"/>
      <c r="J587" s="445"/>
      <c r="K587" s="258">
        <f>ROUND(SUMIF('VGT-Bewegungsdaten'!B:B,A587,'VGT-Bewegungsdaten'!D:D),3)</f>
        <v>0</v>
      </c>
      <c r="L587" s="259">
        <f>ROUND(SUMIF('VGT-Bewegungsdaten'!B:B,$A587,'VGT-Bewegungsdaten'!E:E),5)</f>
        <v>0</v>
      </c>
      <c r="N587" s="298" t="s">
        <v>4918</v>
      </c>
      <c r="O587" s="298" t="s">
        <v>4925</v>
      </c>
      <c r="P587" s="261">
        <f>ROUND(SUMIF('AV-Bewegungsdaten'!B:B,A587,'AV-Bewegungsdaten'!D:D),3)</f>
        <v>0</v>
      </c>
      <c r="Q587" s="259">
        <f>ROUND(SUMIF('AV-Bewegungsdaten'!B:B,$A587,'AV-Bewegungsdaten'!E:E),5)</f>
        <v>0</v>
      </c>
      <c r="S587" s="444"/>
      <c r="T587" s="444"/>
      <c r="U587" s="261">
        <f>ROUND(SUMIF('DV-Bewegungsdaten'!B:B,A587,'DV-Bewegungsdaten'!D:D),3)</f>
        <v>0</v>
      </c>
      <c r="V587" s="259">
        <f>ROUND(SUMIF('DV-Bewegungsdaten'!B:B,A587,'DV-Bewegungsdaten'!E:E),5)</f>
        <v>0</v>
      </c>
      <c r="X587" s="444"/>
      <c r="Y587" s="444"/>
      <c r="AK587" s="305"/>
    </row>
    <row r="588" spans="1:37" ht="15" customHeight="1" x14ac:dyDescent="0.25">
      <c r="A588" s="103" t="s">
        <v>2618</v>
      </c>
      <c r="B588" s="101" t="s">
        <v>2068</v>
      </c>
      <c r="C588" s="101" t="s">
        <v>3987</v>
      </c>
      <c r="D588" s="101" t="s">
        <v>2586</v>
      </c>
      <c r="E588" s="101" t="s">
        <v>2536</v>
      </c>
      <c r="F588" s="102">
        <v>16.07</v>
      </c>
      <c r="G588" s="102">
        <v>16.27</v>
      </c>
      <c r="H588" s="102">
        <v>12.86</v>
      </c>
      <c r="I588" s="102"/>
      <c r="J588" s="445"/>
      <c r="K588" s="258">
        <f>ROUND(SUMIF('VGT-Bewegungsdaten'!B:B,A588,'VGT-Bewegungsdaten'!D:D),3)</f>
        <v>0</v>
      </c>
      <c r="L588" s="259">
        <f>ROUND(SUMIF('VGT-Bewegungsdaten'!B:B,$A588,'VGT-Bewegungsdaten'!E:E),5)</f>
        <v>0</v>
      </c>
      <c r="N588" s="298" t="s">
        <v>4918</v>
      </c>
      <c r="O588" s="298" t="s">
        <v>4925</v>
      </c>
      <c r="P588" s="261">
        <f>ROUND(SUMIF('AV-Bewegungsdaten'!B:B,A588,'AV-Bewegungsdaten'!D:D),3)</f>
        <v>0</v>
      </c>
      <c r="Q588" s="259">
        <f>ROUND(SUMIF('AV-Bewegungsdaten'!B:B,$A588,'AV-Bewegungsdaten'!E:E),5)</f>
        <v>0</v>
      </c>
      <c r="S588" s="444"/>
      <c r="T588" s="444"/>
      <c r="U588" s="261">
        <f>ROUND(SUMIF('DV-Bewegungsdaten'!B:B,A588,'DV-Bewegungsdaten'!D:D),3)</f>
        <v>0</v>
      </c>
      <c r="V588" s="259">
        <f>ROUND(SUMIF('DV-Bewegungsdaten'!B:B,A588,'DV-Bewegungsdaten'!E:E),5)</f>
        <v>0</v>
      </c>
      <c r="X588" s="444"/>
      <c r="Y588" s="444"/>
      <c r="AK588" s="305"/>
    </row>
    <row r="589" spans="1:37" ht="15" customHeight="1" x14ac:dyDescent="0.25">
      <c r="A589" s="103" t="s">
        <v>3361</v>
      </c>
      <c r="B589" s="101" t="s">
        <v>2068</v>
      </c>
      <c r="C589" s="101" t="s">
        <v>3987</v>
      </c>
      <c r="D589" s="101" t="s">
        <v>3329</v>
      </c>
      <c r="E589" s="101" t="s">
        <v>3279</v>
      </c>
      <c r="F589" s="102">
        <v>16.04</v>
      </c>
      <c r="G589" s="102">
        <v>16.239999999999998</v>
      </c>
      <c r="H589" s="102">
        <v>12.83</v>
      </c>
      <c r="I589" s="102"/>
      <c r="J589" s="445"/>
      <c r="K589" s="258">
        <f>ROUND(SUMIF('VGT-Bewegungsdaten'!B:B,A589,'VGT-Bewegungsdaten'!D:D),3)</f>
        <v>0</v>
      </c>
      <c r="L589" s="259">
        <f>ROUND(SUMIF('VGT-Bewegungsdaten'!B:B,$A589,'VGT-Bewegungsdaten'!E:E),5)</f>
        <v>0</v>
      </c>
      <c r="N589" s="298" t="s">
        <v>4918</v>
      </c>
      <c r="O589" s="298" t="s">
        <v>4925</v>
      </c>
      <c r="P589" s="261">
        <f>ROUND(SUMIF('AV-Bewegungsdaten'!B:B,A589,'AV-Bewegungsdaten'!D:D),3)</f>
        <v>0</v>
      </c>
      <c r="Q589" s="259">
        <f>ROUND(SUMIF('AV-Bewegungsdaten'!B:B,$A589,'AV-Bewegungsdaten'!E:E),5)</f>
        <v>0</v>
      </c>
      <c r="S589" s="444"/>
      <c r="T589" s="444"/>
      <c r="U589" s="261">
        <f>ROUND(SUMIF('DV-Bewegungsdaten'!B:B,A589,'DV-Bewegungsdaten'!D:D),3)</f>
        <v>0</v>
      </c>
      <c r="V589" s="259">
        <f>ROUND(SUMIF('DV-Bewegungsdaten'!B:B,A589,'DV-Bewegungsdaten'!E:E),5)</f>
        <v>0</v>
      </c>
      <c r="X589" s="444"/>
      <c r="Y589" s="444"/>
      <c r="AK589" s="305"/>
    </row>
    <row r="590" spans="1:37" ht="15" customHeight="1" x14ac:dyDescent="0.25">
      <c r="A590" s="103" t="s">
        <v>4122</v>
      </c>
      <c r="B590" s="101" t="s">
        <v>2068</v>
      </c>
      <c r="C590" s="101" t="s">
        <v>3987</v>
      </c>
      <c r="D590" s="101" t="s">
        <v>4090</v>
      </c>
      <c r="E590" s="101" t="s">
        <v>4040</v>
      </c>
      <c r="F590" s="102">
        <v>16.009999999999998</v>
      </c>
      <c r="G590" s="102">
        <v>16.209999999999997</v>
      </c>
      <c r="H590" s="102">
        <v>12.81</v>
      </c>
      <c r="I590" s="102"/>
      <c r="J590" s="445"/>
      <c r="K590" s="258">
        <f>ROUND(SUMIF('VGT-Bewegungsdaten'!B:B,A590,'VGT-Bewegungsdaten'!D:D),3)</f>
        <v>0</v>
      </c>
      <c r="L590" s="259">
        <f>ROUND(SUMIF('VGT-Bewegungsdaten'!B:B,$A590,'VGT-Bewegungsdaten'!E:E),5)</f>
        <v>0</v>
      </c>
      <c r="N590" s="298" t="s">
        <v>4918</v>
      </c>
      <c r="O590" s="298" t="s">
        <v>4925</v>
      </c>
      <c r="P590" s="261">
        <f>ROUND(SUMIF('AV-Bewegungsdaten'!B:B,A590,'AV-Bewegungsdaten'!D:D),3)</f>
        <v>0</v>
      </c>
      <c r="Q590" s="259">
        <f>ROUND(SUMIF('AV-Bewegungsdaten'!B:B,$A590,'AV-Bewegungsdaten'!E:E),5)</f>
        <v>0</v>
      </c>
      <c r="S590" s="444"/>
      <c r="T590" s="444"/>
      <c r="U590" s="261">
        <f>ROUND(SUMIF('DV-Bewegungsdaten'!B:B,A590,'DV-Bewegungsdaten'!D:D),3)</f>
        <v>0</v>
      </c>
      <c r="V590" s="259">
        <f>ROUND(SUMIF('DV-Bewegungsdaten'!B:B,A590,'DV-Bewegungsdaten'!E:E),5)</f>
        <v>0</v>
      </c>
      <c r="X590" s="444"/>
      <c r="Y590" s="444"/>
      <c r="AK590" s="305"/>
    </row>
    <row r="591" spans="1:37" ht="15" customHeight="1" x14ac:dyDescent="0.25">
      <c r="A591" s="103" t="s">
        <v>2433</v>
      </c>
      <c r="B591" s="101" t="s">
        <v>2068</v>
      </c>
      <c r="C591" s="101" t="s">
        <v>3987</v>
      </c>
      <c r="D591" s="101" t="s">
        <v>2426</v>
      </c>
      <c r="E591" s="101" t="s">
        <v>2443</v>
      </c>
      <c r="F591" s="102">
        <v>11.6</v>
      </c>
      <c r="G591" s="102">
        <v>11.799999999999999</v>
      </c>
      <c r="H591" s="102">
        <v>9.2799999999999994</v>
      </c>
      <c r="I591" s="102"/>
      <c r="J591" s="445"/>
      <c r="K591" s="258">
        <f>ROUND(SUMIF('VGT-Bewegungsdaten'!B:B,A591,'VGT-Bewegungsdaten'!D:D),3)</f>
        <v>0</v>
      </c>
      <c r="L591" s="259">
        <f>ROUND(SUMIF('VGT-Bewegungsdaten'!B:B,$A591,'VGT-Bewegungsdaten'!E:E),5)</f>
        <v>0</v>
      </c>
      <c r="N591" s="298" t="s">
        <v>4918</v>
      </c>
      <c r="O591" s="298" t="s">
        <v>4925</v>
      </c>
      <c r="P591" s="261">
        <f>ROUND(SUMIF('AV-Bewegungsdaten'!B:B,A591,'AV-Bewegungsdaten'!D:D),3)</f>
        <v>0</v>
      </c>
      <c r="Q591" s="259">
        <f>ROUND(SUMIF('AV-Bewegungsdaten'!B:B,$A591,'AV-Bewegungsdaten'!E:E),5)</f>
        <v>0</v>
      </c>
      <c r="S591" s="444"/>
      <c r="T591" s="444"/>
      <c r="U591" s="261">
        <f>ROUND(SUMIF('DV-Bewegungsdaten'!B:B,A591,'DV-Bewegungsdaten'!D:D),3)</f>
        <v>0</v>
      </c>
      <c r="V591" s="259">
        <f>ROUND(SUMIF('DV-Bewegungsdaten'!B:B,A591,'DV-Bewegungsdaten'!E:E),5)</f>
        <v>0</v>
      </c>
      <c r="X591" s="444"/>
      <c r="Y591" s="444"/>
      <c r="AK591" s="305"/>
    </row>
    <row r="592" spans="1:37" ht="15" customHeight="1" x14ac:dyDescent="0.25">
      <c r="A592" s="103" t="s">
        <v>1716</v>
      </c>
      <c r="B592" s="101" t="s">
        <v>2068</v>
      </c>
      <c r="C592" s="101" t="s">
        <v>3987</v>
      </c>
      <c r="D592" s="101" t="s">
        <v>1637</v>
      </c>
      <c r="E592" s="101" t="s">
        <v>1536</v>
      </c>
      <c r="F592" s="102">
        <v>14.6</v>
      </c>
      <c r="G592" s="102">
        <v>14.799999999999999</v>
      </c>
      <c r="H592" s="102">
        <v>11.68</v>
      </c>
      <c r="I592" s="102"/>
      <c r="J592" s="445"/>
      <c r="K592" s="258">
        <f>ROUND(SUMIF('VGT-Bewegungsdaten'!B:B,A592,'VGT-Bewegungsdaten'!D:D),3)</f>
        <v>0</v>
      </c>
      <c r="L592" s="259">
        <f>ROUND(SUMIF('VGT-Bewegungsdaten'!B:B,$A592,'VGT-Bewegungsdaten'!E:E),5)</f>
        <v>0</v>
      </c>
      <c r="N592" s="298" t="s">
        <v>4918</v>
      </c>
      <c r="O592" s="298" t="s">
        <v>4925</v>
      </c>
      <c r="P592" s="261">
        <f>ROUND(SUMIF('AV-Bewegungsdaten'!B:B,A592,'AV-Bewegungsdaten'!D:D),3)</f>
        <v>0</v>
      </c>
      <c r="Q592" s="259">
        <f>ROUND(SUMIF('AV-Bewegungsdaten'!B:B,$A592,'AV-Bewegungsdaten'!E:E),5)</f>
        <v>0</v>
      </c>
      <c r="S592" s="444"/>
      <c r="T592" s="444"/>
      <c r="U592" s="261">
        <f>ROUND(SUMIF('DV-Bewegungsdaten'!B:B,A592,'DV-Bewegungsdaten'!D:D),3)</f>
        <v>0</v>
      </c>
      <c r="V592" s="259">
        <f>ROUND(SUMIF('DV-Bewegungsdaten'!B:B,A592,'DV-Bewegungsdaten'!E:E),5)</f>
        <v>0</v>
      </c>
      <c r="X592" s="444"/>
      <c r="Y592" s="444"/>
      <c r="AK592" s="305"/>
    </row>
    <row r="593" spans="1:37" ht="15" customHeight="1" x14ac:dyDescent="0.25">
      <c r="A593" s="103" t="s">
        <v>2619</v>
      </c>
      <c r="B593" s="101" t="s">
        <v>2068</v>
      </c>
      <c r="C593" s="101" t="s">
        <v>3987</v>
      </c>
      <c r="D593" s="101" t="s">
        <v>2588</v>
      </c>
      <c r="E593" s="101" t="s">
        <v>2536</v>
      </c>
      <c r="F593" s="102">
        <v>14.57</v>
      </c>
      <c r="G593" s="102">
        <v>14.77</v>
      </c>
      <c r="H593" s="102">
        <v>11.66</v>
      </c>
      <c r="I593" s="102"/>
      <c r="J593" s="445"/>
      <c r="K593" s="258">
        <f>ROUND(SUMIF('VGT-Bewegungsdaten'!B:B,A593,'VGT-Bewegungsdaten'!D:D),3)</f>
        <v>0</v>
      </c>
      <c r="L593" s="259">
        <f>ROUND(SUMIF('VGT-Bewegungsdaten'!B:B,$A593,'VGT-Bewegungsdaten'!E:E),5)</f>
        <v>0</v>
      </c>
      <c r="N593" s="298" t="s">
        <v>4918</v>
      </c>
      <c r="O593" s="298" t="s">
        <v>4925</v>
      </c>
      <c r="P593" s="261">
        <f>ROUND(SUMIF('AV-Bewegungsdaten'!B:B,A593,'AV-Bewegungsdaten'!D:D),3)</f>
        <v>0</v>
      </c>
      <c r="Q593" s="259">
        <f>ROUND(SUMIF('AV-Bewegungsdaten'!B:B,$A593,'AV-Bewegungsdaten'!E:E),5)</f>
        <v>0</v>
      </c>
      <c r="S593" s="444"/>
      <c r="T593" s="444"/>
      <c r="U593" s="261">
        <f>ROUND(SUMIF('DV-Bewegungsdaten'!B:B,A593,'DV-Bewegungsdaten'!D:D),3)</f>
        <v>0</v>
      </c>
      <c r="V593" s="259">
        <f>ROUND(SUMIF('DV-Bewegungsdaten'!B:B,A593,'DV-Bewegungsdaten'!E:E),5)</f>
        <v>0</v>
      </c>
      <c r="X593" s="444"/>
      <c r="Y593" s="444"/>
      <c r="AK593" s="305"/>
    </row>
    <row r="594" spans="1:37" ht="15" customHeight="1" x14ac:dyDescent="0.25">
      <c r="A594" s="103" t="s">
        <v>3362</v>
      </c>
      <c r="B594" s="101" t="s">
        <v>2068</v>
      </c>
      <c r="C594" s="101" t="s">
        <v>3987</v>
      </c>
      <c r="D594" s="101" t="s">
        <v>3331</v>
      </c>
      <c r="E594" s="101" t="s">
        <v>3279</v>
      </c>
      <c r="F594" s="102">
        <v>14.54</v>
      </c>
      <c r="G594" s="102">
        <v>14.739999999999998</v>
      </c>
      <c r="H594" s="102">
        <v>11.63</v>
      </c>
      <c r="I594" s="102"/>
      <c r="J594" s="445"/>
      <c r="K594" s="258">
        <f>ROUND(SUMIF('VGT-Bewegungsdaten'!B:B,A594,'VGT-Bewegungsdaten'!D:D),3)</f>
        <v>0</v>
      </c>
      <c r="L594" s="259">
        <f>ROUND(SUMIF('VGT-Bewegungsdaten'!B:B,$A594,'VGT-Bewegungsdaten'!E:E),5)</f>
        <v>0</v>
      </c>
      <c r="N594" s="298" t="s">
        <v>4918</v>
      </c>
      <c r="O594" s="298" t="s">
        <v>4925</v>
      </c>
      <c r="P594" s="261">
        <f>ROUND(SUMIF('AV-Bewegungsdaten'!B:B,A594,'AV-Bewegungsdaten'!D:D),3)</f>
        <v>0</v>
      </c>
      <c r="Q594" s="259">
        <f>ROUND(SUMIF('AV-Bewegungsdaten'!B:B,$A594,'AV-Bewegungsdaten'!E:E),5)</f>
        <v>0</v>
      </c>
      <c r="S594" s="444"/>
      <c r="T594" s="444"/>
      <c r="U594" s="261">
        <f>ROUND(SUMIF('DV-Bewegungsdaten'!B:B,A594,'DV-Bewegungsdaten'!D:D),3)</f>
        <v>0</v>
      </c>
      <c r="V594" s="259">
        <f>ROUND(SUMIF('DV-Bewegungsdaten'!B:B,A594,'DV-Bewegungsdaten'!E:E),5)</f>
        <v>0</v>
      </c>
      <c r="X594" s="444"/>
      <c r="Y594" s="444"/>
      <c r="AK594" s="305"/>
    </row>
    <row r="595" spans="1:37" ht="15" customHeight="1" x14ac:dyDescent="0.25">
      <c r="A595" s="103" t="s">
        <v>4123</v>
      </c>
      <c r="B595" s="101" t="s">
        <v>2068</v>
      </c>
      <c r="C595" s="101" t="s">
        <v>3987</v>
      </c>
      <c r="D595" s="101" t="s">
        <v>4092</v>
      </c>
      <c r="E595" s="101" t="s">
        <v>4040</v>
      </c>
      <c r="F595" s="102">
        <v>14.51</v>
      </c>
      <c r="G595" s="102">
        <v>14.709999999999999</v>
      </c>
      <c r="H595" s="102">
        <v>11.61</v>
      </c>
      <c r="I595" s="102"/>
      <c r="J595" s="445"/>
      <c r="K595" s="258">
        <f>ROUND(SUMIF('VGT-Bewegungsdaten'!B:B,A595,'VGT-Bewegungsdaten'!D:D),3)</f>
        <v>0</v>
      </c>
      <c r="L595" s="259">
        <f>ROUND(SUMIF('VGT-Bewegungsdaten'!B:B,$A595,'VGT-Bewegungsdaten'!E:E),5)</f>
        <v>0</v>
      </c>
      <c r="N595" s="298" t="s">
        <v>4918</v>
      </c>
      <c r="O595" s="298" t="s">
        <v>4925</v>
      </c>
      <c r="P595" s="261">
        <f>ROUND(SUMIF('AV-Bewegungsdaten'!B:B,A595,'AV-Bewegungsdaten'!D:D),3)</f>
        <v>0</v>
      </c>
      <c r="Q595" s="259">
        <f>ROUND(SUMIF('AV-Bewegungsdaten'!B:B,$A595,'AV-Bewegungsdaten'!E:E),5)</f>
        <v>0</v>
      </c>
      <c r="S595" s="444"/>
      <c r="T595" s="444"/>
      <c r="U595" s="261">
        <f>ROUND(SUMIF('DV-Bewegungsdaten'!B:B,A595,'DV-Bewegungsdaten'!D:D),3)</f>
        <v>0</v>
      </c>
      <c r="V595" s="259">
        <f>ROUND(SUMIF('DV-Bewegungsdaten'!B:B,A595,'DV-Bewegungsdaten'!E:E),5)</f>
        <v>0</v>
      </c>
      <c r="X595" s="444"/>
      <c r="Y595" s="444"/>
      <c r="AK595" s="305"/>
    </row>
    <row r="596" spans="1:37" ht="15" customHeight="1" x14ac:dyDescent="0.25">
      <c r="A596" s="103" t="s">
        <v>2434</v>
      </c>
      <c r="B596" s="101" t="s">
        <v>2068</v>
      </c>
      <c r="C596" s="101" t="s">
        <v>3987</v>
      </c>
      <c r="D596" s="101" t="s">
        <v>2428</v>
      </c>
      <c r="E596" s="101" t="s">
        <v>2443</v>
      </c>
      <c r="F596" s="102">
        <v>8.6</v>
      </c>
      <c r="G596" s="102">
        <v>8.7999999999999989</v>
      </c>
      <c r="H596" s="102">
        <v>6.88</v>
      </c>
      <c r="I596" s="102"/>
      <c r="J596" s="445"/>
      <c r="K596" s="258">
        <f>ROUND(SUMIF('VGT-Bewegungsdaten'!B:B,A596,'VGT-Bewegungsdaten'!D:D),3)</f>
        <v>0</v>
      </c>
      <c r="L596" s="259">
        <f>ROUND(SUMIF('VGT-Bewegungsdaten'!B:B,$A596,'VGT-Bewegungsdaten'!E:E),5)</f>
        <v>0</v>
      </c>
      <c r="N596" s="298" t="s">
        <v>4918</v>
      </c>
      <c r="O596" s="298" t="s">
        <v>4925</v>
      </c>
      <c r="P596" s="261">
        <f>ROUND(SUMIF('AV-Bewegungsdaten'!B:B,A596,'AV-Bewegungsdaten'!D:D),3)</f>
        <v>0</v>
      </c>
      <c r="Q596" s="259">
        <f>ROUND(SUMIF('AV-Bewegungsdaten'!B:B,$A596,'AV-Bewegungsdaten'!E:E),5)</f>
        <v>0</v>
      </c>
      <c r="S596" s="444"/>
      <c r="T596" s="444"/>
      <c r="U596" s="261">
        <f>ROUND(SUMIF('DV-Bewegungsdaten'!B:B,A596,'DV-Bewegungsdaten'!D:D),3)</f>
        <v>0</v>
      </c>
      <c r="V596" s="259">
        <f>ROUND(SUMIF('DV-Bewegungsdaten'!B:B,A596,'DV-Bewegungsdaten'!E:E),5)</f>
        <v>0</v>
      </c>
      <c r="X596" s="444"/>
      <c r="Y596" s="444"/>
      <c r="AK596" s="305"/>
    </row>
    <row r="597" spans="1:37" ht="15" customHeight="1" x14ac:dyDescent="0.25">
      <c r="A597" s="103" t="s">
        <v>1717</v>
      </c>
      <c r="B597" s="101" t="s">
        <v>2068</v>
      </c>
      <c r="C597" s="101" t="s">
        <v>3987</v>
      </c>
      <c r="D597" s="101" t="s">
        <v>1639</v>
      </c>
      <c r="E597" s="101" t="s">
        <v>1536</v>
      </c>
      <c r="F597" s="102">
        <v>11.6</v>
      </c>
      <c r="G597" s="102">
        <v>11.799999999999999</v>
      </c>
      <c r="H597" s="102">
        <v>9.2799999999999994</v>
      </c>
      <c r="I597" s="102"/>
      <c r="J597" s="445"/>
      <c r="K597" s="258">
        <f>ROUND(SUMIF('VGT-Bewegungsdaten'!B:B,A597,'VGT-Bewegungsdaten'!D:D),3)</f>
        <v>0</v>
      </c>
      <c r="L597" s="259">
        <f>ROUND(SUMIF('VGT-Bewegungsdaten'!B:B,$A597,'VGT-Bewegungsdaten'!E:E),5)</f>
        <v>0</v>
      </c>
      <c r="N597" s="298" t="s">
        <v>4918</v>
      </c>
      <c r="O597" s="298" t="s">
        <v>4925</v>
      </c>
      <c r="P597" s="261">
        <f>ROUND(SUMIF('AV-Bewegungsdaten'!B:B,A597,'AV-Bewegungsdaten'!D:D),3)</f>
        <v>0</v>
      </c>
      <c r="Q597" s="259">
        <f>ROUND(SUMIF('AV-Bewegungsdaten'!B:B,$A597,'AV-Bewegungsdaten'!E:E),5)</f>
        <v>0</v>
      </c>
      <c r="S597" s="444"/>
      <c r="T597" s="444"/>
      <c r="U597" s="261">
        <f>ROUND(SUMIF('DV-Bewegungsdaten'!B:B,A597,'DV-Bewegungsdaten'!D:D),3)</f>
        <v>0</v>
      </c>
      <c r="V597" s="259">
        <f>ROUND(SUMIF('DV-Bewegungsdaten'!B:B,A597,'DV-Bewegungsdaten'!E:E),5)</f>
        <v>0</v>
      </c>
      <c r="X597" s="444"/>
      <c r="Y597" s="444"/>
      <c r="AK597" s="305"/>
    </row>
    <row r="598" spans="1:37" ht="15" customHeight="1" x14ac:dyDescent="0.25">
      <c r="A598" s="103" t="s">
        <v>2620</v>
      </c>
      <c r="B598" s="101" t="s">
        <v>2068</v>
      </c>
      <c r="C598" s="101" t="s">
        <v>3987</v>
      </c>
      <c r="D598" s="101" t="s">
        <v>2590</v>
      </c>
      <c r="E598" s="101" t="s">
        <v>2536</v>
      </c>
      <c r="F598" s="102">
        <v>11.57</v>
      </c>
      <c r="G598" s="102">
        <v>11.77</v>
      </c>
      <c r="H598" s="102">
        <v>9.26</v>
      </c>
      <c r="I598" s="102"/>
      <c r="J598" s="445"/>
      <c r="K598" s="258">
        <f>ROUND(SUMIF('VGT-Bewegungsdaten'!B:B,A598,'VGT-Bewegungsdaten'!D:D),3)</f>
        <v>0</v>
      </c>
      <c r="L598" s="259">
        <f>ROUND(SUMIF('VGT-Bewegungsdaten'!B:B,$A598,'VGT-Bewegungsdaten'!E:E),5)</f>
        <v>0</v>
      </c>
      <c r="N598" s="298" t="s">
        <v>4918</v>
      </c>
      <c r="O598" s="298" t="s">
        <v>4925</v>
      </c>
      <c r="P598" s="261">
        <f>ROUND(SUMIF('AV-Bewegungsdaten'!B:B,A598,'AV-Bewegungsdaten'!D:D),3)</f>
        <v>0</v>
      </c>
      <c r="Q598" s="259">
        <f>ROUND(SUMIF('AV-Bewegungsdaten'!B:B,$A598,'AV-Bewegungsdaten'!E:E),5)</f>
        <v>0</v>
      </c>
      <c r="S598" s="444"/>
      <c r="T598" s="444"/>
      <c r="U598" s="261">
        <f>ROUND(SUMIF('DV-Bewegungsdaten'!B:B,A598,'DV-Bewegungsdaten'!D:D),3)</f>
        <v>0</v>
      </c>
      <c r="V598" s="259">
        <f>ROUND(SUMIF('DV-Bewegungsdaten'!B:B,A598,'DV-Bewegungsdaten'!E:E),5)</f>
        <v>0</v>
      </c>
      <c r="X598" s="444"/>
      <c r="Y598" s="444"/>
      <c r="AK598" s="305"/>
    </row>
    <row r="599" spans="1:37" ht="15" customHeight="1" x14ac:dyDescent="0.25">
      <c r="A599" s="103" t="s">
        <v>3363</v>
      </c>
      <c r="B599" s="101" t="s">
        <v>2068</v>
      </c>
      <c r="C599" s="101" t="s">
        <v>3987</v>
      </c>
      <c r="D599" s="101" t="s">
        <v>3333</v>
      </c>
      <c r="E599" s="101" t="s">
        <v>3279</v>
      </c>
      <c r="F599" s="102">
        <v>11.54</v>
      </c>
      <c r="G599" s="102">
        <v>11.739999999999998</v>
      </c>
      <c r="H599" s="102">
        <v>9.23</v>
      </c>
      <c r="I599" s="102"/>
      <c r="J599" s="445"/>
      <c r="K599" s="258">
        <f>ROUND(SUMIF('VGT-Bewegungsdaten'!B:B,A599,'VGT-Bewegungsdaten'!D:D),3)</f>
        <v>0</v>
      </c>
      <c r="L599" s="259">
        <f>ROUND(SUMIF('VGT-Bewegungsdaten'!B:B,$A599,'VGT-Bewegungsdaten'!E:E),5)</f>
        <v>0</v>
      </c>
      <c r="N599" s="298" t="s">
        <v>4918</v>
      </c>
      <c r="O599" s="298" t="s">
        <v>4925</v>
      </c>
      <c r="P599" s="261">
        <f>ROUND(SUMIF('AV-Bewegungsdaten'!B:B,A599,'AV-Bewegungsdaten'!D:D),3)</f>
        <v>0</v>
      </c>
      <c r="Q599" s="259">
        <f>ROUND(SUMIF('AV-Bewegungsdaten'!B:B,$A599,'AV-Bewegungsdaten'!E:E),5)</f>
        <v>0</v>
      </c>
      <c r="S599" s="444"/>
      <c r="T599" s="444"/>
      <c r="U599" s="261">
        <f>ROUND(SUMIF('DV-Bewegungsdaten'!B:B,A599,'DV-Bewegungsdaten'!D:D),3)</f>
        <v>0</v>
      </c>
      <c r="V599" s="259">
        <f>ROUND(SUMIF('DV-Bewegungsdaten'!B:B,A599,'DV-Bewegungsdaten'!E:E),5)</f>
        <v>0</v>
      </c>
      <c r="X599" s="444"/>
      <c r="Y599" s="444"/>
      <c r="AK599" s="305"/>
    </row>
    <row r="600" spans="1:37" ht="15" customHeight="1" x14ac:dyDescent="0.25">
      <c r="A600" s="103" t="s">
        <v>4124</v>
      </c>
      <c r="B600" s="101" t="s">
        <v>2068</v>
      </c>
      <c r="C600" s="101" t="s">
        <v>3987</v>
      </c>
      <c r="D600" s="101" t="s">
        <v>4094</v>
      </c>
      <c r="E600" s="101" t="s">
        <v>4040</v>
      </c>
      <c r="F600" s="102">
        <v>11.51</v>
      </c>
      <c r="G600" s="102">
        <v>11.709999999999999</v>
      </c>
      <c r="H600" s="102">
        <v>9.2100000000000009</v>
      </c>
      <c r="I600" s="102"/>
      <c r="J600" s="445"/>
      <c r="K600" s="258">
        <f>ROUND(SUMIF('VGT-Bewegungsdaten'!B:B,A600,'VGT-Bewegungsdaten'!D:D),3)</f>
        <v>0</v>
      </c>
      <c r="L600" s="259">
        <f>ROUND(SUMIF('VGT-Bewegungsdaten'!B:B,$A600,'VGT-Bewegungsdaten'!E:E),5)</f>
        <v>0</v>
      </c>
      <c r="N600" s="298" t="s">
        <v>4918</v>
      </c>
      <c r="O600" s="298" t="s">
        <v>4925</v>
      </c>
      <c r="P600" s="261">
        <f>ROUND(SUMIF('AV-Bewegungsdaten'!B:B,A600,'AV-Bewegungsdaten'!D:D),3)</f>
        <v>0</v>
      </c>
      <c r="Q600" s="259">
        <f>ROUND(SUMIF('AV-Bewegungsdaten'!B:B,$A600,'AV-Bewegungsdaten'!E:E),5)</f>
        <v>0</v>
      </c>
      <c r="S600" s="444"/>
      <c r="T600" s="444"/>
      <c r="U600" s="261">
        <f>ROUND(SUMIF('DV-Bewegungsdaten'!B:B,A600,'DV-Bewegungsdaten'!D:D),3)</f>
        <v>0</v>
      </c>
      <c r="V600" s="259">
        <f>ROUND(SUMIF('DV-Bewegungsdaten'!B:B,A600,'DV-Bewegungsdaten'!E:E),5)</f>
        <v>0</v>
      </c>
      <c r="X600" s="444"/>
      <c r="Y600" s="444"/>
      <c r="AK600" s="305"/>
    </row>
    <row r="601" spans="1:37" ht="15" customHeight="1" x14ac:dyDescent="0.25">
      <c r="A601" s="103" t="s">
        <v>6349</v>
      </c>
      <c r="B601" s="101" t="s">
        <v>2068</v>
      </c>
      <c r="C601" s="101" t="s">
        <v>3987</v>
      </c>
      <c r="D601" s="101" t="s">
        <v>6350</v>
      </c>
      <c r="E601" s="101" t="s">
        <v>5956</v>
      </c>
      <c r="F601" s="102">
        <v>11.399999999999999</v>
      </c>
      <c r="G601" s="102">
        <v>11.599999999999998</v>
      </c>
      <c r="H601" s="102">
        <v>9.1199999999999992</v>
      </c>
      <c r="I601" s="102"/>
      <c r="J601" s="445"/>
      <c r="K601" s="258">
        <f>ROUND(SUMIF('VGT-Bewegungsdaten'!B:B,A601,'VGT-Bewegungsdaten'!D:D),3)</f>
        <v>0</v>
      </c>
      <c r="L601" s="259">
        <f>ROUND(SUMIF('VGT-Bewegungsdaten'!B:B,$A601,'VGT-Bewegungsdaten'!E:E),5)</f>
        <v>0</v>
      </c>
      <c r="N601" s="298" t="s">
        <v>4918</v>
      </c>
      <c r="O601" s="298" t="s">
        <v>4925</v>
      </c>
      <c r="P601" s="261">
        <f>ROUND(SUMIF('AV-Bewegungsdaten'!B:B,A601,'AV-Bewegungsdaten'!D:D),3)</f>
        <v>0</v>
      </c>
      <c r="Q601" s="259">
        <f>ROUND(SUMIF('AV-Bewegungsdaten'!B:B,$A601,'AV-Bewegungsdaten'!E:E),5)</f>
        <v>0</v>
      </c>
      <c r="S601" s="444"/>
      <c r="T601" s="444"/>
      <c r="U601" s="261">
        <f>ROUND(SUMIF('DV-Bewegungsdaten'!B:B,A601,'DV-Bewegungsdaten'!D:D),3)</f>
        <v>0</v>
      </c>
      <c r="V601" s="259">
        <f>ROUND(SUMIF('DV-Bewegungsdaten'!B:B,A601,'DV-Bewegungsdaten'!E:E),5)</f>
        <v>0</v>
      </c>
      <c r="X601" s="444"/>
      <c r="Y601" s="444"/>
      <c r="AK601" s="305"/>
    </row>
    <row r="602" spans="1:37" ht="15" customHeight="1" x14ac:dyDescent="0.25">
      <c r="A602" s="103" t="s">
        <v>1718</v>
      </c>
      <c r="B602" s="101" t="s">
        <v>2068</v>
      </c>
      <c r="C602" s="101" t="s">
        <v>3987</v>
      </c>
      <c r="D602" s="101" t="s">
        <v>5806</v>
      </c>
      <c r="E602" s="101" t="s">
        <v>4037</v>
      </c>
      <c r="F602" s="102">
        <v>7</v>
      </c>
      <c r="G602" s="102">
        <v>7.2</v>
      </c>
      <c r="H602" s="102">
        <v>5.6</v>
      </c>
      <c r="I602" s="102"/>
      <c r="J602" s="445"/>
      <c r="K602" s="258">
        <f>ROUND(SUMIF('VGT-Bewegungsdaten'!B:B,A602,'VGT-Bewegungsdaten'!D:D),3)</f>
        <v>0</v>
      </c>
      <c r="L602" s="259">
        <f>ROUND(SUMIF('VGT-Bewegungsdaten'!B:B,$A602,'VGT-Bewegungsdaten'!E:E),5)</f>
        <v>0</v>
      </c>
      <c r="N602" s="298" t="s">
        <v>4918</v>
      </c>
      <c r="O602" s="298" t="s">
        <v>4925</v>
      </c>
      <c r="P602" s="261">
        <f>ROUND(SUMIF('AV-Bewegungsdaten'!B:B,A602,'AV-Bewegungsdaten'!D:D),3)</f>
        <v>0</v>
      </c>
      <c r="Q602" s="259">
        <f>ROUND(SUMIF('AV-Bewegungsdaten'!B:B,$A602,'AV-Bewegungsdaten'!E:E),5)</f>
        <v>0</v>
      </c>
      <c r="S602" s="444"/>
      <c r="T602" s="444"/>
      <c r="U602" s="261">
        <f>ROUND(SUMIF('DV-Bewegungsdaten'!B:B,A602,'DV-Bewegungsdaten'!D:D),3)</f>
        <v>0</v>
      </c>
      <c r="V602" s="259">
        <f>ROUND(SUMIF('DV-Bewegungsdaten'!B:B,A602,'DV-Bewegungsdaten'!E:E),5)</f>
        <v>0</v>
      </c>
      <c r="X602" s="444"/>
      <c r="Y602" s="444"/>
      <c r="AK602" s="305"/>
    </row>
    <row r="603" spans="1:37" ht="15" customHeight="1" x14ac:dyDescent="0.25">
      <c r="A603" s="103" t="s">
        <v>1719</v>
      </c>
      <c r="B603" s="101" t="s">
        <v>2068</v>
      </c>
      <c r="C603" s="101" t="s">
        <v>3987</v>
      </c>
      <c r="D603" s="101" t="s">
        <v>4914</v>
      </c>
      <c r="E603" s="101" t="s">
        <v>1536</v>
      </c>
      <c r="F603" s="102">
        <v>10</v>
      </c>
      <c r="G603" s="102">
        <v>10.199999999999999</v>
      </c>
      <c r="H603" s="102">
        <v>8</v>
      </c>
      <c r="I603" s="102"/>
      <c r="J603" s="445"/>
      <c r="K603" s="258">
        <f>ROUND(SUMIF('VGT-Bewegungsdaten'!B:B,A603,'VGT-Bewegungsdaten'!D:D),3)</f>
        <v>0</v>
      </c>
      <c r="L603" s="259">
        <f>ROUND(SUMIF('VGT-Bewegungsdaten'!B:B,$A603,'VGT-Bewegungsdaten'!E:E),5)</f>
        <v>0</v>
      </c>
      <c r="N603" s="298" t="s">
        <v>4918</v>
      </c>
      <c r="O603" s="298" t="s">
        <v>4925</v>
      </c>
      <c r="P603" s="261">
        <f>ROUND(SUMIF('AV-Bewegungsdaten'!B:B,A603,'AV-Bewegungsdaten'!D:D),3)</f>
        <v>0</v>
      </c>
      <c r="Q603" s="259">
        <f>ROUND(SUMIF('AV-Bewegungsdaten'!B:B,$A603,'AV-Bewegungsdaten'!E:E),5)</f>
        <v>0</v>
      </c>
      <c r="S603" s="444"/>
      <c r="T603" s="444"/>
      <c r="U603" s="261">
        <f>ROUND(SUMIF('DV-Bewegungsdaten'!B:B,A603,'DV-Bewegungsdaten'!D:D),3)</f>
        <v>0</v>
      </c>
      <c r="V603" s="259">
        <f>ROUND(SUMIF('DV-Bewegungsdaten'!B:B,A603,'DV-Bewegungsdaten'!E:E),5)</f>
        <v>0</v>
      </c>
      <c r="X603" s="444"/>
      <c r="Y603" s="444"/>
      <c r="AK603" s="305"/>
    </row>
    <row r="604" spans="1:37" ht="15" customHeight="1" x14ac:dyDescent="0.25">
      <c r="A604" s="103" t="s">
        <v>2621</v>
      </c>
      <c r="B604" s="101" t="s">
        <v>2068</v>
      </c>
      <c r="C604" s="101" t="s">
        <v>3987</v>
      </c>
      <c r="D604" s="101" t="s">
        <v>4913</v>
      </c>
      <c r="E604" s="101" t="s">
        <v>2536</v>
      </c>
      <c r="F604" s="102">
        <v>9.9700000000000006</v>
      </c>
      <c r="G604" s="102">
        <v>10.17</v>
      </c>
      <c r="H604" s="102">
        <v>7.98</v>
      </c>
      <c r="I604" s="102"/>
      <c r="J604" s="445"/>
      <c r="K604" s="258">
        <f>ROUND(SUMIF('VGT-Bewegungsdaten'!B:B,A604,'VGT-Bewegungsdaten'!D:D),3)</f>
        <v>0</v>
      </c>
      <c r="L604" s="259">
        <f>ROUND(SUMIF('VGT-Bewegungsdaten'!B:B,$A604,'VGT-Bewegungsdaten'!E:E),5)</f>
        <v>0</v>
      </c>
      <c r="N604" s="298" t="s">
        <v>4918</v>
      </c>
      <c r="O604" s="298" t="s">
        <v>4925</v>
      </c>
      <c r="P604" s="261">
        <f>ROUND(SUMIF('AV-Bewegungsdaten'!B:B,A604,'AV-Bewegungsdaten'!D:D),3)</f>
        <v>0</v>
      </c>
      <c r="Q604" s="259">
        <f>ROUND(SUMIF('AV-Bewegungsdaten'!B:B,$A604,'AV-Bewegungsdaten'!E:E),5)</f>
        <v>0</v>
      </c>
      <c r="S604" s="444"/>
      <c r="T604" s="444"/>
      <c r="U604" s="261">
        <f>ROUND(SUMIF('DV-Bewegungsdaten'!B:B,A604,'DV-Bewegungsdaten'!D:D),3)</f>
        <v>0</v>
      </c>
      <c r="V604" s="259">
        <f>ROUND(SUMIF('DV-Bewegungsdaten'!B:B,A604,'DV-Bewegungsdaten'!E:E),5)</f>
        <v>0</v>
      </c>
      <c r="X604" s="444"/>
      <c r="Y604" s="444"/>
      <c r="AK604" s="305"/>
    </row>
    <row r="605" spans="1:37" ht="15" customHeight="1" x14ac:dyDescent="0.25">
      <c r="A605" s="103" t="s">
        <v>3364</v>
      </c>
      <c r="B605" s="101" t="s">
        <v>2068</v>
      </c>
      <c r="C605" s="101" t="s">
        <v>3987</v>
      </c>
      <c r="D605" s="101" t="s">
        <v>4912</v>
      </c>
      <c r="E605" s="101" t="s">
        <v>3279</v>
      </c>
      <c r="F605" s="102">
        <v>9.94</v>
      </c>
      <c r="G605" s="102">
        <v>10.139999999999999</v>
      </c>
      <c r="H605" s="102">
        <v>7.95</v>
      </c>
      <c r="I605" s="102"/>
      <c r="J605" s="445"/>
      <c r="K605" s="258">
        <f>ROUND(SUMIF('VGT-Bewegungsdaten'!B:B,A605,'VGT-Bewegungsdaten'!D:D),3)</f>
        <v>0</v>
      </c>
      <c r="L605" s="259">
        <f>ROUND(SUMIF('VGT-Bewegungsdaten'!B:B,$A605,'VGT-Bewegungsdaten'!E:E),5)</f>
        <v>0</v>
      </c>
      <c r="N605" s="298" t="s">
        <v>4918</v>
      </c>
      <c r="O605" s="298" t="s">
        <v>4925</v>
      </c>
      <c r="P605" s="261">
        <f>ROUND(SUMIF('AV-Bewegungsdaten'!B:B,A605,'AV-Bewegungsdaten'!D:D),3)</f>
        <v>0</v>
      </c>
      <c r="Q605" s="259">
        <f>ROUND(SUMIF('AV-Bewegungsdaten'!B:B,$A605,'AV-Bewegungsdaten'!E:E),5)</f>
        <v>0</v>
      </c>
      <c r="S605" s="444"/>
      <c r="T605" s="444"/>
      <c r="U605" s="261">
        <f>ROUND(SUMIF('DV-Bewegungsdaten'!B:B,A605,'DV-Bewegungsdaten'!D:D),3)</f>
        <v>0</v>
      </c>
      <c r="V605" s="259">
        <f>ROUND(SUMIF('DV-Bewegungsdaten'!B:B,A605,'DV-Bewegungsdaten'!E:E),5)</f>
        <v>0</v>
      </c>
      <c r="X605" s="444"/>
      <c r="Y605" s="444"/>
      <c r="AK605" s="305"/>
    </row>
    <row r="606" spans="1:37" ht="15" customHeight="1" x14ac:dyDescent="0.25">
      <c r="A606" s="103" t="s">
        <v>4125</v>
      </c>
      <c r="B606" s="101" t="s">
        <v>2068</v>
      </c>
      <c r="C606" s="101" t="s">
        <v>3987</v>
      </c>
      <c r="D606" s="101" t="s">
        <v>4911</v>
      </c>
      <c r="E606" s="101" t="s">
        <v>4040</v>
      </c>
      <c r="F606" s="102">
        <v>9.91</v>
      </c>
      <c r="G606" s="102">
        <v>10.11</v>
      </c>
      <c r="H606" s="102">
        <v>7.93</v>
      </c>
      <c r="I606" s="102"/>
      <c r="J606" s="445"/>
      <c r="K606" s="258">
        <f>ROUND(SUMIF('VGT-Bewegungsdaten'!B:B,A606,'VGT-Bewegungsdaten'!D:D),3)</f>
        <v>0</v>
      </c>
      <c r="L606" s="259">
        <f>ROUND(SUMIF('VGT-Bewegungsdaten'!B:B,$A606,'VGT-Bewegungsdaten'!E:E),5)</f>
        <v>0</v>
      </c>
      <c r="N606" s="298" t="s">
        <v>4918</v>
      </c>
      <c r="O606" s="298" t="s">
        <v>4925</v>
      </c>
      <c r="P606" s="261">
        <f>ROUND(SUMIF('AV-Bewegungsdaten'!B:B,A606,'AV-Bewegungsdaten'!D:D),3)</f>
        <v>0</v>
      </c>
      <c r="Q606" s="259">
        <f>ROUND(SUMIF('AV-Bewegungsdaten'!B:B,$A606,'AV-Bewegungsdaten'!E:E),5)</f>
        <v>0</v>
      </c>
      <c r="S606" s="444"/>
      <c r="T606" s="444"/>
      <c r="U606" s="261">
        <f>ROUND(SUMIF('DV-Bewegungsdaten'!B:B,A606,'DV-Bewegungsdaten'!D:D),3)</f>
        <v>0</v>
      </c>
      <c r="V606" s="259">
        <f>ROUND(SUMIF('DV-Bewegungsdaten'!B:B,A606,'DV-Bewegungsdaten'!E:E),5)</f>
        <v>0</v>
      </c>
      <c r="X606" s="444"/>
      <c r="Y606" s="444"/>
      <c r="AK606" s="305"/>
    </row>
    <row r="607" spans="1:37" ht="15" customHeight="1" x14ac:dyDescent="0.25">
      <c r="A607" s="103" t="s">
        <v>5260</v>
      </c>
      <c r="B607" s="101" t="s">
        <v>2068</v>
      </c>
      <c r="C607" s="101" t="s">
        <v>3987</v>
      </c>
      <c r="D607" s="101" t="s">
        <v>4982</v>
      </c>
      <c r="E607" s="101" t="s">
        <v>4983</v>
      </c>
      <c r="F607" s="102">
        <v>14.55</v>
      </c>
      <c r="G607" s="102">
        <v>14.75</v>
      </c>
      <c r="H607" s="102">
        <v>11.64</v>
      </c>
      <c r="I607" s="102"/>
      <c r="J607" s="445"/>
      <c r="K607" s="258">
        <f>ROUND(SUMIF('VGT-Bewegungsdaten'!B:B,A607,'VGT-Bewegungsdaten'!D:D),3)</f>
        <v>0</v>
      </c>
      <c r="L607" s="259">
        <f>ROUND(SUMIF('VGT-Bewegungsdaten'!B:B,$A607,'VGT-Bewegungsdaten'!E:E),5)</f>
        <v>0</v>
      </c>
      <c r="N607" s="298" t="s">
        <v>4918</v>
      </c>
      <c r="O607" s="298" t="s">
        <v>4925</v>
      </c>
      <c r="P607" s="261">
        <f>ROUND(SUMIF('AV-Bewegungsdaten'!B:B,A607,'AV-Bewegungsdaten'!D:D),3)</f>
        <v>0</v>
      </c>
      <c r="Q607" s="259">
        <f>ROUND(SUMIF('AV-Bewegungsdaten'!B:B,$A607,'AV-Bewegungsdaten'!E:E),5)</f>
        <v>0</v>
      </c>
      <c r="S607" s="444"/>
      <c r="T607" s="444"/>
      <c r="U607" s="261">
        <f>ROUND(SUMIF('DV-Bewegungsdaten'!B:B,A607,'DV-Bewegungsdaten'!D:D),3)</f>
        <v>0</v>
      </c>
      <c r="V607" s="259">
        <f>ROUND(SUMIF('DV-Bewegungsdaten'!B:B,A607,'DV-Bewegungsdaten'!E:E),5)</f>
        <v>0</v>
      </c>
      <c r="X607" s="444"/>
      <c r="Y607" s="444"/>
      <c r="AK607" s="305"/>
    </row>
    <row r="608" spans="1:37" ht="15" customHeight="1" x14ac:dyDescent="0.25">
      <c r="A608" s="103" t="s">
        <v>5261</v>
      </c>
      <c r="B608" s="101" t="s">
        <v>2068</v>
      </c>
      <c r="C608" s="101" t="s">
        <v>3987</v>
      </c>
      <c r="D608" s="101" t="s">
        <v>5262</v>
      </c>
      <c r="E608" s="101" t="s">
        <v>4983</v>
      </c>
      <c r="F608" s="102">
        <v>15.55</v>
      </c>
      <c r="G608" s="102">
        <v>15.75</v>
      </c>
      <c r="H608" s="102">
        <v>12.44</v>
      </c>
      <c r="I608" s="102"/>
      <c r="J608" s="445"/>
      <c r="K608" s="258">
        <f>ROUND(SUMIF('VGT-Bewegungsdaten'!B:B,A608,'VGT-Bewegungsdaten'!D:D),3)</f>
        <v>0</v>
      </c>
      <c r="L608" s="259">
        <f>ROUND(SUMIF('VGT-Bewegungsdaten'!B:B,$A608,'VGT-Bewegungsdaten'!E:E),5)</f>
        <v>0</v>
      </c>
      <c r="N608" s="298" t="s">
        <v>4918</v>
      </c>
      <c r="O608" s="298" t="s">
        <v>4925</v>
      </c>
      <c r="P608" s="261">
        <f>ROUND(SUMIF('AV-Bewegungsdaten'!B:B,A608,'AV-Bewegungsdaten'!D:D),3)</f>
        <v>0</v>
      </c>
      <c r="Q608" s="259">
        <f>ROUND(SUMIF('AV-Bewegungsdaten'!B:B,$A608,'AV-Bewegungsdaten'!E:E),5)</f>
        <v>0</v>
      </c>
      <c r="S608" s="444"/>
      <c r="T608" s="444"/>
      <c r="U608" s="261">
        <f>ROUND(SUMIF('DV-Bewegungsdaten'!B:B,A608,'DV-Bewegungsdaten'!D:D),3)</f>
        <v>0</v>
      </c>
      <c r="V608" s="259">
        <f>ROUND(SUMIF('DV-Bewegungsdaten'!B:B,A608,'DV-Bewegungsdaten'!E:E),5)</f>
        <v>0</v>
      </c>
      <c r="X608" s="444"/>
      <c r="Y608" s="444"/>
      <c r="AK608" s="305"/>
    </row>
    <row r="609" spans="1:37" ht="15" customHeight="1" x14ac:dyDescent="0.25">
      <c r="A609" s="103" t="s">
        <v>5263</v>
      </c>
      <c r="B609" s="101" t="s">
        <v>2068</v>
      </c>
      <c r="C609" s="101" t="s">
        <v>3987</v>
      </c>
      <c r="D609" s="101" t="s">
        <v>4985</v>
      </c>
      <c r="E609" s="101" t="s">
        <v>4983</v>
      </c>
      <c r="F609" s="102">
        <v>12.98</v>
      </c>
      <c r="G609" s="102">
        <v>13.18</v>
      </c>
      <c r="H609" s="102">
        <v>10.38</v>
      </c>
      <c r="I609" s="102"/>
      <c r="J609" s="445"/>
      <c r="K609" s="258">
        <f>ROUND(SUMIF('VGT-Bewegungsdaten'!B:B,A609,'VGT-Bewegungsdaten'!D:D),3)</f>
        <v>0</v>
      </c>
      <c r="L609" s="259">
        <f>ROUND(SUMIF('VGT-Bewegungsdaten'!B:B,$A609,'VGT-Bewegungsdaten'!E:E),5)</f>
        <v>0</v>
      </c>
      <c r="N609" s="298" t="s">
        <v>4918</v>
      </c>
      <c r="O609" s="298" t="s">
        <v>4925</v>
      </c>
      <c r="P609" s="261">
        <f>ROUND(SUMIF('AV-Bewegungsdaten'!B:B,A609,'AV-Bewegungsdaten'!D:D),3)</f>
        <v>0</v>
      </c>
      <c r="Q609" s="259">
        <f>ROUND(SUMIF('AV-Bewegungsdaten'!B:B,$A609,'AV-Bewegungsdaten'!E:E),5)</f>
        <v>0</v>
      </c>
      <c r="S609" s="444"/>
      <c r="T609" s="444"/>
      <c r="U609" s="261">
        <f>ROUND(SUMIF('DV-Bewegungsdaten'!B:B,A609,'DV-Bewegungsdaten'!D:D),3)</f>
        <v>0</v>
      </c>
      <c r="V609" s="259">
        <f>ROUND(SUMIF('DV-Bewegungsdaten'!B:B,A609,'DV-Bewegungsdaten'!E:E),5)</f>
        <v>0</v>
      </c>
      <c r="X609" s="444"/>
      <c r="Y609" s="444"/>
      <c r="AK609" s="305"/>
    </row>
    <row r="610" spans="1:37" ht="15" customHeight="1" x14ac:dyDescent="0.25">
      <c r="A610" s="103" t="s">
        <v>5264</v>
      </c>
      <c r="B610" s="101" t="s">
        <v>2068</v>
      </c>
      <c r="C610" s="101" t="s">
        <v>3987</v>
      </c>
      <c r="D610" s="101" t="s">
        <v>5265</v>
      </c>
      <c r="E610" s="101" t="s">
        <v>4983</v>
      </c>
      <c r="F610" s="102">
        <v>13.98</v>
      </c>
      <c r="G610" s="102">
        <v>14.18</v>
      </c>
      <c r="H610" s="102">
        <v>11.18</v>
      </c>
      <c r="I610" s="102"/>
      <c r="J610" s="445"/>
      <c r="K610" s="258">
        <f>ROUND(SUMIF('VGT-Bewegungsdaten'!B:B,A610,'VGT-Bewegungsdaten'!D:D),3)</f>
        <v>0</v>
      </c>
      <c r="L610" s="259">
        <f>ROUND(SUMIF('VGT-Bewegungsdaten'!B:B,$A610,'VGT-Bewegungsdaten'!E:E),5)</f>
        <v>0</v>
      </c>
      <c r="N610" s="298" t="s">
        <v>4918</v>
      </c>
      <c r="O610" s="298" t="s">
        <v>4925</v>
      </c>
      <c r="P610" s="261">
        <f>ROUND(SUMIF('AV-Bewegungsdaten'!B:B,A610,'AV-Bewegungsdaten'!D:D),3)</f>
        <v>0</v>
      </c>
      <c r="Q610" s="259">
        <f>ROUND(SUMIF('AV-Bewegungsdaten'!B:B,$A610,'AV-Bewegungsdaten'!E:E),5)</f>
        <v>0</v>
      </c>
      <c r="S610" s="444"/>
      <c r="T610" s="444"/>
      <c r="U610" s="261">
        <f>ROUND(SUMIF('DV-Bewegungsdaten'!B:B,A610,'DV-Bewegungsdaten'!D:D),3)</f>
        <v>0</v>
      </c>
      <c r="V610" s="259">
        <f>ROUND(SUMIF('DV-Bewegungsdaten'!B:B,A610,'DV-Bewegungsdaten'!E:E),5)</f>
        <v>0</v>
      </c>
      <c r="X610" s="444"/>
      <c r="Y610" s="444"/>
      <c r="AK610" s="305"/>
    </row>
    <row r="611" spans="1:37" ht="15" customHeight="1" x14ac:dyDescent="0.25">
      <c r="A611" s="103" t="s">
        <v>5266</v>
      </c>
      <c r="B611" s="101" t="s">
        <v>2068</v>
      </c>
      <c r="C611" s="101" t="s">
        <v>3987</v>
      </c>
      <c r="D611" s="101" t="s">
        <v>4987</v>
      </c>
      <c r="E611" s="101" t="s">
        <v>4983</v>
      </c>
      <c r="F611" s="102">
        <v>11.98</v>
      </c>
      <c r="G611" s="102">
        <v>12.18</v>
      </c>
      <c r="H611" s="102">
        <v>9.58</v>
      </c>
      <c r="I611" s="102"/>
      <c r="J611" s="445"/>
      <c r="K611" s="258">
        <f>ROUND(SUMIF('VGT-Bewegungsdaten'!B:B,A611,'VGT-Bewegungsdaten'!D:D),3)</f>
        <v>0</v>
      </c>
      <c r="L611" s="259">
        <f>ROUND(SUMIF('VGT-Bewegungsdaten'!B:B,$A611,'VGT-Bewegungsdaten'!E:E),5)</f>
        <v>0</v>
      </c>
      <c r="N611" s="298" t="s">
        <v>4918</v>
      </c>
      <c r="O611" s="298" t="s">
        <v>4925</v>
      </c>
      <c r="P611" s="261">
        <f>ROUND(SUMIF('AV-Bewegungsdaten'!B:B,A611,'AV-Bewegungsdaten'!D:D),3)</f>
        <v>0</v>
      </c>
      <c r="Q611" s="259">
        <f>ROUND(SUMIF('AV-Bewegungsdaten'!B:B,$A611,'AV-Bewegungsdaten'!E:E),5)</f>
        <v>0</v>
      </c>
      <c r="S611" s="444"/>
      <c r="T611" s="444"/>
      <c r="U611" s="261">
        <f>ROUND(SUMIF('DV-Bewegungsdaten'!B:B,A611,'DV-Bewegungsdaten'!D:D),3)</f>
        <v>0</v>
      </c>
      <c r="V611" s="259">
        <f>ROUND(SUMIF('DV-Bewegungsdaten'!B:B,A611,'DV-Bewegungsdaten'!E:E),5)</f>
        <v>0</v>
      </c>
      <c r="X611" s="444"/>
      <c r="Y611" s="444"/>
      <c r="AK611" s="305"/>
    </row>
    <row r="612" spans="1:37" ht="15" customHeight="1" x14ac:dyDescent="0.25">
      <c r="A612" s="103" t="s">
        <v>6594</v>
      </c>
      <c r="B612" s="101" t="s">
        <v>2068</v>
      </c>
      <c r="C612" s="101" t="s">
        <v>3987</v>
      </c>
      <c r="D612" s="101" t="s">
        <v>6595</v>
      </c>
      <c r="E612" s="101" t="s">
        <v>5257</v>
      </c>
      <c r="F612" s="102">
        <v>26.520000000000003</v>
      </c>
      <c r="G612" s="102">
        <v>26.720000000000002</v>
      </c>
      <c r="H612" s="102">
        <v>21.22</v>
      </c>
      <c r="I612" s="102"/>
      <c r="J612" s="445"/>
      <c r="K612" s="258">
        <f>ROUND(SUMIF('VGT-Bewegungsdaten'!B:B,A612,'VGT-Bewegungsdaten'!D:D),3)</f>
        <v>0</v>
      </c>
      <c r="L612" s="259">
        <f>ROUND(SUMIF('VGT-Bewegungsdaten'!B:B,$A612,'VGT-Bewegungsdaten'!E:E),5)</f>
        <v>0</v>
      </c>
      <c r="N612" s="298" t="s">
        <v>4918</v>
      </c>
      <c r="O612" s="298" t="s">
        <v>4925</v>
      </c>
      <c r="P612" s="261">
        <f>ROUND(SUMIF('AV-Bewegungsdaten'!B:B,A612,'AV-Bewegungsdaten'!D:D),3)</f>
        <v>0</v>
      </c>
      <c r="Q612" s="259">
        <f>ROUND(SUMIF('AV-Bewegungsdaten'!B:B,$A612,'AV-Bewegungsdaten'!E:E),5)</f>
        <v>0</v>
      </c>
      <c r="S612" s="444"/>
      <c r="T612" s="444"/>
      <c r="U612" s="261">
        <f>ROUND(SUMIF('DV-Bewegungsdaten'!B:B,A612,'DV-Bewegungsdaten'!D:D),3)</f>
        <v>0</v>
      </c>
      <c r="V612" s="259">
        <f>ROUND(SUMIF('DV-Bewegungsdaten'!B:B,A612,'DV-Bewegungsdaten'!E:E),5)</f>
        <v>0</v>
      </c>
      <c r="X612" s="444"/>
      <c r="Y612" s="444"/>
      <c r="AK612" s="305"/>
    </row>
    <row r="613" spans="1:37" ht="15" customHeight="1" x14ac:dyDescent="0.25">
      <c r="A613" s="103" t="s">
        <v>6596</v>
      </c>
      <c r="B613" s="101" t="s">
        <v>2068</v>
      </c>
      <c r="C613" s="101" t="s">
        <v>3987</v>
      </c>
      <c r="D613" s="101" t="s">
        <v>6597</v>
      </c>
      <c r="E613" s="101" t="s">
        <v>5257</v>
      </c>
      <c r="F613" s="102">
        <v>21.950000000000003</v>
      </c>
      <c r="G613" s="102">
        <v>22.150000000000002</v>
      </c>
      <c r="H613" s="102">
        <v>17.559999999999999</v>
      </c>
      <c r="I613" s="102"/>
      <c r="J613" s="445"/>
      <c r="K613" s="258">
        <f>ROUND(SUMIF('VGT-Bewegungsdaten'!B:B,A613,'VGT-Bewegungsdaten'!D:D),3)</f>
        <v>0</v>
      </c>
      <c r="L613" s="259">
        <f>ROUND(SUMIF('VGT-Bewegungsdaten'!B:B,$A613,'VGT-Bewegungsdaten'!E:E),5)</f>
        <v>0</v>
      </c>
      <c r="N613" s="298" t="s">
        <v>4918</v>
      </c>
      <c r="O613" s="298" t="s">
        <v>4925</v>
      </c>
      <c r="P613" s="261">
        <f>ROUND(SUMIF('AV-Bewegungsdaten'!B:B,A613,'AV-Bewegungsdaten'!D:D),3)</f>
        <v>0</v>
      </c>
      <c r="Q613" s="259">
        <f>ROUND(SUMIF('AV-Bewegungsdaten'!B:B,$A613,'AV-Bewegungsdaten'!E:E),5)</f>
        <v>0</v>
      </c>
      <c r="S613" s="444"/>
      <c r="T613" s="444"/>
      <c r="U613" s="261">
        <f>ROUND(SUMIF('DV-Bewegungsdaten'!B:B,A613,'DV-Bewegungsdaten'!D:D),3)</f>
        <v>0</v>
      </c>
      <c r="V613" s="259">
        <f>ROUND(SUMIF('DV-Bewegungsdaten'!B:B,A613,'DV-Bewegungsdaten'!E:E),5)</f>
        <v>0</v>
      </c>
      <c r="X613" s="444"/>
      <c r="Y613" s="444"/>
      <c r="AK613" s="305"/>
    </row>
    <row r="614" spans="1:37" ht="15" customHeight="1" x14ac:dyDescent="0.25">
      <c r="A614" s="103" t="s">
        <v>6351</v>
      </c>
      <c r="B614" s="101" t="s">
        <v>2068</v>
      </c>
      <c r="C614" s="101" t="s">
        <v>3987</v>
      </c>
      <c r="D614" s="101" t="s">
        <v>5878</v>
      </c>
      <c r="E614" s="101" t="s">
        <v>5818</v>
      </c>
      <c r="F614" s="102">
        <v>14.49</v>
      </c>
      <c r="G614" s="102">
        <v>14.69</v>
      </c>
      <c r="H614" s="102">
        <v>11.59</v>
      </c>
      <c r="I614" s="102"/>
      <c r="J614" s="445"/>
      <c r="K614" s="258">
        <f>ROUND(SUMIF('VGT-Bewegungsdaten'!B:B,A614,'VGT-Bewegungsdaten'!D:D),3)</f>
        <v>0</v>
      </c>
      <c r="L614" s="259">
        <f>ROUND(SUMIF('VGT-Bewegungsdaten'!B:B,$A614,'VGT-Bewegungsdaten'!E:E),5)</f>
        <v>0</v>
      </c>
      <c r="N614" s="298" t="s">
        <v>4918</v>
      </c>
      <c r="O614" s="298" t="s">
        <v>4925</v>
      </c>
      <c r="P614" s="261">
        <f>ROUND(SUMIF('AV-Bewegungsdaten'!B:B,A614,'AV-Bewegungsdaten'!D:D),3)</f>
        <v>0</v>
      </c>
      <c r="Q614" s="259">
        <f>ROUND(SUMIF('AV-Bewegungsdaten'!B:B,$A614,'AV-Bewegungsdaten'!E:E),5)</f>
        <v>0</v>
      </c>
      <c r="S614" s="444"/>
      <c r="T614" s="444"/>
      <c r="U614" s="261">
        <f>ROUND(SUMIF('DV-Bewegungsdaten'!B:B,A614,'DV-Bewegungsdaten'!D:D),3)</f>
        <v>0</v>
      </c>
      <c r="V614" s="259">
        <f>ROUND(SUMIF('DV-Bewegungsdaten'!B:B,A614,'DV-Bewegungsdaten'!E:E),5)</f>
        <v>0</v>
      </c>
      <c r="X614" s="444"/>
      <c r="Y614" s="444"/>
      <c r="AK614" s="305"/>
    </row>
    <row r="615" spans="1:37" ht="15" customHeight="1" x14ac:dyDescent="0.25">
      <c r="A615" s="103" t="s">
        <v>5870</v>
      </c>
      <c r="B615" s="101" t="s">
        <v>2068</v>
      </c>
      <c r="C615" s="101" t="s">
        <v>3987</v>
      </c>
      <c r="D615" s="101" t="s">
        <v>5251</v>
      </c>
      <c r="E615" s="101" t="s">
        <v>4983</v>
      </c>
      <c r="F615" s="102">
        <v>20.98</v>
      </c>
      <c r="G615" s="102">
        <v>21.18</v>
      </c>
      <c r="H615" s="102">
        <v>16.78</v>
      </c>
      <c r="I615" s="102"/>
      <c r="J615" s="445"/>
      <c r="K615" s="258">
        <f>ROUND(SUMIF('VGT-Bewegungsdaten'!B:B,A615,'VGT-Bewegungsdaten'!D:D),3)</f>
        <v>0</v>
      </c>
      <c r="L615" s="259">
        <f>ROUND(SUMIF('VGT-Bewegungsdaten'!B:B,$A615,'VGT-Bewegungsdaten'!E:E),5)</f>
        <v>0</v>
      </c>
      <c r="N615" s="298" t="s">
        <v>4918</v>
      </c>
      <c r="O615" s="298" t="s">
        <v>4925</v>
      </c>
      <c r="P615" s="261">
        <f>ROUND(SUMIF('AV-Bewegungsdaten'!B:B,A615,'AV-Bewegungsdaten'!D:D),3)</f>
        <v>0</v>
      </c>
      <c r="Q615" s="259">
        <f>ROUND(SUMIF('AV-Bewegungsdaten'!B:B,$A615,'AV-Bewegungsdaten'!E:E),5)</f>
        <v>0</v>
      </c>
      <c r="S615" s="444"/>
      <c r="T615" s="444"/>
      <c r="U615" s="261">
        <f>ROUND(SUMIF('DV-Bewegungsdaten'!B:B,A615,'DV-Bewegungsdaten'!D:D),3)</f>
        <v>0</v>
      </c>
      <c r="V615" s="259">
        <f>ROUND(SUMIF('DV-Bewegungsdaten'!B:B,A615,'DV-Bewegungsdaten'!E:E),5)</f>
        <v>0</v>
      </c>
      <c r="X615" s="444"/>
      <c r="Y615" s="444"/>
      <c r="AK615" s="305"/>
    </row>
    <row r="616" spans="1:37" ht="15" customHeight="1" x14ac:dyDescent="0.25">
      <c r="A616" s="103" t="s">
        <v>7088</v>
      </c>
      <c r="B616" s="101" t="s">
        <v>2068</v>
      </c>
      <c r="C616" s="101" t="s">
        <v>3987</v>
      </c>
      <c r="D616" s="101" t="s">
        <v>7089</v>
      </c>
      <c r="E616" s="101" t="s">
        <v>5257</v>
      </c>
      <c r="F616" s="102">
        <v>20.950000000000003</v>
      </c>
      <c r="G616" s="102">
        <v>21.150000000000002</v>
      </c>
      <c r="H616" s="102">
        <v>16.760000000000002</v>
      </c>
      <c r="I616" s="102"/>
      <c r="J616" s="445"/>
      <c r="K616" s="258">
        <f>ROUND(SUMIF('VGT-Bewegungsdaten'!B:B,A616,'VGT-Bewegungsdaten'!D:D),3)</f>
        <v>0</v>
      </c>
      <c r="L616" s="259">
        <f>ROUND(SUMIF('VGT-Bewegungsdaten'!B:B,$A616,'VGT-Bewegungsdaten'!E:E),5)</f>
        <v>0</v>
      </c>
      <c r="N616" s="298" t="s">
        <v>4918</v>
      </c>
      <c r="O616" s="298" t="s">
        <v>4925</v>
      </c>
      <c r="P616" s="261">
        <f>ROUND(SUMIF('AV-Bewegungsdaten'!B:B,A616,'AV-Bewegungsdaten'!D:D),3)</f>
        <v>0</v>
      </c>
      <c r="Q616" s="259">
        <f>ROUND(SUMIF('AV-Bewegungsdaten'!B:B,$A616,'AV-Bewegungsdaten'!E:E),5)</f>
        <v>0</v>
      </c>
      <c r="S616" s="444"/>
      <c r="T616" s="444"/>
      <c r="U616" s="261">
        <f>ROUND(SUMIF('DV-Bewegungsdaten'!B:B,A616,'DV-Bewegungsdaten'!D:D),3)</f>
        <v>0</v>
      </c>
      <c r="V616" s="259">
        <f>ROUND(SUMIF('DV-Bewegungsdaten'!B:B,A616,'DV-Bewegungsdaten'!E:E),5)</f>
        <v>0</v>
      </c>
      <c r="X616" s="444"/>
      <c r="Y616" s="444"/>
      <c r="AK616" s="305"/>
    </row>
    <row r="617" spans="1:37" ht="15" customHeight="1" x14ac:dyDescent="0.25">
      <c r="A617" s="103" t="s">
        <v>5869</v>
      </c>
      <c r="B617" s="101" t="s">
        <v>2068</v>
      </c>
      <c r="C617" s="101" t="s">
        <v>3987</v>
      </c>
      <c r="D617" s="101" t="s">
        <v>5245</v>
      </c>
      <c r="E617" s="101" t="s">
        <v>4983</v>
      </c>
      <c r="F617" s="102">
        <v>25.55</v>
      </c>
      <c r="G617" s="102">
        <v>25.75</v>
      </c>
      <c r="H617" s="102">
        <v>20.440000000000001</v>
      </c>
      <c r="I617" s="102"/>
      <c r="J617" s="445"/>
      <c r="K617" s="258">
        <f>ROUND(SUMIF('VGT-Bewegungsdaten'!B:B,A617,'VGT-Bewegungsdaten'!D:D),3)</f>
        <v>0</v>
      </c>
      <c r="L617" s="259">
        <f>ROUND(SUMIF('VGT-Bewegungsdaten'!B:B,$A617,'VGT-Bewegungsdaten'!E:E),5)</f>
        <v>0</v>
      </c>
      <c r="N617" s="298" t="s">
        <v>4918</v>
      </c>
      <c r="O617" s="298" t="s">
        <v>4925</v>
      </c>
      <c r="P617" s="261">
        <f>ROUND(SUMIF('AV-Bewegungsdaten'!B:B,A617,'AV-Bewegungsdaten'!D:D),3)</f>
        <v>0</v>
      </c>
      <c r="Q617" s="259">
        <f>ROUND(SUMIF('AV-Bewegungsdaten'!B:B,$A617,'AV-Bewegungsdaten'!E:E),5)</f>
        <v>0</v>
      </c>
      <c r="S617" s="444"/>
      <c r="T617" s="444"/>
      <c r="U617" s="261">
        <f>ROUND(SUMIF('DV-Bewegungsdaten'!B:B,A617,'DV-Bewegungsdaten'!D:D),3)</f>
        <v>0</v>
      </c>
      <c r="V617" s="259">
        <f>ROUND(SUMIF('DV-Bewegungsdaten'!B:B,A617,'DV-Bewegungsdaten'!E:E),5)</f>
        <v>0</v>
      </c>
      <c r="X617" s="444"/>
      <c r="Y617" s="444"/>
      <c r="AK617" s="305"/>
    </row>
    <row r="618" spans="1:37" ht="15" customHeight="1" x14ac:dyDescent="0.25">
      <c r="A618" s="103" t="s">
        <v>7086</v>
      </c>
      <c r="B618" s="101" t="s">
        <v>2068</v>
      </c>
      <c r="C618" s="101" t="s">
        <v>3987</v>
      </c>
      <c r="D618" s="101" t="s">
        <v>7087</v>
      </c>
      <c r="E618" s="101" t="s">
        <v>5257</v>
      </c>
      <c r="F618" s="102">
        <v>25.520000000000003</v>
      </c>
      <c r="G618" s="102">
        <v>25.720000000000002</v>
      </c>
      <c r="H618" s="102">
        <v>20.420000000000002</v>
      </c>
      <c r="I618" s="102"/>
      <c r="J618" s="445"/>
      <c r="K618" s="258">
        <f>ROUND(SUMIF('VGT-Bewegungsdaten'!B:B,A618,'VGT-Bewegungsdaten'!D:D),3)</f>
        <v>0</v>
      </c>
      <c r="L618" s="259">
        <f>ROUND(SUMIF('VGT-Bewegungsdaten'!B:B,$A618,'VGT-Bewegungsdaten'!E:E),5)</f>
        <v>0</v>
      </c>
      <c r="N618" s="298" t="s">
        <v>4918</v>
      </c>
      <c r="O618" s="298" t="s">
        <v>4925</v>
      </c>
      <c r="P618" s="261">
        <f>ROUND(SUMIF('AV-Bewegungsdaten'!B:B,A618,'AV-Bewegungsdaten'!D:D),3)</f>
        <v>0</v>
      </c>
      <c r="Q618" s="259">
        <f>ROUND(SUMIF('AV-Bewegungsdaten'!B:B,$A618,'AV-Bewegungsdaten'!E:E),5)</f>
        <v>0</v>
      </c>
      <c r="S618" s="444"/>
      <c r="T618" s="444"/>
      <c r="U618" s="261">
        <f>ROUND(SUMIF('DV-Bewegungsdaten'!B:B,A618,'DV-Bewegungsdaten'!D:D),3)</f>
        <v>0</v>
      </c>
      <c r="V618" s="259">
        <f>ROUND(SUMIF('DV-Bewegungsdaten'!B:B,A618,'DV-Bewegungsdaten'!E:E),5)</f>
        <v>0</v>
      </c>
      <c r="X618" s="444"/>
      <c r="Y618" s="444"/>
      <c r="AK618" s="305"/>
    </row>
    <row r="619" spans="1:37" ht="15" customHeight="1" x14ac:dyDescent="0.25">
      <c r="A619" s="103" t="s">
        <v>5871</v>
      </c>
      <c r="B619" s="101" t="s">
        <v>2068</v>
      </c>
      <c r="C619" s="101" t="s">
        <v>3987</v>
      </c>
      <c r="D619" s="101" t="s">
        <v>5872</v>
      </c>
      <c r="E619" s="101" t="s">
        <v>5818</v>
      </c>
      <c r="F619" s="102">
        <v>25.490000000000002</v>
      </c>
      <c r="G619" s="102">
        <v>25.69</v>
      </c>
      <c r="H619" s="102">
        <v>20.39</v>
      </c>
      <c r="I619" s="102"/>
      <c r="J619" s="445"/>
      <c r="K619" s="258">
        <f>ROUND(SUMIF('VGT-Bewegungsdaten'!B:B,A619,'VGT-Bewegungsdaten'!D:D),3)</f>
        <v>0</v>
      </c>
      <c r="L619" s="259">
        <f>ROUND(SUMIF('VGT-Bewegungsdaten'!B:B,$A619,'VGT-Bewegungsdaten'!E:E),5)</f>
        <v>0</v>
      </c>
      <c r="N619" s="298" t="s">
        <v>4918</v>
      </c>
      <c r="O619" s="298" t="s">
        <v>4925</v>
      </c>
      <c r="P619" s="261">
        <f>ROUND(SUMIF('AV-Bewegungsdaten'!B:B,A619,'AV-Bewegungsdaten'!D:D),3)</f>
        <v>0</v>
      </c>
      <c r="Q619" s="259">
        <f>ROUND(SUMIF('AV-Bewegungsdaten'!B:B,$A619,'AV-Bewegungsdaten'!E:E),5)</f>
        <v>0</v>
      </c>
      <c r="S619" s="444"/>
      <c r="T619" s="444"/>
      <c r="U619" s="261">
        <f>ROUND(SUMIF('DV-Bewegungsdaten'!B:B,A619,'DV-Bewegungsdaten'!D:D),3)</f>
        <v>0</v>
      </c>
      <c r="V619" s="259">
        <f>ROUND(SUMIF('DV-Bewegungsdaten'!B:B,A619,'DV-Bewegungsdaten'!E:E),5)</f>
        <v>0</v>
      </c>
      <c r="X619" s="444"/>
      <c r="Y619" s="444"/>
      <c r="AK619" s="305"/>
    </row>
    <row r="620" spans="1:37" ht="15" customHeight="1" x14ac:dyDescent="0.25">
      <c r="A620" s="103" t="s">
        <v>6352</v>
      </c>
      <c r="B620" s="101" t="s">
        <v>2068</v>
      </c>
      <c r="C620" s="101" t="s">
        <v>3987</v>
      </c>
      <c r="D620" s="101" t="s">
        <v>5881</v>
      </c>
      <c r="E620" s="101" t="s">
        <v>5818</v>
      </c>
      <c r="F620" s="102">
        <v>12.92</v>
      </c>
      <c r="G620" s="102">
        <v>13.12</v>
      </c>
      <c r="H620" s="102">
        <v>10.34</v>
      </c>
      <c r="I620" s="102"/>
      <c r="J620" s="445"/>
      <c r="K620" s="258">
        <f>ROUND(SUMIF('VGT-Bewegungsdaten'!B:B,A620,'VGT-Bewegungsdaten'!D:D),3)</f>
        <v>0</v>
      </c>
      <c r="L620" s="259">
        <f>ROUND(SUMIF('VGT-Bewegungsdaten'!B:B,$A620,'VGT-Bewegungsdaten'!E:E),5)</f>
        <v>0</v>
      </c>
      <c r="N620" s="298" t="s">
        <v>4918</v>
      </c>
      <c r="O620" s="298" t="s">
        <v>4925</v>
      </c>
      <c r="P620" s="261">
        <f>ROUND(SUMIF('AV-Bewegungsdaten'!B:B,A620,'AV-Bewegungsdaten'!D:D),3)</f>
        <v>0</v>
      </c>
      <c r="Q620" s="259">
        <f>ROUND(SUMIF('AV-Bewegungsdaten'!B:B,$A620,'AV-Bewegungsdaten'!E:E),5)</f>
        <v>0</v>
      </c>
      <c r="S620" s="444"/>
      <c r="T620" s="444"/>
      <c r="U620" s="261">
        <f>ROUND(SUMIF('DV-Bewegungsdaten'!B:B,A620,'DV-Bewegungsdaten'!D:D),3)</f>
        <v>0</v>
      </c>
      <c r="V620" s="259">
        <f>ROUND(SUMIF('DV-Bewegungsdaten'!B:B,A620,'DV-Bewegungsdaten'!E:E),5)</f>
        <v>0</v>
      </c>
      <c r="X620" s="444"/>
      <c r="Y620" s="444"/>
      <c r="AK620" s="305"/>
    </row>
    <row r="621" spans="1:37" ht="15" customHeight="1" x14ac:dyDescent="0.25">
      <c r="A621" s="103" t="s">
        <v>5873</v>
      </c>
      <c r="B621" s="101" t="s">
        <v>2068</v>
      </c>
      <c r="C621" s="101" t="s">
        <v>3987</v>
      </c>
      <c r="D621" s="101" t="s">
        <v>5874</v>
      </c>
      <c r="E621" s="101" t="s">
        <v>5818</v>
      </c>
      <c r="F621" s="102">
        <v>20.92</v>
      </c>
      <c r="G621" s="102">
        <v>21.12</v>
      </c>
      <c r="H621" s="102">
        <v>16.739999999999998</v>
      </c>
      <c r="I621" s="102"/>
      <c r="J621" s="445"/>
      <c r="K621" s="258">
        <f>ROUND(SUMIF('VGT-Bewegungsdaten'!B:B,A621,'VGT-Bewegungsdaten'!D:D),3)</f>
        <v>0</v>
      </c>
      <c r="L621" s="259">
        <f>ROUND(SUMIF('VGT-Bewegungsdaten'!B:B,$A621,'VGT-Bewegungsdaten'!E:E),5)</f>
        <v>0</v>
      </c>
      <c r="N621" s="298" t="s">
        <v>4918</v>
      </c>
      <c r="O621" s="298" t="s">
        <v>4925</v>
      </c>
      <c r="P621" s="261">
        <f>ROUND(SUMIF('AV-Bewegungsdaten'!B:B,A621,'AV-Bewegungsdaten'!D:D),3)</f>
        <v>0</v>
      </c>
      <c r="Q621" s="259">
        <f>ROUND(SUMIF('AV-Bewegungsdaten'!B:B,$A621,'AV-Bewegungsdaten'!E:E),5)</f>
        <v>0</v>
      </c>
      <c r="S621" s="444"/>
      <c r="T621" s="444"/>
      <c r="U621" s="261">
        <f>ROUND(SUMIF('DV-Bewegungsdaten'!B:B,A621,'DV-Bewegungsdaten'!D:D),3)</f>
        <v>0</v>
      </c>
      <c r="V621" s="259">
        <f>ROUND(SUMIF('DV-Bewegungsdaten'!B:B,A621,'DV-Bewegungsdaten'!E:E),5)</f>
        <v>0</v>
      </c>
      <c r="X621" s="444"/>
      <c r="Y621" s="444"/>
      <c r="AK621" s="305"/>
    </row>
    <row r="622" spans="1:37" ht="15" customHeight="1" x14ac:dyDescent="0.25">
      <c r="A622" s="103" t="s">
        <v>6353</v>
      </c>
      <c r="B622" s="101" t="s">
        <v>2068</v>
      </c>
      <c r="C622" s="101" t="s">
        <v>3987</v>
      </c>
      <c r="D622" s="101" t="s">
        <v>5886</v>
      </c>
      <c r="E622" s="101" t="s">
        <v>5818</v>
      </c>
      <c r="F622" s="102">
        <v>11.92</v>
      </c>
      <c r="G622" s="102">
        <v>12.12</v>
      </c>
      <c r="H622" s="102">
        <v>9.5399999999999991</v>
      </c>
      <c r="I622" s="102"/>
      <c r="J622" s="445"/>
      <c r="K622" s="258">
        <f>ROUND(SUMIF('VGT-Bewegungsdaten'!B:B,A622,'VGT-Bewegungsdaten'!D:D),3)</f>
        <v>0</v>
      </c>
      <c r="L622" s="259">
        <f>ROUND(SUMIF('VGT-Bewegungsdaten'!B:B,$A622,'VGT-Bewegungsdaten'!E:E),5)</f>
        <v>0</v>
      </c>
      <c r="N622" s="298" t="s">
        <v>4918</v>
      </c>
      <c r="O622" s="298" t="s">
        <v>4925</v>
      </c>
      <c r="P622" s="261">
        <f>ROUND(SUMIF('AV-Bewegungsdaten'!B:B,A622,'AV-Bewegungsdaten'!D:D),3)</f>
        <v>0</v>
      </c>
      <c r="Q622" s="259">
        <f>ROUND(SUMIF('AV-Bewegungsdaten'!B:B,$A622,'AV-Bewegungsdaten'!E:E),5)</f>
        <v>0</v>
      </c>
      <c r="S622" s="444"/>
      <c r="T622" s="444"/>
      <c r="U622" s="261">
        <f>ROUND(SUMIF('DV-Bewegungsdaten'!B:B,A622,'DV-Bewegungsdaten'!D:D),3)</f>
        <v>0</v>
      </c>
      <c r="V622" s="259">
        <f>ROUND(SUMIF('DV-Bewegungsdaten'!B:B,A622,'DV-Bewegungsdaten'!E:E),5)</f>
        <v>0</v>
      </c>
      <c r="X622" s="444"/>
      <c r="Y622" s="444"/>
      <c r="AK622" s="305"/>
    </row>
    <row r="623" spans="1:37" ht="15" customHeight="1" x14ac:dyDescent="0.25">
      <c r="A623" s="103" t="s">
        <v>6354</v>
      </c>
      <c r="B623" s="101" t="s">
        <v>2068</v>
      </c>
      <c r="C623" s="101" t="s">
        <v>3987</v>
      </c>
      <c r="D623" s="101" t="s">
        <v>6355</v>
      </c>
      <c r="E623" s="101" t="s">
        <v>5818</v>
      </c>
      <c r="F623" s="102">
        <v>11.42</v>
      </c>
      <c r="G623" s="102">
        <v>11.62</v>
      </c>
      <c r="H623" s="102">
        <v>9.14</v>
      </c>
      <c r="I623" s="102"/>
      <c r="J623" s="445"/>
      <c r="K623" s="258">
        <f>ROUND(SUMIF('VGT-Bewegungsdaten'!B:B,A623,'VGT-Bewegungsdaten'!D:D),3)</f>
        <v>0</v>
      </c>
      <c r="L623" s="259">
        <f>ROUND(SUMIF('VGT-Bewegungsdaten'!B:B,$A623,'VGT-Bewegungsdaten'!E:E),5)</f>
        <v>0</v>
      </c>
      <c r="N623" s="298" t="s">
        <v>4918</v>
      </c>
      <c r="O623" s="298" t="s">
        <v>4925</v>
      </c>
      <c r="P623" s="261">
        <f>ROUND(SUMIF('AV-Bewegungsdaten'!B:B,A623,'AV-Bewegungsdaten'!D:D),3)</f>
        <v>0</v>
      </c>
      <c r="Q623" s="259">
        <f>ROUND(SUMIF('AV-Bewegungsdaten'!B:B,$A623,'AV-Bewegungsdaten'!E:E),5)</f>
        <v>0</v>
      </c>
      <c r="S623" s="444"/>
      <c r="T623" s="444"/>
      <c r="U623" s="261">
        <f>ROUND(SUMIF('DV-Bewegungsdaten'!B:B,A623,'DV-Bewegungsdaten'!D:D),3)</f>
        <v>0</v>
      </c>
      <c r="V623" s="259">
        <f>ROUND(SUMIF('DV-Bewegungsdaten'!B:B,A623,'DV-Bewegungsdaten'!E:E),5)</f>
        <v>0</v>
      </c>
      <c r="X623" s="444"/>
      <c r="Y623" s="444"/>
      <c r="AK623" s="305"/>
    </row>
    <row r="624" spans="1:37" ht="15" customHeight="1" x14ac:dyDescent="0.25">
      <c r="A624" s="103" t="s">
        <v>1720</v>
      </c>
      <c r="B624" s="101" t="s">
        <v>2068</v>
      </c>
      <c r="C624" s="101" t="s">
        <v>3988</v>
      </c>
      <c r="D624" s="101" t="s">
        <v>1530</v>
      </c>
      <c r="E624" s="101" t="s">
        <v>2443</v>
      </c>
      <c r="F624" s="102">
        <v>11.67</v>
      </c>
      <c r="G624" s="102">
        <v>11.87</v>
      </c>
      <c r="H624" s="102">
        <v>9.34</v>
      </c>
      <c r="I624" s="102"/>
      <c r="J624" s="445"/>
      <c r="K624" s="258">
        <f>ROUND(SUMIF('VGT-Bewegungsdaten'!B:B,A624,'VGT-Bewegungsdaten'!D:D),3)</f>
        <v>0</v>
      </c>
      <c r="L624" s="259">
        <f>ROUND(SUMIF('VGT-Bewegungsdaten'!B:B,$A624,'VGT-Bewegungsdaten'!E:E),5)</f>
        <v>0</v>
      </c>
      <c r="N624" s="298" t="s">
        <v>4918</v>
      </c>
      <c r="O624" s="298" t="s">
        <v>4925</v>
      </c>
      <c r="P624" s="261">
        <f>ROUND(SUMIF('AV-Bewegungsdaten'!B:B,A624,'AV-Bewegungsdaten'!D:D),3)</f>
        <v>0</v>
      </c>
      <c r="Q624" s="259">
        <f>ROUND(SUMIF('AV-Bewegungsdaten'!B:B,$A624,'AV-Bewegungsdaten'!E:E),5)</f>
        <v>0</v>
      </c>
      <c r="S624" s="444"/>
      <c r="T624" s="444"/>
      <c r="U624" s="261">
        <f>ROUND(SUMIF('DV-Bewegungsdaten'!B:B,A624,'DV-Bewegungsdaten'!D:D),3)</f>
        <v>0</v>
      </c>
      <c r="V624" s="259">
        <f>ROUND(SUMIF('DV-Bewegungsdaten'!B:B,A624,'DV-Bewegungsdaten'!E:E),5)</f>
        <v>0</v>
      </c>
      <c r="X624" s="444"/>
      <c r="Y624" s="444"/>
      <c r="AK624" s="305"/>
    </row>
    <row r="625" spans="1:37" ht="15" customHeight="1" x14ac:dyDescent="0.25">
      <c r="A625" s="103" t="s">
        <v>1721</v>
      </c>
      <c r="B625" s="101" t="s">
        <v>2068</v>
      </c>
      <c r="C625" s="101" t="s">
        <v>3988</v>
      </c>
      <c r="D625" s="101" t="s">
        <v>1532</v>
      </c>
      <c r="E625" s="101" t="s">
        <v>1533</v>
      </c>
      <c r="F625" s="102">
        <v>14.67</v>
      </c>
      <c r="G625" s="102">
        <v>14.87</v>
      </c>
      <c r="H625" s="102">
        <v>11.74</v>
      </c>
      <c r="I625" s="102"/>
      <c r="J625" s="445"/>
      <c r="K625" s="258">
        <f>ROUND(SUMIF('VGT-Bewegungsdaten'!B:B,A625,'VGT-Bewegungsdaten'!D:D),3)</f>
        <v>0</v>
      </c>
      <c r="L625" s="259">
        <f>ROUND(SUMIF('VGT-Bewegungsdaten'!B:B,$A625,'VGT-Bewegungsdaten'!E:E),5)</f>
        <v>0</v>
      </c>
      <c r="N625" s="298" t="s">
        <v>4918</v>
      </c>
      <c r="O625" s="298" t="s">
        <v>4925</v>
      </c>
      <c r="P625" s="261">
        <f>ROUND(SUMIF('AV-Bewegungsdaten'!B:B,A625,'AV-Bewegungsdaten'!D:D),3)</f>
        <v>0</v>
      </c>
      <c r="Q625" s="259">
        <f>ROUND(SUMIF('AV-Bewegungsdaten'!B:B,$A625,'AV-Bewegungsdaten'!E:E),5)</f>
        <v>0</v>
      </c>
      <c r="S625" s="444"/>
      <c r="T625" s="444"/>
      <c r="U625" s="261">
        <f>ROUND(SUMIF('DV-Bewegungsdaten'!B:B,A625,'DV-Bewegungsdaten'!D:D),3)</f>
        <v>0</v>
      </c>
      <c r="V625" s="259">
        <f>ROUND(SUMIF('DV-Bewegungsdaten'!B:B,A625,'DV-Bewegungsdaten'!E:E),5)</f>
        <v>0</v>
      </c>
      <c r="X625" s="444"/>
      <c r="Y625" s="444"/>
      <c r="AK625" s="305"/>
    </row>
    <row r="626" spans="1:37" ht="15" customHeight="1" x14ac:dyDescent="0.25">
      <c r="A626" s="103" t="s">
        <v>1722</v>
      </c>
      <c r="B626" s="101" t="s">
        <v>2068</v>
      </c>
      <c r="C626" s="101" t="s">
        <v>3988</v>
      </c>
      <c r="D626" s="101" t="s">
        <v>1535</v>
      </c>
      <c r="E626" s="101" t="s">
        <v>1536</v>
      </c>
      <c r="F626" s="102">
        <v>14.67</v>
      </c>
      <c r="G626" s="102">
        <v>14.87</v>
      </c>
      <c r="H626" s="102">
        <v>11.74</v>
      </c>
      <c r="I626" s="102"/>
      <c r="J626" s="445"/>
      <c r="K626" s="258">
        <f>ROUND(SUMIF('VGT-Bewegungsdaten'!B:B,A626,'VGT-Bewegungsdaten'!D:D),3)</f>
        <v>0</v>
      </c>
      <c r="L626" s="259">
        <f>ROUND(SUMIF('VGT-Bewegungsdaten'!B:B,$A626,'VGT-Bewegungsdaten'!E:E),5)</f>
        <v>0</v>
      </c>
      <c r="N626" s="298" t="s">
        <v>4918</v>
      </c>
      <c r="O626" s="298" t="s">
        <v>4925</v>
      </c>
      <c r="P626" s="261">
        <f>ROUND(SUMIF('AV-Bewegungsdaten'!B:B,A626,'AV-Bewegungsdaten'!D:D),3)</f>
        <v>0</v>
      </c>
      <c r="Q626" s="259">
        <f>ROUND(SUMIF('AV-Bewegungsdaten'!B:B,$A626,'AV-Bewegungsdaten'!E:E),5)</f>
        <v>0</v>
      </c>
      <c r="S626" s="444"/>
      <c r="T626" s="444"/>
      <c r="U626" s="261">
        <f>ROUND(SUMIF('DV-Bewegungsdaten'!B:B,A626,'DV-Bewegungsdaten'!D:D),3)</f>
        <v>0</v>
      </c>
      <c r="V626" s="259">
        <f>ROUND(SUMIF('DV-Bewegungsdaten'!B:B,A626,'DV-Bewegungsdaten'!E:E),5)</f>
        <v>0</v>
      </c>
      <c r="X626" s="444"/>
      <c r="Y626" s="444"/>
      <c r="AK626" s="305"/>
    </row>
    <row r="627" spans="1:37" ht="15" customHeight="1" x14ac:dyDescent="0.25">
      <c r="A627" s="103" t="s">
        <v>2622</v>
      </c>
      <c r="B627" s="101" t="s">
        <v>2068</v>
      </c>
      <c r="C627" s="101" t="s">
        <v>3988</v>
      </c>
      <c r="D627" s="101" t="s">
        <v>2535</v>
      </c>
      <c r="E627" s="101" t="s">
        <v>2536</v>
      </c>
      <c r="F627" s="102">
        <v>14.64</v>
      </c>
      <c r="G627" s="102">
        <v>14.84</v>
      </c>
      <c r="H627" s="102">
        <v>11.71</v>
      </c>
      <c r="I627" s="102"/>
      <c r="J627" s="445"/>
      <c r="K627" s="258">
        <f>ROUND(SUMIF('VGT-Bewegungsdaten'!B:B,A627,'VGT-Bewegungsdaten'!D:D),3)</f>
        <v>0</v>
      </c>
      <c r="L627" s="259">
        <f>ROUND(SUMIF('VGT-Bewegungsdaten'!B:B,$A627,'VGT-Bewegungsdaten'!E:E),5)</f>
        <v>0</v>
      </c>
      <c r="N627" s="298" t="s">
        <v>4918</v>
      </c>
      <c r="O627" s="298" t="s">
        <v>4925</v>
      </c>
      <c r="P627" s="261">
        <f>ROUND(SUMIF('AV-Bewegungsdaten'!B:B,A627,'AV-Bewegungsdaten'!D:D),3)</f>
        <v>0</v>
      </c>
      <c r="Q627" s="259">
        <f>ROUND(SUMIF('AV-Bewegungsdaten'!B:B,$A627,'AV-Bewegungsdaten'!E:E),5)</f>
        <v>0</v>
      </c>
      <c r="S627" s="444"/>
      <c r="T627" s="444"/>
      <c r="U627" s="261">
        <f>ROUND(SUMIF('DV-Bewegungsdaten'!B:B,A627,'DV-Bewegungsdaten'!D:D),3)</f>
        <v>0</v>
      </c>
      <c r="V627" s="259">
        <f>ROUND(SUMIF('DV-Bewegungsdaten'!B:B,A627,'DV-Bewegungsdaten'!E:E),5)</f>
        <v>0</v>
      </c>
      <c r="X627" s="444"/>
      <c r="Y627" s="444"/>
      <c r="AK627" s="305"/>
    </row>
    <row r="628" spans="1:37" ht="15" customHeight="1" x14ac:dyDescent="0.25">
      <c r="A628" s="103" t="s">
        <v>3365</v>
      </c>
      <c r="B628" s="101" t="s">
        <v>2068</v>
      </c>
      <c r="C628" s="101" t="s">
        <v>3988</v>
      </c>
      <c r="D628" s="101" t="s">
        <v>3278</v>
      </c>
      <c r="E628" s="101" t="s">
        <v>3279</v>
      </c>
      <c r="F628" s="102">
        <v>14.61</v>
      </c>
      <c r="G628" s="102">
        <v>14.809999999999999</v>
      </c>
      <c r="H628" s="102">
        <v>11.69</v>
      </c>
      <c r="I628" s="102"/>
      <c r="J628" s="445"/>
      <c r="K628" s="258">
        <f>ROUND(SUMIF('VGT-Bewegungsdaten'!B:B,A628,'VGT-Bewegungsdaten'!D:D),3)</f>
        <v>0</v>
      </c>
      <c r="L628" s="259">
        <f>ROUND(SUMIF('VGT-Bewegungsdaten'!B:B,$A628,'VGT-Bewegungsdaten'!E:E),5)</f>
        <v>0</v>
      </c>
      <c r="N628" s="298" t="s">
        <v>4918</v>
      </c>
      <c r="O628" s="298" t="s">
        <v>4925</v>
      </c>
      <c r="P628" s="261">
        <f>ROUND(SUMIF('AV-Bewegungsdaten'!B:B,A628,'AV-Bewegungsdaten'!D:D),3)</f>
        <v>0</v>
      </c>
      <c r="Q628" s="259">
        <f>ROUND(SUMIF('AV-Bewegungsdaten'!B:B,$A628,'AV-Bewegungsdaten'!E:E),5)</f>
        <v>0</v>
      </c>
      <c r="S628" s="444"/>
      <c r="T628" s="444"/>
      <c r="U628" s="261">
        <f>ROUND(SUMIF('DV-Bewegungsdaten'!B:B,A628,'DV-Bewegungsdaten'!D:D),3)</f>
        <v>0</v>
      </c>
      <c r="V628" s="259">
        <f>ROUND(SUMIF('DV-Bewegungsdaten'!B:B,A628,'DV-Bewegungsdaten'!E:E),5)</f>
        <v>0</v>
      </c>
      <c r="X628" s="444"/>
      <c r="Y628" s="444"/>
      <c r="AK628" s="305"/>
    </row>
    <row r="629" spans="1:37" ht="15" customHeight="1" x14ac:dyDescent="0.25">
      <c r="A629" s="103" t="s">
        <v>4126</v>
      </c>
      <c r="B629" s="101" t="s">
        <v>2068</v>
      </c>
      <c r="C629" s="101" t="s">
        <v>3988</v>
      </c>
      <c r="D629" s="101" t="s">
        <v>4039</v>
      </c>
      <c r="E629" s="101" t="s">
        <v>4040</v>
      </c>
      <c r="F629" s="102">
        <v>14.58</v>
      </c>
      <c r="G629" s="102">
        <v>14.78</v>
      </c>
      <c r="H629" s="102">
        <v>11.66</v>
      </c>
      <c r="I629" s="102"/>
      <c r="J629" s="445"/>
      <c r="K629" s="258">
        <f>ROUND(SUMIF('VGT-Bewegungsdaten'!B:B,A629,'VGT-Bewegungsdaten'!D:D),3)</f>
        <v>0</v>
      </c>
      <c r="L629" s="259">
        <f>ROUND(SUMIF('VGT-Bewegungsdaten'!B:B,$A629,'VGT-Bewegungsdaten'!E:E),5)</f>
        <v>0</v>
      </c>
      <c r="N629" s="298" t="s">
        <v>4918</v>
      </c>
      <c r="O629" s="298" t="s">
        <v>4925</v>
      </c>
      <c r="P629" s="261">
        <f>ROUND(SUMIF('AV-Bewegungsdaten'!B:B,A629,'AV-Bewegungsdaten'!D:D),3)</f>
        <v>0</v>
      </c>
      <c r="Q629" s="259">
        <f>ROUND(SUMIF('AV-Bewegungsdaten'!B:B,$A629,'AV-Bewegungsdaten'!E:E),5)</f>
        <v>0</v>
      </c>
      <c r="S629" s="444"/>
      <c r="T629" s="444"/>
      <c r="U629" s="261">
        <f>ROUND(SUMIF('DV-Bewegungsdaten'!B:B,A629,'DV-Bewegungsdaten'!D:D),3)</f>
        <v>0</v>
      </c>
      <c r="V629" s="259">
        <f>ROUND(SUMIF('DV-Bewegungsdaten'!B:B,A629,'DV-Bewegungsdaten'!E:E),5)</f>
        <v>0</v>
      </c>
      <c r="X629" s="444"/>
      <c r="Y629" s="444"/>
      <c r="AK629" s="305"/>
    </row>
    <row r="630" spans="1:37" ht="15" customHeight="1" x14ac:dyDescent="0.25">
      <c r="A630" s="103" t="s">
        <v>1723</v>
      </c>
      <c r="B630" s="101" t="s">
        <v>2068</v>
      </c>
      <c r="C630" s="101" t="s">
        <v>3988</v>
      </c>
      <c r="D630" s="101" t="s">
        <v>1538</v>
      </c>
      <c r="E630" s="101" t="s">
        <v>2443</v>
      </c>
      <c r="F630" s="102">
        <v>12.67</v>
      </c>
      <c r="G630" s="102">
        <v>12.87</v>
      </c>
      <c r="H630" s="102">
        <v>10.14</v>
      </c>
      <c r="I630" s="102"/>
      <c r="J630" s="445"/>
      <c r="K630" s="258">
        <f>ROUND(SUMIF('VGT-Bewegungsdaten'!B:B,A630,'VGT-Bewegungsdaten'!D:D),3)</f>
        <v>0</v>
      </c>
      <c r="L630" s="259">
        <f>ROUND(SUMIF('VGT-Bewegungsdaten'!B:B,$A630,'VGT-Bewegungsdaten'!E:E),5)</f>
        <v>0</v>
      </c>
      <c r="N630" s="298" t="s">
        <v>4918</v>
      </c>
      <c r="O630" s="298" t="s">
        <v>4925</v>
      </c>
      <c r="P630" s="261">
        <f>ROUND(SUMIF('AV-Bewegungsdaten'!B:B,A630,'AV-Bewegungsdaten'!D:D),3)</f>
        <v>0</v>
      </c>
      <c r="Q630" s="259">
        <f>ROUND(SUMIF('AV-Bewegungsdaten'!B:B,$A630,'AV-Bewegungsdaten'!E:E),5)</f>
        <v>0</v>
      </c>
      <c r="S630" s="444"/>
      <c r="T630" s="444"/>
      <c r="U630" s="261">
        <f>ROUND(SUMIF('DV-Bewegungsdaten'!B:B,A630,'DV-Bewegungsdaten'!D:D),3)</f>
        <v>0</v>
      </c>
      <c r="V630" s="259">
        <f>ROUND(SUMIF('DV-Bewegungsdaten'!B:B,A630,'DV-Bewegungsdaten'!E:E),5)</f>
        <v>0</v>
      </c>
      <c r="X630" s="444"/>
      <c r="Y630" s="444"/>
      <c r="AK630" s="305"/>
    </row>
    <row r="631" spans="1:37" ht="15" customHeight="1" x14ac:dyDescent="0.25">
      <c r="A631" s="103" t="s">
        <v>1724</v>
      </c>
      <c r="B631" s="101" t="s">
        <v>2068</v>
      </c>
      <c r="C631" s="101" t="s">
        <v>3988</v>
      </c>
      <c r="D631" s="101" t="s">
        <v>1725</v>
      </c>
      <c r="E631" s="101" t="s">
        <v>1533</v>
      </c>
      <c r="F631" s="102">
        <v>15.67</v>
      </c>
      <c r="G631" s="102">
        <v>15.87</v>
      </c>
      <c r="H631" s="102">
        <v>12.54</v>
      </c>
      <c r="I631" s="102"/>
      <c r="J631" s="445"/>
      <c r="K631" s="258">
        <f>ROUND(SUMIF('VGT-Bewegungsdaten'!B:B,A631,'VGT-Bewegungsdaten'!D:D),3)</f>
        <v>0</v>
      </c>
      <c r="L631" s="259">
        <f>ROUND(SUMIF('VGT-Bewegungsdaten'!B:B,$A631,'VGT-Bewegungsdaten'!E:E),5)</f>
        <v>0</v>
      </c>
      <c r="N631" s="298" t="s">
        <v>4918</v>
      </c>
      <c r="O631" s="298" t="s">
        <v>4925</v>
      </c>
      <c r="P631" s="261">
        <f>ROUND(SUMIF('AV-Bewegungsdaten'!B:B,A631,'AV-Bewegungsdaten'!D:D),3)</f>
        <v>0</v>
      </c>
      <c r="Q631" s="259">
        <f>ROUND(SUMIF('AV-Bewegungsdaten'!B:B,$A631,'AV-Bewegungsdaten'!E:E),5)</f>
        <v>0</v>
      </c>
      <c r="S631" s="444"/>
      <c r="T631" s="444"/>
      <c r="U631" s="261">
        <f>ROUND(SUMIF('DV-Bewegungsdaten'!B:B,A631,'DV-Bewegungsdaten'!D:D),3)</f>
        <v>0</v>
      </c>
      <c r="V631" s="259">
        <f>ROUND(SUMIF('DV-Bewegungsdaten'!B:B,A631,'DV-Bewegungsdaten'!E:E),5)</f>
        <v>0</v>
      </c>
      <c r="X631" s="444"/>
      <c r="Y631" s="444"/>
      <c r="AK631" s="305"/>
    </row>
    <row r="632" spans="1:37" ht="15" customHeight="1" x14ac:dyDescent="0.25">
      <c r="A632" s="103" t="s">
        <v>1726</v>
      </c>
      <c r="B632" s="101" t="s">
        <v>2068</v>
      </c>
      <c r="C632" s="101" t="s">
        <v>3988</v>
      </c>
      <c r="D632" s="101" t="s">
        <v>1542</v>
      </c>
      <c r="E632" s="101" t="s">
        <v>1536</v>
      </c>
      <c r="F632" s="102">
        <v>15.67</v>
      </c>
      <c r="G632" s="102">
        <v>15.87</v>
      </c>
      <c r="H632" s="102">
        <v>12.54</v>
      </c>
      <c r="I632" s="102"/>
      <c r="J632" s="445"/>
      <c r="K632" s="258">
        <f>ROUND(SUMIF('VGT-Bewegungsdaten'!B:B,A632,'VGT-Bewegungsdaten'!D:D),3)</f>
        <v>0</v>
      </c>
      <c r="L632" s="259">
        <f>ROUND(SUMIF('VGT-Bewegungsdaten'!B:B,$A632,'VGT-Bewegungsdaten'!E:E),5)</f>
        <v>0</v>
      </c>
      <c r="N632" s="298" t="s">
        <v>4918</v>
      </c>
      <c r="O632" s="298" t="s">
        <v>4925</v>
      </c>
      <c r="P632" s="261">
        <f>ROUND(SUMIF('AV-Bewegungsdaten'!B:B,A632,'AV-Bewegungsdaten'!D:D),3)</f>
        <v>0</v>
      </c>
      <c r="Q632" s="259">
        <f>ROUND(SUMIF('AV-Bewegungsdaten'!B:B,$A632,'AV-Bewegungsdaten'!E:E),5)</f>
        <v>0</v>
      </c>
      <c r="S632" s="444"/>
      <c r="T632" s="444"/>
      <c r="U632" s="261">
        <f>ROUND(SUMIF('DV-Bewegungsdaten'!B:B,A632,'DV-Bewegungsdaten'!D:D),3)</f>
        <v>0</v>
      </c>
      <c r="V632" s="259">
        <f>ROUND(SUMIF('DV-Bewegungsdaten'!B:B,A632,'DV-Bewegungsdaten'!E:E),5)</f>
        <v>0</v>
      </c>
      <c r="X632" s="444"/>
      <c r="Y632" s="444"/>
      <c r="AK632" s="305"/>
    </row>
    <row r="633" spans="1:37" ht="15" customHeight="1" x14ac:dyDescent="0.25">
      <c r="A633" s="103" t="s">
        <v>2623</v>
      </c>
      <c r="B633" s="101" t="s">
        <v>2068</v>
      </c>
      <c r="C633" s="101" t="s">
        <v>3988</v>
      </c>
      <c r="D633" s="101" t="s">
        <v>2538</v>
      </c>
      <c r="E633" s="101" t="s">
        <v>2536</v>
      </c>
      <c r="F633" s="102">
        <v>15.64</v>
      </c>
      <c r="G633" s="102">
        <v>15.84</v>
      </c>
      <c r="H633" s="102">
        <v>12.51</v>
      </c>
      <c r="I633" s="102"/>
      <c r="J633" s="445"/>
      <c r="K633" s="258">
        <f>ROUND(SUMIF('VGT-Bewegungsdaten'!B:B,A633,'VGT-Bewegungsdaten'!D:D),3)</f>
        <v>0</v>
      </c>
      <c r="L633" s="259">
        <f>ROUND(SUMIF('VGT-Bewegungsdaten'!B:B,$A633,'VGT-Bewegungsdaten'!E:E),5)</f>
        <v>0</v>
      </c>
      <c r="N633" s="298" t="s">
        <v>4918</v>
      </c>
      <c r="O633" s="298" t="s">
        <v>4925</v>
      </c>
      <c r="P633" s="261">
        <f>ROUND(SUMIF('AV-Bewegungsdaten'!B:B,A633,'AV-Bewegungsdaten'!D:D),3)</f>
        <v>0</v>
      </c>
      <c r="Q633" s="259">
        <f>ROUND(SUMIF('AV-Bewegungsdaten'!B:B,$A633,'AV-Bewegungsdaten'!E:E),5)</f>
        <v>0</v>
      </c>
      <c r="S633" s="444"/>
      <c r="T633" s="444"/>
      <c r="U633" s="261">
        <f>ROUND(SUMIF('DV-Bewegungsdaten'!B:B,A633,'DV-Bewegungsdaten'!D:D),3)</f>
        <v>0</v>
      </c>
      <c r="V633" s="259">
        <f>ROUND(SUMIF('DV-Bewegungsdaten'!B:B,A633,'DV-Bewegungsdaten'!E:E),5)</f>
        <v>0</v>
      </c>
      <c r="X633" s="444"/>
      <c r="Y633" s="444"/>
      <c r="AK633" s="305"/>
    </row>
    <row r="634" spans="1:37" ht="15" customHeight="1" x14ac:dyDescent="0.25">
      <c r="A634" s="103" t="s">
        <v>3366</v>
      </c>
      <c r="B634" s="101" t="s">
        <v>2068</v>
      </c>
      <c r="C634" s="101" t="s">
        <v>3988</v>
      </c>
      <c r="D634" s="101" t="s">
        <v>3281</v>
      </c>
      <c r="E634" s="101" t="s">
        <v>3279</v>
      </c>
      <c r="F634" s="102">
        <v>15.61</v>
      </c>
      <c r="G634" s="102">
        <v>15.809999999999999</v>
      </c>
      <c r="H634" s="102">
        <v>12.49</v>
      </c>
      <c r="I634" s="102"/>
      <c r="J634" s="445"/>
      <c r="K634" s="258">
        <f>ROUND(SUMIF('VGT-Bewegungsdaten'!B:B,A634,'VGT-Bewegungsdaten'!D:D),3)</f>
        <v>0</v>
      </c>
      <c r="L634" s="259">
        <f>ROUND(SUMIF('VGT-Bewegungsdaten'!B:B,$A634,'VGT-Bewegungsdaten'!E:E),5)</f>
        <v>0</v>
      </c>
      <c r="N634" s="298" t="s">
        <v>4918</v>
      </c>
      <c r="O634" s="298" t="s">
        <v>4925</v>
      </c>
      <c r="P634" s="261">
        <f>ROUND(SUMIF('AV-Bewegungsdaten'!B:B,A634,'AV-Bewegungsdaten'!D:D),3)</f>
        <v>0</v>
      </c>
      <c r="Q634" s="259">
        <f>ROUND(SUMIF('AV-Bewegungsdaten'!B:B,$A634,'AV-Bewegungsdaten'!E:E),5)</f>
        <v>0</v>
      </c>
      <c r="S634" s="444"/>
      <c r="T634" s="444"/>
      <c r="U634" s="261">
        <f>ROUND(SUMIF('DV-Bewegungsdaten'!B:B,A634,'DV-Bewegungsdaten'!D:D),3)</f>
        <v>0</v>
      </c>
      <c r="V634" s="259">
        <f>ROUND(SUMIF('DV-Bewegungsdaten'!B:B,A634,'DV-Bewegungsdaten'!E:E),5)</f>
        <v>0</v>
      </c>
      <c r="X634" s="444"/>
      <c r="Y634" s="444"/>
      <c r="AK634" s="305"/>
    </row>
    <row r="635" spans="1:37" ht="15" customHeight="1" x14ac:dyDescent="0.25">
      <c r="A635" s="103" t="s">
        <v>4127</v>
      </c>
      <c r="B635" s="101" t="s">
        <v>2068</v>
      </c>
      <c r="C635" s="101" t="s">
        <v>3988</v>
      </c>
      <c r="D635" s="101" t="s">
        <v>4042</v>
      </c>
      <c r="E635" s="101" t="s">
        <v>4040</v>
      </c>
      <c r="F635" s="102">
        <v>15.58</v>
      </c>
      <c r="G635" s="102">
        <v>15.78</v>
      </c>
      <c r="H635" s="102">
        <v>12.46</v>
      </c>
      <c r="I635" s="102"/>
      <c r="J635" s="445"/>
      <c r="K635" s="258">
        <f>ROUND(SUMIF('VGT-Bewegungsdaten'!B:B,A635,'VGT-Bewegungsdaten'!D:D),3)</f>
        <v>0</v>
      </c>
      <c r="L635" s="259">
        <f>ROUND(SUMIF('VGT-Bewegungsdaten'!B:B,$A635,'VGT-Bewegungsdaten'!E:E),5)</f>
        <v>0</v>
      </c>
      <c r="N635" s="298" t="s">
        <v>4918</v>
      </c>
      <c r="O635" s="298" t="s">
        <v>4925</v>
      </c>
      <c r="P635" s="261">
        <f>ROUND(SUMIF('AV-Bewegungsdaten'!B:B,A635,'AV-Bewegungsdaten'!D:D),3)</f>
        <v>0</v>
      </c>
      <c r="Q635" s="259">
        <f>ROUND(SUMIF('AV-Bewegungsdaten'!B:B,$A635,'AV-Bewegungsdaten'!E:E),5)</f>
        <v>0</v>
      </c>
      <c r="S635" s="444"/>
      <c r="T635" s="444"/>
      <c r="U635" s="261">
        <f>ROUND(SUMIF('DV-Bewegungsdaten'!B:B,A635,'DV-Bewegungsdaten'!D:D),3)</f>
        <v>0</v>
      </c>
      <c r="V635" s="259">
        <f>ROUND(SUMIF('DV-Bewegungsdaten'!B:B,A635,'DV-Bewegungsdaten'!E:E),5)</f>
        <v>0</v>
      </c>
      <c r="X635" s="444"/>
      <c r="Y635" s="444"/>
      <c r="AK635" s="305"/>
    </row>
    <row r="636" spans="1:37" ht="15" customHeight="1" x14ac:dyDescent="0.25">
      <c r="A636" s="103" t="s">
        <v>7099</v>
      </c>
      <c r="B636" s="101" t="s">
        <v>2068</v>
      </c>
      <c r="C636" s="101" t="s">
        <v>3988</v>
      </c>
      <c r="D636" s="101" t="s">
        <v>7085</v>
      </c>
      <c r="E636" s="101" t="s">
        <v>6372</v>
      </c>
      <c r="F636" s="102">
        <v>15.44</v>
      </c>
      <c r="G636" s="102">
        <v>15.639999999999999</v>
      </c>
      <c r="H636" s="102">
        <v>12.35</v>
      </c>
      <c r="I636" s="102"/>
      <c r="J636" s="445"/>
      <c r="K636" s="258">
        <f>ROUND(SUMIF('VGT-Bewegungsdaten'!B:B,A636,'VGT-Bewegungsdaten'!D:D),3)</f>
        <v>0</v>
      </c>
      <c r="L636" s="259">
        <f>ROUND(SUMIF('VGT-Bewegungsdaten'!B:B,$A636,'VGT-Bewegungsdaten'!E:E),5)</f>
        <v>0</v>
      </c>
      <c r="N636" s="298" t="s">
        <v>4918</v>
      </c>
      <c r="O636" s="298" t="s">
        <v>4925</v>
      </c>
      <c r="P636" s="261">
        <f>ROUND(SUMIF('AV-Bewegungsdaten'!B:B,A636,'AV-Bewegungsdaten'!D:D),3)</f>
        <v>0</v>
      </c>
      <c r="Q636" s="259">
        <f>ROUND(SUMIF('AV-Bewegungsdaten'!B:B,$A636,'AV-Bewegungsdaten'!E:E),5)</f>
        <v>0</v>
      </c>
      <c r="S636" s="444"/>
      <c r="T636" s="444"/>
      <c r="U636" s="261">
        <f>ROUND(SUMIF('DV-Bewegungsdaten'!B:B,A636,'DV-Bewegungsdaten'!D:D),3)</f>
        <v>0</v>
      </c>
      <c r="V636" s="259">
        <f>ROUND(SUMIF('DV-Bewegungsdaten'!B:B,A636,'DV-Bewegungsdaten'!E:E),5)</f>
        <v>0</v>
      </c>
      <c r="X636" s="444"/>
      <c r="Y636" s="444"/>
      <c r="AK636" s="305"/>
    </row>
    <row r="637" spans="1:37" ht="15" customHeight="1" x14ac:dyDescent="0.25">
      <c r="A637" s="103" t="s">
        <v>1727</v>
      </c>
      <c r="B637" s="101" t="s">
        <v>2068</v>
      </c>
      <c r="C637" s="101" t="s">
        <v>3988</v>
      </c>
      <c r="D637" s="101" t="s">
        <v>1544</v>
      </c>
      <c r="E637" s="101" t="s">
        <v>2443</v>
      </c>
      <c r="F637" s="102">
        <v>17.670000000000002</v>
      </c>
      <c r="G637" s="102">
        <v>17.87</v>
      </c>
      <c r="H637" s="102">
        <v>14.14</v>
      </c>
      <c r="I637" s="102"/>
      <c r="J637" s="445"/>
      <c r="K637" s="258">
        <f>ROUND(SUMIF('VGT-Bewegungsdaten'!B:B,A637,'VGT-Bewegungsdaten'!D:D),3)</f>
        <v>0</v>
      </c>
      <c r="L637" s="259">
        <f>ROUND(SUMIF('VGT-Bewegungsdaten'!B:B,$A637,'VGT-Bewegungsdaten'!E:E),5)</f>
        <v>0</v>
      </c>
      <c r="N637" s="298" t="s">
        <v>4918</v>
      </c>
      <c r="O637" s="298" t="s">
        <v>4925</v>
      </c>
      <c r="P637" s="261">
        <f>ROUND(SUMIF('AV-Bewegungsdaten'!B:B,A637,'AV-Bewegungsdaten'!D:D),3)</f>
        <v>0</v>
      </c>
      <c r="Q637" s="259">
        <f>ROUND(SUMIF('AV-Bewegungsdaten'!B:B,$A637,'AV-Bewegungsdaten'!E:E),5)</f>
        <v>0</v>
      </c>
      <c r="S637" s="444"/>
      <c r="T637" s="444"/>
      <c r="U637" s="261">
        <f>ROUND(SUMIF('DV-Bewegungsdaten'!B:B,A637,'DV-Bewegungsdaten'!D:D),3)</f>
        <v>0</v>
      </c>
      <c r="V637" s="259">
        <f>ROUND(SUMIF('DV-Bewegungsdaten'!B:B,A637,'DV-Bewegungsdaten'!E:E),5)</f>
        <v>0</v>
      </c>
      <c r="X637" s="444"/>
      <c r="Y637" s="444"/>
      <c r="AK637" s="305"/>
    </row>
    <row r="638" spans="1:37" ht="15" customHeight="1" x14ac:dyDescent="0.25">
      <c r="A638" s="103" t="s">
        <v>1728</v>
      </c>
      <c r="B638" s="101" t="s">
        <v>2068</v>
      </c>
      <c r="C638" s="101" t="s">
        <v>3988</v>
      </c>
      <c r="D638" s="101" t="s">
        <v>1546</v>
      </c>
      <c r="E638" s="101" t="s">
        <v>1533</v>
      </c>
      <c r="F638" s="102">
        <v>20.67</v>
      </c>
      <c r="G638" s="102">
        <v>20.87</v>
      </c>
      <c r="H638" s="102">
        <v>16.54</v>
      </c>
      <c r="I638" s="102"/>
      <c r="J638" s="445"/>
      <c r="K638" s="258">
        <f>ROUND(SUMIF('VGT-Bewegungsdaten'!B:B,A638,'VGT-Bewegungsdaten'!D:D),3)</f>
        <v>0</v>
      </c>
      <c r="L638" s="259">
        <f>ROUND(SUMIF('VGT-Bewegungsdaten'!B:B,$A638,'VGT-Bewegungsdaten'!E:E),5)</f>
        <v>0</v>
      </c>
      <c r="N638" s="298" t="s">
        <v>4918</v>
      </c>
      <c r="O638" s="298" t="s">
        <v>4925</v>
      </c>
      <c r="P638" s="261">
        <f>ROUND(SUMIF('AV-Bewegungsdaten'!B:B,A638,'AV-Bewegungsdaten'!D:D),3)</f>
        <v>0</v>
      </c>
      <c r="Q638" s="259">
        <f>ROUND(SUMIF('AV-Bewegungsdaten'!B:B,$A638,'AV-Bewegungsdaten'!E:E),5)</f>
        <v>0</v>
      </c>
      <c r="S638" s="444"/>
      <c r="T638" s="444"/>
      <c r="U638" s="261">
        <f>ROUND(SUMIF('DV-Bewegungsdaten'!B:B,A638,'DV-Bewegungsdaten'!D:D),3)</f>
        <v>0</v>
      </c>
      <c r="V638" s="259">
        <f>ROUND(SUMIF('DV-Bewegungsdaten'!B:B,A638,'DV-Bewegungsdaten'!E:E),5)</f>
        <v>0</v>
      </c>
      <c r="X638" s="444"/>
      <c r="Y638" s="444"/>
      <c r="AK638" s="305"/>
    </row>
    <row r="639" spans="1:37" ht="15" customHeight="1" x14ac:dyDescent="0.25">
      <c r="A639" s="103" t="s">
        <v>1729</v>
      </c>
      <c r="B639" s="101" t="s">
        <v>2068</v>
      </c>
      <c r="C639" s="101" t="s">
        <v>3988</v>
      </c>
      <c r="D639" s="101" t="s">
        <v>1548</v>
      </c>
      <c r="E639" s="101" t="s">
        <v>1536</v>
      </c>
      <c r="F639" s="102">
        <v>20.67</v>
      </c>
      <c r="G639" s="102">
        <v>20.87</v>
      </c>
      <c r="H639" s="102">
        <v>16.54</v>
      </c>
      <c r="I639" s="102"/>
      <c r="J639" s="445"/>
      <c r="K639" s="258">
        <f>ROUND(SUMIF('VGT-Bewegungsdaten'!B:B,A639,'VGT-Bewegungsdaten'!D:D),3)</f>
        <v>0</v>
      </c>
      <c r="L639" s="259">
        <f>ROUND(SUMIF('VGT-Bewegungsdaten'!B:B,$A639,'VGT-Bewegungsdaten'!E:E),5)</f>
        <v>0</v>
      </c>
      <c r="N639" s="298" t="s">
        <v>4918</v>
      </c>
      <c r="O639" s="298" t="s">
        <v>4925</v>
      </c>
      <c r="P639" s="261">
        <f>ROUND(SUMIF('AV-Bewegungsdaten'!B:B,A639,'AV-Bewegungsdaten'!D:D),3)</f>
        <v>0</v>
      </c>
      <c r="Q639" s="259">
        <f>ROUND(SUMIF('AV-Bewegungsdaten'!B:B,$A639,'AV-Bewegungsdaten'!E:E),5)</f>
        <v>0</v>
      </c>
      <c r="S639" s="444"/>
      <c r="T639" s="444"/>
      <c r="U639" s="261">
        <f>ROUND(SUMIF('DV-Bewegungsdaten'!B:B,A639,'DV-Bewegungsdaten'!D:D),3)</f>
        <v>0</v>
      </c>
      <c r="V639" s="259">
        <f>ROUND(SUMIF('DV-Bewegungsdaten'!B:B,A639,'DV-Bewegungsdaten'!E:E),5)</f>
        <v>0</v>
      </c>
      <c r="X639" s="444"/>
      <c r="Y639" s="444"/>
      <c r="AK639" s="305"/>
    </row>
    <row r="640" spans="1:37" ht="15" customHeight="1" x14ac:dyDescent="0.25">
      <c r="A640" s="103" t="s">
        <v>2624</v>
      </c>
      <c r="B640" s="101" t="s">
        <v>2068</v>
      </c>
      <c r="C640" s="101" t="s">
        <v>3988</v>
      </c>
      <c r="D640" s="101" t="s">
        <v>2540</v>
      </c>
      <c r="E640" s="101" t="s">
        <v>2536</v>
      </c>
      <c r="F640" s="102">
        <v>20.64</v>
      </c>
      <c r="G640" s="102">
        <v>20.84</v>
      </c>
      <c r="H640" s="102">
        <v>16.510000000000002</v>
      </c>
      <c r="I640" s="102"/>
      <c r="J640" s="445"/>
      <c r="K640" s="258">
        <f>ROUND(SUMIF('VGT-Bewegungsdaten'!B:B,A640,'VGT-Bewegungsdaten'!D:D),3)</f>
        <v>0</v>
      </c>
      <c r="L640" s="259">
        <f>ROUND(SUMIF('VGT-Bewegungsdaten'!B:B,$A640,'VGT-Bewegungsdaten'!E:E),5)</f>
        <v>0</v>
      </c>
      <c r="N640" s="298" t="s">
        <v>4918</v>
      </c>
      <c r="O640" s="298" t="s">
        <v>4925</v>
      </c>
      <c r="P640" s="261">
        <f>ROUND(SUMIF('AV-Bewegungsdaten'!B:B,A640,'AV-Bewegungsdaten'!D:D),3)</f>
        <v>0</v>
      </c>
      <c r="Q640" s="259">
        <f>ROUND(SUMIF('AV-Bewegungsdaten'!B:B,$A640,'AV-Bewegungsdaten'!E:E),5)</f>
        <v>0</v>
      </c>
      <c r="S640" s="444"/>
      <c r="T640" s="444"/>
      <c r="U640" s="261">
        <f>ROUND(SUMIF('DV-Bewegungsdaten'!B:B,A640,'DV-Bewegungsdaten'!D:D),3)</f>
        <v>0</v>
      </c>
      <c r="V640" s="259">
        <f>ROUND(SUMIF('DV-Bewegungsdaten'!B:B,A640,'DV-Bewegungsdaten'!E:E),5)</f>
        <v>0</v>
      </c>
      <c r="X640" s="444"/>
      <c r="Y640" s="444"/>
      <c r="AK640" s="305"/>
    </row>
    <row r="641" spans="1:37" ht="15" customHeight="1" x14ac:dyDescent="0.25">
      <c r="A641" s="103" t="s">
        <v>3367</v>
      </c>
      <c r="B641" s="101" t="s">
        <v>2068</v>
      </c>
      <c r="C641" s="101" t="s">
        <v>3988</v>
      </c>
      <c r="D641" s="101" t="s">
        <v>3283</v>
      </c>
      <c r="E641" s="101" t="s">
        <v>3279</v>
      </c>
      <c r="F641" s="102">
        <v>20.61</v>
      </c>
      <c r="G641" s="102">
        <v>20.81</v>
      </c>
      <c r="H641" s="102">
        <v>16.489999999999998</v>
      </c>
      <c r="I641" s="102"/>
      <c r="J641" s="445"/>
      <c r="K641" s="258">
        <f>ROUND(SUMIF('VGT-Bewegungsdaten'!B:B,A641,'VGT-Bewegungsdaten'!D:D),3)</f>
        <v>0</v>
      </c>
      <c r="L641" s="259">
        <f>ROUND(SUMIF('VGT-Bewegungsdaten'!B:B,$A641,'VGT-Bewegungsdaten'!E:E),5)</f>
        <v>0</v>
      </c>
      <c r="N641" s="298" t="s">
        <v>4918</v>
      </c>
      <c r="O641" s="298" t="s">
        <v>4925</v>
      </c>
      <c r="P641" s="261">
        <f>ROUND(SUMIF('AV-Bewegungsdaten'!B:B,A641,'AV-Bewegungsdaten'!D:D),3)</f>
        <v>0</v>
      </c>
      <c r="Q641" s="259">
        <f>ROUND(SUMIF('AV-Bewegungsdaten'!B:B,$A641,'AV-Bewegungsdaten'!E:E),5)</f>
        <v>0</v>
      </c>
      <c r="S641" s="444"/>
      <c r="T641" s="444"/>
      <c r="U641" s="261">
        <f>ROUND(SUMIF('DV-Bewegungsdaten'!B:B,A641,'DV-Bewegungsdaten'!D:D),3)</f>
        <v>0</v>
      </c>
      <c r="V641" s="259">
        <f>ROUND(SUMIF('DV-Bewegungsdaten'!B:B,A641,'DV-Bewegungsdaten'!E:E),5)</f>
        <v>0</v>
      </c>
      <c r="X641" s="444"/>
      <c r="Y641" s="444"/>
      <c r="AK641" s="305"/>
    </row>
    <row r="642" spans="1:37" ht="15" customHeight="1" x14ac:dyDescent="0.25">
      <c r="A642" s="103" t="s">
        <v>4128</v>
      </c>
      <c r="B642" s="101" t="s">
        <v>2068</v>
      </c>
      <c r="C642" s="101" t="s">
        <v>3988</v>
      </c>
      <c r="D642" s="101" t="s">
        <v>4044</v>
      </c>
      <c r="E642" s="101" t="s">
        <v>4040</v>
      </c>
      <c r="F642" s="102">
        <v>20.58</v>
      </c>
      <c r="G642" s="102">
        <v>20.779999999999998</v>
      </c>
      <c r="H642" s="102">
        <v>16.46</v>
      </c>
      <c r="I642" s="102"/>
      <c r="J642" s="445"/>
      <c r="K642" s="258">
        <f>ROUND(SUMIF('VGT-Bewegungsdaten'!B:B,A642,'VGT-Bewegungsdaten'!D:D),3)</f>
        <v>0</v>
      </c>
      <c r="L642" s="259">
        <f>ROUND(SUMIF('VGT-Bewegungsdaten'!B:B,$A642,'VGT-Bewegungsdaten'!E:E),5)</f>
        <v>0</v>
      </c>
      <c r="N642" s="298" t="s">
        <v>4918</v>
      </c>
      <c r="O642" s="298" t="s">
        <v>4925</v>
      </c>
      <c r="P642" s="261">
        <f>ROUND(SUMIF('AV-Bewegungsdaten'!B:B,A642,'AV-Bewegungsdaten'!D:D),3)</f>
        <v>0</v>
      </c>
      <c r="Q642" s="259">
        <f>ROUND(SUMIF('AV-Bewegungsdaten'!B:B,$A642,'AV-Bewegungsdaten'!E:E),5)</f>
        <v>0</v>
      </c>
      <c r="S642" s="444"/>
      <c r="T642" s="444"/>
      <c r="U642" s="261">
        <f>ROUND(SUMIF('DV-Bewegungsdaten'!B:B,A642,'DV-Bewegungsdaten'!D:D),3)</f>
        <v>0</v>
      </c>
      <c r="V642" s="259">
        <f>ROUND(SUMIF('DV-Bewegungsdaten'!B:B,A642,'DV-Bewegungsdaten'!E:E),5)</f>
        <v>0</v>
      </c>
      <c r="X642" s="444"/>
      <c r="Y642" s="444"/>
      <c r="AK642" s="305"/>
    </row>
    <row r="643" spans="1:37" ht="15" customHeight="1" x14ac:dyDescent="0.25">
      <c r="A643" s="103" t="s">
        <v>1730</v>
      </c>
      <c r="B643" s="101" t="s">
        <v>2068</v>
      </c>
      <c r="C643" s="101" t="s">
        <v>3988</v>
      </c>
      <c r="D643" s="101" t="s">
        <v>1550</v>
      </c>
      <c r="E643" s="101" t="s">
        <v>2443</v>
      </c>
      <c r="F643" s="102">
        <v>18.670000000000002</v>
      </c>
      <c r="G643" s="102">
        <v>18.87</v>
      </c>
      <c r="H643" s="102">
        <v>14.94</v>
      </c>
      <c r="I643" s="102"/>
      <c r="J643" s="445"/>
      <c r="K643" s="258">
        <f>ROUND(SUMIF('VGT-Bewegungsdaten'!B:B,A643,'VGT-Bewegungsdaten'!D:D),3)</f>
        <v>0</v>
      </c>
      <c r="L643" s="259">
        <f>ROUND(SUMIF('VGT-Bewegungsdaten'!B:B,$A643,'VGT-Bewegungsdaten'!E:E),5)</f>
        <v>0</v>
      </c>
      <c r="N643" s="298" t="s">
        <v>4918</v>
      </c>
      <c r="O643" s="298" t="s">
        <v>4925</v>
      </c>
      <c r="P643" s="261">
        <f>ROUND(SUMIF('AV-Bewegungsdaten'!B:B,A643,'AV-Bewegungsdaten'!D:D),3)</f>
        <v>0</v>
      </c>
      <c r="Q643" s="259">
        <f>ROUND(SUMIF('AV-Bewegungsdaten'!B:B,$A643,'AV-Bewegungsdaten'!E:E),5)</f>
        <v>0</v>
      </c>
      <c r="S643" s="444"/>
      <c r="T643" s="444"/>
      <c r="U643" s="261">
        <f>ROUND(SUMIF('DV-Bewegungsdaten'!B:B,A643,'DV-Bewegungsdaten'!D:D),3)</f>
        <v>0</v>
      </c>
      <c r="V643" s="259">
        <f>ROUND(SUMIF('DV-Bewegungsdaten'!B:B,A643,'DV-Bewegungsdaten'!E:E),5)</f>
        <v>0</v>
      </c>
      <c r="X643" s="444"/>
      <c r="Y643" s="444"/>
      <c r="AK643" s="305"/>
    </row>
    <row r="644" spans="1:37" ht="15" customHeight="1" x14ac:dyDescent="0.25">
      <c r="A644" s="103" t="s">
        <v>1731</v>
      </c>
      <c r="B644" s="101" t="s">
        <v>2068</v>
      </c>
      <c r="C644" s="101" t="s">
        <v>3988</v>
      </c>
      <c r="D644" s="101" t="s">
        <v>1552</v>
      </c>
      <c r="E644" s="101" t="s">
        <v>1533</v>
      </c>
      <c r="F644" s="102">
        <v>21.67</v>
      </c>
      <c r="G644" s="102">
        <v>21.87</v>
      </c>
      <c r="H644" s="102">
        <v>17.34</v>
      </c>
      <c r="I644" s="102"/>
      <c r="J644" s="445"/>
      <c r="K644" s="258">
        <f>ROUND(SUMIF('VGT-Bewegungsdaten'!B:B,A644,'VGT-Bewegungsdaten'!D:D),3)</f>
        <v>0</v>
      </c>
      <c r="L644" s="259">
        <f>ROUND(SUMIF('VGT-Bewegungsdaten'!B:B,$A644,'VGT-Bewegungsdaten'!E:E),5)</f>
        <v>0</v>
      </c>
      <c r="N644" s="298" t="s">
        <v>4918</v>
      </c>
      <c r="O644" s="298" t="s">
        <v>4925</v>
      </c>
      <c r="P644" s="261">
        <f>ROUND(SUMIF('AV-Bewegungsdaten'!B:B,A644,'AV-Bewegungsdaten'!D:D),3)</f>
        <v>0</v>
      </c>
      <c r="Q644" s="259">
        <f>ROUND(SUMIF('AV-Bewegungsdaten'!B:B,$A644,'AV-Bewegungsdaten'!E:E),5)</f>
        <v>0</v>
      </c>
      <c r="S644" s="444"/>
      <c r="T644" s="444"/>
      <c r="U644" s="261">
        <f>ROUND(SUMIF('DV-Bewegungsdaten'!B:B,A644,'DV-Bewegungsdaten'!D:D),3)</f>
        <v>0</v>
      </c>
      <c r="V644" s="259">
        <f>ROUND(SUMIF('DV-Bewegungsdaten'!B:B,A644,'DV-Bewegungsdaten'!E:E),5)</f>
        <v>0</v>
      </c>
      <c r="X644" s="444"/>
      <c r="Y644" s="444"/>
      <c r="AK644" s="305"/>
    </row>
    <row r="645" spans="1:37" ht="15" customHeight="1" x14ac:dyDescent="0.25">
      <c r="A645" s="103" t="s">
        <v>1732</v>
      </c>
      <c r="B645" s="101" t="s">
        <v>2068</v>
      </c>
      <c r="C645" s="101" t="s">
        <v>3988</v>
      </c>
      <c r="D645" s="101" t="s">
        <v>1554</v>
      </c>
      <c r="E645" s="101" t="s">
        <v>1536</v>
      </c>
      <c r="F645" s="102">
        <v>21.67</v>
      </c>
      <c r="G645" s="102">
        <v>21.87</v>
      </c>
      <c r="H645" s="102">
        <v>17.34</v>
      </c>
      <c r="I645" s="102"/>
      <c r="J645" s="445"/>
      <c r="K645" s="258">
        <f>ROUND(SUMIF('VGT-Bewegungsdaten'!B:B,A645,'VGT-Bewegungsdaten'!D:D),3)</f>
        <v>0</v>
      </c>
      <c r="L645" s="259">
        <f>ROUND(SUMIF('VGT-Bewegungsdaten'!B:B,$A645,'VGT-Bewegungsdaten'!E:E),5)</f>
        <v>0</v>
      </c>
      <c r="N645" s="298" t="s">
        <v>4918</v>
      </c>
      <c r="O645" s="298" t="s">
        <v>4925</v>
      </c>
      <c r="P645" s="261">
        <f>ROUND(SUMIF('AV-Bewegungsdaten'!B:B,A645,'AV-Bewegungsdaten'!D:D),3)</f>
        <v>0</v>
      </c>
      <c r="Q645" s="259">
        <f>ROUND(SUMIF('AV-Bewegungsdaten'!B:B,$A645,'AV-Bewegungsdaten'!E:E),5)</f>
        <v>0</v>
      </c>
      <c r="S645" s="444"/>
      <c r="T645" s="444"/>
      <c r="U645" s="261">
        <f>ROUND(SUMIF('DV-Bewegungsdaten'!B:B,A645,'DV-Bewegungsdaten'!D:D),3)</f>
        <v>0</v>
      </c>
      <c r="V645" s="259">
        <f>ROUND(SUMIF('DV-Bewegungsdaten'!B:B,A645,'DV-Bewegungsdaten'!E:E),5)</f>
        <v>0</v>
      </c>
      <c r="X645" s="444"/>
      <c r="Y645" s="444"/>
      <c r="AK645" s="305"/>
    </row>
    <row r="646" spans="1:37" ht="15" customHeight="1" x14ac:dyDescent="0.25">
      <c r="A646" s="103" t="s">
        <v>2625</v>
      </c>
      <c r="B646" s="101" t="s">
        <v>2068</v>
      </c>
      <c r="C646" s="101" t="s">
        <v>3988</v>
      </c>
      <c r="D646" s="101" t="s">
        <v>2542</v>
      </c>
      <c r="E646" s="101" t="s">
        <v>2536</v>
      </c>
      <c r="F646" s="102">
        <v>21.64</v>
      </c>
      <c r="G646" s="102">
        <v>21.84</v>
      </c>
      <c r="H646" s="102">
        <v>17.309999999999999</v>
      </c>
      <c r="I646" s="102"/>
      <c r="J646" s="445"/>
      <c r="K646" s="258">
        <f>ROUND(SUMIF('VGT-Bewegungsdaten'!B:B,A646,'VGT-Bewegungsdaten'!D:D),3)</f>
        <v>0</v>
      </c>
      <c r="L646" s="259">
        <f>ROUND(SUMIF('VGT-Bewegungsdaten'!B:B,$A646,'VGT-Bewegungsdaten'!E:E),5)</f>
        <v>0</v>
      </c>
      <c r="N646" s="298" t="s">
        <v>4918</v>
      </c>
      <c r="O646" s="298" t="s">
        <v>4925</v>
      </c>
      <c r="P646" s="261">
        <f>ROUND(SUMIF('AV-Bewegungsdaten'!B:B,A646,'AV-Bewegungsdaten'!D:D),3)</f>
        <v>0</v>
      </c>
      <c r="Q646" s="259">
        <f>ROUND(SUMIF('AV-Bewegungsdaten'!B:B,$A646,'AV-Bewegungsdaten'!E:E),5)</f>
        <v>0</v>
      </c>
      <c r="S646" s="444"/>
      <c r="T646" s="444"/>
      <c r="U646" s="261">
        <f>ROUND(SUMIF('DV-Bewegungsdaten'!B:B,A646,'DV-Bewegungsdaten'!D:D),3)</f>
        <v>0</v>
      </c>
      <c r="V646" s="259">
        <f>ROUND(SUMIF('DV-Bewegungsdaten'!B:B,A646,'DV-Bewegungsdaten'!E:E),5)</f>
        <v>0</v>
      </c>
      <c r="X646" s="444"/>
      <c r="Y646" s="444"/>
      <c r="AK646" s="305"/>
    </row>
    <row r="647" spans="1:37" ht="15" customHeight="1" x14ac:dyDescent="0.25">
      <c r="A647" s="103" t="s">
        <v>3368</v>
      </c>
      <c r="B647" s="101" t="s">
        <v>2068</v>
      </c>
      <c r="C647" s="101" t="s">
        <v>3988</v>
      </c>
      <c r="D647" s="101" t="s">
        <v>3285</v>
      </c>
      <c r="E647" s="101" t="s">
        <v>3279</v>
      </c>
      <c r="F647" s="102">
        <v>21.61</v>
      </c>
      <c r="G647" s="102">
        <v>21.81</v>
      </c>
      <c r="H647" s="102">
        <v>17.29</v>
      </c>
      <c r="I647" s="102"/>
      <c r="J647" s="445"/>
      <c r="K647" s="258">
        <f>ROUND(SUMIF('VGT-Bewegungsdaten'!B:B,A647,'VGT-Bewegungsdaten'!D:D),3)</f>
        <v>0</v>
      </c>
      <c r="L647" s="259">
        <f>ROUND(SUMIF('VGT-Bewegungsdaten'!B:B,$A647,'VGT-Bewegungsdaten'!E:E),5)</f>
        <v>0</v>
      </c>
      <c r="N647" s="298" t="s">
        <v>4918</v>
      </c>
      <c r="O647" s="298" t="s">
        <v>4925</v>
      </c>
      <c r="P647" s="261">
        <f>ROUND(SUMIF('AV-Bewegungsdaten'!B:B,A647,'AV-Bewegungsdaten'!D:D),3)</f>
        <v>0</v>
      </c>
      <c r="Q647" s="259">
        <f>ROUND(SUMIF('AV-Bewegungsdaten'!B:B,$A647,'AV-Bewegungsdaten'!E:E),5)</f>
        <v>0</v>
      </c>
      <c r="S647" s="444"/>
      <c r="T647" s="444"/>
      <c r="U647" s="261">
        <f>ROUND(SUMIF('DV-Bewegungsdaten'!B:B,A647,'DV-Bewegungsdaten'!D:D),3)</f>
        <v>0</v>
      </c>
      <c r="V647" s="259">
        <f>ROUND(SUMIF('DV-Bewegungsdaten'!B:B,A647,'DV-Bewegungsdaten'!E:E),5)</f>
        <v>0</v>
      </c>
      <c r="X647" s="444"/>
      <c r="Y647" s="444"/>
      <c r="AK647" s="305"/>
    </row>
    <row r="648" spans="1:37" ht="15" customHeight="1" x14ac:dyDescent="0.25">
      <c r="A648" s="103" t="s">
        <v>4129</v>
      </c>
      <c r="B648" s="101" t="s">
        <v>2068</v>
      </c>
      <c r="C648" s="101" t="s">
        <v>3988</v>
      </c>
      <c r="D648" s="101" t="s">
        <v>4046</v>
      </c>
      <c r="E648" s="101" t="s">
        <v>4040</v>
      </c>
      <c r="F648" s="102">
        <v>21.58</v>
      </c>
      <c r="G648" s="102">
        <v>21.779999999999998</v>
      </c>
      <c r="H648" s="102">
        <v>17.260000000000002</v>
      </c>
      <c r="I648" s="102"/>
      <c r="J648" s="445"/>
      <c r="K648" s="258">
        <f>ROUND(SUMIF('VGT-Bewegungsdaten'!B:B,A648,'VGT-Bewegungsdaten'!D:D),3)</f>
        <v>0</v>
      </c>
      <c r="L648" s="259">
        <f>ROUND(SUMIF('VGT-Bewegungsdaten'!B:B,$A648,'VGT-Bewegungsdaten'!E:E),5)</f>
        <v>0</v>
      </c>
      <c r="N648" s="298" t="s">
        <v>4918</v>
      </c>
      <c r="O648" s="298" t="s">
        <v>4925</v>
      </c>
      <c r="P648" s="261">
        <f>ROUND(SUMIF('AV-Bewegungsdaten'!B:B,A648,'AV-Bewegungsdaten'!D:D),3)</f>
        <v>0</v>
      </c>
      <c r="Q648" s="259">
        <f>ROUND(SUMIF('AV-Bewegungsdaten'!B:B,$A648,'AV-Bewegungsdaten'!E:E),5)</f>
        <v>0</v>
      </c>
      <c r="S648" s="444"/>
      <c r="T648" s="444"/>
      <c r="U648" s="261">
        <f>ROUND(SUMIF('DV-Bewegungsdaten'!B:B,A648,'DV-Bewegungsdaten'!D:D),3)</f>
        <v>0</v>
      </c>
      <c r="V648" s="259">
        <f>ROUND(SUMIF('DV-Bewegungsdaten'!B:B,A648,'DV-Bewegungsdaten'!E:E),5)</f>
        <v>0</v>
      </c>
      <c r="X648" s="444"/>
      <c r="Y648" s="444"/>
      <c r="AK648" s="305"/>
    </row>
    <row r="649" spans="1:37" ht="15" customHeight="1" x14ac:dyDescent="0.25">
      <c r="A649" s="103" t="s">
        <v>1733</v>
      </c>
      <c r="B649" s="101" t="s">
        <v>2068</v>
      </c>
      <c r="C649" s="101" t="s">
        <v>3988</v>
      </c>
      <c r="D649" s="101" t="s">
        <v>1556</v>
      </c>
      <c r="E649" s="101" t="s">
        <v>2443</v>
      </c>
      <c r="F649" s="102">
        <v>18.670000000000002</v>
      </c>
      <c r="G649" s="102">
        <v>18.87</v>
      </c>
      <c r="H649" s="102">
        <v>14.94</v>
      </c>
      <c r="I649" s="102"/>
      <c r="J649" s="445"/>
      <c r="K649" s="258">
        <f>ROUND(SUMIF('VGT-Bewegungsdaten'!B:B,A649,'VGT-Bewegungsdaten'!D:D),3)</f>
        <v>0</v>
      </c>
      <c r="L649" s="259">
        <f>ROUND(SUMIF('VGT-Bewegungsdaten'!B:B,$A649,'VGT-Bewegungsdaten'!E:E),5)</f>
        <v>0</v>
      </c>
      <c r="N649" s="298" t="s">
        <v>4918</v>
      </c>
      <c r="O649" s="298" t="s">
        <v>4925</v>
      </c>
      <c r="P649" s="261">
        <f>ROUND(SUMIF('AV-Bewegungsdaten'!B:B,A649,'AV-Bewegungsdaten'!D:D),3)</f>
        <v>0</v>
      </c>
      <c r="Q649" s="259">
        <f>ROUND(SUMIF('AV-Bewegungsdaten'!B:B,$A649,'AV-Bewegungsdaten'!E:E),5)</f>
        <v>0</v>
      </c>
      <c r="S649" s="444"/>
      <c r="T649" s="444"/>
      <c r="U649" s="261">
        <f>ROUND(SUMIF('DV-Bewegungsdaten'!B:B,A649,'DV-Bewegungsdaten'!D:D),3)</f>
        <v>0</v>
      </c>
      <c r="V649" s="259">
        <f>ROUND(SUMIF('DV-Bewegungsdaten'!B:B,A649,'DV-Bewegungsdaten'!E:E),5)</f>
        <v>0</v>
      </c>
      <c r="X649" s="444"/>
      <c r="Y649" s="444"/>
      <c r="AK649" s="305"/>
    </row>
    <row r="650" spans="1:37" ht="15" customHeight="1" x14ac:dyDescent="0.25">
      <c r="A650" s="103" t="s">
        <v>1734</v>
      </c>
      <c r="B650" s="101" t="s">
        <v>2068</v>
      </c>
      <c r="C650" s="101" t="s">
        <v>3988</v>
      </c>
      <c r="D650" s="101" t="s">
        <v>1558</v>
      </c>
      <c r="E650" s="101" t="s">
        <v>1533</v>
      </c>
      <c r="F650" s="102">
        <v>21.67</v>
      </c>
      <c r="G650" s="102">
        <v>21.87</v>
      </c>
      <c r="H650" s="102">
        <v>17.34</v>
      </c>
      <c r="I650" s="102"/>
      <c r="J650" s="445"/>
      <c r="K650" s="258">
        <f>ROUND(SUMIF('VGT-Bewegungsdaten'!B:B,A650,'VGT-Bewegungsdaten'!D:D),3)</f>
        <v>0</v>
      </c>
      <c r="L650" s="259">
        <f>ROUND(SUMIF('VGT-Bewegungsdaten'!B:B,$A650,'VGT-Bewegungsdaten'!E:E),5)</f>
        <v>0</v>
      </c>
      <c r="N650" s="298" t="s">
        <v>4918</v>
      </c>
      <c r="O650" s="298" t="s">
        <v>4925</v>
      </c>
      <c r="P650" s="261">
        <f>ROUND(SUMIF('AV-Bewegungsdaten'!B:B,A650,'AV-Bewegungsdaten'!D:D),3)</f>
        <v>0</v>
      </c>
      <c r="Q650" s="259">
        <f>ROUND(SUMIF('AV-Bewegungsdaten'!B:B,$A650,'AV-Bewegungsdaten'!E:E),5)</f>
        <v>0</v>
      </c>
      <c r="S650" s="444"/>
      <c r="T650" s="444"/>
      <c r="U650" s="261">
        <f>ROUND(SUMIF('DV-Bewegungsdaten'!B:B,A650,'DV-Bewegungsdaten'!D:D),3)</f>
        <v>0</v>
      </c>
      <c r="V650" s="259">
        <f>ROUND(SUMIF('DV-Bewegungsdaten'!B:B,A650,'DV-Bewegungsdaten'!E:E),5)</f>
        <v>0</v>
      </c>
      <c r="X650" s="444"/>
      <c r="Y650" s="444"/>
      <c r="AK650" s="305"/>
    </row>
    <row r="651" spans="1:37" ht="15" customHeight="1" x14ac:dyDescent="0.25">
      <c r="A651" s="103" t="s">
        <v>1735</v>
      </c>
      <c r="B651" s="101" t="s">
        <v>2068</v>
      </c>
      <c r="C651" s="101" t="s">
        <v>3988</v>
      </c>
      <c r="D651" s="101" t="s">
        <v>1560</v>
      </c>
      <c r="E651" s="101" t="s">
        <v>1536</v>
      </c>
      <c r="F651" s="102">
        <v>21.67</v>
      </c>
      <c r="G651" s="102">
        <v>21.87</v>
      </c>
      <c r="H651" s="102">
        <v>17.34</v>
      </c>
      <c r="I651" s="102"/>
      <c r="J651" s="445"/>
      <c r="K651" s="258">
        <f>ROUND(SUMIF('VGT-Bewegungsdaten'!B:B,A651,'VGT-Bewegungsdaten'!D:D),3)</f>
        <v>0</v>
      </c>
      <c r="L651" s="259">
        <f>ROUND(SUMIF('VGT-Bewegungsdaten'!B:B,$A651,'VGT-Bewegungsdaten'!E:E),5)</f>
        <v>0</v>
      </c>
      <c r="N651" s="298" t="s">
        <v>4918</v>
      </c>
      <c r="O651" s="298" t="s">
        <v>4925</v>
      </c>
      <c r="P651" s="261">
        <f>ROUND(SUMIF('AV-Bewegungsdaten'!B:B,A651,'AV-Bewegungsdaten'!D:D),3)</f>
        <v>0</v>
      </c>
      <c r="Q651" s="259">
        <f>ROUND(SUMIF('AV-Bewegungsdaten'!B:B,$A651,'AV-Bewegungsdaten'!E:E),5)</f>
        <v>0</v>
      </c>
      <c r="S651" s="444"/>
      <c r="T651" s="444"/>
      <c r="U651" s="261">
        <f>ROUND(SUMIF('DV-Bewegungsdaten'!B:B,A651,'DV-Bewegungsdaten'!D:D),3)</f>
        <v>0</v>
      </c>
      <c r="V651" s="259">
        <f>ROUND(SUMIF('DV-Bewegungsdaten'!B:B,A651,'DV-Bewegungsdaten'!E:E),5)</f>
        <v>0</v>
      </c>
      <c r="X651" s="444"/>
      <c r="Y651" s="444"/>
      <c r="AK651" s="305"/>
    </row>
    <row r="652" spans="1:37" ht="15" customHeight="1" x14ac:dyDescent="0.25">
      <c r="A652" s="103" t="s">
        <v>2626</v>
      </c>
      <c r="B652" s="101" t="s">
        <v>2068</v>
      </c>
      <c r="C652" s="101" t="s">
        <v>3988</v>
      </c>
      <c r="D652" s="101" t="s">
        <v>2544</v>
      </c>
      <c r="E652" s="101" t="s">
        <v>2536</v>
      </c>
      <c r="F652" s="102">
        <v>21.64</v>
      </c>
      <c r="G652" s="102">
        <v>21.84</v>
      </c>
      <c r="H652" s="102">
        <v>17.309999999999999</v>
      </c>
      <c r="I652" s="102"/>
      <c r="J652" s="445"/>
      <c r="K652" s="258">
        <f>ROUND(SUMIF('VGT-Bewegungsdaten'!B:B,A652,'VGT-Bewegungsdaten'!D:D),3)</f>
        <v>0</v>
      </c>
      <c r="L652" s="259">
        <f>ROUND(SUMIF('VGT-Bewegungsdaten'!B:B,$A652,'VGT-Bewegungsdaten'!E:E),5)</f>
        <v>0</v>
      </c>
      <c r="N652" s="298" t="s">
        <v>4918</v>
      </c>
      <c r="O652" s="298" t="s">
        <v>4925</v>
      </c>
      <c r="P652" s="261">
        <f>ROUND(SUMIF('AV-Bewegungsdaten'!B:B,A652,'AV-Bewegungsdaten'!D:D),3)</f>
        <v>0</v>
      </c>
      <c r="Q652" s="259">
        <f>ROUND(SUMIF('AV-Bewegungsdaten'!B:B,$A652,'AV-Bewegungsdaten'!E:E),5)</f>
        <v>0</v>
      </c>
      <c r="S652" s="444"/>
      <c r="T652" s="444"/>
      <c r="U652" s="261">
        <f>ROUND(SUMIF('DV-Bewegungsdaten'!B:B,A652,'DV-Bewegungsdaten'!D:D),3)</f>
        <v>0</v>
      </c>
      <c r="V652" s="259">
        <f>ROUND(SUMIF('DV-Bewegungsdaten'!B:B,A652,'DV-Bewegungsdaten'!E:E),5)</f>
        <v>0</v>
      </c>
      <c r="X652" s="444"/>
      <c r="Y652" s="444"/>
      <c r="AK652" s="305"/>
    </row>
    <row r="653" spans="1:37" ht="15" customHeight="1" x14ac:dyDescent="0.25">
      <c r="A653" s="103" t="s">
        <v>3369</v>
      </c>
      <c r="B653" s="101" t="s">
        <v>2068</v>
      </c>
      <c r="C653" s="101" t="s">
        <v>3988</v>
      </c>
      <c r="D653" s="101" t="s">
        <v>3287</v>
      </c>
      <c r="E653" s="101" t="s">
        <v>3279</v>
      </c>
      <c r="F653" s="102">
        <v>21.61</v>
      </c>
      <c r="G653" s="102">
        <v>21.81</v>
      </c>
      <c r="H653" s="102">
        <v>17.29</v>
      </c>
      <c r="I653" s="102"/>
      <c r="J653" s="445"/>
      <c r="K653" s="258">
        <f>ROUND(SUMIF('VGT-Bewegungsdaten'!B:B,A653,'VGT-Bewegungsdaten'!D:D),3)</f>
        <v>0</v>
      </c>
      <c r="L653" s="259">
        <f>ROUND(SUMIF('VGT-Bewegungsdaten'!B:B,$A653,'VGT-Bewegungsdaten'!E:E),5)</f>
        <v>0</v>
      </c>
      <c r="N653" s="298" t="s">
        <v>4918</v>
      </c>
      <c r="O653" s="298" t="s">
        <v>4925</v>
      </c>
      <c r="P653" s="261">
        <f>ROUND(SUMIF('AV-Bewegungsdaten'!B:B,A653,'AV-Bewegungsdaten'!D:D),3)</f>
        <v>0</v>
      </c>
      <c r="Q653" s="259">
        <f>ROUND(SUMIF('AV-Bewegungsdaten'!B:B,$A653,'AV-Bewegungsdaten'!E:E),5)</f>
        <v>0</v>
      </c>
      <c r="S653" s="444"/>
      <c r="T653" s="444"/>
      <c r="U653" s="261">
        <f>ROUND(SUMIF('DV-Bewegungsdaten'!B:B,A653,'DV-Bewegungsdaten'!D:D),3)</f>
        <v>0</v>
      </c>
      <c r="V653" s="259">
        <f>ROUND(SUMIF('DV-Bewegungsdaten'!B:B,A653,'DV-Bewegungsdaten'!E:E),5)</f>
        <v>0</v>
      </c>
      <c r="X653" s="444"/>
      <c r="Y653" s="444"/>
      <c r="AK653" s="305"/>
    </row>
    <row r="654" spans="1:37" ht="15" customHeight="1" x14ac:dyDescent="0.25">
      <c r="A654" s="103" t="s">
        <v>4130</v>
      </c>
      <c r="B654" s="101" t="s">
        <v>2068</v>
      </c>
      <c r="C654" s="101" t="s">
        <v>3988</v>
      </c>
      <c r="D654" s="101" t="s">
        <v>4048</v>
      </c>
      <c r="E654" s="101" t="s">
        <v>4040</v>
      </c>
      <c r="F654" s="102">
        <v>21.58</v>
      </c>
      <c r="G654" s="102">
        <v>21.779999999999998</v>
      </c>
      <c r="H654" s="102">
        <v>17.260000000000002</v>
      </c>
      <c r="I654" s="102"/>
      <c r="J654" s="445"/>
      <c r="K654" s="258">
        <f>ROUND(SUMIF('VGT-Bewegungsdaten'!B:B,A654,'VGT-Bewegungsdaten'!D:D),3)</f>
        <v>0</v>
      </c>
      <c r="L654" s="259">
        <f>ROUND(SUMIF('VGT-Bewegungsdaten'!B:B,$A654,'VGT-Bewegungsdaten'!E:E),5)</f>
        <v>0</v>
      </c>
      <c r="N654" s="298" t="s">
        <v>4918</v>
      </c>
      <c r="O654" s="298" t="s">
        <v>4925</v>
      </c>
      <c r="P654" s="261">
        <f>ROUND(SUMIF('AV-Bewegungsdaten'!B:B,A654,'AV-Bewegungsdaten'!D:D),3)</f>
        <v>0</v>
      </c>
      <c r="Q654" s="259">
        <f>ROUND(SUMIF('AV-Bewegungsdaten'!B:B,$A654,'AV-Bewegungsdaten'!E:E),5)</f>
        <v>0</v>
      </c>
      <c r="S654" s="444"/>
      <c r="T654" s="444"/>
      <c r="U654" s="261">
        <f>ROUND(SUMIF('DV-Bewegungsdaten'!B:B,A654,'DV-Bewegungsdaten'!D:D),3)</f>
        <v>0</v>
      </c>
      <c r="V654" s="259">
        <f>ROUND(SUMIF('DV-Bewegungsdaten'!B:B,A654,'DV-Bewegungsdaten'!E:E),5)</f>
        <v>0</v>
      </c>
      <c r="X654" s="444"/>
      <c r="Y654" s="444"/>
      <c r="AK654" s="305"/>
    </row>
    <row r="655" spans="1:37" ht="15" customHeight="1" x14ac:dyDescent="0.25">
      <c r="A655" s="103" t="s">
        <v>1736</v>
      </c>
      <c r="B655" s="101" t="s">
        <v>2068</v>
      </c>
      <c r="C655" s="101" t="s">
        <v>3988</v>
      </c>
      <c r="D655" s="101" t="s">
        <v>1737</v>
      </c>
      <c r="E655" s="101" t="s">
        <v>2443</v>
      </c>
      <c r="F655" s="102">
        <v>19.670000000000002</v>
      </c>
      <c r="G655" s="102">
        <v>19.87</v>
      </c>
      <c r="H655" s="102">
        <v>15.74</v>
      </c>
      <c r="I655" s="102"/>
      <c r="J655" s="445"/>
      <c r="K655" s="258">
        <f>ROUND(SUMIF('VGT-Bewegungsdaten'!B:B,A655,'VGT-Bewegungsdaten'!D:D),3)</f>
        <v>0</v>
      </c>
      <c r="L655" s="259">
        <f>ROUND(SUMIF('VGT-Bewegungsdaten'!B:B,$A655,'VGT-Bewegungsdaten'!E:E),5)</f>
        <v>0</v>
      </c>
      <c r="N655" s="298" t="s">
        <v>4918</v>
      </c>
      <c r="O655" s="298" t="s">
        <v>4925</v>
      </c>
      <c r="P655" s="261">
        <f>ROUND(SUMIF('AV-Bewegungsdaten'!B:B,A655,'AV-Bewegungsdaten'!D:D),3)</f>
        <v>0</v>
      </c>
      <c r="Q655" s="259">
        <f>ROUND(SUMIF('AV-Bewegungsdaten'!B:B,$A655,'AV-Bewegungsdaten'!E:E),5)</f>
        <v>0</v>
      </c>
      <c r="S655" s="444"/>
      <c r="T655" s="444"/>
      <c r="U655" s="261">
        <f>ROUND(SUMIF('DV-Bewegungsdaten'!B:B,A655,'DV-Bewegungsdaten'!D:D),3)</f>
        <v>0</v>
      </c>
      <c r="V655" s="259">
        <f>ROUND(SUMIF('DV-Bewegungsdaten'!B:B,A655,'DV-Bewegungsdaten'!E:E),5)</f>
        <v>0</v>
      </c>
      <c r="X655" s="444"/>
      <c r="Y655" s="444"/>
      <c r="AK655" s="305"/>
    </row>
    <row r="656" spans="1:37" ht="15" customHeight="1" x14ac:dyDescent="0.25">
      <c r="A656" s="103" t="s">
        <v>1738</v>
      </c>
      <c r="B656" s="101" t="s">
        <v>2068</v>
      </c>
      <c r="C656" s="101" t="s">
        <v>3988</v>
      </c>
      <c r="D656" s="101" t="s">
        <v>1564</v>
      </c>
      <c r="E656" s="101" t="s">
        <v>1533</v>
      </c>
      <c r="F656" s="102">
        <v>22.67</v>
      </c>
      <c r="G656" s="102">
        <v>22.87</v>
      </c>
      <c r="H656" s="102">
        <v>18.14</v>
      </c>
      <c r="I656" s="102"/>
      <c r="J656" s="445"/>
      <c r="K656" s="258">
        <f>ROUND(SUMIF('VGT-Bewegungsdaten'!B:B,A656,'VGT-Bewegungsdaten'!D:D),3)</f>
        <v>0</v>
      </c>
      <c r="L656" s="259">
        <f>ROUND(SUMIF('VGT-Bewegungsdaten'!B:B,$A656,'VGT-Bewegungsdaten'!E:E),5)</f>
        <v>0</v>
      </c>
      <c r="N656" s="298" t="s">
        <v>4918</v>
      </c>
      <c r="O656" s="298" t="s">
        <v>4925</v>
      </c>
      <c r="P656" s="261">
        <f>ROUND(SUMIF('AV-Bewegungsdaten'!B:B,A656,'AV-Bewegungsdaten'!D:D),3)</f>
        <v>0</v>
      </c>
      <c r="Q656" s="259">
        <f>ROUND(SUMIF('AV-Bewegungsdaten'!B:B,$A656,'AV-Bewegungsdaten'!E:E),5)</f>
        <v>0</v>
      </c>
      <c r="S656" s="444"/>
      <c r="T656" s="444"/>
      <c r="U656" s="261">
        <f>ROUND(SUMIF('DV-Bewegungsdaten'!B:B,A656,'DV-Bewegungsdaten'!D:D),3)</f>
        <v>0</v>
      </c>
      <c r="V656" s="259">
        <f>ROUND(SUMIF('DV-Bewegungsdaten'!B:B,A656,'DV-Bewegungsdaten'!E:E),5)</f>
        <v>0</v>
      </c>
      <c r="X656" s="444"/>
      <c r="Y656" s="444"/>
      <c r="AK656" s="305"/>
    </row>
    <row r="657" spans="1:37" ht="15" customHeight="1" x14ac:dyDescent="0.25">
      <c r="A657" s="103" t="s">
        <v>1739</v>
      </c>
      <c r="B657" s="101" t="s">
        <v>2068</v>
      </c>
      <c r="C657" s="101" t="s">
        <v>3988</v>
      </c>
      <c r="D657" s="101" t="s">
        <v>1566</v>
      </c>
      <c r="E657" s="101" t="s">
        <v>1536</v>
      </c>
      <c r="F657" s="102">
        <v>22.67</v>
      </c>
      <c r="G657" s="102">
        <v>22.87</v>
      </c>
      <c r="H657" s="102">
        <v>18.14</v>
      </c>
      <c r="I657" s="102"/>
      <c r="J657" s="445"/>
      <c r="K657" s="258">
        <f>ROUND(SUMIF('VGT-Bewegungsdaten'!B:B,A657,'VGT-Bewegungsdaten'!D:D),3)</f>
        <v>0</v>
      </c>
      <c r="L657" s="259">
        <f>ROUND(SUMIF('VGT-Bewegungsdaten'!B:B,$A657,'VGT-Bewegungsdaten'!E:E),5)</f>
        <v>0</v>
      </c>
      <c r="N657" s="298" t="s">
        <v>4918</v>
      </c>
      <c r="O657" s="298" t="s">
        <v>4925</v>
      </c>
      <c r="P657" s="261">
        <f>ROUND(SUMIF('AV-Bewegungsdaten'!B:B,A657,'AV-Bewegungsdaten'!D:D),3)</f>
        <v>0</v>
      </c>
      <c r="Q657" s="259">
        <f>ROUND(SUMIF('AV-Bewegungsdaten'!B:B,$A657,'AV-Bewegungsdaten'!E:E),5)</f>
        <v>0</v>
      </c>
      <c r="S657" s="444"/>
      <c r="T657" s="444"/>
      <c r="U657" s="261">
        <f>ROUND(SUMIF('DV-Bewegungsdaten'!B:B,A657,'DV-Bewegungsdaten'!D:D),3)</f>
        <v>0</v>
      </c>
      <c r="V657" s="259">
        <f>ROUND(SUMIF('DV-Bewegungsdaten'!B:B,A657,'DV-Bewegungsdaten'!E:E),5)</f>
        <v>0</v>
      </c>
      <c r="X657" s="444"/>
      <c r="Y657" s="444"/>
      <c r="AK657" s="305"/>
    </row>
    <row r="658" spans="1:37" ht="15" customHeight="1" x14ac:dyDescent="0.25">
      <c r="A658" s="103" t="s">
        <v>2627</v>
      </c>
      <c r="B658" s="101" t="s">
        <v>2068</v>
      </c>
      <c r="C658" s="101" t="s">
        <v>3988</v>
      </c>
      <c r="D658" s="101" t="s">
        <v>2546</v>
      </c>
      <c r="E658" s="101" t="s">
        <v>2536</v>
      </c>
      <c r="F658" s="102">
        <v>22.64</v>
      </c>
      <c r="G658" s="102">
        <v>22.84</v>
      </c>
      <c r="H658" s="102">
        <v>18.11</v>
      </c>
      <c r="I658" s="102"/>
      <c r="J658" s="445"/>
      <c r="K658" s="258">
        <f>ROUND(SUMIF('VGT-Bewegungsdaten'!B:B,A658,'VGT-Bewegungsdaten'!D:D),3)</f>
        <v>0</v>
      </c>
      <c r="L658" s="259">
        <f>ROUND(SUMIF('VGT-Bewegungsdaten'!B:B,$A658,'VGT-Bewegungsdaten'!E:E),5)</f>
        <v>0</v>
      </c>
      <c r="N658" s="298" t="s">
        <v>4918</v>
      </c>
      <c r="O658" s="298" t="s">
        <v>4925</v>
      </c>
      <c r="P658" s="261">
        <f>ROUND(SUMIF('AV-Bewegungsdaten'!B:B,A658,'AV-Bewegungsdaten'!D:D),3)</f>
        <v>0</v>
      </c>
      <c r="Q658" s="259">
        <f>ROUND(SUMIF('AV-Bewegungsdaten'!B:B,$A658,'AV-Bewegungsdaten'!E:E),5)</f>
        <v>0</v>
      </c>
      <c r="S658" s="444"/>
      <c r="T658" s="444"/>
      <c r="U658" s="261">
        <f>ROUND(SUMIF('DV-Bewegungsdaten'!B:B,A658,'DV-Bewegungsdaten'!D:D),3)</f>
        <v>0</v>
      </c>
      <c r="V658" s="259">
        <f>ROUND(SUMIF('DV-Bewegungsdaten'!B:B,A658,'DV-Bewegungsdaten'!E:E),5)</f>
        <v>0</v>
      </c>
      <c r="X658" s="444"/>
      <c r="Y658" s="444"/>
      <c r="AK658" s="305"/>
    </row>
    <row r="659" spans="1:37" ht="15" customHeight="1" x14ac:dyDescent="0.25">
      <c r="A659" s="103" t="s">
        <v>3370</v>
      </c>
      <c r="B659" s="101" t="s">
        <v>2068</v>
      </c>
      <c r="C659" s="101" t="s">
        <v>3988</v>
      </c>
      <c r="D659" s="101" t="s">
        <v>3289</v>
      </c>
      <c r="E659" s="101" t="s">
        <v>3279</v>
      </c>
      <c r="F659" s="102">
        <v>22.61</v>
      </c>
      <c r="G659" s="102">
        <v>22.81</v>
      </c>
      <c r="H659" s="102">
        <v>18.09</v>
      </c>
      <c r="I659" s="102"/>
      <c r="J659" s="445"/>
      <c r="K659" s="258">
        <f>ROUND(SUMIF('VGT-Bewegungsdaten'!B:B,A659,'VGT-Bewegungsdaten'!D:D),3)</f>
        <v>0</v>
      </c>
      <c r="L659" s="259">
        <f>ROUND(SUMIF('VGT-Bewegungsdaten'!B:B,$A659,'VGT-Bewegungsdaten'!E:E),5)</f>
        <v>0</v>
      </c>
      <c r="N659" s="298" t="s">
        <v>4918</v>
      </c>
      <c r="O659" s="298" t="s">
        <v>4925</v>
      </c>
      <c r="P659" s="261">
        <f>ROUND(SUMIF('AV-Bewegungsdaten'!B:B,A659,'AV-Bewegungsdaten'!D:D),3)</f>
        <v>0</v>
      </c>
      <c r="Q659" s="259">
        <f>ROUND(SUMIF('AV-Bewegungsdaten'!B:B,$A659,'AV-Bewegungsdaten'!E:E),5)</f>
        <v>0</v>
      </c>
      <c r="S659" s="444"/>
      <c r="T659" s="444"/>
      <c r="U659" s="261">
        <f>ROUND(SUMIF('DV-Bewegungsdaten'!B:B,A659,'DV-Bewegungsdaten'!D:D),3)</f>
        <v>0</v>
      </c>
      <c r="V659" s="259">
        <f>ROUND(SUMIF('DV-Bewegungsdaten'!B:B,A659,'DV-Bewegungsdaten'!E:E),5)</f>
        <v>0</v>
      </c>
      <c r="X659" s="444"/>
      <c r="Y659" s="444"/>
      <c r="AK659" s="305"/>
    </row>
    <row r="660" spans="1:37" ht="15" customHeight="1" x14ac:dyDescent="0.25">
      <c r="A660" s="103" t="s">
        <v>4131</v>
      </c>
      <c r="B660" s="101" t="s">
        <v>2068</v>
      </c>
      <c r="C660" s="101" t="s">
        <v>3988</v>
      </c>
      <c r="D660" s="101" t="s">
        <v>4050</v>
      </c>
      <c r="E660" s="101" t="s">
        <v>4040</v>
      </c>
      <c r="F660" s="102">
        <v>22.58</v>
      </c>
      <c r="G660" s="102">
        <v>22.779999999999998</v>
      </c>
      <c r="H660" s="102">
        <v>18.059999999999999</v>
      </c>
      <c r="I660" s="102"/>
      <c r="J660" s="445"/>
      <c r="K660" s="258">
        <f>ROUND(SUMIF('VGT-Bewegungsdaten'!B:B,A660,'VGT-Bewegungsdaten'!D:D),3)</f>
        <v>0</v>
      </c>
      <c r="L660" s="259">
        <f>ROUND(SUMIF('VGT-Bewegungsdaten'!B:B,$A660,'VGT-Bewegungsdaten'!E:E),5)</f>
        <v>0</v>
      </c>
      <c r="N660" s="298" t="s">
        <v>4918</v>
      </c>
      <c r="O660" s="298" t="s">
        <v>4925</v>
      </c>
      <c r="P660" s="261">
        <f>ROUND(SUMIF('AV-Bewegungsdaten'!B:B,A660,'AV-Bewegungsdaten'!D:D),3)</f>
        <v>0</v>
      </c>
      <c r="Q660" s="259">
        <f>ROUND(SUMIF('AV-Bewegungsdaten'!B:B,$A660,'AV-Bewegungsdaten'!E:E),5)</f>
        <v>0</v>
      </c>
      <c r="S660" s="444"/>
      <c r="T660" s="444"/>
      <c r="U660" s="261">
        <f>ROUND(SUMIF('DV-Bewegungsdaten'!B:B,A660,'DV-Bewegungsdaten'!D:D),3)</f>
        <v>0</v>
      </c>
      <c r="V660" s="259">
        <f>ROUND(SUMIF('DV-Bewegungsdaten'!B:B,A660,'DV-Bewegungsdaten'!E:E),5)</f>
        <v>0</v>
      </c>
      <c r="X660" s="444"/>
      <c r="Y660" s="444"/>
      <c r="AK660" s="305"/>
    </row>
    <row r="661" spans="1:37" ht="15" customHeight="1" x14ac:dyDescent="0.25">
      <c r="A661" s="103" t="s">
        <v>1740</v>
      </c>
      <c r="B661" s="101" t="s">
        <v>2068</v>
      </c>
      <c r="C661" s="101" t="s">
        <v>3988</v>
      </c>
      <c r="D661" s="101" t="s">
        <v>1568</v>
      </c>
      <c r="E661" s="101" t="s">
        <v>2443</v>
      </c>
      <c r="F661" s="102">
        <v>22.67</v>
      </c>
      <c r="G661" s="102">
        <v>22.87</v>
      </c>
      <c r="H661" s="102">
        <v>18.14</v>
      </c>
      <c r="I661" s="102"/>
      <c r="J661" s="445"/>
      <c r="K661" s="258">
        <f>ROUND(SUMIF('VGT-Bewegungsdaten'!B:B,A661,'VGT-Bewegungsdaten'!D:D),3)</f>
        <v>0</v>
      </c>
      <c r="L661" s="259">
        <f>ROUND(SUMIF('VGT-Bewegungsdaten'!B:B,$A661,'VGT-Bewegungsdaten'!E:E),5)</f>
        <v>0</v>
      </c>
      <c r="N661" s="298" t="s">
        <v>4918</v>
      </c>
      <c r="O661" s="298" t="s">
        <v>4925</v>
      </c>
      <c r="P661" s="261">
        <f>ROUND(SUMIF('AV-Bewegungsdaten'!B:B,A661,'AV-Bewegungsdaten'!D:D),3)</f>
        <v>0</v>
      </c>
      <c r="Q661" s="259">
        <f>ROUND(SUMIF('AV-Bewegungsdaten'!B:B,$A661,'AV-Bewegungsdaten'!E:E),5)</f>
        <v>0</v>
      </c>
      <c r="S661" s="444"/>
      <c r="T661" s="444"/>
      <c r="U661" s="261">
        <f>ROUND(SUMIF('DV-Bewegungsdaten'!B:B,A661,'DV-Bewegungsdaten'!D:D),3)</f>
        <v>0</v>
      </c>
      <c r="V661" s="259">
        <f>ROUND(SUMIF('DV-Bewegungsdaten'!B:B,A661,'DV-Bewegungsdaten'!E:E),5)</f>
        <v>0</v>
      </c>
      <c r="X661" s="444"/>
      <c r="Y661" s="444"/>
      <c r="AK661" s="305"/>
    </row>
    <row r="662" spans="1:37" ht="15" customHeight="1" x14ac:dyDescent="0.25">
      <c r="A662" s="103" t="s">
        <v>1741</v>
      </c>
      <c r="B662" s="101" t="s">
        <v>2068</v>
      </c>
      <c r="C662" s="101" t="s">
        <v>3988</v>
      </c>
      <c r="D662" s="101" t="s">
        <v>1570</v>
      </c>
      <c r="E662" s="101" t="s">
        <v>1533</v>
      </c>
      <c r="F662" s="102">
        <v>25.67</v>
      </c>
      <c r="G662" s="102">
        <v>25.87</v>
      </c>
      <c r="H662" s="102">
        <v>20.54</v>
      </c>
      <c r="I662" s="102"/>
      <c r="J662" s="445"/>
      <c r="K662" s="258">
        <f>ROUND(SUMIF('VGT-Bewegungsdaten'!B:B,A662,'VGT-Bewegungsdaten'!D:D),3)</f>
        <v>0</v>
      </c>
      <c r="L662" s="259">
        <f>ROUND(SUMIF('VGT-Bewegungsdaten'!B:B,$A662,'VGT-Bewegungsdaten'!E:E),5)</f>
        <v>0</v>
      </c>
      <c r="N662" s="298" t="s">
        <v>4918</v>
      </c>
      <c r="O662" s="298" t="s">
        <v>4925</v>
      </c>
      <c r="P662" s="261">
        <f>ROUND(SUMIF('AV-Bewegungsdaten'!B:B,A662,'AV-Bewegungsdaten'!D:D),3)</f>
        <v>0</v>
      </c>
      <c r="Q662" s="259">
        <f>ROUND(SUMIF('AV-Bewegungsdaten'!B:B,$A662,'AV-Bewegungsdaten'!E:E),5)</f>
        <v>0</v>
      </c>
      <c r="S662" s="444"/>
      <c r="T662" s="444"/>
      <c r="U662" s="261">
        <f>ROUND(SUMIF('DV-Bewegungsdaten'!B:B,A662,'DV-Bewegungsdaten'!D:D),3)</f>
        <v>0</v>
      </c>
      <c r="V662" s="259">
        <f>ROUND(SUMIF('DV-Bewegungsdaten'!B:B,A662,'DV-Bewegungsdaten'!E:E),5)</f>
        <v>0</v>
      </c>
      <c r="X662" s="444"/>
      <c r="Y662" s="444"/>
      <c r="AK662" s="305"/>
    </row>
    <row r="663" spans="1:37" ht="15" customHeight="1" x14ac:dyDescent="0.25">
      <c r="A663" s="103" t="s">
        <v>1742</v>
      </c>
      <c r="B663" s="101" t="s">
        <v>2068</v>
      </c>
      <c r="C663" s="101" t="s">
        <v>3988</v>
      </c>
      <c r="D663" s="101" t="s">
        <v>1572</v>
      </c>
      <c r="E663" s="101" t="s">
        <v>1536</v>
      </c>
      <c r="F663" s="102">
        <v>25.67</v>
      </c>
      <c r="G663" s="102">
        <v>25.87</v>
      </c>
      <c r="H663" s="102">
        <v>20.54</v>
      </c>
      <c r="I663" s="102"/>
      <c r="J663" s="445"/>
      <c r="K663" s="258">
        <f>ROUND(SUMIF('VGT-Bewegungsdaten'!B:B,A663,'VGT-Bewegungsdaten'!D:D),3)</f>
        <v>0</v>
      </c>
      <c r="L663" s="259">
        <f>ROUND(SUMIF('VGT-Bewegungsdaten'!B:B,$A663,'VGT-Bewegungsdaten'!E:E),5)</f>
        <v>0</v>
      </c>
      <c r="N663" s="298" t="s">
        <v>4918</v>
      </c>
      <c r="O663" s="298" t="s">
        <v>4925</v>
      </c>
      <c r="P663" s="261">
        <f>ROUND(SUMIF('AV-Bewegungsdaten'!B:B,A663,'AV-Bewegungsdaten'!D:D),3)</f>
        <v>0</v>
      </c>
      <c r="Q663" s="259">
        <f>ROUND(SUMIF('AV-Bewegungsdaten'!B:B,$A663,'AV-Bewegungsdaten'!E:E),5)</f>
        <v>0</v>
      </c>
      <c r="S663" s="444"/>
      <c r="T663" s="444"/>
      <c r="U663" s="261">
        <f>ROUND(SUMIF('DV-Bewegungsdaten'!B:B,A663,'DV-Bewegungsdaten'!D:D),3)</f>
        <v>0</v>
      </c>
      <c r="V663" s="259">
        <f>ROUND(SUMIF('DV-Bewegungsdaten'!B:B,A663,'DV-Bewegungsdaten'!E:E),5)</f>
        <v>0</v>
      </c>
      <c r="X663" s="444"/>
      <c r="Y663" s="444"/>
      <c r="AK663" s="305"/>
    </row>
    <row r="664" spans="1:37" ht="15" customHeight="1" x14ac:dyDescent="0.25">
      <c r="A664" s="103" t="s">
        <v>2628</v>
      </c>
      <c r="B664" s="101" t="s">
        <v>2068</v>
      </c>
      <c r="C664" s="101" t="s">
        <v>3988</v>
      </c>
      <c r="D664" s="101" t="s">
        <v>2548</v>
      </c>
      <c r="E664" s="101" t="s">
        <v>2536</v>
      </c>
      <c r="F664" s="102">
        <v>25.64</v>
      </c>
      <c r="G664" s="102">
        <v>25.84</v>
      </c>
      <c r="H664" s="102">
        <v>20.51</v>
      </c>
      <c r="I664" s="102"/>
      <c r="J664" s="445"/>
      <c r="K664" s="258">
        <f>ROUND(SUMIF('VGT-Bewegungsdaten'!B:B,A664,'VGT-Bewegungsdaten'!D:D),3)</f>
        <v>0</v>
      </c>
      <c r="L664" s="259">
        <f>ROUND(SUMIF('VGT-Bewegungsdaten'!B:B,$A664,'VGT-Bewegungsdaten'!E:E),5)</f>
        <v>0</v>
      </c>
      <c r="N664" s="298" t="s">
        <v>4918</v>
      </c>
      <c r="O664" s="298" t="s">
        <v>4925</v>
      </c>
      <c r="P664" s="261">
        <f>ROUND(SUMIF('AV-Bewegungsdaten'!B:B,A664,'AV-Bewegungsdaten'!D:D),3)</f>
        <v>0</v>
      </c>
      <c r="Q664" s="259">
        <f>ROUND(SUMIF('AV-Bewegungsdaten'!B:B,$A664,'AV-Bewegungsdaten'!E:E),5)</f>
        <v>0</v>
      </c>
      <c r="S664" s="444"/>
      <c r="T664" s="444"/>
      <c r="U664" s="261">
        <f>ROUND(SUMIF('DV-Bewegungsdaten'!B:B,A664,'DV-Bewegungsdaten'!D:D),3)</f>
        <v>0</v>
      </c>
      <c r="V664" s="259">
        <f>ROUND(SUMIF('DV-Bewegungsdaten'!B:B,A664,'DV-Bewegungsdaten'!E:E),5)</f>
        <v>0</v>
      </c>
      <c r="X664" s="444"/>
      <c r="Y664" s="444"/>
      <c r="AK664" s="305"/>
    </row>
    <row r="665" spans="1:37" ht="15" customHeight="1" x14ac:dyDescent="0.25">
      <c r="A665" s="103" t="s">
        <v>3371</v>
      </c>
      <c r="B665" s="101" t="s">
        <v>2068</v>
      </c>
      <c r="C665" s="101" t="s">
        <v>3988</v>
      </c>
      <c r="D665" s="101" t="s">
        <v>3291</v>
      </c>
      <c r="E665" s="101" t="s">
        <v>3279</v>
      </c>
      <c r="F665" s="102">
        <v>25.61</v>
      </c>
      <c r="G665" s="102">
        <v>25.81</v>
      </c>
      <c r="H665" s="102">
        <v>20.49</v>
      </c>
      <c r="I665" s="102"/>
      <c r="J665" s="445"/>
      <c r="K665" s="258">
        <f>ROUND(SUMIF('VGT-Bewegungsdaten'!B:B,A665,'VGT-Bewegungsdaten'!D:D),3)</f>
        <v>0</v>
      </c>
      <c r="L665" s="259">
        <f>ROUND(SUMIF('VGT-Bewegungsdaten'!B:B,$A665,'VGT-Bewegungsdaten'!E:E),5)</f>
        <v>0</v>
      </c>
      <c r="N665" s="298" t="s">
        <v>4918</v>
      </c>
      <c r="O665" s="298" t="s">
        <v>4925</v>
      </c>
      <c r="P665" s="261">
        <f>ROUND(SUMIF('AV-Bewegungsdaten'!B:B,A665,'AV-Bewegungsdaten'!D:D),3)</f>
        <v>0</v>
      </c>
      <c r="Q665" s="259">
        <f>ROUND(SUMIF('AV-Bewegungsdaten'!B:B,$A665,'AV-Bewegungsdaten'!E:E),5)</f>
        <v>0</v>
      </c>
      <c r="S665" s="444"/>
      <c r="T665" s="444"/>
      <c r="U665" s="261">
        <f>ROUND(SUMIF('DV-Bewegungsdaten'!B:B,A665,'DV-Bewegungsdaten'!D:D),3)</f>
        <v>0</v>
      </c>
      <c r="V665" s="259">
        <f>ROUND(SUMIF('DV-Bewegungsdaten'!B:B,A665,'DV-Bewegungsdaten'!E:E),5)</f>
        <v>0</v>
      </c>
      <c r="X665" s="444"/>
      <c r="Y665" s="444"/>
      <c r="AK665" s="305"/>
    </row>
    <row r="666" spans="1:37" ht="15" customHeight="1" x14ac:dyDescent="0.25">
      <c r="A666" s="103" t="s">
        <v>4132</v>
      </c>
      <c r="B666" s="101" t="s">
        <v>2068</v>
      </c>
      <c r="C666" s="101" t="s">
        <v>3988</v>
      </c>
      <c r="D666" s="101" t="s">
        <v>4052</v>
      </c>
      <c r="E666" s="101" t="s">
        <v>4040</v>
      </c>
      <c r="F666" s="102">
        <v>25.58</v>
      </c>
      <c r="G666" s="102">
        <v>25.779999999999998</v>
      </c>
      <c r="H666" s="102">
        <v>20.46</v>
      </c>
      <c r="I666" s="102"/>
      <c r="J666" s="445"/>
      <c r="K666" s="258">
        <f>ROUND(SUMIF('VGT-Bewegungsdaten'!B:B,A666,'VGT-Bewegungsdaten'!D:D),3)</f>
        <v>0</v>
      </c>
      <c r="L666" s="259">
        <f>ROUND(SUMIF('VGT-Bewegungsdaten'!B:B,$A666,'VGT-Bewegungsdaten'!E:E),5)</f>
        <v>0</v>
      </c>
      <c r="N666" s="298" t="s">
        <v>4918</v>
      </c>
      <c r="O666" s="298" t="s">
        <v>4925</v>
      </c>
      <c r="P666" s="261">
        <f>ROUND(SUMIF('AV-Bewegungsdaten'!B:B,A666,'AV-Bewegungsdaten'!D:D),3)</f>
        <v>0</v>
      </c>
      <c r="Q666" s="259">
        <f>ROUND(SUMIF('AV-Bewegungsdaten'!B:B,$A666,'AV-Bewegungsdaten'!E:E),5)</f>
        <v>0</v>
      </c>
      <c r="S666" s="444"/>
      <c r="T666" s="444"/>
      <c r="U666" s="261">
        <f>ROUND(SUMIF('DV-Bewegungsdaten'!B:B,A666,'DV-Bewegungsdaten'!D:D),3)</f>
        <v>0</v>
      </c>
      <c r="V666" s="259">
        <f>ROUND(SUMIF('DV-Bewegungsdaten'!B:B,A666,'DV-Bewegungsdaten'!E:E),5)</f>
        <v>0</v>
      </c>
      <c r="X666" s="444"/>
      <c r="Y666" s="444"/>
      <c r="AK666" s="305"/>
    </row>
    <row r="667" spans="1:37" ht="15" customHeight="1" x14ac:dyDescent="0.25">
      <c r="A667" s="103" t="s">
        <v>1743</v>
      </c>
      <c r="B667" s="101" t="s">
        <v>2068</v>
      </c>
      <c r="C667" s="101" t="s">
        <v>3988</v>
      </c>
      <c r="D667" s="101" t="s">
        <v>1574</v>
      </c>
      <c r="E667" s="101" t="s">
        <v>2443</v>
      </c>
      <c r="F667" s="102">
        <v>23.67</v>
      </c>
      <c r="G667" s="102">
        <v>23.87</v>
      </c>
      <c r="H667" s="102">
        <v>18.940000000000001</v>
      </c>
      <c r="I667" s="102"/>
      <c r="J667" s="445"/>
      <c r="K667" s="258">
        <f>ROUND(SUMIF('VGT-Bewegungsdaten'!B:B,A667,'VGT-Bewegungsdaten'!D:D),3)</f>
        <v>0</v>
      </c>
      <c r="L667" s="259">
        <f>ROUND(SUMIF('VGT-Bewegungsdaten'!B:B,$A667,'VGT-Bewegungsdaten'!E:E),5)</f>
        <v>0</v>
      </c>
      <c r="N667" s="298" t="s">
        <v>4918</v>
      </c>
      <c r="O667" s="298" t="s">
        <v>4925</v>
      </c>
      <c r="P667" s="261">
        <f>ROUND(SUMIF('AV-Bewegungsdaten'!B:B,A667,'AV-Bewegungsdaten'!D:D),3)</f>
        <v>0</v>
      </c>
      <c r="Q667" s="259">
        <f>ROUND(SUMIF('AV-Bewegungsdaten'!B:B,$A667,'AV-Bewegungsdaten'!E:E),5)</f>
        <v>0</v>
      </c>
      <c r="S667" s="444"/>
      <c r="T667" s="444"/>
      <c r="U667" s="261">
        <f>ROUND(SUMIF('DV-Bewegungsdaten'!B:B,A667,'DV-Bewegungsdaten'!D:D),3)</f>
        <v>0</v>
      </c>
      <c r="V667" s="259">
        <f>ROUND(SUMIF('DV-Bewegungsdaten'!B:B,A667,'DV-Bewegungsdaten'!E:E),5)</f>
        <v>0</v>
      </c>
      <c r="X667" s="444"/>
      <c r="Y667" s="444"/>
      <c r="AK667" s="305"/>
    </row>
    <row r="668" spans="1:37" ht="15" customHeight="1" x14ac:dyDescent="0.25">
      <c r="A668" s="103" t="s">
        <v>1744</v>
      </c>
      <c r="B668" s="101" t="s">
        <v>2068</v>
      </c>
      <c r="C668" s="101" t="s">
        <v>3988</v>
      </c>
      <c r="D668" s="101" t="s">
        <v>1576</v>
      </c>
      <c r="E668" s="101" t="s">
        <v>1533</v>
      </c>
      <c r="F668" s="102">
        <v>26.67</v>
      </c>
      <c r="G668" s="102">
        <v>26.87</v>
      </c>
      <c r="H668" s="102">
        <v>21.34</v>
      </c>
      <c r="I668" s="102"/>
      <c r="J668" s="445"/>
      <c r="K668" s="258">
        <f>ROUND(SUMIF('VGT-Bewegungsdaten'!B:B,A668,'VGT-Bewegungsdaten'!D:D),3)</f>
        <v>0</v>
      </c>
      <c r="L668" s="259">
        <f>ROUND(SUMIF('VGT-Bewegungsdaten'!B:B,$A668,'VGT-Bewegungsdaten'!E:E),5)</f>
        <v>0</v>
      </c>
      <c r="N668" s="298" t="s">
        <v>4918</v>
      </c>
      <c r="O668" s="298" t="s">
        <v>4925</v>
      </c>
      <c r="P668" s="261">
        <f>ROUND(SUMIF('AV-Bewegungsdaten'!B:B,A668,'AV-Bewegungsdaten'!D:D),3)</f>
        <v>0</v>
      </c>
      <c r="Q668" s="259">
        <f>ROUND(SUMIF('AV-Bewegungsdaten'!B:B,$A668,'AV-Bewegungsdaten'!E:E),5)</f>
        <v>0</v>
      </c>
      <c r="S668" s="444"/>
      <c r="T668" s="444"/>
      <c r="U668" s="261">
        <f>ROUND(SUMIF('DV-Bewegungsdaten'!B:B,A668,'DV-Bewegungsdaten'!D:D),3)</f>
        <v>0</v>
      </c>
      <c r="V668" s="259">
        <f>ROUND(SUMIF('DV-Bewegungsdaten'!B:B,A668,'DV-Bewegungsdaten'!E:E),5)</f>
        <v>0</v>
      </c>
      <c r="X668" s="444"/>
      <c r="Y668" s="444"/>
      <c r="AK668" s="305"/>
    </row>
    <row r="669" spans="1:37" ht="15" customHeight="1" x14ac:dyDescent="0.25">
      <c r="A669" s="103" t="s">
        <v>1745</v>
      </c>
      <c r="B669" s="101" t="s">
        <v>2068</v>
      </c>
      <c r="C669" s="101" t="s">
        <v>3988</v>
      </c>
      <c r="D669" s="101" t="s">
        <v>1578</v>
      </c>
      <c r="E669" s="101" t="s">
        <v>1536</v>
      </c>
      <c r="F669" s="102">
        <v>26.67</v>
      </c>
      <c r="G669" s="102">
        <v>26.87</v>
      </c>
      <c r="H669" s="102">
        <v>21.34</v>
      </c>
      <c r="I669" s="102"/>
      <c r="J669" s="445"/>
      <c r="K669" s="258">
        <f>ROUND(SUMIF('VGT-Bewegungsdaten'!B:B,A669,'VGT-Bewegungsdaten'!D:D),3)</f>
        <v>0</v>
      </c>
      <c r="L669" s="259">
        <f>ROUND(SUMIF('VGT-Bewegungsdaten'!B:B,$A669,'VGT-Bewegungsdaten'!E:E),5)</f>
        <v>0</v>
      </c>
      <c r="N669" s="298" t="s">
        <v>4918</v>
      </c>
      <c r="O669" s="298" t="s">
        <v>4925</v>
      </c>
      <c r="P669" s="261">
        <f>ROUND(SUMIF('AV-Bewegungsdaten'!B:B,A669,'AV-Bewegungsdaten'!D:D),3)</f>
        <v>0</v>
      </c>
      <c r="Q669" s="259">
        <f>ROUND(SUMIF('AV-Bewegungsdaten'!B:B,$A669,'AV-Bewegungsdaten'!E:E),5)</f>
        <v>0</v>
      </c>
      <c r="S669" s="444"/>
      <c r="T669" s="444"/>
      <c r="U669" s="261">
        <f>ROUND(SUMIF('DV-Bewegungsdaten'!B:B,A669,'DV-Bewegungsdaten'!D:D),3)</f>
        <v>0</v>
      </c>
      <c r="V669" s="259">
        <f>ROUND(SUMIF('DV-Bewegungsdaten'!B:B,A669,'DV-Bewegungsdaten'!E:E),5)</f>
        <v>0</v>
      </c>
      <c r="X669" s="444"/>
      <c r="Y669" s="444"/>
      <c r="AK669" s="305"/>
    </row>
    <row r="670" spans="1:37" ht="15" customHeight="1" x14ac:dyDescent="0.25">
      <c r="A670" s="103" t="s">
        <v>2629</v>
      </c>
      <c r="B670" s="101" t="s">
        <v>2068</v>
      </c>
      <c r="C670" s="101" t="s">
        <v>3988</v>
      </c>
      <c r="D670" s="101" t="s">
        <v>2550</v>
      </c>
      <c r="E670" s="101" t="s">
        <v>2536</v>
      </c>
      <c r="F670" s="102">
        <v>26.64</v>
      </c>
      <c r="G670" s="102">
        <v>26.84</v>
      </c>
      <c r="H670" s="102">
        <v>21.31</v>
      </c>
      <c r="I670" s="102"/>
      <c r="J670" s="445"/>
      <c r="K670" s="258">
        <f>ROUND(SUMIF('VGT-Bewegungsdaten'!B:B,A670,'VGT-Bewegungsdaten'!D:D),3)</f>
        <v>0</v>
      </c>
      <c r="L670" s="259">
        <f>ROUND(SUMIF('VGT-Bewegungsdaten'!B:B,$A670,'VGT-Bewegungsdaten'!E:E),5)</f>
        <v>0</v>
      </c>
      <c r="N670" s="298" t="s">
        <v>4918</v>
      </c>
      <c r="O670" s="298" t="s">
        <v>4925</v>
      </c>
      <c r="P670" s="261">
        <f>ROUND(SUMIF('AV-Bewegungsdaten'!B:B,A670,'AV-Bewegungsdaten'!D:D),3)</f>
        <v>0</v>
      </c>
      <c r="Q670" s="259">
        <f>ROUND(SUMIF('AV-Bewegungsdaten'!B:B,$A670,'AV-Bewegungsdaten'!E:E),5)</f>
        <v>0</v>
      </c>
      <c r="S670" s="444"/>
      <c r="T670" s="444"/>
      <c r="U670" s="261">
        <f>ROUND(SUMIF('DV-Bewegungsdaten'!B:B,A670,'DV-Bewegungsdaten'!D:D),3)</f>
        <v>0</v>
      </c>
      <c r="V670" s="259">
        <f>ROUND(SUMIF('DV-Bewegungsdaten'!B:B,A670,'DV-Bewegungsdaten'!E:E),5)</f>
        <v>0</v>
      </c>
      <c r="X670" s="444"/>
      <c r="Y670" s="444"/>
      <c r="AK670" s="305"/>
    </row>
    <row r="671" spans="1:37" ht="15" customHeight="1" x14ac:dyDescent="0.25">
      <c r="A671" s="103" t="s">
        <v>3372</v>
      </c>
      <c r="B671" s="101" t="s">
        <v>2068</v>
      </c>
      <c r="C671" s="101" t="s">
        <v>3988</v>
      </c>
      <c r="D671" s="101" t="s">
        <v>3293</v>
      </c>
      <c r="E671" s="101" t="s">
        <v>3279</v>
      </c>
      <c r="F671" s="102">
        <v>26.61</v>
      </c>
      <c r="G671" s="102">
        <v>26.81</v>
      </c>
      <c r="H671" s="102">
        <v>21.29</v>
      </c>
      <c r="I671" s="102"/>
      <c r="J671" s="445"/>
      <c r="K671" s="258">
        <f>ROUND(SUMIF('VGT-Bewegungsdaten'!B:B,A671,'VGT-Bewegungsdaten'!D:D),3)</f>
        <v>0</v>
      </c>
      <c r="L671" s="259">
        <f>ROUND(SUMIF('VGT-Bewegungsdaten'!B:B,$A671,'VGT-Bewegungsdaten'!E:E),5)</f>
        <v>0</v>
      </c>
      <c r="N671" s="298" t="s">
        <v>4918</v>
      </c>
      <c r="O671" s="298" t="s">
        <v>4925</v>
      </c>
      <c r="P671" s="261">
        <f>ROUND(SUMIF('AV-Bewegungsdaten'!B:B,A671,'AV-Bewegungsdaten'!D:D),3)</f>
        <v>0</v>
      </c>
      <c r="Q671" s="259">
        <f>ROUND(SUMIF('AV-Bewegungsdaten'!B:B,$A671,'AV-Bewegungsdaten'!E:E),5)</f>
        <v>0</v>
      </c>
      <c r="S671" s="444"/>
      <c r="T671" s="444"/>
      <c r="U671" s="261">
        <f>ROUND(SUMIF('DV-Bewegungsdaten'!B:B,A671,'DV-Bewegungsdaten'!D:D),3)</f>
        <v>0</v>
      </c>
      <c r="V671" s="259">
        <f>ROUND(SUMIF('DV-Bewegungsdaten'!B:B,A671,'DV-Bewegungsdaten'!E:E),5)</f>
        <v>0</v>
      </c>
      <c r="X671" s="444"/>
      <c r="Y671" s="444"/>
      <c r="AK671" s="305"/>
    </row>
    <row r="672" spans="1:37" ht="15" customHeight="1" x14ac:dyDescent="0.25">
      <c r="A672" s="103" t="s">
        <v>4133</v>
      </c>
      <c r="B672" s="101" t="s">
        <v>2068</v>
      </c>
      <c r="C672" s="101" t="s">
        <v>3988</v>
      </c>
      <c r="D672" s="101" t="s">
        <v>4054</v>
      </c>
      <c r="E672" s="101" t="s">
        <v>4040</v>
      </c>
      <c r="F672" s="102">
        <v>26.58</v>
      </c>
      <c r="G672" s="102">
        <v>26.779999999999998</v>
      </c>
      <c r="H672" s="102">
        <v>21.26</v>
      </c>
      <c r="I672" s="102"/>
      <c r="J672" s="445"/>
      <c r="K672" s="258">
        <f>ROUND(SUMIF('VGT-Bewegungsdaten'!B:B,A672,'VGT-Bewegungsdaten'!D:D),3)</f>
        <v>0</v>
      </c>
      <c r="L672" s="259">
        <f>ROUND(SUMIF('VGT-Bewegungsdaten'!B:B,$A672,'VGT-Bewegungsdaten'!E:E),5)</f>
        <v>0</v>
      </c>
      <c r="N672" s="298" t="s">
        <v>4918</v>
      </c>
      <c r="O672" s="298" t="s">
        <v>4925</v>
      </c>
      <c r="P672" s="261">
        <f>ROUND(SUMIF('AV-Bewegungsdaten'!B:B,A672,'AV-Bewegungsdaten'!D:D),3)</f>
        <v>0</v>
      </c>
      <c r="Q672" s="259">
        <f>ROUND(SUMIF('AV-Bewegungsdaten'!B:B,$A672,'AV-Bewegungsdaten'!E:E),5)</f>
        <v>0</v>
      </c>
      <c r="S672" s="444"/>
      <c r="T672" s="444"/>
      <c r="U672" s="261">
        <f>ROUND(SUMIF('DV-Bewegungsdaten'!B:B,A672,'DV-Bewegungsdaten'!D:D),3)</f>
        <v>0</v>
      </c>
      <c r="V672" s="259">
        <f>ROUND(SUMIF('DV-Bewegungsdaten'!B:B,A672,'DV-Bewegungsdaten'!E:E),5)</f>
        <v>0</v>
      </c>
      <c r="X672" s="444"/>
      <c r="Y672" s="444"/>
      <c r="AK672" s="305"/>
    </row>
    <row r="673" spans="1:37" ht="15" customHeight="1" x14ac:dyDescent="0.25">
      <c r="A673" s="103" t="s">
        <v>7095</v>
      </c>
      <c r="B673" s="101" t="s">
        <v>2068</v>
      </c>
      <c r="C673" s="101" t="s">
        <v>3988</v>
      </c>
      <c r="D673" s="101" t="s">
        <v>7096</v>
      </c>
      <c r="E673" s="101" t="s">
        <v>4983</v>
      </c>
      <c r="F673" s="102">
        <v>26.55</v>
      </c>
      <c r="G673" s="102">
        <v>26.75</v>
      </c>
      <c r="H673" s="102">
        <v>21.24</v>
      </c>
      <c r="I673" s="102"/>
      <c r="J673" s="445"/>
      <c r="K673" s="258">
        <f>ROUND(SUMIF('VGT-Bewegungsdaten'!B:B,A673,'VGT-Bewegungsdaten'!D:D),3)</f>
        <v>0</v>
      </c>
      <c r="L673" s="259">
        <f>ROUND(SUMIF('VGT-Bewegungsdaten'!B:B,$A673,'VGT-Bewegungsdaten'!E:E),5)</f>
        <v>0</v>
      </c>
      <c r="N673" s="298" t="s">
        <v>4918</v>
      </c>
      <c r="O673" s="298" t="s">
        <v>4925</v>
      </c>
      <c r="P673" s="261">
        <f>ROUND(SUMIF('AV-Bewegungsdaten'!B:B,A673,'AV-Bewegungsdaten'!D:D),3)</f>
        <v>0</v>
      </c>
      <c r="Q673" s="259">
        <f>ROUND(SUMIF('AV-Bewegungsdaten'!B:B,$A673,'AV-Bewegungsdaten'!E:E),5)</f>
        <v>0</v>
      </c>
      <c r="S673" s="444"/>
      <c r="T673" s="444"/>
      <c r="U673" s="261">
        <f>ROUND(SUMIF('DV-Bewegungsdaten'!B:B,A673,'DV-Bewegungsdaten'!D:D),3)</f>
        <v>0</v>
      </c>
      <c r="V673" s="259">
        <f>ROUND(SUMIF('DV-Bewegungsdaten'!B:B,A673,'DV-Bewegungsdaten'!E:E),5)</f>
        <v>0</v>
      </c>
      <c r="X673" s="444"/>
      <c r="Y673" s="444"/>
      <c r="AK673" s="305"/>
    </row>
    <row r="674" spans="1:37" ht="15" customHeight="1" x14ac:dyDescent="0.25">
      <c r="A674" s="103" t="s">
        <v>1746</v>
      </c>
      <c r="B674" s="101" t="s">
        <v>2068</v>
      </c>
      <c r="C674" s="101" t="s">
        <v>3988</v>
      </c>
      <c r="D674" s="101" t="s">
        <v>1580</v>
      </c>
      <c r="E674" s="101" t="s">
        <v>2443</v>
      </c>
      <c r="F674" s="102">
        <v>20.67</v>
      </c>
      <c r="G674" s="102">
        <v>20.87</v>
      </c>
      <c r="H674" s="102">
        <v>16.54</v>
      </c>
      <c r="I674" s="102"/>
      <c r="J674" s="445"/>
      <c r="K674" s="258">
        <f>ROUND(SUMIF('VGT-Bewegungsdaten'!B:B,A674,'VGT-Bewegungsdaten'!D:D),3)</f>
        <v>0</v>
      </c>
      <c r="L674" s="259">
        <f>ROUND(SUMIF('VGT-Bewegungsdaten'!B:B,$A674,'VGT-Bewegungsdaten'!E:E),5)</f>
        <v>0</v>
      </c>
      <c r="N674" s="298" t="s">
        <v>4918</v>
      </c>
      <c r="O674" s="298" t="s">
        <v>4925</v>
      </c>
      <c r="P674" s="261">
        <f>ROUND(SUMIF('AV-Bewegungsdaten'!B:B,A674,'AV-Bewegungsdaten'!D:D),3)</f>
        <v>0</v>
      </c>
      <c r="Q674" s="259">
        <f>ROUND(SUMIF('AV-Bewegungsdaten'!B:B,$A674,'AV-Bewegungsdaten'!E:E),5)</f>
        <v>0</v>
      </c>
      <c r="S674" s="444"/>
      <c r="T674" s="444"/>
      <c r="U674" s="261">
        <f>ROUND(SUMIF('DV-Bewegungsdaten'!B:B,A674,'DV-Bewegungsdaten'!D:D),3)</f>
        <v>0</v>
      </c>
      <c r="V674" s="259">
        <f>ROUND(SUMIF('DV-Bewegungsdaten'!B:B,A674,'DV-Bewegungsdaten'!E:E),5)</f>
        <v>0</v>
      </c>
      <c r="X674" s="444"/>
      <c r="Y674" s="444"/>
      <c r="AK674" s="305"/>
    </row>
    <row r="675" spans="1:37" ht="15" customHeight="1" x14ac:dyDescent="0.25">
      <c r="A675" s="103" t="s">
        <v>1747</v>
      </c>
      <c r="B675" s="101" t="s">
        <v>2068</v>
      </c>
      <c r="C675" s="101" t="s">
        <v>3988</v>
      </c>
      <c r="D675" s="101" t="s">
        <v>1582</v>
      </c>
      <c r="E675" s="101" t="s">
        <v>1533</v>
      </c>
      <c r="F675" s="102">
        <v>23.67</v>
      </c>
      <c r="G675" s="102">
        <v>23.87</v>
      </c>
      <c r="H675" s="102">
        <v>18.940000000000001</v>
      </c>
      <c r="I675" s="102"/>
      <c r="J675" s="445"/>
      <c r="K675" s="258">
        <f>ROUND(SUMIF('VGT-Bewegungsdaten'!B:B,A675,'VGT-Bewegungsdaten'!D:D),3)</f>
        <v>0</v>
      </c>
      <c r="L675" s="259">
        <f>ROUND(SUMIF('VGT-Bewegungsdaten'!B:B,$A675,'VGT-Bewegungsdaten'!E:E),5)</f>
        <v>0</v>
      </c>
      <c r="N675" s="298" t="s">
        <v>4918</v>
      </c>
      <c r="O675" s="298" t="s">
        <v>4925</v>
      </c>
      <c r="P675" s="261">
        <f>ROUND(SUMIF('AV-Bewegungsdaten'!B:B,A675,'AV-Bewegungsdaten'!D:D),3)</f>
        <v>0</v>
      </c>
      <c r="Q675" s="259">
        <f>ROUND(SUMIF('AV-Bewegungsdaten'!B:B,$A675,'AV-Bewegungsdaten'!E:E),5)</f>
        <v>0</v>
      </c>
      <c r="S675" s="444"/>
      <c r="T675" s="444"/>
      <c r="U675" s="261">
        <f>ROUND(SUMIF('DV-Bewegungsdaten'!B:B,A675,'DV-Bewegungsdaten'!D:D),3)</f>
        <v>0</v>
      </c>
      <c r="V675" s="259">
        <f>ROUND(SUMIF('DV-Bewegungsdaten'!B:B,A675,'DV-Bewegungsdaten'!E:E),5)</f>
        <v>0</v>
      </c>
      <c r="X675" s="444"/>
      <c r="Y675" s="444"/>
      <c r="AK675" s="305"/>
    </row>
    <row r="676" spans="1:37" ht="15" customHeight="1" x14ac:dyDescent="0.25">
      <c r="A676" s="103" t="s">
        <v>1748</v>
      </c>
      <c r="B676" s="101" t="s">
        <v>2068</v>
      </c>
      <c r="C676" s="101" t="s">
        <v>3988</v>
      </c>
      <c r="D676" s="101" t="s">
        <v>1584</v>
      </c>
      <c r="E676" s="101" t="s">
        <v>1536</v>
      </c>
      <c r="F676" s="102">
        <v>23.67</v>
      </c>
      <c r="G676" s="102">
        <v>23.87</v>
      </c>
      <c r="H676" s="102">
        <v>18.940000000000001</v>
      </c>
      <c r="I676" s="102"/>
      <c r="J676" s="445"/>
      <c r="K676" s="258">
        <f>ROUND(SUMIF('VGT-Bewegungsdaten'!B:B,A676,'VGT-Bewegungsdaten'!D:D),3)</f>
        <v>0</v>
      </c>
      <c r="L676" s="259">
        <f>ROUND(SUMIF('VGT-Bewegungsdaten'!B:B,$A676,'VGT-Bewegungsdaten'!E:E),5)</f>
        <v>0</v>
      </c>
      <c r="N676" s="298" t="s">
        <v>4918</v>
      </c>
      <c r="O676" s="298" t="s">
        <v>4925</v>
      </c>
      <c r="P676" s="261">
        <f>ROUND(SUMIF('AV-Bewegungsdaten'!B:B,A676,'AV-Bewegungsdaten'!D:D),3)</f>
        <v>0</v>
      </c>
      <c r="Q676" s="259">
        <f>ROUND(SUMIF('AV-Bewegungsdaten'!B:B,$A676,'AV-Bewegungsdaten'!E:E),5)</f>
        <v>0</v>
      </c>
      <c r="S676" s="444"/>
      <c r="T676" s="444"/>
      <c r="U676" s="261">
        <f>ROUND(SUMIF('DV-Bewegungsdaten'!B:B,A676,'DV-Bewegungsdaten'!D:D),3)</f>
        <v>0</v>
      </c>
      <c r="V676" s="259">
        <f>ROUND(SUMIF('DV-Bewegungsdaten'!B:B,A676,'DV-Bewegungsdaten'!E:E),5)</f>
        <v>0</v>
      </c>
      <c r="X676" s="444"/>
      <c r="Y676" s="444"/>
      <c r="AK676" s="305"/>
    </row>
    <row r="677" spans="1:37" ht="15" customHeight="1" x14ac:dyDescent="0.25">
      <c r="A677" s="103" t="s">
        <v>2630</v>
      </c>
      <c r="B677" s="101" t="s">
        <v>2068</v>
      </c>
      <c r="C677" s="101" t="s">
        <v>3988</v>
      </c>
      <c r="D677" s="101" t="s">
        <v>2552</v>
      </c>
      <c r="E677" s="101" t="s">
        <v>2536</v>
      </c>
      <c r="F677" s="102">
        <v>23.64</v>
      </c>
      <c r="G677" s="102">
        <v>23.84</v>
      </c>
      <c r="H677" s="102">
        <v>18.91</v>
      </c>
      <c r="I677" s="102"/>
      <c r="J677" s="445"/>
      <c r="K677" s="258">
        <f>ROUND(SUMIF('VGT-Bewegungsdaten'!B:B,A677,'VGT-Bewegungsdaten'!D:D),3)</f>
        <v>0</v>
      </c>
      <c r="L677" s="259">
        <f>ROUND(SUMIF('VGT-Bewegungsdaten'!B:B,$A677,'VGT-Bewegungsdaten'!E:E),5)</f>
        <v>0</v>
      </c>
      <c r="N677" s="298" t="s">
        <v>4918</v>
      </c>
      <c r="O677" s="298" t="s">
        <v>4925</v>
      </c>
      <c r="P677" s="261">
        <f>ROUND(SUMIF('AV-Bewegungsdaten'!B:B,A677,'AV-Bewegungsdaten'!D:D),3)</f>
        <v>0</v>
      </c>
      <c r="Q677" s="259">
        <f>ROUND(SUMIF('AV-Bewegungsdaten'!B:B,$A677,'AV-Bewegungsdaten'!E:E),5)</f>
        <v>0</v>
      </c>
      <c r="S677" s="444"/>
      <c r="T677" s="444"/>
      <c r="U677" s="261">
        <f>ROUND(SUMIF('DV-Bewegungsdaten'!B:B,A677,'DV-Bewegungsdaten'!D:D),3)</f>
        <v>0</v>
      </c>
      <c r="V677" s="259">
        <f>ROUND(SUMIF('DV-Bewegungsdaten'!B:B,A677,'DV-Bewegungsdaten'!E:E),5)</f>
        <v>0</v>
      </c>
      <c r="X677" s="444"/>
      <c r="Y677" s="444"/>
      <c r="AK677" s="305"/>
    </row>
    <row r="678" spans="1:37" ht="15" customHeight="1" x14ac:dyDescent="0.25">
      <c r="A678" s="103" t="s">
        <v>3373</v>
      </c>
      <c r="B678" s="101" t="s">
        <v>2068</v>
      </c>
      <c r="C678" s="101" t="s">
        <v>3988</v>
      </c>
      <c r="D678" s="101" t="s">
        <v>3295</v>
      </c>
      <c r="E678" s="101" t="s">
        <v>3279</v>
      </c>
      <c r="F678" s="102">
        <v>23.61</v>
      </c>
      <c r="G678" s="102">
        <v>23.81</v>
      </c>
      <c r="H678" s="102">
        <v>18.89</v>
      </c>
      <c r="I678" s="102"/>
      <c r="J678" s="445"/>
      <c r="K678" s="258">
        <f>ROUND(SUMIF('VGT-Bewegungsdaten'!B:B,A678,'VGT-Bewegungsdaten'!D:D),3)</f>
        <v>0</v>
      </c>
      <c r="L678" s="259">
        <f>ROUND(SUMIF('VGT-Bewegungsdaten'!B:B,$A678,'VGT-Bewegungsdaten'!E:E),5)</f>
        <v>0</v>
      </c>
      <c r="N678" s="298" t="s">
        <v>4918</v>
      </c>
      <c r="O678" s="298" t="s">
        <v>4925</v>
      </c>
      <c r="P678" s="261">
        <f>ROUND(SUMIF('AV-Bewegungsdaten'!B:B,A678,'AV-Bewegungsdaten'!D:D),3)</f>
        <v>0</v>
      </c>
      <c r="Q678" s="259">
        <f>ROUND(SUMIF('AV-Bewegungsdaten'!B:B,$A678,'AV-Bewegungsdaten'!E:E),5)</f>
        <v>0</v>
      </c>
      <c r="S678" s="444"/>
      <c r="T678" s="444"/>
      <c r="U678" s="261">
        <f>ROUND(SUMIF('DV-Bewegungsdaten'!B:B,A678,'DV-Bewegungsdaten'!D:D),3)</f>
        <v>0</v>
      </c>
      <c r="V678" s="259">
        <f>ROUND(SUMIF('DV-Bewegungsdaten'!B:B,A678,'DV-Bewegungsdaten'!E:E),5)</f>
        <v>0</v>
      </c>
      <c r="X678" s="444"/>
      <c r="Y678" s="444"/>
      <c r="AK678" s="305"/>
    </row>
    <row r="679" spans="1:37" ht="15" customHeight="1" x14ac:dyDescent="0.25">
      <c r="A679" s="103" t="s">
        <v>4134</v>
      </c>
      <c r="B679" s="101" t="s">
        <v>2068</v>
      </c>
      <c r="C679" s="101" t="s">
        <v>3988</v>
      </c>
      <c r="D679" s="101" t="s">
        <v>4056</v>
      </c>
      <c r="E679" s="101" t="s">
        <v>4040</v>
      </c>
      <c r="F679" s="102">
        <v>23.58</v>
      </c>
      <c r="G679" s="102">
        <v>23.779999999999998</v>
      </c>
      <c r="H679" s="102">
        <v>18.86</v>
      </c>
      <c r="I679" s="102"/>
      <c r="J679" s="445"/>
      <c r="K679" s="258">
        <f>ROUND(SUMIF('VGT-Bewegungsdaten'!B:B,A679,'VGT-Bewegungsdaten'!D:D),3)</f>
        <v>0</v>
      </c>
      <c r="L679" s="259">
        <f>ROUND(SUMIF('VGT-Bewegungsdaten'!B:B,$A679,'VGT-Bewegungsdaten'!E:E),5)</f>
        <v>0</v>
      </c>
      <c r="N679" s="298" t="s">
        <v>4918</v>
      </c>
      <c r="O679" s="298" t="s">
        <v>4925</v>
      </c>
      <c r="P679" s="261">
        <f>ROUND(SUMIF('AV-Bewegungsdaten'!B:B,A679,'AV-Bewegungsdaten'!D:D),3)</f>
        <v>0</v>
      </c>
      <c r="Q679" s="259">
        <f>ROUND(SUMIF('AV-Bewegungsdaten'!B:B,$A679,'AV-Bewegungsdaten'!E:E),5)</f>
        <v>0</v>
      </c>
      <c r="S679" s="444"/>
      <c r="T679" s="444"/>
      <c r="U679" s="261">
        <f>ROUND(SUMIF('DV-Bewegungsdaten'!B:B,A679,'DV-Bewegungsdaten'!D:D),3)</f>
        <v>0</v>
      </c>
      <c r="V679" s="259">
        <f>ROUND(SUMIF('DV-Bewegungsdaten'!B:B,A679,'DV-Bewegungsdaten'!E:E),5)</f>
        <v>0</v>
      </c>
      <c r="X679" s="444"/>
      <c r="Y679" s="444"/>
      <c r="AK679" s="305"/>
    </row>
    <row r="680" spans="1:37" ht="15" customHeight="1" x14ac:dyDescent="0.25">
      <c r="A680" s="103" t="s">
        <v>1749</v>
      </c>
      <c r="B680" s="101" t="s">
        <v>2068</v>
      </c>
      <c r="C680" s="101" t="s">
        <v>3988</v>
      </c>
      <c r="D680" s="101" t="s">
        <v>1586</v>
      </c>
      <c r="E680" s="101" t="s">
        <v>2443</v>
      </c>
      <c r="F680" s="102">
        <v>21.67</v>
      </c>
      <c r="G680" s="102">
        <v>21.87</v>
      </c>
      <c r="H680" s="102">
        <v>17.34</v>
      </c>
      <c r="I680" s="102"/>
      <c r="J680" s="445"/>
      <c r="K680" s="258">
        <f>ROUND(SUMIF('VGT-Bewegungsdaten'!B:B,A680,'VGT-Bewegungsdaten'!D:D),3)</f>
        <v>0</v>
      </c>
      <c r="L680" s="259">
        <f>ROUND(SUMIF('VGT-Bewegungsdaten'!B:B,$A680,'VGT-Bewegungsdaten'!E:E),5)</f>
        <v>0</v>
      </c>
      <c r="N680" s="298" t="s">
        <v>4918</v>
      </c>
      <c r="O680" s="298" t="s">
        <v>4925</v>
      </c>
      <c r="P680" s="261">
        <f>ROUND(SUMIF('AV-Bewegungsdaten'!B:B,A680,'AV-Bewegungsdaten'!D:D),3)</f>
        <v>0</v>
      </c>
      <c r="Q680" s="259">
        <f>ROUND(SUMIF('AV-Bewegungsdaten'!B:B,$A680,'AV-Bewegungsdaten'!E:E),5)</f>
        <v>0</v>
      </c>
      <c r="S680" s="444"/>
      <c r="T680" s="444"/>
      <c r="U680" s="261">
        <f>ROUND(SUMIF('DV-Bewegungsdaten'!B:B,A680,'DV-Bewegungsdaten'!D:D),3)</f>
        <v>0</v>
      </c>
      <c r="V680" s="259">
        <f>ROUND(SUMIF('DV-Bewegungsdaten'!B:B,A680,'DV-Bewegungsdaten'!E:E),5)</f>
        <v>0</v>
      </c>
      <c r="X680" s="444"/>
      <c r="Y680" s="444"/>
      <c r="AK680" s="305"/>
    </row>
    <row r="681" spans="1:37" ht="15" customHeight="1" x14ac:dyDescent="0.25">
      <c r="A681" s="103" t="s">
        <v>1750</v>
      </c>
      <c r="B681" s="101" t="s">
        <v>2068</v>
      </c>
      <c r="C681" s="101" t="s">
        <v>3988</v>
      </c>
      <c r="D681" s="101" t="s">
        <v>1588</v>
      </c>
      <c r="E681" s="101" t="s">
        <v>1533</v>
      </c>
      <c r="F681" s="102">
        <v>24.67</v>
      </c>
      <c r="G681" s="102">
        <v>24.87</v>
      </c>
      <c r="H681" s="102">
        <v>19.739999999999998</v>
      </c>
      <c r="I681" s="102"/>
      <c r="J681" s="445"/>
      <c r="K681" s="258">
        <f>ROUND(SUMIF('VGT-Bewegungsdaten'!B:B,A681,'VGT-Bewegungsdaten'!D:D),3)</f>
        <v>0</v>
      </c>
      <c r="L681" s="259">
        <f>ROUND(SUMIF('VGT-Bewegungsdaten'!B:B,$A681,'VGT-Bewegungsdaten'!E:E),5)</f>
        <v>0</v>
      </c>
      <c r="N681" s="298" t="s">
        <v>4918</v>
      </c>
      <c r="O681" s="298" t="s">
        <v>4925</v>
      </c>
      <c r="P681" s="261">
        <f>ROUND(SUMIF('AV-Bewegungsdaten'!B:B,A681,'AV-Bewegungsdaten'!D:D),3)</f>
        <v>0</v>
      </c>
      <c r="Q681" s="259">
        <f>ROUND(SUMIF('AV-Bewegungsdaten'!B:B,$A681,'AV-Bewegungsdaten'!E:E),5)</f>
        <v>0</v>
      </c>
      <c r="S681" s="444"/>
      <c r="T681" s="444"/>
      <c r="U681" s="261">
        <f>ROUND(SUMIF('DV-Bewegungsdaten'!B:B,A681,'DV-Bewegungsdaten'!D:D),3)</f>
        <v>0</v>
      </c>
      <c r="V681" s="259">
        <f>ROUND(SUMIF('DV-Bewegungsdaten'!B:B,A681,'DV-Bewegungsdaten'!E:E),5)</f>
        <v>0</v>
      </c>
      <c r="X681" s="444"/>
      <c r="Y681" s="444"/>
      <c r="AK681" s="305"/>
    </row>
    <row r="682" spans="1:37" ht="15" customHeight="1" x14ac:dyDescent="0.25">
      <c r="A682" s="103" t="s">
        <v>1751</v>
      </c>
      <c r="B682" s="101" t="s">
        <v>2068</v>
      </c>
      <c r="C682" s="101" t="s">
        <v>3988</v>
      </c>
      <c r="D682" s="101" t="s">
        <v>1590</v>
      </c>
      <c r="E682" s="101" t="s">
        <v>1536</v>
      </c>
      <c r="F682" s="102">
        <v>24.67</v>
      </c>
      <c r="G682" s="102">
        <v>24.87</v>
      </c>
      <c r="H682" s="102">
        <v>19.739999999999998</v>
      </c>
      <c r="I682" s="102"/>
      <c r="J682" s="445"/>
      <c r="K682" s="258">
        <f>ROUND(SUMIF('VGT-Bewegungsdaten'!B:B,A682,'VGT-Bewegungsdaten'!D:D),3)</f>
        <v>0</v>
      </c>
      <c r="L682" s="259">
        <f>ROUND(SUMIF('VGT-Bewegungsdaten'!B:B,$A682,'VGT-Bewegungsdaten'!E:E),5)</f>
        <v>0</v>
      </c>
      <c r="N682" s="298" t="s">
        <v>4918</v>
      </c>
      <c r="O682" s="298" t="s">
        <v>4925</v>
      </c>
      <c r="P682" s="261">
        <f>ROUND(SUMIF('AV-Bewegungsdaten'!B:B,A682,'AV-Bewegungsdaten'!D:D),3)</f>
        <v>0</v>
      </c>
      <c r="Q682" s="259">
        <f>ROUND(SUMIF('AV-Bewegungsdaten'!B:B,$A682,'AV-Bewegungsdaten'!E:E),5)</f>
        <v>0</v>
      </c>
      <c r="S682" s="444"/>
      <c r="T682" s="444"/>
      <c r="U682" s="261">
        <f>ROUND(SUMIF('DV-Bewegungsdaten'!B:B,A682,'DV-Bewegungsdaten'!D:D),3)</f>
        <v>0</v>
      </c>
      <c r="V682" s="259">
        <f>ROUND(SUMIF('DV-Bewegungsdaten'!B:B,A682,'DV-Bewegungsdaten'!E:E),5)</f>
        <v>0</v>
      </c>
      <c r="X682" s="444"/>
      <c r="Y682" s="444"/>
      <c r="AK682" s="305"/>
    </row>
    <row r="683" spans="1:37" ht="15" customHeight="1" x14ac:dyDescent="0.25">
      <c r="A683" s="103" t="s">
        <v>2631</v>
      </c>
      <c r="B683" s="101" t="s">
        <v>2068</v>
      </c>
      <c r="C683" s="101" t="s">
        <v>3988</v>
      </c>
      <c r="D683" s="101" t="s">
        <v>2554</v>
      </c>
      <c r="E683" s="101" t="s">
        <v>2536</v>
      </c>
      <c r="F683" s="102">
        <v>24.64</v>
      </c>
      <c r="G683" s="102">
        <v>24.84</v>
      </c>
      <c r="H683" s="102">
        <v>19.71</v>
      </c>
      <c r="I683" s="102"/>
      <c r="J683" s="445"/>
      <c r="K683" s="258">
        <f>ROUND(SUMIF('VGT-Bewegungsdaten'!B:B,A683,'VGT-Bewegungsdaten'!D:D),3)</f>
        <v>0</v>
      </c>
      <c r="L683" s="259">
        <f>ROUND(SUMIF('VGT-Bewegungsdaten'!B:B,$A683,'VGT-Bewegungsdaten'!E:E),5)</f>
        <v>0</v>
      </c>
      <c r="N683" s="298" t="s">
        <v>4918</v>
      </c>
      <c r="O683" s="298" t="s">
        <v>4925</v>
      </c>
      <c r="P683" s="261">
        <f>ROUND(SUMIF('AV-Bewegungsdaten'!B:B,A683,'AV-Bewegungsdaten'!D:D),3)</f>
        <v>0</v>
      </c>
      <c r="Q683" s="259">
        <f>ROUND(SUMIF('AV-Bewegungsdaten'!B:B,$A683,'AV-Bewegungsdaten'!E:E),5)</f>
        <v>0</v>
      </c>
      <c r="S683" s="444"/>
      <c r="T683" s="444"/>
      <c r="U683" s="261">
        <f>ROUND(SUMIF('DV-Bewegungsdaten'!B:B,A683,'DV-Bewegungsdaten'!D:D),3)</f>
        <v>0</v>
      </c>
      <c r="V683" s="259">
        <f>ROUND(SUMIF('DV-Bewegungsdaten'!B:B,A683,'DV-Bewegungsdaten'!E:E),5)</f>
        <v>0</v>
      </c>
      <c r="X683" s="444"/>
      <c r="Y683" s="444"/>
      <c r="AK683" s="305"/>
    </row>
    <row r="684" spans="1:37" ht="15" customHeight="1" x14ac:dyDescent="0.25">
      <c r="A684" s="103" t="s">
        <v>3374</v>
      </c>
      <c r="B684" s="101" t="s">
        <v>2068</v>
      </c>
      <c r="C684" s="101" t="s">
        <v>3988</v>
      </c>
      <c r="D684" s="101" t="s">
        <v>3297</v>
      </c>
      <c r="E684" s="101" t="s">
        <v>3279</v>
      </c>
      <c r="F684" s="102">
        <v>24.61</v>
      </c>
      <c r="G684" s="102">
        <v>24.81</v>
      </c>
      <c r="H684" s="102">
        <v>19.690000000000001</v>
      </c>
      <c r="I684" s="102"/>
      <c r="J684" s="445"/>
      <c r="K684" s="258">
        <f>ROUND(SUMIF('VGT-Bewegungsdaten'!B:B,A684,'VGT-Bewegungsdaten'!D:D),3)</f>
        <v>0</v>
      </c>
      <c r="L684" s="259">
        <f>ROUND(SUMIF('VGT-Bewegungsdaten'!B:B,$A684,'VGT-Bewegungsdaten'!E:E),5)</f>
        <v>0</v>
      </c>
      <c r="N684" s="298" t="s">
        <v>4918</v>
      </c>
      <c r="O684" s="298" t="s">
        <v>4925</v>
      </c>
      <c r="P684" s="261">
        <f>ROUND(SUMIF('AV-Bewegungsdaten'!B:B,A684,'AV-Bewegungsdaten'!D:D),3)</f>
        <v>0</v>
      </c>
      <c r="Q684" s="259">
        <f>ROUND(SUMIF('AV-Bewegungsdaten'!B:B,$A684,'AV-Bewegungsdaten'!E:E),5)</f>
        <v>0</v>
      </c>
      <c r="S684" s="444"/>
      <c r="T684" s="444"/>
      <c r="U684" s="261">
        <f>ROUND(SUMIF('DV-Bewegungsdaten'!B:B,A684,'DV-Bewegungsdaten'!D:D),3)</f>
        <v>0</v>
      </c>
      <c r="V684" s="259">
        <f>ROUND(SUMIF('DV-Bewegungsdaten'!B:B,A684,'DV-Bewegungsdaten'!E:E),5)</f>
        <v>0</v>
      </c>
      <c r="X684" s="444"/>
      <c r="Y684" s="444"/>
      <c r="AK684" s="305"/>
    </row>
    <row r="685" spans="1:37" ht="15" customHeight="1" x14ac:dyDescent="0.25">
      <c r="A685" s="103" t="s">
        <v>4135</v>
      </c>
      <c r="B685" s="101" t="s">
        <v>2068</v>
      </c>
      <c r="C685" s="101" t="s">
        <v>3988</v>
      </c>
      <c r="D685" s="101" t="s">
        <v>4058</v>
      </c>
      <c r="E685" s="101" t="s">
        <v>4040</v>
      </c>
      <c r="F685" s="102">
        <v>24.58</v>
      </c>
      <c r="G685" s="102">
        <v>24.779999999999998</v>
      </c>
      <c r="H685" s="102">
        <v>19.66</v>
      </c>
      <c r="I685" s="102"/>
      <c r="J685" s="445"/>
      <c r="K685" s="258">
        <f>ROUND(SUMIF('VGT-Bewegungsdaten'!B:B,A685,'VGT-Bewegungsdaten'!D:D),3)</f>
        <v>0</v>
      </c>
      <c r="L685" s="259">
        <f>ROUND(SUMIF('VGT-Bewegungsdaten'!B:B,$A685,'VGT-Bewegungsdaten'!E:E),5)</f>
        <v>0</v>
      </c>
      <c r="N685" s="298" t="s">
        <v>4918</v>
      </c>
      <c r="O685" s="298" t="s">
        <v>4925</v>
      </c>
      <c r="P685" s="261">
        <f>ROUND(SUMIF('AV-Bewegungsdaten'!B:B,A685,'AV-Bewegungsdaten'!D:D),3)</f>
        <v>0</v>
      </c>
      <c r="Q685" s="259">
        <f>ROUND(SUMIF('AV-Bewegungsdaten'!B:B,$A685,'AV-Bewegungsdaten'!E:E),5)</f>
        <v>0</v>
      </c>
      <c r="S685" s="444"/>
      <c r="T685" s="444"/>
      <c r="U685" s="261">
        <f>ROUND(SUMIF('DV-Bewegungsdaten'!B:B,A685,'DV-Bewegungsdaten'!D:D),3)</f>
        <v>0</v>
      </c>
      <c r="V685" s="259">
        <f>ROUND(SUMIF('DV-Bewegungsdaten'!B:B,A685,'DV-Bewegungsdaten'!E:E),5)</f>
        <v>0</v>
      </c>
      <c r="X685" s="444"/>
      <c r="Y685" s="444"/>
      <c r="AK685" s="305"/>
    </row>
    <row r="686" spans="1:37" ht="15" customHeight="1" x14ac:dyDescent="0.25">
      <c r="A686" s="103" t="s">
        <v>1752</v>
      </c>
      <c r="B686" s="101" t="s">
        <v>2068</v>
      </c>
      <c r="C686" s="101" t="s">
        <v>3988</v>
      </c>
      <c r="D686" s="101" t="s">
        <v>1592</v>
      </c>
      <c r="E686" s="101" t="s">
        <v>2443</v>
      </c>
      <c r="F686" s="102">
        <v>24.67</v>
      </c>
      <c r="G686" s="102">
        <v>24.87</v>
      </c>
      <c r="H686" s="102">
        <v>19.739999999999998</v>
      </c>
      <c r="I686" s="102"/>
      <c r="J686" s="445"/>
      <c r="K686" s="258">
        <f>ROUND(SUMIF('VGT-Bewegungsdaten'!B:B,A686,'VGT-Bewegungsdaten'!D:D),3)</f>
        <v>0</v>
      </c>
      <c r="L686" s="259">
        <f>ROUND(SUMIF('VGT-Bewegungsdaten'!B:B,$A686,'VGT-Bewegungsdaten'!E:E),5)</f>
        <v>0</v>
      </c>
      <c r="N686" s="298" t="s">
        <v>4918</v>
      </c>
      <c r="O686" s="298" t="s">
        <v>4925</v>
      </c>
      <c r="P686" s="261">
        <f>ROUND(SUMIF('AV-Bewegungsdaten'!B:B,A686,'AV-Bewegungsdaten'!D:D),3)</f>
        <v>0</v>
      </c>
      <c r="Q686" s="259">
        <f>ROUND(SUMIF('AV-Bewegungsdaten'!B:B,$A686,'AV-Bewegungsdaten'!E:E),5)</f>
        <v>0</v>
      </c>
      <c r="S686" s="444"/>
      <c r="T686" s="444"/>
      <c r="U686" s="261">
        <f>ROUND(SUMIF('DV-Bewegungsdaten'!B:B,A686,'DV-Bewegungsdaten'!D:D),3)</f>
        <v>0</v>
      </c>
      <c r="V686" s="259">
        <f>ROUND(SUMIF('DV-Bewegungsdaten'!B:B,A686,'DV-Bewegungsdaten'!E:E),5)</f>
        <v>0</v>
      </c>
      <c r="X686" s="444"/>
      <c r="Y686" s="444"/>
      <c r="AK686" s="305"/>
    </row>
    <row r="687" spans="1:37" ht="15" customHeight="1" x14ac:dyDescent="0.25">
      <c r="A687" s="103" t="s">
        <v>1753</v>
      </c>
      <c r="B687" s="101" t="s">
        <v>2068</v>
      </c>
      <c r="C687" s="101" t="s">
        <v>3988</v>
      </c>
      <c r="D687" s="101" t="s">
        <v>1594</v>
      </c>
      <c r="E687" s="101" t="s">
        <v>1533</v>
      </c>
      <c r="F687" s="102">
        <v>27.67</v>
      </c>
      <c r="G687" s="102">
        <v>27.87</v>
      </c>
      <c r="H687" s="102">
        <v>22.14</v>
      </c>
      <c r="I687" s="102"/>
      <c r="J687" s="445"/>
      <c r="K687" s="258">
        <f>ROUND(SUMIF('VGT-Bewegungsdaten'!B:B,A687,'VGT-Bewegungsdaten'!D:D),3)</f>
        <v>0</v>
      </c>
      <c r="L687" s="259">
        <f>ROUND(SUMIF('VGT-Bewegungsdaten'!B:B,$A687,'VGT-Bewegungsdaten'!E:E),5)</f>
        <v>0</v>
      </c>
      <c r="N687" s="298" t="s">
        <v>4918</v>
      </c>
      <c r="O687" s="298" t="s">
        <v>4925</v>
      </c>
      <c r="P687" s="261">
        <f>ROUND(SUMIF('AV-Bewegungsdaten'!B:B,A687,'AV-Bewegungsdaten'!D:D),3)</f>
        <v>0</v>
      </c>
      <c r="Q687" s="259">
        <f>ROUND(SUMIF('AV-Bewegungsdaten'!B:B,$A687,'AV-Bewegungsdaten'!E:E),5)</f>
        <v>0</v>
      </c>
      <c r="S687" s="444"/>
      <c r="T687" s="444"/>
      <c r="U687" s="261">
        <f>ROUND(SUMIF('DV-Bewegungsdaten'!B:B,A687,'DV-Bewegungsdaten'!D:D),3)</f>
        <v>0</v>
      </c>
      <c r="V687" s="259">
        <f>ROUND(SUMIF('DV-Bewegungsdaten'!B:B,A687,'DV-Bewegungsdaten'!E:E),5)</f>
        <v>0</v>
      </c>
      <c r="X687" s="444"/>
      <c r="Y687" s="444"/>
      <c r="AK687" s="305"/>
    </row>
    <row r="688" spans="1:37" ht="15" customHeight="1" x14ac:dyDescent="0.25">
      <c r="A688" s="103" t="s">
        <v>1754</v>
      </c>
      <c r="B688" s="101" t="s">
        <v>2068</v>
      </c>
      <c r="C688" s="101" t="s">
        <v>3988</v>
      </c>
      <c r="D688" s="101" t="s">
        <v>1596</v>
      </c>
      <c r="E688" s="101" t="s">
        <v>1536</v>
      </c>
      <c r="F688" s="102">
        <v>27.67</v>
      </c>
      <c r="G688" s="102">
        <v>27.87</v>
      </c>
      <c r="H688" s="102">
        <v>22.14</v>
      </c>
      <c r="I688" s="102"/>
      <c r="J688" s="445"/>
      <c r="K688" s="258">
        <f>ROUND(SUMIF('VGT-Bewegungsdaten'!B:B,A688,'VGT-Bewegungsdaten'!D:D),3)</f>
        <v>0</v>
      </c>
      <c r="L688" s="259">
        <f>ROUND(SUMIF('VGT-Bewegungsdaten'!B:B,$A688,'VGT-Bewegungsdaten'!E:E),5)</f>
        <v>0</v>
      </c>
      <c r="N688" s="298" t="s">
        <v>4918</v>
      </c>
      <c r="O688" s="298" t="s">
        <v>4925</v>
      </c>
      <c r="P688" s="261">
        <f>ROUND(SUMIF('AV-Bewegungsdaten'!B:B,A688,'AV-Bewegungsdaten'!D:D),3)</f>
        <v>0</v>
      </c>
      <c r="Q688" s="259">
        <f>ROUND(SUMIF('AV-Bewegungsdaten'!B:B,$A688,'AV-Bewegungsdaten'!E:E),5)</f>
        <v>0</v>
      </c>
      <c r="S688" s="444"/>
      <c r="T688" s="444"/>
      <c r="U688" s="261">
        <f>ROUND(SUMIF('DV-Bewegungsdaten'!B:B,A688,'DV-Bewegungsdaten'!D:D),3)</f>
        <v>0</v>
      </c>
      <c r="V688" s="259">
        <f>ROUND(SUMIF('DV-Bewegungsdaten'!B:B,A688,'DV-Bewegungsdaten'!E:E),5)</f>
        <v>0</v>
      </c>
      <c r="X688" s="444"/>
      <c r="Y688" s="444"/>
      <c r="AK688" s="305"/>
    </row>
    <row r="689" spans="1:37" ht="15" customHeight="1" x14ac:dyDescent="0.25">
      <c r="A689" s="103" t="s">
        <v>2632</v>
      </c>
      <c r="B689" s="101" t="s">
        <v>2068</v>
      </c>
      <c r="C689" s="101" t="s">
        <v>3988</v>
      </c>
      <c r="D689" s="101" t="s">
        <v>2556</v>
      </c>
      <c r="E689" s="101" t="s">
        <v>2536</v>
      </c>
      <c r="F689" s="102">
        <v>27.64</v>
      </c>
      <c r="G689" s="102">
        <v>27.84</v>
      </c>
      <c r="H689" s="102">
        <v>22.11</v>
      </c>
      <c r="I689" s="102"/>
      <c r="J689" s="445"/>
      <c r="K689" s="258">
        <f>ROUND(SUMIF('VGT-Bewegungsdaten'!B:B,A689,'VGT-Bewegungsdaten'!D:D),3)</f>
        <v>0</v>
      </c>
      <c r="L689" s="259">
        <f>ROUND(SUMIF('VGT-Bewegungsdaten'!B:B,$A689,'VGT-Bewegungsdaten'!E:E),5)</f>
        <v>0</v>
      </c>
      <c r="N689" s="298" t="s">
        <v>4918</v>
      </c>
      <c r="O689" s="298" t="s">
        <v>4925</v>
      </c>
      <c r="P689" s="261">
        <f>ROUND(SUMIF('AV-Bewegungsdaten'!B:B,A689,'AV-Bewegungsdaten'!D:D),3)</f>
        <v>0</v>
      </c>
      <c r="Q689" s="259">
        <f>ROUND(SUMIF('AV-Bewegungsdaten'!B:B,$A689,'AV-Bewegungsdaten'!E:E),5)</f>
        <v>0</v>
      </c>
      <c r="S689" s="444"/>
      <c r="T689" s="444"/>
      <c r="U689" s="261">
        <f>ROUND(SUMIF('DV-Bewegungsdaten'!B:B,A689,'DV-Bewegungsdaten'!D:D),3)</f>
        <v>0</v>
      </c>
      <c r="V689" s="259">
        <f>ROUND(SUMIF('DV-Bewegungsdaten'!B:B,A689,'DV-Bewegungsdaten'!E:E),5)</f>
        <v>0</v>
      </c>
      <c r="X689" s="444"/>
      <c r="Y689" s="444"/>
      <c r="AK689" s="305"/>
    </row>
    <row r="690" spans="1:37" ht="15" customHeight="1" x14ac:dyDescent="0.25">
      <c r="A690" s="103" t="s">
        <v>3375</v>
      </c>
      <c r="B690" s="101" t="s">
        <v>2068</v>
      </c>
      <c r="C690" s="101" t="s">
        <v>3988</v>
      </c>
      <c r="D690" s="101" t="s">
        <v>3299</v>
      </c>
      <c r="E690" s="101" t="s">
        <v>3279</v>
      </c>
      <c r="F690" s="102">
        <v>27.61</v>
      </c>
      <c r="G690" s="102">
        <v>27.81</v>
      </c>
      <c r="H690" s="102">
        <v>22.09</v>
      </c>
      <c r="I690" s="102"/>
      <c r="J690" s="445"/>
      <c r="K690" s="258">
        <f>ROUND(SUMIF('VGT-Bewegungsdaten'!B:B,A690,'VGT-Bewegungsdaten'!D:D),3)</f>
        <v>0</v>
      </c>
      <c r="L690" s="259">
        <f>ROUND(SUMIF('VGT-Bewegungsdaten'!B:B,$A690,'VGT-Bewegungsdaten'!E:E),5)</f>
        <v>0</v>
      </c>
      <c r="N690" s="298" t="s">
        <v>4918</v>
      </c>
      <c r="O690" s="298" t="s">
        <v>4925</v>
      </c>
      <c r="P690" s="261">
        <f>ROUND(SUMIF('AV-Bewegungsdaten'!B:B,A690,'AV-Bewegungsdaten'!D:D),3)</f>
        <v>0</v>
      </c>
      <c r="Q690" s="259">
        <f>ROUND(SUMIF('AV-Bewegungsdaten'!B:B,$A690,'AV-Bewegungsdaten'!E:E),5)</f>
        <v>0</v>
      </c>
      <c r="S690" s="444"/>
      <c r="T690" s="444"/>
      <c r="U690" s="261">
        <f>ROUND(SUMIF('DV-Bewegungsdaten'!B:B,A690,'DV-Bewegungsdaten'!D:D),3)</f>
        <v>0</v>
      </c>
      <c r="V690" s="259">
        <f>ROUND(SUMIF('DV-Bewegungsdaten'!B:B,A690,'DV-Bewegungsdaten'!E:E),5)</f>
        <v>0</v>
      </c>
      <c r="X690" s="444"/>
      <c r="Y690" s="444"/>
      <c r="AK690" s="305"/>
    </row>
    <row r="691" spans="1:37" ht="15" customHeight="1" x14ac:dyDescent="0.25">
      <c r="A691" s="103" t="s">
        <v>4136</v>
      </c>
      <c r="B691" s="101" t="s">
        <v>2068</v>
      </c>
      <c r="C691" s="101" t="s">
        <v>3988</v>
      </c>
      <c r="D691" s="101" t="s">
        <v>4060</v>
      </c>
      <c r="E691" s="101" t="s">
        <v>4040</v>
      </c>
      <c r="F691" s="102">
        <v>27.58</v>
      </c>
      <c r="G691" s="102">
        <v>27.779999999999998</v>
      </c>
      <c r="H691" s="102">
        <v>22.06</v>
      </c>
      <c r="I691" s="102"/>
      <c r="J691" s="445"/>
      <c r="K691" s="258">
        <f>ROUND(SUMIF('VGT-Bewegungsdaten'!B:B,A691,'VGT-Bewegungsdaten'!D:D),3)</f>
        <v>0</v>
      </c>
      <c r="L691" s="259">
        <f>ROUND(SUMIF('VGT-Bewegungsdaten'!B:B,$A691,'VGT-Bewegungsdaten'!E:E),5)</f>
        <v>0</v>
      </c>
      <c r="N691" s="298" t="s">
        <v>4918</v>
      </c>
      <c r="O691" s="298" t="s">
        <v>4925</v>
      </c>
      <c r="P691" s="261">
        <f>ROUND(SUMIF('AV-Bewegungsdaten'!B:B,A691,'AV-Bewegungsdaten'!D:D),3)</f>
        <v>0</v>
      </c>
      <c r="Q691" s="259">
        <f>ROUND(SUMIF('AV-Bewegungsdaten'!B:B,$A691,'AV-Bewegungsdaten'!E:E),5)</f>
        <v>0</v>
      </c>
      <c r="S691" s="444"/>
      <c r="T691" s="444"/>
      <c r="U691" s="261">
        <f>ROUND(SUMIF('DV-Bewegungsdaten'!B:B,A691,'DV-Bewegungsdaten'!D:D),3)</f>
        <v>0</v>
      </c>
      <c r="V691" s="259">
        <f>ROUND(SUMIF('DV-Bewegungsdaten'!B:B,A691,'DV-Bewegungsdaten'!E:E),5)</f>
        <v>0</v>
      </c>
      <c r="X691" s="444"/>
      <c r="Y691" s="444"/>
      <c r="AK691" s="305"/>
    </row>
    <row r="692" spans="1:37" ht="15" customHeight="1" x14ac:dyDescent="0.25">
      <c r="A692" s="103" t="s">
        <v>1755</v>
      </c>
      <c r="B692" s="101" t="s">
        <v>2068</v>
      </c>
      <c r="C692" s="101" t="s">
        <v>3988</v>
      </c>
      <c r="D692" s="101" t="s">
        <v>1598</v>
      </c>
      <c r="E692" s="101" t="s">
        <v>2443</v>
      </c>
      <c r="F692" s="102">
        <v>25.67</v>
      </c>
      <c r="G692" s="102">
        <v>25.87</v>
      </c>
      <c r="H692" s="102">
        <v>20.54</v>
      </c>
      <c r="I692" s="102"/>
      <c r="J692" s="445"/>
      <c r="K692" s="258">
        <f>ROUND(SUMIF('VGT-Bewegungsdaten'!B:B,A692,'VGT-Bewegungsdaten'!D:D),3)</f>
        <v>0</v>
      </c>
      <c r="L692" s="259">
        <f>ROUND(SUMIF('VGT-Bewegungsdaten'!B:B,$A692,'VGT-Bewegungsdaten'!E:E),5)</f>
        <v>0</v>
      </c>
      <c r="N692" s="298" t="s">
        <v>4918</v>
      </c>
      <c r="O692" s="298" t="s">
        <v>4925</v>
      </c>
      <c r="P692" s="261">
        <f>ROUND(SUMIF('AV-Bewegungsdaten'!B:B,A692,'AV-Bewegungsdaten'!D:D),3)</f>
        <v>0</v>
      </c>
      <c r="Q692" s="259">
        <f>ROUND(SUMIF('AV-Bewegungsdaten'!B:B,$A692,'AV-Bewegungsdaten'!E:E),5)</f>
        <v>0</v>
      </c>
      <c r="S692" s="444"/>
      <c r="T692" s="444"/>
      <c r="U692" s="261">
        <f>ROUND(SUMIF('DV-Bewegungsdaten'!B:B,A692,'DV-Bewegungsdaten'!D:D),3)</f>
        <v>0</v>
      </c>
      <c r="V692" s="259">
        <f>ROUND(SUMIF('DV-Bewegungsdaten'!B:B,A692,'DV-Bewegungsdaten'!E:E),5)</f>
        <v>0</v>
      </c>
      <c r="X692" s="444"/>
      <c r="Y692" s="444"/>
      <c r="AK692" s="305"/>
    </row>
    <row r="693" spans="1:37" ht="15" customHeight="1" x14ac:dyDescent="0.25">
      <c r="A693" s="103" t="s">
        <v>1756</v>
      </c>
      <c r="B693" s="101" t="s">
        <v>2068</v>
      </c>
      <c r="C693" s="101" t="s">
        <v>3988</v>
      </c>
      <c r="D693" s="101" t="s">
        <v>1600</v>
      </c>
      <c r="E693" s="101" t="s">
        <v>1533</v>
      </c>
      <c r="F693" s="102">
        <v>28.67</v>
      </c>
      <c r="G693" s="102">
        <v>28.87</v>
      </c>
      <c r="H693" s="102">
        <v>22.94</v>
      </c>
      <c r="I693" s="102"/>
      <c r="J693" s="445"/>
      <c r="K693" s="258">
        <f>ROUND(SUMIF('VGT-Bewegungsdaten'!B:B,A693,'VGT-Bewegungsdaten'!D:D),3)</f>
        <v>0</v>
      </c>
      <c r="L693" s="259">
        <f>ROUND(SUMIF('VGT-Bewegungsdaten'!B:B,$A693,'VGT-Bewegungsdaten'!E:E),5)</f>
        <v>0</v>
      </c>
      <c r="N693" s="298" t="s">
        <v>4918</v>
      </c>
      <c r="O693" s="298" t="s">
        <v>4925</v>
      </c>
      <c r="P693" s="261">
        <f>ROUND(SUMIF('AV-Bewegungsdaten'!B:B,A693,'AV-Bewegungsdaten'!D:D),3)</f>
        <v>0</v>
      </c>
      <c r="Q693" s="259">
        <f>ROUND(SUMIF('AV-Bewegungsdaten'!B:B,$A693,'AV-Bewegungsdaten'!E:E),5)</f>
        <v>0</v>
      </c>
      <c r="S693" s="444"/>
      <c r="T693" s="444"/>
      <c r="U693" s="261">
        <f>ROUND(SUMIF('DV-Bewegungsdaten'!B:B,A693,'DV-Bewegungsdaten'!D:D),3)</f>
        <v>0</v>
      </c>
      <c r="V693" s="259">
        <f>ROUND(SUMIF('DV-Bewegungsdaten'!B:B,A693,'DV-Bewegungsdaten'!E:E),5)</f>
        <v>0</v>
      </c>
      <c r="X693" s="444"/>
      <c r="Y693" s="444"/>
      <c r="AK693" s="305"/>
    </row>
    <row r="694" spans="1:37" ht="15" customHeight="1" x14ac:dyDescent="0.25">
      <c r="A694" s="103" t="s">
        <v>1757</v>
      </c>
      <c r="B694" s="101" t="s">
        <v>2068</v>
      </c>
      <c r="C694" s="101" t="s">
        <v>3988</v>
      </c>
      <c r="D694" s="101" t="s">
        <v>1602</v>
      </c>
      <c r="E694" s="101" t="s">
        <v>1536</v>
      </c>
      <c r="F694" s="102">
        <v>28.67</v>
      </c>
      <c r="G694" s="102">
        <v>28.87</v>
      </c>
      <c r="H694" s="102">
        <v>22.94</v>
      </c>
      <c r="I694" s="102"/>
      <c r="J694" s="445"/>
      <c r="K694" s="258">
        <f>ROUND(SUMIF('VGT-Bewegungsdaten'!B:B,A694,'VGT-Bewegungsdaten'!D:D),3)</f>
        <v>0</v>
      </c>
      <c r="L694" s="259">
        <f>ROUND(SUMIF('VGT-Bewegungsdaten'!B:B,$A694,'VGT-Bewegungsdaten'!E:E),5)</f>
        <v>0</v>
      </c>
      <c r="N694" s="298" t="s">
        <v>4918</v>
      </c>
      <c r="O694" s="298" t="s">
        <v>4925</v>
      </c>
      <c r="P694" s="261">
        <f>ROUND(SUMIF('AV-Bewegungsdaten'!B:B,A694,'AV-Bewegungsdaten'!D:D),3)</f>
        <v>0</v>
      </c>
      <c r="Q694" s="259">
        <f>ROUND(SUMIF('AV-Bewegungsdaten'!B:B,$A694,'AV-Bewegungsdaten'!E:E),5)</f>
        <v>0</v>
      </c>
      <c r="S694" s="444"/>
      <c r="T694" s="444"/>
      <c r="U694" s="261">
        <f>ROUND(SUMIF('DV-Bewegungsdaten'!B:B,A694,'DV-Bewegungsdaten'!D:D),3)</f>
        <v>0</v>
      </c>
      <c r="V694" s="259">
        <f>ROUND(SUMIF('DV-Bewegungsdaten'!B:B,A694,'DV-Bewegungsdaten'!E:E),5)</f>
        <v>0</v>
      </c>
      <c r="X694" s="444"/>
      <c r="Y694" s="444"/>
      <c r="AK694" s="305"/>
    </row>
    <row r="695" spans="1:37" ht="15" customHeight="1" x14ac:dyDescent="0.25">
      <c r="A695" s="103" t="s">
        <v>2633</v>
      </c>
      <c r="B695" s="101" t="s">
        <v>2068</v>
      </c>
      <c r="C695" s="101" t="s">
        <v>3988</v>
      </c>
      <c r="D695" s="101" t="s">
        <v>2558</v>
      </c>
      <c r="E695" s="101" t="s">
        <v>2536</v>
      </c>
      <c r="F695" s="102">
        <v>28.64</v>
      </c>
      <c r="G695" s="102">
        <v>28.84</v>
      </c>
      <c r="H695" s="102">
        <v>22.91</v>
      </c>
      <c r="I695" s="102"/>
      <c r="J695" s="445"/>
      <c r="K695" s="258">
        <f>ROUND(SUMIF('VGT-Bewegungsdaten'!B:B,A695,'VGT-Bewegungsdaten'!D:D),3)</f>
        <v>0</v>
      </c>
      <c r="L695" s="259">
        <f>ROUND(SUMIF('VGT-Bewegungsdaten'!B:B,$A695,'VGT-Bewegungsdaten'!E:E),5)</f>
        <v>0</v>
      </c>
      <c r="N695" s="298" t="s">
        <v>4918</v>
      </c>
      <c r="O695" s="298" t="s">
        <v>4925</v>
      </c>
      <c r="P695" s="261">
        <f>ROUND(SUMIF('AV-Bewegungsdaten'!B:B,A695,'AV-Bewegungsdaten'!D:D),3)</f>
        <v>0</v>
      </c>
      <c r="Q695" s="259">
        <f>ROUND(SUMIF('AV-Bewegungsdaten'!B:B,$A695,'AV-Bewegungsdaten'!E:E),5)</f>
        <v>0</v>
      </c>
      <c r="S695" s="444"/>
      <c r="T695" s="444"/>
      <c r="U695" s="261">
        <f>ROUND(SUMIF('DV-Bewegungsdaten'!B:B,A695,'DV-Bewegungsdaten'!D:D),3)</f>
        <v>0</v>
      </c>
      <c r="V695" s="259">
        <f>ROUND(SUMIF('DV-Bewegungsdaten'!B:B,A695,'DV-Bewegungsdaten'!E:E),5)</f>
        <v>0</v>
      </c>
      <c r="X695" s="444"/>
      <c r="Y695" s="444"/>
      <c r="AK695" s="305"/>
    </row>
    <row r="696" spans="1:37" ht="15" customHeight="1" x14ac:dyDescent="0.25">
      <c r="A696" s="103" t="s">
        <v>3376</v>
      </c>
      <c r="B696" s="101" t="s">
        <v>2068</v>
      </c>
      <c r="C696" s="101" t="s">
        <v>3988</v>
      </c>
      <c r="D696" s="101" t="s">
        <v>3301</v>
      </c>
      <c r="E696" s="101" t="s">
        <v>3279</v>
      </c>
      <c r="F696" s="102">
        <v>28.61</v>
      </c>
      <c r="G696" s="102">
        <v>28.81</v>
      </c>
      <c r="H696" s="102">
        <v>22.89</v>
      </c>
      <c r="I696" s="102"/>
      <c r="J696" s="445"/>
      <c r="K696" s="258">
        <f>ROUND(SUMIF('VGT-Bewegungsdaten'!B:B,A696,'VGT-Bewegungsdaten'!D:D),3)</f>
        <v>0</v>
      </c>
      <c r="L696" s="259">
        <f>ROUND(SUMIF('VGT-Bewegungsdaten'!B:B,$A696,'VGT-Bewegungsdaten'!E:E),5)</f>
        <v>0</v>
      </c>
      <c r="N696" s="298" t="s">
        <v>4918</v>
      </c>
      <c r="O696" s="298" t="s">
        <v>4925</v>
      </c>
      <c r="P696" s="261">
        <f>ROUND(SUMIF('AV-Bewegungsdaten'!B:B,A696,'AV-Bewegungsdaten'!D:D),3)</f>
        <v>0</v>
      </c>
      <c r="Q696" s="259">
        <f>ROUND(SUMIF('AV-Bewegungsdaten'!B:B,$A696,'AV-Bewegungsdaten'!E:E),5)</f>
        <v>0</v>
      </c>
      <c r="S696" s="444"/>
      <c r="T696" s="444"/>
      <c r="U696" s="261">
        <f>ROUND(SUMIF('DV-Bewegungsdaten'!B:B,A696,'DV-Bewegungsdaten'!D:D),3)</f>
        <v>0</v>
      </c>
      <c r="V696" s="259">
        <f>ROUND(SUMIF('DV-Bewegungsdaten'!B:B,A696,'DV-Bewegungsdaten'!E:E),5)</f>
        <v>0</v>
      </c>
      <c r="X696" s="444"/>
      <c r="Y696" s="444"/>
      <c r="AK696" s="305"/>
    </row>
    <row r="697" spans="1:37" ht="15" customHeight="1" x14ac:dyDescent="0.25">
      <c r="A697" s="103" t="s">
        <v>4137</v>
      </c>
      <c r="B697" s="101" t="s">
        <v>2068</v>
      </c>
      <c r="C697" s="101" t="s">
        <v>3988</v>
      </c>
      <c r="D697" s="101" t="s">
        <v>4062</v>
      </c>
      <c r="E697" s="101" t="s">
        <v>4040</v>
      </c>
      <c r="F697" s="102">
        <v>28.58</v>
      </c>
      <c r="G697" s="102">
        <v>28.779999999999998</v>
      </c>
      <c r="H697" s="102">
        <v>22.86</v>
      </c>
      <c r="I697" s="102"/>
      <c r="J697" s="445"/>
      <c r="K697" s="258">
        <f>ROUND(SUMIF('VGT-Bewegungsdaten'!B:B,A697,'VGT-Bewegungsdaten'!D:D),3)</f>
        <v>0</v>
      </c>
      <c r="L697" s="259">
        <f>ROUND(SUMIF('VGT-Bewegungsdaten'!B:B,$A697,'VGT-Bewegungsdaten'!E:E),5)</f>
        <v>0</v>
      </c>
      <c r="N697" s="298" t="s">
        <v>4918</v>
      </c>
      <c r="O697" s="298" t="s">
        <v>4925</v>
      </c>
      <c r="P697" s="261">
        <f>ROUND(SUMIF('AV-Bewegungsdaten'!B:B,A697,'AV-Bewegungsdaten'!D:D),3)</f>
        <v>0</v>
      </c>
      <c r="Q697" s="259">
        <f>ROUND(SUMIF('AV-Bewegungsdaten'!B:B,$A697,'AV-Bewegungsdaten'!E:E),5)</f>
        <v>0</v>
      </c>
      <c r="S697" s="444"/>
      <c r="T697" s="444"/>
      <c r="U697" s="261">
        <f>ROUND(SUMIF('DV-Bewegungsdaten'!B:B,A697,'DV-Bewegungsdaten'!D:D),3)</f>
        <v>0</v>
      </c>
      <c r="V697" s="259">
        <f>ROUND(SUMIF('DV-Bewegungsdaten'!B:B,A697,'DV-Bewegungsdaten'!E:E),5)</f>
        <v>0</v>
      </c>
      <c r="X697" s="444"/>
      <c r="Y697" s="444"/>
      <c r="AK697" s="305"/>
    </row>
    <row r="698" spans="1:37" ht="15" customHeight="1" x14ac:dyDescent="0.25">
      <c r="A698" s="103" t="s">
        <v>2435</v>
      </c>
      <c r="B698" s="101" t="s">
        <v>2068</v>
      </c>
      <c r="C698" s="101" t="s">
        <v>3988</v>
      </c>
      <c r="D698" s="101" t="s">
        <v>1603</v>
      </c>
      <c r="E698" s="101" t="s">
        <v>2443</v>
      </c>
      <c r="F698" s="102">
        <v>10</v>
      </c>
      <c r="G698" s="102">
        <v>10.199999999999999</v>
      </c>
      <c r="H698" s="102">
        <v>8</v>
      </c>
      <c r="I698" s="102"/>
      <c r="J698" s="445"/>
      <c r="K698" s="258">
        <f>ROUND(SUMIF('VGT-Bewegungsdaten'!B:B,A698,'VGT-Bewegungsdaten'!D:D),3)</f>
        <v>0</v>
      </c>
      <c r="L698" s="259">
        <f>ROUND(SUMIF('VGT-Bewegungsdaten'!B:B,$A698,'VGT-Bewegungsdaten'!E:E),5)</f>
        <v>0</v>
      </c>
      <c r="N698" s="298" t="s">
        <v>4918</v>
      </c>
      <c r="O698" s="298" t="s">
        <v>4925</v>
      </c>
      <c r="P698" s="261">
        <f>ROUND(SUMIF('AV-Bewegungsdaten'!B:B,A698,'AV-Bewegungsdaten'!D:D),3)</f>
        <v>0</v>
      </c>
      <c r="Q698" s="259">
        <f>ROUND(SUMIF('AV-Bewegungsdaten'!B:B,$A698,'AV-Bewegungsdaten'!E:E),5)</f>
        <v>0</v>
      </c>
      <c r="S698" s="444"/>
      <c r="T698" s="444"/>
      <c r="U698" s="261">
        <f>ROUND(SUMIF('DV-Bewegungsdaten'!B:B,A698,'DV-Bewegungsdaten'!D:D),3)</f>
        <v>0</v>
      </c>
      <c r="V698" s="259">
        <f>ROUND(SUMIF('DV-Bewegungsdaten'!B:B,A698,'DV-Bewegungsdaten'!E:E),5)</f>
        <v>0</v>
      </c>
      <c r="X698" s="444"/>
      <c r="Y698" s="444"/>
      <c r="AK698" s="305"/>
    </row>
    <row r="699" spans="1:37" ht="15" customHeight="1" x14ac:dyDescent="0.25">
      <c r="A699" s="103" t="s">
        <v>1758</v>
      </c>
      <c r="B699" s="101" t="s">
        <v>2068</v>
      </c>
      <c r="C699" s="101" t="s">
        <v>3988</v>
      </c>
      <c r="D699" s="101" t="s">
        <v>1605</v>
      </c>
      <c r="E699" s="101" t="s">
        <v>1533</v>
      </c>
      <c r="F699" s="102">
        <v>13</v>
      </c>
      <c r="G699" s="102">
        <v>13.2</v>
      </c>
      <c r="H699" s="102">
        <v>10.4</v>
      </c>
      <c r="I699" s="102"/>
      <c r="J699" s="445"/>
      <c r="K699" s="258">
        <f>ROUND(SUMIF('VGT-Bewegungsdaten'!B:B,A699,'VGT-Bewegungsdaten'!D:D),3)</f>
        <v>0</v>
      </c>
      <c r="L699" s="259">
        <f>ROUND(SUMIF('VGT-Bewegungsdaten'!B:B,$A699,'VGT-Bewegungsdaten'!E:E),5)</f>
        <v>0</v>
      </c>
      <c r="N699" s="298" t="s">
        <v>4918</v>
      </c>
      <c r="O699" s="298" t="s">
        <v>4925</v>
      </c>
      <c r="P699" s="261">
        <f>ROUND(SUMIF('AV-Bewegungsdaten'!B:B,A699,'AV-Bewegungsdaten'!D:D),3)</f>
        <v>0</v>
      </c>
      <c r="Q699" s="259">
        <f>ROUND(SUMIF('AV-Bewegungsdaten'!B:B,$A699,'AV-Bewegungsdaten'!E:E),5)</f>
        <v>0</v>
      </c>
      <c r="S699" s="444"/>
      <c r="T699" s="444"/>
      <c r="U699" s="261">
        <f>ROUND(SUMIF('DV-Bewegungsdaten'!B:B,A699,'DV-Bewegungsdaten'!D:D),3)</f>
        <v>0</v>
      </c>
      <c r="V699" s="259">
        <f>ROUND(SUMIF('DV-Bewegungsdaten'!B:B,A699,'DV-Bewegungsdaten'!E:E),5)</f>
        <v>0</v>
      </c>
      <c r="X699" s="444"/>
      <c r="Y699" s="444"/>
      <c r="AK699" s="305"/>
    </row>
    <row r="700" spans="1:37" ht="15" customHeight="1" x14ac:dyDescent="0.25">
      <c r="A700" s="103" t="s">
        <v>1759</v>
      </c>
      <c r="B700" s="101" t="s">
        <v>2068</v>
      </c>
      <c r="C700" s="101" t="s">
        <v>3988</v>
      </c>
      <c r="D700" s="101" t="s">
        <v>1607</v>
      </c>
      <c r="E700" s="101" t="s">
        <v>1536</v>
      </c>
      <c r="F700" s="102">
        <v>13</v>
      </c>
      <c r="G700" s="102">
        <v>13.2</v>
      </c>
      <c r="H700" s="102">
        <v>10.4</v>
      </c>
      <c r="I700" s="102"/>
      <c r="J700" s="445"/>
      <c r="K700" s="258">
        <f>ROUND(SUMIF('VGT-Bewegungsdaten'!B:B,A700,'VGT-Bewegungsdaten'!D:D),3)</f>
        <v>0</v>
      </c>
      <c r="L700" s="259">
        <f>ROUND(SUMIF('VGT-Bewegungsdaten'!B:B,$A700,'VGT-Bewegungsdaten'!E:E),5)</f>
        <v>0</v>
      </c>
      <c r="N700" s="298" t="s">
        <v>4918</v>
      </c>
      <c r="O700" s="298" t="s">
        <v>4925</v>
      </c>
      <c r="P700" s="261">
        <f>ROUND(SUMIF('AV-Bewegungsdaten'!B:B,A700,'AV-Bewegungsdaten'!D:D),3)</f>
        <v>0</v>
      </c>
      <c r="Q700" s="259">
        <f>ROUND(SUMIF('AV-Bewegungsdaten'!B:B,$A700,'AV-Bewegungsdaten'!E:E),5)</f>
        <v>0</v>
      </c>
      <c r="S700" s="444"/>
      <c r="T700" s="444"/>
      <c r="U700" s="261">
        <f>ROUND(SUMIF('DV-Bewegungsdaten'!B:B,A700,'DV-Bewegungsdaten'!D:D),3)</f>
        <v>0</v>
      </c>
      <c r="V700" s="259">
        <f>ROUND(SUMIF('DV-Bewegungsdaten'!B:B,A700,'DV-Bewegungsdaten'!E:E),5)</f>
        <v>0</v>
      </c>
      <c r="X700" s="444"/>
      <c r="Y700" s="444"/>
      <c r="AK700" s="305"/>
    </row>
    <row r="701" spans="1:37" ht="15" customHeight="1" x14ac:dyDescent="0.25">
      <c r="A701" s="103" t="s">
        <v>2634</v>
      </c>
      <c r="B701" s="101" t="s">
        <v>2068</v>
      </c>
      <c r="C701" s="101" t="s">
        <v>3988</v>
      </c>
      <c r="D701" s="101" t="s">
        <v>2560</v>
      </c>
      <c r="E701" s="101" t="s">
        <v>2536</v>
      </c>
      <c r="F701" s="102">
        <v>12.97</v>
      </c>
      <c r="G701" s="102">
        <v>13.17</v>
      </c>
      <c r="H701" s="102">
        <v>10.38</v>
      </c>
      <c r="I701" s="102"/>
      <c r="J701" s="445"/>
      <c r="K701" s="258">
        <f>ROUND(SUMIF('VGT-Bewegungsdaten'!B:B,A701,'VGT-Bewegungsdaten'!D:D),3)</f>
        <v>0</v>
      </c>
      <c r="L701" s="259">
        <f>ROUND(SUMIF('VGT-Bewegungsdaten'!B:B,$A701,'VGT-Bewegungsdaten'!E:E),5)</f>
        <v>0</v>
      </c>
      <c r="N701" s="298" t="s">
        <v>4918</v>
      </c>
      <c r="O701" s="298" t="s">
        <v>4925</v>
      </c>
      <c r="P701" s="261">
        <f>ROUND(SUMIF('AV-Bewegungsdaten'!B:B,A701,'AV-Bewegungsdaten'!D:D),3)</f>
        <v>0</v>
      </c>
      <c r="Q701" s="259">
        <f>ROUND(SUMIF('AV-Bewegungsdaten'!B:B,$A701,'AV-Bewegungsdaten'!E:E),5)</f>
        <v>0</v>
      </c>
      <c r="S701" s="444"/>
      <c r="T701" s="444"/>
      <c r="U701" s="261">
        <f>ROUND(SUMIF('DV-Bewegungsdaten'!B:B,A701,'DV-Bewegungsdaten'!D:D),3)</f>
        <v>0</v>
      </c>
      <c r="V701" s="259">
        <f>ROUND(SUMIF('DV-Bewegungsdaten'!B:B,A701,'DV-Bewegungsdaten'!E:E),5)</f>
        <v>0</v>
      </c>
      <c r="X701" s="444"/>
      <c r="Y701" s="444"/>
      <c r="AK701" s="305"/>
    </row>
    <row r="702" spans="1:37" ht="15" customHeight="1" x14ac:dyDescent="0.25">
      <c r="A702" s="103" t="s">
        <v>3377</v>
      </c>
      <c r="B702" s="101" t="s">
        <v>2068</v>
      </c>
      <c r="C702" s="101" t="s">
        <v>3988</v>
      </c>
      <c r="D702" s="101" t="s">
        <v>3303</v>
      </c>
      <c r="E702" s="101" t="s">
        <v>3279</v>
      </c>
      <c r="F702" s="102">
        <v>12.94</v>
      </c>
      <c r="G702" s="102">
        <v>13.139999999999999</v>
      </c>
      <c r="H702" s="102">
        <v>10.35</v>
      </c>
      <c r="I702" s="102"/>
      <c r="J702" s="445"/>
      <c r="K702" s="258">
        <f>ROUND(SUMIF('VGT-Bewegungsdaten'!B:B,A702,'VGT-Bewegungsdaten'!D:D),3)</f>
        <v>0</v>
      </c>
      <c r="L702" s="259">
        <f>ROUND(SUMIF('VGT-Bewegungsdaten'!B:B,$A702,'VGT-Bewegungsdaten'!E:E),5)</f>
        <v>0</v>
      </c>
      <c r="N702" s="298" t="s">
        <v>4918</v>
      </c>
      <c r="O702" s="298" t="s">
        <v>4925</v>
      </c>
      <c r="P702" s="261">
        <f>ROUND(SUMIF('AV-Bewegungsdaten'!B:B,A702,'AV-Bewegungsdaten'!D:D),3)</f>
        <v>0</v>
      </c>
      <c r="Q702" s="259">
        <f>ROUND(SUMIF('AV-Bewegungsdaten'!B:B,$A702,'AV-Bewegungsdaten'!E:E),5)</f>
        <v>0</v>
      </c>
      <c r="S702" s="444"/>
      <c r="T702" s="444"/>
      <c r="U702" s="261">
        <f>ROUND(SUMIF('DV-Bewegungsdaten'!B:B,A702,'DV-Bewegungsdaten'!D:D),3)</f>
        <v>0</v>
      </c>
      <c r="V702" s="259">
        <f>ROUND(SUMIF('DV-Bewegungsdaten'!B:B,A702,'DV-Bewegungsdaten'!E:E),5)</f>
        <v>0</v>
      </c>
      <c r="X702" s="444"/>
      <c r="Y702" s="444"/>
      <c r="AK702" s="305"/>
    </row>
    <row r="703" spans="1:37" ht="15" customHeight="1" x14ac:dyDescent="0.25">
      <c r="A703" s="103" t="s">
        <v>4138</v>
      </c>
      <c r="B703" s="101" t="s">
        <v>2068</v>
      </c>
      <c r="C703" s="101" t="s">
        <v>3988</v>
      </c>
      <c r="D703" s="101" t="s">
        <v>4064</v>
      </c>
      <c r="E703" s="101" t="s">
        <v>4040</v>
      </c>
      <c r="F703" s="102">
        <v>12.91</v>
      </c>
      <c r="G703" s="102">
        <v>13.11</v>
      </c>
      <c r="H703" s="102">
        <v>10.33</v>
      </c>
      <c r="I703" s="102"/>
      <c r="J703" s="445"/>
      <c r="K703" s="258">
        <f>ROUND(SUMIF('VGT-Bewegungsdaten'!B:B,A703,'VGT-Bewegungsdaten'!D:D),3)</f>
        <v>0</v>
      </c>
      <c r="L703" s="259">
        <f>ROUND(SUMIF('VGT-Bewegungsdaten'!B:B,$A703,'VGT-Bewegungsdaten'!E:E),5)</f>
        <v>0</v>
      </c>
      <c r="N703" s="298" t="s">
        <v>4918</v>
      </c>
      <c r="O703" s="298" t="s">
        <v>4925</v>
      </c>
      <c r="P703" s="261">
        <f>ROUND(SUMIF('AV-Bewegungsdaten'!B:B,A703,'AV-Bewegungsdaten'!D:D),3)</f>
        <v>0</v>
      </c>
      <c r="Q703" s="259">
        <f>ROUND(SUMIF('AV-Bewegungsdaten'!B:B,$A703,'AV-Bewegungsdaten'!E:E),5)</f>
        <v>0</v>
      </c>
      <c r="S703" s="444"/>
      <c r="T703" s="444"/>
      <c r="U703" s="261">
        <f>ROUND(SUMIF('DV-Bewegungsdaten'!B:B,A703,'DV-Bewegungsdaten'!D:D),3)</f>
        <v>0</v>
      </c>
      <c r="V703" s="259">
        <f>ROUND(SUMIF('DV-Bewegungsdaten'!B:B,A703,'DV-Bewegungsdaten'!E:E),5)</f>
        <v>0</v>
      </c>
      <c r="X703" s="444"/>
      <c r="Y703" s="444"/>
      <c r="AK703" s="305"/>
    </row>
    <row r="704" spans="1:37" ht="15" customHeight="1" x14ac:dyDescent="0.25">
      <c r="A704" s="103" t="s">
        <v>1760</v>
      </c>
      <c r="B704" s="101" t="s">
        <v>2068</v>
      </c>
      <c r="C704" s="101" t="s">
        <v>3988</v>
      </c>
      <c r="D704" s="101" t="s">
        <v>1609</v>
      </c>
      <c r="E704" s="101" t="s">
        <v>2443</v>
      </c>
      <c r="F704" s="102">
        <v>11</v>
      </c>
      <c r="G704" s="102">
        <v>11.2</v>
      </c>
      <c r="H704" s="102">
        <v>8.8000000000000007</v>
      </c>
      <c r="I704" s="102"/>
      <c r="J704" s="445"/>
      <c r="K704" s="258">
        <f>ROUND(SUMIF('VGT-Bewegungsdaten'!B:B,A704,'VGT-Bewegungsdaten'!D:D),3)</f>
        <v>0</v>
      </c>
      <c r="L704" s="259">
        <f>ROUND(SUMIF('VGT-Bewegungsdaten'!B:B,$A704,'VGT-Bewegungsdaten'!E:E),5)</f>
        <v>0</v>
      </c>
      <c r="N704" s="298" t="s">
        <v>4918</v>
      </c>
      <c r="O704" s="298" t="s">
        <v>4925</v>
      </c>
      <c r="P704" s="261">
        <f>ROUND(SUMIF('AV-Bewegungsdaten'!B:B,A704,'AV-Bewegungsdaten'!D:D),3)</f>
        <v>0</v>
      </c>
      <c r="Q704" s="259">
        <f>ROUND(SUMIF('AV-Bewegungsdaten'!B:B,$A704,'AV-Bewegungsdaten'!E:E),5)</f>
        <v>0</v>
      </c>
      <c r="S704" s="444"/>
      <c r="T704" s="444"/>
      <c r="U704" s="261">
        <f>ROUND(SUMIF('DV-Bewegungsdaten'!B:B,A704,'DV-Bewegungsdaten'!D:D),3)</f>
        <v>0</v>
      </c>
      <c r="V704" s="259">
        <f>ROUND(SUMIF('DV-Bewegungsdaten'!B:B,A704,'DV-Bewegungsdaten'!E:E),5)</f>
        <v>0</v>
      </c>
      <c r="X704" s="444"/>
      <c r="Y704" s="444"/>
      <c r="AK704" s="305"/>
    </row>
    <row r="705" spans="1:37" ht="15" customHeight="1" x14ac:dyDescent="0.25">
      <c r="A705" s="103" t="s">
        <v>1761</v>
      </c>
      <c r="B705" s="101" t="s">
        <v>2068</v>
      </c>
      <c r="C705" s="101" t="s">
        <v>3988</v>
      </c>
      <c r="D705" s="101" t="s">
        <v>1611</v>
      </c>
      <c r="E705" s="101" t="s">
        <v>1533</v>
      </c>
      <c r="F705" s="102">
        <v>14</v>
      </c>
      <c r="G705" s="102">
        <v>14.2</v>
      </c>
      <c r="H705" s="102">
        <v>11.2</v>
      </c>
      <c r="I705" s="102"/>
      <c r="J705" s="445"/>
      <c r="K705" s="258">
        <f>ROUND(SUMIF('VGT-Bewegungsdaten'!B:B,A705,'VGT-Bewegungsdaten'!D:D),3)</f>
        <v>0</v>
      </c>
      <c r="L705" s="259">
        <f>ROUND(SUMIF('VGT-Bewegungsdaten'!B:B,$A705,'VGT-Bewegungsdaten'!E:E),5)</f>
        <v>0</v>
      </c>
      <c r="N705" s="298" t="s">
        <v>4918</v>
      </c>
      <c r="O705" s="298" t="s">
        <v>4925</v>
      </c>
      <c r="P705" s="261">
        <f>ROUND(SUMIF('AV-Bewegungsdaten'!B:B,A705,'AV-Bewegungsdaten'!D:D),3)</f>
        <v>0</v>
      </c>
      <c r="Q705" s="259">
        <f>ROUND(SUMIF('AV-Bewegungsdaten'!B:B,$A705,'AV-Bewegungsdaten'!E:E),5)</f>
        <v>0</v>
      </c>
      <c r="S705" s="444"/>
      <c r="T705" s="444"/>
      <c r="U705" s="261">
        <f>ROUND(SUMIF('DV-Bewegungsdaten'!B:B,A705,'DV-Bewegungsdaten'!D:D),3)</f>
        <v>0</v>
      </c>
      <c r="V705" s="259">
        <f>ROUND(SUMIF('DV-Bewegungsdaten'!B:B,A705,'DV-Bewegungsdaten'!E:E),5)</f>
        <v>0</v>
      </c>
      <c r="X705" s="444"/>
      <c r="Y705" s="444"/>
      <c r="AK705" s="305"/>
    </row>
    <row r="706" spans="1:37" ht="15" customHeight="1" x14ac:dyDescent="0.25">
      <c r="A706" s="103" t="s">
        <v>1762</v>
      </c>
      <c r="B706" s="101" t="s">
        <v>2068</v>
      </c>
      <c r="C706" s="101" t="s">
        <v>3988</v>
      </c>
      <c r="D706" s="101" t="s">
        <v>1613</v>
      </c>
      <c r="E706" s="101" t="s">
        <v>1536</v>
      </c>
      <c r="F706" s="102">
        <v>14</v>
      </c>
      <c r="G706" s="102">
        <v>14.2</v>
      </c>
      <c r="H706" s="102">
        <v>11.2</v>
      </c>
      <c r="I706" s="102"/>
      <c r="J706" s="445"/>
      <c r="K706" s="258">
        <f>ROUND(SUMIF('VGT-Bewegungsdaten'!B:B,A706,'VGT-Bewegungsdaten'!D:D),3)</f>
        <v>0</v>
      </c>
      <c r="L706" s="259">
        <f>ROUND(SUMIF('VGT-Bewegungsdaten'!B:B,$A706,'VGT-Bewegungsdaten'!E:E),5)</f>
        <v>0</v>
      </c>
      <c r="N706" s="298" t="s">
        <v>4918</v>
      </c>
      <c r="O706" s="298" t="s">
        <v>4925</v>
      </c>
      <c r="P706" s="261">
        <f>ROUND(SUMIF('AV-Bewegungsdaten'!B:B,A706,'AV-Bewegungsdaten'!D:D),3)</f>
        <v>0</v>
      </c>
      <c r="Q706" s="259">
        <f>ROUND(SUMIF('AV-Bewegungsdaten'!B:B,$A706,'AV-Bewegungsdaten'!E:E),5)</f>
        <v>0</v>
      </c>
      <c r="S706" s="444"/>
      <c r="T706" s="444"/>
      <c r="U706" s="261">
        <f>ROUND(SUMIF('DV-Bewegungsdaten'!B:B,A706,'DV-Bewegungsdaten'!D:D),3)</f>
        <v>0</v>
      </c>
      <c r="V706" s="259">
        <f>ROUND(SUMIF('DV-Bewegungsdaten'!B:B,A706,'DV-Bewegungsdaten'!E:E),5)</f>
        <v>0</v>
      </c>
      <c r="X706" s="444"/>
      <c r="Y706" s="444"/>
      <c r="AK706" s="305"/>
    </row>
    <row r="707" spans="1:37" ht="15" customHeight="1" x14ac:dyDescent="0.25">
      <c r="A707" s="103" t="s">
        <v>2635</v>
      </c>
      <c r="B707" s="101" t="s">
        <v>2068</v>
      </c>
      <c r="C707" s="101" t="s">
        <v>3988</v>
      </c>
      <c r="D707" s="101" t="s">
        <v>2562</v>
      </c>
      <c r="E707" s="101" t="s">
        <v>2536</v>
      </c>
      <c r="F707" s="102">
        <v>13.97</v>
      </c>
      <c r="G707" s="102">
        <v>14.17</v>
      </c>
      <c r="H707" s="102">
        <v>11.18</v>
      </c>
      <c r="I707" s="102"/>
      <c r="J707" s="445"/>
      <c r="K707" s="258">
        <f>ROUND(SUMIF('VGT-Bewegungsdaten'!B:B,A707,'VGT-Bewegungsdaten'!D:D),3)</f>
        <v>0</v>
      </c>
      <c r="L707" s="259">
        <f>ROUND(SUMIF('VGT-Bewegungsdaten'!B:B,$A707,'VGT-Bewegungsdaten'!E:E),5)</f>
        <v>0</v>
      </c>
      <c r="N707" s="298" t="s">
        <v>4918</v>
      </c>
      <c r="O707" s="298" t="s">
        <v>4925</v>
      </c>
      <c r="P707" s="261">
        <f>ROUND(SUMIF('AV-Bewegungsdaten'!B:B,A707,'AV-Bewegungsdaten'!D:D),3)</f>
        <v>0</v>
      </c>
      <c r="Q707" s="259">
        <f>ROUND(SUMIF('AV-Bewegungsdaten'!B:B,$A707,'AV-Bewegungsdaten'!E:E),5)</f>
        <v>0</v>
      </c>
      <c r="S707" s="444"/>
      <c r="T707" s="444"/>
      <c r="U707" s="261">
        <f>ROUND(SUMIF('DV-Bewegungsdaten'!B:B,A707,'DV-Bewegungsdaten'!D:D),3)</f>
        <v>0</v>
      </c>
      <c r="V707" s="259">
        <f>ROUND(SUMIF('DV-Bewegungsdaten'!B:B,A707,'DV-Bewegungsdaten'!E:E),5)</f>
        <v>0</v>
      </c>
      <c r="X707" s="444"/>
      <c r="Y707" s="444"/>
      <c r="AK707" s="305"/>
    </row>
    <row r="708" spans="1:37" ht="15" customHeight="1" x14ac:dyDescent="0.25">
      <c r="A708" s="103" t="s">
        <v>3378</v>
      </c>
      <c r="B708" s="101" t="s">
        <v>2068</v>
      </c>
      <c r="C708" s="101" t="s">
        <v>3988</v>
      </c>
      <c r="D708" s="101" t="s">
        <v>3305</v>
      </c>
      <c r="E708" s="101" t="s">
        <v>3279</v>
      </c>
      <c r="F708" s="102">
        <v>13.94</v>
      </c>
      <c r="G708" s="102">
        <v>14.139999999999999</v>
      </c>
      <c r="H708" s="102">
        <v>11.15</v>
      </c>
      <c r="I708" s="102"/>
      <c r="J708" s="445"/>
      <c r="K708" s="258">
        <f>ROUND(SUMIF('VGT-Bewegungsdaten'!B:B,A708,'VGT-Bewegungsdaten'!D:D),3)</f>
        <v>0</v>
      </c>
      <c r="L708" s="259">
        <f>ROUND(SUMIF('VGT-Bewegungsdaten'!B:B,$A708,'VGT-Bewegungsdaten'!E:E),5)</f>
        <v>0</v>
      </c>
      <c r="N708" s="298" t="s">
        <v>4918</v>
      </c>
      <c r="O708" s="298" t="s">
        <v>4925</v>
      </c>
      <c r="P708" s="261">
        <f>ROUND(SUMIF('AV-Bewegungsdaten'!B:B,A708,'AV-Bewegungsdaten'!D:D),3)</f>
        <v>0</v>
      </c>
      <c r="Q708" s="259">
        <f>ROUND(SUMIF('AV-Bewegungsdaten'!B:B,$A708,'AV-Bewegungsdaten'!E:E),5)</f>
        <v>0</v>
      </c>
      <c r="S708" s="444"/>
      <c r="T708" s="444"/>
      <c r="U708" s="261">
        <f>ROUND(SUMIF('DV-Bewegungsdaten'!B:B,A708,'DV-Bewegungsdaten'!D:D),3)</f>
        <v>0</v>
      </c>
      <c r="V708" s="259">
        <f>ROUND(SUMIF('DV-Bewegungsdaten'!B:B,A708,'DV-Bewegungsdaten'!E:E),5)</f>
        <v>0</v>
      </c>
      <c r="X708" s="444"/>
      <c r="Y708" s="444"/>
      <c r="AK708" s="305"/>
    </row>
    <row r="709" spans="1:37" ht="15" customHeight="1" x14ac:dyDescent="0.25">
      <c r="A709" s="103" t="s">
        <v>4139</v>
      </c>
      <c r="B709" s="101" t="s">
        <v>2068</v>
      </c>
      <c r="C709" s="101" t="s">
        <v>3988</v>
      </c>
      <c r="D709" s="101" t="s">
        <v>4066</v>
      </c>
      <c r="E709" s="101" t="s">
        <v>4040</v>
      </c>
      <c r="F709" s="102">
        <v>13.91</v>
      </c>
      <c r="G709" s="102">
        <v>14.11</v>
      </c>
      <c r="H709" s="102">
        <v>11.13</v>
      </c>
      <c r="I709" s="102"/>
      <c r="J709" s="445"/>
      <c r="K709" s="258">
        <f>ROUND(SUMIF('VGT-Bewegungsdaten'!B:B,A709,'VGT-Bewegungsdaten'!D:D),3)</f>
        <v>0</v>
      </c>
      <c r="L709" s="259">
        <f>ROUND(SUMIF('VGT-Bewegungsdaten'!B:B,$A709,'VGT-Bewegungsdaten'!E:E),5)</f>
        <v>0</v>
      </c>
      <c r="N709" s="298" t="s">
        <v>4918</v>
      </c>
      <c r="O709" s="298" t="s">
        <v>4925</v>
      </c>
      <c r="P709" s="261">
        <f>ROUND(SUMIF('AV-Bewegungsdaten'!B:B,A709,'AV-Bewegungsdaten'!D:D),3)</f>
        <v>0</v>
      </c>
      <c r="Q709" s="259">
        <f>ROUND(SUMIF('AV-Bewegungsdaten'!B:B,$A709,'AV-Bewegungsdaten'!E:E),5)</f>
        <v>0</v>
      </c>
      <c r="S709" s="444"/>
      <c r="T709" s="444"/>
      <c r="U709" s="261">
        <f>ROUND(SUMIF('DV-Bewegungsdaten'!B:B,A709,'DV-Bewegungsdaten'!D:D),3)</f>
        <v>0</v>
      </c>
      <c r="V709" s="259">
        <f>ROUND(SUMIF('DV-Bewegungsdaten'!B:B,A709,'DV-Bewegungsdaten'!E:E),5)</f>
        <v>0</v>
      </c>
      <c r="X709" s="444"/>
      <c r="Y709" s="444"/>
      <c r="AK709" s="305"/>
    </row>
    <row r="710" spans="1:37" ht="15" customHeight="1" x14ac:dyDescent="0.25">
      <c r="A710" s="103" t="s">
        <v>7100</v>
      </c>
      <c r="B710" s="101" t="s">
        <v>2068</v>
      </c>
      <c r="C710" s="101" t="s">
        <v>3988</v>
      </c>
      <c r="D710" s="101" t="s">
        <v>7094</v>
      </c>
      <c r="E710" s="101" t="s">
        <v>6372</v>
      </c>
      <c r="F710" s="102">
        <v>13.77</v>
      </c>
      <c r="G710" s="102">
        <v>13.969999999999999</v>
      </c>
      <c r="H710" s="102">
        <v>11.02</v>
      </c>
      <c r="I710" s="102"/>
      <c r="J710" s="445"/>
      <c r="K710" s="258">
        <f>ROUND(SUMIF('VGT-Bewegungsdaten'!B:B,A710,'VGT-Bewegungsdaten'!D:D),3)</f>
        <v>0</v>
      </c>
      <c r="L710" s="259">
        <f>ROUND(SUMIF('VGT-Bewegungsdaten'!B:B,$A710,'VGT-Bewegungsdaten'!E:E),5)</f>
        <v>0</v>
      </c>
      <c r="N710" s="298" t="s">
        <v>4918</v>
      </c>
      <c r="O710" s="298" t="s">
        <v>4925</v>
      </c>
      <c r="P710" s="261">
        <f>ROUND(SUMIF('AV-Bewegungsdaten'!B:B,A710,'AV-Bewegungsdaten'!D:D),3)</f>
        <v>0</v>
      </c>
      <c r="Q710" s="259">
        <f>ROUND(SUMIF('AV-Bewegungsdaten'!B:B,$A710,'AV-Bewegungsdaten'!E:E),5)</f>
        <v>0</v>
      </c>
      <c r="S710" s="444"/>
      <c r="T710" s="444"/>
      <c r="U710" s="261">
        <f>ROUND(SUMIF('DV-Bewegungsdaten'!B:B,A710,'DV-Bewegungsdaten'!D:D),3)</f>
        <v>0</v>
      </c>
      <c r="V710" s="259">
        <f>ROUND(SUMIF('DV-Bewegungsdaten'!B:B,A710,'DV-Bewegungsdaten'!E:E),5)</f>
        <v>0</v>
      </c>
      <c r="X710" s="444"/>
      <c r="Y710" s="444"/>
      <c r="AK710" s="305"/>
    </row>
    <row r="711" spans="1:37" ht="15" customHeight="1" x14ac:dyDescent="0.25">
      <c r="A711" s="103" t="s">
        <v>2436</v>
      </c>
      <c r="B711" s="101" t="s">
        <v>2068</v>
      </c>
      <c r="C711" s="101" t="s">
        <v>3988</v>
      </c>
      <c r="D711" s="101" t="s">
        <v>1614</v>
      </c>
      <c r="E711" s="101" t="s">
        <v>2443</v>
      </c>
      <c r="F711" s="102">
        <v>16</v>
      </c>
      <c r="G711" s="102">
        <v>16.2</v>
      </c>
      <c r="H711" s="102">
        <v>12.8</v>
      </c>
      <c r="I711" s="102"/>
      <c r="J711" s="445"/>
      <c r="K711" s="258">
        <f>ROUND(SUMIF('VGT-Bewegungsdaten'!B:B,A711,'VGT-Bewegungsdaten'!D:D),3)</f>
        <v>0</v>
      </c>
      <c r="L711" s="259">
        <f>ROUND(SUMIF('VGT-Bewegungsdaten'!B:B,$A711,'VGT-Bewegungsdaten'!E:E),5)</f>
        <v>0</v>
      </c>
      <c r="N711" s="298" t="s">
        <v>4918</v>
      </c>
      <c r="O711" s="298" t="s">
        <v>4925</v>
      </c>
      <c r="P711" s="261">
        <f>ROUND(SUMIF('AV-Bewegungsdaten'!B:B,A711,'AV-Bewegungsdaten'!D:D),3)</f>
        <v>0</v>
      </c>
      <c r="Q711" s="259">
        <f>ROUND(SUMIF('AV-Bewegungsdaten'!B:B,$A711,'AV-Bewegungsdaten'!E:E),5)</f>
        <v>0</v>
      </c>
      <c r="S711" s="444"/>
      <c r="T711" s="444"/>
      <c r="U711" s="261">
        <f>ROUND(SUMIF('DV-Bewegungsdaten'!B:B,A711,'DV-Bewegungsdaten'!D:D),3)</f>
        <v>0</v>
      </c>
      <c r="V711" s="259">
        <f>ROUND(SUMIF('DV-Bewegungsdaten'!B:B,A711,'DV-Bewegungsdaten'!E:E),5)</f>
        <v>0</v>
      </c>
      <c r="X711" s="444"/>
      <c r="Y711" s="444"/>
      <c r="AK711" s="305"/>
    </row>
    <row r="712" spans="1:37" ht="15" customHeight="1" x14ac:dyDescent="0.25">
      <c r="A712" s="103" t="s">
        <v>1763</v>
      </c>
      <c r="B712" s="101" t="s">
        <v>2068</v>
      </c>
      <c r="C712" s="101" t="s">
        <v>3988</v>
      </c>
      <c r="D712" s="101" t="s">
        <v>1616</v>
      </c>
      <c r="E712" s="101" t="s">
        <v>1533</v>
      </c>
      <c r="F712" s="102">
        <v>19</v>
      </c>
      <c r="G712" s="102">
        <v>19.2</v>
      </c>
      <c r="H712" s="102">
        <v>15.2</v>
      </c>
      <c r="I712" s="102"/>
      <c r="J712" s="445"/>
      <c r="K712" s="258">
        <f>ROUND(SUMIF('VGT-Bewegungsdaten'!B:B,A712,'VGT-Bewegungsdaten'!D:D),3)</f>
        <v>0</v>
      </c>
      <c r="L712" s="259">
        <f>ROUND(SUMIF('VGT-Bewegungsdaten'!B:B,$A712,'VGT-Bewegungsdaten'!E:E),5)</f>
        <v>0</v>
      </c>
      <c r="N712" s="298" t="s">
        <v>4918</v>
      </c>
      <c r="O712" s="298" t="s">
        <v>4925</v>
      </c>
      <c r="P712" s="261">
        <f>ROUND(SUMIF('AV-Bewegungsdaten'!B:B,A712,'AV-Bewegungsdaten'!D:D),3)</f>
        <v>0</v>
      </c>
      <c r="Q712" s="259">
        <f>ROUND(SUMIF('AV-Bewegungsdaten'!B:B,$A712,'AV-Bewegungsdaten'!E:E),5)</f>
        <v>0</v>
      </c>
      <c r="S712" s="444"/>
      <c r="T712" s="444"/>
      <c r="U712" s="261">
        <f>ROUND(SUMIF('DV-Bewegungsdaten'!B:B,A712,'DV-Bewegungsdaten'!D:D),3)</f>
        <v>0</v>
      </c>
      <c r="V712" s="259">
        <f>ROUND(SUMIF('DV-Bewegungsdaten'!B:B,A712,'DV-Bewegungsdaten'!E:E),5)</f>
        <v>0</v>
      </c>
      <c r="X712" s="444"/>
      <c r="Y712" s="444"/>
      <c r="AK712" s="305"/>
    </row>
    <row r="713" spans="1:37" ht="15" customHeight="1" x14ac:dyDescent="0.25">
      <c r="A713" s="103" t="s">
        <v>1764</v>
      </c>
      <c r="B713" s="101" t="s">
        <v>2068</v>
      </c>
      <c r="C713" s="101" t="s">
        <v>3988</v>
      </c>
      <c r="D713" s="101" t="s">
        <v>1618</v>
      </c>
      <c r="E713" s="101" t="s">
        <v>1536</v>
      </c>
      <c r="F713" s="102">
        <v>19</v>
      </c>
      <c r="G713" s="102">
        <v>19.2</v>
      </c>
      <c r="H713" s="102">
        <v>15.2</v>
      </c>
      <c r="I713" s="102"/>
      <c r="J713" s="445"/>
      <c r="K713" s="258">
        <f>ROUND(SUMIF('VGT-Bewegungsdaten'!B:B,A713,'VGT-Bewegungsdaten'!D:D),3)</f>
        <v>0</v>
      </c>
      <c r="L713" s="259">
        <f>ROUND(SUMIF('VGT-Bewegungsdaten'!B:B,$A713,'VGT-Bewegungsdaten'!E:E),5)</f>
        <v>0</v>
      </c>
      <c r="N713" s="298" t="s">
        <v>4918</v>
      </c>
      <c r="O713" s="298" t="s">
        <v>4925</v>
      </c>
      <c r="P713" s="261">
        <f>ROUND(SUMIF('AV-Bewegungsdaten'!B:B,A713,'AV-Bewegungsdaten'!D:D),3)</f>
        <v>0</v>
      </c>
      <c r="Q713" s="259">
        <f>ROUND(SUMIF('AV-Bewegungsdaten'!B:B,$A713,'AV-Bewegungsdaten'!E:E),5)</f>
        <v>0</v>
      </c>
      <c r="S713" s="444"/>
      <c r="T713" s="444"/>
      <c r="U713" s="261">
        <f>ROUND(SUMIF('DV-Bewegungsdaten'!B:B,A713,'DV-Bewegungsdaten'!D:D),3)</f>
        <v>0</v>
      </c>
      <c r="V713" s="259">
        <f>ROUND(SUMIF('DV-Bewegungsdaten'!B:B,A713,'DV-Bewegungsdaten'!E:E),5)</f>
        <v>0</v>
      </c>
      <c r="X713" s="444"/>
      <c r="Y713" s="444"/>
      <c r="AK713" s="305"/>
    </row>
    <row r="714" spans="1:37" ht="15" customHeight="1" x14ac:dyDescent="0.25">
      <c r="A714" s="103" t="s">
        <v>2636</v>
      </c>
      <c r="B714" s="101" t="s">
        <v>2068</v>
      </c>
      <c r="C714" s="101" t="s">
        <v>3988</v>
      </c>
      <c r="D714" s="101" t="s">
        <v>2564</v>
      </c>
      <c r="E714" s="101" t="s">
        <v>2536</v>
      </c>
      <c r="F714" s="102">
        <v>18.97</v>
      </c>
      <c r="G714" s="102">
        <v>19.169999999999998</v>
      </c>
      <c r="H714" s="102">
        <v>15.18</v>
      </c>
      <c r="I714" s="102"/>
      <c r="J714" s="445"/>
      <c r="K714" s="258">
        <f>ROUND(SUMIF('VGT-Bewegungsdaten'!B:B,A714,'VGT-Bewegungsdaten'!D:D),3)</f>
        <v>0</v>
      </c>
      <c r="L714" s="259">
        <f>ROUND(SUMIF('VGT-Bewegungsdaten'!B:B,$A714,'VGT-Bewegungsdaten'!E:E),5)</f>
        <v>0</v>
      </c>
      <c r="N714" s="298" t="s">
        <v>4918</v>
      </c>
      <c r="O714" s="298" t="s">
        <v>4925</v>
      </c>
      <c r="P714" s="261">
        <f>ROUND(SUMIF('AV-Bewegungsdaten'!B:B,A714,'AV-Bewegungsdaten'!D:D),3)</f>
        <v>0</v>
      </c>
      <c r="Q714" s="259">
        <f>ROUND(SUMIF('AV-Bewegungsdaten'!B:B,$A714,'AV-Bewegungsdaten'!E:E),5)</f>
        <v>0</v>
      </c>
      <c r="S714" s="444"/>
      <c r="T714" s="444"/>
      <c r="U714" s="261">
        <f>ROUND(SUMIF('DV-Bewegungsdaten'!B:B,A714,'DV-Bewegungsdaten'!D:D),3)</f>
        <v>0</v>
      </c>
      <c r="V714" s="259">
        <f>ROUND(SUMIF('DV-Bewegungsdaten'!B:B,A714,'DV-Bewegungsdaten'!E:E),5)</f>
        <v>0</v>
      </c>
      <c r="X714" s="444"/>
      <c r="Y714" s="444"/>
      <c r="AK714" s="305"/>
    </row>
    <row r="715" spans="1:37" ht="15" customHeight="1" x14ac:dyDescent="0.25">
      <c r="A715" s="103" t="s">
        <v>3379</v>
      </c>
      <c r="B715" s="101" t="s">
        <v>2068</v>
      </c>
      <c r="C715" s="101" t="s">
        <v>3988</v>
      </c>
      <c r="D715" s="101" t="s">
        <v>3307</v>
      </c>
      <c r="E715" s="101" t="s">
        <v>3279</v>
      </c>
      <c r="F715" s="102">
        <v>18.939999999999998</v>
      </c>
      <c r="G715" s="102">
        <v>19.139999999999997</v>
      </c>
      <c r="H715" s="102">
        <v>15.15</v>
      </c>
      <c r="I715" s="102"/>
      <c r="J715" s="445"/>
      <c r="K715" s="258">
        <f>ROUND(SUMIF('VGT-Bewegungsdaten'!B:B,A715,'VGT-Bewegungsdaten'!D:D),3)</f>
        <v>0</v>
      </c>
      <c r="L715" s="259">
        <f>ROUND(SUMIF('VGT-Bewegungsdaten'!B:B,$A715,'VGT-Bewegungsdaten'!E:E),5)</f>
        <v>0</v>
      </c>
      <c r="N715" s="298" t="s">
        <v>4918</v>
      </c>
      <c r="O715" s="298" t="s">
        <v>4925</v>
      </c>
      <c r="P715" s="261">
        <f>ROUND(SUMIF('AV-Bewegungsdaten'!B:B,A715,'AV-Bewegungsdaten'!D:D),3)</f>
        <v>0</v>
      </c>
      <c r="Q715" s="259">
        <f>ROUND(SUMIF('AV-Bewegungsdaten'!B:B,$A715,'AV-Bewegungsdaten'!E:E),5)</f>
        <v>0</v>
      </c>
      <c r="S715" s="444"/>
      <c r="T715" s="444"/>
      <c r="U715" s="261">
        <f>ROUND(SUMIF('DV-Bewegungsdaten'!B:B,A715,'DV-Bewegungsdaten'!D:D),3)</f>
        <v>0</v>
      </c>
      <c r="V715" s="259">
        <f>ROUND(SUMIF('DV-Bewegungsdaten'!B:B,A715,'DV-Bewegungsdaten'!E:E),5)</f>
        <v>0</v>
      </c>
      <c r="X715" s="444"/>
      <c r="Y715" s="444"/>
      <c r="AK715" s="305"/>
    </row>
    <row r="716" spans="1:37" ht="15" customHeight="1" x14ac:dyDescent="0.25">
      <c r="A716" s="103" t="s">
        <v>4140</v>
      </c>
      <c r="B716" s="101" t="s">
        <v>2068</v>
      </c>
      <c r="C716" s="101" t="s">
        <v>3988</v>
      </c>
      <c r="D716" s="101" t="s">
        <v>4068</v>
      </c>
      <c r="E716" s="101" t="s">
        <v>4040</v>
      </c>
      <c r="F716" s="102">
        <v>18.91</v>
      </c>
      <c r="G716" s="102">
        <v>19.11</v>
      </c>
      <c r="H716" s="102">
        <v>15.13</v>
      </c>
      <c r="I716" s="102"/>
      <c r="J716" s="445"/>
      <c r="K716" s="258">
        <f>ROUND(SUMIF('VGT-Bewegungsdaten'!B:B,A716,'VGT-Bewegungsdaten'!D:D),3)</f>
        <v>0</v>
      </c>
      <c r="L716" s="259">
        <f>ROUND(SUMIF('VGT-Bewegungsdaten'!B:B,$A716,'VGT-Bewegungsdaten'!E:E),5)</f>
        <v>0</v>
      </c>
      <c r="N716" s="298" t="s">
        <v>4918</v>
      </c>
      <c r="O716" s="298" t="s">
        <v>4925</v>
      </c>
      <c r="P716" s="261">
        <f>ROUND(SUMIF('AV-Bewegungsdaten'!B:B,A716,'AV-Bewegungsdaten'!D:D),3)</f>
        <v>0</v>
      </c>
      <c r="Q716" s="259">
        <f>ROUND(SUMIF('AV-Bewegungsdaten'!B:B,$A716,'AV-Bewegungsdaten'!E:E),5)</f>
        <v>0</v>
      </c>
      <c r="S716" s="444"/>
      <c r="T716" s="444"/>
      <c r="U716" s="261">
        <f>ROUND(SUMIF('DV-Bewegungsdaten'!B:B,A716,'DV-Bewegungsdaten'!D:D),3)</f>
        <v>0</v>
      </c>
      <c r="V716" s="259">
        <f>ROUND(SUMIF('DV-Bewegungsdaten'!B:B,A716,'DV-Bewegungsdaten'!E:E),5)</f>
        <v>0</v>
      </c>
      <c r="X716" s="444"/>
      <c r="Y716" s="444"/>
      <c r="AK716" s="305"/>
    </row>
    <row r="717" spans="1:37" ht="15" customHeight="1" x14ac:dyDescent="0.25">
      <c r="A717" s="103" t="s">
        <v>1765</v>
      </c>
      <c r="B717" s="101" t="s">
        <v>2068</v>
      </c>
      <c r="C717" s="101" t="s">
        <v>3988</v>
      </c>
      <c r="D717" s="101" t="s">
        <v>1620</v>
      </c>
      <c r="E717" s="101" t="s">
        <v>2443</v>
      </c>
      <c r="F717" s="102">
        <v>17</v>
      </c>
      <c r="G717" s="102">
        <v>17.2</v>
      </c>
      <c r="H717" s="102">
        <v>13.6</v>
      </c>
      <c r="I717" s="102"/>
      <c r="J717" s="445"/>
      <c r="K717" s="258">
        <f>ROUND(SUMIF('VGT-Bewegungsdaten'!B:B,A717,'VGT-Bewegungsdaten'!D:D),3)</f>
        <v>0</v>
      </c>
      <c r="L717" s="259">
        <f>ROUND(SUMIF('VGT-Bewegungsdaten'!B:B,$A717,'VGT-Bewegungsdaten'!E:E),5)</f>
        <v>0</v>
      </c>
      <c r="N717" s="298" t="s">
        <v>4918</v>
      </c>
      <c r="O717" s="298" t="s">
        <v>4925</v>
      </c>
      <c r="P717" s="261">
        <f>ROUND(SUMIF('AV-Bewegungsdaten'!B:B,A717,'AV-Bewegungsdaten'!D:D),3)</f>
        <v>0</v>
      </c>
      <c r="Q717" s="259">
        <f>ROUND(SUMIF('AV-Bewegungsdaten'!B:B,$A717,'AV-Bewegungsdaten'!E:E),5)</f>
        <v>0</v>
      </c>
      <c r="S717" s="444"/>
      <c r="T717" s="444"/>
      <c r="U717" s="261">
        <f>ROUND(SUMIF('DV-Bewegungsdaten'!B:B,A717,'DV-Bewegungsdaten'!D:D),3)</f>
        <v>0</v>
      </c>
      <c r="V717" s="259">
        <f>ROUND(SUMIF('DV-Bewegungsdaten'!B:B,A717,'DV-Bewegungsdaten'!E:E),5)</f>
        <v>0</v>
      </c>
      <c r="X717" s="444"/>
      <c r="Y717" s="444"/>
      <c r="AK717" s="305"/>
    </row>
    <row r="718" spans="1:37" ht="15" customHeight="1" x14ac:dyDescent="0.25">
      <c r="A718" s="103" t="s">
        <v>1766</v>
      </c>
      <c r="B718" s="101" t="s">
        <v>2068</v>
      </c>
      <c r="C718" s="101" t="s">
        <v>3988</v>
      </c>
      <c r="D718" s="101" t="s">
        <v>225</v>
      </c>
      <c r="E718" s="101" t="s">
        <v>1533</v>
      </c>
      <c r="F718" s="102">
        <v>20</v>
      </c>
      <c r="G718" s="102">
        <v>20.2</v>
      </c>
      <c r="H718" s="102">
        <v>16</v>
      </c>
      <c r="I718" s="102"/>
      <c r="J718" s="445"/>
      <c r="K718" s="258">
        <f>ROUND(SUMIF('VGT-Bewegungsdaten'!B:B,A718,'VGT-Bewegungsdaten'!D:D),3)</f>
        <v>0</v>
      </c>
      <c r="L718" s="259">
        <f>ROUND(SUMIF('VGT-Bewegungsdaten'!B:B,$A718,'VGT-Bewegungsdaten'!E:E),5)</f>
        <v>0</v>
      </c>
      <c r="N718" s="298" t="s">
        <v>4918</v>
      </c>
      <c r="O718" s="298" t="s">
        <v>4925</v>
      </c>
      <c r="P718" s="261">
        <f>ROUND(SUMIF('AV-Bewegungsdaten'!B:B,A718,'AV-Bewegungsdaten'!D:D),3)</f>
        <v>0</v>
      </c>
      <c r="Q718" s="259">
        <f>ROUND(SUMIF('AV-Bewegungsdaten'!B:B,$A718,'AV-Bewegungsdaten'!E:E),5)</f>
        <v>0</v>
      </c>
      <c r="S718" s="444"/>
      <c r="T718" s="444"/>
      <c r="U718" s="261">
        <f>ROUND(SUMIF('DV-Bewegungsdaten'!B:B,A718,'DV-Bewegungsdaten'!D:D),3)</f>
        <v>0</v>
      </c>
      <c r="V718" s="259">
        <f>ROUND(SUMIF('DV-Bewegungsdaten'!B:B,A718,'DV-Bewegungsdaten'!E:E),5)</f>
        <v>0</v>
      </c>
      <c r="X718" s="444"/>
      <c r="Y718" s="444"/>
      <c r="AK718" s="305"/>
    </row>
    <row r="719" spans="1:37" ht="15" customHeight="1" x14ac:dyDescent="0.25">
      <c r="A719" s="103" t="s">
        <v>1767</v>
      </c>
      <c r="B719" s="101" t="s">
        <v>2068</v>
      </c>
      <c r="C719" s="101" t="s">
        <v>3988</v>
      </c>
      <c r="D719" s="101" t="s">
        <v>227</v>
      </c>
      <c r="E719" s="101" t="s">
        <v>1536</v>
      </c>
      <c r="F719" s="102">
        <v>20</v>
      </c>
      <c r="G719" s="102">
        <v>20.2</v>
      </c>
      <c r="H719" s="102">
        <v>16</v>
      </c>
      <c r="I719" s="102"/>
      <c r="J719" s="445"/>
      <c r="K719" s="258">
        <f>ROUND(SUMIF('VGT-Bewegungsdaten'!B:B,A719,'VGT-Bewegungsdaten'!D:D),3)</f>
        <v>0</v>
      </c>
      <c r="L719" s="259">
        <f>ROUND(SUMIF('VGT-Bewegungsdaten'!B:B,$A719,'VGT-Bewegungsdaten'!E:E),5)</f>
        <v>0</v>
      </c>
      <c r="N719" s="298" t="s">
        <v>4918</v>
      </c>
      <c r="O719" s="298" t="s">
        <v>4925</v>
      </c>
      <c r="P719" s="261">
        <f>ROUND(SUMIF('AV-Bewegungsdaten'!B:B,A719,'AV-Bewegungsdaten'!D:D),3)</f>
        <v>0</v>
      </c>
      <c r="Q719" s="259">
        <f>ROUND(SUMIF('AV-Bewegungsdaten'!B:B,$A719,'AV-Bewegungsdaten'!E:E),5)</f>
        <v>0</v>
      </c>
      <c r="S719" s="444"/>
      <c r="T719" s="444"/>
      <c r="U719" s="261">
        <f>ROUND(SUMIF('DV-Bewegungsdaten'!B:B,A719,'DV-Bewegungsdaten'!D:D),3)</f>
        <v>0</v>
      </c>
      <c r="V719" s="259">
        <f>ROUND(SUMIF('DV-Bewegungsdaten'!B:B,A719,'DV-Bewegungsdaten'!E:E),5)</f>
        <v>0</v>
      </c>
      <c r="X719" s="444"/>
      <c r="Y719" s="444"/>
      <c r="AK719" s="305"/>
    </row>
    <row r="720" spans="1:37" ht="15" customHeight="1" x14ac:dyDescent="0.25">
      <c r="A720" s="103" t="s">
        <v>2637</v>
      </c>
      <c r="B720" s="101" t="s">
        <v>2068</v>
      </c>
      <c r="C720" s="101" t="s">
        <v>3988</v>
      </c>
      <c r="D720" s="101" t="s">
        <v>2566</v>
      </c>
      <c r="E720" s="101" t="s">
        <v>2536</v>
      </c>
      <c r="F720" s="102">
        <v>19.97</v>
      </c>
      <c r="G720" s="102">
        <v>20.169999999999998</v>
      </c>
      <c r="H720" s="102">
        <v>15.98</v>
      </c>
      <c r="I720" s="102"/>
      <c r="J720" s="445"/>
      <c r="K720" s="258">
        <f>ROUND(SUMIF('VGT-Bewegungsdaten'!B:B,A720,'VGT-Bewegungsdaten'!D:D),3)</f>
        <v>0</v>
      </c>
      <c r="L720" s="259">
        <f>ROUND(SUMIF('VGT-Bewegungsdaten'!B:B,$A720,'VGT-Bewegungsdaten'!E:E),5)</f>
        <v>0</v>
      </c>
      <c r="N720" s="298" t="s">
        <v>4918</v>
      </c>
      <c r="O720" s="298" t="s">
        <v>4925</v>
      </c>
      <c r="P720" s="261">
        <f>ROUND(SUMIF('AV-Bewegungsdaten'!B:B,A720,'AV-Bewegungsdaten'!D:D),3)</f>
        <v>0</v>
      </c>
      <c r="Q720" s="259">
        <f>ROUND(SUMIF('AV-Bewegungsdaten'!B:B,$A720,'AV-Bewegungsdaten'!E:E),5)</f>
        <v>0</v>
      </c>
      <c r="S720" s="444"/>
      <c r="T720" s="444"/>
      <c r="U720" s="261">
        <f>ROUND(SUMIF('DV-Bewegungsdaten'!B:B,A720,'DV-Bewegungsdaten'!D:D),3)</f>
        <v>0</v>
      </c>
      <c r="V720" s="259">
        <f>ROUND(SUMIF('DV-Bewegungsdaten'!B:B,A720,'DV-Bewegungsdaten'!E:E),5)</f>
        <v>0</v>
      </c>
      <c r="X720" s="444"/>
      <c r="Y720" s="444"/>
      <c r="AK720" s="305"/>
    </row>
    <row r="721" spans="1:37" ht="15" customHeight="1" x14ac:dyDescent="0.25">
      <c r="A721" s="103" t="s">
        <v>3380</v>
      </c>
      <c r="B721" s="101" t="s">
        <v>2068</v>
      </c>
      <c r="C721" s="101" t="s">
        <v>3988</v>
      </c>
      <c r="D721" s="101" t="s">
        <v>3309</v>
      </c>
      <c r="E721" s="101" t="s">
        <v>3279</v>
      </c>
      <c r="F721" s="102">
        <v>19.939999999999998</v>
      </c>
      <c r="G721" s="102">
        <v>20.139999999999997</v>
      </c>
      <c r="H721" s="102">
        <v>15.95</v>
      </c>
      <c r="I721" s="102"/>
      <c r="J721" s="445"/>
      <c r="K721" s="258">
        <f>ROUND(SUMIF('VGT-Bewegungsdaten'!B:B,A721,'VGT-Bewegungsdaten'!D:D),3)</f>
        <v>0</v>
      </c>
      <c r="L721" s="259">
        <f>ROUND(SUMIF('VGT-Bewegungsdaten'!B:B,$A721,'VGT-Bewegungsdaten'!E:E),5)</f>
        <v>0</v>
      </c>
      <c r="N721" s="298" t="s">
        <v>4918</v>
      </c>
      <c r="O721" s="298" t="s">
        <v>4925</v>
      </c>
      <c r="P721" s="261">
        <f>ROUND(SUMIF('AV-Bewegungsdaten'!B:B,A721,'AV-Bewegungsdaten'!D:D),3)</f>
        <v>0</v>
      </c>
      <c r="Q721" s="259">
        <f>ROUND(SUMIF('AV-Bewegungsdaten'!B:B,$A721,'AV-Bewegungsdaten'!E:E),5)</f>
        <v>0</v>
      </c>
      <c r="S721" s="444"/>
      <c r="T721" s="444"/>
      <c r="U721" s="261">
        <f>ROUND(SUMIF('DV-Bewegungsdaten'!B:B,A721,'DV-Bewegungsdaten'!D:D),3)</f>
        <v>0</v>
      </c>
      <c r="V721" s="259">
        <f>ROUND(SUMIF('DV-Bewegungsdaten'!B:B,A721,'DV-Bewegungsdaten'!E:E),5)</f>
        <v>0</v>
      </c>
      <c r="X721" s="444"/>
      <c r="Y721" s="444"/>
      <c r="AK721" s="305"/>
    </row>
    <row r="722" spans="1:37" ht="15" customHeight="1" x14ac:dyDescent="0.25">
      <c r="A722" s="103" t="s">
        <v>4141</v>
      </c>
      <c r="B722" s="101" t="s">
        <v>2068</v>
      </c>
      <c r="C722" s="101" t="s">
        <v>3988</v>
      </c>
      <c r="D722" s="101" t="s">
        <v>4070</v>
      </c>
      <c r="E722" s="101" t="s">
        <v>4040</v>
      </c>
      <c r="F722" s="102">
        <v>19.91</v>
      </c>
      <c r="G722" s="102">
        <v>20.11</v>
      </c>
      <c r="H722" s="102">
        <v>15.93</v>
      </c>
      <c r="I722" s="102"/>
      <c r="J722" s="445"/>
      <c r="K722" s="258">
        <f>ROUND(SUMIF('VGT-Bewegungsdaten'!B:B,A722,'VGT-Bewegungsdaten'!D:D),3)</f>
        <v>0</v>
      </c>
      <c r="L722" s="259">
        <f>ROUND(SUMIF('VGT-Bewegungsdaten'!B:B,$A722,'VGT-Bewegungsdaten'!E:E),5)</f>
        <v>0</v>
      </c>
      <c r="N722" s="298" t="s">
        <v>4918</v>
      </c>
      <c r="O722" s="298" t="s">
        <v>4925</v>
      </c>
      <c r="P722" s="261">
        <f>ROUND(SUMIF('AV-Bewegungsdaten'!B:B,A722,'AV-Bewegungsdaten'!D:D),3)</f>
        <v>0</v>
      </c>
      <c r="Q722" s="259">
        <f>ROUND(SUMIF('AV-Bewegungsdaten'!B:B,$A722,'AV-Bewegungsdaten'!E:E),5)</f>
        <v>0</v>
      </c>
      <c r="S722" s="444"/>
      <c r="T722" s="444"/>
      <c r="U722" s="261">
        <f>ROUND(SUMIF('DV-Bewegungsdaten'!B:B,A722,'DV-Bewegungsdaten'!D:D),3)</f>
        <v>0</v>
      </c>
      <c r="V722" s="259">
        <f>ROUND(SUMIF('DV-Bewegungsdaten'!B:B,A722,'DV-Bewegungsdaten'!E:E),5)</f>
        <v>0</v>
      </c>
      <c r="X722" s="444"/>
      <c r="Y722" s="444"/>
      <c r="AK722" s="305"/>
    </row>
    <row r="723" spans="1:37" ht="15" customHeight="1" x14ac:dyDescent="0.25">
      <c r="A723" s="103" t="s">
        <v>1768</v>
      </c>
      <c r="B723" s="101" t="s">
        <v>2068</v>
      </c>
      <c r="C723" s="101" t="s">
        <v>3988</v>
      </c>
      <c r="D723" s="101" t="s">
        <v>229</v>
      </c>
      <c r="E723" s="101" t="s">
        <v>2443</v>
      </c>
      <c r="F723" s="102">
        <v>17</v>
      </c>
      <c r="G723" s="102">
        <v>17.2</v>
      </c>
      <c r="H723" s="102">
        <v>13.6</v>
      </c>
      <c r="I723" s="102"/>
      <c r="J723" s="445"/>
      <c r="K723" s="258">
        <f>ROUND(SUMIF('VGT-Bewegungsdaten'!B:B,A723,'VGT-Bewegungsdaten'!D:D),3)</f>
        <v>0</v>
      </c>
      <c r="L723" s="259">
        <f>ROUND(SUMIF('VGT-Bewegungsdaten'!B:B,$A723,'VGT-Bewegungsdaten'!E:E),5)</f>
        <v>0</v>
      </c>
      <c r="N723" s="298" t="s">
        <v>4918</v>
      </c>
      <c r="O723" s="298" t="s">
        <v>4925</v>
      </c>
      <c r="P723" s="261">
        <f>ROUND(SUMIF('AV-Bewegungsdaten'!B:B,A723,'AV-Bewegungsdaten'!D:D),3)</f>
        <v>0</v>
      </c>
      <c r="Q723" s="259">
        <f>ROUND(SUMIF('AV-Bewegungsdaten'!B:B,$A723,'AV-Bewegungsdaten'!E:E),5)</f>
        <v>0</v>
      </c>
      <c r="S723" s="444"/>
      <c r="T723" s="444"/>
      <c r="U723" s="261">
        <f>ROUND(SUMIF('DV-Bewegungsdaten'!B:B,A723,'DV-Bewegungsdaten'!D:D),3)</f>
        <v>0</v>
      </c>
      <c r="V723" s="259">
        <f>ROUND(SUMIF('DV-Bewegungsdaten'!B:B,A723,'DV-Bewegungsdaten'!E:E),5)</f>
        <v>0</v>
      </c>
      <c r="X723" s="444"/>
      <c r="Y723" s="444"/>
      <c r="AK723" s="305"/>
    </row>
    <row r="724" spans="1:37" ht="15" customHeight="1" x14ac:dyDescent="0.25">
      <c r="A724" s="103" t="s">
        <v>1769</v>
      </c>
      <c r="B724" s="101" t="s">
        <v>2068</v>
      </c>
      <c r="C724" s="101" t="s">
        <v>3988</v>
      </c>
      <c r="D724" s="101" t="s">
        <v>231</v>
      </c>
      <c r="E724" s="101" t="s">
        <v>1533</v>
      </c>
      <c r="F724" s="102">
        <v>20</v>
      </c>
      <c r="G724" s="102">
        <v>20.2</v>
      </c>
      <c r="H724" s="102">
        <v>16</v>
      </c>
      <c r="I724" s="102"/>
      <c r="J724" s="445"/>
      <c r="K724" s="258">
        <f>ROUND(SUMIF('VGT-Bewegungsdaten'!B:B,A724,'VGT-Bewegungsdaten'!D:D),3)</f>
        <v>0</v>
      </c>
      <c r="L724" s="259">
        <f>ROUND(SUMIF('VGT-Bewegungsdaten'!B:B,$A724,'VGT-Bewegungsdaten'!E:E),5)</f>
        <v>0</v>
      </c>
      <c r="N724" s="298" t="s">
        <v>4918</v>
      </c>
      <c r="O724" s="298" t="s">
        <v>4925</v>
      </c>
      <c r="P724" s="261">
        <f>ROUND(SUMIF('AV-Bewegungsdaten'!B:B,A724,'AV-Bewegungsdaten'!D:D),3)</f>
        <v>0</v>
      </c>
      <c r="Q724" s="259">
        <f>ROUND(SUMIF('AV-Bewegungsdaten'!B:B,$A724,'AV-Bewegungsdaten'!E:E),5)</f>
        <v>0</v>
      </c>
      <c r="S724" s="444"/>
      <c r="T724" s="444"/>
      <c r="U724" s="261">
        <f>ROUND(SUMIF('DV-Bewegungsdaten'!B:B,A724,'DV-Bewegungsdaten'!D:D),3)</f>
        <v>0</v>
      </c>
      <c r="V724" s="259">
        <f>ROUND(SUMIF('DV-Bewegungsdaten'!B:B,A724,'DV-Bewegungsdaten'!E:E),5)</f>
        <v>0</v>
      </c>
      <c r="X724" s="444"/>
      <c r="Y724" s="444"/>
      <c r="AK724" s="305"/>
    </row>
    <row r="725" spans="1:37" ht="15" customHeight="1" x14ac:dyDescent="0.25">
      <c r="A725" s="103" t="s">
        <v>1770</v>
      </c>
      <c r="B725" s="101" t="s">
        <v>2068</v>
      </c>
      <c r="C725" s="101" t="s">
        <v>3988</v>
      </c>
      <c r="D725" s="101" t="s">
        <v>233</v>
      </c>
      <c r="E725" s="101" t="s">
        <v>1536</v>
      </c>
      <c r="F725" s="102">
        <v>20</v>
      </c>
      <c r="G725" s="102">
        <v>20.2</v>
      </c>
      <c r="H725" s="102">
        <v>16</v>
      </c>
      <c r="I725" s="102"/>
      <c r="J725" s="445"/>
      <c r="K725" s="258">
        <f>ROUND(SUMIF('VGT-Bewegungsdaten'!B:B,A725,'VGT-Bewegungsdaten'!D:D),3)</f>
        <v>0</v>
      </c>
      <c r="L725" s="259">
        <f>ROUND(SUMIF('VGT-Bewegungsdaten'!B:B,$A725,'VGT-Bewegungsdaten'!E:E),5)</f>
        <v>0</v>
      </c>
      <c r="N725" s="298" t="s">
        <v>4918</v>
      </c>
      <c r="O725" s="298" t="s">
        <v>4925</v>
      </c>
      <c r="P725" s="261">
        <f>ROUND(SUMIF('AV-Bewegungsdaten'!B:B,A725,'AV-Bewegungsdaten'!D:D),3)</f>
        <v>0</v>
      </c>
      <c r="Q725" s="259">
        <f>ROUND(SUMIF('AV-Bewegungsdaten'!B:B,$A725,'AV-Bewegungsdaten'!E:E),5)</f>
        <v>0</v>
      </c>
      <c r="S725" s="444"/>
      <c r="T725" s="444"/>
      <c r="U725" s="261">
        <f>ROUND(SUMIF('DV-Bewegungsdaten'!B:B,A725,'DV-Bewegungsdaten'!D:D),3)</f>
        <v>0</v>
      </c>
      <c r="V725" s="259">
        <f>ROUND(SUMIF('DV-Bewegungsdaten'!B:B,A725,'DV-Bewegungsdaten'!E:E),5)</f>
        <v>0</v>
      </c>
      <c r="X725" s="444"/>
      <c r="Y725" s="444"/>
      <c r="AK725" s="305"/>
    </row>
    <row r="726" spans="1:37" ht="15" customHeight="1" x14ac:dyDescent="0.25">
      <c r="A726" s="103" t="s">
        <v>2638</v>
      </c>
      <c r="B726" s="101" t="s">
        <v>2068</v>
      </c>
      <c r="C726" s="101" t="s">
        <v>3988</v>
      </c>
      <c r="D726" s="101" t="s">
        <v>2568</v>
      </c>
      <c r="E726" s="101" t="s">
        <v>2536</v>
      </c>
      <c r="F726" s="102">
        <v>19.97</v>
      </c>
      <c r="G726" s="102">
        <v>20.169999999999998</v>
      </c>
      <c r="H726" s="102">
        <v>15.98</v>
      </c>
      <c r="I726" s="102"/>
      <c r="J726" s="445"/>
      <c r="K726" s="258">
        <f>ROUND(SUMIF('VGT-Bewegungsdaten'!B:B,A726,'VGT-Bewegungsdaten'!D:D),3)</f>
        <v>0</v>
      </c>
      <c r="L726" s="259">
        <f>ROUND(SUMIF('VGT-Bewegungsdaten'!B:B,$A726,'VGT-Bewegungsdaten'!E:E),5)</f>
        <v>0</v>
      </c>
      <c r="N726" s="298" t="s">
        <v>4918</v>
      </c>
      <c r="O726" s="298" t="s">
        <v>4925</v>
      </c>
      <c r="P726" s="261">
        <f>ROUND(SUMIF('AV-Bewegungsdaten'!B:B,A726,'AV-Bewegungsdaten'!D:D),3)</f>
        <v>0</v>
      </c>
      <c r="Q726" s="259">
        <f>ROUND(SUMIF('AV-Bewegungsdaten'!B:B,$A726,'AV-Bewegungsdaten'!E:E),5)</f>
        <v>0</v>
      </c>
      <c r="S726" s="444"/>
      <c r="T726" s="444"/>
      <c r="U726" s="261">
        <f>ROUND(SUMIF('DV-Bewegungsdaten'!B:B,A726,'DV-Bewegungsdaten'!D:D),3)</f>
        <v>0</v>
      </c>
      <c r="V726" s="259">
        <f>ROUND(SUMIF('DV-Bewegungsdaten'!B:B,A726,'DV-Bewegungsdaten'!E:E),5)</f>
        <v>0</v>
      </c>
      <c r="X726" s="444"/>
      <c r="Y726" s="444"/>
      <c r="AK726" s="305"/>
    </row>
    <row r="727" spans="1:37" ht="15" customHeight="1" x14ac:dyDescent="0.25">
      <c r="A727" s="103" t="s">
        <v>3381</v>
      </c>
      <c r="B727" s="101" t="s">
        <v>2068</v>
      </c>
      <c r="C727" s="101" t="s">
        <v>3988</v>
      </c>
      <c r="D727" s="101" t="s">
        <v>3311</v>
      </c>
      <c r="E727" s="101" t="s">
        <v>3279</v>
      </c>
      <c r="F727" s="102">
        <v>19.939999999999998</v>
      </c>
      <c r="G727" s="102">
        <v>20.139999999999997</v>
      </c>
      <c r="H727" s="102">
        <v>15.95</v>
      </c>
      <c r="I727" s="102"/>
      <c r="J727" s="445"/>
      <c r="K727" s="258">
        <f>ROUND(SUMIF('VGT-Bewegungsdaten'!B:B,A727,'VGT-Bewegungsdaten'!D:D),3)</f>
        <v>0</v>
      </c>
      <c r="L727" s="259">
        <f>ROUND(SUMIF('VGT-Bewegungsdaten'!B:B,$A727,'VGT-Bewegungsdaten'!E:E),5)</f>
        <v>0</v>
      </c>
      <c r="N727" s="298" t="s">
        <v>4918</v>
      </c>
      <c r="O727" s="298" t="s">
        <v>4925</v>
      </c>
      <c r="P727" s="261">
        <f>ROUND(SUMIF('AV-Bewegungsdaten'!B:B,A727,'AV-Bewegungsdaten'!D:D),3)</f>
        <v>0</v>
      </c>
      <c r="Q727" s="259">
        <f>ROUND(SUMIF('AV-Bewegungsdaten'!B:B,$A727,'AV-Bewegungsdaten'!E:E),5)</f>
        <v>0</v>
      </c>
      <c r="S727" s="444"/>
      <c r="T727" s="444"/>
      <c r="U727" s="261">
        <f>ROUND(SUMIF('DV-Bewegungsdaten'!B:B,A727,'DV-Bewegungsdaten'!D:D),3)</f>
        <v>0</v>
      </c>
      <c r="V727" s="259">
        <f>ROUND(SUMIF('DV-Bewegungsdaten'!B:B,A727,'DV-Bewegungsdaten'!E:E),5)</f>
        <v>0</v>
      </c>
      <c r="X727" s="444"/>
      <c r="Y727" s="444"/>
      <c r="AK727" s="305"/>
    </row>
    <row r="728" spans="1:37" ht="15" customHeight="1" x14ac:dyDescent="0.25">
      <c r="A728" s="103" t="s">
        <v>4142</v>
      </c>
      <c r="B728" s="101" t="s">
        <v>2068</v>
      </c>
      <c r="C728" s="101" t="s">
        <v>3988</v>
      </c>
      <c r="D728" s="101" t="s">
        <v>4072</v>
      </c>
      <c r="E728" s="101" t="s">
        <v>4040</v>
      </c>
      <c r="F728" s="102">
        <v>19.91</v>
      </c>
      <c r="G728" s="102">
        <v>20.11</v>
      </c>
      <c r="H728" s="102">
        <v>15.93</v>
      </c>
      <c r="I728" s="102"/>
      <c r="J728" s="445"/>
      <c r="K728" s="258">
        <f>ROUND(SUMIF('VGT-Bewegungsdaten'!B:B,A728,'VGT-Bewegungsdaten'!D:D),3)</f>
        <v>0</v>
      </c>
      <c r="L728" s="259">
        <f>ROUND(SUMIF('VGT-Bewegungsdaten'!B:B,$A728,'VGT-Bewegungsdaten'!E:E),5)</f>
        <v>0</v>
      </c>
      <c r="N728" s="298" t="s">
        <v>4918</v>
      </c>
      <c r="O728" s="298" t="s">
        <v>4925</v>
      </c>
      <c r="P728" s="261">
        <f>ROUND(SUMIF('AV-Bewegungsdaten'!B:B,A728,'AV-Bewegungsdaten'!D:D),3)</f>
        <v>0</v>
      </c>
      <c r="Q728" s="259">
        <f>ROUND(SUMIF('AV-Bewegungsdaten'!B:B,$A728,'AV-Bewegungsdaten'!E:E),5)</f>
        <v>0</v>
      </c>
      <c r="S728" s="444"/>
      <c r="T728" s="444"/>
      <c r="U728" s="261">
        <f>ROUND(SUMIF('DV-Bewegungsdaten'!B:B,A728,'DV-Bewegungsdaten'!D:D),3)</f>
        <v>0</v>
      </c>
      <c r="V728" s="259">
        <f>ROUND(SUMIF('DV-Bewegungsdaten'!B:B,A728,'DV-Bewegungsdaten'!E:E),5)</f>
        <v>0</v>
      </c>
      <c r="X728" s="444"/>
      <c r="Y728" s="444"/>
      <c r="AK728" s="305"/>
    </row>
    <row r="729" spans="1:37" ht="15" customHeight="1" x14ac:dyDescent="0.25">
      <c r="A729" s="103" t="s">
        <v>1771</v>
      </c>
      <c r="B729" s="101" t="s">
        <v>2068</v>
      </c>
      <c r="C729" s="101" t="s">
        <v>3988</v>
      </c>
      <c r="D729" s="101" t="s">
        <v>1772</v>
      </c>
      <c r="E729" s="101" t="s">
        <v>2443</v>
      </c>
      <c r="F729" s="102">
        <v>18</v>
      </c>
      <c r="G729" s="102">
        <v>18.2</v>
      </c>
      <c r="H729" s="102">
        <v>14.4</v>
      </c>
      <c r="I729" s="102"/>
      <c r="J729" s="445"/>
      <c r="K729" s="258">
        <f>ROUND(SUMIF('VGT-Bewegungsdaten'!B:B,A729,'VGT-Bewegungsdaten'!D:D),3)</f>
        <v>0</v>
      </c>
      <c r="L729" s="259">
        <f>ROUND(SUMIF('VGT-Bewegungsdaten'!B:B,$A729,'VGT-Bewegungsdaten'!E:E),5)</f>
        <v>0</v>
      </c>
      <c r="N729" s="298" t="s">
        <v>4918</v>
      </c>
      <c r="O729" s="298" t="s">
        <v>4925</v>
      </c>
      <c r="P729" s="261">
        <f>ROUND(SUMIF('AV-Bewegungsdaten'!B:B,A729,'AV-Bewegungsdaten'!D:D),3)</f>
        <v>0</v>
      </c>
      <c r="Q729" s="259">
        <f>ROUND(SUMIF('AV-Bewegungsdaten'!B:B,$A729,'AV-Bewegungsdaten'!E:E),5)</f>
        <v>0</v>
      </c>
      <c r="S729" s="444"/>
      <c r="T729" s="444"/>
      <c r="U729" s="261">
        <f>ROUND(SUMIF('DV-Bewegungsdaten'!B:B,A729,'DV-Bewegungsdaten'!D:D),3)</f>
        <v>0</v>
      </c>
      <c r="V729" s="259">
        <f>ROUND(SUMIF('DV-Bewegungsdaten'!B:B,A729,'DV-Bewegungsdaten'!E:E),5)</f>
        <v>0</v>
      </c>
      <c r="X729" s="444"/>
      <c r="Y729" s="444"/>
      <c r="AK729" s="305"/>
    </row>
    <row r="730" spans="1:37" ht="15" customHeight="1" x14ac:dyDescent="0.25">
      <c r="A730" s="103" t="s">
        <v>1773</v>
      </c>
      <c r="B730" s="101" t="s">
        <v>2068</v>
      </c>
      <c r="C730" s="101" t="s">
        <v>3988</v>
      </c>
      <c r="D730" s="101" t="s">
        <v>237</v>
      </c>
      <c r="E730" s="101" t="s">
        <v>1533</v>
      </c>
      <c r="F730" s="102">
        <v>21</v>
      </c>
      <c r="G730" s="102">
        <v>21.2</v>
      </c>
      <c r="H730" s="102">
        <v>16.8</v>
      </c>
      <c r="I730" s="102"/>
      <c r="J730" s="445"/>
      <c r="K730" s="258">
        <f>ROUND(SUMIF('VGT-Bewegungsdaten'!B:B,A730,'VGT-Bewegungsdaten'!D:D),3)</f>
        <v>0</v>
      </c>
      <c r="L730" s="259">
        <f>ROUND(SUMIF('VGT-Bewegungsdaten'!B:B,$A730,'VGT-Bewegungsdaten'!E:E),5)</f>
        <v>0</v>
      </c>
      <c r="N730" s="298" t="s">
        <v>4918</v>
      </c>
      <c r="O730" s="298" t="s">
        <v>4925</v>
      </c>
      <c r="P730" s="261">
        <f>ROUND(SUMIF('AV-Bewegungsdaten'!B:B,A730,'AV-Bewegungsdaten'!D:D),3)</f>
        <v>0</v>
      </c>
      <c r="Q730" s="259">
        <f>ROUND(SUMIF('AV-Bewegungsdaten'!B:B,$A730,'AV-Bewegungsdaten'!E:E),5)</f>
        <v>0</v>
      </c>
      <c r="S730" s="444"/>
      <c r="T730" s="444"/>
      <c r="U730" s="261">
        <f>ROUND(SUMIF('DV-Bewegungsdaten'!B:B,A730,'DV-Bewegungsdaten'!D:D),3)</f>
        <v>0</v>
      </c>
      <c r="V730" s="259">
        <f>ROUND(SUMIF('DV-Bewegungsdaten'!B:B,A730,'DV-Bewegungsdaten'!E:E),5)</f>
        <v>0</v>
      </c>
      <c r="X730" s="444"/>
      <c r="Y730" s="444"/>
      <c r="AK730" s="305"/>
    </row>
    <row r="731" spans="1:37" ht="15" customHeight="1" x14ac:dyDescent="0.25">
      <c r="A731" s="103" t="s">
        <v>1774</v>
      </c>
      <c r="B731" s="101" t="s">
        <v>2068</v>
      </c>
      <c r="C731" s="101" t="s">
        <v>3988</v>
      </c>
      <c r="D731" s="101" t="s">
        <v>239</v>
      </c>
      <c r="E731" s="101" t="s">
        <v>1536</v>
      </c>
      <c r="F731" s="102">
        <v>21</v>
      </c>
      <c r="G731" s="102">
        <v>21.2</v>
      </c>
      <c r="H731" s="102">
        <v>16.8</v>
      </c>
      <c r="I731" s="102"/>
      <c r="J731" s="445"/>
      <c r="K731" s="258">
        <f>ROUND(SUMIF('VGT-Bewegungsdaten'!B:B,A731,'VGT-Bewegungsdaten'!D:D),3)</f>
        <v>0</v>
      </c>
      <c r="L731" s="259">
        <f>ROUND(SUMIF('VGT-Bewegungsdaten'!B:B,$A731,'VGT-Bewegungsdaten'!E:E),5)</f>
        <v>0</v>
      </c>
      <c r="N731" s="298" t="s">
        <v>4918</v>
      </c>
      <c r="O731" s="298" t="s">
        <v>4925</v>
      </c>
      <c r="P731" s="261">
        <f>ROUND(SUMIF('AV-Bewegungsdaten'!B:B,A731,'AV-Bewegungsdaten'!D:D),3)</f>
        <v>0</v>
      </c>
      <c r="Q731" s="259">
        <f>ROUND(SUMIF('AV-Bewegungsdaten'!B:B,$A731,'AV-Bewegungsdaten'!E:E),5)</f>
        <v>0</v>
      </c>
      <c r="S731" s="444"/>
      <c r="T731" s="444"/>
      <c r="U731" s="261">
        <f>ROUND(SUMIF('DV-Bewegungsdaten'!B:B,A731,'DV-Bewegungsdaten'!D:D),3)</f>
        <v>0</v>
      </c>
      <c r="V731" s="259">
        <f>ROUND(SUMIF('DV-Bewegungsdaten'!B:B,A731,'DV-Bewegungsdaten'!E:E),5)</f>
        <v>0</v>
      </c>
      <c r="X731" s="444"/>
      <c r="Y731" s="444"/>
      <c r="AK731" s="305"/>
    </row>
    <row r="732" spans="1:37" ht="15" customHeight="1" x14ac:dyDescent="0.25">
      <c r="A732" s="103" t="s">
        <v>2639</v>
      </c>
      <c r="B732" s="101" t="s">
        <v>2068</v>
      </c>
      <c r="C732" s="101" t="s">
        <v>3988</v>
      </c>
      <c r="D732" s="101" t="s">
        <v>2570</v>
      </c>
      <c r="E732" s="101" t="s">
        <v>2536</v>
      </c>
      <c r="F732" s="102">
        <v>20.97</v>
      </c>
      <c r="G732" s="102">
        <v>21.169999999999998</v>
      </c>
      <c r="H732" s="102">
        <v>16.78</v>
      </c>
      <c r="I732" s="102"/>
      <c r="J732" s="445"/>
      <c r="K732" s="258">
        <f>ROUND(SUMIF('VGT-Bewegungsdaten'!B:B,A732,'VGT-Bewegungsdaten'!D:D),3)</f>
        <v>0</v>
      </c>
      <c r="L732" s="259">
        <f>ROUND(SUMIF('VGT-Bewegungsdaten'!B:B,$A732,'VGT-Bewegungsdaten'!E:E),5)</f>
        <v>0</v>
      </c>
      <c r="N732" s="298" t="s">
        <v>4918</v>
      </c>
      <c r="O732" s="298" t="s">
        <v>4925</v>
      </c>
      <c r="P732" s="261">
        <f>ROUND(SUMIF('AV-Bewegungsdaten'!B:B,A732,'AV-Bewegungsdaten'!D:D),3)</f>
        <v>0</v>
      </c>
      <c r="Q732" s="259">
        <f>ROUND(SUMIF('AV-Bewegungsdaten'!B:B,$A732,'AV-Bewegungsdaten'!E:E),5)</f>
        <v>0</v>
      </c>
      <c r="S732" s="444"/>
      <c r="T732" s="444"/>
      <c r="U732" s="261">
        <f>ROUND(SUMIF('DV-Bewegungsdaten'!B:B,A732,'DV-Bewegungsdaten'!D:D),3)</f>
        <v>0</v>
      </c>
      <c r="V732" s="259">
        <f>ROUND(SUMIF('DV-Bewegungsdaten'!B:B,A732,'DV-Bewegungsdaten'!E:E),5)</f>
        <v>0</v>
      </c>
      <c r="X732" s="444"/>
      <c r="Y732" s="444"/>
      <c r="AK732" s="305"/>
    </row>
    <row r="733" spans="1:37" ht="15" customHeight="1" x14ac:dyDescent="0.25">
      <c r="A733" s="103" t="s">
        <v>3382</v>
      </c>
      <c r="B733" s="101" t="s">
        <v>2068</v>
      </c>
      <c r="C733" s="101" t="s">
        <v>3988</v>
      </c>
      <c r="D733" s="101" t="s">
        <v>3313</v>
      </c>
      <c r="E733" s="101" t="s">
        <v>3279</v>
      </c>
      <c r="F733" s="102">
        <v>20.939999999999998</v>
      </c>
      <c r="G733" s="102">
        <v>21.139999999999997</v>
      </c>
      <c r="H733" s="102">
        <v>16.75</v>
      </c>
      <c r="I733" s="102"/>
      <c r="J733" s="445"/>
      <c r="K733" s="258">
        <f>ROUND(SUMIF('VGT-Bewegungsdaten'!B:B,A733,'VGT-Bewegungsdaten'!D:D),3)</f>
        <v>0</v>
      </c>
      <c r="L733" s="259">
        <f>ROUND(SUMIF('VGT-Bewegungsdaten'!B:B,$A733,'VGT-Bewegungsdaten'!E:E),5)</f>
        <v>0</v>
      </c>
      <c r="N733" s="298" t="s">
        <v>4918</v>
      </c>
      <c r="O733" s="298" t="s">
        <v>4925</v>
      </c>
      <c r="P733" s="261">
        <f>ROUND(SUMIF('AV-Bewegungsdaten'!B:B,A733,'AV-Bewegungsdaten'!D:D),3)</f>
        <v>0</v>
      </c>
      <c r="Q733" s="259">
        <f>ROUND(SUMIF('AV-Bewegungsdaten'!B:B,$A733,'AV-Bewegungsdaten'!E:E),5)</f>
        <v>0</v>
      </c>
      <c r="S733" s="444"/>
      <c r="T733" s="444"/>
      <c r="U733" s="261">
        <f>ROUND(SUMIF('DV-Bewegungsdaten'!B:B,A733,'DV-Bewegungsdaten'!D:D),3)</f>
        <v>0</v>
      </c>
      <c r="V733" s="259">
        <f>ROUND(SUMIF('DV-Bewegungsdaten'!B:B,A733,'DV-Bewegungsdaten'!E:E),5)</f>
        <v>0</v>
      </c>
      <c r="X733" s="444"/>
      <c r="Y733" s="444"/>
      <c r="AK733" s="305"/>
    </row>
    <row r="734" spans="1:37" ht="15" customHeight="1" x14ac:dyDescent="0.25">
      <c r="A734" s="103" t="s">
        <v>4143</v>
      </c>
      <c r="B734" s="101" t="s">
        <v>2068</v>
      </c>
      <c r="C734" s="101" t="s">
        <v>3988</v>
      </c>
      <c r="D734" s="101" t="s">
        <v>4074</v>
      </c>
      <c r="E734" s="101" t="s">
        <v>4040</v>
      </c>
      <c r="F734" s="102">
        <v>20.91</v>
      </c>
      <c r="G734" s="102">
        <v>21.11</v>
      </c>
      <c r="H734" s="102">
        <v>16.73</v>
      </c>
      <c r="I734" s="102"/>
      <c r="J734" s="445"/>
      <c r="K734" s="258">
        <f>ROUND(SUMIF('VGT-Bewegungsdaten'!B:B,A734,'VGT-Bewegungsdaten'!D:D),3)</f>
        <v>0</v>
      </c>
      <c r="L734" s="259">
        <f>ROUND(SUMIF('VGT-Bewegungsdaten'!B:B,$A734,'VGT-Bewegungsdaten'!E:E),5)</f>
        <v>0</v>
      </c>
      <c r="N734" s="298" t="s">
        <v>4918</v>
      </c>
      <c r="O734" s="298" t="s">
        <v>4925</v>
      </c>
      <c r="P734" s="261">
        <f>ROUND(SUMIF('AV-Bewegungsdaten'!B:B,A734,'AV-Bewegungsdaten'!D:D),3)</f>
        <v>0</v>
      </c>
      <c r="Q734" s="259">
        <f>ROUND(SUMIF('AV-Bewegungsdaten'!B:B,$A734,'AV-Bewegungsdaten'!E:E),5)</f>
        <v>0</v>
      </c>
      <c r="S734" s="444"/>
      <c r="T734" s="444"/>
      <c r="U734" s="261">
        <f>ROUND(SUMIF('DV-Bewegungsdaten'!B:B,A734,'DV-Bewegungsdaten'!D:D),3)</f>
        <v>0</v>
      </c>
      <c r="V734" s="259">
        <f>ROUND(SUMIF('DV-Bewegungsdaten'!B:B,A734,'DV-Bewegungsdaten'!E:E),5)</f>
        <v>0</v>
      </c>
      <c r="X734" s="444"/>
      <c r="Y734" s="444"/>
      <c r="AK734" s="305"/>
    </row>
    <row r="735" spans="1:37" ht="15" customHeight="1" x14ac:dyDescent="0.25">
      <c r="A735" s="103" t="s">
        <v>1775</v>
      </c>
      <c r="B735" s="101" t="s">
        <v>2068</v>
      </c>
      <c r="C735" s="101" t="s">
        <v>3988</v>
      </c>
      <c r="D735" s="101" t="s">
        <v>241</v>
      </c>
      <c r="E735" s="101" t="s">
        <v>2443</v>
      </c>
      <c r="F735" s="102">
        <v>18</v>
      </c>
      <c r="G735" s="102">
        <v>18.2</v>
      </c>
      <c r="H735" s="102">
        <v>14.4</v>
      </c>
      <c r="I735" s="102"/>
      <c r="J735" s="445"/>
      <c r="K735" s="258">
        <f>ROUND(SUMIF('VGT-Bewegungsdaten'!B:B,A735,'VGT-Bewegungsdaten'!D:D),3)</f>
        <v>0</v>
      </c>
      <c r="L735" s="259">
        <f>ROUND(SUMIF('VGT-Bewegungsdaten'!B:B,$A735,'VGT-Bewegungsdaten'!E:E),5)</f>
        <v>0</v>
      </c>
      <c r="N735" s="298" t="s">
        <v>4918</v>
      </c>
      <c r="O735" s="298" t="s">
        <v>4925</v>
      </c>
      <c r="P735" s="261">
        <f>ROUND(SUMIF('AV-Bewegungsdaten'!B:B,A735,'AV-Bewegungsdaten'!D:D),3)</f>
        <v>0</v>
      </c>
      <c r="Q735" s="259">
        <f>ROUND(SUMIF('AV-Bewegungsdaten'!B:B,$A735,'AV-Bewegungsdaten'!E:E),5)</f>
        <v>0</v>
      </c>
      <c r="S735" s="444"/>
      <c r="T735" s="444"/>
      <c r="U735" s="261">
        <f>ROUND(SUMIF('DV-Bewegungsdaten'!B:B,A735,'DV-Bewegungsdaten'!D:D),3)</f>
        <v>0</v>
      </c>
      <c r="V735" s="259">
        <f>ROUND(SUMIF('DV-Bewegungsdaten'!B:B,A735,'DV-Bewegungsdaten'!E:E),5)</f>
        <v>0</v>
      </c>
      <c r="X735" s="444"/>
      <c r="Y735" s="444"/>
      <c r="AK735" s="305"/>
    </row>
    <row r="736" spans="1:37" ht="15" customHeight="1" x14ac:dyDescent="0.25">
      <c r="A736" s="103" t="s">
        <v>1776</v>
      </c>
      <c r="B736" s="101" t="s">
        <v>2068</v>
      </c>
      <c r="C736" s="101" t="s">
        <v>3988</v>
      </c>
      <c r="D736" s="101" t="s">
        <v>243</v>
      </c>
      <c r="E736" s="101" t="s">
        <v>1533</v>
      </c>
      <c r="F736" s="102">
        <v>21</v>
      </c>
      <c r="G736" s="102">
        <v>21.2</v>
      </c>
      <c r="H736" s="102">
        <v>16.8</v>
      </c>
      <c r="I736" s="102"/>
      <c r="J736" s="445"/>
      <c r="K736" s="258">
        <f>ROUND(SUMIF('VGT-Bewegungsdaten'!B:B,A736,'VGT-Bewegungsdaten'!D:D),3)</f>
        <v>0</v>
      </c>
      <c r="L736" s="259">
        <f>ROUND(SUMIF('VGT-Bewegungsdaten'!B:B,$A736,'VGT-Bewegungsdaten'!E:E),5)</f>
        <v>0</v>
      </c>
      <c r="N736" s="298" t="s">
        <v>4918</v>
      </c>
      <c r="O736" s="298" t="s">
        <v>4925</v>
      </c>
      <c r="P736" s="261">
        <f>ROUND(SUMIF('AV-Bewegungsdaten'!B:B,A736,'AV-Bewegungsdaten'!D:D),3)</f>
        <v>0</v>
      </c>
      <c r="Q736" s="259">
        <f>ROUND(SUMIF('AV-Bewegungsdaten'!B:B,$A736,'AV-Bewegungsdaten'!E:E),5)</f>
        <v>0</v>
      </c>
      <c r="S736" s="444"/>
      <c r="T736" s="444"/>
      <c r="U736" s="261">
        <f>ROUND(SUMIF('DV-Bewegungsdaten'!B:B,A736,'DV-Bewegungsdaten'!D:D),3)</f>
        <v>0</v>
      </c>
      <c r="V736" s="259">
        <f>ROUND(SUMIF('DV-Bewegungsdaten'!B:B,A736,'DV-Bewegungsdaten'!E:E),5)</f>
        <v>0</v>
      </c>
      <c r="X736" s="444"/>
      <c r="Y736" s="444"/>
      <c r="AK736" s="305"/>
    </row>
    <row r="737" spans="1:37" ht="15" customHeight="1" x14ac:dyDescent="0.25">
      <c r="A737" s="103" t="s">
        <v>1777</v>
      </c>
      <c r="B737" s="101" t="s">
        <v>2068</v>
      </c>
      <c r="C737" s="101" t="s">
        <v>3988</v>
      </c>
      <c r="D737" s="101" t="s">
        <v>245</v>
      </c>
      <c r="E737" s="101" t="s">
        <v>1536</v>
      </c>
      <c r="F737" s="102">
        <v>21</v>
      </c>
      <c r="G737" s="102">
        <v>21.2</v>
      </c>
      <c r="H737" s="102">
        <v>16.8</v>
      </c>
      <c r="I737" s="102"/>
      <c r="J737" s="445"/>
      <c r="K737" s="258">
        <f>ROUND(SUMIF('VGT-Bewegungsdaten'!B:B,A737,'VGT-Bewegungsdaten'!D:D),3)</f>
        <v>0</v>
      </c>
      <c r="L737" s="259">
        <f>ROUND(SUMIF('VGT-Bewegungsdaten'!B:B,$A737,'VGT-Bewegungsdaten'!E:E),5)</f>
        <v>0</v>
      </c>
      <c r="N737" s="298" t="s">
        <v>4918</v>
      </c>
      <c r="O737" s="298" t="s">
        <v>4925</v>
      </c>
      <c r="P737" s="261">
        <f>ROUND(SUMIF('AV-Bewegungsdaten'!B:B,A737,'AV-Bewegungsdaten'!D:D),3)</f>
        <v>0</v>
      </c>
      <c r="Q737" s="259">
        <f>ROUND(SUMIF('AV-Bewegungsdaten'!B:B,$A737,'AV-Bewegungsdaten'!E:E),5)</f>
        <v>0</v>
      </c>
      <c r="S737" s="444"/>
      <c r="T737" s="444"/>
      <c r="U737" s="261">
        <f>ROUND(SUMIF('DV-Bewegungsdaten'!B:B,A737,'DV-Bewegungsdaten'!D:D),3)</f>
        <v>0</v>
      </c>
      <c r="V737" s="259">
        <f>ROUND(SUMIF('DV-Bewegungsdaten'!B:B,A737,'DV-Bewegungsdaten'!E:E),5)</f>
        <v>0</v>
      </c>
      <c r="X737" s="444"/>
      <c r="Y737" s="444"/>
      <c r="AK737" s="305"/>
    </row>
    <row r="738" spans="1:37" ht="15" customHeight="1" x14ac:dyDescent="0.25">
      <c r="A738" s="103" t="s">
        <v>2640</v>
      </c>
      <c r="B738" s="101" t="s">
        <v>2068</v>
      </c>
      <c r="C738" s="101" t="s">
        <v>3988</v>
      </c>
      <c r="D738" s="101" t="s">
        <v>2572</v>
      </c>
      <c r="E738" s="101" t="s">
        <v>2536</v>
      </c>
      <c r="F738" s="102">
        <v>20.97</v>
      </c>
      <c r="G738" s="102">
        <v>21.169999999999998</v>
      </c>
      <c r="H738" s="102">
        <v>16.78</v>
      </c>
      <c r="I738" s="102"/>
      <c r="J738" s="445"/>
      <c r="K738" s="258">
        <f>ROUND(SUMIF('VGT-Bewegungsdaten'!B:B,A738,'VGT-Bewegungsdaten'!D:D),3)</f>
        <v>0</v>
      </c>
      <c r="L738" s="259">
        <f>ROUND(SUMIF('VGT-Bewegungsdaten'!B:B,$A738,'VGT-Bewegungsdaten'!E:E),5)</f>
        <v>0</v>
      </c>
      <c r="N738" s="298" t="s">
        <v>4918</v>
      </c>
      <c r="O738" s="298" t="s">
        <v>4925</v>
      </c>
      <c r="P738" s="261">
        <f>ROUND(SUMIF('AV-Bewegungsdaten'!B:B,A738,'AV-Bewegungsdaten'!D:D),3)</f>
        <v>0</v>
      </c>
      <c r="Q738" s="259">
        <f>ROUND(SUMIF('AV-Bewegungsdaten'!B:B,$A738,'AV-Bewegungsdaten'!E:E),5)</f>
        <v>0</v>
      </c>
      <c r="S738" s="444"/>
      <c r="T738" s="444"/>
      <c r="U738" s="261">
        <f>ROUND(SUMIF('DV-Bewegungsdaten'!B:B,A738,'DV-Bewegungsdaten'!D:D),3)</f>
        <v>0</v>
      </c>
      <c r="V738" s="259">
        <f>ROUND(SUMIF('DV-Bewegungsdaten'!B:B,A738,'DV-Bewegungsdaten'!E:E),5)</f>
        <v>0</v>
      </c>
      <c r="X738" s="444"/>
      <c r="Y738" s="444"/>
      <c r="AK738" s="305"/>
    </row>
    <row r="739" spans="1:37" ht="15" customHeight="1" x14ac:dyDescent="0.25">
      <c r="A739" s="103" t="s">
        <v>3383</v>
      </c>
      <c r="B739" s="101" t="s">
        <v>2068</v>
      </c>
      <c r="C739" s="101" t="s">
        <v>3988</v>
      </c>
      <c r="D739" s="101" t="s">
        <v>3315</v>
      </c>
      <c r="E739" s="101" t="s">
        <v>3279</v>
      </c>
      <c r="F739" s="102">
        <v>20.939999999999998</v>
      </c>
      <c r="G739" s="102">
        <v>21.139999999999997</v>
      </c>
      <c r="H739" s="102">
        <v>16.75</v>
      </c>
      <c r="I739" s="102"/>
      <c r="J739" s="445"/>
      <c r="K739" s="258">
        <f>ROUND(SUMIF('VGT-Bewegungsdaten'!B:B,A739,'VGT-Bewegungsdaten'!D:D),3)</f>
        <v>0</v>
      </c>
      <c r="L739" s="259">
        <f>ROUND(SUMIF('VGT-Bewegungsdaten'!B:B,$A739,'VGT-Bewegungsdaten'!E:E),5)</f>
        <v>0</v>
      </c>
      <c r="N739" s="298" t="s">
        <v>4918</v>
      </c>
      <c r="O739" s="298" t="s">
        <v>4925</v>
      </c>
      <c r="P739" s="261">
        <f>ROUND(SUMIF('AV-Bewegungsdaten'!B:B,A739,'AV-Bewegungsdaten'!D:D),3)</f>
        <v>0</v>
      </c>
      <c r="Q739" s="259">
        <f>ROUND(SUMIF('AV-Bewegungsdaten'!B:B,$A739,'AV-Bewegungsdaten'!E:E),5)</f>
        <v>0</v>
      </c>
      <c r="S739" s="444"/>
      <c r="T739" s="444"/>
      <c r="U739" s="261">
        <f>ROUND(SUMIF('DV-Bewegungsdaten'!B:B,A739,'DV-Bewegungsdaten'!D:D),3)</f>
        <v>0</v>
      </c>
      <c r="V739" s="259">
        <f>ROUND(SUMIF('DV-Bewegungsdaten'!B:B,A739,'DV-Bewegungsdaten'!E:E),5)</f>
        <v>0</v>
      </c>
      <c r="X739" s="444"/>
      <c r="Y739" s="444"/>
      <c r="AK739" s="305"/>
    </row>
    <row r="740" spans="1:37" ht="15" customHeight="1" x14ac:dyDescent="0.25">
      <c r="A740" s="103" t="s">
        <v>4144</v>
      </c>
      <c r="B740" s="101" t="s">
        <v>2068</v>
      </c>
      <c r="C740" s="101" t="s">
        <v>3988</v>
      </c>
      <c r="D740" s="101" t="s">
        <v>4076</v>
      </c>
      <c r="E740" s="101" t="s">
        <v>4040</v>
      </c>
      <c r="F740" s="102">
        <v>20.91</v>
      </c>
      <c r="G740" s="102">
        <v>21.11</v>
      </c>
      <c r="H740" s="102">
        <v>16.73</v>
      </c>
      <c r="I740" s="102"/>
      <c r="J740" s="445"/>
      <c r="K740" s="258">
        <f>ROUND(SUMIF('VGT-Bewegungsdaten'!B:B,A740,'VGT-Bewegungsdaten'!D:D),3)</f>
        <v>0</v>
      </c>
      <c r="L740" s="259">
        <f>ROUND(SUMIF('VGT-Bewegungsdaten'!B:B,$A740,'VGT-Bewegungsdaten'!E:E),5)</f>
        <v>0</v>
      </c>
      <c r="N740" s="298" t="s">
        <v>4918</v>
      </c>
      <c r="O740" s="298" t="s">
        <v>4925</v>
      </c>
      <c r="P740" s="261">
        <f>ROUND(SUMIF('AV-Bewegungsdaten'!B:B,A740,'AV-Bewegungsdaten'!D:D),3)</f>
        <v>0</v>
      </c>
      <c r="Q740" s="259">
        <f>ROUND(SUMIF('AV-Bewegungsdaten'!B:B,$A740,'AV-Bewegungsdaten'!E:E),5)</f>
        <v>0</v>
      </c>
      <c r="S740" s="444"/>
      <c r="T740" s="444"/>
      <c r="U740" s="261">
        <f>ROUND(SUMIF('DV-Bewegungsdaten'!B:B,A740,'DV-Bewegungsdaten'!D:D),3)</f>
        <v>0</v>
      </c>
      <c r="V740" s="259">
        <f>ROUND(SUMIF('DV-Bewegungsdaten'!B:B,A740,'DV-Bewegungsdaten'!E:E),5)</f>
        <v>0</v>
      </c>
      <c r="X740" s="444"/>
      <c r="Y740" s="444"/>
      <c r="AK740" s="305"/>
    </row>
    <row r="741" spans="1:37" ht="15" customHeight="1" x14ac:dyDescent="0.25">
      <c r="A741" s="103" t="s">
        <v>1778</v>
      </c>
      <c r="B741" s="101" t="s">
        <v>2068</v>
      </c>
      <c r="C741" s="101" t="s">
        <v>3988</v>
      </c>
      <c r="D741" s="101" t="s">
        <v>247</v>
      </c>
      <c r="E741" s="101" t="s">
        <v>2443</v>
      </c>
      <c r="F741" s="102">
        <v>19</v>
      </c>
      <c r="G741" s="102">
        <v>19.2</v>
      </c>
      <c r="H741" s="102">
        <v>15.2</v>
      </c>
      <c r="I741" s="102"/>
      <c r="J741" s="445"/>
      <c r="K741" s="258">
        <f>ROUND(SUMIF('VGT-Bewegungsdaten'!B:B,A741,'VGT-Bewegungsdaten'!D:D),3)</f>
        <v>0</v>
      </c>
      <c r="L741" s="259">
        <f>ROUND(SUMIF('VGT-Bewegungsdaten'!B:B,$A741,'VGT-Bewegungsdaten'!E:E),5)</f>
        <v>0</v>
      </c>
      <c r="N741" s="298" t="s">
        <v>4918</v>
      </c>
      <c r="O741" s="298" t="s">
        <v>4925</v>
      </c>
      <c r="P741" s="261">
        <f>ROUND(SUMIF('AV-Bewegungsdaten'!B:B,A741,'AV-Bewegungsdaten'!D:D),3)</f>
        <v>0</v>
      </c>
      <c r="Q741" s="259">
        <f>ROUND(SUMIF('AV-Bewegungsdaten'!B:B,$A741,'AV-Bewegungsdaten'!E:E),5)</f>
        <v>0</v>
      </c>
      <c r="S741" s="444"/>
      <c r="T741" s="444"/>
      <c r="U741" s="261">
        <f>ROUND(SUMIF('DV-Bewegungsdaten'!B:B,A741,'DV-Bewegungsdaten'!D:D),3)</f>
        <v>0</v>
      </c>
      <c r="V741" s="259">
        <f>ROUND(SUMIF('DV-Bewegungsdaten'!B:B,A741,'DV-Bewegungsdaten'!E:E),5)</f>
        <v>0</v>
      </c>
      <c r="X741" s="444"/>
      <c r="Y741" s="444"/>
      <c r="AK741" s="305"/>
    </row>
    <row r="742" spans="1:37" ht="15" customHeight="1" x14ac:dyDescent="0.25">
      <c r="A742" s="103" t="s">
        <v>1488</v>
      </c>
      <c r="B742" s="101" t="s">
        <v>2068</v>
      </c>
      <c r="C742" s="101" t="s">
        <v>3988</v>
      </c>
      <c r="D742" s="101" t="s">
        <v>249</v>
      </c>
      <c r="E742" s="101" t="s">
        <v>1533</v>
      </c>
      <c r="F742" s="102">
        <v>22</v>
      </c>
      <c r="G742" s="102">
        <v>22.2</v>
      </c>
      <c r="H742" s="102">
        <v>17.600000000000001</v>
      </c>
      <c r="I742" s="102"/>
      <c r="J742" s="445"/>
      <c r="K742" s="258">
        <f>ROUND(SUMIF('VGT-Bewegungsdaten'!B:B,A742,'VGT-Bewegungsdaten'!D:D),3)</f>
        <v>0</v>
      </c>
      <c r="L742" s="259">
        <f>ROUND(SUMIF('VGT-Bewegungsdaten'!B:B,$A742,'VGT-Bewegungsdaten'!E:E),5)</f>
        <v>0</v>
      </c>
      <c r="N742" s="298" t="s">
        <v>4918</v>
      </c>
      <c r="O742" s="298" t="s">
        <v>4925</v>
      </c>
      <c r="P742" s="261">
        <f>ROUND(SUMIF('AV-Bewegungsdaten'!B:B,A742,'AV-Bewegungsdaten'!D:D),3)</f>
        <v>0</v>
      </c>
      <c r="Q742" s="259">
        <f>ROUND(SUMIF('AV-Bewegungsdaten'!B:B,$A742,'AV-Bewegungsdaten'!E:E),5)</f>
        <v>0</v>
      </c>
      <c r="S742" s="444"/>
      <c r="T742" s="444"/>
      <c r="U742" s="261">
        <f>ROUND(SUMIF('DV-Bewegungsdaten'!B:B,A742,'DV-Bewegungsdaten'!D:D),3)</f>
        <v>0</v>
      </c>
      <c r="V742" s="259">
        <f>ROUND(SUMIF('DV-Bewegungsdaten'!B:B,A742,'DV-Bewegungsdaten'!E:E),5)</f>
        <v>0</v>
      </c>
      <c r="X742" s="444"/>
      <c r="Y742" s="444"/>
      <c r="AK742" s="305"/>
    </row>
    <row r="743" spans="1:37" ht="15" customHeight="1" x14ac:dyDescent="0.25">
      <c r="A743" s="103" t="s">
        <v>1489</v>
      </c>
      <c r="B743" s="101" t="s">
        <v>2068</v>
      </c>
      <c r="C743" s="101" t="s">
        <v>3988</v>
      </c>
      <c r="D743" s="101" t="s">
        <v>251</v>
      </c>
      <c r="E743" s="101" t="s">
        <v>1536</v>
      </c>
      <c r="F743" s="102">
        <v>22</v>
      </c>
      <c r="G743" s="102">
        <v>22.2</v>
      </c>
      <c r="H743" s="102">
        <v>17.600000000000001</v>
      </c>
      <c r="I743" s="102"/>
      <c r="J743" s="445"/>
      <c r="K743" s="258">
        <f>ROUND(SUMIF('VGT-Bewegungsdaten'!B:B,A743,'VGT-Bewegungsdaten'!D:D),3)</f>
        <v>0</v>
      </c>
      <c r="L743" s="259">
        <f>ROUND(SUMIF('VGT-Bewegungsdaten'!B:B,$A743,'VGT-Bewegungsdaten'!E:E),5)</f>
        <v>0</v>
      </c>
      <c r="N743" s="298" t="s">
        <v>4918</v>
      </c>
      <c r="O743" s="298" t="s">
        <v>4925</v>
      </c>
      <c r="P743" s="261">
        <f>ROUND(SUMIF('AV-Bewegungsdaten'!B:B,A743,'AV-Bewegungsdaten'!D:D),3)</f>
        <v>0</v>
      </c>
      <c r="Q743" s="259">
        <f>ROUND(SUMIF('AV-Bewegungsdaten'!B:B,$A743,'AV-Bewegungsdaten'!E:E),5)</f>
        <v>0</v>
      </c>
      <c r="S743" s="444"/>
      <c r="T743" s="444"/>
      <c r="U743" s="261">
        <f>ROUND(SUMIF('DV-Bewegungsdaten'!B:B,A743,'DV-Bewegungsdaten'!D:D),3)</f>
        <v>0</v>
      </c>
      <c r="V743" s="259">
        <f>ROUND(SUMIF('DV-Bewegungsdaten'!B:B,A743,'DV-Bewegungsdaten'!E:E),5)</f>
        <v>0</v>
      </c>
      <c r="X743" s="444"/>
      <c r="Y743" s="444"/>
      <c r="AK743" s="305"/>
    </row>
    <row r="744" spans="1:37" ht="15" customHeight="1" x14ac:dyDescent="0.25">
      <c r="A744" s="103" t="s">
        <v>2641</v>
      </c>
      <c r="B744" s="101" t="s">
        <v>2068</v>
      </c>
      <c r="C744" s="101" t="s">
        <v>3988</v>
      </c>
      <c r="D744" s="101" t="s">
        <v>2574</v>
      </c>
      <c r="E744" s="101" t="s">
        <v>2536</v>
      </c>
      <c r="F744" s="102">
        <v>21.97</v>
      </c>
      <c r="G744" s="102">
        <v>22.169999999999998</v>
      </c>
      <c r="H744" s="102">
        <v>17.579999999999998</v>
      </c>
      <c r="I744" s="102"/>
      <c r="J744" s="445"/>
      <c r="K744" s="258">
        <f>ROUND(SUMIF('VGT-Bewegungsdaten'!B:B,A744,'VGT-Bewegungsdaten'!D:D),3)</f>
        <v>0</v>
      </c>
      <c r="L744" s="259">
        <f>ROUND(SUMIF('VGT-Bewegungsdaten'!B:B,$A744,'VGT-Bewegungsdaten'!E:E),5)</f>
        <v>0</v>
      </c>
      <c r="N744" s="298" t="s">
        <v>4918</v>
      </c>
      <c r="O744" s="298" t="s">
        <v>4925</v>
      </c>
      <c r="P744" s="261">
        <f>ROUND(SUMIF('AV-Bewegungsdaten'!B:B,A744,'AV-Bewegungsdaten'!D:D),3)</f>
        <v>0</v>
      </c>
      <c r="Q744" s="259">
        <f>ROUND(SUMIF('AV-Bewegungsdaten'!B:B,$A744,'AV-Bewegungsdaten'!E:E),5)</f>
        <v>0</v>
      </c>
      <c r="S744" s="444"/>
      <c r="T744" s="444"/>
      <c r="U744" s="261">
        <f>ROUND(SUMIF('DV-Bewegungsdaten'!B:B,A744,'DV-Bewegungsdaten'!D:D),3)</f>
        <v>0</v>
      </c>
      <c r="V744" s="259">
        <f>ROUND(SUMIF('DV-Bewegungsdaten'!B:B,A744,'DV-Bewegungsdaten'!E:E),5)</f>
        <v>0</v>
      </c>
      <c r="X744" s="444"/>
      <c r="Y744" s="444"/>
      <c r="AK744" s="305"/>
    </row>
    <row r="745" spans="1:37" ht="15" customHeight="1" x14ac:dyDescent="0.25">
      <c r="A745" s="103" t="s">
        <v>3384</v>
      </c>
      <c r="B745" s="101" t="s">
        <v>2068</v>
      </c>
      <c r="C745" s="101" t="s">
        <v>3988</v>
      </c>
      <c r="D745" s="101" t="s">
        <v>3317</v>
      </c>
      <c r="E745" s="101" t="s">
        <v>3279</v>
      </c>
      <c r="F745" s="102">
        <v>21.939999999999998</v>
      </c>
      <c r="G745" s="102">
        <v>22.139999999999997</v>
      </c>
      <c r="H745" s="102">
        <v>17.55</v>
      </c>
      <c r="I745" s="102"/>
      <c r="J745" s="445"/>
      <c r="K745" s="258">
        <f>ROUND(SUMIF('VGT-Bewegungsdaten'!B:B,A745,'VGT-Bewegungsdaten'!D:D),3)</f>
        <v>0</v>
      </c>
      <c r="L745" s="259">
        <f>ROUND(SUMIF('VGT-Bewegungsdaten'!B:B,$A745,'VGT-Bewegungsdaten'!E:E),5)</f>
        <v>0</v>
      </c>
      <c r="N745" s="298" t="s">
        <v>4918</v>
      </c>
      <c r="O745" s="298" t="s">
        <v>4925</v>
      </c>
      <c r="P745" s="261">
        <f>ROUND(SUMIF('AV-Bewegungsdaten'!B:B,A745,'AV-Bewegungsdaten'!D:D),3)</f>
        <v>0</v>
      </c>
      <c r="Q745" s="259">
        <f>ROUND(SUMIF('AV-Bewegungsdaten'!B:B,$A745,'AV-Bewegungsdaten'!E:E),5)</f>
        <v>0</v>
      </c>
      <c r="S745" s="444"/>
      <c r="T745" s="444"/>
      <c r="U745" s="261">
        <f>ROUND(SUMIF('DV-Bewegungsdaten'!B:B,A745,'DV-Bewegungsdaten'!D:D),3)</f>
        <v>0</v>
      </c>
      <c r="V745" s="259">
        <f>ROUND(SUMIF('DV-Bewegungsdaten'!B:B,A745,'DV-Bewegungsdaten'!E:E),5)</f>
        <v>0</v>
      </c>
      <c r="X745" s="444"/>
      <c r="Y745" s="444"/>
      <c r="AK745" s="305"/>
    </row>
    <row r="746" spans="1:37" ht="15" customHeight="1" x14ac:dyDescent="0.25">
      <c r="A746" s="103" t="s">
        <v>4145</v>
      </c>
      <c r="B746" s="101" t="s">
        <v>2068</v>
      </c>
      <c r="C746" s="101" t="s">
        <v>3988</v>
      </c>
      <c r="D746" s="101" t="s">
        <v>4078</v>
      </c>
      <c r="E746" s="101" t="s">
        <v>4040</v>
      </c>
      <c r="F746" s="102">
        <v>21.91</v>
      </c>
      <c r="G746" s="102">
        <v>22.11</v>
      </c>
      <c r="H746" s="102">
        <v>17.53</v>
      </c>
      <c r="I746" s="102"/>
      <c r="J746" s="445"/>
      <c r="K746" s="258">
        <f>ROUND(SUMIF('VGT-Bewegungsdaten'!B:B,A746,'VGT-Bewegungsdaten'!D:D),3)</f>
        <v>0</v>
      </c>
      <c r="L746" s="259">
        <f>ROUND(SUMIF('VGT-Bewegungsdaten'!B:B,$A746,'VGT-Bewegungsdaten'!E:E),5)</f>
        <v>0</v>
      </c>
      <c r="N746" s="298" t="s">
        <v>4918</v>
      </c>
      <c r="O746" s="298" t="s">
        <v>4925</v>
      </c>
      <c r="P746" s="261">
        <f>ROUND(SUMIF('AV-Bewegungsdaten'!B:B,A746,'AV-Bewegungsdaten'!D:D),3)</f>
        <v>0</v>
      </c>
      <c r="Q746" s="259">
        <f>ROUND(SUMIF('AV-Bewegungsdaten'!B:B,$A746,'AV-Bewegungsdaten'!E:E),5)</f>
        <v>0</v>
      </c>
      <c r="S746" s="444"/>
      <c r="T746" s="444"/>
      <c r="U746" s="261">
        <f>ROUND(SUMIF('DV-Bewegungsdaten'!B:B,A746,'DV-Bewegungsdaten'!D:D),3)</f>
        <v>0</v>
      </c>
      <c r="V746" s="259">
        <f>ROUND(SUMIF('DV-Bewegungsdaten'!B:B,A746,'DV-Bewegungsdaten'!E:E),5)</f>
        <v>0</v>
      </c>
      <c r="X746" s="444"/>
      <c r="Y746" s="444"/>
      <c r="AK746" s="305"/>
    </row>
    <row r="747" spans="1:37" ht="15" customHeight="1" x14ac:dyDescent="0.25">
      <c r="A747" s="103" t="s">
        <v>7097</v>
      </c>
      <c r="B747" s="101" t="s">
        <v>2068</v>
      </c>
      <c r="C747" s="101" t="s">
        <v>3988</v>
      </c>
      <c r="D747" s="101" t="s">
        <v>7098</v>
      </c>
      <c r="E747" s="101" t="s">
        <v>4983</v>
      </c>
      <c r="F747" s="102">
        <v>21.88</v>
      </c>
      <c r="G747" s="102">
        <v>22.08</v>
      </c>
      <c r="H747" s="102">
        <v>17.5</v>
      </c>
      <c r="I747" s="102"/>
      <c r="J747" s="445"/>
      <c r="K747" s="258">
        <f>ROUND(SUMIF('VGT-Bewegungsdaten'!B:B,A747,'VGT-Bewegungsdaten'!D:D),3)</f>
        <v>0</v>
      </c>
      <c r="L747" s="259">
        <f>ROUND(SUMIF('VGT-Bewegungsdaten'!B:B,$A747,'VGT-Bewegungsdaten'!E:E),5)</f>
        <v>0</v>
      </c>
      <c r="N747" s="298" t="s">
        <v>4918</v>
      </c>
      <c r="O747" s="298" t="s">
        <v>4925</v>
      </c>
      <c r="P747" s="261">
        <f>ROUND(SUMIF('AV-Bewegungsdaten'!B:B,A747,'AV-Bewegungsdaten'!D:D),3)</f>
        <v>0</v>
      </c>
      <c r="Q747" s="259">
        <f>ROUND(SUMIF('AV-Bewegungsdaten'!B:B,$A747,'AV-Bewegungsdaten'!E:E),5)</f>
        <v>0</v>
      </c>
      <c r="S747" s="444"/>
      <c r="T747" s="444"/>
      <c r="U747" s="261">
        <f>ROUND(SUMIF('DV-Bewegungsdaten'!B:B,A747,'DV-Bewegungsdaten'!D:D),3)</f>
        <v>0</v>
      </c>
      <c r="V747" s="259">
        <f>ROUND(SUMIF('DV-Bewegungsdaten'!B:B,A747,'DV-Bewegungsdaten'!E:E),5)</f>
        <v>0</v>
      </c>
      <c r="X747" s="444"/>
      <c r="Y747" s="444"/>
      <c r="AK747" s="305"/>
    </row>
    <row r="748" spans="1:37" ht="15" customHeight="1" x14ac:dyDescent="0.25">
      <c r="A748" s="103" t="s">
        <v>1490</v>
      </c>
      <c r="B748" s="101" t="s">
        <v>2068</v>
      </c>
      <c r="C748" s="101" t="s">
        <v>3988</v>
      </c>
      <c r="D748" s="101" t="s">
        <v>253</v>
      </c>
      <c r="E748" s="101" t="s">
        <v>2443</v>
      </c>
      <c r="F748" s="102">
        <v>19</v>
      </c>
      <c r="G748" s="102">
        <v>19.2</v>
      </c>
      <c r="H748" s="102">
        <v>15.2</v>
      </c>
      <c r="I748" s="102"/>
      <c r="J748" s="445"/>
      <c r="K748" s="258">
        <f>ROUND(SUMIF('VGT-Bewegungsdaten'!B:B,A748,'VGT-Bewegungsdaten'!D:D),3)</f>
        <v>0</v>
      </c>
      <c r="L748" s="259">
        <f>ROUND(SUMIF('VGT-Bewegungsdaten'!B:B,$A748,'VGT-Bewegungsdaten'!E:E),5)</f>
        <v>0</v>
      </c>
      <c r="N748" s="298" t="s">
        <v>4918</v>
      </c>
      <c r="O748" s="298" t="s">
        <v>4925</v>
      </c>
      <c r="P748" s="261">
        <f>ROUND(SUMIF('AV-Bewegungsdaten'!B:B,A748,'AV-Bewegungsdaten'!D:D),3)</f>
        <v>0</v>
      </c>
      <c r="Q748" s="259">
        <f>ROUND(SUMIF('AV-Bewegungsdaten'!B:B,$A748,'AV-Bewegungsdaten'!E:E),5)</f>
        <v>0</v>
      </c>
      <c r="S748" s="444"/>
      <c r="T748" s="444"/>
      <c r="U748" s="261">
        <f>ROUND(SUMIF('DV-Bewegungsdaten'!B:B,A748,'DV-Bewegungsdaten'!D:D),3)</f>
        <v>0</v>
      </c>
      <c r="V748" s="259">
        <f>ROUND(SUMIF('DV-Bewegungsdaten'!B:B,A748,'DV-Bewegungsdaten'!E:E),5)</f>
        <v>0</v>
      </c>
      <c r="X748" s="444"/>
      <c r="Y748" s="444"/>
      <c r="AK748" s="305"/>
    </row>
    <row r="749" spans="1:37" ht="15" customHeight="1" x14ac:dyDescent="0.25">
      <c r="A749" s="103" t="s">
        <v>1491</v>
      </c>
      <c r="B749" s="101" t="s">
        <v>2068</v>
      </c>
      <c r="C749" s="101" t="s">
        <v>3988</v>
      </c>
      <c r="D749" s="101" t="s">
        <v>255</v>
      </c>
      <c r="E749" s="101" t="s">
        <v>1533</v>
      </c>
      <c r="F749" s="102">
        <v>22</v>
      </c>
      <c r="G749" s="102">
        <v>22.2</v>
      </c>
      <c r="H749" s="102">
        <v>17.600000000000001</v>
      </c>
      <c r="I749" s="102"/>
      <c r="J749" s="445"/>
      <c r="K749" s="258">
        <f>ROUND(SUMIF('VGT-Bewegungsdaten'!B:B,A749,'VGT-Bewegungsdaten'!D:D),3)</f>
        <v>0</v>
      </c>
      <c r="L749" s="259">
        <f>ROUND(SUMIF('VGT-Bewegungsdaten'!B:B,$A749,'VGT-Bewegungsdaten'!E:E),5)</f>
        <v>0</v>
      </c>
      <c r="N749" s="298" t="s">
        <v>4918</v>
      </c>
      <c r="O749" s="298" t="s">
        <v>4925</v>
      </c>
      <c r="P749" s="261">
        <f>ROUND(SUMIF('AV-Bewegungsdaten'!B:B,A749,'AV-Bewegungsdaten'!D:D),3)</f>
        <v>0</v>
      </c>
      <c r="Q749" s="259">
        <f>ROUND(SUMIF('AV-Bewegungsdaten'!B:B,$A749,'AV-Bewegungsdaten'!E:E),5)</f>
        <v>0</v>
      </c>
      <c r="S749" s="444"/>
      <c r="T749" s="444"/>
      <c r="U749" s="261">
        <f>ROUND(SUMIF('DV-Bewegungsdaten'!B:B,A749,'DV-Bewegungsdaten'!D:D),3)</f>
        <v>0</v>
      </c>
      <c r="V749" s="259">
        <f>ROUND(SUMIF('DV-Bewegungsdaten'!B:B,A749,'DV-Bewegungsdaten'!E:E),5)</f>
        <v>0</v>
      </c>
      <c r="X749" s="444"/>
      <c r="Y749" s="444"/>
      <c r="AK749" s="305"/>
    </row>
    <row r="750" spans="1:37" ht="15" customHeight="1" x14ac:dyDescent="0.25">
      <c r="A750" s="103" t="s">
        <v>1492</v>
      </c>
      <c r="B750" s="101" t="s">
        <v>2068</v>
      </c>
      <c r="C750" s="101" t="s">
        <v>3988</v>
      </c>
      <c r="D750" s="101" t="s">
        <v>257</v>
      </c>
      <c r="E750" s="101" t="s">
        <v>1536</v>
      </c>
      <c r="F750" s="102">
        <v>22</v>
      </c>
      <c r="G750" s="102">
        <v>22.2</v>
      </c>
      <c r="H750" s="102">
        <v>17.600000000000001</v>
      </c>
      <c r="I750" s="102"/>
      <c r="J750" s="445"/>
      <c r="K750" s="258">
        <f>ROUND(SUMIF('VGT-Bewegungsdaten'!B:B,A750,'VGT-Bewegungsdaten'!D:D),3)</f>
        <v>0</v>
      </c>
      <c r="L750" s="259">
        <f>ROUND(SUMIF('VGT-Bewegungsdaten'!B:B,$A750,'VGT-Bewegungsdaten'!E:E),5)</f>
        <v>0</v>
      </c>
      <c r="N750" s="298" t="s">
        <v>4918</v>
      </c>
      <c r="O750" s="298" t="s">
        <v>4925</v>
      </c>
      <c r="P750" s="261">
        <f>ROUND(SUMIF('AV-Bewegungsdaten'!B:B,A750,'AV-Bewegungsdaten'!D:D),3)</f>
        <v>0</v>
      </c>
      <c r="Q750" s="259">
        <f>ROUND(SUMIF('AV-Bewegungsdaten'!B:B,$A750,'AV-Bewegungsdaten'!E:E),5)</f>
        <v>0</v>
      </c>
      <c r="S750" s="444"/>
      <c r="T750" s="444"/>
      <c r="U750" s="261">
        <f>ROUND(SUMIF('DV-Bewegungsdaten'!B:B,A750,'DV-Bewegungsdaten'!D:D),3)</f>
        <v>0</v>
      </c>
      <c r="V750" s="259">
        <f>ROUND(SUMIF('DV-Bewegungsdaten'!B:B,A750,'DV-Bewegungsdaten'!E:E),5)</f>
        <v>0</v>
      </c>
      <c r="X750" s="444"/>
      <c r="Y750" s="444"/>
      <c r="AK750" s="305"/>
    </row>
    <row r="751" spans="1:37" ht="15" customHeight="1" x14ac:dyDescent="0.25">
      <c r="A751" s="103" t="s">
        <v>2642</v>
      </c>
      <c r="B751" s="101" t="s">
        <v>2068</v>
      </c>
      <c r="C751" s="101" t="s">
        <v>3988</v>
      </c>
      <c r="D751" s="101" t="s">
        <v>2576</v>
      </c>
      <c r="E751" s="101" t="s">
        <v>2536</v>
      </c>
      <c r="F751" s="102">
        <v>21.97</v>
      </c>
      <c r="G751" s="102">
        <v>22.169999999999998</v>
      </c>
      <c r="H751" s="102">
        <v>17.579999999999998</v>
      </c>
      <c r="I751" s="102"/>
      <c r="J751" s="445"/>
      <c r="K751" s="258">
        <f>ROUND(SUMIF('VGT-Bewegungsdaten'!B:B,A751,'VGT-Bewegungsdaten'!D:D),3)</f>
        <v>0</v>
      </c>
      <c r="L751" s="259">
        <f>ROUND(SUMIF('VGT-Bewegungsdaten'!B:B,$A751,'VGT-Bewegungsdaten'!E:E),5)</f>
        <v>0</v>
      </c>
      <c r="N751" s="298" t="s">
        <v>4918</v>
      </c>
      <c r="O751" s="298" t="s">
        <v>4925</v>
      </c>
      <c r="P751" s="261">
        <f>ROUND(SUMIF('AV-Bewegungsdaten'!B:B,A751,'AV-Bewegungsdaten'!D:D),3)</f>
        <v>0</v>
      </c>
      <c r="Q751" s="259">
        <f>ROUND(SUMIF('AV-Bewegungsdaten'!B:B,$A751,'AV-Bewegungsdaten'!E:E),5)</f>
        <v>0</v>
      </c>
      <c r="S751" s="444"/>
      <c r="T751" s="444"/>
      <c r="U751" s="261">
        <f>ROUND(SUMIF('DV-Bewegungsdaten'!B:B,A751,'DV-Bewegungsdaten'!D:D),3)</f>
        <v>0</v>
      </c>
      <c r="V751" s="259">
        <f>ROUND(SUMIF('DV-Bewegungsdaten'!B:B,A751,'DV-Bewegungsdaten'!E:E),5)</f>
        <v>0</v>
      </c>
      <c r="X751" s="444"/>
      <c r="Y751" s="444"/>
      <c r="AK751" s="305"/>
    </row>
    <row r="752" spans="1:37" ht="15" customHeight="1" x14ac:dyDescent="0.25">
      <c r="A752" s="103" t="s">
        <v>3385</v>
      </c>
      <c r="B752" s="101" t="s">
        <v>2068</v>
      </c>
      <c r="C752" s="101" t="s">
        <v>3988</v>
      </c>
      <c r="D752" s="101" t="s">
        <v>3319</v>
      </c>
      <c r="E752" s="101" t="s">
        <v>3279</v>
      </c>
      <c r="F752" s="102">
        <v>21.939999999999998</v>
      </c>
      <c r="G752" s="102">
        <v>22.139999999999997</v>
      </c>
      <c r="H752" s="102">
        <v>17.55</v>
      </c>
      <c r="I752" s="102"/>
      <c r="J752" s="445"/>
      <c r="K752" s="258">
        <f>ROUND(SUMIF('VGT-Bewegungsdaten'!B:B,A752,'VGT-Bewegungsdaten'!D:D),3)</f>
        <v>0</v>
      </c>
      <c r="L752" s="259">
        <f>ROUND(SUMIF('VGT-Bewegungsdaten'!B:B,$A752,'VGT-Bewegungsdaten'!E:E),5)</f>
        <v>0</v>
      </c>
      <c r="N752" s="298" t="s">
        <v>4918</v>
      </c>
      <c r="O752" s="298" t="s">
        <v>4925</v>
      </c>
      <c r="P752" s="261">
        <f>ROUND(SUMIF('AV-Bewegungsdaten'!B:B,A752,'AV-Bewegungsdaten'!D:D),3)</f>
        <v>0</v>
      </c>
      <c r="Q752" s="259">
        <f>ROUND(SUMIF('AV-Bewegungsdaten'!B:B,$A752,'AV-Bewegungsdaten'!E:E),5)</f>
        <v>0</v>
      </c>
      <c r="S752" s="444"/>
      <c r="T752" s="444"/>
      <c r="U752" s="261">
        <f>ROUND(SUMIF('DV-Bewegungsdaten'!B:B,A752,'DV-Bewegungsdaten'!D:D),3)</f>
        <v>0</v>
      </c>
      <c r="V752" s="259">
        <f>ROUND(SUMIF('DV-Bewegungsdaten'!B:B,A752,'DV-Bewegungsdaten'!E:E),5)</f>
        <v>0</v>
      </c>
      <c r="X752" s="444"/>
      <c r="Y752" s="444"/>
      <c r="AK752" s="305"/>
    </row>
    <row r="753" spans="1:37" ht="15" customHeight="1" x14ac:dyDescent="0.25">
      <c r="A753" s="103" t="s">
        <v>4146</v>
      </c>
      <c r="B753" s="101" t="s">
        <v>2068</v>
      </c>
      <c r="C753" s="101" t="s">
        <v>3988</v>
      </c>
      <c r="D753" s="101" t="s">
        <v>4080</v>
      </c>
      <c r="E753" s="101" t="s">
        <v>4040</v>
      </c>
      <c r="F753" s="102">
        <v>21.91</v>
      </c>
      <c r="G753" s="102">
        <v>22.11</v>
      </c>
      <c r="H753" s="102">
        <v>17.53</v>
      </c>
      <c r="I753" s="102"/>
      <c r="J753" s="445"/>
      <c r="K753" s="258">
        <f>ROUND(SUMIF('VGT-Bewegungsdaten'!B:B,A753,'VGT-Bewegungsdaten'!D:D),3)</f>
        <v>0</v>
      </c>
      <c r="L753" s="259">
        <f>ROUND(SUMIF('VGT-Bewegungsdaten'!B:B,$A753,'VGT-Bewegungsdaten'!E:E),5)</f>
        <v>0</v>
      </c>
      <c r="N753" s="298" t="s">
        <v>4918</v>
      </c>
      <c r="O753" s="298" t="s">
        <v>4925</v>
      </c>
      <c r="P753" s="261">
        <f>ROUND(SUMIF('AV-Bewegungsdaten'!B:B,A753,'AV-Bewegungsdaten'!D:D),3)</f>
        <v>0</v>
      </c>
      <c r="Q753" s="259">
        <f>ROUND(SUMIF('AV-Bewegungsdaten'!B:B,$A753,'AV-Bewegungsdaten'!E:E),5)</f>
        <v>0</v>
      </c>
      <c r="S753" s="444"/>
      <c r="T753" s="444"/>
      <c r="U753" s="261">
        <f>ROUND(SUMIF('DV-Bewegungsdaten'!B:B,A753,'DV-Bewegungsdaten'!D:D),3)</f>
        <v>0</v>
      </c>
      <c r="V753" s="259">
        <f>ROUND(SUMIF('DV-Bewegungsdaten'!B:B,A753,'DV-Bewegungsdaten'!E:E),5)</f>
        <v>0</v>
      </c>
      <c r="X753" s="444"/>
      <c r="Y753" s="444"/>
      <c r="AK753" s="305"/>
    </row>
    <row r="754" spans="1:37" ht="15" customHeight="1" x14ac:dyDescent="0.25">
      <c r="A754" s="103" t="s">
        <v>1493</v>
      </c>
      <c r="B754" s="101" t="s">
        <v>2068</v>
      </c>
      <c r="C754" s="101" t="s">
        <v>3988</v>
      </c>
      <c r="D754" s="101" t="s">
        <v>259</v>
      </c>
      <c r="E754" s="101" t="s">
        <v>2443</v>
      </c>
      <c r="F754" s="102">
        <v>20</v>
      </c>
      <c r="G754" s="102">
        <v>20.2</v>
      </c>
      <c r="H754" s="102">
        <v>16</v>
      </c>
      <c r="I754" s="102"/>
      <c r="J754" s="445"/>
      <c r="K754" s="258">
        <f>ROUND(SUMIF('VGT-Bewegungsdaten'!B:B,A754,'VGT-Bewegungsdaten'!D:D),3)</f>
        <v>0</v>
      </c>
      <c r="L754" s="259">
        <f>ROUND(SUMIF('VGT-Bewegungsdaten'!B:B,$A754,'VGT-Bewegungsdaten'!E:E),5)</f>
        <v>0</v>
      </c>
      <c r="N754" s="298" t="s">
        <v>4918</v>
      </c>
      <c r="O754" s="298" t="s">
        <v>4925</v>
      </c>
      <c r="P754" s="261">
        <f>ROUND(SUMIF('AV-Bewegungsdaten'!B:B,A754,'AV-Bewegungsdaten'!D:D),3)</f>
        <v>0</v>
      </c>
      <c r="Q754" s="259">
        <f>ROUND(SUMIF('AV-Bewegungsdaten'!B:B,$A754,'AV-Bewegungsdaten'!E:E),5)</f>
        <v>0</v>
      </c>
      <c r="S754" s="444"/>
      <c r="T754" s="444"/>
      <c r="U754" s="261">
        <f>ROUND(SUMIF('DV-Bewegungsdaten'!B:B,A754,'DV-Bewegungsdaten'!D:D),3)</f>
        <v>0</v>
      </c>
      <c r="V754" s="259">
        <f>ROUND(SUMIF('DV-Bewegungsdaten'!B:B,A754,'DV-Bewegungsdaten'!E:E),5)</f>
        <v>0</v>
      </c>
      <c r="X754" s="444"/>
      <c r="Y754" s="444"/>
      <c r="AK754" s="305"/>
    </row>
    <row r="755" spans="1:37" ht="15" customHeight="1" x14ac:dyDescent="0.25">
      <c r="A755" s="103" t="s">
        <v>1494</v>
      </c>
      <c r="B755" s="101" t="s">
        <v>2068</v>
      </c>
      <c r="C755" s="101" t="s">
        <v>3988</v>
      </c>
      <c r="D755" s="101" t="s">
        <v>261</v>
      </c>
      <c r="E755" s="101" t="s">
        <v>1533</v>
      </c>
      <c r="F755" s="102">
        <v>23</v>
      </c>
      <c r="G755" s="102">
        <v>23.2</v>
      </c>
      <c r="H755" s="102">
        <v>18.399999999999999</v>
      </c>
      <c r="I755" s="102"/>
      <c r="J755" s="445"/>
      <c r="K755" s="258">
        <f>ROUND(SUMIF('VGT-Bewegungsdaten'!B:B,A755,'VGT-Bewegungsdaten'!D:D),3)</f>
        <v>0</v>
      </c>
      <c r="L755" s="259">
        <f>ROUND(SUMIF('VGT-Bewegungsdaten'!B:B,$A755,'VGT-Bewegungsdaten'!E:E),5)</f>
        <v>0</v>
      </c>
      <c r="N755" s="298" t="s">
        <v>4918</v>
      </c>
      <c r="O755" s="298" t="s">
        <v>4925</v>
      </c>
      <c r="P755" s="261">
        <f>ROUND(SUMIF('AV-Bewegungsdaten'!B:B,A755,'AV-Bewegungsdaten'!D:D),3)</f>
        <v>0</v>
      </c>
      <c r="Q755" s="259">
        <f>ROUND(SUMIF('AV-Bewegungsdaten'!B:B,$A755,'AV-Bewegungsdaten'!E:E),5)</f>
        <v>0</v>
      </c>
      <c r="S755" s="444"/>
      <c r="T755" s="444"/>
      <c r="U755" s="261">
        <f>ROUND(SUMIF('DV-Bewegungsdaten'!B:B,A755,'DV-Bewegungsdaten'!D:D),3)</f>
        <v>0</v>
      </c>
      <c r="V755" s="259">
        <f>ROUND(SUMIF('DV-Bewegungsdaten'!B:B,A755,'DV-Bewegungsdaten'!E:E),5)</f>
        <v>0</v>
      </c>
      <c r="X755" s="444"/>
      <c r="Y755" s="444"/>
      <c r="AK755" s="305"/>
    </row>
    <row r="756" spans="1:37" ht="15" customHeight="1" x14ac:dyDescent="0.25">
      <c r="A756" s="103" t="s">
        <v>1495</v>
      </c>
      <c r="B756" s="101" t="s">
        <v>2068</v>
      </c>
      <c r="C756" s="101" t="s">
        <v>3988</v>
      </c>
      <c r="D756" s="101" t="s">
        <v>263</v>
      </c>
      <c r="E756" s="101" t="s">
        <v>1536</v>
      </c>
      <c r="F756" s="102">
        <v>23</v>
      </c>
      <c r="G756" s="102">
        <v>23.2</v>
      </c>
      <c r="H756" s="102">
        <v>18.399999999999999</v>
      </c>
      <c r="I756" s="102"/>
      <c r="J756" s="445"/>
      <c r="K756" s="258">
        <f>ROUND(SUMIF('VGT-Bewegungsdaten'!B:B,A756,'VGT-Bewegungsdaten'!D:D),3)</f>
        <v>0</v>
      </c>
      <c r="L756" s="259">
        <f>ROUND(SUMIF('VGT-Bewegungsdaten'!B:B,$A756,'VGT-Bewegungsdaten'!E:E),5)</f>
        <v>0</v>
      </c>
      <c r="N756" s="298" t="s">
        <v>4918</v>
      </c>
      <c r="O756" s="298" t="s">
        <v>4925</v>
      </c>
      <c r="P756" s="261">
        <f>ROUND(SUMIF('AV-Bewegungsdaten'!B:B,A756,'AV-Bewegungsdaten'!D:D),3)</f>
        <v>0</v>
      </c>
      <c r="Q756" s="259">
        <f>ROUND(SUMIF('AV-Bewegungsdaten'!B:B,$A756,'AV-Bewegungsdaten'!E:E),5)</f>
        <v>0</v>
      </c>
      <c r="S756" s="444"/>
      <c r="T756" s="444"/>
      <c r="U756" s="261">
        <f>ROUND(SUMIF('DV-Bewegungsdaten'!B:B,A756,'DV-Bewegungsdaten'!D:D),3)</f>
        <v>0</v>
      </c>
      <c r="V756" s="259">
        <f>ROUND(SUMIF('DV-Bewegungsdaten'!B:B,A756,'DV-Bewegungsdaten'!E:E),5)</f>
        <v>0</v>
      </c>
      <c r="X756" s="444"/>
      <c r="Y756" s="444"/>
      <c r="AK756" s="305"/>
    </row>
    <row r="757" spans="1:37" ht="15" customHeight="1" x14ac:dyDescent="0.25">
      <c r="A757" s="103" t="s">
        <v>2643</v>
      </c>
      <c r="B757" s="101" t="s">
        <v>2068</v>
      </c>
      <c r="C757" s="101" t="s">
        <v>3988</v>
      </c>
      <c r="D757" s="101" t="s">
        <v>2578</v>
      </c>
      <c r="E757" s="101" t="s">
        <v>2536</v>
      </c>
      <c r="F757" s="102">
        <v>22.97</v>
      </c>
      <c r="G757" s="102">
        <v>23.169999999999998</v>
      </c>
      <c r="H757" s="102">
        <v>18.38</v>
      </c>
      <c r="I757" s="102"/>
      <c r="J757" s="445"/>
      <c r="K757" s="258">
        <f>ROUND(SUMIF('VGT-Bewegungsdaten'!B:B,A757,'VGT-Bewegungsdaten'!D:D),3)</f>
        <v>0</v>
      </c>
      <c r="L757" s="259">
        <f>ROUND(SUMIF('VGT-Bewegungsdaten'!B:B,$A757,'VGT-Bewegungsdaten'!E:E),5)</f>
        <v>0</v>
      </c>
      <c r="N757" s="298" t="s">
        <v>4918</v>
      </c>
      <c r="O757" s="298" t="s">
        <v>4925</v>
      </c>
      <c r="P757" s="261">
        <f>ROUND(SUMIF('AV-Bewegungsdaten'!B:B,A757,'AV-Bewegungsdaten'!D:D),3)</f>
        <v>0</v>
      </c>
      <c r="Q757" s="259">
        <f>ROUND(SUMIF('AV-Bewegungsdaten'!B:B,$A757,'AV-Bewegungsdaten'!E:E),5)</f>
        <v>0</v>
      </c>
      <c r="S757" s="444"/>
      <c r="T757" s="444"/>
      <c r="U757" s="261">
        <f>ROUND(SUMIF('DV-Bewegungsdaten'!B:B,A757,'DV-Bewegungsdaten'!D:D),3)</f>
        <v>0</v>
      </c>
      <c r="V757" s="259">
        <f>ROUND(SUMIF('DV-Bewegungsdaten'!B:B,A757,'DV-Bewegungsdaten'!E:E),5)</f>
        <v>0</v>
      </c>
      <c r="X757" s="444"/>
      <c r="Y757" s="444"/>
      <c r="AK757" s="305"/>
    </row>
    <row r="758" spans="1:37" ht="15" customHeight="1" x14ac:dyDescent="0.25">
      <c r="A758" s="103" t="s">
        <v>3386</v>
      </c>
      <c r="B758" s="101" t="s">
        <v>2068</v>
      </c>
      <c r="C758" s="101" t="s">
        <v>3988</v>
      </c>
      <c r="D758" s="101" t="s">
        <v>3321</v>
      </c>
      <c r="E758" s="101" t="s">
        <v>3279</v>
      </c>
      <c r="F758" s="102">
        <v>22.939999999999998</v>
      </c>
      <c r="G758" s="102">
        <v>23.139999999999997</v>
      </c>
      <c r="H758" s="102">
        <v>18.350000000000001</v>
      </c>
      <c r="I758" s="102"/>
      <c r="J758" s="445"/>
      <c r="K758" s="258">
        <f>ROUND(SUMIF('VGT-Bewegungsdaten'!B:B,A758,'VGT-Bewegungsdaten'!D:D),3)</f>
        <v>0</v>
      </c>
      <c r="L758" s="259">
        <f>ROUND(SUMIF('VGT-Bewegungsdaten'!B:B,$A758,'VGT-Bewegungsdaten'!E:E),5)</f>
        <v>0</v>
      </c>
      <c r="N758" s="298" t="s">
        <v>4918</v>
      </c>
      <c r="O758" s="298" t="s">
        <v>4925</v>
      </c>
      <c r="P758" s="261">
        <f>ROUND(SUMIF('AV-Bewegungsdaten'!B:B,A758,'AV-Bewegungsdaten'!D:D),3)</f>
        <v>0</v>
      </c>
      <c r="Q758" s="259">
        <f>ROUND(SUMIF('AV-Bewegungsdaten'!B:B,$A758,'AV-Bewegungsdaten'!E:E),5)</f>
        <v>0</v>
      </c>
      <c r="S758" s="444"/>
      <c r="T758" s="444"/>
      <c r="U758" s="261">
        <f>ROUND(SUMIF('DV-Bewegungsdaten'!B:B,A758,'DV-Bewegungsdaten'!D:D),3)</f>
        <v>0</v>
      </c>
      <c r="V758" s="259">
        <f>ROUND(SUMIF('DV-Bewegungsdaten'!B:B,A758,'DV-Bewegungsdaten'!E:E),5)</f>
        <v>0</v>
      </c>
      <c r="X758" s="444"/>
      <c r="Y758" s="444"/>
      <c r="AK758" s="305"/>
    </row>
    <row r="759" spans="1:37" ht="15" customHeight="1" x14ac:dyDescent="0.25">
      <c r="A759" s="103" t="s">
        <v>4147</v>
      </c>
      <c r="B759" s="101" t="s">
        <v>2068</v>
      </c>
      <c r="C759" s="101" t="s">
        <v>3988</v>
      </c>
      <c r="D759" s="101" t="s">
        <v>4082</v>
      </c>
      <c r="E759" s="101" t="s">
        <v>4040</v>
      </c>
      <c r="F759" s="102">
        <v>22.91</v>
      </c>
      <c r="G759" s="102">
        <v>23.11</v>
      </c>
      <c r="H759" s="102">
        <v>18.329999999999998</v>
      </c>
      <c r="I759" s="102"/>
      <c r="J759" s="445"/>
      <c r="K759" s="258">
        <f>ROUND(SUMIF('VGT-Bewegungsdaten'!B:B,A759,'VGT-Bewegungsdaten'!D:D),3)</f>
        <v>0</v>
      </c>
      <c r="L759" s="259">
        <f>ROUND(SUMIF('VGT-Bewegungsdaten'!B:B,$A759,'VGT-Bewegungsdaten'!E:E),5)</f>
        <v>0</v>
      </c>
      <c r="N759" s="298" t="s">
        <v>4918</v>
      </c>
      <c r="O759" s="298" t="s">
        <v>4925</v>
      </c>
      <c r="P759" s="261">
        <f>ROUND(SUMIF('AV-Bewegungsdaten'!B:B,A759,'AV-Bewegungsdaten'!D:D),3)</f>
        <v>0</v>
      </c>
      <c r="Q759" s="259">
        <f>ROUND(SUMIF('AV-Bewegungsdaten'!B:B,$A759,'AV-Bewegungsdaten'!E:E),5)</f>
        <v>0</v>
      </c>
      <c r="S759" s="444"/>
      <c r="T759" s="444"/>
      <c r="U759" s="261">
        <f>ROUND(SUMIF('DV-Bewegungsdaten'!B:B,A759,'DV-Bewegungsdaten'!D:D),3)</f>
        <v>0</v>
      </c>
      <c r="V759" s="259">
        <f>ROUND(SUMIF('DV-Bewegungsdaten'!B:B,A759,'DV-Bewegungsdaten'!E:E),5)</f>
        <v>0</v>
      </c>
      <c r="X759" s="444"/>
      <c r="Y759" s="444"/>
      <c r="AK759" s="305"/>
    </row>
    <row r="760" spans="1:37" ht="15" customHeight="1" x14ac:dyDescent="0.25">
      <c r="A760" s="103" t="s">
        <v>1496</v>
      </c>
      <c r="B760" s="101" t="s">
        <v>2068</v>
      </c>
      <c r="C760" s="101" t="s">
        <v>3988</v>
      </c>
      <c r="D760" s="101" t="s">
        <v>265</v>
      </c>
      <c r="E760" s="101" t="s">
        <v>2443</v>
      </c>
      <c r="F760" s="102">
        <v>20</v>
      </c>
      <c r="G760" s="102">
        <v>20.2</v>
      </c>
      <c r="H760" s="102">
        <v>16</v>
      </c>
      <c r="I760" s="102"/>
      <c r="J760" s="445"/>
      <c r="K760" s="258">
        <f>ROUND(SUMIF('VGT-Bewegungsdaten'!B:B,A760,'VGT-Bewegungsdaten'!D:D),3)</f>
        <v>0</v>
      </c>
      <c r="L760" s="259">
        <f>ROUND(SUMIF('VGT-Bewegungsdaten'!B:B,$A760,'VGT-Bewegungsdaten'!E:E),5)</f>
        <v>0</v>
      </c>
      <c r="N760" s="298" t="s">
        <v>4918</v>
      </c>
      <c r="O760" s="298" t="s">
        <v>4925</v>
      </c>
      <c r="P760" s="261">
        <f>ROUND(SUMIF('AV-Bewegungsdaten'!B:B,A760,'AV-Bewegungsdaten'!D:D),3)</f>
        <v>0</v>
      </c>
      <c r="Q760" s="259">
        <f>ROUND(SUMIF('AV-Bewegungsdaten'!B:B,$A760,'AV-Bewegungsdaten'!E:E),5)</f>
        <v>0</v>
      </c>
      <c r="S760" s="444"/>
      <c r="T760" s="444"/>
      <c r="U760" s="261">
        <f>ROUND(SUMIF('DV-Bewegungsdaten'!B:B,A760,'DV-Bewegungsdaten'!D:D),3)</f>
        <v>0</v>
      </c>
      <c r="V760" s="259">
        <f>ROUND(SUMIF('DV-Bewegungsdaten'!B:B,A760,'DV-Bewegungsdaten'!E:E),5)</f>
        <v>0</v>
      </c>
      <c r="X760" s="444"/>
      <c r="Y760" s="444"/>
      <c r="AK760" s="305"/>
    </row>
    <row r="761" spans="1:37" ht="15" customHeight="1" x14ac:dyDescent="0.25">
      <c r="A761" s="103" t="s">
        <v>1497</v>
      </c>
      <c r="B761" s="101" t="s">
        <v>2068</v>
      </c>
      <c r="C761" s="101" t="s">
        <v>3988</v>
      </c>
      <c r="D761" s="101" t="s">
        <v>1623</v>
      </c>
      <c r="E761" s="101" t="s">
        <v>1533</v>
      </c>
      <c r="F761" s="102">
        <v>23</v>
      </c>
      <c r="G761" s="102">
        <v>23.2</v>
      </c>
      <c r="H761" s="102">
        <v>18.399999999999999</v>
      </c>
      <c r="I761" s="102"/>
      <c r="J761" s="445"/>
      <c r="K761" s="258">
        <f>ROUND(SUMIF('VGT-Bewegungsdaten'!B:B,A761,'VGT-Bewegungsdaten'!D:D),3)</f>
        <v>0</v>
      </c>
      <c r="L761" s="259">
        <f>ROUND(SUMIF('VGT-Bewegungsdaten'!B:B,$A761,'VGT-Bewegungsdaten'!E:E),5)</f>
        <v>0</v>
      </c>
      <c r="N761" s="298" t="s">
        <v>4918</v>
      </c>
      <c r="O761" s="298" t="s">
        <v>4925</v>
      </c>
      <c r="P761" s="261">
        <f>ROUND(SUMIF('AV-Bewegungsdaten'!B:B,A761,'AV-Bewegungsdaten'!D:D),3)</f>
        <v>0</v>
      </c>
      <c r="Q761" s="259">
        <f>ROUND(SUMIF('AV-Bewegungsdaten'!B:B,$A761,'AV-Bewegungsdaten'!E:E),5)</f>
        <v>0</v>
      </c>
      <c r="S761" s="444"/>
      <c r="T761" s="444"/>
      <c r="U761" s="261">
        <f>ROUND(SUMIF('DV-Bewegungsdaten'!B:B,A761,'DV-Bewegungsdaten'!D:D),3)</f>
        <v>0</v>
      </c>
      <c r="V761" s="259">
        <f>ROUND(SUMIF('DV-Bewegungsdaten'!B:B,A761,'DV-Bewegungsdaten'!E:E),5)</f>
        <v>0</v>
      </c>
      <c r="X761" s="444"/>
      <c r="Y761" s="444"/>
      <c r="AK761" s="305"/>
    </row>
    <row r="762" spans="1:37" ht="15" customHeight="1" x14ac:dyDescent="0.25">
      <c r="A762" s="103" t="s">
        <v>1498</v>
      </c>
      <c r="B762" s="101" t="s">
        <v>2068</v>
      </c>
      <c r="C762" s="101" t="s">
        <v>3988</v>
      </c>
      <c r="D762" s="101" t="s">
        <v>1625</v>
      </c>
      <c r="E762" s="101" t="s">
        <v>1536</v>
      </c>
      <c r="F762" s="102">
        <v>23</v>
      </c>
      <c r="G762" s="102">
        <v>23.2</v>
      </c>
      <c r="H762" s="102">
        <v>18.399999999999999</v>
      </c>
      <c r="I762" s="102"/>
      <c r="J762" s="445"/>
      <c r="K762" s="258">
        <f>ROUND(SUMIF('VGT-Bewegungsdaten'!B:B,A762,'VGT-Bewegungsdaten'!D:D),3)</f>
        <v>0</v>
      </c>
      <c r="L762" s="259">
        <f>ROUND(SUMIF('VGT-Bewegungsdaten'!B:B,$A762,'VGT-Bewegungsdaten'!E:E),5)</f>
        <v>0</v>
      </c>
      <c r="N762" s="298" t="s">
        <v>4918</v>
      </c>
      <c r="O762" s="298" t="s">
        <v>4925</v>
      </c>
      <c r="P762" s="261">
        <f>ROUND(SUMIF('AV-Bewegungsdaten'!B:B,A762,'AV-Bewegungsdaten'!D:D),3)</f>
        <v>0</v>
      </c>
      <c r="Q762" s="259">
        <f>ROUND(SUMIF('AV-Bewegungsdaten'!B:B,$A762,'AV-Bewegungsdaten'!E:E),5)</f>
        <v>0</v>
      </c>
      <c r="S762" s="444"/>
      <c r="T762" s="444"/>
      <c r="U762" s="261">
        <f>ROUND(SUMIF('DV-Bewegungsdaten'!B:B,A762,'DV-Bewegungsdaten'!D:D),3)</f>
        <v>0</v>
      </c>
      <c r="V762" s="259">
        <f>ROUND(SUMIF('DV-Bewegungsdaten'!B:B,A762,'DV-Bewegungsdaten'!E:E),5)</f>
        <v>0</v>
      </c>
      <c r="X762" s="444"/>
      <c r="Y762" s="444"/>
      <c r="AK762" s="305"/>
    </row>
    <row r="763" spans="1:37" ht="15" customHeight="1" x14ac:dyDescent="0.25">
      <c r="A763" s="103" t="s">
        <v>2644</v>
      </c>
      <c r="B763" s="101" t="s">
        <v>2068</v>
      </c>
      <c r="C763" s="101" t="s">
        <v>3988</v>
      </c>
      <c r="D763" s="101" t="s">
        <v>2580</v>
      </c>
      <c r="E763" s="101" t="s">
        <v>2536</v>
      </c>
      <c r="F763" s="102">
        <v>22.97</v>
      </c>
      <c r="G763" s="102">
        <v>23.169999999999998</v>
      </c>
      <c r="H763" s="102">
        <v>18.38</v>
      </c>
      <c r="I763" s="102"/>
      <c r="J763" s="445"/>
      <c r="K763" s="258">
        <f>ROUND(SUMIF('VGT-Bewegungsdaten'!B:B,A763,'VGT-Bewegungsdaten'!D:D),3)</f>
        <v>0</v>
      </c>
      <c r="L763" s="259">
        <f>ROUND(SUMIF('VGT-Bewegungsdaten'!B:B,$A763,'VGT-Bewegungsdaten'!E:E),5)</f>
        <v>0</v>
      </c>
      <c r="N763" s="298" t="s">
        <v>4918</v>
      </c>
      <c r="O763" s="298" t="s">
        <v>4925</v>
      </c>
      <c r="P763" s="261">
        <f>ROUND(SUMIF('AV-Bewegungsdaten'!B:B,A763,'AV-Bewegungsdaten'!D:D),3)</f>
        <v>0</v>
      </c>
      <c r="Q763" s="259">
        <f>ROUND(SUMIF('AV-Bewegungsdaten'!B:B,$A763,'AV-Bewegungsdaten'!E:E),5)</f>
        <v>0</v>
      </c>
      <c r="S763" s="444"/>
      <c r="T763" s="444"/>
      <c r="U763" s="261">
        <f>ROUND(SUMIF('DV-Bewegungsdaten'!B:B,A763,'DV-Bewegungsdaten'!D:D),3)</f>
        <v>0</v>
      </c>
      <c r="V763" s="259">
        <f>ROUND(SUMIF('DV-Bewegungsdaten'!B:B,A763,'DV-Bewegungsdaten'!E:E),5)</f>
        <v>0</v>
      </c>
      <c r="X763" s="444"/>
      <c r="Y763" s="444"/>
      <c r="AK763" s="305"/>
    </row>
    <row r="764" spans="1:37" ht="15" customHeight="1" x14ac:dyDescent="0.25">
      <c r="A764" s="103" t="s">
        <v>3387</v>
      </c>
      <c r="B764" s="101" t="s">
        <v>2068</v>
      </c>
      <c r="C764" s="101" t="s">
        <v>3988</v>
      </c>
      <c r="D764" s="101" t="s">
        <v>3323</v>
      </c>
      <c r="E764" s="101" t="s">
        <v>3279</v>
      </c>
      <c r="F764" s="102">
        <v>22.939999999999998</v>
      </c>
      <c r="G764" s="102">
        <v>23.139999999999997</v>
      </c>
      <c r="H764" s="102">
        <v>18.350000000000001</v>
      </c>
      <c r="I764" s="102"/>
      <c r="J764" s="445"/>
      <c r="K764" s="258">
        <f>ROUND(SUMIF('VGT-Bewegungsdaten'!B:B,A764,'VGT-Bewegungsdaten'!D:D),3)</f>
        <v>0</v>
      </c>
      <c r="L764" s="259">
        <f>ROUND(SUMIF('VGT-Bewegungsdaten'!B:B,$A764,'VGT-Bewegungsdaten'!E:E),5)</f>
        <v>0</v>
      </c>
      <c r="N764" s="298" t="s">
        <v>4918</v>
      </c>
      <c r="O764" s="298" t="s">
        <v>4925</v>
      </c>
      <c r="P764" s="261">
        <f>ROUND(SUMIF('AV-Bewegungsdaten'!B:B,A764,'AV-Bewegungsdaten'!D:D),3)</f>
        <v>0</v>
      </c>
      <c r="Q764" s="259">
        <f>ROUND(SUMIF('AV-Bewegungsdaten'!B:B,$A764,'AV-Bewegungsdaten'!E:E),5)</f>
        <v>0</v>
      </c>
      <c r="S764" s="444"/>
      <c r="T764" s="444"/>
      <c r="U764" s="261">
        <f>ROUND(SUMIF('DV-Bewegungsdaten'!B:B,A764,'DV-Bewegungsdaten'!D:D),3)</f>
        <v>0</v>
      </c>
      <c r="V764" s="259">
        <f>ROUND(SUMIF('DV-Bewegungsdaten'!B:B,A764,'DV-Bewegungsdaten'!E:E),5)</f>
        <v>0</v>
      </c>
      <c r="X764" s="444"/>
      <c r="Y764" s="444"/>
      <c r="AK764" s="305"/>
    </row>
    <row r="765" spans="1:37" ht="15" customHeight="1" x14ac:dyDescent="0.25">
      <c r="A765" s="103" t="s">
        <v>4148</v>
      </c>
      <c r="B765" s="101" t="s">
        <v>2068</v>
      </c>
      <c r="C765" s="101" t="s">
        <v>3988</v>
      </c>
      <c r="D765" s="101" t="s">
        <v>4084</v>
      </c>
      <c r="E765" s="101" t="s">
        <v>4040</v>
      </c>
      <c r="F765" s="102">
        <v>22.91</v>
      </c>
      <c r="G765" s="102">
        <v>23.11</v>
      </c>
      <c r="H765" s="102">
        <v>18.329999999999998</v>
      </c>
      <c r="I765" s="102"/>
      <c r="J765" s="445"/>
      <c r="K765" s="258">
        <f>ROUND(SUMIF('VGT-Bewegungsdaten'!B:B,A765,'VGT-Bewegungsdaten'!D:D),3)</f>
        <v>0</v>
      </c>
      <c r="L765" s="259">
        <f>ROUND(SUMIF('VGT-Bewegungsdaten'!B:B,$A765,'VGT-Bewegungsdaten'!E:E),5)</f>
        <v>0</v>
      </c>
      <c r="N765" s="298" t="s">
        <v>4918</v>
      </c>
      <c r="O765" s="298" t="s">
        <v>4925</v>
      </c>
      <c r="P765" s="261">
        <f>ROUND(SUMIF('AV-Bewegungsdaten'!B:B,A765,'AV-Bewegungsdaten'!D:D),3)</f>
        <v>0</v>
      </c>
      <c r="Q765" s="259">
        <f>ROUND(SUMIF('AV-Bewegungsdaten'!B:B,$A765,'AV-Bewegungsdaten'!E:E),5)</f>
        <v>0</v>
      </c>
      <c r="S765" s="444"/>
      <c r="T765" s="444"/>
      <c r="U765" s="261">
        <f>ROUND(SUMIF('DV-Bewegungsdaten'!B:B,A765,'DV-Bewegungsdaten'!D:D),3)</f>
        <v>0</v>
      </c>
      <c r="V765" s="259">
        <f>ROUND(SUMIF('DV-Bewegungsdaten'!B:B,A765,'DV-Bewegungsdaten'!E:E),5)</f>
        <v>0</v>
      </c>
      <c r="X765" s="444"/>
      <c r="Y765" s="444"/>
      <c r="AK765" s="305"/>
    </row>
    <row r="766" spans="1:37" ht="15" customHeight="1" x14ac:dyDescent="0.25">
      <c r="A766" s="103" t="s">
        <v>1499</v>
      </c>
      <c r="B766" s="101" t="s">
        <v>2068</v>
      </c>
      <c r="C766" s="101" t="s">
        <v>3988</v>
      </c>
      <c r="D766" s="101" t="s">
        <v>1627</v>
      </c>
      <c r="E766" s="101" t="s">
        <v>2443</v>
      </c>
      <c r="F766" s="102">
        <v>21</v>
      </c>
      <c r="G766" s="102">
        <v>21.2</v>
      </c>
      <c r="H766" s="102">
        <v>16.8</v>
      </c>
      <c r="I766" s="102"/>
      <c r="J766" s="445"/>
      <c r="K766" s="258">
        <f>ROUND(SUMIF('VGT-Bewegungsdaten'!B:B,A766,'VGT-Bewegungsdaten'!D:D),3)</f>
        <v>0</v>
      </c>
      <c r="L766" s="259">
        <f>ROUND(SUMIF('VGT-Bewegungsdaten'!B:B,$A766,'VGT-Bewegungsdaten'!E:E),5)</f>
        <v>0</v>
      </c>
      <c r="N766" s="298" t="s">
        <v>4918</v>
      </c>
      <c r="O766" s="298" t="s">
        <v>4925</v>
      </c>
      <c r="P766" s="261">
        <f>ROUND(SUMIF('AV-Bewegungsdaten'!B:B,A766,'AV-Bewegungsdaten'!D:D),3)</f>
        <v>0</v>
      </c>
      <c r="Q766" s="259">
        <f>ROUND(SUMIF('AV-Bewegungsdaten'!B:B,$A766,'AV-Bewegungsdaten'!E:E),5)</f>
        <v>0</v>
      </c>
      <c r="S766" s="444"/>
      <c r="T766" s="444"/>
      <c r="U766" s="261">
        <f>ROUND(SUMIF('DV-Bewegungsdaten'!B:B,A766,'DV-Bewegungsdaten'!D:D),3)</f>
        <v>0</v>
      </c>
      <c r="V766" s="259">
        <f>ROUND(SUMIF('DV-Bewegungsdaten'!B:B,A766,'DV-Bewegungsdaten'!E:E),5)</f>
        <v>0</v>
      </c>
      <c r="X766" s="444"/>
      <c r="Y766" s="444"/>
      <c r="AK766" s="305"/>
    </row>
    <row r="767" spans="1:37" ht="15" customHeight="1" x14ac:dyDescent="0.25">
      <c r="A767" s="103" t="s">
        <v>1500</v>
      </c>
      <c r="B767" s="101" t="s">
        <v>2068</v>
      </c>
      <c r="C767" s="101" t="s">
        <v>3988</v>
      </c>
      <c r="D767" s="101" t="s">
        <v>1629</v>
      </c>
      <c r="E767" s="101" t="s">
        <v>1533</v>
      </c>
      <c r="F767" s="102">
        <v>24</v>
      </c>
      <c r="G767" s="102">
        <v>24.2</v>
      </c>
      <c r="H767" s="102">
        <v>19.2</v>
      </c>
      <c r="I767" s="102"/>
      <c r="J767" s="445"/>
      <c r="K767" s="258">
        <f>ROUND(SUMIF('VGT-Bewegungsdaten'!B:B,A767,'VGT-Bewegungsdaten'!D:D),3)</f>
        <v>0</v>
      </c>
      <c r="L767" s="259">
        <f>ROUND(SUMIF('VGT-Bewegungsdaten'!B:B,$A767,'VGT-Bewegungsdaten'!E:E),5)</f>
        <v>0</v>
      </c>
      <c r="N767" s="298" t="s">
        <v>4918</v>
      </c>
      <c r="O767" s="298" t="s">
        <v>4925</v>
      </c>
      <c r="P767" s="261">
        <f>ROUND(SUMIF('AV-Bewegungsdaten'!B:B,A767,'AV-Bewegungsdaten'!D:D),3)</f>
        <v>0</v>
      </c>
      <c r="Q767" s="259">
        <f>ROUND(SUMIF('AV-Bewegungsdaten'!B:B,$A767,'AV-Bewegungsdaten'!E:E),5)</f>
        <v>0</v>
      </c>
      <c r="S767" s="444"/>
      <c r="T767" s="444"/>
      <c r="U767" s="261">
        <f>ROUND(SUMIF('DV-Bewegungsdaten'!B:B,A767,'DV-Bewegungsdaten'!D:D),3)</f>
        <v>0</v>
      </c>
      <c r="V767" s="259">
        <f>ROUND(SUMIF('DV-Bewegungsdaten'!B:B,A767,'DV-Bewegungsdaten'!E:E),5)</f>
        <v>0</v>
      </c>
      <c r="X767" s="444"/>
      <c r="Y767" s="444"/>
      <c r="AK767" s="305"/>
    </row>
    <row r="768" spans="1:37" ht="15" customHeight="1" x14ac:dyDescent="0.25">
      <c r="A768" s="103" t="s">
        <v>1501</v>
      </c>
      <c r="B768" s="101" t="s">
        <v>2068</v>
      </c>
      <c r="C768" s="101" t="s">
        <v>3988</v>
      </c>
      <c r="D768" s="101" t="s">
        <v>1631</v>
      </c>
      <c r="E768" s="101" t="s">
        <v>1536</v>
      </c>
      <c r="F768" s="102">
        <v>24</v>
      </c>
      <c r="G768" s="102">
        <v>24.2</v>
      </c>
      <c r="H768" s="102">
        <v>19.2</v>
      </c>
      <c r="I768" s="102"/>
      <c r="J768" s="445"/>
      <c r="K768" s="258">
        <f>ROUND(SUMIF('VGT-Bewegungsdaten'!B:B,A768,'VGT-Bewegungsdaten'!D:D),3)</f>
        <v>0</v>
      </c>
      <c r="L768" s="259">
        <f>ROUND(SUMIF('VGT-Bewegungsdaten'!B:B,$A768,'VGT-Bewegungsdaten'!E:E),5)</f>
        <v>0</v>
      </c>
      <c r="N768" s="298" t="s">
        <v>4918</v>
      </c>
      <c r="O768" s="298" t="s">
        <v>4925</v>
      </c>
      <c r="P768" s="261">
        <f>ROUND(SUMIF('AV-Bewegungsdaten'!B:B,A768,'AV-Bewegungsdaten'!D:D),3)</f>
        <v>0</v>
      </c>
      <c r="Q768" s="259">
        <f>ROUND(SUMIF('AV-Bewegungsdaten'!B:B,$A768,'AV-Bewegungsdaten'!E:E),5)</f>
        <v>0</v>
      </c>
      <c r="S768" s="444"/>
      <c r="T768" s="444"/>
      <c r="U768" s="261">
        <f>ROUND(SUMIF('DV-Bewegungsdaten'!B:B,A768,'DV-Bewegungsdaten'!D:D),3)</f>
        <v>0</v>
      </c>
      <c r="V768" s="259">
        <f>ROUND(SUMIF('DV-Bewegungsdaten'!B:B,A768,'DV-Bewegungsdaten'!E:E),5)</f>
        <v>0</v>
      </c>
      <c r="X768" s="444"/>
      <c r="Y768" s="444"/>
      <c r="AK768" s="305"/>
    </row>
    <row r="769" spans="1:37" ht="15" customHeight="1" x14ac:dyDescent="0.25">
      <c r="A769" s="103" t="s">
        <v>2645</v>
      </c>
      <c r="B769" s="101" t="s">
        <v>2068</v>
      </c>
      <c r="C769" s="101" t="s">
        <v>3988</v>
      </c>
      <c r="D769" s="101" t="s">
        <v>2582</v>
      </c>
      <c r="E769" s="101" t="s">
        <v>2536</v>
      </c>
      <c r="F769" s="102">
        <v>23.97</v>
      </c>
      <c r="G769" s="102">
        <v>24.169999999999998</v>
      </c>
      <c r="H769" s="102">
        <v>19.18</v>
      </c>
      <c r="I769" s="102"/>
      <c r="J769" s="445"/>
      <c r="K769" s="258">
        <f>ROUND(SUMIF('VGT-Bewegungsdaten'!B:B,A769,'VGT-Bewegungsdaten'!D:D),3)</f>
        <v>0</v>
      </c>
      <c r="L769" s="259">
        <f>ROUND(SUMIF('VGT-Bewegungsdaten'!B:B,$A769,'VGT-Bewegungsdaten'!E:E),5)</f>
        <v>0</v>
      </c>
      <c r="N769" s="298" t="s">
        <v>4918</v>
      </c>
      <c r="O769" s="298" t="s">
        <v>4925</v>
      </c>
      <c r="P769" s="261">
        <f>ROUND(SUMIF('AV-Bewegungsdaten'!B:B,A769,'AV-Bewegungsdaten'!D:D),3)</f>
        <v>0</v>
      </c>
      <c r="Q769" s="259">
        <f>ROUND(SUMIF('AV-Bewegungsdaten'!B:B,$A769,'AV-Bewegungsdaten'!E:E),5)</f>
        <v>0</v>
      </c>
      <c r="S769" s="444"/>
      <c r="T769" s="444"/>
      <c r="U769" s="261">
        <f>ROUND(SUMIF('DV-Bewegungsdaten'!B:B,A769,'DV-Bewegungsdaten'!D:D),3)</f>
        <v>0</v>
      </c>
      <c r="V769" s="259">
        <f>ROUND(SUMIF('DV-Bewegungsdaten'!B:B,A769,'DV-Bewegungsdaten'!E:E),5)</f>
        <v>0</v>
      </c>
      <c r="X769" s="444"/>
      <c r="Y769" s="444"/>
      <c r="AK769" s="305"/>
    </row>
    <row r="770" spans="1:37" ht="15" customHeight="1" x14ac:dyDescent="0.25">
      <c r="A770" s="103" t="s">
        <v>3388</v>
      </c>
      <c r="B770" s="101" t="s">
        <v>2068</v>
      </c>
      <c r="C770" s="101" t="s">
        <v>3988</v>
      </c>
      <c r="D770" s="101" t="s">
        <v>3325</v>
      </c>
      <c r="E770" s="101" t="s">
        <v>3279</v>
      </c>
      <c r="F770" s="102">
        <v>23.939999999999998</v>
      </c>
      <c r="G770" s="102">
        <v>24.139999999999997</v>
      </c>
      <c r="H770" s="102">
        <v>19.149999999999999</v>
      </c>
      <c r="I770" s="102"/>
      <c r="J770" s="445"/>
      <c r="K770" s="258">
        <f>ROUND(SUMIF('VGT-Bewegungsdaten'!B:B,A770,'VGT-Bewegungsdaten'!D:D),3)</f>
        <v>0</v>
      </c>
      <c r="L770" s="259">
        <f>ROUND(SUMIF('VGT-Bewegungsdaten'!B:B,$A770,'VGT-Bewegungsdaten'!E:E),5)</f>
        <v>0</v>
      </c>
      <c r="N770" s="298" t="s">
        <v>4918</v>
      </c>
      <c r="O770" s="298" t="s">
        <v>4925</v>
      </c>
      <c r="P770" s="261">
        <f>ROUND(SUMIF('AV-Bewegungsdaten'!B:B,A770,'AV-Bewegungsdaten'!D:D),3)</f>
        <v>0</v>
      </c>
      <c r="Q770" s="259">
        <f>ROUND(SUMIF('AV-Bewegungsdaten'!B:B,$A770,'AV-Bewegungsdaten'!E:E),5)</f>
        <v>0</v>
      </c>
      <c r="S770" s="444"/>
      <c r="T770" s="444"/>
      <c r="U770" s="261">
        <f>ROUND(SUMIF('DV-Bewegungsdaten'!B:B,A770,'DV-Bewegungsdaten'!D:D),3)</f>
        <v>0</v>
      </c>
      <c r="V770" s="259">
        <f>ROUND(SUMIF('DV-Bewegungsdaten'!B:B,A770,'DV-Bewegungsdaten'!E:E),5)</f>
        <v>0</v>
      </c>
      <c r="X770" s="444"/>
      <c r="Y770" s="444"/>
      <c r="AK770" s="305"/>
    </row>
    <row r="771" spans="1:37" ht="15" customHeight="1" x14ac:dyDescent="0.25">
      <c r="A771" s="103" t="s">
        <v>4149</v>
      </c>
      <c r="B771" s="101" t="s">
        <v>2068</v>
      </c>
      <c r="C771" s="101" t="s">
        <v>3988</v>
      </c>
      <c r="D771" s="101" t="s">
        <v>4086</v>
      </c>
      <c r="E771" s="101" t="s">
        <v>4040</v>
      </c>
      <c r="F771" s="102">
        <v>23.91</v>
      </c>
      <c r="G771" s="102">
        <v>24.11</v>
      </c>
      <c r="H771" s="102">
        <v>19.13</v>
      </c>
      <c r="I771" s="102"/>
      <c r="J771" s="445"/>
      <c r="K771" s="258">
        <f>ROUND(SUMIF('VGT-Bewegungsdaten'!B:B,A771,'VGT-Bewegungsdaten'!D:D),3)</f>
        <v>0</v>
      </c>
      <c r="L771" s="259">
        <f>ROUND(SUMIF('VGT-Bewegungsdaten'!B:B,$A771,'VGT-Bewegungsdaten'!E:E),5)</f>
        <v>0</v>
      </c>
      <c r="N771" s="298" t="s">
        <v>4918</v>
      </c>
      <c r="O771" s="298" t="s">
        <v>4925</v>
      </c>
      <c r="P771" s="261">
        <f>ROUND(SUMIF('AV-Bewegungsdaten'!B:B,A771,'AV-Bewegungsdaten'!D:D),3)</f>
        <v>0</v>
      </c>
      <c r="Q771" s="259">
        <f>ROUND(SUMIF('AV-Bewegungsdaten'!B:B,$A771,'AV-Bewegungsdaten'!E:E),5)</f>
        <v>0</v>
      </c>
      <c r="S771" s="444"/>
      <c r="T771" s="444"/>
      <c r="U771" s="261">
        <f>ROUND(SUMIF('DV-Bewegungsdaten'!B:B,A771,'DV-Bewegungsdaten'!D:D),3)</f>
        <v>0</v>
      </c>
      <c r="V771" s="259">
        <f>ROUND(SUMIF('DV-Bewegungsdaten'!B:B,A771,'DV-Bewegungsdaten'!E:E),5)</f>
        <v>0</v>
      </c>
      <c r="X771" s="444"/>
      <c r="Y771" s="444"/>
      <c r="AK771" s="305"/>
    </row>
    <row r="772" spans="1:37" ht="15" customHeight="1" x14ac:dyDescent="0.25">
      <c r="A772" s="103" t="s">
        <v>2437</v>
      </c>
      <c r="B772" s="101" t="s">
        <v>2068</v>
      </c>
      <c r="C772" s="101" t="s">
        <v>3988</v>
      </c>
      <c r="D772" s="101" t="s">
        <v>2371</v>
      </c>
      <c r="E772" s="101" t="s">
        <v>2443</v>
      </c>
      <c r="F772" s="102">
        <v>9</v>
      </c>
      <c r="G772" s="102">
        <v>9.1999999999999993</v>
      </c>
      <c r="H772" s="102">
        <v>7.2</v>
      </c>
      <c r="I772" s="102"/>
      <c r="J772" s="445"/>
      <c r="K772" s="258">
        <f>ROUND(SUMIF('VGT-Bewegungsdaten'!B:B,A772,'VGT-Bewegungsdaten'!D:D),3)</f>
        <v>0</v>
      </c>
      <c r="L772" s="259">
        <f>ROUND(SUMIF('VGT-Bewegungsdaten'!B:B,$A772,'VGT-Bewegungsdaten'!E:E),5)</f>
        <v>0</v>
      </c>
      <c r="N772" s="298" t="s">
        <v>4918</v>
      </c>
      <c r="O772" s="298" t="s">
        <v>4925</v>
      </c>
      <c r="P772" s="261">
        <f>ROUND(SUMIF('AV-Bewegungsdaten'!B:B,A772,'AV-Bewegungsdaten'!D:D),3)</f>
        <v>0</v>
      </c>
      <c r="Q772" s="259">
        <f>ROUND(SUMIF('AV-Bewegungsdaten'!B:B,$A772,'AV-Bewegungsdaten'!E:E),5)</f>
        <v>0</v>
      </c>
      <c r="S772" s="444"/>
      <c r="T772" s="444"/>
      <c r="U772" s="261">
        <f>ROUND(SUMIF('DV-Bewegungsdaten'!B:B,A772,'DV-Bewegungsdaten'!D:D),3)</f>
        <v>0</v>
      </c>
      <c r="V772" s="259">
        <f>ROUND(SUMIF('DV-Bewegungsdaten'!B:B,A772,'DV-Bewegungsdaten'!E:E),5)</f>
        <v>0</v>
      </c>
      <c r="X772" s="444"/>
      <c r="Y772" s="444"/>
      <c r="AK772" s="305"/>
    </row>
    <row r="773" spans="1:37" ht="15" customHeight="1" x14ac:dyDescent="0.25">
      <c r="A773" s="103" t="s">
        <v>1502</v>
      </c>
      <c r="B773" s="101" t="s">
        <v>2068</v>
      </c>
      <c r="C773" s="101" t="s">
        <v>3988</v>
      </c>
      <c r="D773" s="101" t="s">
        <v>1633</v>
      </c>
      <c r="E773" s="101" t="s">
        <v>1536</v>
      </c>
      <c r="F773" s="102">
        <v>12</v>
      </c>
      <c r="G773" s="102">
        <v>12.2</v>
      </c>
      <c r="H773" s="102">
        <v>9.6</v>
      </c>
      <c r="I773" s="102"/>
      <c r="J773" s="445"/>
      <c r="K773" s="258">
        <f>ROUND(SUMIF('VGT-Bewegungsdaten'!B:B,A773,'VGT-Bewegungsdaten'!D:D),3)</f>
        <v>0</v>
      </c>
      <c r="L773" s="259">
        <f>ROUND(SUMIF('VGT-Bewegungsdaten'!B:B,$A773,'VGT-Bewegungsdaten'!E:E),5)</f>
        <v>0</v>
      </c>
      <c r="N773" s="298" t="s">
        <v>4918</v>
      </c>
      <c r="O773" s="298" t="s">
        <v>4925</v>
      </c>
      <c r="P773" s="261">
        <f>ROUND(SUMIF('AV-Bewegungsdaten'!B:B,A773,'AV-Bewegungsdaten'!D:D),3)</f>
        <v>0</v>
      </c>
      <c r="Q773" s="259">
        <f>ROUND(SUMIF('AV-Bewegungsdaten'!B:B,$A773,'AV-Bewegungsdaten'!E:E),5)</f>
        <v>0</v>
      </c>
      <c r="S773" s="444"/>
      <c r="T773" s="444"/>
      <c r="U773" s="261">
        <f>ROUND(SUMIF('DV-Bewegungsdaten'!B:B,A773,'DV-Bewegungsdaten'!D:D),3)</f>
        <v>0</v>
      </c>
      <c r="V773" s="259">
        <f>ROUND(SUMIF('DV-Bewegungsdaten'!B:B,A773,'DV-Bewegungsdaten'!E:E),5)</f>
        <v>0</v>
      </c>
      <c r="X773" s="444"/>
      <c r="Y773" s="444"/>
      <c r="AK773" s="305"/>
    </row>
    <row r="774" spans="1:37" ht="15" customHeight="1" x14ac:dyDescent="0.25">
      <c r="A774" s="103" t="s">
        <v>2646</v>
      </c>
      <c r="B774" s="101" t="s">
        <v>2068</v>
      </c>
      <c r="C774" s="101" t="s">
        <v>3988</v>
      </c>
      <c r="D774" s="101" t="s">
        <v>2584</v>
      </c>
      <c r="E774" s="101" t="s">
        <v>2536</v>
      </c>
      <c r="F774" s="102">
        <v>11.97</v>
      </c>
      <c r="G774" s="102">
        <v>12.17</v>
      </c>
      <c r="H774" s="102">
        <v>9.58</v>
      </c>
      <c r="I774" s="102"/>
      <c r="J774" s="445"/>
      <c r="K774" s="258">
        <f>ROUND(SUMIF('VGT-Bewegungsdaten'!B:B,A774,'VGT-Bewegungsdaten'!D:D),3)</f>
        <v>0</v>
      </c>
      <c r="L774" s="259">
        <f>ROUND(SUMIF('VGT-Bewegungsdaten'!B:B,$A774,'VGT-Bewegungsdaten'!E:E),5)</f>
        <v>0</v>
      </c>
      <c r="N774" s="298" t="s">
        <v>4918</v>
      </c>
      <c r="O774" s="298" t="s">
        <v>4925</v>
      </c>
      <c r="P774" s="261">
        <f>ROUND(SUMIF('AV-Bewegungsdaten'!B:B,A774,'AV-Bewegungsdaten'!D:D),3)</f>
        <v>0</v>
      </c>
      <c r="Q774" s="259">
        <f>ROUND(SUMIF('AV-Bewegungsdaten'!B:B,$A774,'AV-Bewegungsdaten'!E:E),5)</f>
        <v>0</v>
      </c>
      <c r="S774" s="444"/>
      <c r="T774" s="444"/>
      <c r="U774" s="261">
        <f>ROUND(SUMIF('DV-Bewegungsdaten'!B:B,A774,'DV-Bewegungsdaten'!D:D),3)</f>
        <v>0</v>
      </c>
      <c r="V774" s="259">
        <f>ROUND(SUMIF('DV-Bewegungsdaten'!B:B,A774,'DV-Bewegungsdaten'!E:E),5)</f>
        <v>0</v>
      </c>
      <c r="X774" s="444"/>
      <c r="Y774" s="444"/>
      <c r="AK774" s="305"/>
    </row>
    <row r="775" spans="1:37" ht="15" customHeight="1" x14ac:dyDescent="0.25">
      <c r="A775" s="103" t="s">
        <v>3389</v>
      </c>
      <c r="B775" s="101" t="s">
        <v>2068</v>
      </c>
      <c r="C775" s="101" t="s">
        <v>3988</v>
      </c>
      <c r="D775" s="101" t="s">
        <v>3327</v>
      </c>
      <c r="E775" s="101" t="s">
        <v>3279</v>
      </c>
      <c r="F775" s="102">
        <v>11.94</v>
      </c>
      <c r="G775" s="102">
        <v>12.139999999999999</v>
      </c>
      <c r="H775" s="102">
        <v>9.5500000000000007</v>
      </c>
      <c r="I775" s="102"/>
      <c r="J775" s="445"/>
      <c r="K775" s="258">
        <f>ROUND(SUMIF('VGT-Bewegungsdaten'!B:B,A775,'VGT-Bewegungsdaten'!D:D),3)</f>
        <v>0</v>
      </c>
      <c r="L775" s="259">
        <f>ROUND(SUMIF('VGT-Bewegungsdaten'!B:B,$A775,'VGT-Bewegungsdaten'!E:E),5)</f>
        <v>0</v>
      </c>
      <c r="N775" s="298" t="s">
        <v>4918</v>
      </c>
      <c r="O775" s="298" t="s">
        <v>4925</v>
      </c>
      <c r="P775" s="261">
        <f>ROUND(SUMIF('AV-Bewegungsdaten'!B:B,A775,'AV-Bewegungsdaten'!D:D),3)</f>
        <v>0</v>
      </c>
      <c r="Q775" s="259">
        <f>ROUND(SUMIF('AV-Bewegungsdaten'!B:B,$A775,'AV-Bewegungsdaten'!E:E),5)</f>
        <v>0</v>
      </c>
      <c r="S775" s="444"/>
      <c r="T775" s="444"/>
      <c r="U775" s="261">
        <f>ROUND(SUMIF('DV-Bewegungsdaten'!B:B,A775,'DV-Bewegungsdaten'!D:D),3)</f>
        <v>0</v>
      </c>
      <c r="V775" s="259">
        <f>ROUND(SUMIF('DV-Bewegungsdaten'!B:B,A775,'DV-Bewegungsdaten'!E:E),5)</f>
        <v>0</v>
      </c>
      <c r="X775" s="444"/>
      <c r="Y775" s="444"/>
      <c r="AK775" s="305"/>
    </row>
    <row r="776" spans="1:37" ht="15" customHeight="1" x14ac:dyDescent="0.25">
      <c r="A776" s="103" t="s">
        <v>4150</v>
      </c>
      <c r="B776" s="101" t="s">
        <v>2068</v>
      </c>
      <c r="C776" s="101" t="s">
        <v>3988</v>
      </c>
      <c r="D776" s="101" t="s">
        <v>4088</v>
      </c>
      <c r="E776" s="101" t="s">
        <v>4040</v>
      </c>
      <c r="F776" s="102">
        <v>11.91</v>
      </c>
      <c r="G776" s="102">
        <v>12.11</v>
      </c>
      <c r="H776" s="102">
        <v>9.5299999999999994</v>
      </c>
      <c r="I776" s="102"/>
      <c r="J776" s="445"/>
      <c r="K776" s="258">
        <f>ROUND(SUMIF('VGT-Bewegungsdaten'!B:B,A776,'VGT-Bewegungsdaten'!D:D),3)</f>
        <v>0</v>
      </c>
      <c r="L776" s="259">
        <f>ROUND(SUMIF('VGT-Bewegungsdaten'!B:B,$A776,'VGT-Bewegungsdaten'!E:E),5)</f>
        <v>0</v>
      </c>
      <c r="N776" s="298" t="s">
        <v>4918</v>
      </c>
      <c r="O776" s="298" t="s">
        <v>4925</v>
      </c>
      <c r="P776" s="261">
        <f>ROUND(SUMIF('AV-Bewegungsdaten'!B:B,A776,'AV-Bewegungsdaten'!D:D),3)</f>
        <v>0</v>
      </c>
      <c r="Q776" s="259">
        <f>ROUND(SUMIF('AV-Bewegungsdaten'!B:B,$A776,'AV-Bewegungsdaten'!E:E),5)</f>
        <v>0</v>
      </c>
      <c r="S776" s="444"/>
      <c r="T776" s="444"/>
      <c r="U776" s="261">
        <f>ROUND(SUMIF('DV-Bewegungsdaten'!B:B,A776,'DV-Bewegungsdaten'!D:D),3)</f>
        <v>0</v>
      </c>
      <c r="V776" s="259">
        <f>ROUND(SUMIF('DV-Bewegungsdaten'!B:B,A776,'DV-Bewegungsdaten'!E:E),5)</f>
        <v>0</v>
      </c>
      <c r="X776" s="444"/>
      <c r="Y776" s="444"/>
      <c r="AK776" s="305"/>
    </row>
    <row r="777" spans="1:37" ht="15" customHeight="1" x14ac:dyDescent="0.25">
      <c r="A777" s="103" t="s">
        <v>2438</v>
      </c>
      <c r="B777" s="101" t="s">
        <v>2068</v>
      </c>
      <c r="C777" s="101" t="s">
        <v>3988</v>
      </c>
      <c r="D777" s="101" t="s">
        <v>2424</v>
      </c>
      <c r="E777" s="101" t="s">
        <v>2443</v>
      </c>
      <c r="F777" s="102">
        <v>13</v>
      </c>
      <c r="G777" s="102">
        <v>13.2</v>
      </c>
      <c r="H777" s="102">
        <v>10.4</v>
      </c>
      <c r="I777" s="102"/>
      <c r="J777" s="445"/>
      <c r="K777" s="258">
        <f>ROUND(SUMIF('VGT-Bewegungsdaten'!B:B,A777,'VGT-Bewegungsdaten'!D:D),3)</f>
        <v>0</v>
      </c>
      <c r="L777" s="259">
        <f>ROUND(SUMIF('VGT-Bewegungsdaten'!B:B,$A777,'VGT-Bewegungsdaten'!E:E),5)</f>
        <v>0</v>
      </c>
      <c r="N777" s="298" t="s">
        <v>4918</v>
      </c>
      <c r="O777" s="298" t="s">
        <v>4925</v>
      </c>
      <c r="P777" s="261">
        <f>ROUND(SUMIF('AV-Bewegungsdaten'!B:B,A777,'AV-Bewegungsdaten'!D:D),3)</f>
        <v>0</v>
      </c>
      <c r="Q777" s="259">
        <f>ROUND(SUMIF('AV-Bewegungsdaten'!B:B,$A777,'AV-Bewegungsdaten'!E:E),5)</f>
        <v>0</v>
      </c>
      <c r="S777" s="444"/>
      <c r="T777" s="444"/>
      <c r="U777" s="261">
        <f>ROUND(SUMIF('DV-Bewegungsdaten'!B:B,A777,'DV-Bewegungsdaten'!D:D),3)</f>
        <v>0</v>
      </c>
      <c r="V777" s="259">
        <f>ROUND(SUMIF('DV-Bewegungsdaten'!B:B,A777,'DV-Bewegungsdaten'!E:E),5)</f>
        <v>0</v>
      </c>
      <c r="X777" s="444"/>
      <c r="Y777" s="444"/>
      <c r="AK777" s="305"/>
    </row>
    <row r="778" spans="1:37" ht="15" customHeight="1" x14ac:dyDescent="0.25">
      <c r="A778" s="103" t="s">
        <v>1503</v>
      </c>
      <c r="B778" s="101" t="s">
        <v>2068</v>
      </c>
      <c r="C778" s="101" t="s">
        <v>3988</v>
      </c>
      <c r="D778" s="101" t="s">
        <v>1635</v>
      </c>
      <c r="E778" s="101" t="s">
        <v>1536</v>
      </c>
      <c r="F778" s="102">
        <v>16</v>
      </c>
      <c r="G778" s="102">
        <v>16.2</v>
      </c>
      <c r="H778" s="102">
        <v>12.8</v>
      </c>
      <c r="I778" s="102"/>
      <c r="J778" s="445"/>
      <c r="K778" s="258">
        <f>ROUND(SUMIF('VGT-Bewegungsdaten'!B:B,A778,'VGT-Bewegungsdaten'!D:D),3)</f>
        <v>0</v>
      </c>
      <c r="L778" s="259">
        <f>ROUND(SUMIF('VGT-Bewegungsdaten'!B:B,$A778,'VGT-Bewegungsdaten'!E:E),5)</f>
        <v>0</v>
      </c>
      <c r="N778" s="298" t="s">
        <v>4918</v>
      </c>
      <c r="O778" s="298" t="s">
        <v>4925</v>
      </c>
      <c r="P778" s="261">
        <f>ROUND(SUMIF('AV-Bewegungsdaten'!B:B,A778,'AV-Bewegungsdaten'!D:D),3)</f>
        <v>0</v>
      </c>
      <c r="Q778" s="259">
        <f>ROUND(SUMIF('AV-Bewegungsdaten'!B:B,$A778,'AV-Bewegungsdaten'!E:E),5)</f>
        <v>0</v>
      </c>
      <c r="S778" s="444"/>
      <c r="T778" s="444"/>
      <c r="U778" s="261">
        <f>ROUND(SUMIF('DV-Bewegungsdaten'!B:B,A778,'DV-Bewegungsdaten'!D:D),3)</f>
        <v>0</v>
      </c>
      <c r="V778" s="259">
        <f>ROUND(SUMIF('DV-Bewegungsdaten'!B:B,A778,'DV-Bewegungsdaten'!E:E),5)</f>
        <v>0</v>
      </c>
      <c r="X778" s="444"/>
      <c r="Y778" s="444"/>
      <c r="AK778" s="305"/>
    </row>
    <row r="779" spans="1:37" ht="15" customHeight="1" x14ac:dyDescent="0.25">
      <c r="A779" s="103" t="s">
        <v>2647</v>
      </c>
      <c r="B779" s="101" t="s">
        <v>2068</v>
      </c>
      <c r="C779" s="101" t="s">
        <v>3988</v>
      </c>
      <c r="D779" s="101" t="s">
        <v>2586</v>
      </c>
      <c r="E779" s="101" t="s">
        <v>2536</v>
      </c>
      <c r="F779" s="102">
        <v>15.97</v>
      </c>
      <c r="G779" s="102">
        <v>16.170000000000002</v>
      </c>
      <c r="H779" s="102">
        <v>12.78</v>
      </c>
      <c r="I779" s="102"/>
      <c r="J779" s="445"/>
      <c r="K779" s="258">
        <f>ROUND(SUMIF('VGT-Bewegungsdaten'!B:B,A779,'VGT-Bewegungsdaten'!D:D),3)</f>
        <v>0</v>
      </c>
      <c r="L779" s="259">
        <f>ROUND(SUMIF('VGT-Bewegungsdaten'!B:B,$A779,'VGT-Bewegungsdaten'!E:E),5)</f>
        <v>0</v>
      </c>
      <c r="N779" s="298" t="s">
        <v>4918</v>
      </c>
      <c r="O779" s="298" t="s">
        <v>4925</v>
      </c>
      <c r="P779" s="261">
        <f>ROUND(SUMIF('AV-Bewegungsdaten'!B:B,A779,'AV-Bewegungsdaten'!D:D),3)</f>
        <v>0</v>
      </c>
      <c r="Q779" s="259">
        <f>ROUND(SUMIF('AV-Bewegungsdaten'!B:B,$A779,'AV-Bewegungsdaten'!E:E),5)</f>
        <v>0</v>
      </c>
      <c r="S779" s="444"/>
      <c r="T779" s="444"/>
      <c r="U779" s="261">
        <f>ROUND(SUMIF('DV-Bewegungsdaten'!B:B,A779,'DV-Bewegungsdaten'!D:D),3)</f>
        <v>0</v>
      </c>
      <c r="V779" s="259">
        <f>ROUND(SUMIF('DV-Bewegungsdaten'!B:B,A779,'DV-Bewegungsdaten'!E:E),5)</f>
        <v>0</v>
      </c>
      <c r="X779" s="444"/>
      <c r="Y779" s="444"/>
      <c r="AK779" s="305"/>
    </row>
    <row r="780" spans="1:37" ht="15" customHeight="1" x14ac:dyDescent="0.25">
      <c r="A780" s="103" t="s">
        <v>3390</v>
      </c>
      <c r="B780" s="101" t="s">
        <v>2068</v>
      </c>
      <c r="C780" s="101" t="s">
        <v>3988</v>
      </c>
      <c r="D780" s="101" t="s">
        <v>3329</v>
      </c>
      <c r="E780" s="101" t="s">
        <v>3279</v>
      </c>
      <c r="F780" s="102">
        <v>15.94</v>
      </c>
      <c r="G780" s="102">
        <v>16.14</v>
      </c>
      <c r="H780" s="102">
        <v>12.75</v>
      </c>
      <c r="I780" s="102"/>
      <c r="J780" s="445"/>
      <c r="K780" s="258">
        <f>ROUND(SUMIF('VGT-Bewegungsdaten'!B:B,A780,'VGT-Bewegungsdaten'!D:D),3)</f>
        <v>0</v>
      </c>
      <c r="L780" s="259">
        <f>ROUND(SUMIF('VGT-Bewegungsdaten'!B:B,$A780,'VGT-Bewegungsdaten'!E:E),5)</f>
        <v>0</v>
      </c>
      <c r="N780" s="298" t="s">
        <v>4918</v>
      </c>
      <c r="O780" s="298" t="s">
        <v>4925</v>
      </c>
      <c r="P780" s="261">
        <f>ROUND(SUMIF('AV-Bewegungsdaten'!B:B,A780,'AV-Bewegungsdaten'!D:D),3)</f>
        <v>0</v>
      </c>
      <c r="Q780" s="259">
        <f>ROUND(SUMIF('AV-Bewegungsdaten'!B:B,$A780,'AV-Bewegungsdaten'!E:E),5)</f>
        <v>0</v>
      </c>
      <c r="S780" s="444"/>
      <c r="T780" s="444"/>
      <c r="U780" s="261">
        <f>ROUND(SUMIF('DV-Bewegungsdaten'!B:B,A780,'DV-Bewegungsdaten'!D:D),3)</f>
        <v>0</v>
      </c>
      <c r="V780" s="259">
        <f>ROUND(SUMIF('DV-Bewegungsdaten'!B:B,A780,'DV-Bewegungsdaten'!E:E),5)</f>
        <v>0</v>
      </c>
      <c r="X780" s="444"/>
      <c r="Y780" s="444"/>
      <c r="AK780" s="305"/>
    </row>
    <row r="781" spans="1:37" ht="15" customHeight="1" x14ac:dyDescent="0.25">
      <c r="A781" s="103" t="s">
        <v>4151</v>
      </c>
      <c r="B781" s="101" t="s">
        <v>2068</v>
      </c>
      <c r="C781" s="101" t="s">
        <v>3988</v>
      </c>
      <c r="D781" s="101" t="s">
        <v>4090</v>
      </c>
      <c r="E781" s="101" t="s">
        <v>4040</v>
      </c>
      <c r="F781" s="102">
        <v>15.91</v>
      </c>
      <c r="G781" s="102">
        <v>16.11</v>
      </c>
      <c r="H781" s="102">
        <v>12.73</v>
      </c>
      <c r="I781" s="102"/>
      <c r="J781" s="445"/>
      <c r="K781" s="258">
        <f>ROUND(SUMIF('VGT-Bewegungsdaten'!B:B,A781,'VGT-Bewegungsdaten'!D:D),3)</f>
        <v>0</v>
      </c>
      <c r="L781" s="259">
        <f>ROUND(SUMIF('VGT-Bewegungsdaten'!B:B,$A781,'VGT-Bewegungsdaten'!E:E),5)</f>
        <v>0</v>
      </c>
      <c r="N781" s="298" t="s">
        <v>4918</v>
      </c>
      <c r="O781" s="298" t="s">
        <v>4925</v>
      </c>
      <c r="P781" s="261">
        <f>ROUND(SUMIF('AV-Bewegungsdaten'!B:B,A781,'AV-Bewegungsdaten'!D:D),3)</f>
        <v>0</v>
      </c>
      <c r="Q781" s="259">
        <f>ROUND(SUMIF('AV-Bewegungsdaten'!B:B,$A781,'AV-Bewegungsdaten'!E:E),5)</f>
        <v>0</v>
      </c>
      <c r="S781" s="444"/>
      <c r="T781" s="444"/>
      <c r="U781" s="261">
        <f>ROUND(SUMIF('DV-Bewegungsdaten'!B:B,A781,'DV-Bewegungsdaten'!D:D),3)</f>
        <v>0</v>
      </c>
      <c r="V781" s="259">
        <f>ROUND(SUMIF('DV-Bewegungsdaten'!B:B,A781,'DV-Bewegungsdaten'!E:E),5)</f>
        <v>0</v>
      </c>
      <c r="X781" s="444"/>
      <c r="Y781" s="444"/>
      <c r="AK781" s="305"/>
    </row>
    <row r="782" spans="1:37" ht="15" customHeight="1" x14ac:dyDescent="0.25">
      <c r="A782" s="103" t="s">
        <v>2439</v>
      </c>
      <c r="B782" s="101" t="s">
        <v>2068</v>
      </c>
      <c r="C782" s="101" t="s">
        <v>3988</v>
      </c>
      <c r="D782" s="101" t="s">
        <v>2426</v>
      </c>
      <c r="E782" s="101" t="s">
        <v>2443</v>
      </c>
      <c r="F782" s="102">
        <v>11.5</v>
      </c>
      <c r="G782" s="102">
        <v>11.7</v>
      </c>
      <c r="H782" s="102">
        <v>9.1999999999999993</v>
      </c>
      <c r="I782" s="102"/>
      <c r="J782" s="445"/>
      <c r="K782" s="258">
        <f>ROUND(SUMIF('VGT-Bewegungsdaten'!B:B,A782,'VGT-Bewegungsdaten'!D:D),3)</f>
        <v>0</v>
      </c>
      <c r="L782" s="259">
        <f>ROUND(SUMIF('VGT-Bewegungsdaten'!B:B,$A782,'VGT-Bewegungsdaten'!E:E),5)</f>
        <v>0</v>
      </c>
      <c r="N782" s="298" t="s">
        <v>4918</v>
      </c>
      <c r="O782" s="298" t="s">
        <v>4925</v>
      </c>
      <c r="P782" s="261">
        <f>ROUND(SUMIF('AV-Bewegungsdaten'!B:B,A782,'AV-Bewegungsdaten'!D:D),3)</f>
        <v>0</v>
      </c>
      <c r="Q782" s="259">
        <f>ROUND(SUMIF('AV-Bewegungsdaten'!B:B,$A782,'AV-Bewegungsdaten'!E:E),5)</f>
        <v>0</v>
      </c>
      <c r="S782" s="444"/>
      <c r="T782" s="444"/>
      <c r="U782" s="261">
        <f>ROUND(SUMIF('DV-Bewegungsdaten'!B:B,A782,'DV-Bewegungsdaten'!D:D),3)</f>
        <v>0</v>
      </c>
      <c r="V782" s="259">
        <f>ROUND(SUMIF('DV-Bewegungsdaten'!B:B,A782,'DV-Bewegungsdaten'!E:E),5)</f>
        <v>0</v>
      </c>
      <c r="X782" s="444"/>
      <c r="Y782" s="444"/>
      <c r="AK782" s="305"/>
    </row>
    <row r="783" spans="1:37" ht="15" customHeight="1" x14ac:dyDescent="0.25">
      <c r="A783" s="103" t="s">
        <v>1504</v>
      </c>
      <c r="B783" s="101" t="s">
        <v>2068</v>
      </c>
      <c r="C783" s="101" t="s">
        <v>3988</v>
      </c>
      <c r="D783" s="101" t="s">
        <v>1637</v>
      </c>
      <c r="E783" s="101" t="s">
        <v>1536</v>
      </c>
      <c r="F783" s="102">
        <v>14.5</v>
      </c>
      <c r="G783" s="102">
        <v>14.7</v>
      </c>
      <c r="H783" s="102">
        <v>11.6</v>
      </c>
      <c r="I783" s="102"/>
      <c r="J783" s="445"/>
      <c r="K783" s="258">
        <f>ROUND(SUMIF('VGT-Bewegungsdaten'!B:B,A783,'VGT-Bewegungsdaten'!D:D),3)</f>
        <v>0</v>
      </c>
      <c r="L783" s="259">
        <f>ROUND(SUMIF('VGT-Bewegungsdaten'!B:B,$A783,'VGT-Bewegungsdaten'!E:E),5)</f>
        <v>0</v>
      </c>
      <c r="N783" s="298" t="s">
        <v>4918</v>
      </c>
      <c r="O783" s="298" t="s">
        <v>4925</v>
      </c>
      <c r="P783" s="261">
        <f>ROUND(SUMIF('AV-Bewegungsdaten'!B:B,A783,'AV-Bewegungsdaten'!D:D),3)</f>
        <v>0</v>
      </c>
      <c r="Q783" s="259">
        <f>ROUND(SUMIF('AV-Bewegungsdaten'!B:B,$A783,'AV-Bewegungsdaten'!E:E),5)</f>
        <v>0</v>
      </c>
      <c r="S783" s="444"/>
      <c r="T783" s="444"/>
      <c r="U783" s="261">
        <f>ROUND(SUMIF('DV-Bewegungsdaten'!B:B,A783,'DV-Bewegungsdaten'!D:D),3)</f>
        <v>0</v>
      </c>
      <c r="V783" s="259">
        <f>ROUND(SUMIF('DV-Bewegungsdaten'!B:B,A783,'DV-Bewegungsdaten'!E:E),5)</f>
        <v>0</v>
      </c>
      <c r="X783" s="444"/>
      <c r="Y783" s="444"/>
      <c r="AK783" s="305"/>
    </row>
    <row r="784" spans="1:37" ht="15" customHeight="1" x14ac:dyDescent="0.25">
      <c r="A784" s="103" t="s">
        <v>2648</v>
      </c>
      <c r="B784" s="101" t="s">
        <v>2068</v>
      </c>
      <c r="C784" s="101" t="s">
        <v>3988</v>
      </c>
      <c r="D784" s="101" t="s">
        <v>2588</v>
      </c>
      <c r="E784" s="101" t="s">
        <v>2536</v>
      </c>
      <c r="F784" s="102">
        <v>14.47</v>
      </c>
      <c r="G784" s="102">
        <v>14.67</v>
      </c>
      <c r="H784" s="102">
        <v>11.58</v>
      </c>
      <c r="I784" s="102"/>
      <c r="J784" s="445"/>
      <c r="K784" s="258">
        <f>ROUND(SUMIF('VGT-Bewegungsdaten'!B:B,A784,'VGT-Bewegungsdaten'!D:D),3)</f>
        <v>0</v>
      </c>
      <c r="L784" s="259">
        <f>ROUND(SUMIF('VGT-Bewegungsdaten'!B:B,$A784,'VGT-Bewegungsdaten'!E:E),5)</f>
        <v>0</v>
      </c>
      <c r="N784" s="298" t="s">
        <v>4918</v>
      </c>
      <c r="O784" s="298" t="s">
        <v>4925</v>
      </c>
      <c r="P784" s="261">
        <f>ROUND(SUMIF('AV-Bewegungsdaten'!B:B,A784,'AV-Bewegungsdaten'!D:D),3)</f>
        <v>0</v>
      </c>
      <c r="Q784" s="259">
        <f>ROUND(SUMIF('AV-Bewegungsdaten'!B:B,$A784,'AV-Bewegungsdaten'!E:E),5)</f>
        <v>0</v>
      </c>
      <c r="S784" s="444"/>
      <c r="T784" s="444"/>
      <c r="U784" s="261">
        <f>ROUND(SUMIF('DV-Bewegungsdaten'!B:B,A784,'DV-Bewegungsdaten'!D:D),3)</f>
        <v>0</v>
      </c>
      <c r="V784" s="259">
        <f>ROUND(SUMIF('DV-Bewegungsdaten'!B:B,A784,'DV-Bewegungsdaten'!E:E),5)</f>
        <v>0</v>
      </c>
      <c r="X784" s="444"/>
      <c r="Y784" s="444"/>
      <c r="AK784" s="305"/>
    </row>
    <row r="785" spans="1:37" ht="15" customHeight="1" x14ac:dyDescent="0.25">
      <c r="A785" s="103" t="s">
        <v>3391</v>
      </c>
      <c r="B785" s="101" t="s">
        <v>2068</v>
      </c>
      <c r="C785" s="101" t="s">
        <v>3988</v>
      </c>
      <c r="D785" s="101" t="s">
        <v>3331</v>
      </c>
      <c r="E785" s="101" t="s">
        <v>3279</v>
      </c>
      <c r="F785" s="102">
        <v>14.44</v>
      </c>
      <c r="G785" s="102">
        <v>14.639999999999999</v>
      </c>
      <c r="H785" s="102">
        <v>11.55</v>
      </c>
      <c r="I785" s="102"/>
      <c r="J785" s="445"/>
      <c r="K785" s="258">
        <f>ROUND(SUMIF('VGT-Bewegungsdaten'!B:B,A785,'VGT-Bewegungsdaten'!D:D),3)</f>
        <v>0</v>
      </c>
      <c r="L785" s="259">
        <f>ROUND(SUMIF('VGT-Bewegungsdaten'!B:B,$A785,'VGT-Bewegungsdaten'!E:E),5)</f>
        <v>0</v>
      </c>
      <c r="N785" s="298" t="s">
        <v>4918</v>
      </c>
      <c r="O785" s="298" t="s">
        <v>4925</v>
      </c>
      <c r="P785" s="261">
        <f>ROUND(SUMIF('AV-Bewegungsdaten'!B:B,A785,'AV-Bewegungsdaten'!D:D),3)</f>
        <v>0</v>
      </c>
      <c r="Q785" s="259">
        <f>ROUND(SUMIF('AV-Bewegungsdaten'!B:B,$A785,'AV-Bewegungsdaten'!E:E),5)</f>
        <v>0</v>
      </c>
      <c r="S785" s="444"/>
      <c r="T785" s="444"/>
      <c r="U785" s="261">
        <f>ROUND(SUMIF('DV-Bewegungsdaten'!B:B,A785,'DV-Bewegungsdaten'!D:D),3)</f>
        <v>0</v>
      </c>
      <c r="V785" s="259">
        <f>ROUND(SUMIF('DV-Bewegungsdaten'!B:B,A785,'DV-Bewegungsdaten'!E:E),5)</f>
        <v>0</v>
      </c>
      <c r="X785" s="444"/>
      <c r="Y785" s="444"/>
      <c r="AK785" s="305"/>
    </row>
    <row r="786" spans="1:37" ht="15" customHeight="1" x14ac:dyDescent="0.25">
      <c r="A786" s="103" t="s">
        <v>4152</v>
      </c>
      <c r="B786" s="101" t="s">
        <v>2068</v>
      </c>
      <c r="C786" s="101" t="s">
        <v>3988</v>
      </c>
      <c r="D786" s="101" t="s">
        <v>4092</v>
      </c>
      <c r="E786" s="101" t="s">
        <v>4040</v>
      </c>
      <c r="F786" s="102">
        <v>14.41</v>
      </c>
      <c r="G786" s="102">
        <v>14.61</v>
      </c>
      <c r="H786" s="102">
        <v>11.53</v>
      </c>
      <c r="I786" s="102"/>
      <c r="J786" s="445"/>
      <c r="K786" s="258">
        <f>ROUND(SUMIF('VGT-Bewegungsdaten'!B:B,A786,'VGT-Bewegungsdaten'!D:D),3)</f>
        <v>0</v>
      </c>
      <c r="L786" s="259">
        <f>ROUND(SUMIF('VGT-Bewegungsdaten'!B:B,$A786,'VGT-Bewegungsdaten'!E:E),5)</f>
        <v>0</v>
      </c>
      <c r="N786" s="298" t="s">
        <v>4918</v>
      </c>
      <c r="O786" s="298" t="s">
        <v>4925</v>
      </c>
      <c r="P786" s="261">
        <f>ROUND(SUMIF('AV-Bewegungsdaten'!B:B,A786,'AV-Bewegungsdaten'!D:D),3)</f>
        <v>0</v>
      </c>
      <c r="Q786" s="259">
        <f>ROUND(SUMIF('AV-Bewegungsdaten'!B:B,$A786,'AV-Bewegungsdaten'!E:E),5)</f>
        <v>0</v>
      </c>
      <c r="S786" s="444"/>
      <c r="T786" s="444"/>
      <c r="U786" s="261">
        <f>ROUND(SUMIF('DV-Bewegungsdaten'!B:B,A786,'DV-Bewegungsdaten'!D:D),3)</f>
        <v>0</v>
      </c>
      <c r="V786" s="259">
        <f>ROUND(SUMIF('DV-Bewegungsdaten'!B:B,A786,'DV-Bewegungsdaten'!E:E),5)</f>
        <v>0</v>
      </c>
      <c r="X786" s="444"/>
      <c r="Y786" s="444"/>
      <c r="AK786" s="305"/>
    </row>
    <row r="787" spans="1:37" ht="15" customHeight="1" x14ac:dyDescent="0.25">
      <c r="A787" s="103" t="s">
        <v>2440</v>
      </c>
      <c r="B787" s="101" t="s">
        <v>2068</v>
      </c>
      <c r="C787" s="101" t="s">
        <v>3988</v>
      </c>
      <c r="D787" s="101" t="s">
        <v>2428</v>
      </c>
      <c r="E787" s="101" t="s">
        <v>2443</v>
      </c>
      <c r="F787" s="102">
        <v>8.5</v>
      </c>
      <c r="G787" s="102">
        <v>8.6999999999999993</v>
      </c>
      <c r="H787" s="102">
        <v>6.8</v>
      </c>
      <c r="I787" s="102"/>
      <c r="J787" s="445"/>
      <c r="K787" s="258">
        <f>ROUND(SUMIF('VGT-Bewegungsdaten'!B:B,A787,'VGT-Bewegungsdaten'!D:D),3)</f>
        <v>0</v>
      </c>
      <c r="L787" s="259">
        <f>ROUND(SUMIF('VGT-Bewegungsdaten'!B:B,$A787,'VGT-Bewegungsdaten'!E:E),5)</f>
        <v>0</v>
      </c>
      <c r="N787" s="298" t="s">
        <v>4918</v>
      </c>
      <c r="O787" s="298" t="s">
        <v>4925</v>
      </c>
      <c r="P787" s="261">
        <f>ROUND(SUMIF('AV-Bewegungsdaten'!B:B,A787,'AV-Bewegungsdaten'!D:D),3)</f>
        <v>0</v>
      </c>
      <c r="Q787" s="259">
        <f>ROUND(SUMIF('AV-Bewegungsdaten'!B:B,$A787,'AV-Bewegungsdaten'!E:E),5)</f>
        <v>0</v>
      </c>
      <c r="S787" s="444"/>
      <c r="T787" s="444"/>
      <c r="U787" s="261">
        <f>ROUND(SUMIF('DV-Bewegungsdaten'!B:B,A787,'DV-Bewegungsdaten'!D:D),3)</f>
        <v>0</v>
      </c>
      <c r="V787" s="259">
        <f>ROUND(SUMIF('DV-Bewegungsdaten'!B:B,A787,'DV-Bewegungsdaten'!E:E),5)</f>
        <v>0</v>
      </c>
      <c r="X787" s="444"/>
      <c r="Y787" s="444"/>
      <c r="AK787" s="305"/>
    </row>
    <row r="788" spans="1:37" ht="15" customHeight="1" x14ac:dyDescent="0.25">
      <c r="A788" s="103" t="s">
        <v>1505</v>
      </c>
      <c r="B788" s="101" t="s">
        <v>2068</v>
      </c>
      <c r="C788" s="101" t="s">
        <v>3988</v>
      </c>
      <c r="D788" s="101" t="s">
        <v>1639</v>
      </c>
      <c r="E788" s="101" t="s">
        <v>1536</v>
      </c>
      <c r="F788" s="102">
        <v>11.5</v>
      </c>
      <c r="G788" s="102">
        <v>11.7</v>
      </c>
      <c r="H788" s="102">
        <v>9.1999999999999993</v>
      </c>
      <c r="I788" s="102"/>
      <c r="J788" s="445"/>
      <c r="K788" s="258">
        <f>ROUND(SUMIF('VGT-Bewegungsdaten'!B:B,A788,'VGT-Bewegungsdaten'!D:D),3)</f>
        <v>0</v>
      </c>
      <c r="L788" s="259">
        <f>ROUND(SUMIF('VGT-Bewegungsdaten'!B:B,$A788,'VGT-Bewegungsdaten'!E:E),5)</f>
        <v>0</v>
      </c>
      <c r="N788" s="298" t="s">
        <v>4918</v>
      </c>
      <c r="O788" s="298" t="s">
        <v>4925</v>
      </c>
      <c r="P788" s="261">
        <f>ROUND(SUMIF('AV-Bewegungsdaten'!B:B,A788,'AV-Bewegungsdaten'!D:D),3)</f>
        <v>0</v>
      </c>
      <c r="Q788" s="259">
        <f>ROUND(SUMIF('AV-Bewegungsdaten'!B:B,$A788,'AV-Bewegungsdaten'!E:E),5)</f>
        <v>0</v>
      </c>
      <c r="S788" s="444"/>
      <c r="T788" s="444"/>
      <c r="U788" s="261">
        <f>ROUND(SUMIF('DV-Bewegungsdaten'!B:B,A788,'DV-Bewegungsdaten'!D:D),3)</f>
        <v>0</v>
      </c>
      <c r="V788" s="259">
        <f>ROUND(SUMIF('DV-Bewegungsdaten'!B:B,A788,'DV-Bewegungsdaten'!E:E),5)</f>
        <v>0</v>
      </c>
      <c r="X788" s="444"/>
      <c r="Y788" s="444"/>
      <c r="AK788" s="305"/>
    </row>
    <row r="789" spans="1:37" ht="15" customHeight="1" x14ac:dyDescent="0.25">
      <c r="A789" s="103" t="s">
        <v>2649</v>
      </c>
      <c r="B789" s="101" t="s">
        <v>2068</v>
      </c>
      <c r="C789" s="101" t="s">
        <v>3988</v>
      </c>
      <c r="D789" s="101" t="s">
        <v>2590</v>
      </c>
      <c r="E789" s="101" t="s">
        <v>2536</v>
      </c>
      <c r="F789" s="102">
        <v>11.47</v>
      </c>
      <c r="G789" s="102">
        <v>11.67</v>
      </c>
      <c r="H789" s="102">
        <v>9.18</v>
      </c>
      <c r="I789" s="102"/>
      <c r="J789" s="445"/>
      <c r="K789" s="258">
        <f>ROUND(SUMIF('VGT-Bewegungsdaten'!B:B,A789,'VGT-Bewegungsdaten'!D:D),3)</f>
        <v>0</v>
      </c>
      <c r="L789" s="259">
        <f>ROUND(SUMIF('VGT-Bewegungsdaten'!B:B,$A789,'VGT-Bewegungsdaten'!E:E),5)</f>
        <v>0</v>
      </c>
      <c r="N789" s="298" t="s">
        <v>4918</v>
      </c>
      <c r="O789" s="298" t="s">
        <v>4925</v>
      </c>
      <c r="P789" s="261">
        <f>ROUND(SUMIF('AV-Bewegungsdaten'!B:B,A789,'AV-Bewegungsdaten'!D:D),3)</f>
        <v>0</v>
      </c>
      <c r="Q789" s="259">
        <f>ROUND(SUMIF('AV-Bewegungsdaten'!B:B,$A789,'AV-Bewegungsdaten'!E:E),5)</f>
        <v>0</v>
      </c>
      <c r="S789" s="444"/>
      <c r="T789" s="444"/>
      <c r="U789" s="261">
        <f>ROUND(SUMIF('DV-Bewegungsdaten'!B:B,A789,'DV-Bewegungsdaten'!D:D),3)</f>
        <v>0</v>
      </c>
      <c r="V789" s="259">
        <f>ROUND(SUMIF('DV-Bewegungsdaten'!B:B,A789,'DV-Bewegungsdaten'!E:E),5)</f>
        <v>0</v>
      </c>
      <c r="X789" s="444"/>
      <c r="Y789" s="444"/>
      <c r="AK789" s="305"/>
    </row>
    <row r="790" spans="1:37" ht="15" customHeight="1" x14ac:dyDescent="0.25">
      <c r="A790" s="103" t="s">
        <v>3392</v>
      </c>
      <c r="B790" s="101" t="s">
        <v>2068</v>
      </c>
      <c r="C790" s="101" t="s">
        <v>3988</v>
      </c>
      <c r="D790" s="101" t="s">
        <v>3333</v>
      </c>
      <c r="E790" s="101" t="s">
        <v>3279</v>
      </c>
      <c r="F790" s="102">
        <v>11.44</v>
      </c>
      <c r="G790" s="102">
        <v>11.639999999999999</v>
      </c>
      <c r="H790" s="102">
        <v>9.15</v>
      </c>
      <c r="I790" s="102"/>
      <c r="J790" s="445"/>
      <c r="K790" s="258">
        <f>ROUND(SUMIF('VGT-Bewegungsdaten'!B:B,A790,'VGT-Bewegungsdaten'!D:D),3)</f>
        <v>0</v>
      </c>
      <c r="L790" s="259">
        <f>ROUND(SUMIF('VGT-Bewegungsdaten'!B:B,$A790,'VGT-Bewegungsdaten'!E:E),5)</f>
        <v>0</v>
      </c>
      <c r="N790" s="298" t="s">
        <v>4918</v>
      </c>
      <c r="O790" s="298" t="s">
        <v>4925</v>
      </c>
      <c r="P790" s="261">
        <f>ROUND(SUMIF('AV-Bewegungsdaten'!B:B,A790,'AV-Bewegungsdaten'!D:D),3)</f>
        <v>0</v>
      </c>
      <c r="Q790" s="259">
        <f>ROUND(SUMIF('AV-Bewegungsdaten'!B:B,$A790,'AV-Bewegungsdaten'!E:E),5)</f>
        <v>0</v>
      </c>
      <c r="S790" s="444"/>
      <c r="T790" s="444"/>
      <c r="U790" s="261">
        <f>ROUND(SUMIF('DV-Bewegungsdaten'!B:B,A790,'DV-Bewegungsdaten'!D:D),3)</f>
        <v>0</v>
      </c>
      <c r="V790" s="259">
        <f>ROUND(SUMIF('DV-Bewegungsdaten'!B:B,A790,'DV-Bewegungsdaten'!E:E),5)</f>
        <v>0</v>
      </c>
      <c r="X790" s="444"/>
      <c r="Y790" s="444"/>
      <c r="AK790" s="305"/>
    </row>
    <row r="791" spans="1:37" ht="15" customHeight="1" x14ac:dyDescent="0.25">
      <c r="A791" s="103" t="s">
        <v>4153</v>
      </c>
      <c r="B791" s="101" t="s">
        <v>2068</v>
      </c>
      <c r="C791" s="101" t="s">
        <v>3988</v>
      </c>
      <c r="D791" s="101" t="s">
        <v>4094</v>
      </c>
      <c r="E791" s="101" t="s">
        <v>4040</v>
      </c>
      <c r="F791" s="102">
        <v>11.41</v>
      </c>
      <c r="G791" s="102">
        <v>11.61</v>
      </c>
      <c r="H791" s="102">
        <v>9.1300000000000008</v>
      </c>
      <c r="I791" s="102"/>
      <c r="J791" s="445"/>
      <c r="K791" s="258">
        <f>ROUND(SUMIF('VGT-Bewegungsdaten'!B:B,A791,'VGT-Bewegungsdaten'!D:D),3)</f>
        <v>0</v>
      </c>
      <c r="L791" s="259">
        <f>ROUND(SUMIF('VGT-Bewegungsdaten'!B:B,$A791,'VGT-Bewegungsdaten'!E:E),5)</f>
        <v>0</v>
      </c>
      <c r="N791" s="298" t="s">
        <v>4918</v>
      </c>
      <c r="O791" s="298" t="s">
        <v>4925</v>
      </c>
      <c r="P791" s="261">
        <f>ROUND(SUMIF('AV-Bewegungsdaten'!B:B,A791,'AV-Bewegungsdaten'!D:D),3)</f>
        <v>0</v>
      </c>
      <c r="Q791" s="259">
        <f>ROUND(SUMIF('AV-Bewegungsdaten'!B:B,$A791,'AV-Bewegungsdaten'!E:E),5)</f>
        <v>0</v>
      </c>
      <c r="S791" s="444"/>
      <c r="T791" s="444"/>
      <c r="U791" s="261">
        <f>ROUND(SUMIF('DV-Bewegungsdaten'!B:B,A791,'DV-Bewegungsdaten'!D:D),3)</f>
        <v>0</v>
      </c>
      <c r="V791" s="259">
        <f>ROUND(SUMIF('DV-Bewegungsdaten'!B:B,A791,'DV-Bewegungsdaten'!E:E),5)</f>
        <v>0</v>
      </c>
      <c r="X791" s="444"/>
      <c r="Y791" s="444"/>
      <c r="AK791" s="305"/>
    </row>
    <row r="792" spans="1:37" ht="15" customHeight="1" x14ac:dyDescent="0.25">
      <c r="A792" s="103" t="s">
        <v>1506</v>
      </c>
      <c r="B792" s="101" t="s">
        <v>2068</v>
      </c>
      <c r="C792" s="101" t="s">
        <v>3988</v>
      </c>
      <c r="D792" s="101" t="s">
        <v>5806</v>
      </c>
      <c r="E792" s="101" t="s">
        <v>4037</v>
      </c>
      <c r="F792" s="102">
        <v>7</v>
      </c>
      <c r="G792" s="102">
        <v>7.2</v>
      </c>
      <c r="H792" s="102">
        <v>5.6</v>
      </c>
      <c r="I792" s="102"/>
      <c r="J792" s="445"/>
      <c r="K792" s="258">
        <f>ROUND(SUMIF('VGT-Bewegungsdaten'!B:B,A792,'VGT-Bewegungsdaten'!D:D),3)</f>
        <v>0</v>
      </c>
      <c r="L792" s="259">
        <f>ROUND(SUMIF('VGT-Bewegungsdaten'!B:B,$A792,'VGT-Bewegungsdaten'!E:E),5)</f>
        <v>0</v>
      </c>
      <c r="N792" s="298" t="s">
        <v>4918</v>
      </c>
      <c r="O792" s="298" t="s">
        <v>4925</v>
      </c>
      <c r="P792" s="261">
        <f>ROUND(SUMIF('AV-Bewegungsdaten'!B:B,A792,'AV-Bewegungsdaten'!D:D),3)</f>
        <v>0</v>
      </c>
      <c r="Q792" s="259">
        <f>ROUND(SUMIF('AV-Bewegungsdaten'!B:B,$A792,'AV-Bewegungsdaten'!E:E),5)</f>
        <v>0</v>
      </c>
      <c r="S792" s="444"/>
      <c r="T792" s="444"/>
      <c r="U792" s="261">
        <f>ROUND(SUMIF('DV-Bewegungsdaten'!B:B,A792,'DV-Bewegungsdaten'!D:D),3)</f>
        <v>0</v>
      </c>
      <c r="V792" s="259">
        <f>ROUND(SUMIF('DV-Bewegungsdaten'!B:B,A792,'DV-Bewegungsdaten'!E:E),5)</f>
        <v>0</v>
      </c>
      <c r="X792" s="444"/>
      <c r="Y792" s="444"/>
      <c r="AK792" s="305"/>
    </row>
    <row r="793" spans="1:37" ht="15" customHeight="1" x14ac:dyDescent="0.25">
      <c r="A793" s="103" t="s">
        <v>1507</v>
      </c>
      <c r="B793" s="101" t="s">
        <v>2068</v>
      </c>
      <c r="C793" s="101" t="s">
        <v>3988</v>
      </c>
      <c r="D793" s="101" t="s">
        <v>4914</v>
      </c>
      <c r="E793" s="101" t="s">
        <v>1536</v>
      </c>
      <c r="F793" s="102">
        <v>10</v>
      </c>
      <c r="G793" s="102">
        <v>10.199999999999999</v>
      </c>
      <c r="H793" s="102">
        <v>8</v>
      </c>
      <c r="I793" s="102"/>
      <c r="J793" s="445"/>
      <c r="K793" s="258">
        <f>ROUND(SUMIF('VGT-Bewegungsdaten'!B:B,A793,'VGT-Bewegungsdaten'!D:D),3)</f>
        <v>0</v>
      </c>
      <c r="L793" s="259">
        <f>ROUND(SUMIF('VGT-Bewegungsdaten'!B:B,$A793,'VGT-Bewegungsdaten'!E:E),5)</f>
        <v>0</v>
      </c>
      <c r="N793" s="298" t="s">
        <v>4918</v>
      </c>
      <c r="O793" s="298" t="s">
        <v>4925</v>
      </c>
      <c r="P793" s="261">
        <f>ROUND(SUMIF('AV-Bewegungsdaten'!B:B,A793,'AV-Bewegungsdaten'!D:D),3)</f>
        <v>0</v>
      </c>
      <c r="Q793" s="259">
        <f>ROUND(SUMIF('AV-Bewegungsdaten'!B:B,$A793,'AV-Bewegungsdaten'!E:E),5)</f>
        <v>0</v>
      </c>
      <c r="S793" s="444"/>
      <c r="T793" s="444"/>
      <c r="U793" s="261">
        <f>ROUND(SUMIF('DV-Bewegungsdaten'!B:B,A793,'DV-Bewegungsdaten'!D:D),3)</f>
        <v>0</v>
      </c>
      <c r="V793" s="259">
        <f>ROUND(SUMIF('DV-Bewegungsdaten'!B:B,A793,'DV-Bewegungsdaten'!E:E),5)</f>
        <v>0</v>
      </c>
      <c r="X793" s="444"/>
      <c r="Y793" s="444"/>
      <c r="AK793" s="305"/>
    </row>
    <row r="794" spans="1:37" ht="15" customHeight="1" x14ac:dyDescent="0.25">
      <c r="A794" s="103" t="s">
        <v>2650</v>
      </c>
      <c r="B794" s="101" t="s">
        <v>2068</v>
      </c>
      <c r="C794" s="101" t="s">
        <v>3988</v>
      </c>
      <c r="D794" s="101" t="s">
        <v>4913</v>
      </c>
      <c r="E794" s="101" t="s">
        <v>2536</v>
      </c>
      <c r="F794" s="102">
        <v>9.9700000000000006</v>
      </c>
      <c r="G794" s="102">
        <v>10.17</v>
      </c>
      <c r="H794" s="102">
        <v>7.98</v>
      </c>
      <c r="I794" s="102"/>
      <c r="J794" s="445"/>
      <c r="K794" s="258">
        <f>ROUND(SUMIF('VGT-Bewegungsdaten'!B:B,A794,'VGT-Bewegungsdaten'!D:D),3)</f>
        <v>0</v>
      </c>
      <c r="L794" s="259">
        <f>ROUND(SUMIF('VGT-Bewegungsdaten'!B:B,$A794,'VGT-Bewegungsdaten'!E:E),5)</f>
        <v>0</v>
      </c>
      <c r="N794" s="298" t="s">
        <v>4918</v>
      </c>
      <c r="O794" s="298" t="s">
        <v>4925</v>
      </c>
      <c r="P794" s="261">
        <f>ROUND(SUMIF('AV-Bewegungsdaten'!B:B,A794,'AV-Bewegungsdaten'!D:D),3)</f>
        <v>0</v>
      </c>
      <c r="Q794" s="259">
        <f>ROUND(SUMIF('AV-Bewegungsdaten'!B:B,$A794,'AV-Bewegungsdaten'!E:E),5)</f>
        <v>0</v>
      </c>
      <c r="S794" s="444"/>
      <c r="T794" s="444"/>
      <c r="U794" s="261">
        <f>ROUND(SUMIF('DV-Bewegungsdaten'!B:B,A794,'DV-Bewegungsdaten'!D:D),3)</f>
        <v>0</v>
      </c>
      <c r="V794" s="259">
        <f>ROUND(SUMIF('DV-Bewegungsdaten'!B:B,A794,'DV-Bewegungsdaten'!E:E),5)</f>
        <v>0</v>
      </c>
      <c r="X794" s="444"/>
      <c r="Y794" s="444"/>
      <c r="AK794" s="305"/>
    </row>
    <row r="795" spans="1:37" ht="15" customHeight="1" x14ac:dyDescent="0.25">
      <c r="A795" s="103" t="s">
        <v>3393</v>
      </c>
      <c r="B795" s="101" t="s">
        <v>2068</v>
      </c>
      <c r="C795" s="101" t="s">
        <v>3988</v>
      </c>
      <c r="D795" s="101" t="s">
        <v>4912</v>
      </c>
      <c r="E795" s="101" t="s">
        <v>3279</v>
      </c>
      <c r="F795" s="102">
        <v>9.94</v>
      </c>
      <c r="G795" s="102">
        <v>10.139999999999999</v>
      </c>
      <c r="H795" s="102">
        <v>7.95</v>
      </c>
      <c r="I795" s="102"/>
      <c r="J795" s="445"/>
      <c r="K795" s="258">
        <f>ROUND(SUMIF('VGT-Bewegungsdaten'!B:B,A795,'VGT-Bewegungsdaten'!D:D),3)</f>
        <v>0</v>
      </c>
      <c r="L795" s="259">
        <f>ROUND(SUMIF('VGT-Bewegungsdaten'!B:B,$A795,'VGT-Bewegungsdaten'!E:E),5)</f>
        <v>0</v>
      </c>
      <c r="N795" s="298" t="s">
        <v>4918</v>
      </c>
      <c r="O795" s="298" t="s">
        <v>4925</v>
      </c>
      <c r="P795" s="261">
        <f>ROUND(SUMIF('AV-Bewegungsdaten'!B:B,A795,'AV-Bewegungsdaten'!D:D),3)</f>
        <v>0</v>
      </c>
      <c r="Q795" s="259">
        <f>ROUND(SUMIF('AV-Bewegungsdaten'!B:B,$A795,'AV-Bewegungsdaten'!E:E),5)</f>
        <v>0</v>
      </c>
      <c r="S795" s="444"/>
      <c r="T795" s="444"/>
      <c r="U795" s="261">
        <f>ROUND(SUMIF('DV-Bewegungsdaten'!B:B,A795,'DV-Bewegungsdaten'!D:D),3)</f>
        <v>0</v>
      </c>
      <c r="V795" s="259">
        <f>ROUND(SUMIF('DV-Bewegungsdaten'!B:B,A795,'DV-Bewegungsdaten'!E:E),5)</f>
        <v>0</v>
      </c>
      <c r="X795" s="444"/>
      <c r="Y795" s="444"/>
      <c r="AK795" s="305"/>
    </row>
    <row r="796" spans="1:37" ht="15" customHeight="1" x14ac:dyDescent="0.25">
      <c r="A796" s="103" t="s">
        <v>4154</v>
      </c>
      <c r="B796" s="101" t="s">
        <v>2068</v>
      </c>
      <c r="C796" s="101" t="s">
        <v>3988</v>
      </c>
      <c r="D796" s="101" t="s">
        <v>4911</v>
      </c>
      <c r="E796" s="101" t="s">
        <v>4040</v>
      </c>
      <c r="F796" s="102">
        <v>9.91</v>
      </c>
      <c r="G796" s="102">
        <v>10.11</v>
      </c>
      <c r="H796" s="102">
        <v>7.93</v>
      </c>
      <c r="I796" s="102"/>
      <c r="J796" s="445"/>
      <c r="K796" s="258">
        <f>ROUND(SUMIF('VGT-Bewegungsdaten'!B:B,A796,'VGT-Bewegungsdaten'!D:D),3)</f>
        <v>0</v>
      </c>
      <c r="L796" s="259">
        <f>ROUND(SUMIF('VGT-Bewegungsdaten'!B:B,$A796,'VGT-Bewegungsdaten'!E:E),5)</f>
        <v>0</v>
      </c>
      <c r="N796" s="298" t="s">
        <v>4918</v>
      </c>
      <c r="O796" s="298" t="s">
        <v>4925</v>
      </c>
      <c r="P796" s="261">
        <f>ROUND(SUMIF('AV-Bewegungsdaten'!B:B,A796,'AV-Bewegungsdaten'!D:D),3)</f>
        <v>0</v>
      </c>
      <c r="Q796" s="259">
        <f>ROUND(SUMIF('AV-Bewegungsdaten'!B:B,$A796,'AV-Bewegungsdaten'!E:E),5)</f>
        <v>0</v>
      </c>
      <c r="S796" s="444"/>
      <c r="T796" s="444"/>
      <c r="U796" s="261">
        <f>ROUND(SUMIF('DV-Bewegungsdaten'!B:B,A796,'DV-Bewegungsdaten'!D:D),3)</f>
        <v>0</v>
      </c>
      <c r="V796" s="259">
        <f>ROUND(SUMIF('DV-Bewegungsdaten'!B:B,A796,'DV-Bewegungsdaten'!E:E),5)</f>
        <v>0</v>
      </c>
      <c r="X796" s="444"/>
      <c r="Y796" s="444"/>
      <c r="AK796" s="305"/>
    </row>
    <row r="797" spans="1:37" ht="15" customHeight="1" x14ac:dyDescent="0.25">
      <c r="A797" s="103" t="s">
        <v>5875</v>
      </c>
      <c r="B797" s="101" t="s">
        <v>2068</v>
      </c>
      <c r="C797" s="101" t="s">
        <v>3988</v>
      </c>
      <c r="D797" s="101" t="s">
        <v>5245</v>
      </c>
      <c r="E797" s="101" t="s">
        <v>4983</v>
      </c>
      <c r="F797" s="102">
        <v>25.55</v>
      </c>
      <c r="G797" s="102">
        <v>25.75</v>
      </c>
      <c r="H797" s="102">
        <v>20.440000000000001</v>
      </c>
      <c r="I797" s="102"/>
      <c r="J797" s="445"/>
      <c r="K797" s="258">
        <f>ROUND(SUMIF('VGT-Bewegungsdaten'!B:B,A797,'VGT-Bewegungsdaten'!D:D),3)</f>
        <v>0</v>
      </c>
      <c r="L797" s="259">
        <f>ROUND(SUMIF('VGT-Bewegungsdaten'!B:B,$A797,'VGT-Bewegungsdaten'!E:E),5)</f>
        <v>0</v>
      </c>
      <c r="N797" s="298" t="s">
        <v>4918</v>
      </c>
      <c r="O797" s="298" t="s">
        <v>4925</v>
      </c>
      <c r="P797" s="261">
        <f>ROUND(SUMIF('AV-Bewegungsdaten'!B:B,A797,'AV-Bewegungsdaten'!D:D),3)</f>
        <v>0</v>
      </c>
      <c r="Q797" s="259">
        <f>ROUND(SUMIF('AV-Bewegungsdaten'!B:B,$A797,'AV-Bewegungsdaten'!E:E),5)</f>
        <v>0</v>
      </c>
      <c r="S797" s="444"/>
      <c r="T797" s="444"/>
      <c r="U797" s="261">
        <f>ROUND(SUMIF('DV-Bewegungsdaten'!B:B,A797,'DV-Bewegungsdaten'!D:D),3)</f>
        <v>0</v>
      </c>
      <c r="V797" s="259">
        <f>ROUND(SUMIF('DV-Bewegungsdaten'!B:B,A797,'DV-Bewegungsdaten'!E:E),5)</f>
        <v>0</v>
      </c>
      <c r="X797" s="444"/>
      <c r="Y797" s="444"/>
      <c r="AK797" s="305"/>
    </row>
    <row r="798" spans="1:37" ht="15" customHeight="1" x14ac:dyDescent="0.25">
      <c r="A798" s="103" t="s">
        <v>5876</v>
      </c>
      <c r="B798" s="101" t="s">
        <v>2068</v>
      </c>
      <c r="C798" s="101" t="s">
        <v>3988</v>
      </c>
      <c r="D798" s="101" t="s">
        <v>5251</v>
      </c>
      <c r="E798" s="101" t="s">
        <v>4983</v>
      </c>
      <c r="F798" s="102">
        <v>20.88</v>
      </c>
      <c r="G798" s="102">
        <v>21.08</v>
      </c>
      <c r="H798" s="102">
        <v>16.7</v>
      </c>
      <c r="I798" s="102"/>
      <c r="J798" s="445"/>
      <c r="K798" s="258">
        <f>ROUND(SUMIF('VGT-Bewegungsdaten'!B:B,A798,'VGT-Bewegungsdaten'!D:D),3)</f>
        <v>0</v>
      </c>
      <c r="L798" s="259">
        <f>ROUND(SUMIF('VGT-Bewegungsdaten'!B:B,$A798,'VGT-Bewegungsdaten'!E:E),5)</f>
        <v>0</v>
      </c>
      <c r="N798" s="298" t="s">
        <v>4918</v>
      </c>
      <c r="O798" s="298" t="s">
        <v>4925</v>
      </c>
      <c r="P798" s="261">
        <f>ROUND(SUMIF('AV-Bewegungsdaten'!B:B,A798,'AV-Bewegungsdaten'!D:D),3)</f>
        <v>0</v>
      </c>
      <c r="Q798" s="259">
        <f>ROUND(SUMIF('AV-Bewegungsdaten'!B:B,$A798,'AV-Bewegungsdaten'!E:E),5)</f>
        <v>0</v>
      </c>
      <c r="S798" s="444"/>
      <c r="T798" s="444"/>
      <c r="U798" s="261">
        <f>ROUND(SUMIF('DV-Bewegungsdaten'!B:B,A798,'DV-Bewegungsdaten'!D:D),3)</f>
        <v>0</v>
      </c>
      <c r="V798" s="259">
        <f>ROUND(SUMIF('DV-Bewegungsdaten'!B:B,A798,'DV-Bewegungsdaten'!E:E),5)</f>
        <v>0</v>
      </c>
      <c r="X798" s="444"/>
      <c r="Y798" s="444"/>
      <c r="AK798" s="305"/>
    </row>
    <row r="799" spans="1:37" ht="15" customHeight="1" x14ac:dyDescent="0.25">
      <c r="A799" s="103" t="s">
        <v>5877</v>
      </c>
      <c r="B799" s="101" t="s">
        <v>2068</v>
      </c>
      <c r="C799" s="101" t="s">
        <v>3988</v>
      </c>
      <c r="D799" s="101" t="s">
        <v>5878</v>
      </c>
      <c r="E799" s="101" t="s">
        <v>5818</v>
      </c>
      <c r="F799" s="102">
        <v>14.49</v>
      </c>
      <c r="G799" s="102">
        <v>14.69</v>
      </c>
      <c r="H799" s="102">
        <v>11.59</v>
      </c>
      <c r="I799" s="102"/>
      <c r="J799" s="445"/>
      <c r="K799" s="258">
        <f>ROUND(SUMIF('VGT-Bewegungsdaten'!B:B,A799,'VGT-Bewegungsdaten'!D:D),3)</f>
        <v>0</v>
      </c>
      <c r="L799" s="259">
        <f>ROUND(SUMIF('VGT-Bewegungsdaten'!B:B,$A799,'VGT-Bewegungsdaten'!E:E),5)</f>
        <v>0</v>
      </c>
      <c r="N799" s="298" t="s">
        <v>4918</v>
      </c>
      <c r="O799" s="298" t="s">
        <v>4925</v>
      </c>
      <c r="P799" s="261">
        <f>ROUND(SUMIF('AV-Bewegungsdaten'!B:B,A799,'AV-Bewegungsdaten'!D:D),3)</f>
        <v>0</v>
      </c>
      <c r="Q799" s="259">
        <f>ROUND(SUMIF('AV-Bewegungsdaten'!B:B,$A799,'AV-Bewegungsdaten'!E:E),5)</f>
        <v>0</v>
      </c>
      <c r="S799" s="444"/>
      <c r="T799" s="444"/>
      <c r="U799" s="261">
        <f>ROUND(SUMIF('DV-Bewegungsdaten'!B:B,A799,'DV-Bewegungsdaten'!D:D),3)</f>
        <v>0</v>
      </c>
      <c r="V799" s="259">
        <f>ROUND(SUMIF('DV-Bewegungsdaten'!B:B,A799,'DV-Bewegungsdaten'!E:E),5)</f>
        <v>0</v>
      </c>
      <c r="X799" s="444"/>
      <c r="Y799" s="444"/>
      <c r="AK799" s="305"/>
    </row>
    <row r="800" spans="1:37" ht="15" customHeight="1" x14ac:dyDescent="0.25">
      <c r="A800" s="103" t="s">
        <v>5879</v>
      </c>
      <c r="B800" s="101" t="s">
        <v>2068</v>
      </c>
      <c r="C800" s="101" t="s">
        <v>3988</v>
      </c>
      <c r="D800" s="101" t="s">
        <v>5817</v>
      </c>
      <c r="E800" s="101" t="s">
        <v>5818</v>
      </c>
      <c r="F800" s="102">
        <v>26.490000000000002</v>
      </c>
      <c r="G800" s="102">
        <v>26.69</v>
      </c>
      <c r="H800" s="102">
        <v>21.19</v>
      </c>
      <c r="I800" s="102"/>
      <c r="J800" s="445"/>
      <c r="K800" s="258">
        <f>ROUND(SUMIF('VGT-Bewegungsdaten'!B:B,A800,'VGT-Bewegungsdaten'!D:D),3)</f>
        <v>0</v>
      </c>
      <c r="L800" s="259">
        <f>ROUND(SUMIF('VGT-Bewegungsdaten'!B:B,$A800,'VGT-Bewegungsdaten'!E:E),5)</f>
        <v>0</v>
      </c>
      <c r="N800" s="298" t="s">
        <v>4918</v>
      </c>
      <c r="O800" s="298" t="s">
        <v>4925</v>
      </c>
      <c r="P800" s="261">
        <f>ROUND(SUMIF('AV-Bewegungsdaten'!B:B,A800,'AV-Bewegungsdaten'!D:D),3)</f>
        <v>0</v>
      </c>
      <c r="Q800" s="259">
        <f>ROUND(SUMIF('AV-Bewegungsdaten'!B:B,$A800,'AV-Bewegungsdaten'!E:E),5)</f>
        <v>0</v>
      </c>
      <c r="S800" s="444"/>
      <c r="T800" s="444"/>
      <c r="U800" s="261">
        <f>ROUND(SUMIF('DV-Bewegungsdaten'!B:B,A800,'DV-Bewegungsdaten'!D:D),3)</f>
        <v>0</v>
      </c>
      <c r="V800" s="259">
        <f>ROUND(SUMIF('DV-Bewegungsdaten'!B:B,A800,'DV-Bewegungsdaten'!E:E),5)</f>
        <v>0</v>
      </c>
      <c r="X800" s="444"/>
      <c r="Y800" s="444"/>
      <c r="AK800" s="305"/>
    </row>
    <row r="801" spans="1:37" ht="15" customHeight="1" x14ac:dyDescent="0.25">
      <c r="A801" s="103" t="s">
        <v>5880</v>
      </c>
      <c r="B801" s="101" t="s">
        <v>2068</v>
      </c>
      <c r="C801" s="101" t="s">
        <v>3988</v>
      </c>
      <c r="D801" s="101" t="s">
        <v>5881</v>
      </c>
      <c r="E801" s="101" t="s">
        <v>5818</v>
      </c>
      <c r="F801" s="102">
        <v>12.82</v>
      </c>
      <c r="G801" s="102">
        <v>13.02</v>
      </c>
      <c r="H801" s="102">
        <v>10.26</v>
      </c>
      <c r="I801" s="102"/>
      <c r="J801" s="445"/>
      <c r="K801" s="258">
        <f>ROUND(SUMIF('VGT-Bewegungsdaten'!B:B,A801,'VGT-Bewegungsdaten'!D:D),3)</f>
        <v>0</v>
      </c>
      <c r="L801" s="259">
        <f>ROUND(SUMIF('VGT-Bewegungsdaten'!B:B,$A801,'VGT-Bewegungsdaten'!E:E),5)</f>
        <v>0</v>
      </c>
      <c r="N801" s="298" t="s">
        <v>4918</v>
      </c>
      <c r="O801" s="298" t="s">
        <v>4925</v>
      </c>
      <c r="P801" s="261">
        <f>ROUND(SUMIF('AV-Bewegungsdaten'!B:B,A801,'AV-Bewegungsdaten'!D:D),3)</f>
        <v>0</v>
      </c>
      <c r="Q801" s="259">
        <f>ROUND(SUMIF('AV-Bewegungsdaten'!B:B,$A801,'AV-Bewegungsdaten'!E:E),5)</f>
        <v>0</v>
      </c>
      <c r="S801" s="444"/>
      <c r="T801" s="444"/>
      <c r="U801" s="261">
        <f>ROUND(SUMIF('DV-Bewegungsdaten'!B:B,A801,'DV-Bewegungsdaten'!D:D),3)</f>
        <v>0</v>
      </c>
      <c r="V801" s="259">
        <f>ROUND(SUMIF('DV-Bewegungsdaten'!B:B,A801,'DV-Bewegungsdaten'!E:E),5)</f>
        <v>0</v>
      </c>
      <c r="X801" s="444"/>
      <c r="Y801" s="444"/>
      <c r="AK801" s="305"/>
    </row>
    <row r="802" spans="1:37" ht="15" customHeight="1" x14ac:dyDescent="0.25">
      <c r="A802" s="103" t="s">
        <v>5882</v>
      </c>
      <c r="B802" s="101" t="s">
        <v>2068</v>
      </c>
      <c r="C802" s="101" t="s">
        <v>3988</v>
      </c>
      <c r="D802" s="101" t="s">
        <v>5820</v>
      </c>
      <c r="E802" s="101" t="s">
        <v>5818</v>
      </c>
      <c r="F802" s="102">
        <v>21.82</v>
      </c>
      <c r="G802" s="102">
        <v>22.02</v>
      </c>
      <c r="H802" s="102">
        <v>17.46</v>
      </c>
      <c r="I802" s="102"/>
      <c r="J802" s="445"/>
      <c r="K802" s="258">
        <f>ROUND(SUMIF('VGT-Bewegungsdaten'!B:B,A802,'VGT-Bewegungsdaten'!D:D),3)</f>
        <v>0</v>
      </c>
      <c r="L802" s="259">
        <f>ROUND(SUMIF('VGT-Bewegungsdaten'!B:B,$A802,'VGT-Bewegungsdaten'!E:E),5)</f>
        <v>0</v>
      </c>
      <c r="N802" s="298" t="s">
        <v>4918</v>
      </c>
      <c r="O802" s="298" t="s">
        <v>4925</v>
      </c>
      <c r="P802" s="261">
        <f>ROUND(SUMIF('AV-Bewegungsdaten'!B:B,A802,'AV-Bewegungsdaten'!D:D),3)</f>
        <v>0</v>
      </c>
      <c r="Q802" s="259">
        <f>ROUND(SUMIF('AV-Bewegungsdaten'!B:B,$A802,'AV-Bewegungsdaten'!E:E),5)</f>
        <v>0</v>
      </c>
      <c r="S802" s="444"/>
      <c r="T802" s="444"/>
      <c r="U802" s="261">
        <f>ROUND(SUMIF('DV-Bewegungsdaten'!B:B,A802,'DV-Bewegungsdaten'!D:D),3)</f>
        <v>0</v>
      </c>
      <c r="V802" s="259">
        <f>ROUND(SUMIF('DV-Bewegungsdaten'!B:B,A802,'DV-Bewegungsdaten'!E:E),5)</f>
        <v>0</v>
      </c>
      <c r="X802" s="444"/>
      <c r="Y802" s="444"/>
      <c r="AK802" s="305"/>
    </row>
    <row r="803" spans="1:37" ht="15" customHeight="1" x14ac:dyDescent="0.25">
      <c r="A803" s="103" t="s">
        <v>6588</v>
      </c>
      <c r="B803" s="101" t="s">
        <v>2068</v>
      </c>
      <c r="C803" s="101" t="s">
        <v>3988</v>
      </c>
      <c r="D803" s="101" t="s">
        <v>6571</v>
      </c>
      <c r="E803" s="101" t="s">
        <v>6372</v>
      </c>
      <c r="F803" s="102">
        <v>26.44</v>
      </c>
      <c r="G803" s="102">
        <v>26.64</v>
      </c>
      <c r="H803" s="102">
        <v>21.15</v>
      </c>
      <c r="I803" s="102"/>
      <c r="J803" s="445"/>
      <c r="K803" s="258">
        <f>ROUND(SUMIF('VGT-Bewegungsdaten'!B:B,A803,'VGT-Bewegungsdaten'!D:D),3)</f>
        <v>0</v>
      </c>
      <c r="L803" s="259">
        <f>ROUND(SUMIF('VGT-Bewegungsdaten'!B:B,$A803,'VGT-Bewegungsdaten'!E:E),5)</f>
        <v>0</v>
      </c>
      <c r="N803" s="298" t="s">
        <v>4918</v>
      </c>
      <c r="O803" s="298" t="s">
        <v>4925</v>
      </c>
      <c r="P803" s="261">
        <f>ROUND(SUMIF('AV-Bewegungsdaten'!B:B,A803,'AV-Bewegungsdaten'!D:D),3)</f>
        <v>0</v>
      </c>
      <c r="Q803" s="259">
        <f>ROUND(SUMIF('AV-Bewegungsdaten'!B:B,$A803,'AV-Bewegungsdaten'!E:E),5)</f>
        <v>0</v>
      </c>
      <c r="S803" s="444"/>
      <c r="T803" s="444"/>
      <c r="U803" s="261">
        <f>ROUND(SUMIF('DV-Bewegungsdaten'!B:B,A803,'DV-Bewegungsdaten'!D:D),3)</f>
        <v>0</v>
      </c>
      <c r="V803" s="259">
        <f>ROUND(SUMIF('DV-Bewegungsdaten'!B:B,A803,'DV-Bewegungsdaten'!E:E),5)</f>
        <v>0</v>
      </c>
      <c r="X803" s="444"/>
      <c r="Y803" s="444"/>
      <c r="AK803" s="305"/>
    </row>
    <row r="804" spans="1:37" ht="15" customHeight="1" x14ac:dyDescent="0.25">
      <c r="A804" s="103" t="s">
        <v>6589</v>
      </c>
      <c r="B804" s="101" t="s">
        <v>2068</v>
      </c>
      <c r="C804" s="101" t="s">
        <v>3988</v>
      </c>
      <c r="D804" s="101" t="s">
        <v>6575</v>
      </c>
      <c r="E804" s="101" t="s">
        <v>6372</v>
      </c>
      <c r="F804" s="102">
        <v>21.77</v>
      </c>
      <c r="G804" s="102">
        <v>21.97</v>
      </c>
      <c r="H804" s="102">
        <v>17.420000000000002</v>
      </c>
      <c r="I804" s="102"/>
      <c r="J804" s="445"/>
      <c r="K804" s="258">
        <f>ROUND(SUMIF('VGT-Bewegungsdaten'!B:B,A804,'VGT-Bewegungsdaten'!D:D),3)</f>
        <v>0</v>
      </c>
      <c r="L804" s="259">
        <f>ROUND(SUMIF('VGT-Bewegungsdaten'!B:B,$A804,'VGT-Bewegungsdaten'!E:E),5)</f>
        <v>0</v>
      </c>
      <c r="N804" s="298" t="s">
        <v>4918</v>
      </c>
      <c r="O804" s="298" t="s">
        <v>4925</v>
      </c>
      <c r="P804" s="261">
        <f>ROUND(SUMIF('AV-Bewegungsdaten'!B:B,A804,'AV-Bewegungsdaten'!D:D),3)</f>
        <v>0</v>
      </c>
      <c r="Q804" s="259">
        <f>ROUND(SUMIF('AV-Bewegungsdaten'!B:B,$A804,'AV-Bewegungsdaten'!E:E),5)</f>
        <v>0</v>
      </c>
      <c r="S804" s="444"/>
      <c r="T804" s="444"/>
      <c r="U804" s="261">
        <f>ROUND(SUMIF('DV-Bewegungsdaten'!B:B,A804,'DV-Bewegungsdaten'!D:D),3)</f>
        <v>0</v>
      </c>
      <c r="V804" s="259">
        <f>ROUND(SUMIF('DV-Bewegungsdaten'!B:B,A804,'DV-Bewegungsdaten'!E:E),5)</f>
        <v>0</v>
      </c>
      <c r="X804" s="444"/>
      <c r="Y804" s="444"/>
      <c r="AK804" s="305"/>
    </row>
    <row r="805" spans="1:37" ht="15" customHeight="1" x14ac:dyDescent="0.25">
      <c r="A805" s="103" t="s">
        <v>6590</v>
      </c>
      <c r="B805" s="101" t="s">
        <v>2068</v>
      </c>
      <c r="C805" s="101" t="s">
        <v>3988</v>
      </c>
      <c r="D805" s="101" t="s">
        <v>6591</v>
      </c>
      <c r="E805" s="101" t="s">
        <v>6372</v>
      </c>
      <c r="F805" s="102">
        <v>15.77</v>
      </c>
      <c r="G805" s="102">
        <v>15.969999999999999</v>
      </c>
      <c r="H805" s="102">
        <v>12.62</v>
      </c>
      <c r="I805" s="102"/>
      <c r="J805" s="445"/>
      <c r="K805" s="258">
        <f>ROUND(SUMIF('VGT-Bewegungsdaten'!B:B,A805,'VGT-Bewegungsdaten'!D:D),3)</f>
        <v>0</v>
      </c>
      <c r="L805" s="259">
        <f>ROUND(SUMIF('VGT-Bewegungsdaten'!B:B,$A805,'VGT-Bewegungsdaten'!E:E),5)</f>
        <v>0</v>
      </c>
      <c r="N805" s="298" t="s">
        <v>4918</v>
      </c>
      <c r="O805" s="298" t="s">
        <v>4925</v>
      </c>
      <c r="P805" s="261">
        <f>ROUND(SUMIF('AV-Bewegungsdaten'!B:B,A805,'AV-Bewegungsdaten'!D:D),3)</f>
        <v>0</v>
      </c>
      <c r="Q805" s="259">
        <f>ROUND(SUMIF('AV-Bewegungsdaten'!B:B,$A805,'AV-Bewegungsdaten'!E:E),5)</f>
        <v>0</v>
      </c>
      <c r="S805" s="444"/>
      <c r="T805" s="444"/>
      <c r="U805" s="261">
        <f>ROUND(SUMIF('DV-Bewegungsdaten'!B:B,A805,'DV-Bewegungsdaten'!D:D),3)</f>
        <v>0</v>
      </c>
      <c r="V805" s="259">
        <f>ROUND(SUMIF('DV-Bewegungsdaten'!B:B,A805,'DV-Bewegungsdaten'!E:E),5)</f>
        <v>0</v>
      </c>
      <c r="X805" s="444"/>
      <c r="Y805" s="444"/>
      <c r="AK805" s="305"/>
    </row>
    <row r="806" spans="1:37" ht="15" customHeight="1" x14ac:dyDescent="0.25">
      <c r="A806" s="103" t="s">
        <v>7185</v>
      </c>
      <c r="B806" s="101" t="s">
        <v>2068</v>
      </c>
      <c r="C806" s="101" t="s">
        <v>3988</v>
      </c>
      <c r="D806" s="101" t="s">
        <v>7186</v>
      </c>
      <c r="E806" s="101" t="s">
        <v>6372</v>
      </c>
      <c r="F806" s="102">
        <v>22.44</v>
      </c>
      <c r="G806" s="102">
        <v>22.64</v>
      </c>
      <c r="H806" s="102">
        <v>17.95</v>
      </c>
      <c r="I806" s="102"/>
      <c r="J806" s="445"/>
      <c r="K806" s="258">
        <f>ROUND(SUMIF('VGT-Bewegungsdaten'!B:B,A806,'VGT-Bewegungsdaten'!D:D),3)</f>
        <v>0</v>
      </c>
      <c r="L806" s="259">
        <f>ROUND(SUMIF('VGT-Bewegungsdaten'!B:B,$A806,'VGT-Bewegungsdaten'!E:E),5)</f>
        <v>0</v>
      </c>
      <c r="N806" s="298" t="s">
        <v>4918</v>
      </c>
      <c r="O806" s="298" t="s">
        <v>4925</v>
      </c>
      <c r="P806" s="261">
        <f>ROUND(SUMIF('AV-Bewegungsdaten'!B:B,A806,'AV-Bewegungsdaten'!D:D),3)</f>
        <v>0</v>
      </c>
      <c r="Q806" s="259">
        <f>ROUND(SUMIF('AV-Bewegungsdaten'!B:B,$A806,'AV-Bewegungsdaten'!E:E),5)</f>
        <v>0</v>
      </c>
      <c r="S806" s="444"/>
      <c r="T806" s="444"/>
      <c r="U806" s="261">
        <f>ROUND(SUMIF('DV-Bewegungsdaten'!B:B,A806,'DV-Bewegungsdaten'!D:D),3)</f>
        <v>0</v>
      </c>
      <c r="V806" s="259">
        <f>ROUND(SUMIF('DV-Bewegungsdaten'!B:B,A806,'DV-Bewegungsdaten'!E:E),5)</f>
        <v>0</v>
      </c>
      <c r="X806" s="444"/>
      <c r="Y806" s="444"/>
      <c r="AK806" s="305"/>
    </row>
    <row r="807" spans="1:37" ht="15" customHeight="1" x14ac:dyDescent="0.25">
      <c r="A807" s="103" t="s">
        <v>7187</v>
      </c>
      <c r="B807" s="101" t="s">
        <v>2068</v>
      </c>
      <c r="C807" s="101" t="s">
        <v>3988</v>
      </c>
      <c r="D807" s="101" t="s">
        <v>7188</v>
      </c>
      <c r="E807" s="101" t="s">
        <v>6372</v>
      </c>
      <c r="F807" s="102">
        <v>20.77</v>
      </c>
      <c r="G807" s="102">
        <v>20.97</v>
      </c>
      <c r="H807" s="102">
        <v>16.62</v>
      </c>
      <c r="I807" s="102"/>
      <c r="J807" s="445"/>
      <c r="K807" s="258">
        <f>ROUND(SUMIF('VGT-Bewegungsdaten'!B:B,A807,'VGT-Bewegungsdaten'!D:D),3)</f>
        <v>0</v>
      </c>
      <c r="L807" s="259">
        <f>ROUND(SUMIF('VGT-Bewegungsdaten'!B:B,$A807,'VGT-Bewegungsdaten'!E:E),5)</f>
        <v>0</v>
      </c>
      <c r="N807" s="298" t="s">
        <v>4918</v>
      </c>
      <c r="O807" s="298" t="s">
        <v>4925</v>
      </c>
      <c r="P807" s="261">
        <f>ROUND(SUMIF('AV-Bewegungsdaten'!B:B,A807,'AV-Bewegungsdaten'!D:D),3)</f>
        <v>0</v>
      </c>
      <c r="Q807" s="259">
        <f>ROUND(SUMIF('AV-Bewegungsdaten'!B:B,$A807,'AV-Bewegungsdaten'!E:E),5)</f>
        <v>0</v>
      </c>
      <c r="S807" s="444"/>
      <c r="T807" s="444"/>
      <c r="U807" s="261">
        <f>ROUND(SUMIF('DV-Bewegungsdaten'!B:B,A807,'DV-Bewegungsdaten'!D:D),3)</f>
        <v>0</v>
      </c>
      <c r="V807" s="259">
        <f>ROUND(SUMIF('DV-Bewegungsdaten'!B:B,A807,'DV-Bewegungsdaten'!E:E),5)</f>
        <v>0</v>
      </c>
      <c r="X807" s="444"/>
      <c r="Y807" s="444"/>
      <c r="AK807" s="305"/>
    </row>
    <row r="808" spans="1:37" ht="15" customHeight="1" x14ac:dyDescent="0.25">
      <c r="A808" s="103" t="s">
        <v>7189</v>
      </c>
      <c r="B808" s="101" t="s">
        <v>2068</v>
      </c>
      <c r="C808" s="101" t="s">
        <v>3988</v>
      </c>
      <c r="D808" s="101" t="s">
        <v>7190</v>
      </c>
      <c r="E808" s="101" t="s">
        <v>6961</v>
      </c>
      <c r="F808" s="102">
        <v>14.36</v>
      </c>
      <c r="G808" s="102">
        <v>14.559999999999999</v>
      </c>
      <c r="H808" s="102">
        <v>11.49</v>
      </c>
      <c r="I808" s="102"/>
      <c r="J808" s="445"/>
      <c r="K808" s="258">
        <f>ROUND(SUMIF('VGT-Bewegungsdaten'!B:B,A808,'VGT-Bewegungsdaten'!D:D),3)</f>
        <v>0</v>
      </c>
      <c r="L808" s="259">
        <f>ROUND(SUMIF('VGT-Bewegungsdaten'!B:B,$A808,'VGT-Bewegungsdaten'!E:E),5)</f>
        <v>0</v>
      </c>
      <c r="N808" s="298" t="s">
        <v>4918</v>
      </c>
      <c r="O808" s="298" t="s">
        <v>4925</v>
      </c>
      <c r="P808" s="261">
        <f>ROUND(SUMIF('AV-Bewegungsdaten'!B:B,A808,'AV-Bewegungsdaten'!D:D),3)</f>
        <v>0</v>
      </c>
      <c r="Q808" s="259">
        <f>ROUND(SUMIF('AV-Bewegungsdaten'!B:B,$A808,'AV-Bewegungsdaten'!E:E),5)</f>
        <v>0</v>
      </c>
      <c r="S808" s="444"/>
      <c r="T808" s="444"/>
      <c r="U808" s="261">
        <f>ROUND(SUMIF('DV-Bewegungsdaten'!B:B,A808,'DV-Bewegungsdaten'!D:D),3)</f>
        <v>0</v>
      </c>
      <c r="V808" s="259">
        <f>ROUND(SUMIF('DV-Bewegungsdaten'!B:B,A808,'DV-Bewegungsdaten'!E:E),5)</f>
        <v>0</v>
      </c>
      <c r="X808" s="444"/>
      <c r="Y808" s="444"/>
      <c r="AK808" s="305"/>
    </row>
    <row r="809" spans="1:37" ht="15" customHeight="1" x14ac:dyDescent="0.25">
      <c r="A809" s="103" t="s">
        <v>7195</v>
      </c>
      <c r="B809" s="101" t="s">
        <v>2068</v>
      </c>
      <c r="C809" s="101" t="s">
        <v>3988</v>
      </c>
      <c r="D809" s="101" t="s">
        <v>7196</v>
      </c>
      <c r="E809" s="101" t="s">
        <v>6961</v>
      </c>
      <c r="F809" s="102">
        <v>12.69</v>
      </c>
      <c r="G809" s="102">
        <v>12.89</v>
      </c>
      <c r="H809" s="102">
        <v>10.15</v>
      </c>
      <c r="I809" s="102"/>
      <c r="J809" s="445"/>
      <c r="K809" s="258">
        <f>ROUND(SUMIF('VGT-Bewegungsdaten'!B:B,A809,'VGT-Bewegungsdaten'!D:D),3)</f>
        <v>0</v>
      </c>
      <c r="L809" s="259">
        <f>ROUND(SUMIF('VGT-Bewegungsdaten'!B:B,$A809,'VGT-Bewegungsdaten'!E:E),5)</f>
        <v>0</v>
      </c>
      <c r="N809" s="298" t="s">
        <v>4918</v>
      </c>
      <c r="O809" s="298" t="s">
        <v>4925</v>
      </c>
      <c r="P809" s="261">
        <f>ROUND(SUMIF('AV-Bewegungsdaten'!B:B,A809,'AV-Bewegungsdaten'!D:D),3)</f>
        <v>0</v>
      </c>
      <c r="Q809" s="259">
        <f>ROUND(SUMIF('AV-Bewegungsdaten'!B:B,$A809,'AV-Bewegungsdaten'!E:E),5)</f>
        <v>0</v>
      </c>
      <c r="S809" s="444"/>
      <c r="T809" s="444"/>
      <c r="U809" s="261">
        <f>ROUND(SUMIF('DV-Bewegungsdaten'!B:B,A809,'DV-Bewegungsdaten'!D:D),3)</f>
        <v>0</v>
      </c>
      <c r="V809" s="259">
        <f>ROUND(SUMIF('DV-Bewegungsdaten'!B:B,A809,'DV-Bewegungsdaten'!E:E),5)</f>
        <v>0</v>
      </c>
      <c r="X809" s="444"/>
      <c r="Y809" s="444"/>
      <c r="AK809" s="305"/>
    </row>
    <row r="810" spans="1:37" ht="15" customHeight="1" x14ac:dyDescent="0.25">
      <c r="A810" s="103" t="s">
        <v>2441</v>
      </c>
      <c r="B810" s="101" t="s">
        <v>2068</v>
      </c>
      <c r="C810" s="101" t="s">
        <v>4155</v>
      </c>
      <c r="D810" s="101" t="s">
        <v>2442</v>
      </c>
      <c r="E810" s="101" t="s">
        <v>2443</v>
      </c>
      <c r="F810" s="102">
        <v>11.67</v>
      </c>
      <c r="G810" s="102">
        <v>11.87</v>
      </c>
      <c r="H810" s="102">
        <v>9.34</v>
      </c>
      <c r="I810" s="102"/>
      <c r="J810" s="445"/>
      <c r="K810" s="258">
        <f>ROUND(SUMIF('VGT-Bewegungsdaten'!B:B,A810,'VGT-Bewegungsdaten'!D:D),3)</f>
        <v>0</v>
      </c>
      <c r="L810" s="259">
        <f>ROUND(SUMIF('VGT-Bewegungsdaten'!B:B,$A810,'VGT-Bewegungsdaten'!E:E),5)</f>
        <v>0</v>
      </c>
      <c r="N810" s="298" t="s">
        <v>4918</v>
      </c>
      <c r="O810" s="298" t="s">
        <v>4925</v>
      </c>
      <c r="P810" s="261">
        <f>ROUND(SUMIF('AV-Bewegungsdaten'!B:B,A810,'AV-Bewegungsdaten'!D:D),3)</f>
        <v>0</v>
      </c>
      <c r="Q810" s="259">
        <f>ROUND(SUMIF('AV-Bewegungsdaten'!B:B,$A810,'AV-Bewegungsdaten'!E:E),5)</f>
        <v>0</v>
      </c>
      <c r="S810" s="444"/>
      <c r="T810" s="444"/>
      <c r="U810" s="261">
        <f>ROUND(SUMIF('DV-Bewegungsdaten'!B:B,A810,'DV-Bewegungsdaten'!D:D),3)</f>
        <v>0</v>
      </c>
      <c r="V810" s="259">
        <f>ROUND(SUMIF('DV-Bewegungsdaten'!B:B,A810,'DV-Bewegungsdaten'!E:E),5)</f>
        <v>0</v>
      </c>
      <c r="X810" s="444"/>
      <c r="Y810" s="444"/>
      <c r="AK810" s="305"/>
    </row>
    <row r="811" spans="1:37" ht="15" customHeight="1" x14ac:dyDescent="0.25">
      <c r="A811" s="103" t="s">
        <v>2444</v>
      </c>
      <c r="B811" s="101" t="s">
        <v>2068</v>
      </c>
      <c r="C811" s="101" t="s">
        <v>4155</v>
      </c>
      <c r="D811" s="101" t="s">
        <v>2445</v>
      </c>
      <c r="E811" s="101" t="s">
        <v>2446</v>
      </c>
      <c r="F811" s="102">
        <v>13.67</v>
      </c>
      <c r="G811" s="102">
        <v>13.87</v>
      </c>
      <c r="H811" s="102">
        <v>10.94</v>
      </c>
      <c r="I811" s="102"/>
      <c r="J811" s="445"/>
      <c r="K811" s="258">
        <f>ROUND(SUMIF('VGT-Bewegungsdaten'!B:B,A811,'VGT-Bewegungsdaten'!D:D),3)</f>
        <v>0</v>
      </c>
      <c r="L811" s="259">
        <f>ROUND(SUMIF('VGT-Bewegungsdaten'!B:B,$A811,'VGT-Bewegungsdaten'!E:E),5)</f>
        <v>0</v>
      </c>
      <c r="N811" s="298" t="s">
        <v>4918</v>
      </c>
      <c r="O811" s="298" t="s">
        <v>4925</v>
      </c>
      <c r="P811" s="261">
        <f>ROUND(SUMIF('AV-Bewegungsdaten'!B:B,A811,'AV-Bewegungsdaten'!D:D),3)</f>
        <v>0</v>
      </c>
      <c r="Q811" s="259">
        <f>ROUND(SUMIF('AV-Bewegungsdaten'!B:B,$A811,'AV-Bewegungsdaten'!E:E),5)</f>
        <v>0</v>
      </c>
      <c r="S811" s="444"/>
      <c r="T811" s="444"/>
      <c r="U811" s="261">
        <f>ROUND(SUMIF('DV-Bewegungsdaten'!B:B,A811,'DV-Bewegungsdaten'!D:D),3)</f>
        <v>0</v>
      </c>
      <c r="V811" s="259">
        <f>ROUND(SUMIF('DV-Bewegungsdaten'!B:B,A811,'DV-Bewegungsdaten'!E:E),5)</f>
        <v>0</v>
      </c>
      <c r="X811" s="444"/>
      <c r="Y811" s="444"/>
      <c r="AK811" s="305"/>
    </row>
    <row r="812" spans="1:37" ht="15" customHeight="1" x14ac:dyDescent="0.25">
      <c r="A812" s="103" t="s">
        <v>0</v>
      </c>
      <c r="B812" s="101" t="s">
        <v>2068</v>
      </c>
      <c r="C812" s="101" t="s">
        <v>4155</v>
      </c>
      <c r="D812" s="101" t="s">
        <v>1</v>
      </c>
      <c r="E812" s="101" t="s">
        <v>1533</v>
      </c>
      <c r="F812" s="102">
        <v>14.67</v>
      </c>
      <c r="G812" s="102">
        <v>14.87</v>
      </c>
      <c r="H812" s="102">
        <v>11.74</v>
      </c>
      <c r="I812" s="102"/>
      <c r="J812" s="445"/>
      <c r="K812" s="258">
        <f>ROUND(SUMIF('VGT-Bewegungsdaten'!B:B,A812,'VGT-Bewegungsdaten'!D:D),3)</f>
        <v>0</v>
      </c>
      <c r="L812" s="259">
        <f>ROUND(SUMIF('VGT-Bewegungsdaten'!B:B,$A812,'VGT-Bewegungsdaten'!E:E),5)</f>
        <v>0</v>
      </c>
      <c r="N812" s="298" t="s">
        <v>4918</v>
      </c>
      <c r="O812" s="298" t="s">
        <v>4925</v>
      </c>
      <c r="P812" s="261">
        <f>ROUND(SUMIF('AV-Bewegungsdaten'!B:B,A812,'AV-Bewegungsdaten'!D:D),3)</f>
        <v>0</v>
      </c>
      <c r="Q812" s="259">
        <f>ROUND(SUMIF('AV-Bewegungsdaten'!B:B,$A812,'AV-Bewegungsdaten'!E:E),5)</f>
        <v>0</v>
      </c>
      <c r="S812" s="444"/>
      <c r="T812" s="444"/>
      <c r="U812" s="261">
        <f>ROUND(SUMIF('DV-Bewegungsdaten'!B:B,A812,'DV-Bewegungsdaten'!D:D),3)</f>
        <v>0</v>
      </c>
      <c r="V812" s="259">
        <f>ROUND(SUMIF('DV-Bewegungsdaten'!B:B,A812,'DV-Bewegungsdaten'!E:E),5)</f>
        <v>0</v>
      </c>
      <c r="X812" s="444"/>
      <c r="Y812" s="444"/>
      <c r="AK812" s="305"/>
    </row>
    <row r="813" spans="1:37" ht="15" customHeight="1" x14ac:dyDescent="0.25">
      <c r="A813" s="103" t="s">
        <v>2</v>
      </c>
      <c r="B813" s="101" t="s">
        <v>2068</v>
      </c>
      <c r="C813" s="101" t="s">
        <v>4155</v>
      </c>
      <c r="D813" s="101" t="s">
        <v>3</v>
      </c>
      <c r="E813" s="101" t="s">
        <v>1536</v>
      </c>
      <c r="F813" s="102">
        <v>14.67</v>
      </c>
      <c r="G813" s="102">
        <v>14.87</v>
      </c>
      <c r="H813" s="102">
        <v>11.74</v>
      </c>
      <c r="I813" s="102"/>
      <c r="J813" s="445"/>
      <c r="K813" s="258">
        <f>ROUND(SUMIF('VGT-Bewegungsdaten'!B:B,A813,'VGT-Bewegungsdaten'!D:D),3)</f>
        <v>0</v>
      </c>
      <c r="L813" s="259">
        <f>ROUND(SUMIF('VGT-Bewegungsdaten'!B:B,$A813,'VGT-Bewegungsdaten'!E:E),5)</f>
        <v>0</v>
      </c>
      <c r="N813" s="298" t="s">
        <v>4918</v>
      </c>
      <c r="O813" s="298" t="s">
        <v>4925</v>
      </c>
      <c r="P813" s="261">
        <f>ROUND(SUMIF('AV-Bewegungsdaten'!B:B,A813,'AV-Bewegungsdaten'!D:D),3)</f>
        <v>0</v>
      </c>
      <c r="Q813" s="259">
        <f>ROUND(SUMIF('AV-Bewegungsdaten'!B:B,$A813,'AV-Bewegungsdaten'!E:E),5)</f>
        <v>0</v>
      </c>
      <c r="S813" s="444"/>
      <c r="T813" s="444"/>
      <c r="U813" s="261">
        <f>ROUND(SUMIF('DV-Bewegungsdaten'!B:B,A813,'DV-Bewegungsdaten'!D:D),3)</f>
        <v>0</v>
      </c>
      <c r="V813" s="259">
        <f>ROUND(SUMIF('DV-Bewegungsdaten'!B:B,A813,'DV-Bewegungsdaten'!E:E),5)</f>
        <v>0</v>
      </c>
      <c r="X813" s="444"/>
      <c r="Y813" s="444"/>
      <c r="AK813" s="305"/>
    </row>
    <row r="814" spans="1:37" ht="15" customHeight="1" x14ac:dyDescent="0.25">
      <c r="A814" s="103" t="s">
        <v>2651</v>
      </c>
      <c r="B814" s="101" t="s">
        <v>2068</v>
      </c>
      <c r="C814" s="101" t="s">
        <v>4155</v>
      </c>
      <c r="D814" s="101" t="s">
        <v>2652</v>
      </c>
      <c r="E814" s="101" t="s">
        <v>2536</v>
      </c>
      <c r="F814" s="102">
        <v>14.64</v>
      </c>
      <c r="G814" s="102">
        <v>14.84</v>
      </c>
      <c r="H814" s="102">
        <v>11.71</v>
      </c>
      <c r="I814" s="102"/>
      <c r="J814" s="445"/>
      <c r="K814" s="258">
        <f>ROUND(SUMIF('VGT-Bewegungsdaten'!B:B,A814,'VGT-Bewegungsdaten'!D:D),3)</f>
        <v>0</v>
      </c>
      <c r="L814" s="259">
        <f>ROUND(SUMIF('VGT-Bewegungsdaten'!B:B,$A814,'VGT-Bewegungsdaten'!E:E),5)</f>
        <v>0</v>
      </c>
      <c r="N814" s="298" t="s">
        <v>4918</v>
      </c>
      <c r="O814" s="298" t="s">
        <v>4925</v>
      </c>
      <c r="P814" s="261">
        <f>ROUND(SUMIF('AV-Bewegungsdaten'!B:B,A814,'AV-Bewegungsdaten'!D:D),3)</f>
        <v>0</v>
      </c>
      <c r="Q814" s="259">
        <f>ROUND(SUMIF('AV-Bewegungsdaten'!B:B,$A814,'AV-Bewegungsdaten'!E:E),5)</f>
        <v>0</v>
      </c>
      <c r="S814" s="444"/>
      <c r="T814" s="444"/>
      <c r="U814" s="261">
        <f>ROUND(SUMIF('DV-Bewegungsdaten'!B:B,A814,'DV-Bewegungsdaten'!D:D),3)</f>
        <v>0</v>
      </c>
      <c r="V814" s="259">
        <f>ROUND(SUMIF('DV-Bewegungsdaten'!B:B,A814,'DV-Bewegungsdaten'!E:E),5)</f>
        <v>0</v>
      </c>
      <c r="X814" s="444"/>
      <c r="Y814" s="444"/>
      <c r="AK814" s="305"/>
    </row>
    <row r="815" spans="1:37" ht="15" customHeight="1" x14ac:dyDescent="0.25">
      <c r="A815" s="103" t="s">
        <v>3394</v>
      </c>
      <c r="B815" s="101" t="s">
        <v>2068</v>
      </c>
      <c r="C815" s="101" t="s">
        <v>4155</v>
      </c>
      <c r="D815" s="101" t="s">
        <v>3395</v>
      </c>
      <c r="E815" s="101" t="s">
        <v>3279</v>
      </c>
      <c r="F815" s="102">
        <v>14.61</v>
      </c>
      <c r="G815" s="102">
        <v>14.809999999999999</v>
      </c>
      <c r="H815" s="102">
        <v>11.69</v>
      </c>
      <c r="I815" s="102"/>
      <c r="J815" s="445"/>
      <c r="K815" s="258">
        <f>ROUND(SUMIF('VGT-Bewegungsdaten'!B:B,A815,'VGT-Bewegungsdaten'!D:D),3)</f>
        <v>0</v>
      </c>
      <c r="L815" s="259">
        <f>ROUND(SUMIF('VGT-Bewegungsdaten'!B:B,$A815,'VGT-Bewegungsdaten'!E:E),5)</f>
        <v>0</v>
      </c>
      <c r="N815" s="298" t="s">
        <v>4918</v>
      </c>
      <c r="O815" s="298" t="s">
        <v>4925</v>
      </c>
      <c r="P815" s="261">
        <f>ROUND(SUMIF('AV-Bewegungsdaten'!B:B,A815,'AV-Bewegungsdaten'!D:D),3)</f>
        <v>0</v>
      </c>
      <c r="Q815" s="259">
        <f>ROUND(SUMIF('AV-Bewegungsdaten'!B:B,$A815,'AV-Bewegungsdaten'!E:E),5)</f>
        <v>0</v>
      </c>
      <c r="S815" s="444"/>
      <c r="T815" s="444"/>
      <c r="U815" s="261">
        <f>ROUND(SUMIF('DV-Bewegungsdaten'!B:B,A815,'DV-Bewegungsdaten'!D:D),3)</f>
        <v>0</v>
      </c>
      <c r="V815" s="259">
        <f>ROUND(SUMIF('DV-Bewegungsdaten'!B:B,A815,'DV-Bewegungsdaten'!E:E),5)</f>
        <v>0</v>
      </c>
      <c r="X815" s="444"/>
      <c r="Y815" s="444"/>
      <c r="AK815" s="305"/>
    </row>
    <row r="816" spans="1:37" ht="15" customHeight="1" x14ac:dyDescent="0.25">
      <c r="A816" s="103" t="s">
        <v>4156</v>
      </c>
      <c r="B816" s="101" t="s">
        <v>2068</v>
      </c>
      <c r="C816" s="101" t="s">
        <v>4155</v>
      </c>
      <c r="D816" s="101" t="s">
        <v>4157</v>
      </c>
      <c r="E816" s="101" t="s">
        <v>4040</v>
      </c>
      <c r="F816" s="102">
        <v>14.58</v>
      </c>
      <c r="G816" s="102">
        <v>14.78</v>
      </c>
      <c r="H816" s="102">
        <v>11.66</v>
      </c>
      <c r="I816" s="102"/>
      <c r="J816" s="445"/>
      <c r="K816" s="258">
        <f>ROUND(SUMIF('VGT-Bewegungsdaten'!B:B,A816,'VGT-Bewegungsdaten'!D:D),3)</f>
        <v>0</v>
      </c>
      <c r="L816" s="259">
        <f>ROUND(SUMIF('VGT-Bewegungsdaten'!B:B,$A816,'VGT-Bewegungsdaten'!E:E),5)</f>
        <v>0</v>
      </c>
      <c r="N816" s="298" t="s">
        <v>4918</v>
      </c>
      <c r="O816" s="298" t="s">
        <v>4925</v>
      </c>
      <c r="P816" s="261">
        <f>ROUND(SUMIF('AV-Bewegungsdaten'!B:B,A816,'AV-Bewegungsdaten'!D:D),3)</f>
        <v>0</v>
      </c>
      <c r="Q816" s="259">
        <f>ROUND(SUMIF('AV-Bewegungsdaten'!B:B,$A816,'AV-Bewegungsdaten'!E:E),5)</f>
        <v>0</v>
      </c>
      <c r="S816" s="444"/>
      <c r="T816" s="444"/>
      <c r="U816" s="261">
        <f>ROUND(SUMIF('DV-Bewegungsdaten'!B:B,A816,'DV-Bewegungsdaten'!D:D),3)</f>
        <v>0</v>
      </c>
      <c r="V816" s="259">
        <f>ROUND(SUMIF('DV-Bewegungsdaten'!B:B,A816,'DV-Bewegungsdaten'!E:E),5)</f>
        <v>0</v>
      </c>
      <c r="X816" s="444"/>
      <c r="Y816" s="444"/>
      <c r="AK816" s="305"/>
    </row>
    <row r="817" spans="1:37" ht="15" customHeight="1" x14ac:dyDescent="0.25">
      <c r="A817" s="103" t="s">
        <v>4</v>
      </c>
      <c r="B817" s="101" t="s">
        <v>2068</v>
      </c>
      <c r="C817" s="101" t="s">
        <v>4155</v>
      </c>
      <c r="D817" s="101" t="s">
        <v>5</v>
      </c>
      <c r="E817" s="101" t="s">
        <v>2443</v>
      </c>
      <c r="F817" s="102">
        <v>12.67</v>
      </c>
      <c r="G817" s="102">
        <v>12.87</v>
      </c>
      <c r="H817" s="102">
        <v>10.14</v>
      </c>
      <c r="I817" s="102"/>
      <c r="J817" s="445"/>
      <c r="K817" s="258">
        <f>ROUND(SUMIF('VGT-Bewegungsdaten'!B:B,A817,'VGT-Bewegungsdaten'!D:D),3)</f>
        <v>0</v>
      </c>
      <c r="L817" s="259">
        <f>ROUND(SUMIF('VGT-Bewegungsdaten'!B:B,$A817,'VGT-Bewegungsdaten'!E:E),5)</f>
        <v>0</v>
      </c>
      <c r="N817" s="298" t="s">
        <v>4918</v>
      </c>
      <c r="O817" s="298" t="s">
        <v>4925</v>
      </c>
      <c r="P817" s="261">
        <f>ROUND(SUMIF('AV-Bewegungsdaten'!B:B,A817,'AV-Bewegungsdaten'!D:D),3)</f>
        <v>0</v>
      </c>
      <c r="Q817" s="259">
        <f>ROUND(SUMIF('AV-Bewegungsdaten'!B:B,$A817,'AV-Bewegungsdaten'!E:E),5)</f>
        <v>0</v>
      </c>
      <c r="S817" s="444"/>
      <c r="T817" s="444"/>
      <c r="U817" s="261">
        <f>ROUND(SUMIF('DV-Bewegungsdaten'!B:B,A817,'DV-Bewegungsdaten'!D:D),3)</f>
        <v>0</v>
      </c>
      <c r="V817" s="259">
        <f>ROUND(SUMIF('DV-Bewegungsdaten'!B:B,A817,'DV-Bewegungsdaten'!E:E),5)</f>
        <v>0</v>
      </c>
      <c r="X817" s="444"/>
      <c r="Y817" s="444"/>
      <c r="AK817" s="305"/>
    </row>
    <row r="818" spans="1:37" ht="15" customHeight="1" x14ac:dyDescent="0.25">
      <c r="A818" s="103" t="s">
        <v>6</v>
      </c>
      <c r="B818" s="101" t="s">
        <v>2068</v>
      </c>
      <c r="C818" s="101" t="s">
        <v>4155</v>
      </c>
      <c r="D818" s="101" t="s">
        <v>7</v>
      </c>
      <c r="E818" s="101" t="s">
        <v>2446</v>
      </c>
      <c r="F818" s="102">
        <v>14.67</v>
      </c>
      <c r="G818" s="102">
        <v>14.87</v>
      </c>
      <c r="H818" s="102">
        <v>11.74</v>
      </c>
      <c r="I818" s="102"/>
      <c r="J818" s="445"/>
      <c r="K818" s="258">
        <f>ROUND(SUMIF('VGT-Bewegungsdaten'!B:B,A818,'VGT-Bewegungsdaten'!D:D),3)</f>
        <v>0</v>
      </c>
      <c r="L818" s="259">
        <f>ROUND(SUMIF('VGT-Bewegungsdaten'!B:B,$A818,'VGT-Bewegungsdaten'!E:E),5)</f>
        <v>0</v>
      </c>
      <c r="N818" s="298" t="s">
        <v>4918</v>
      </c>
      <c r="O818" s="298" t="s">
        <v>4925</v>
      </c>
      <c r="P818" s="261">
        <f>ROUND(SUMIF('AV-Bewegungsdaten'!B:B,A818,'AV-Bewegungsdaten'!D:D),3)</f>
        <v>0</v>
      </c>
      <c r="Q818" s="259">
        <f>ROUND(SUMIF('AV-Bewegungsdaten'!B:B,$A818,'AV-Bewegungsdaten'!E:E),5)</f>
        <v>0</v>
      </c>
      <c r="S818" s="444"/>
      <c r="T818" s="444"/>
      <c r="U818" s="261">
        <f>ROUND(SUMIF('DV-Bewegungsdaten'!B:B,A818,'DV-Bewegungsdaten'!D:D),3)</f>
        <v>0</v>
      </c>
      <c r="V818" s="259">
        <f>ROUND(SUMIF('DV-Bewegungsdaten'!B:B,A818,'DV-Bewegungsdaten'!E:E),5)</f>
        <v>0</v>
      </c>
      <c r="X818" s="444"/>
      <c r="Y818" s="444"/>
      <c r="AK818" s="305"/>
    </row>
    <row r="819" spans="1:37" ht="15" customHeight="1" x14ac:dyDescent="0.25">
      <c r="A819" s="103" t="s">
        <v>8</v>
      </c>
      <c r="B819" s="101" t="s">
        <v>2068</v>
      </c>
      <c r="C819" s="101" t="s">
        <v>4155</v>
      </c>
      <c r="D819" s="101" t="s">
        <v>9</v>
      </c>
      <c r="E819" s="101" t="s">
        <v>1533</v>
      </c>
      <c r="F819" s="102">
        <v>15.67</v>
      </c>
      <c r="G819" s="102">
        <v>15.87</v>
      </c>
      <c r="H819" s="102">
        <v>12.54</v>
      </c>
      <c r="I819" s="102"/>
      <c r="J819" s="445"/>
      <c r="K819" s="258">
        <f>ROUND(SUMIF('VGT-Bewegungsdaten'!B:B,A819,'VGT-Bewegungsdaten'!D:D),3)</f>
        <v>0</v>
      </c>
      <c r="L819" s="259">
        <f>ROUND(SUMIF('VGT-Bewegungsdaten'!B:B,$A819,'VGT-Bewegungsdaten'!E:E),5)</f>
        <v>0</v>
      </c>
      <c r="N819" s="298" t="s">
        <v>4918</v>
      </c>
      <c r="O819" s="298" t="s">
        <v>4925</v>
      </c>
      <c r="P819" s="261">
        <f>ROUND(SUMIF('AV-Bewegungsdaten'!B:B,A819,'AV-Bewegungsdaten'!D:D),3)</f>
        <v>0</v>
      </c>
      <c r="Q819" s="259">
        <f>ROUND(SUMIF('AV-Bewegungsdaten'!B:B,$A819,'AV-Bewegungsdaten'!E:E),5)</f>
        <v>0</v>
      </c>
      <c r="S819" s="444"/>
      <c r="T819" s="444"/>
      <c r="U819" s="261">
        <f>ROUND(SUMIF('DV-Bewegungsdaten'!B:B,A819,'DV-Bewegungsdaten'!D:D),3)</f>
        <v>0</v>
      </c>
      <c r="V819" s="259">
        <f>ROUND(SUMIF('DV-Bewegungsdaten'!B:B,A819,'DV-Bewegungsdaten'!E:E),5)</f>
        <v>0</v>
      </c>
      <c r="X819" s="444"/>
      <c r="Y819" s="444"/>
      <c r="AK819" s="305"/>
    </row>
    <row r="820" spans="1:37" ht="15" customHeight="1" x14ac:dyDescent="0.25">
      <c r="A820" s="103" t="s">
        <v>10</v>
      </c>
      <c r="B820" s="101" t="s">
        <v>2068</v>
      </c>
      <c r="C820" s="101" t="s">
        <v>4155</v>
      </c>
      <c r="D820" s="101" t="s">
        <v>11</v>
      </c>
      <c r="E820" s="101" t="s">
        <v>1536</v>
      </c>
      <c r="F820" s="102">
        <v>15.67</v>
      </c>
      <c r="G820" s="102">
        <v>15.87</v>
      </c>
      <c r="H820" s="102">
        <v>12.54</v>
      </c>
      <c r="I820" s="102"/>
      <c r="J820" s="445"/>
      <c r="K820" s="258">
        <f>ROUND(SUMIF('VGT-Bewegungsdaten'!B:B,A820,'VGT-Bewegungsdaten'!D:D),3)</f>
        <v>0</v>
      </c>
      <c r="L820" s="259">
        <f>ROUND(SUMIF('VGT-Bewegungsdaten'!B:B,$A820,'VGT-Bewegungsdaten'!E:E),5)</f>
        <v>0</v>
      </c>
      <c r="N820" s="298" t="s">
        <v>4918</v>
      </c>
      <c r="O820" s="298" t="s">
        <v>4925</v>
      </c>
      <c r="P820" s="261">
        <f>ROUND(SUMIF('AV-Bewegungsdaten'!B:B,A820,'AV-Bewegungsdaten'!D:D),3)</f>
        <v>0</v>
      </c>
      <c r="Q820" s="259">
        <f>ROUND(SUMIF('AV-Bewegungsdaten'!B:B,$A820,'AV-Bewegungsdaten'!E:E),5)</f>
        <v>0</v>
      </c>
      <c r="S820" s="444"/>
      <c r="T820" s="444"/>
      <c r="U820" s="261">
        <f>ROUND(SUMIF('DV-Bewegungsdaten'!B:B,A820,'DV-Bewegungsdaten'!D:D),3)</f>
        <v>0</v>
      </c>
      <c r="V820" s="259">
        <f>ROUND(SUMIF('DV-Bewegungsdaten'!B:B,A820,'DV-Bewegungsdaten'!E:E),5)</f>
        <v>0</v>
      </c>
      <c r="X820" s="444"/>
      <c r="Y820" s="444"/>
      <c r="AK820" s="305"/>
    </row>
    <row r="821" spans="1:37" ht="15" customHeight="1" x14ac:dyDescent="0.25">
      <c r="A821" s="103" t="s">
        <v>2653</v>
      </c>
      <c r="B821" s="101" t="s">
        <v>2068</v>
      </c>
      <c r="C821" s="101" t="s">
        <v>4155</v>
      </c>
      <c r="D821" s="101" t="s">
        <v>2654</v>
      </c>
      <c r="E821" s="101" t="s">
        <v>2536</v>
      </c>
      <c r="F821" s="102">
        <v>15.64</v>
      </c>
      <c r="G821" s="102">
        <v>15.84</v>
      </c>
      <c r="H821" s="102">
        <v>12.51</v>
      </c>
      <c r="I821" s="102"/>
      <c r="J821" s="445"/>
      <c r="K821" s="258">
        <f>ROUND(SUMIF('VGT-Bewegungsdaten'!B:B,A821,'VGT-Bewegungsdaten'!D:D),3)</f>
        <v>0</v>
      </c>
      <c r="L821" s="259">
        <f>ROUND(SUMIF('VGT-Bewegungsdaten'!B:B,$A821,'VGT-Bewegungsdaten'!E:E),5)</f>
        <v>0</v>
      </c>
      <c r="N821" s="298" t="s">
        <v>4918</v>
      </c>
      <c r="O821" s="298" t="s">
        <v>4925</v>
      </c>
      <c r="P821" s="261">
        <f>ROUND(SUMIF('AV-Bewegungsdaten'!B:B,A821,'AV-Bewegungsdaten'!D:D),3)</f>
        <v>0</v>
      </c>
      <c r="Q821" s="259">
        <f>ROUND(SUMIF('AV-Bewegungsdaten'!B:B,$A821,'AV-Bewegungsdaten'!E:E),5)</f>
        <v>0</v>
      </c>
      <c r="S821" s="444"/>
      <c r="T821" s="444"/>
      <c r="U821" s="261">
        <f>ROUND(SUMIF('DV-Bewegungsdaten'!B:B,A821,'DV-Bewegungsdaten'!D:D),3)</f>
        <v>0</v>
      </c>
      <c r="V821" s="259">
        <f>ROUND(SUMIF('DV-Bewegungsdaten'!B:B,A821,'DV-Bewegungsdaten'!E:E),5)</f>
        <v>0</v>
      </c>
      <c r="X821" s="444"/>
      <c r="Y821" s="444"/>
      <c r="AK821" s="305"/>
    </row>
    <row r="822" spans="1:37" ht="15" customHeight="1" x14ac:dyDescent="0.25">
      <c r="A822" s="103" t="s">
        <v>3396</v>
      </c>
      <c r="B822" s="101" t="s">
        <v>2068</v>
      </c>
      <c r="C822" s="101" t="s">
        <v>4155</v>
      </c>
      <c r="D822" s="101" t="s">
        <v>3397</v>
      </c>
      <c r="E822" s="101" t="s">
        <v>3279</v>
      </c>
      <c r="F822" s="102">
        <v>15.61</v>
      </c>
      <c r="G822" s="102">
        <v>15.809999999999999</v>
      </c>
      <c r="H822" s="102">
        <v>12.49</v>
      </c>
      <c r="I822" s="102"/>
      <c r="J822" s="445"/>
      <c r="K822" s="258">
        <f>ROUND(SUMIF('VGT-Bewegungsdaten'!B:B,A822,'VGT-Bewegungsdaten'!D:D),3)</f>
        <v>0</v>
      </c>
      <c r="L822" s="259">
        <f>ROUND(SUMIF('VGT-Bewegungsdaten'!B:B,$A822,'VGT-Bewegungsdaten'!E:E),5)</f>
        <v>0</v>
      </c>
      <c r="N822" s="298" t="s">
        <v>4918</v>
      </c>
      <c r="O822" s="298" t="s">
        <v>4925</v>
      </c>
      <c r="P822" s="261">
        <f>ROUND(SUMIF('AV-Bewegungsdaten'!B:B,A822,'AV-Bewegungsdaten'!D:D),3)</f>
        <v>0</v>
      </c>
      <c r="Q822" s="259">
        <f>ROUND(SUMIF('AV-Bewegungsdaten'!B:B,$A822,'AV-Bewegungsdaten'!E:E),5)</f>
        <v>0</v>
      </c>
      <c r="S822" s="444"/>
      <c r="T822" s="444"/>
      <c r="U822" s="261">
        <f>ROUND(SUMIF('DV-Bewegungsdaten'!B:B,A822,'DV-Bewegungsdaten'!D:D),3)</f>
        <v>0</v>
      </c>
      <c r="V822" s="259">
        <f>ROUND(SUMIF('DV-Bewegungsdaten'!B:B,A822,'DV-Bewegungsdaten'!E:E),5)</f>
        <v>0</v>
      </c>
      <c r="X822" s="444"/>
      <c r="Y822" s="444"/>
      <c r="AK822" s="305"/>
    </row>
    <row r="823" spans="1:37" ht="15" customHeight="1" x14ac:dyDescent="0.25">
      <c r="A823" s="103" t="s">
        <v>4158</v>
      </c>
      <c r="B823" s="101" t="s">
        <v>2068</v>
      </c>
      <c r="C823" s="101" t="s">
        <v>4155</v>
      </c>
      <c r="D823" s="101" t="s">
        <v>4159</v>
      </c>
      <c r="E823" s="101" t="s">
        <v>4040</v>
      </c>
      <c r="F823" s="102">
        <v>15.58</v>
      </c>
      <c r="G823" s="102">
        <v>15.78</v>
      </c>
      <c r="H823" s="102">
        <v>12.46</v>
      </c>
      <c r="I823" s="102"/>
      <c r="J823" s="445"/>
      <c r="K823" s="258">
        <f>ROUND(SUMIF('VGT-Bewegungsdaten'!B:B,A823,'VGT-Bewegungsdaten'!D:D),3)</f>
        <v>0</v>
      </c>
      <c r="L823" s="259">
        <f>ROUND(SUMIF('VGT-Bewegungsdaten'!B:B,$A823,'VGT-Bewegungsdaten'!E:E),5)</f>
        <v>0</v>
      </c>
      <c r="N823" s="298" t="s">
        <v>4918</v>
      </c>
      <c r="O823" s="298" t="s">
        <v>4925</v>
      </c>
      <c r="P823" s="261">
        <f>ROUND(SUMIF('AV-Bewegungsdaten'!B:B,A823,'AV-Bewegungsdaten'!D:D),3)</f>
        <v>0</v>
      </c>
      <c r="Q823" s="259">
        <f>ROUND(SUMIF('AV-Bewegungsdaten'!B:B,$A823,'AV-Bewegungsdaten'!E:E),5)</f>
        <v>0</v>
      </c>
      <c r="S823" s="444"/>
      <c r="T823" s="444"/>
      <c r="U823" s="261">
        <f>ROUND(SUMIF('DV-Bewegungsdaten'!B:B,A823,'DV-Bewegungsdaten'!D:D),3)</f>
        <v>0</v>
      </c>
      <c r="V823" s="259">
        <f>ROUND(SUMIF('DV-Bewegungsdaten'!B:B,A823,'DV-Bewegungsdaten'!E:E),5)</f>
        <v>0</v>
      </c>
      <c r="X823" s="444"/>
      <c r="Y823" s="444"/>
      <c r="AK823" s="305"/>
    </row>
    <row r="824" spans="1:37" ht="15" customHeight="1" x14ac:dyDescent="0.25">
      <c r="A824" s="103" t="s">
        <v>7101</v>
      </c>
      <c r="B824" s="101" t="s">
        <v>2068</v>
      </c>
      <c r="C824" s="101" t="s">
        <v>4155</v>
      </c>
      <c r="D824" s="101" t="s">
        <v>7085</v>
      </c>
      <c r="E824" s="101" t="s">
        <v>6372</v>
      </c>
      <c r="F824" s="102">
        <v>15.44</v>
      </c>
      <c r="G824" s="102">
        <v>15.639999999999999</v>
      </c>
      <c r="H824" s="102">
        <v>12.35</v>
      </c>
      <c r="I824" s="102"/>
      <c r="J824" s="445"/>
      <c r="K824" s="258">
        <f>ROUND(SUMIF('VGT-Bewegungsdaten'!B:B,A824,'VGT-Bewegungsdaten'!D:D),3)</f>
        <v>0</v>
      </c>
      <c r="L824" s="259">
        <f>ROUND(SUMIF('VGT-Bewegungsdaten'!B:B,$A824,'VGT-Bewegungsdaten'!E:E),5)</f>
        <v>0</v>
      </c>
      <c r="N824" s="298" t="s">
        <v>4918</v>
      </c>
      <c r="O824" s="298" t="s">
        <v>4925</v>
      </c>
      <c r="P824" s="261">
        <f>ROUND(SUMIF('AV-Bewegungsdaten'!B:B,A824,'AV-Bewegungsdaten'!D:D),3)</f>
        <v>0</v>
      </c>
      <c r="Q824" s="259">
        <f>ROUND(SUMIF('AV-Bewegungsdaten'!B:B,$A824,'AV-Bewegungsdaten'!E:E),5)</f>
        <v>0</v>
      </c>
      <c r="S824" s="444"/>
      <c r="T824" s="444"/>
      <c r="U824" s="261">
        <f>ROUND(SUMIF('DV-Bewegungsdaten'!B:B,A824,'DV-Bewegungsdaten'!D:D),3)</f>
        <v>0</v>
      </c>
      <c r="V824" s="259">
        <f>ROUND(SUMIF('DV-Bewegungsdaten'!B:B,A824,'DV-Bewegungsdaten'!E:E),5)</f>
        <v>0</v>
      </c>
      <c r="X824" s="444"/>
      <c r="Y824" s="444"/>
      <c r="AK824" s="305"/>
    </row>
    <row r="825" spans="1:37" ht="15" customHeight="1" x14ac:dyDescent="0.25">
      <c r="A825" s="103" t="s">
        <v>2447</v>
      </c>
      <c r="B825" s="101" t="s">
        <v>2068</v>
      </c>
      <c r="C825" s="101" t="s">
        <v>4155</v>
      </c>
      <c r="D825" s="101" t="s">
        <v>2448</v>
      </c>
      <c r="E825" s="101" t="s">
        <v>2443</v>
      </c>
      <c r="F825" s="102">
        <v>17.670000000000002</v>
      </c>
      <c r="G825" s="102">
        <v>17.87</v>
      </c>
      <c r="H825" s="102">
        <v>14.14</v>
      </c>
      <c r="I825" s="102"/>
      <c r="J825" s="445"/>
      <c r="K825" s="258">
        <f>ROUND(SUMIF('VGT-Bewegungsdaten'!B:B,A825,'VGT-Bewegungsdaten'!D:D),3)</f>
        <v>0</v>
      </c>
      <c r="L825" s="259">
        <f>ROUND(SUMIF('VGT-Bewegungsdaten'!B:B,$A825,'VGT-Bewegungsdaten'!E:E),5)</f>
        <v>0</v>
      </c>
      <c r="N825" s="298" t="s">
        <v>4918</v>
      </c>
      <c r="O825" s="298" t="s">
        <v>4925</v>
      </c>
      <c r="P825" s="261">
        <f>ROUND(SUMIF('AV-Bewegungsdaten'!B:B,A825,'AV-Bewegungsdaten'!D:D),3)</f>
        <v>0</v>
      </c>
      <c r="Q825" s="259">
        <f>ROUND(SUMIF('AV-Bewegungsdaten'!B:B,$A825,'AV-Bewegungsdaten'!E:E),5)</f>
        <v>0</v>
      </c>
      <c r="S825" s="444"/>
      <c r="T825" s="444"/>
      <c r="U825" s="261">
        <f>ROUND(SUMIF('DV-Bewegungsdaten'!B:B,A825,'DV-Bewegungsdaten'!D:D),3)</f>
        <v>0</v>
      </c>
      <c r="V825" s="259">
        <f>ROUND(SUMIF('DV-Bewegungsdaten'!B:B,A825,'DV-Bewegungsdaten'!E:E),5)</f>
        <v>0</v>
      </c>
      <c r="X825" s="444"/>
      <c r="Y825" s="444"/>
      <c r="AK825" s="305"/>
    </row>
    <row r="826" spans="1:37" ht="15" customHeight="1" x14ac:dyDescent="0.25">
      <c r="A826" s="103" t="s">
        <v>2449</v>
      </c>
      <c r="B826" s="101" t="s">
        <v>2068</v>
      </c>
      <c r="C826" s="101" t="s">
        <v>4155</v>
      </c>
      <c r="D826" s="101" t="s">
        <v>12</v>
      </c>
      <c r="E826" s="101" t="s">
        <v>2446</v>
      </c>
      <c r="F826" s="102">
        <v>19.670000000000002</v>
      </c>
      <c r="G826" s="102">
        <v>19.87</v>
      </c>
      <c r="H826" s="102">
        <v>15.74</v>
      </c>
      <c r="I826" s="102"/>
      <c r="J826" s="445"/>
      <c r="K826" s="258">
        <f>ROUND(SUMIF('VGT-Bewegungsdaten'!B:B,A826,'VGT-Bewegungsdaten'!D:D),3)</f>
        <v>0</v>
      </c>
      <c r="L826" s="259">
        <f>ROUND(SUMIF('VGT-Bewegungsdaten'!B:B,$A826,'VGT-Bewegungsdaten'!E:E),5)</f>
        <v>0</v>
      </c>
      <c r="N826" s="298" t="s">
        <v>4918</v>
      </c>
      <c r="O826" s="298" t="s">
        <v>4925</v>
      </c>
      <c r="P826" s="261">
        <f>ROUND(SUMIF('AV-Bewegungsdaten'!B:B,A826,'AV-Bewegungsdaten'!D:D),3)</f>
        <v>0</v>
      </c>
      <c r="Q826" s="259">
        <f>ROUND(SUMIF('AV-Bewegungsdaten'!B:B,$A826,'AV-Bewegungsdaten'!E:E),5)</f>
        <v>0</v>
      </c>
      <c r="S826" s="444"/>
      <c r="T826" s="444"/>
      <c r="U826" s="261">
        <f>ROUND(SUMIF('DV-Bewegungsdaten'!B:B,A826,'DV-Bewegungsdaten'!D:D),3)</f>
        <v>0</v>
      </c>
      <c r="V826" s="259">
        <f>ROUND(SUMIF('DV-Bewegungsdaten'!B:B,A826,'DV-Bewegungsdaten'!E:E),5)</f>
        <v>0</v>
      </c>
      <c r="X826" s="444"/>
      <c r="Y826" s="444"/>
      <c r="AK826" s="305"/>
    </row>
    <row r="827" spans="1:37" ht="15" customHeight="1" x14ac:dyDescent="0.25">
      <c r="A827" s="103" t="s">
        <v>13</v>
      </c>
      <c r="B827" s="101" t="s">
        <v>2068</v>
      </c>
      <c r="C827" s="101" t="s">
        <v>4155</v>
      </c>
      <c r="D827" s="101" t="s">
        <v>14</v>
      </c>
      <c r="E827" s="101" t="s">
        <v>1533</v>
      </c>
      <c r="F827" s="102">
        <v>20.67</v>
      </c>
      <c r="G827" s="102">
        <v>20.87</v>
      </c>
      <c r="H827" s="102">
        <v>16.54</v>
      </c>
      <c r="I827" s="102"/>
      <c r="J827" s="445"/>
      <c r="K827" s="258">
        <f>ROUND(SUMIF('VGT-Bewegungsdaten'!B:B,A827,'VGT-Bewegungsdaten'!D:D),3)</f>
        <v>0</v>
      </c>
      <c r="L827" s="259">
        <f>ROUND(SUMIF('VGT-Bewegungsdaten'!B:B,$A827,'VGT-Bewegungsdaten'!E:E),5)</f>
        <v>0</v>
      </c>
      <c r="N827" s="298" t="s">
        <v>4918</v>
      </c>
      <c r="O827" s="298" t="s">
        <v>4925</v>
      </c>
      <c r="P827" s="261">
        <f>ROUND(SUMIF('AV-Bewegungsdaten'!B:B,A827,'AV-Bewegungsdaten'!D:D),3)</f>
        <v>0</v>
      </c>
      <c r="Q827" s="259">
        <f>ROUND(SUMIF('AV-Bewegungsdaten'!B:B,$A827,'AV-Bewegungsdaten'!E:E),5)</f>
        <v>0</v>
      </c>
      <c r="S827" s="444"/>
      <c r="T827" s="444"/>
      <c r="U827" s="261">
        <f>ROUND(SUMIF('DV-Bewegungsdaten'!B:B,A827,'DV-Bewegungsdaten'!D:D),3)</f>
        <v>0</v>
      </c>
      <c r="V827" s="259">
        <f>ROUND(SUMIF('DV-Bewegungsdaten'!B:B,A827,'DV-Bewegungsdaten'!E:E),5)</f>
        <v>0</v>
      </c>
      <c r="X827" s="444"/>
      <c r="Y827" s="444"/>
      <c r="AK827" s="305"/>
    </row>
    <row r="828" spans="1:37" ht="15" customHeight="1" x14ac:dyDescent="0.25">
      <c r="A828" s="103" t="s">
        <v>15</v>
      </c>
      <c r="B828" s="101" t="s">
        <v>2068</v>
      </c>
      <c r="C828" s="101" t="s">
        <v>4155</v>
      </c>
      <c r="D828" s="101" t="s">
        <v>16</v>
      </c>
      <c r="E828" s="101" t="s">
        <v>1536</v>
      </c>
      <c r="F828" s="102">
        <v>20.67</v>
      </c>
      <c r="G828" s="102">
        <v>20.87</v>
      </c>
      <c r="H828" s="102">
        <v>16.54</v>
      </c>
      <c r="I828" s="102"/>
      <c r="J828" s="445"/>
      <c r="K828" s="258">
        <f>ROUND(SUMIF('VGT-Bewegungsdaten'!B:B,A828,'VGT-Bewegungsdaten'!D:D),3)</f>
        <v>0</v>
      </c>
      <c r="L828" s="259">
        <f>ROUND(SUMIF('VGT-Bewegungsdaten'!B:B,$A828,'VGT-Bewegungsdaten'!E:E),5)</f>
        <v>0</v>
      </c>
      <c r="N828" s="298" t="s">
        <v>4918</v>
      </c>
      <c r="O828" s="298" t="s">
        <v>4925</v>
      </c>
      <c r="P828" s="261">
        <f>ROUND(SUMIF('AV-Bewegungsdaten'!B:B,A828,'AV-Bewegungsdaten'!D:D),3)</f>
        <v>0</v>
      </c>
      <c r="Q828" s="259">
        <f>ROUND(SUMIF('AV-Bewegungsdaten'!B:B,$A828,'AV-Bewegungsdaten'!E:E),5)</f>
        <v>0</v>
      </c>
      <c r="S828" s="444"/>
      <c r="T828" s="444"/>
      <c r="U828" s="261">
        <f>ROUND(SUMIF('DV-Bewegungsdaten'!B:B,A828,'DV-Bewegungsdaten'!D:D),3)</f>
        <v>0</v>
      </c>
      <c r="V828" s="259">
        <f>ROUND(SUMIF('DV-Bewegungsdaten'!B:B,A828,'DV-Bewegungsdaten'!E:E),5)</f>
        <v>0</v>
      </c>
      <c r="X828" s="444"/>
      <c r="Y828" s="444"/>
      <c r="AK828" s="305"/>
    </row>
    <row r="829" spans="1:37" ht="15" customHeight="1" x14ac:dyDescent="0.25">
      <c r="A829" s="103" t="s">
        <v>2655</v>
      </c>
      <c r="B829" s="101" t="s">
        <v>2068</v>
      </c>
      <c r="C829" s="101" t="s">
        <v>4155</v>
      </c>
      <c r="D829" s="101" t="s">
        <v>2656</v>
      </c>
      <c r="E829" s="101" t="s">
        <v>2536</v>
      </c>
      <c r="F829" s="102">
        <v>20.64</v>
      </c>
      <c r="G829" s="102">
        <v>20.84</v>
      </c>
      <c r="H829" s="102">
        <v>16.510000000000002</v>
      </c>
      <c r="I829" s="102"/>
      <c r="J829" s="445"/>
      <c r="K829" s="258">
        <f>ROUND(SUMIF('VGT-Bewegungsdaten'!B:B,A829,'VGT-Bewegungsdaten'!D:D),3)</f>
        <v>0</v>
      </c>
      <c r="L829" s="259">
        <f>ROUND(SUMIF('VGT-Bewegungsdaten'!B:B,$A829,'VGT-Bewegungsdaten'!E:E),5)</f>
        <v>0</v>
      </c>
      <c r="N829" s="298" t="s">
        <v>4918</v>
      </c>
      <c r="O829" s="298" t="s">
        <v>4925</v>
      </c>
      <c r="P829" s="261">
        <f>ROUND(SUMIF('AV-Bewegungsdaten'!B:B,A829,'AV-Bewegungsdaten'!D:D),3)</f>
        <v>0</v>
      </c>
      <c r="Q829" s="259">
        <f>ROUND(SUMIF('AV-Bewegungsdaten'!B:B,$A829,'AV-Bewegungsdaten'!E:E),5)</f>
        <v>0</v>
      </c>
      <c r="S829" s="444"/>
      <c r="T829" s="444"/>
      <c r="U829" s="261">
        <f>ROUND(SUMIF('DV-Bewegungsdaten'!B:B,A829,'DV-Bewegungsdaten'!D:D),3)</f>
        <v>0</v>
      </c>
      <c r="V829" s="259">
        <f>ROUND(SUMIF('DV-Bewegungsdaten'!B:B,A829,'DV-Bewegungsdaten'!E:E),5)</f>
        <v>0</v>
      </c>
      <c r="X829" s="444"/>
      <c r="Y829" s="444"/>
      <c r="AK829" s="305"/>
    </row>
    <row r="830" spans="1:37" ht="15" customHeight="1" x14ac:dyDescent="0.25">
      <c r="A830" s="103" t="s">
        <v>3398</v>
      </c>
      <c r="B830" s="101" t="s">
        <v>2068</v>
      </c>
      <c r="C830" s="101" t="s">
        <v>4155</v>
      </c>
      <c r="D830" s="101" t="s">
        <v>3399</v>
      </c>
      <c r="E830" s="101" t="s">
        <v>3279</v>
      </c>
      <c r="F830" s="102">
        <v>20.61</v>
      </c>
      <c r="G830" s="102">
        <v>20.81</v>
      </c>
      <c r="H830" s="102">
        <v>16.489999999999998</v>
      </c>
      <c r="I830" s="102"/>
      <c r="J830" s="445"/>
      <c r="K830" s="258">
        <f>ROUND(SUMIF('VGT-Bewegungsdaten'!B:B,A830,'VGT-Bewegungsdaten'!D:D),3)</f>
        <v>0</v>
      </c>
      <c r="L830" s="259">
        <f>ROUND(SUMIF('VGT-Bewegungsdaten'!B:B,$A830,'VGT-Bewegungsdaten'!E:E),5)</f>
        <v>0</v>
      </c>
      <c r="N830" s="298" t="s">
        <v>4918</v>
      </c>
      <c r="O830" s="298" t="s">
        <v>4925</v>
      </c>
      <c r="P830" s="261">
        <f>ROUND(SUMIF('AV-Bewegungsdaten'!B:B,A830,'AV-Bewegungsdaten'!D:D),3)</f>
        <v>0</v>
      </c>
      <c r="Q830" s="259">
        <f>ROUND(SUMIF('AV-Bewegungsdaten'!B:B,$A830,'AV-Bewegungsdaten'!E:E),5)</f>
        <v>0</v>
      </c>
      <c r="S830" s="444"/>
      <c r="T830" s="444"/>
      <c r="U830" s="261">
        <f>ROUND(SUMIF('DV-Bewegungsdaten'!B:B,A830,'DV-Bewegungsdaten'!D:D),3)</f>
        <v>0</v>
      </c>
      <c r="V830" s="259">
        <f>ROUND(SUMIF('DV-Bewegungsdaten'!B:B,A830,'DV-Bewegungsdaten'!E:E),5)</f>
        <v>0</v>
      </c>
      <c r="X830" s="444"/>
      <c r="Y830" s="444"/>
      <c r="AK830" s="305"/>
    </row>
    <row r="831" spans="1:37" ht="15" customHeight="1" x14ac:dyDescent="0.25">
      <c r="A831" s="103" t="s">
        <v>4160</v>
      </c>
      <c r="B831" s="101" t="s">
        <v>2068</v>
      </c>
      <c r="C831" s="101" t="s">
        <v>4155</v>
      </c>
      <c r="D831" s="101" t="s">
        <v>4161</v>
      </c>
      <c r="E831" s="101" t="s">
        <v>4040</v>
      </c>
      <c r="F831" s="102">
        <v>20.58</v>
      </c>
      <c r="G831" s="102">
        <v>20.779999999999998</v>
      </c>
      <c r="H831" s="102">
        <v>16.46</v>
      </c>
      <c r="I831" s="102"/>
      <c r="J831" s="445"/>
      <c r="K831" s="258">
        <f>ROUND(SUMIF('VGT-Bewegungsdaten'!B:B,A831,'VGT-Bewegungsdaten'!D:D),3)</f>
        <v>0</v>
      </c>
      <c r="L831" s="259">
        <f>ROUND(SUMIF('VGT-Bewegungsdaten'!B:B,$A831,'VGT-Bewegungsdaten'!E:E),5)</f>
        <v>0</v>
      </c>
      <c r="N831" s="298" t="s">
        <v>4918</v>
      </c>
      <c r="O831" s="298" t="s">
        <v>4925</v>
      </c>
      <c r="P831" s="261">
        <f>ROUND(SUMIF('AV-Bewegungsdaten'!B:B,A831,'AV-Bewegungsdaten'!D:D),3)</f>
        <v>0</v>
      </c>
      <c r="Q831" s="259">
        <f>ROUND(SUMIF('AV-Bewegungsdaten'!B:B,$A831,'AV-Bewegungsdaten'!E:E),5)</f>
        <v>0</v>
      </c>
      <c r="S831" s="444"/>
      <c r="T831" s="444"/>
      <c r="U831" s="261">
        <f>ROUND(SUMIF('DV-Bewegungsdaten'!B:B,A831,'DV-Bewegungsdaten'!D:D),3)</f>
        <v>0</v>
      </c>
      <c r="V831" s="259">
        <f>ROUND(SUMIF('DV-Bewegungsdaten'!B:B,A831,'DV-Bewegungsdaten'!E:E),5)</f>
        <v>0</v>
      </c>
      <c r="X831" s="444"/>
      <c r="Y831" s="444"/>
      <c r="AK831" s="305"/>
    </row>
    <row r="832" spans="1:37" ht="15" customHeight="1" x14ac:dyDescent="0.25">
      <c r="A832" s="103" t="s">
        <v>17</v>
      </c>
      <c r="B832" s="101" t="s">
        <v>2068</v>
      </c>
      <c r="C832" s="101" t="s">
        <v>4155</v>
      </c>
      <c r="D832" s="101" t="s">
        <v>18</v>
      </c>
      <c r="E832" s="101" t="s">
        <v>2443</v>
      </c>
      <c r="F832" s="102">
        <v>18.670000000000002</v>
      </c>
      <c r="G832" s="102">
        <v>18.87</v>
      </c>
      <c r="H832" s="102">
        <v>14.94</v>
      </c>
      <c r="I832" s="102"/>
      <c r="J832" s="445"/>
      <c r="K832" s="258">
        <f>ROUND(SUMIF('VGT-Bewegungsdaten'!B:B,A832,'VGT-Bewegungsdaten'!D:D),3)</f>
        <v>0</v>
      </c>
      <c r="L832" s="259">
        <f>ROUND(SUMIF('VGT-Bewegungsdaten'!B:B,$A832,'VGT-Bewegungsdaten'!E:E),5)</f>
        <v>0</v>
      </c>
      <c r="N832" s="298" t="s">
        <v>4918</v>
      </c>
      <c r="O832" s="298" t="s">
        <v>4925</v>
      </c>
      <c r="P832" s="261">
        <f>ROUND(SUMIF('AV-Bewegungsdaten'!B:B,A832,'AV-Bewegungsdaten'!D:D),3)</f>
        <v>0</v>
      </c>
      <c r="Q832" s="259">
        <f>ROUND(SUMIF('AV-Bewegungsdaten'!B:B,$A832,'AV-Bewegungsdaten'!E:E),5)</f>
        <v>0</v>
      </c>
      <c r="S832" s="444"/>
      <c r="T832" s="444"/>
      <c r="U832" s="261">
        <f>ROUND(SUMIF('DV-Bewegungsdaten'!B:B,A832,'DV-Bewegungsdaten'!D:D),3)</f>
        <v>0</v>
      </c>
      <c r="V832" s="259">
        <f>ROUND(SUMIF('DV-Bewegungsdaten'!B:B,A832,'DV-Bewegungsdaten'!E:E),5)</f>
        <v>0</v>
      </c>
      <c r="X832" s="444"/>
      <c r="Y832" s="444"/>
      <c r="AK832" s="305"/>
    </row>
    <row r="833" spans="1:37" ht="15" customHeight="1" x14ac:dyDescent="0.25">
      <c r="A833" s="103" t="s">
        <v>19</v>
      </c>
      <c r="B833" s="101" t="s">
        <v>2068</v>
      </c>
      <c r="C833" s="101" t="s">
        <v>4155</v>
      </c>
      <c r="D833" s="101" t="s">
        <v>20</v>
      </c>
      <c r="E833" s="101" t="s">
        <v>2446</v>
      </c>
      <c r="F833" s="102">
        <v>20.67</v>
      </c>
      <c r="G833" s="102">
        <v>20.87</v>
      </c>
      <c r="H833" s="102">
        <v>16.54</v>
      </c>
      <c r="I833" s="102"/>
      <c r="J833" s="445"/>
      <c r="K833" s="258">
        <f>ROUND(SUMIF('VGT-Bewegungsdaten'!B:B,A833,'VGT-Bewegungsdaten'!D:D),3)</f>
        <v>0</v>
      </c>
      <c r="L833" s="259">
        <f>ROUND(SUMIF('VGT-Bewegungsdaten'!B:B,$A833,'VGT-Bewegungsdaten'!E:E),5)</f>
        <v>0</v>
      </c>
      <c r="N833" s="298" t="s">
        <v>4918</v>
      </c>
      <c r="O833" s="298" t="s">
        <v>4925</v>
      </c>
      <c r="P833" s="261">
        <f>ROUND(SUMIF('AV-Bewegungsdaten'!B:B,A833,'AV-Bewegungsdaten'!D:D),3)</f>
        <v>0</v>
      </c>
      <c r="Q833" s="259">
        <f>ROUND(SUMIF('AV-Bewegungsdaten'!B:B,$A833,'AV-Bewegungsdaten'!E:E),5)</f>
        <v>0</v>
      </c>
      <c r="S833" s="444"/>
      <c r="T833" s="444"/>
      <c r="U833" s="261">
        <f>ROUND(SUMIF('DV-Bewegungsdaten'!B:B,A833,'DV-Bewegungsdaten'!D:D),3)</f>
        <v>0</v>
      </c>
      <c r="V833" s="259">
        <f>ROUND(SUMIF('DV-Bewegungsdaten'!B:B,A833,'DV-Bewegungsdaten'!E:E),5)</f>
        <v>0</v>
      </c>
      <c r="X833" s="444"/>
      <c r="Y833" s="444"/>
      <c r="AK833" s="305"/>
    </row>
    <row r="834" spans="1:37" ht="15" customHeight="1" x14ac:dyDescent="0.25">
      <c r="A834" s="103" t="s">
        <v>21</v>
      </c>
      <c r="B834" s="101" t="s">
        <v>2068</v>
      </c>
      <c r="C834" s="101" t="s">
        <v>4155</v>
      </c>
      <c r="D834" s="101" t="s">
        <v>22</v>
      </c>
      <c r="E834" s="101" t="s">
        <v>1533</v>
      </c>
      <c r="F834" s="102">
        <v>21.67</v>
      </c>
      <c r="G834" s="102">
        <v>21.87</v>
      </c>
      <c r="H834" s="102">
        <v>17.34</v>
      </c>
      <c r="I834" s="102"/>
      <c r="J834" s="445"/>
      <c r="K834" s="258">
        <f>ROUND(SUMIF('VGT-Bewegungsdaten'!B:B,A834,'VGT-Bewegungsdaten'!D:D),3)</f>
        <v>0</v>
      </c>
      <c r="L834" s="259">
        <f>ROUND(SUMIF('VGT-Bewegungsdaten'!B:B,$A834,'VGT-Bewegungsdaten'!E:E),5)</f>
        <v>0</v>
      </c>
      <c r="N834" s="298" t="s">
        <v>4918</v>
      </c>
      <c r="O834" s="298" t="s">
        <v>4925</v>
      </c>
      <c r="P834" s="261">
        <f>ROUND(SUMIF('AV-Bewegungsdaten'!B:B,A834,'AV-Bewegungsdaten'!D:D),3)</f>
        <v>0</v>
      </c>
      <c r="Q834" s="259">
        <f>ROUND(SUMIF('AV-Bewegungsdaten'!B:B,$A834,'AV-Bewegungsdaten'!E:E),5)</f>
        <v>0</v>
      </c>
      <c r="S834" s="444"/>
      <c r="T834" s="444"/>
      <c r="U834" s="261">
        <f>ROUND(SUMIF('DV-Bewegungsdaten'!B:B,A834,'DV-Bewegungsdaten'!D:D),3)</f>
        <v>0</v>
      </c>
      <c r="V834" s="259">
        <f>ROUND(SUMIF('DV-Bewegungsdaten'!B:B,A834,'DV-Bewegungsdaten'!E:E),5)</f>
        <v>0</v>
      </c>
      <c r="X834" s="444"/>
      <c r="Y834" s="444"/>
      <c r="AK834" s="305"/>
    </row>
    <row r="835" spans="1:37" ht="15" customHeight="1" x14ac:dyDescent="0.25">
      <c r="A835" s="103" t="s">
        <v>23</v>
      </c>
      <c r="B835" s="101" t="s">
        <v>2068</v>
      </c>
      <c r="C835" s="101" t="s">
        <v>4155</v>
      </c>
      <c r="D835" s="101" t="s">
        <v>24</v>
      </c>
      <c r="E835" s="101" t="s">
        <v>1536</v>
      </c>
      <c r="F835" s="102">
        <v>21.67</v>
      </c>
      <c r="G835" s="102">
        <v>21.87</v>
      </c>
      <c r="H835" s="102">
        <v>17.34</v>
      </c>
      <c r="I835" s="102"/>
      <c r="J835" s="445"/>
      <c r="K835" s="258">
        <f>ROUND(SUMIF('VGT-Bewegungsdaten'!B:B,A835,'VGT-Bewegungsdaten'!D:D),3)</f>
        <v>0</v>
      </c>
      <c r="L835" s="259">
        <f>ROUND(SUMIF('VGT-Bewegungsdaten'!B:B,$A835,'VGT-Bewegungsdaten'!E:E),5)</f>
        <v>0</v>
      </c>
      <c r="N835" s="298" t="s">
        <v>4918</v>
      </c>
      <c r="O835" s="298" t="s">
        <v>4925</v>
      </c>
      <c r="P835" s="261">
        <f>ROUND(SUMIF('AV-Bewegungsdaten'!B:B,A835,'AV-Bewegungsdaten'!D:D),3)</f>
        <v>0</v>
      </c>
      <c r="Q835" s="259">
        <f>ROUND(SUMIF('AV-Bewegungsdaten'!B:B,$A835,'AV-Bewegungsdaten'!E:E),5)</f>
        <v>0</v>
      </c>
      <c r="S835" s="444"/>
      <c r="T835" s="444"/>
      <c r="U835" s="261">
        <f>ROUND(SUMIF('DV-Bewegungsdaten'!B:B,A835,'DV-Bewegungsdaten'!D:D),3)</f>
        <v>0</v>
      </c>
      <c r="V835" s="259">
        <f>ROUND(SUMIF('DV-Bewegungsdaten'!B:B,A835,'DV-Bewegungsdaten'!E:E),5)</f>
        <v>0</v>
      </c>
      <c r="X835" s="444"/>
      <c r="Y835" s="444"/>
      <c r="AK835" s="305"/>
    </row>
    <row r="836" spans="1:37" ht="15" customHeight="1" x14ac:dyDescent="0.25">
      <c r="A836" s="103" t="s">
        <v>2657</v>
      </c>
      <c r="B836" s="101" t="s">
        <v>2068</v>
      </c>
      <c r="C836" s="101" t="s">
        <v>4155</v>
      </c>
      <c r="D836" s="101" t="s">
        <v>2658</v>
      </c>
      <c r="E836" s="101" t="s">
        <v>2536</v>
      </c>
      <c r="F836" s="102">
        <v>21.64</v>
      </c>
      <c r="G836" s="102">
        <v>21.84</v>
      </c>
      <c r="H836" s="102">
        <v>17.309999999999999</v>
      </c>
      <c r="I836" s="102"/>
      <c r="J836" s="445"/>
      <c r="K836" s="258">
        <f>ROUND(SUMIF('VGT-Bewegungsdaten'!B:B,A836,'VGT-Bewegungsdaten'!D:D),3)</f>
        <v>0</v>
      </c>
      <c r="L836" s="259">
        <f>ROUND(SUMIF('VGT-Bewegungsdaten'!B:B,$A836,'VGT-Bewegungsdaten'!E:E),5)</f>
        <v>0</v>
      </c>
      <c r="N836" s="298" t="s">
        <v>4918</v>
      </c>
      <c r="O836" s="298" t="s">
        <v>4925</v>
      </c>
      <c r="P836" s="261">
        <f>ROUND(SUMIF('AV-Bewegungsdaten'!B:B,A836,'AV-Bewegungsdaten'!D:D),3)</f>
        <v>0</v>
      </c>
      <c r="Q836" s="259">
        <f>ROUND(SUMIF('AV-Bewegungsdaten'!B:B,$A836,'AV-Bewegungsdaten'!E:E),5)</f>
        <v>0</v>
      </c>
      <c r="S836" s="444"/>
      <c r="T836" s="444"/>
      <c r="U836" s="261">
        <f>ROUND(SUMIF('DV-Bewegungsdaten'!B:B,A836,'DV-Bewegungsdaten'!D:D),3)</f>
        <v>0</v>
      </c>
      <c r="V836" s="259">
        <f>ROUND(SUMIF('DV-Bewegungsdaten'!B:B,A836,'DV-Bewegungsdaten'!E:E),5)</f>
        <v>0</v>
      </c>
      <c r="X836" s="444"/>
      <c r="Y836" s="444"/>
      <c r="AK836" s="305"/>
    </row>
    <row r="837" spans="1:37" ht="15" customHeight="1" x14ac:dyDescent="0.25">
      <c r="A837" s="103" t="s">
        <v>3400</v>
      </c>
      <c r="B837" s="101" t="s">
        <v>2068</v>
      </c>
      <c r="C837" s="101" t="s">
        <v>4155</v>
      </c>
      <c r="D837" s="101" t="s">
        <v>3401</v>
      </c>
      <c r="E837" s="101" t="s">
        <v>3279</v>
      </c>
      <c r="F837" s="102">
        <v>21.61</v>
      </c>
      <c r="G837" s="102">
        <v>21.81</v>
      </c>
      <c r="H837" s="102">
        <v>17.29</v>
      </c>
      <c r="I837" s="102"/>
      <c r="J837" s="445"/>
      <c r="K837" s="258">
        <f>ROUND(SUMIF('VGT-Bewegungsdaten'!B:B,A837,'VGT-Bewegungsdaten'!D:D),3)</f>
        <v>0</v>
      </c>
      <c r="L837" s="259">
        <f>ROUND(SUMIF('VGT-Bewegungsdaten'!B:B,$A837,'VGT-Bewegungsdaten'!E:E),5)</f>
        <v>0</v>
      </c>
      <c r="N837" s="298" t="s">
        <v>4918</v>
      </c>
      <c r="O837" s="298" t="s">
        <v>4925</v>
      </c>
      <c r="P837" s="261">
        <f>ROUND(SUMIF('AV-Bewegungsdaten'!B:B,A837,'AV-Bewegungsdaten'!D:D),3)</f>
        <v>0</v>
      </c>
      <c r="Q837" s="259">
        <f>ROUND(SUMIF('AV-Bewegungsdaten'!B:B,$A837,'AV-Bewegungsdaten'!E:E),5)</f>
        <v>0</v>
      </c>
      <c r="S837" s="444"/>
      <c r="T837" s="444"/>
      <c r="U837" s="261">
        <f>ROUND(SUMIF('DV-Bewegungsdaten'!B:B,A837,'DV-Bewegungsdaten'!D:D),3)</f>
        <v>0</v>
      </c>
      <c r="V837" s="259">
        <f>ROUND(SUMIF('DV-Bewegungsdaten'!B:B,A837,'DV-Bewegungsdaten'!E:E),5)</f>
        <v>0</v>
      </c>
      <c r="X837" s="444"/>
      <c r="Y837" s="444"/>
      <c r="AK837" s="305"/>
    </row>
    <row r="838" spans="1:37" ht="15" customHeight="1" x14ac:dyDescent="0.25">
      <c r="A838" s="103" t="s">
        <v>4162</v>
      </c>
      <c r="B838" s="101" t="s">
        <v>2068</v>
      </c>
      <c r="C838" s="101" t="s">
        <v>4155</v>
      </c>
      <c r="D838" s="101" t="s">
        <v>4163</v>
      </c>
      <c r="E838" s="101" t="s">
        <v>4040</v>
      </c>
      <c r="F838" s="102">
        <v>21.58</v>
      </c>
      <c r="G838" s="102">
        <v>21.779999999999998</v>
      </c>
      <c r="H838" s="102">
        <v>17.260000000000002</v>
      </c>
      <c r="I838" s="102"/>
      <c r="J838" s="445"/>
      <c r="K838" s="258">
        <f>ROUND(SUMIF('VGT-Bewegungsdaten'!B:B,A838,'VGT-Bewegungsdaten'!D:D),3)</f>
        <v>0</v>
      </c>
      <c r="L838" s="259">
        <f>ROUND(SUMIF('VGT-Bewegungsdaten'!B:B,$A838,'VGT-Bewegungsdaten'!E:E),5)</f>
        <v>0</v>
      </c>
      <c r="N838" s="298" t="s">
        <v>4918</v>
      </c>
      <c r="O838" s="298" t="s">
        <v>4925</v>
      </c>
      <c r="P838" s="261">
        <f>ROUND(SUMIF('AV-Bewegungsdaten'!B:B,A838,'AV-Bewegungsdaten'!D:D),3)</f>
        <v>0</v>
      </c>
      <c r="Q838" s="259">
        <f>ROUND(SUMIF('AV-Bewegungsdaten'!B:B,$A838,'AV-Bewegungsdaten'!E:E),5)</f>
        <v>0</v>
      </c>
      <c r="S838" s="444"/>
      <c r="T838" s="444"/>
      <c r="U838" s="261">
        <f>ROUND(SUMIF('DV-Bewegungsdaten'!B:B,A838,'DV-Bewegungsdaten'!D:D),3)</f>
        <v>0</v>
      </c>
      <c r="V838" s="259">
        <f>ROUND(SUMIF('DV-Bewegungsdaten'!B:B,A838,'DV-Bewegungsdaten'!E:E),5)</f>
        <v>0</v>
      </c>
      <c r="X838" s="444"/>
      <c r="Y838" s="444"/>
      <c r="AK838" s="305"/>
    </row>
    <row r="839" spans="1:37" ht="15" customHeight="1" x14ac:dyDescent="0.25">
      <c r="A839" s="103" t="s">
        <v>25</v>
      </c>
      <c r="B839" s="101" t="s">
        <v>2068</v>
      </c>
      <c r="C839" s="101" t="s">
        <v>4155</v>
      </c>
      <c r="D839" s="101" t="s">
        <v>1556</v>
      </c>
      <c r="E839" s="101" t="s">
        <v>2443</v>
      </c>
      <c r="F839" s="102">
        <v>18.670000000000002</v>
      </c>
      <c r="G839" s="102">
        <v>18.87</v>
      </c>
      <c r="H839" s="102">
        <v>14.94</v>
      </c>
      <c r="I839" s="102"/>
      <c r="J839" s="445"/>
      <c r="K839" s="258">
        <f>ROUND(SUMIF('VGT-Bewegungsdaten'!B:B,A839,'VGT-Bewegungsdaten'!D:D),3)</f>
        <v>0</v>
      </c>
      <c r="L839" s="259">
        <f>ROUND(SUMIF('VGT-Bewegungsdaten'!B:B,$A839,'VGT-Bewegungsdaten'!E:E),5)</f>
        <v>0</v>
      </c>
      <c r="N839" s="298" t="s">
        <v>4918</v>
      </c>
      <c r="O839" s="298" t="s">
        <v>4925</v>
      </c>
      <c r="P839" s="261">
        <f>ROUND(SUMIF('AV-Bewegungsdaten'!B:B,A839,'AV-Bewegungsdaten'!D:D),3)</f>
        <v>0</v>
      </c>
      <c r="Q839" s="259">
        <f>ROUND(SUMIF('AV-Bewegungsdaten'!B:B,$A839,'AV-Bewegungsdaten'!E:E),5)</f>
        <v>0</v>
      </c>
      <c r="S839" s="444"/>
      <c r="T839" s="444"/>
      <c r="U839" s="261">
        <f>ROUND(SUMIF('DV-Bewegungsdaten'!B:B,A839,'DV-Bewegungsdaten'!D:D),3)</f>
        <v>0</v>
      </c>
      <c r="V839" s="259">
        <f>ROUND(SUMIF('DV-Bewegungsdaten'!B:B,A839,'DV-Bewegungsdaten'!E:E),5)</f>
        <v>0</v>
      </c>
      <c r="X839" s="444"/>
      <c r="Y839" s="444"/>
      <c r="AK839" s="305"/>
    </row>
    <row r="840" spans="1:37" ht="15" customHeight="1" x14ac:dyDescent="0.25">
      <c r="A840" s="103" t="s">
        <v>26</v>
      </c>
      <c r="B840" s="101" t="s">
        <v>2068</v>
      </c>
      <c r="C840" s="101" t="s">
        <v>4155</v>
      </c>
      <c r="D840" s="101" t="s">
        <v>27</v>
      </c>
      <c r="E840" s="101" t="s">
        <v>2446</v>
      </c>
      <c r="F840" s="102">
        <v>20.67</v>
      </c>
      <c r="G840" s="102">
        <v>20.87</v>
      </c>
      <c r="H840" s="102">
        <v>16.54</v>
      </c>
      <c r="I840" s="102"/>
      <c r="J840" s="445"/>
      <c r="K840" s="258">
        <f>ROUND(SUMIF('VGT-Bewegungsdaten'!B:B,A840,'VGT-Bewegungsdaten'!D:D),3)</f>
        <v>0</v>
      </c>
      <c r="L840" s="259">
        <f>ROUND(SUMIF('VGT-Bewegungsdaten'!B:B,$A840,'VGT-Bewegungsdaten'!E:E),5)</f>
        <v>0</v>
      </c>
      <c r="N840" s="298" t="s">
        <v>4918</v>
      </c>
      <c r="O840" s="298" t="s">
        <v>4925</v>
      </c>
      <c r="P840" s="261">
        <f>ROUND(SUMIF('AV-Bewegungsdaten'!B:B,A840,'AV-Bewegungsdaten'!D:D),3)</f>
        <v>0</v>
      </c>
      <c r="Q840" s="259">
        <f>ROUND(SUMIF('AV-Bewegungsdaten'!B:B,$A840,'AV-Bewegungsdaten'!E:E),5)</f>
        <v>0</v>
      </c>
      <c r="S840" s="444"/>
      <c r="T840" s="444"/>
      <c r="U840" s="261">
        <f>ROUND(SUMIF('DV-Bewegungsdaten'!B:B,A840,'DV-Bewegungsdaten'!D:D),3)</f>
        <v>0</v>
      </c>
      <c r="V840" s="259">
        <f>ROUND(SUMIF('DV-Bewegungsdaten'!B:B,A840,'DV-Bewegungsdaten'!E:E),5)</f>
        <v>0</v>
      </c>
      <c r="X840" s="444"/>
      <c r="Y840" s="444"/>
      <c r="AK840" s="305"/>
    </row>
    <row r="841" spans="1:37" ht="15" customHeight="1" x14ac:dyDescent="0.25">
      <c r="A841" s="103" t="s">
        <v>28</v>
      </c>
      <c r="B841" s="101" t="s">
        <v>2068</v>
      </c>
      <c r="C841" s="101" t="s">
        <v>4155</v>
      </c>
      <c r="D841" s="101" t="s">
        <v>1558</v>
      </c>
      <c r="E841" s="101" t="s">
        <v>1533</v>
      </c>
      <c r="F841" s="102">
        <v>21.67</v>
      </c>
      <c r="G841" s="102">
        <v>21.87</v>
      </c>
      <c r="H841" s="102">
        <v>17.34</v>
      </c>
      <c r="I841" s="102"/>
      <c r="J841" s="445"/>
      <c r="K841" s="258">
        <f>ROUND(SUMIF('VGT-Bewegungsdaten'!B:B,A841,'VGT-Bewegungsdaten'!D:D),3)</f>
        <v>0</v>
      </c>
      <c r="L841" s="259">
        <f>ROUND(SUMIF('VGT-Bewegungsdaten'!B:B,$A841,'VGT-Bewegungsdaten'!E:E),5)</f>
        <v>0</v>
      </c>
      <c r="N841" s="298" t="s">
        <v>4918</v>
      </c>
      <c r="O841" s="298" t="s">
        <v>4925</v>
      </c>
      <c r="P841" s="261">
        <f>ROUND(SUMIF('AV-Bewegungsdaten'!B:B,A841,'AV-Bewegungsdaten'!D:D),3)</f>
        <v>0</v>
      </c>
      <c r="Q841" s="259">
        <f>ROUND(SUMIF('AV-Bewegungsdaten'!B:B,$A841,'AV-Bewegungsdaten'!E:E),5)</f>
        <v>0</v>
      </c>
      <c r="S841" s="444"/>
      <c r="T841" s="444"/>
      <c r="U841" s="261">
        <f>ROUND(SUMIF('DV-Bewegungsdaten'!B:B,A841,'DV-Bewegungsdaten'!D:D),3)</f>
        <v>0</v>
      </c>
      <c r="V841" s="259">
        <f>ROUND(SUMIF('DV-Bewegungsdaten'!B:B,A841,'DV-Bewegungsdaten'!E:E),5)</f>
        <v>0</v>
      </c>
      <c r="X841" s="444"/>
      <c r="Y841" s="444"/>
      <c r="AK841" s="305"/>
    </row>
    <row r="842" spans="1:37" ht="15" customHeight="1" x14ac:dyDescent="0.25">
      <c r="A842" s="103" t="s">
        <v>29</v>
      </c>
      <c r="B842" s="101" t="s">
        <v>2068</v>
      </c>
      <c r="C842" s="101" t="s">
        <v>4155</v>
      </c>
      <c r="D842" s="101" t="s">
        <v>1560</v>
      </c>
      <c r="E842" s="101" t="s">
        <v>1536</v>
      </c>
      <c r="F842" s="102">
        <v>21.67</v>
      </c>
      <c r="G842" s="102">
        <v>21.87</v>
      </c>
      <c r="H842" s="102">
        <v>17.34</v>
      </c>
      <c r="I842" s="102"/>
      <c r="J842" s="445"/>
      <c r="K842" s="258">
        <f>ROUND(SUMIF('VGT-Bewegungsdaten'!B:B,A842,'VGT-Bewegungsdaten'!D:D),3)</f>
        <v>0</v>
      </c>
      <c r="L842" s="259">
        <f>ROUND(SUMIF('VGT-Bewegungsdaten'!B:B,$A842,'VGT-Bewegungsdaten'!E:E),5)</f>
        <v>0</v>
      </c>
      <c r="N842" s="298" t="s">
        <v>4918</v>
      </c>
      <c r="O842" s="298" t="s">
        <v>4925</v>
      </c>
      <c r="P842" s="261">
        <f>ROUND(SUMIF('AV-Bewegungsdaten'!B:B,A842,'AV-Bewegungsdaten'!D:D),3)</f>
        <v>0</v>
      </c>
      <c r="Q842" s="259">
        <f>ROUND(SUMIF('AV-Bewegungsdaten'!B:B,$A842,'AV-Bewegungsdaten'!E:E),5)</f>
        <v>0</v>
      </c>
      <c r="S842" s="444"/>
      <c r="T842" s="444"/>
      <c r="U842" s="261">
        <f>ROUND(SUMIF('DV-Bewegungsdaten'!B:B,A842,'DV-Bewegungsdaten'!D:D),3)</f>
        <v>0</v>
      </c>
      <c r="V842" s="259">
        <f>ROUND(SUMIF('DV-Bewegungsdaten'!B:B,A842,'DV-Bewegungsdaten'!E:E),5)</f>
        <v>0</v>
      </c>
      <c r="X842" s="444"/>
      <c r="Y842" s="444"/>
      <c r="AK842" s="305"/>
    </row>
    <row r="843" spans="1:37" ht="15" customHeight="1" x14ac:dyDescent="0.25">
      <c r="A843" s="103" t="s">
        <v>2659</v>
      </c>
      <c r="B843" s="101" t="s">
        <v>2068</v>
      </c>
      <c r="C843" s="101" t="s">
        <v>4155</v>
      </c>
      <c r="D843" s="101" t="s">
        <v>2544</v>
      </c>
      <c r="E843" s="101" t="s">
        <v>2536</v>
      </c>
      <c r="F843" s="102">
        <v>21.64</v>
      </c>
      <c r="G843" s="102">
        <v>21.84</v>
      </c>
      <c r="H843" s="102">
        <v>17.309999999999999</v>
      </c>
      <c r="I843" s="102"/>
      <c r="J843" s="445"/>
      <c r="K843" s="258">
        <f>ROUND(SUMIF('VGT-Bewegungsdaten'!B:B,A843,'VGT-Bewegungsdaten'!D:D),3)</f>
        <v>0</v>
      </c>
      <c r="L843" s="259">
        <f>ROUND(SUMIF('VGT-Bewegungsdaten'!B:B,$A843,'VGT-Bewegungsdaten'!E:E),5)</f>
        <v>0</v>
      </c>
      <c r="N843" s="298" t="s">
        <v>4918</v>
      </c>
      <c r="O843" s="298" t="s">
        <v>4925</v>
      </c>
      <c r="P843" s="261">
        <f>ROUND(SUMIF('AV-Bewegungsdaten'!B:B,A843,'AV-Bewegungsdaten'!D:D),3)</f>
        <v>0</v>
      </c>
      <c r="Q843" s="259">
        <f>ROUND(SUMIF('AV-Bewegungsdaten'!B:B,$A843,'AV-Bewegungsdaten'!E:E),5)</f>
        <v>0</v>
      </c>
      <c r="S843" s="444"/>
      <c r="T843" s="444"/>
      <c r="U843" s="261">
        <f>ROUND(SUMIF('DV-Bewegungsdaten'!B:B,A843,'DV-Bewegungsdaten'!D:D),3)</f>
        <v>0</v>
      </c>
      <c r="V843" s="259">
        <f>ROUND(SUMIF('DV-Bewegungsdaten'!B:B,A843,'DV-Bewegungsdaten'!E:E),5)</f>
        <v>0</v>
      </c>
      <c r="X843" s="444"/>
      <c r="Y843" s="444"/>
      <c r="AK843" s="305"/>
    </row>
    <row r="844" spans="1:37" ht="15" customHeight="1" x14ac:dyDescent="0.25">
      <c r="A844" s="103" t="s">
        <v>3402</v>
      </c>
      <c r="B844" s="101" t="s">
        <v>2068</v>
      </c>
      <c r="C844" s="101" t="s">
        <v>4155</v>
      </c>
      <c r="D844" s="101" t="s">
        <v>3287</v>
      </c>
      <c r="E844" s="101" t="s">
        <v>3279</v>
      </c>
      <c r="F844" s="102">
        <v>21.61</v>
      </c>
      <c r="G844" s="102">
        <v>21.81</v>
      </c>
      <c r="H844" s="102">
        <v>17.29</v>
      </c>
      <c r="I844" s="102"/>
      <c r="J844" s="445"/>
      <c r="K844" s="258">
        <f>ROUND(SUMIF('VGT-Bewegungsdaten'!B:B,A844,'VGT-Bewegungsdaten'!D:D),3)</f>
        <v>0</v>
      </c>
      <c r="L844" s="259">
        <f>ROUND(SUMIF('VGT-Bewegungsdaten'!B:B,$A844,'VGT-Bewegungsdaten'!E:E),5)</f>
        <v>0</v>
      </c>
      <c r="N844" s="298" t="s">
        <v>4918</v>
      </c>
      <c r="O844" s="298" t="s">
        <v>4925</v>
      </c>
      <c r="P844" s="261">
        <f>ROUND(SUMIF('AV-Bewegungsdaten'!B:B,A844,'AV-Bewegungsdaten'!D:D),3)</f>
        <v>0</v>
      </c>
      <c r="Q844" s="259">
        <f>ROUND(SUMIF('AV-Bewegungsdaten'!B:B,$A844,'AV-Bewegungsdaten'!E:E),5)</f>
        <v>0</v>
      </c>
      <c r="S844" s="444"/>
      <c r="T844" s="444"/>
      <c r="U844" s="261">
        <f>ROUND(SUMIF('DV-Bewegungsdaten'!B:B,A844,'DV-Bewegungsdaten'!D:D),3)</f>
        <v>0</v>
      </c>
      <c r="V844" s="259">
        <f>ROUND(SUMIF('DV-Bewegungsdaten'!B:B,A844,'DV-Bewegungsdaten'!E:E),5)</f>
        <v>0</v>
      </c>
      <c r="X844" s="444"/>
      <c r="Y844" s="444"/>
      <c r="AK844" s="305"/>
    </row>
    <row r="845" spans="1:37" ht="15" customHeight="1" x14ac:dyDescent="0.25">
      <c r="A845" s="103" t="s">
        <v>4164</v>
      </c>
      <c r="B845" s="101" t="s">
        <v>2068</v>
      </c>
      <c r="C845" s="101" t="s">
        <v>4155</v>
      </c>
      <c r="D845" s="101" t="s">
        <v>4048</v>
      </c>
      <c r="E845" s="101" t="s">
        <v>4040</v>
      </c>
      <c r="F845" s="102">
        <v>21.58</v>
      </c>
      <c r="G845" s="102">
        <v>21.779999999999998</v>
      </c>
      <c r="H845" s="102">
        <v>17.260000000000002</v>
      </c>
      <c r="I845" s="102"/>
      <c r="J845" s="445"/>
      <c r="K845" s="258">
        <f>ROUND(SUMIF('VGT-Bewegungsdaten'!B:B,A845,'VGT-Bewegungsdaten'!D:D),3)</f>
        <v>0</v>
      </c>
      <c r="L845" s="259">
        <f>ROUND(SUMIF('VGT-Bewegungsdaten'!B:B,$A845,'VGT-Bewegungsdaten'!E:E),5)</f>
        <v>0</v>
      </c>
      <c r="N845" s="298" t="s">
        <v>4918</v>
      </c>
      <c r="O845" s="298" t="s">
        <v>4925</v>
      </c>
      <c r="P845" s="261">
        <f>ROUND(SUMIF('AV-Bewegungsdaten'!B:B,A845,'AV-Bewegungsdaten'!D:D),3)</f>
        <v>0</v>
      </c>
      <c r="Q845" s="259">
        <f>ROUND(SUMIF('AV-Bewegungsdaten'!B:B,$A845,'AV-Bewegungsdaten'!E:E),5)</f>
        <v>0</v>
      </c>
      <c r="S845" s="444"/>
      <c r="T845" s="444"/>
      <c r="U845" s="261">
        <f>ROUND(SUMIF('DV-Bewegungsdaten'!B:B,A845,'DV-Bewegungsdaten'!D:D),3)</f>
        <v>0</v>
      </c>
      <c r="V845" s="259">
        <f>ROUND(SUMIF('DV-Bewegungsdaten'!B:B,A845,'DV-Bewegungsdaten'!E:E),5)</f>
        <v>0</v>
      </c>
      <c r="X845" s="444"/>
      <c r="Y845" s="444"/>
      <c r="AK845" s="305"/>
    </row>
    <row r="846" spans="1:37" ht="15" customHeight="1" x14ac:dyDescent="0.25">
      <c r="A846" s="103" t="s">
        <v>30</v>
      </c>
      <c r="B846" s="101" t="s">
        <v>2068</v>
      </c>
      <c r="C846" s="101" t="s">
        <v>4155</v>
      </c>
      <c r="D846" s="101" t="s">
        <v>1562</v>
      </c>
      <c r="E846" s="101" t="s">
        <v>2443</v>
      </c>
      <c r="F846" s="102">
        <v>19.670000000000002</v>
      </c>
      <c r="G846" s="102">
        <v>19.87</v>
      </c>
      <c r="H846" s="102">
        <v>15.74</v>
      </c>
      <c r="I846" s="102"/>
      <c r="J846" s="445"/>
      <c r="K846" s="258">
        <f>ROUND(SUMIF('VGT-Bewegungsdaten'!B:B,A846,'VGT-Bewegungsdaten'!D:D),3)</f>
        <v>0</v>
      </c>
      <c r="L846" s="259">
        <f>ROUND(SUMIF('VGT-Bewegungsdaten'!B:B,$A846,'VGT-Bewegungsdaten'!E:E),5)</f>
        <v>0</v>
      </c>
      <c r="N846" s="298" t="s">
        <v>4918</v>
      </c>
      <c r="O846" s="298" t="s">
        <v>4925</v>
      </c>
      <c r="P846" s="261">
        <f>ROUND(SUMIF('AV-Bewegungsdaten'!B:B,A846,'AV-Bewegungsdaten'!D:D),3)</f>
        <v>0</v>
      </c>
      <c r="Q846" s="259">
        <f>ROUND(SUMIF('AV-Bewegungsdaten'!B:B,$A846,'AV-Bewegungsdaten'!E:E),5)</f>
        <v>0</v>
      </c>
      <c r="S846" s="444"/>
      <c r="T846" s="444"/>
      <c r="U846" s="261">
        <f>ROUND(SUMIF('DV-Bewegungsdaten'!B:B,A846,'DV-Bewegungsdaten'!D:D),3)</f>
        <v>0</v>
      </c>
      <c r="V846" s="259">
        <f>ROUND(SUMIF('DV-Bewegungsdaten'!B:B,A846,'DV-Bewegungsdaten'!E:E),5)</f>
        <v>0</v>
      </c>
      <c r="X846" s="444"/>
      <c r="Y846" s="444"/>
      <c r="AK846" s="305"/>
    </row>
    <row r="847" spans="1:37" ht="15" customHeight="1" x14ac:dyDescent="0.25">
      <c r="A847" s="103" t="s">
        <v>31</v>
      </c>
      <c r="B847" s="101" t="s">
        <v>2068</v>
      </c>
      <c r="C847" s="101" t="s">
        <v>4155</v>
      </c>
      <c r="D847" s="101" t="s">
        <v>32</v>
      </c>
      <c r="E847" s="101" t="s">
        <v>2446</v>
      </c>
      <c r="F847" s="102">
        <v>21.67</v>
      </c>
      <c r="G847" s="102">
        <v>21.87</v>
      </c>
      <c r="H847" s="102">
        <v>17.34</v>
      </c>
      <c r="I847" s="102"/>
      <c r="J847" s="445"/>
      <c r="K847" s="258">
        <f>ROUND(SUMIF('VGT-Bewegungsdaten'!B:B,A847,'VGT-Bewegungsdaten'!D:D),3)</f>
        <v>0</v>
      </c>
      <c r="L847" s="259">
        <f>ROUND(SUMIF('VGT-Bewegungsdaten'!B:B,$A847,'VGT-Bewegungsdaten'!E:E),5)</f>
        <v>0</v>
      </c>
      <c r="N847" s="298" t="s">
        <v>4918</v>
      </c>
      <c r="O847" s="298" t="s">
        <v>4925</v>
      </c>
      <c r="P847" s="261">
        <f>ROUND(SUMIF('AV-Bewegungsdaten'!B:B,A847,'AV-Bewegungsdaten'!D:D),3)</f>
        <v>0</v>
      </c>
      <c r="Q847" s="259">
        <f>ROUND(SUMIF('AV-Bewegungsdaten'!B:B,$A847,'AV-Bewegungsdaten'!E:E),5)</f>
        <v>0</v>
      </c>
      <c r="S847" s="444"/>
      <c r="T847" s="444"/>
      <c r="U847" s="261">
        <f>ROUND(SUMIF('DV-Bewegungsdaten'!B:B,A847,'DV-Bewegungsdaten'!D:D),3)</f>
        <v>0</v>
      </c>
      <c r="V847" s="259">
        <f>ROUND(SUMIF('DV-Bewegungsdaten'!B:B,A847,'DV-Bewegungsdaten'!E:E),5)</f>
        <v>0</v>
      </c>
      <c r="X847" s="444"/>
      <c r="Y847" s="444"/>
      <c r="AK847" s="305"/>
    </row>
    <row r="848" spans="1:37" ht="15" customHeight="1" x14ac:dyDescent="0.25">
      <c r="A848" s="103" t="s">
        <v>33</v>
      </c>
      <c r="B848" s="101" t="s">
        <v>2068</v>
      </c>
      <c r="C848" s="101" t="s">
        <v>4155</v>
      </c>
      <c r="D848" s="101" t="s">
        <v>1564</v>
      </c>
      <c r="E848" s="101" t="s">
        <v>1533</v>
      </c>
      <c r="F848" s="102">
        <v>22.67</v>
      </c>
      <c r="G848" s="102">
        <v>22.87</v>
      </c>
      <c r="H848" s="102">
        <v>18.14</v>
      </c>
      <c r="I848" s="102"/>
      <c r="J848" s="445"/>
      <c r="K848" s="258">
        <f>ROUND(SUMIF('VGT-Bewegungsdaten'!B:B,A848,'VGT-Bewegungsdaten'!D:D),3)</f>
        <v>0</v>
      </c>
      <c r="L848" s="259">
        <f>ROUND(SUMIF('VGT-Bewegungsdaten'!B:B,$A848,'VGT-Bewegungsdaten'!E:E),5)</f>
        <v>0</v>
      </c>
      <c r="N848" s="298" t="s">
        <v>4918</v>
      </c>
      <c r="O848" s="298" t="s">
        <v>4925</v>
      </c>
      <c r="P848" s="261">
        <f>ROUND(SUMIF('AV-Bewegungsdaten'!B:B,A848,'AV-Bewegungsdaten'!D:D),3)</f>
        <v>0</v>
      </c>
      <c r="Q848" s="259">
        <f>ROUND(SUMIF('AV-Bewegungsdaten'!B:B,$A848,'AV-Bewegungsdaten'!E:E),5)</f>
        <v>0</v>
      </c>
      <c r="S848" s="444"/>
      <c r="T848" s="444"/>
      <c r="U848" s="261">
        <f>ROUND(SUMIF('DV-Bewegungsdaten'!B:B,A848,'DV-Bewegungsdaten'!D:D),3)</f>
        <v>0</v>
      </c>
      <c r="V848" s="259">
        <f>ROUND(SUMIF('DV-Bewegungsdaten'!B:B,A848,'DV-Bewegungsdaten'!E:E),5)</f>
        <v>0</v>
      </c>
      <c r="X848" s="444"/>
      <c r="Y848" s="444"/>
      <c r="AK848" s="305"/>
    </row>
    <row r="849" spans="1:37" ht="15" customHeight="1" x14ac:dyDescent="0.25">
      <c r="A849" s="103" t="s">
        <v>34</v>
      </c>
      <c r="B849" s="101" t="s">
        <v>2068</v>
      </c>
      <c r="C849" s="101" t="s">
        <v>4155</v>
      </c>
      <c r="D849" s="101" t="s">
        <v>1566</v>
      </c>
      <c r="E849" s="101" t="s">
        <v>1536</v>
      </c>
      <c r="F849" s="102">
        <v>22.67</v>
      </c>
      <c r="G849" s="102">
        <v>22.87</v>
      </c>
      <c r="H849" s="102">
        <v>18.14</v>
      </c>
      <c r="I849" s="102"/>
      <c r="J849" s="445"/>
      <c r="K849" s="258">
        <f>ROUND(SUMIF('VGT-Bewegungsdaten'!B:B,A849,'VGT-Bewegungsdaten'!D:D),3)</f>
        <v>0</v>
      </c>
      <c r="L849" s="259">
        <f>ROUND(SUMIF('VGT-Bewegungsdaten'!B:B,$A849,'VGT-Bewegungsdaten'!E:E),5)</f>
        <v>0</v>
      </c>
      <c r="N849" s="298" t="s">
        <v>4918</v>
      </c>
      <c r="O849" s="298" t="s">
        <v>4925</v>
      </c>
      <c r="P849" s="261">
        <f>ROUND(SUMIF('AV-Bewegungsdaten'!B:B,A849,'AV-Bewegungsdaten'!D:D),3)</f>
        <v>0</v>
      </c>
      <c r="Q849" s="259">
        <f>ROUND(SUMIF('AV-Bewegungsdaten'!B:B,$A849,'AV-Bewegungsdaten'!E:E),5)</f>
        <v>0</v>
      </c>
      <c r="S849" s="444"/>
      <c r="T849" s="444"/>
      <c r="U849" s="261">
        <f>ROUND(SUMIF('DV-Bewegungsdaten'!B:B,A849,'DV-Bewegungsdaten'!D:D),3)</f>
        <v>0</v>
      </c>
      <c r="V849" s="259">
        <f>ROUND(SUMIF('DV-Bewegungsdaten'!B:B,A849,'DV-Bewegungsdaten'!E:E),5)</f>
        <v>0</v>
      </c>
      <c r="X849" s="444"/>
      <c r="Y849" s="444"/>
      <c r="AK849" s="305"/>
    </row>
    <row r="850" spans="1:37" ht="15" customHeight="1" x14ac:dyDescent="0.25">
      <c r="A850" s="103" t="s">
        <v>2660</v>
      </c>
      <c r="B850" s="101" t="s">
        <v>2068</v>
      </c>
      <c r="C850" s="101" t="s">
        <v>4155</v>
      </c>
      <c r="D850" s="101" t="s">
        <v>2546</v>
      </c>
      <c r="E850" s="101" t="s">
        <v>2536</v>
      </c>
      <c r="F850" s="102">
        <v>22.64</v>
      </c>
      <c r="G850" s="102">
        <v>22.84</v>
      </c>
      <c r="H850" s="102">
        <v>18.11</v>
      </c>
      <c r="I850" s="102"/>
      <c r="J850" s="445"/>
      <c r="K850" s="258">
        <f>ROUND(SUMIF('VGT-Bewegungsdaten'!B:B,A850,'VGT-Bewegungsdaten'!D:D),3)</f>
        <v>0</v>
      </c>
      <c r="L850" s="259">
        <f>ROUND(SUMIF('VGT-Bewegungsdaten'!B:B,$A850,'VGT-Bewegungsdaten'!E:E),5)</f>
        <v>0</v>
      </c>
      <c r="N850" s="298" t="s">
        <v>4918</v>
      </c>
      <c r="O850" s="298" t="s">
        <v>4925</v>
      </c>
      <c r="P850" s="261">
        <f>ROUND(SUMIF('AV-Bewegungsdaten'!B:B,A850,'AV-Bewegungsdaten'!D:D),3)</f>
        <v>0</v>
      </c>
      <c r="Q850" s="259">
        <f>ROUND(SUMIF('AV-Bewegungsdaten'!B:B,$A850,'AV-Bewegungsdaten'!E:E),5)</f>
        <v>0</v>
      </c>
      <c r="S850" s="444"/>
      <c r="T850" s="444"/>
      <c r="U850" s="261">
        <f>ROUND(SUMIF('DV-Bewegungsdaten'!B:B,A850,'DV-Bewegungsdaten'!D:D),3)</f>
        <v>0</v>
      </c>
      <c r="V850" s="259">
        <f>ROUND(SUMIF('DV-Bewegungsdaten'!B:B,A850,'DV-Bewegungsdaten'!E:E),5)</f>
        <v>0</v>
      </c>
      <c r="X850" s="444"/>
      <c r="Y850" s="444"/>
      <c r="AK850" s="305"/>
    </row>
    <row r="851" spans="1:37" ht="15" customHeight="1" x14ac:dyDescent="0.25">
      <c r="A851" s="103" t="s">
        <v>3403</v>
      </c>
      <c r="B851" s="101" t="s">
        <v>2068</v>
      </c>
      <c r="C851" s="101" t="s">
        <v>4155</v>
      </c>
      <c r="D851" s="101" t="s">
        <v>3289</v>
      </c>
      <c r="E851" s="101" t="s">
        <v>3279</v>
      </c>
      <c r="F851" s="102">
        <v>22.61</v>
      </c>
      <c r="G851" s="102">
        <v>22.81</v>
      </c>
      <c r="H851" s="102">
        <v>18.09</v>
      </c>
      <c r="I851" s="102"/>
      <c r="J851" s="445"/>
      <c r="K851" s="258">
        <f>ROUND(SUMIF('VGT-Bewegungsdaten'!B:B,A851,'VGT-Bewegungsdaten'!D:D),3)</f>
        <v>0</v>
      </c>
      <c r="L851" s="259">
        <f>ROUND(SUMIF('VGT-Bewegungsdaten'!B:B,$A851,'VGT-Bewegungsdaten'!E:E),5)</f>
        <v>0</v>
      </c>
      <c r="N851" s="298" t="s">
        <v>4918</v>
      </c>
      <c r="O851" s="298" t="s">
        <v>4925</v>
      </c>
      <c r="P851" s="261">
        <f>ROUND(SUMIF('AV-Bewegungsdaten'!B:B,A851,'AV-Bewegungsdaten'!D:D),3)</f>
        <v>0</v>
      </c>
      <c r="Q851" s="259">
        <f>ROUND(SUMIF('AV-Bewegungsdaten'!B:B,$A851,'AV-Bewegungsdaten'!E:E),5)</f>
        <v>0</v>
      </c>
      <c r="S851" s="444"/>
      <c r="T851" s="444"/>
      <c r="U851" s="261">
        <f>ROUND(SUMIF('DV-Bewegungsdaten'!B:B,A851,'DV-Bewegungsdaten'!D:D),3)</f>
        <v>0</v>
      </c>
      <c r="V851" s="259">
        <f>ROUND(SUMIF('DV-Bewegungsdaten'!B:B,A851,'DV-Bewegungsdaten'!E:E),5)</f>
        <v>0</v>
      </c>
      <c r="X851" s="444"/>
      <c r="Y851" s="444"/>
      <c r="AK851" s="305"/>
    </row>
    <row r="852" spans="1:37" ht="15" customHeight="1" x14ac:dyDescent="0.25">
      <c r="A852" s="103" t="s">
        <v>4165</v>
      </c>
      <c r="B852" s="101" t="s">
        <v>2068</v>
      </c>
      <c r="C852" s="101" t="s">
        <v>4155</v>
      </c>
      <c r="D852" s="101" t="s">
        <v>4050</v>
      </c>
      <c r="E852" s="101" t="s">
        <v>4040</v>
      </c>
      <c r="F852" s="102">
        <v>22.58</v>
      </c>
      <c r="G852" s="102">
        <v>22.779999999999998</v>
      </c>
      <c r="H852" s="102">
        <v>18.059999999999999</v>
      </c>
      <c r="I852" s="102"/>
      <c r="J852" s="445"/>
      <c r="K852" s="258">
        <f>ROUND(SUMIF('VGT-Bewegungsdaten'!B:B,A852,'VGT-Bewegungsdaten'!D:D),3)</f>
        <v>0</v>
      </c>
      <c r="L852" s="259">
        <f>ROUND(SUMIF('VGT-Bewegungsdaten'!B:B,$A852,'VGT-Bewegungsdaten'!E:E),5)</f>
        <v>0</v>
      </c>
      <c r="N852" s="298" t="s">
        <v>4918</v>
      </c>
      <c r="O852" s="298" t="s">
        <v>4925</v>
      </c>
      <c r="P852" s="261">
        <f>ROUND(SUMIF('AV-Bewegungsdaten'!B:B,A852,'AV-Bewegungsdaten'!D:D),3)</f>
        <v>0</v>
      </c>
      <c r="Q852" s="259">
        <f>ROUND(SUMIF('AV-Bewegungsdaten'!B:B,$A852,'AV-Bewegungsdaten'!E:E),5)</f>
        <v>0</v>
      </c>
      <c r="S852" s="444"/>
      <c r="T852" s="444"/>
      <c r="U852" s="261">
        <f>ROUND(SUMIF('DV-Bewegungsdaten'!B:B,A852,'DV-Bewegungsdaten'!D:D),3)</f>
        <v>0</v>
      </c>
      <c r="V852" s="259">
        <f>ROUND(SUMIF('DV-Bewegungsdaten'!B:B,A852,'DV-Bewegungsdaten'!E:E),5)</f>
        <v>0</v>
      </c>
      <c r="X852" s="444"/>
      <c r="Y852" s="444"/>
      <c r="AK852" s="305"/>
    </row>
    <row r="853" spans="1:37" ht="15" customHeight="1" x14ac:dyDescent="0.25">
      <c r="A853" s="103" t="s">
        <v>35</v>
      </c>
      <c r="B853" s="101" t="s">
        <v>2068</v>
      </c>
      <c r="C853" s="101" t="s">
        <v>4155</v>
      </c>
      <c r="D853" s="101" t="s">
        <v>1568</v>
      </c>
      <c r="E853" s="101" t="s">
        <v>2443</v>
      </c>
      <c r="F853" s="102">
        <v>22.67</v>
      </c>
      <c r="G853" s="102">
        <v>22.87</v>
      </c>
      <c r="H853" s="102">
        <v>18.14</v>
      </c>
      <c r="I853" s="102"/>
      <c r="J853" s="445"/>
      <c r="K853" s="258">
        <f>ROUND(SUMIF('VGT-Bewegungsdaten'!B:B,A853,'VGT-Bewegungsdaten'!D:D),3)</f>
        <v>0</v>
      </c>
      <c r="L853" s="259">
        <f>ROUND(SUMIF('VGT-Bewegungsdaten'!B:B,$A853,'VGT-Bewegungsdaten'!E:E),5)</f>
        <v>0</v>
      </c>
      <c r="N853" s="298" t="s">
        <v>4918</v>
      </c>
      <c r="O853" s="298" t="s">
        <v>4925</v>
      </c>
      <c r="P853" s="261">
        <f>ROUND(SUMIF('AV-Bewegungsdaten'!B:B,A853,'AV-Bewegungsdaten'!D:D),3)</f>
        <v>0</v>
      </c>
      <c r="Q853" s="259">
        <f>ROUND(SUMIF('AV-Bewegungsdaten'!B:B,$A853,'AV-Bewegungsdaten'!E:E),5)</f>
        <v>0</v>
      </c>
      <c r="S853" s="444"/>
      <c r="T853" s="444"/>
      <c r="U853" s="261">
        <f>ROUND(SUMIF('DV-Bewegungsdaten'!B:B,A853,'DV-Bewegungsdaten'!D:D),3)</f>
        <v>0</v>
      </c>
      <c r="V853" s="259">
        <f>ROUND(SUMIF('DV-Bewegungsdaten'!B:B,A853,'DV-Bewegungsdaten'!E:E),5)</f>
        <v>0</v>
      </c>
      <c r="X853" s="444"/>
      <c r="Y853" s="444"/>
      <c r="AK853" s="305"/>
    </row>
    <row r="854" spans="1:37" ht="15" customHeight="1" x14ac:dyDescent="0.25">
      <c r="A854" s="103" t="s">
        <v>36</v>
      </c>
      <c r="B854" s="101" t="s">
        <v>2068</v>
      </c>
      <c r="C854" s="101" t="s">
        <v>4155</v>
      </c>
      <c r="D854" s="101" t="s">
        <v>37</v>
      </c>
      <c r="E854" s="101" t="s">
        <v>2446</v>
      </c>
      <c r="F854" s="102">
        <v>24.67</v>
      </c>
      <c r="G854" s="102">
        <v>24.87</v>
      </c>
      <c r="H854" s="102">
        <v>19.739999999999998</v>
      </c>
      <c r="I854" s="102"/>
      <c r="J854" s="445"/>
      <c r="K854" s="258">
        <f>ROUND(SUMIF('VGT-Bewegungsdaten'!B:B,A854,'VGT-Bewegungsdaten'!D:D),3)</f>
        <v>0</v>
      </c>
      <c r="L854" s="259">
        <f>ROUND(SUMIF('VGT-Bewegungsdaten'!B:B,$A854,'VGT-Bewegungsdaten'!E:E),5)</f>
        <v>0</v>
      </c>
      <c r="N854" s="298" t="s">
        <v>4918</v>
      </c>
      <c r="O854" s="298" t="s">
        <v>4925</v>
      </c>
      <c r="P854" s="261">
        <f>ROUND(SUMIF('AV-Bewegungsdaten'!B:B,A854,'AV-Bewegungsdaten'!D:D),3)</f>
        <v>0</v>
      </c>
      <c r="Q854" s="259">
        <f>ROUND(SUMIF('AV-Bewegungsdaten'!B:B,$A854,'AV-Bewegungsdaten'!E:E),5)</f>
        <v>0</v>
      </c>
      <c r="S854" s="444"/>
      <c r="T854" s="444"/>
      <c r="U854" s="261">
        <f>ROUND(SUMIF('DV-Bewegungsdaten'!B:B,A854,'DV-Bewegungsdaten'!D:D),3)</f>
        <v>0</v>
      </c>
      <c r="V854" s="259">
        <f>ROUND(SUMIF('DV-Bewegungsdaten'!B:B,A854,'DV-Bewegungsdaten'!E:E),5)</f>
        <v>0</v>
      </c>
      <c r="X854" s="444"/>
      <c r="Y854" s="444"/>
      <c r="AK854" s="305"/>
    </row>
    <row r="855" spans="1:37" ht="15" customHeight="1" x14ac:dyDescent="0.25">
      <c r="A855" s="103" t="s">
        <v>38</v>
      </c>
      <c r="B855" s="101" t="s">
        <v>2068</v>
      </c>
      <c r="C855" s="101" t="s">
        <v>4155</v>
      </c>
      <c r="D855" s="101" t="s">
        <v>1570</v>
      </c>
      <c r="E855" s="101" t="s">
        <v>1533</v>
      </c>
      <c r="F855" s="102">
        <v>25.67</v>
      </c>
      <c r="G855" s="102">
        <v>25.87</v>
      </c>
      <c r="H855" s="102">
        <v>20.54</v>
      </c>
      <c r="I855" s="102"/>
      <c r="J855" s="445"/>
      <c r="K855" s="258">
        <f>ROUND(SUMIF('VGT-Bewegungsdaten'!B:B,A855,'VGT-Bewegungsdaten'!D:D),3)</f>
        <v>0</v>
      </c>
      <c r="L855" s="259">
        <f>ROUND(SUMIF('VGT-Bewegungsdaten'!B:B,$A855,'VGT-Bewegungsdaten'!E:E),5)</f>
        <v>0</v>
      </c>
      <c r="N855" s="298" t="s">
        <v>4918</v>
      </c>
      <c r="O855" s="298" t="s">
        <v>4925</v>
      </c>
      <c r="P855" s="261">
        <f>ROUND(SUMIF('AV-Bewegungsdaten'!B:B,A855,'AV-Bewegungsdaten'!D:D),3)</f>
        <v>0</v>
      </c>
      <c r="Q855" s="259">
        <f>ROUND(SUMIF('AV-Bewegungsdaten'!B:B,$A855,'AV-Bewegungsdaten'!E:E),5)</f>
        <v>0</v>
      </c>
      <c r="S855" s="444"/>
      <c r="T855" s="444"/>
      <c r="U855" s="261">
        <f>ROUND(SUMIF('DV-Bewegungsdaten'!B:B,A855,'DV-Bewegungsdaten'!D:D),3)</f>
        <v>0</v>
      </c>
      <c r="V855" s="259">
        <f>ROUND(SUMIF('DV-Bewegungsdaten'!B:B,A855,'DV-Bewegungsdaten'!E:E),5)</f>
        <v>0</v>
      </c>
      <c r="X855" s="444"/>
      <c r="Y855" s="444"/>
      <c r="AK855" s="305"/>
    </row>
    <row r="856" spans="1:37" ht="15" customHeight="1" x14ac:dyDescent="0.25">
      <c r="A856" s="103" t="s">
        <v>39</v>
      </c>
      <c r="B856" s="101" t="s">
        <v>2068</v>
      </c>
      <c r="C856" s="101" t="s">
        <v>4155</v>
      </c>
      <c r="D856" s="101" t="s">
        <v>40</v>
      </c>
      <c r="E856" s="101" t="s">
        <v>1536</v>
      </c>
      <c r="F856" s="102">
        <v>25.67</v>
      </c>
      <c r="G856" s="102">
        <v>25.87</v>
      </c>
      <c r="H856" s="102">
        <v>20.54</v>
      </c>
      <c r="I856" s="102"/>
      <c r="J856" s="445"/>
      <c r="K856" s="258">
        <f>ROUND(SUMIF('VGT-Bewegungsdaten'!B:B,A856,'VGT-Bewegungsdaten'!D:D),3)</f>
        <v>0</v>
      </c>
      <c r="L856" s="259">
        <f>ROUND(SUMIF('VGT-Bewegungsdaten'!B:B,$A856,'VGT-Bewegungsdaten'!E:E),5)</f>
        <v>0</v>
      </c>
      <c r="N856" s="298" t="s">
        <v>4918</v>
      </c>
      <c r="O856" s="298" t="s">
        <v>4925</v>
      </c>
      <c r="P856" s="261">
        <f>ROUND(SUMIF('AV-Bewegungsdaten'!B:B,A856,'AV-Bewegungsdaten'!D:D),3)</f>
        <v>0</v>
      </c>
      <c r="Q856" s="259">
        <f>ROUND(SUMIF('AV-Bewegungsdaten'!B:B,$A856,'AV-Bewegungsdaten'!E:E),5)</f>
        <v>0</v>
      </c>
      <c r="S856" s="444"/>
      <c r="T856" s="444"/>
      <c r="U856" s="261">
        <f>ROUND(SUMIF('DV-Bewegungsdaten'!B:B,A856,'DV-Bewegungsdaten'!D:D),3)</f>
        <v>0</v>
      </c>
      <c r="V856" s="259">
        <f>ROUND(SUMIF('DV-Bewegungsdaten'!B:B,A856,'DV-Bewegungsdaten'!E:E),5)</f>
        <v>0</v>
      </c>
      <c r="X856" s="444"/>
      <c r="Y856" s="444"/>
      <c r="AK856" s="305"/>
    </row>
    <row r="857" spans="1:37" ht="15" customHeight="1" x14ac:dyDescent="0.25">
      <c r="A857" s="103" t="s">
        <v>2661</v>
      </c>
      <c r="B857" s="101" t="s">
        <v>2068</v>
      </c>
      <c r="C857" s="101" t="s">
        <v>4155</v>
      </c>
      <c r="D857" s="101" t="s">
        <v>2662</v>
      </c>
      <c r="E857" s="101" t="s">
        <v>2536</v>
      </c>
      <c r="F857" s="102">
        <v>25.64</v>
      </c>
      <c r="G857" s="102">
        <v>25.84</v>
      </c>
      <c r="H857" s="102">
        <v>20.51</v>
      </c>
      <c r="I857" s="102"/>
      <c r="J857" s="445"/>
      <c r="K857" s="258">
        <f>ROUND(SUMIF('VGT-Bewegungsdaten'!B:B,A857,'VGT-Bewegungsdaten'!D:D),3)</f>
        <v>0</v>
      </c>
      <c r="L857" s="259">
        <f>ROUND(SUMIF('VGT-Bewegungsdaten'!B:B,$A857,'VGT-Bewegungsdaten'!E:E),5)</f>
        <v>0</v>
      </c>
      <c r="N857" s="298" t="s">
        <v>4918</v>
      </c>
      <c r="O857" s="298" t="s">
        <v>4925</v>
      </c>
      <c r="P857" s="261">
        <f>ROUND(SUMIF('AV-Bewegungsdaten'!B:B,A857,'AV-Bewegungsdaten'!D:D),3)</f>
        <v>0</v>
      </c>
      <c r="Q857" s="259">
        <f>ROUND(SUMIF('AV-Bewegungsdaten'!B:B,$A857,'AV-Bewegungsdaten'!E:E),5)</f>
        <v>0</v>
      </c>
      <c r="S857" s="444"/>
      <c r="T857" s="444"/>
      <c r="U857" s="261">
        <f>ROUND(SUMIF('DV-Bewegungsdaten'!B:B,A857,'DV-Bewegungsdaten'!D:D),3)</f>
        <v>0</v>
      </c>
      <c r="V857" s="259">
        <f>ROUND(SUMIF('DV-Bewegungsdaten'!B:B,A857,'DV-Bewegungsdaten'!E:E),5)</f>
        <v>0</v>
      </c>
      <c r="X857" s="444"/>
      <c r="Y857" s="444"/>
      <c r="AK857" s="305"/>
    </row>
    <row r="858" spans="1:37" ht="15" customHeight="1" x14ac:dyDescent="0.25">
      <c r="A858" s="103" t="s">
        <v>3404</v>
      </c>
      <c r="B858" s="101" t="s">
        <v>2068</v>
      </c>
      <c r="C858" s="101" t="s">
        <v>4155</v>
      </c>
      <c r="D858" s="101" t="s">
        <v>3405</v>
      </c>
      <c r="E858" s="101" t="s">
        <v>3279</v>
      </c>
      <c r="F858" s="102">
        <v>25.61</v>
      </c>
      <c r="G858" s="102">
        <v>25.81</v>
      </c>
      <c r="H858" s="102">
        <v>20.49</v>
      </c>
      <c r="I858" s="102"/>
      <c r="J858" s="445"/>
      <c r="K858" s="258">
        <f>ROUND(SUMIF('VGT-Bewegungsdaten'!B:B,A858,'VGT-Bewegungsdaten'!D:D),3)</f>
        <v>0</v>
      </c>
      <c r="L858" s="259">
        <f>ROUND(SUMIF('VGT-Bewegungsdaten'!B:B,$A858,'VGT-Bewegungsdaten'!E:E),5)</f>
        <v>0</v>
      </c>
      <c r="N858" s="298" t="s">
        <v>4918</v>
      </c>
      <c r="O858" s="298" t="s">
        <v>4925</v>
      </c>
      <c r="P858" s="261">
        <f>ROUND(SUMIF('AV-Bewegungsdaten'!B:B,A858,'AV-Bewegungsdaten'!D:D),3)</f>
        <v>0</v>
      </c>
      <c r="Q858" s="259">
        <f>ROUND(SUMIF('AV-Bewegungsdaten'!B:B,$A858,'AV-Bewegungsdaten'!E:E),5)</f>
        <v>0</v>
      </c>
      <c r="S858" s="444"/>
      <c r="T858" s="444"/>
      <c r="U858" s="261">
        <f>ROUND(SUMIF('DV-Bewegungsdaten'!B:B,A858,'DV-Bewegungsdaten'!D:D),3)</f>
        <v>0</v>
      </c>
      <c r="V858" s="259">
        <f>ROUND(SUMIF('DV-Bewegungsdaten'!B:B,A858,'DV-Bewegungsdaten'!E:E),5)</f>
        <v>0</v>
      </c>
      <c r="X858" s="444"/>
      <c r="Y858" s="444"/>
      <c r="AK858" s="305"/>
    </row>
    <row r="859" spans="1:37" ht="15" customHeight="1" x14ac:dyDescent="0.25">
      <c r="A859" s="103" t="s">
        <v>4166</v>
      </c>
      <c r="B859" s="101" t="s">
        <v>2068</v>
      </c>
      <c r="C859" s="101" t="s">
        <v>4155</v>
      </c>
      <c r="D859" s="101" t="s">
        <v>4167</v>
      </c>
      <c r="E859" s="101" t="s">
        <v>4040</v>
      </c>
      <c r="F859" s="102">
        <v>25.58</v>
      </c>
      <c r="G859" s="102">
        <v>25.779999999999998</v>
      </c>
      <c r="H859" s="102">
        <v>20.46</v>
      </c>
      <c r="I859" s="102"/>
      <c r="J859" s="445"/>
      <c r="K859" s="258">
        <f>ROUND(SUMIF('VGT-Bewegungsdaten'!B:B,A859,'VGT-Bewegungsdaten'!D:D),3)</f>
        <v>0</v>
      </c>
      <c r="L859" s="259">
        <f>ROUND(SUMIF('VGT-Bewegungsdaten'!B:B,$A859,'VGT-Bewegungsdaten'!E:E),5)</f>
        <v>0</v>
      </c>
      <c r="N859" s="298" t="s">
        <v>4918</v>
      </c>
      <c r="O859" s="298" t="s">
        <v>4925</v>
      </c>
      <c r="P859" s="261">
        <f>ROUND(SUMIF('AV-Bewegungsdaten'!B:B,A859,'AV-Bewegungsdaten'!D:D),3)</f>
        <v>0</v>
      </c>
      <c r="Q859" s="259">
        <f>ROUND(SUMIF('AV-Bewegungsdaten'!B:B,$A859,'AV-Bewegungsdaten'!E:E),5)</f>
        <v>0</v>
      </c>
      <c r="S859" s="444"/>
      <c r="T859" s="444"/>
      <c r="U859" s="261">
        <f>ROUND(SUMIF('DV-Bewegungsdaten'!B:B,A859,'DV-Bewegungsdaten'!D:D),3)</f>
        <v>0</v>
      </c>
      <c r="V859" s="259">
        <f>ROUND(SUMIF('DV-Bewegungsdaten'!B:B,A859,'DV-Bewegungsdaten'!E:E),5)</f>
        <v>0</v>
      </c>
      <c r="X859" s="444"/>
      <c r="Y859" s="444"/>
      <c r="AK859" s="305"/>
    </row>
    <row r="860" spans="1:37" ht="15" customHeight="1" x14ac:dyDescent="0.25">
      <c r="A860" s="103" t="s">
        <v>6959</v>
      </c>
      <c r="B860" s="101" t="s">
        <v>2068</v>
      </c>
      <c r="C860" s="101" t="s">
        <v>4155</v>
      </c>
      <c r="D860" s="101" t="s">
        <v>6960</v>
      </c>
      <c r="E860" s="101" t="s">
        <v>6961</v>
      </c>
      <c r="F860" s="102">
        <v>25.360000000000003</v>
      </c>
      <c r="G860" s="102">
        <v>25.56</v>
      </c>
      <c r="H860" s="102">
        <v>20.29</v>
      </c>
      <c r="I860" s="102"/>
      <c r="J860" s="445"/>
      <c r="K860" s="258">
        <f>ROUND(SUMIF('VGT-Bewegungsdaten'!B:B,A860,'VGT-Bewegungsdaten'!D:D),3)</f>
        <v>0</v>
      </c>
      <c r="L860" s="259">
        <f>ROUND(SUMIF('VGT-Bewegungsdaten'!B:B,$A860,'VGT-Bewegungsdaten'!E:E),5)</f>
        <v>0</v>
      </c>
      <c r="N860" s="298" t="s">
        <v>4918</v>
      </c>
      <c r="O860" s="298" t="s">
        <v>4925</v>
      </c>
      <c r="P860" s="261">
        <f>ROUND(SUMIF('AV-Bewegungsdaten'!B:B,A860,'AV-Bewegungsdaten'!D:D),3)</f>
        <v>0</v>
      </c>
      <c r="Q860" s="259">
        <f>ROUND(SUMIF('AV-Bewegungsdaten'!B:B,$A860,'AV-Bewegungsdaten'!E:E),5)</f>
        <v>0</v>
      </c>
      <c r="S860" s="444"/>
      <c r="T860" s="444"/>
      <c r="U860" s="261">
        <f>ROUND(SUMIF('DV-Bewegungsdaten'!B:B,A860,'DV-Bewegungsdaten'!D:D),3)</f>
        <v>0</v>
      </c>
      <c r="V860" s="259">
        <f>ROUND(SUMIF('DV-Bewegungsdaten'!B:B,A860,'DV-Bewegungsdaten'!E:E),5)</f>
        <v>0</v>
      </c>
      <c r="X860" s="444"/>
      <c r="Y860" s="444"/>
      <c r="AK860" s="305"/>
    </row>
    <row r="861" spans="1:37" ht="15" customHeight="1" x14ac:dyDescent="0.25">
      <c r="A861" s="103" t="s">
        <v>41</v>
      </c>
      <c r="B861" s="101" t="s">
        <v>2068</v>
      </c>
      <c r="C861" s="101" t="s">
        <v>4155</v>
      </c>
      <c r="D861" s="101" t="s">
        <v>1574</v>
      </c>
      <c r="E861" s="101" t="s">
        <v>2443</v>
      </c>
      <c r="F861" s="102">
        <v>23.67</v>
      </c>
      <c r="G861" s="102">
        <v>23.87</v>
      </c>
      <c r="H861" s="102">
        <v>18.940000000000001</v>
      </c>
      <c r="I861" s="102"/>
      <c r="J861" s="445"/>
      <c r="K861" s="258">
        <f>ROUND(SUMIF('VGT-Bewegungsdaten'!B:B,A861,'VGT-Bewegungsdaten'!D:D),3)</f>
        <v>0</v>
      </c>
      <c r="L861" s="259">
        <f>ROUND(SUMIF('VGT-Bewegungsdaten'!B:B,$A861,'VGT-Bewegungsdaten'!E:E),5)</f>
        <v>0</v>
      </c>
      <c r="N861" s="298" t="s">
        <v>4918</v>
      </c>
      <c r="O861" s="298" t="s">
        <v>4925</v>
      </c>
      <c r="P861" s="261">
        <f>ROUND(SUMIF('AV-Bewegungsdaten'!B:B,A861,'AV-Bewegungsdaten'!D:D),3)</f>
        <v>0</v>
      </c>
      <c r="Q861" s="259">
        <f>ROUND(SUMIF('AV-Bewegungsdaten'!B:B,$A861,'AV-Bewegungsdaten'!E:E),5)</f>
        <v>0</v>
      </c>
      <c r="S861" s="444"/>
      <c r="T861" s="444"/>
      <c r="U861" s="261">
        <f>ROUND(SUMIF('DV-Bewegungsdaten'!B:B,A861,'DV-Bewegungsdaten'!D:D),3)</f>
        <v>0</v>
      </c>
      <c r="V861" s="259">
        <f>ROUND(SUMIF('DV-Bewegungsdaten'!B:B,A861,'DV-Bewegungsdaten'!E:E),5)</f>
        <v>0</v>
      </c>
      <c r="X861" s="444"/>
      <c r="Y861" s="444"/>
      <c r="AK861" s="305"/>
    </row>
    <row r="862" spans="1:37" ht="15" customHeight="1" x14ac:dyDescent="0.25">
      <c r="A862" s="103" t="s">
        <v>42</v>
      </c>
      <c r="B862" s="101" t="s">
        <v>2068</v>
      </c>
      <c r="C862" s="101" t="s">
        <v>4155</v>
      </c>
      <c r="D862" s="101" t="s">
        <v>43</v>
      </c>
      <c r="E862" s="101" t="s">
        <v>2446</v>
      </c>
      <c r="F862" s="102">
        <v>25.67</v>
      </c>
      <c r="G862" s="102">
        <v>25.87</v>
      </c>
      <c r="H862" s="102">
        <v>20.54</v>
      </c>
      <c r="I862" s="102"/>
      <c r="J862" s="445"/>
      <c r="K862" s="258">
        <f>ROUND(SUMIF('VGT-Bewegungsdaten'!B:B,A862,'VGT-Bewegungsdaten'!D:D),3)</f>
        <v>0</v>
      </c>
      <c r="L862" s="259">
        <f>ROUND(SUMIF('VGT-Bewegungsdaten'!B:B,$A862,'VGT-Bewegungsdaten'!E:E),5)</f>
        <v>0</v>
      </c>
      <c r="N862" s="298" t="s">
        <v>4918</v>
      </c>
      <c r="O862" s="298" t="s">
        <v>4925</v>
      </c>
      <c r="P862" s="261">
        <f>ROUND(SUMIF('AV-Bewegungsdaten'!B:B,A862,'AV-Bewegungsdaten'!D:D),3)</f>
        <v>0</v>
      </c>
      <c r="Q862" s="259">
        <f>ROUND(SUMIF('AV-Bewegungsdaten'!B:B,$A862,'AV-Bewegungsdaten'!E:E),5)</f>
        <v>0</v>
      </c>
      <c r="S862" s="444"/>
      <c r="T862" s="444"/>
      <c r="U862" s="261">
        <f>ROUND(SUMIF('DV-Bewegungsdaten'!B:B,A862,'DV-Bewegungsdaten'!D:D),3)</f>
        <v>0</v>
      </c>
      <c r="V862" s="259">
        <f>ROUND(SUMIF('DV-Bewegungsdaten'!B:B,A862,'DV-Bewegungsdaten'!E:E),5)</f>
        <v>0</v>
      </c>
      <c r="X862" s="444"/>
      <c r="Y862" s="444"/>
      <c r="AK862" s="305"/>
    </row>
    <row r="863" spans="1:37" ht="15" customHeight="1" x14ac:dyDescent="0.25">
      <c r="A863" s="103" t="s">
        <v>44</v>
      </c>
      <c r="B863" s="101" t="s">
        <v>2068</v>
      </c>
      <c r="C863" s="101" t="s">
        <v>4155</v>
      </c>
      <c r="D863" s="101" t="s">
        <v>1576</v>
      </c>
      <c r="E863" s="101" t="s">
        <v>1533</v>
      </c>
      <c r="F863" s="102">
        <v>26.67</v>
      </c>
      <c r="G863" s="102">
        <v>26.87</v>
      </c>
      <c r="H863" s="102">
        <v>21.34</v>
      </c>
      <c r="I863" s="102"/>
      <c r="J863" s="445"/>
      <c r="K863" s="258">
        <f>ROUND(SUMIF('VGT-Bewegungsdaten'!B:B,A863,'VGT-Bewegungsdaten'!D:D),3)</f>
        <v>0</v>
      </c>
      <c r="L863" s="259">
        <f>ROUND(SUMIF('VGT-Bewegungsdaten'!B:B,$A863,'VGT-Bewegungsdaten'!E:E),5)</f>
        <v>0</v>
      </c>
      <c r="N863" s="298" t="s">
        <v>4918</v>
      </c>
      <c r="O863" s="298" t="s">
        <v>4925</v>
      </c>
      <c r="P863" s="261">
        <f>ROUND(SUMIF('AV-Bewegungsdaten'!B:B,A863,'AV-Bewegungsdaten'!D:D),3)</f>
        <v>0</v>
      </c>
      <c r="Q863" s="259">
        <f>ROUND(SUMIF('AV-Bewegungsdaten'!B:B,$A863,'AV-Bewegungsdaten'!E:E),5)</f>
        <v>0</v>
      </c>
      <c r="S863" s="444"/>
      <c r="T863" s="444"/>
      <c r="U863" s="261">
        <f>ROUND(SUMIF('DV-Bewegungsdaten'!B:B,A863,'DV-Bewegungsdaten'!D:D),3)</f>
        <v>0</v>
      </c>
      <c r="V863" s="259">
        <f>ROUND(SUMIF('DV-Bewegungsdaten'!B:B,A863,'DV-Bewegungsdaten'!E:E),5)</f>
        <v>0</v>
      </c>
      <c r="X863" s="444"/>
      <c r="Y863" s="444"/>
      <c r="AK863" s="305"/>
    </row>
    <row r="864" spans="1:37" ht="15" customHeight="1" x14ac:dyDescent="0.25">
      <c r="A864" s="103" t="s">
        <v>45</v>
      </c>
      <c r="B864" s="101" t="s">
        <v>2068</v>
      </c>
      <c r="C864" s="101" t="s">
        <v>4155</v>
      </c>
      <c r="D864" s="101" t="s">
        <v>1578</v>
      </c>
      <c r="E864" s="101" t="s">
        <v>1536</v>
      </c>
      <c r="F864" s="102">
        <v>26.67</v>
      </c>
      <c r="G864" s="102">
        <v>26.87</v>
      </c>
      <c r="H864" s="102">
        <v>21.34</v>
      </c>
      <c r="I864" s="102"/>
      <c r="J864" s="445"/>
      <c r="K864" s="258">
        <f>ROUND(SUMIF('VGT-Bewegungsdaten'!B:B,A864,'VGT-Bewegungsdaten'!D:D),3)</f>
        <v>0</v>
      </c>
      <c r="L864" s="259">
        <f>ROUND(SUMIF('VGT-Bewegungsdaten'!B:B,$A864,'VGT-Bewegungsdaten'!E:E),5)</f>
        <v>0</v>
      </c>
      <c r="N864" s="298" t="s">
        <v>4918</v>
      </c>
      <c r="O864" s="298" t="s">
        <v>4925</v>
      </c>
      <c r="P864" s="261">
        <f>ROUND(SUMIF('AV-Bewegungsdaten'!B:B,A864,'AV-Bewegungsdaten'!D:D),3)</f>
        <v>0</v>
      </c>
      <c r="Q864" s="259">
        <f>ROUND(SUMIF('AV-Bewegungsdaten'!B:B,$A864,'AV-Bewegungsdaten'!E:E),5)</f>
        <v>0</v>
      </c>
      <c r="S864" s="444"/>
      <c r="T864" s="444"/>
      <c r="U864" s="261">
        <f>ROUND(SUMIF('DV-Bewegungsdaten'!B:B,A864,'DV-Bewegungsdaten'!D:D),3)</f>
        <v>0</v>
      </c>
      <c r="V864" s="259">
        <f>ROUND(SUMIF('DV-Bewegungsdaten'!B:B,A864,'DV-Bewegungsdaten'!E:E),5)</f>
        <v>0</v>
      </c>
      <c r="X864" s="444"/>
      <c r="Y864" s="444"/>
      <c r="AK864" s="305"/>
    </row>
    <row r="865" spans="1:37" ht="15" customHeight="1" x14ac:dyDescent="0.25">
      <c r="A865" s="103" t="s">
        <v>2663</v>
      </c>
      <c r="B865" s="101" t="s">
        <v>2068</v>
      </c>
      <c r="C865" s="101" t="s">
        <v>4155</v>
      </c>
      <c r="D865" s="101" t="s">
        <v>2550</v>
      </c>
      <c r="E865" s="101" t="s">
        <v>2536</v>
      </c>
      <c r="F865" s="102">
        <v>26.64</v>
      </c>
      <c r="G865" s="102">
        <v>26.84</v>
      </c>
      <c r="H865" s="102">
        <v>21.31</v>
      </c>
      <c r="I865" s="102"/>
      <c r="J865" s="445"/>
      <c r="K865" s="258">
        <f>ROUND(SUMIF('VGT-Bewegungsdaten'!B:B,A865,'VGT-Bewegungsdaten'!D:D),3)</f>
        <v>0</v>
      </c>
      <c r="L865" s="259">
        <f>ROUND(SUMIF('VGT-Bewegungsdaten'!B:B,$A865,'VGT-Bewegungsdaten'!E:E),5)</f>
        <v>0</v>
      </c>
      <c r="N865" s="298" t="s">
        <v>4918</v>
      </c>
      <c r="O865" s="298" t="s">
        <v>4925</v>
      </c>
      <c r="P865" s="261">
        <f>ROUND(SUMIF('AV-Bewegungsdaten'!B:B,A865,'AV-Bewegungsdaten'!D:D),3)</f>
        <v>0</v>
      </c>
      <c r="Q865" s="259">
        <f>ROUND(SUMIF('AV-Bewegungsdaten'!B:B,$A865,'AV-Bewegungsdaten'!E:E),5)</f>
        <v>0</v>
      </c>
      <c r="S865" s="444"/>
      <c r="T865" s="444"/>
      <c r="U865" s="261">
        <f>ROUND(SUMIF('DV-Bewegungsdaten'!B:B,A865,'DV-Bewegungsdaten'!D:D),3)</f>
        <v>0</v>
      </c>
      <c r="V865" s="259">
        <f>ROUND(SUMIF('DV-Bewegungsdaten'!B:B,A865,'DV-Bewegungsdaten'!E:E),5)</f>
        <v>0</v>
      </c>
      <c r="X865" s="444"/>
      <c r="Y865" s="444"/>
      <c r="AK865" s="305"/>
    </row>
    <row r="866" spans="1:37" ht="15" customHeight="1" x14ac:dyDescent="0.25">
      <c r="A866" s="103" t="s">
        <v>3406</v>
      </c>
      <c r="B866" s="101" t="s">
        <v>2068</v>
      </c>
      <c r="C866" s="101" t="s">
        <v>4155</v>
      </c>
      <c r="D866" s="101" t="s">
        <v>3293</v>
      </c>
      <c r="E866" s="101" t="s">
        <v>3279</v>
      </c>
      <c r="F866" s="102">
        <v>26.61</v>
      </c>
      <c r="G866" s="102">
        <v>26.81</v>
      </c>
      <c r="H866" s="102">
        <v>21.29</v>
      </c>
      <c r="I866" s="102"/>
      <c r="J866" s="445"/>
      <c r="K866" s="258">
        <f>ROUND(SUMIF('VGT-Bewegungsdaten'!B:B,A866,'VGT-Bewegungsdaten'!D:D),3)</f>
        <v>0</v>
      </c>
      <c r="L866" s="259">
        <f>ROUND(SUMIF('VGT-Bewegungsdaten'!B:B,$A866,'VGT-Bewegungsdaten'!E:E),5)</f>
        <v>0</v>
      </c>
      <c r="N866" s="298" t="s">
        <v>4918</v>
      </c>
      <c r="O866" s="298" t="s">
        <v>4925</v>
      </c>
      <c r="P866" s="261">
        <f>ROUND(SUMIF('AV-Bewegungsdaten'!B:B,A866,'AV-Bewegungsdaten'!D:D),3)</f>
        <v>0</v>
      </c>
      <c r="Q866" s="259">
        <f>ROUND(SUMIF('AV-Bewegungsdaten'!B:B,$A866,'AV-Bewegungsdaten'!E:E),5)</f>
        <v>0</v>
      </c>
      <c r="S866" s="444"/>
      <c r="T866" s="444"/>
      <c r="U866" s="261">
        <f>ROUND(SUMIF('DV-Bewegungsdaten'!B:B,A866,'DV-Bewegungsdaten'!D:D),3)</f>
        <v>0</v>
      </c>
      <c r="V866" s="259">
        <f>ROUND(SUMIF('DV-Bewegungsdaten'!B:B,A866,'DV-Bewegungsdaten'!E:E),5)</f>
        <v>0</v>
      </c>
      <c r="X866" s="444"/>
      <c r="Y866" s="444"/>
      <c r="AK866" s="305"/>
    </row>
    <row r="867" spans="1:37" ht="15" customHeight="1" x14ac:dyDescent="0.25">
      <c r="A867" s="103" t="s">
        <v>4168</v>
      </c>
      <c r="B867" s="101" t="s">
        <v>2068</v>
      </c>
      <c r="C867" s="101" t="s">
        <v>4155</v>
      </c>
      <c r="D867" s="101" t="s">
        <v>4054</v>
      </c>
      <c r="E867" s="101" t="s">
        <v>4040</v>
      </c>
      <c r="F867" s="102">
        <v>26.58</v>
      </c>
      <c r="G867" s="102">
        <v>26.779999999999998</v>
      </c>
      <c r="H867" s="102">
        <v>21.26</v>
      </c>
      <c r="I867" s="102"/>
      <c r="J867" s="445"/>
      <c r="K867" s="258">
        <f>ROUND(SUMIF('VGT-Bewegungsdaten'!B:B,A867,'VGT-Bewegungsdaten'!D:D),3)</f>
        <v>0</v>
      </c>
      <c r="L867" s="259">
        <f>ROUND(SUMIF('VGT-Bewegungsdaten'!B:B,$A867,'VGT-Bewegungsdaten'!E:E),5)</f>
        <v>0</v>
      </c>
      <c r="N867" s="298" t="s">
        <v>4918</v>
      </c>
      <c r="O867" s="298" t="s">
        <v>4925</v>
      </c>
      <c r="P867" s="261">
        <f>ROUND(SUMIF('AV-Bewegungsdaten'!B:B,A867,'AV-Bewegungsdaten'!D:D),3)</f>
        <v>0</v>
      </c>
      <c r="Q867" s="259">
        <f>ROUND(SUMIF('AV-Bewegungsdaten'!B:B,$A867,'AV-Bewegungsdaten'!E:E),5)</f>
        <v>0</v>
      </c>
      <c r="S867" s="444"/>
      <c r="T867" s="444"/>
      <c r="U867" s="261">
        <f>ROUND(SUMIF('DV-Bewegungsdaten'!B:B,A867,'DV-Bewegungsdaten'!D:D),3)</f>
        <v>0</v>
      </c>
      <c r="V867" s="259">
        <f>ROUND(SUMIF('DV-Bewegungsdaten'!B:B,A867,'DV-Bewegungsdaten'!E:E),5)</f>
        <v>0</v>
      </c>
      <c r="X867" s="444"/>
      <c r="Y867" s="444"/>
      <c r="AK867" s="305"/>
    </row>
    <row r="868" spans="1:37" ht="15" customHeight="1" x14ac:dyDescent="0.25">
      <c r="A868" s="103" t="s">
        <v>46</v>
      </c>
      <c r="B868" s="101" t="s">
        <v>2068</v>
      </c>
      <c r="C868" s="101" t="s">
        <v>4155</v>
      </c>
      <c r="D868" s="101" t="s">
        <v>1580</v>
      </c>
      <c r="E868" s="101" t="s">
        <v>2443</v>
      </c>
      <c r="F868" s="102">
        <v>20.67</v>
      </c>
      <c r="G868" s="102">
        <v>20.87</v>
      </c>
      <c r="H868" s="102">
        <v>16.54</v>
      </c>
      <c r="I868" s="102"/>
      <c r="J868" s="445"/>
      <c r="K868" s="258">
        <f>ROUND(SUMIF('VGT-Bewegungsdaten'!B:B,A868,'VGT-Bewegungsdaten'!D:D),3)</f>
        <v>0</v>
      </c>
      <c r="L868" s="259">
        <f>ROUND(SUMIF('VGT-Bewegungsdaten'!B:B,$A868,'VGT-Bewegungsdaten'!E:E),5)</f>
        <v>0</v>
      </c>
      <c r="N868" s="298" t="s">
        <v>4918</v>
      </c>
      <c r="O868" s="298" t="s">
        <v>4925</v>
      </c>
      <c r="P868" s="261">
        <f>ROUND(SUMIF('AV-Bewegungsdaten'!B:B,A868,'AV-Bewegungsdaten'!D:D),3)</f>
        <v>0</v>
      </c>
      <c r="Q868" s="259">
        <f>ROUND(SUMIF('AV-Bewegungsdaten'!B:B,$A868,'AV-Bewegungsdaten'!E:E),5)</f>
        <v>0</v>
      </c>
      <c r="S868" s="444"/>
      <c r="T868" s="444"/>
      <c r="U868" s="261">
        <f>ROUND(SUMIF('DV-Bewegungsdaten'!B:B,A868,'DV-Bewegungsdaten'!D:D),3)</f>
        <v>0</v>
      </c>
      <c r="V868" s="259">
        <f>ROUND(SUMIF('DV-Bewegungsdaten'!B:B,A868,'DV-Bewegungsdaten'!E:E),5)</f>
        <v>0</v>
      </c>
      <c r="X868" s="444"/>
      <c r="Y868" s="444"/>
      <c r="AK868" s="305"/>
    </row>
    <row r="869" spans="1:37" ht="15" customHeight="1" x14ac:dyDescent="0.25">
      <c r="A869" s="103" t="s">
        <v>47</v>
      </c>
      <c r="B869" s="101" t="s">
        <v>2068</v>
      </c>
      <c r="C869" s="101" t="s">
        <v>4155</v>
      </c>
      <c r="D869" s="101" t="s">
        <v>48</v>
      </c>
      <c r="E869" s="101" t="s">
        <v>2446</v>
      </c>
      <c r="F869" s="102">
        <v>22.67</v>
      </c>
      <c r="G869" s="102">
        <v>22.87</v>
      </c>
      <c r="H869" s="102">
        <v>18.14</v>
      </c>
      <c r="I869" s="102"/>
      <c r="J869" s="445"/>
      <c r="K869" s="258">
        <f>ROUND(SUMIF('VGT-Bewegungsdaten'!B:B,A869,'VGT-Bewegungsdaten'!D:D),3)</f>
        <v>0</v>
      </c>
      <c r="L869" s="259">
        <f>ROUND(SUMIF('VGT-Bewegungsdaten'!B:B,$A869,'VGT-Bewegungsdaten'!E:E),5)</f>
        <v>0</v>
      </c>
      <c r="N869" s="298" t="s">
        <v>4918</v>
      </c>
      <c r="O869" s="298" t="s">
        <v>4925</v>
      </c>
      <c r="P869" s="261">
        <f>ROUND(SUMIF('AV-Bewegungsdaten'!B:B,A869,'AV-Bewegungsdaten'!D:D),3)</f>
        <v>0</v>
      </c>
      <c r="Q869" s="259">
        <f>ROUND(SUMIF('AV-Bewegungsdaten'!B:B,$A869,'AV-Bewegungsdaten'!E:E),5)</f>
        <v>0</v>
      </c>
      <c r="S869" s="444"/>
      <c r="T869" s="444"/>
      <c r="U869" s="261">
        <f>ROUND(SUMIF('DV-Bewegungsdaten'!B:B,A869,'DV-Bewegungsdaten'!D:D),3)</f>
        <v>0</v>
      </c>
      <c r="V869" s="259">
        <f>ROUND(SUMIF('DV-Bewegungsdaten'!B:B,A869,'DV-Bewegungsdaten'!E:E),5)</f>
        <v>0</v>
      </c>
      <c r="X869" s="444"/>
      <c r="Y869" s="444"/>
      <c r="AK869" s="305"/>
    </row>
    <row r="870" spans="1:37" ht="15" customHeight="1" x14ac:dyDescent="0.25">
      <c r="A870" s="103" t="s">
        <v>49</v>
      </c>
      <c r="B870" s="101" t="s">
        <v>2068</v>
      </c>
      <c r="C870" s="101" t="s">
        <v>4155</v>
      </c>
      <c r="D870" s="101" t="s">
        <v>1582</v>
      </c>
      <c r="E870" s="101" t="s">
        <v>1533</v>
      </c>
      <c r="F870" s="102">
        <v>23.67</v>
      </c>
      <c r="G870" s="102">
        <v>23.87</v>
      </c>
      <c r="H870" s="102">
        <v>18.940000000000001</v>
      </c>
      <c r="I870" s="102"/>
      <c r="J870" s="445"/>
      <c r="K870" s="258">
        <f>ROUND(SUMIF('VGT-Bewegungsdaten'!B:B,A870,'VGT-Bewegungsdaten'!D:D),3)</f>
        <v>0</v>
      </c>
      <c r="L870" s="259">
        <f>ROUND(SUMIF('VGT-Bewegungsdaten'!B:B,$A870,'VGT-Bewegungsdaten'!E:E),5)</f>
        <v>0</v>
      </c>
      <c r="N870" s="298" t="s">
        <v>4918</v>
      </c>
      <c r="O870" s="298" t="s">
        <v>4925</v>
      </c>
      <c r="P870" s="261">
        <f>ROUND(SUMIF('AV-Bewegungsdaten'!B:B,A870,'AV-Bewegungsdaten'!D:D),3)</f>
        <v>0</v>
      </c>
      <c r="Q870" s="259">
        <f>ROUND(SUMIF('AV-Bewegungsdaten'!B:B,$A870,'AV-Bewegungsdaten'!E:E),5)</f>
        <v>0</v>
      </c>
      <c r="S870" s="444"/>
      <c r="T870" s="444"/>
      <c r="U870" s="261">
        <f>ROUND(SUMIF('DV-Bewegungsdaten'!B:B,A870,'DV-Bewegungsdaten'!D:D),3)</f>
        <v>0</v>
      </c>
      <c r="V870" s="259">
        <f>ROUND(SUMIF('DV-Bewegungsdaten'!B:B,A870,'DV-Bewegungsdaten'!E:E),5)</f>
        <v>0</v>
      </c>
      <c r="X870" s="444"/>
      <c r="Y870" s="444"/>
      <c r="AK870" s="305"/>
    </row>
    <row r="871" spans="1:37" ht="15" customHeight="1" x14ac:dyDescent="0.25">
      <c r="A871" s="103" t="s">
        <v>50</v>
      </c>
      <c r="B871" s="101" t="s">
        <v>2068</v>
      </c>
      <c r="C871" s="101" t="s">
        <v>4155</v>
      </c>
      <c r="D871" s="101" t="s">
        <v>1584</v>
      </c>
      <c r="E871" s="101" t="s">
        <v>1536</v>
      </c>
      <c r="F871" s="102">
        <v>23.67</v>
      </c>
      <c r="G871" s="102">
        <v>23.87</v>
      </c>
      <c r="H871" s="102">
        <v>18.940000000000001</v>
      </c>
      <c r="I871" s="102"/>
      <c r="J871" s="445"/>
      <c r="K871" s="258">
        <f>ROUND(SUMIF('VGT-Bewegungsdaten'!B:B,A871,'VGT-Bewegungsdaten'!D:D),3)</f>
        <v>0</v>
      </c>
      <c r="L871" s="259">
        <f>ROUND(SUMIF('VGT-Bewegungsdaten'!B:B,$A871,'VGT-Bewegungsdaten'!E:E),5)</f>
        <v>0</v>
      </c>
      <c r="N871" s="298" t="s">
        <v>4918</v>
      </c>
      <c r="O871" s="298" t="s">
        <v>4925</v>
      </c>
      <c r="P871" s="261">
        <f>ROUND(SUMIF('AV-Bewegungsdaten'!B:B,A871,'AV-Bewegungsdaten'!D:D),3)</f>
        <v>0</v>
      </c>
      <c r="Q871" s="259">
        <f>ROUND(SUMIF('AV-Bewegungsdaten'!B:B,$A871,'AV-Bewegungsdaten'!E:E),5)</f>
        <v>0</v>
      </c>
      <c r="S871" s="444"/>
      <c r="T871" s="444"/>
      <c r="U871" s="261">
        <f>ROUND(SUMIF('DV-Bewegungsdaten'!B:B,A871,'DV-Bewegungsdaten'!D:D),3)</f>
        <v>0</v>
      </c>
      <c r="V871" s="259">
        <f>ROUND(SUMIF('DV-Bewegungsdaten'!B:B,A871,'DV-Bewegungsdaten'!E:E),5)</f>
        <v>0</v>
      </c>
      <c r="X871" s="444"/>
      <c r="Y871" s="444"/>
      <c r="AK871" s="305"/>
    </row>
    <row r="872" spans="1:37" ht="15" customHeight="1" x14ac:dyDescent="0.25">
      <c r="A872" s="103" t="s">
        <v>2664</v>
      </c>
      <c r="B872" s="101" t="s">
        <v>2068</v>
      </c>
      <c r="C872" s="101" t="s">
        <v>4155</v>
      </c>
      <c r="D872" s="101" t="s">
        <v>2552</v>
      </c>
      <c r="E872" s="101" t="s">
        <v>2536</v>
      </c>
      <c r="F872" s="102">
        <v>23.64</v>
      </c>
      <c r="G872" s="102">
        <v>23.84</v>
      </c>
      <c r="H872" s="102">
        <v>18.91</v>
      </c>
      <c r="I872" s="102"/>
      <c r="J872" s="445"/>
      <c r="K872" s="258">
        <f>ROUND(SUMIF('VGT-Bewegungsdaten'!B:B,A872,'VGT-Bewegungsdaten'!D:D),3)</f>
        <v>0</v>
      </c>
      <c r="L872" s="259">
        <f>ROUND(SUMIF('VGT-Bewegungsdaten'!B:B,$A872,'VGT-Bewegungsdaten'!E:E),5)</f>
        <v>0</v>
      </c>
      <c r="N872" s="298" t="s">
        <v>4918</v>
      </c>
      <c r="O872" s="298" t="s">
        <v>4925</v>
      </c>
      <c r="P872" s="261">
        <f>ROUND(SUMIF('AV-Bewegungsdaten'!B:B,A872,'AV-Bewegungsdaten'!D:D),3)</f>
        <v>0</v>
      </c>
      <c r="Q872" s="259">
        <f>ROUND(SUMIF('AV-Bewegungsdaten'!B:B,$A872,'AV-Bewegungsdaten'!E:E),5)</f>
        <v>0</v>
      </c>
      <c r="S872" s="444"/>
      <c r="T872" s="444"/>
      <c r="U872" s="261">
        <f>ROUND(SUMIF('DV-Bewegungsdaten'!B:B,A872,'DV-Bewegungsdaten'!D:D),3)</f>
        <v>0</v>
      </c>
      <c r="V872" s="259">
        <f>ROUND(SUMIF('DV-Bewegungsdaten'!B:B,A872,'DV-Bewegungsdaten'!E:E),5)</f>
        <v>0</v>
      </c>
      <c r="X872" s="444"/>
      <c r="Y872" s="444"/>
      <c r="AK872" s="305"/>
    </row>
    <row r="873" spans="1:37" ht="15" customHeight="1" x14ac:dyDescent="0.25">
      <c r="A873" s="103" t="s">
        <v>3407</v>
      </c>
      <c r="B873" s="101" t="s">
        <v>2068</v>
      </c>
      <c r="C873" s="101" t="s">
        <v>4155</v>
      </c>
      <c r="D873" s="101" t="s">
        <v>3295</v>
      </c>
      <c r="E873" s="101" t="s">
        <v>3279</v>
      </c>
      <c r="F873" s="102">
        <v>23.61</v>
      </c>
      <c r="G873" s="102">
        <v>23.81</v>
      </c>
      <c r="H873" s="102">
        <v>18.89</v>
      </c>
      <c r="I873" s="102"/>
      <c r="J873" s="445"/>
      <c r="K873" s="258">
        <f>ROUND(SUMIF('VGT-Bewegungsdaten'!B:B,A873,'VGT-Bewegungsdaten'!D:D),3)</f>
        <v>0</v>
      </c>
      <c r="L873" s="259">
        <f>ROUND(SUMIF('VGT-Bewegungsdaten'!B:B,$A873,'VGT-Bewegungsdaten'!E:E),5)</f>
        <v>0</v>
      </c>
      <c r="N873" s="298" t="s">
        <v>4918</v>
      </c>
      <c r="O873" s="298" t="s">
        <v>4925</v>
      </c>
      <c r="P873" s="261">
        <f>ROUND(SUMIF('AV-Bewegungsdaten'!B:B,A873,'AV-Bewegungsdaten'!D:D),3)</f>
        <v>0</v>
      </c>
      <c r="Q873" s="259">
        <f>ROUND(SUMIF('AV-Bewegungsdaten'!B:B,$A873,'AV-Bewegungsdaten'!E:E),5)</f>
        <v>0</v>
      </c>
      <c r="S873" s="444"/>
      <c r="T873" s="444"/>
      <c r="U873" s="261">
        <f>ROUND(SUMIF('DV-Bewegungsdaten'!B:B,A873,'DV-Bewegungsdaten'!D:D),3)</f>
        <v>0</v>
      </c>
      <c r="V873" s="259">
        <f>ROUND(SUMIF('DV-Bewegungsdaten'!B:B,A873,'DV-Bewegungsdaten'!E:E),5)</f>
        <v>0</v>
      </c>
      <c r="X873" s="444"/>
      <c r="Y873" s="444"/>
      <c r="AK873" s="305"/>
    </row>
    <row r="874" spans="1:37" ht="15" customHeight="1" x14ac:dyDescent="0.25">
      <c r="A874" s="103" t="s">
        <v>4169</v>
      </c>
      <c r="B874" s="101" t="s">
        <v>2068</v>
      </c>
      <c r="C874" s="101" t="s">
        <v>4155</v>
      </c>
      <c r="D874" s="101" t="s">
        <v>4056</v>
      </c>
      <c r="E874" s="101" t="s">
        <v>4040</v>
      </c>
      <c r="F874" s="102">
        <v>23.58</v>
      </c>
      <c r="G874" s="102">
        <v>23.779999999999998</v>
      </c>
      <c r="H874" s="102">
        <v>18.86</v>
      </c>
      <c r="I874" s="102"/>
      <c r="J874" s="445"/>
      <c r="K874" s="258">
        <f>ROUND(SUMIF('VGT-Bewegungsdaten'!B:B,A874,'VGT-Bewegungsdaten'!D:D),3)</f>
        <v>0</v>
      </c>
      <c r="L874" s="259">
        <f>ROUND(SUMIF('VGT-Bewegungsdaten'!B:B,$A874,'VGT-Bewegungsdaten'!E:E),5)</f>
        <v>0</v>
      </c>
      <c r="N874" s="298" t="s">
        <v>4918</v>
      </c>
      <c r="O874" s="298" t="s">
        <v>4925</v>
      </c>
      <c r="P874" s="261">
        <f>ROUND(SUMIF('AV-Bewegungsdaten'!B:B,A874,'AV-Bewegungsdaten'!D:D),3)</f>
        <v>0</v>
      </c>
      <c r="Q874" s="259">
        <f>ROUND(SUMIF('AV-Bewegungsdaten'!B:B,$A874,'AV-Bewegungsdaten'!E:E),5)</f>
        <v>0</v>
      </c>
      <c r="S874" s="444"/>
      <c r="T874" s="444"/>
      <c r="U874" s="261">
        <f>ROUND(SUMIF('DV-Bewegungsdaten'!B:B,A874,'DV-Bewegungsdaten'!D:D),3)</f>
        <v>0</v>
      </c>
      <c r="V874" s="259">
        <f>ROUND(SUMIF('DV-Bewegungsdaten'!B:B,A874,'DV-Bewegungsdaten'!E:E),5)</f>
        <v>0</v>
      </c>
      <c r="X874" s="444"/>
      <c r="Y874" s="444"/>
      <c r="AK874" s="305"/>
    </row>
    <row r="875" spans="1:37" ht="15" customHeight="1" x14ac:dyDescent="0.25">
      <c r="A875" s="103" t="s">
        <v>51</v>
      </c>
      <c r="B875" s="101" t="s">
        <v>2068</v>
      </c>
      <c r="C875" s="101" t="s">
        <v>4155</v>
      </c>
      <c r="D875" s="101" t="s">
        <v>1586</v>
      </c>
      <c r="E875" s="101" t="s">
        <v>2443</v>
      </c>
      <c r="F875" s="102">
        <v>21.67</v>
      </c>
      <c r="G875" s="102">
        <v>21.87</v>
      </c>
      <c r="H875" s="102">
        <v>17.34</v>
      </c>
      <c r="I875" s="102"/>
      <c r="J875" s="445"/>
      <c r="K875" s="258">
        <f>ROUND(SUMIF('VGT-Bewegungsdaten'!B:B,A875,'VGT-Bewegungsdaten'!D:D),3)</f>
        <v>0</v>
      </c>
      <c r="L875" s="259">
        <f>ROUND(SUMIF('VGT-Bewegungsdaten'!B:B,$A875,'VGT-Bewegungsdaten'!E:E),5)</f>
        <v>0</v>
      </c>
      <c r="N875" s="298" t="s">
        <v>4918</v>
      </c>
      <c r="O875" s="298" t="s">
        <v>4925</v>
      </c>
      <c r="P875" s="261">
        <f>ROUND(SUMIF('AV-Bewegungsdaten'!B:B,A875,'AV-Bewegungsdaten'!D:D),3)</f>
        <v>0</v>
      </c>
      <c r="Q875" s="259">
        <f>ROUND(SUMIF('AV-Bewegungsdaten'!B:B,$A875,'AV-Bewegungsdaten'!E:E),5)</f>
        <v>0</v>
      </c>
      <c r="S875" s="444"/>
      <c r="T875" s="444"/>
      <c r="U875" s="261">
        <f>ROUND(SUMIF('DV-Bewegungsdaten'!B:B,A875,'DV-Bewegungsdaten'!D:D),3)</f>
        <v>0</v>
      </c>
      <c r="V875" s="259">
        <f>ROUND(SUMIF('DV-Bewegungsdaten'!B:B,A875,'DV-Bewegungsdaten'!E:E),5)</f>
        <v>0</v>
      </c>
      <c r="X875" s="444"/>
      <c r="Y875" s="444"/>
      <c r="AK875" s="305"/>
    </row>
    <row r="876" spans="1:37" ht="15" customHeight="1" x14ac:dyDescent="0.25">
      <c r="A876" s="103" t="s">
        <v>52</v>
      </c>
      <c r="B876" s="101" t="s">
        <v>2068</v>
      </c>
      <c r="C876" s="101" t="s">
        <v>4155</v>
      </c>
      <c r="D876" s="101" t="s">
        <v>53</v>
      </c>
      <c r="E876" s="101" t="s">
        <v>2446</v>
      </c>
      <c r="F876" s="102">
        <v>23.67</v>
      </c>
      <c r="G876" s="102">
        <v>23.87</v>
      </c>
      <c r="H876" s="102">
        <v>18.940000000000001</v>
      </c>
      <c r="I876" s="102"/>
      <c r="J876" s="445"/>
      <c r="K876" s="258">
        <f>ROUND(SUMIF('VGT-Bewegungsdaten'!B:B,A876,'VGT-Bewegungsdaten'!D:D),3)</f>
        <v>0</v>
      </c>
      <c r="L876" s="259">
        <f>ROUND(SUMIF('VGT-Bewegungsdaten'!B:B,$A876,'VGT-Bewegungsdaten'!E:E),5)</f>
        <v>0</v>
      </c>
      <c r="N876" s="298" t="s">
        <v>4918</v>
      </c>
      <c r="O876" s="298" t="s">
        <v>4925</v>
      </c>
      <c r="P876" s="261">
        <f>ROUND(SUMIF('AV-Bewegungsdaten'!B:B,A876,'AV-Bewegungsdaten'!D:D),3)</f>
        <v>0</v>
      </c>
      <c r="Q876" s="259">
        <f>ROUND(SUMIF('AV-Bewegungsdaten'!B:B,$A876,'AV-Bewegungsdaten'!E:E),5)</f>
        <v>0</v>
      </c>
      <c r="S876" s="444"/>
      <c r="T876" s="444"/>
      <c r="U876" s="261">
        <f>ROUND(SUMIF('DV-Bewegungsdaten'!B:B,A876,'DV-Bewegungsdaten'!D:D),3)</f>
        <v>0</v>
      </c>
      <c r="V876" s="259">
        <f>ROUND(SUMIF('DV-Bewegungsdaten'!B:B,A876,'DV-Bewegungsdaten'!E:E),5)</f>
        <v>0</v>
      </c>
      <c r="X876" s="444"/>
      <c r="Y876" s="444"/>
      <c r="AK876" s="305"/>
    </row>
    <row r="877" spans="1:37" ht="15" customHeight="1" x14ac:dyDescent="0.25">
      <c r="A877" s="103" t="s">
        <v>54</v>
      </c>
      <c r="B877" s="101" t="s">
        <v>2068</v>
      </c>
      <c r="C877" s="101" t="s">
        <v>4155</v>
      </c>
      <c r="D877" s="101" t="s">
        <v>1588</v>
      </c>
      <c r="E877" s="101" t="s">
        <v>1533</v>
      </c>
      <c r="F877" s="102">
        <v>24.67</v>
      </c>
      <c r="G877" s="102">
        <v>24.87</v>
      </c>
      <c r="H877" s="102">
        <v>19.739999999999998</v>
      </c>
      <c r="I877" s="102"/>
      <c r="J877" s="445"/>
      <c r="K877" s="258">
        <f>ROUND(SUMIF('VGT-Bewegungsdaten'!B:B,A877,'VGT-Bewegungsdaten'!D:D),3)</f>
        <v>0</v>
      </c>
      <c r="L877" s="259">
        <f>ROUND(SUMIF('VGT-Bewegungsdaten'!B:B,$A877,'VGT-Bewegungsdaten'!E:E),5)</f>
        <v>0</v>
      </c>
      <c r="N877" s="298" t="s">
        <v>4918</v>
      </c>
      <c r="O877" s="298" t="s">
        <v>4925</v>
      </c>
      <c r="P877" s="261">
        <f>ROUND(SUMIF('AV-Bewegungsdaten'!B:B,A877,'AV-Bewegungsdaten'!D:D),3)</f>
        <v>0</v>
      </c>
      <c r="Q877" s="259">
        <f>ROUND(SUMIF('AV-Bewegungsdaten'!B:B,$A877,'AV-Bewegungsdaten'!E:E),5)</f>
        <v>0</v>
      </c>
      <c r="S877" s="444"/>
      <c r="T877" s="444"/>
      <c r="U877" s="261">
        <f>ROUND(SUMIF('DV-Bewegungsdaten'!B:B,A877,'DV-Bewegungsdaten'!D:D),3)</f>
        <v>0</v>
      </c>
      <c r="V877" s="259">
        <f>ROUND(SUMIF('DV-Bewegungsdaten'!B:B,A877,'DV-Bewegungsdaten'!E:E),5)</f>
        <v>0</v>
      </c>
      <c r="X877" s="444"/>
      <c r="Y877" s="444"/>
      <c r="AK877" s="305"/>
    </row>
    <row r="878" spans="1:37" ht="15" customHeight="1" x14ac:dyDescent="0.25">
      <c r="A878" s="103" t="s">
        <v>55</v>
      </c>
      <c r="B878" s="101" t="s">
        <v>2068</v>
      </c>
      <c r="C878" s="101" t="s">
        <v>4155</v>
      </c>
      <c r="D878" s="101" t="s">
        <v>1590</v>
      </c>
      <c r="E878" s="101" t="s">
        <v>1536</v>
      </c>
      <c r="F878" s="102">
        <v>24.67</v>
      </c>
      <c r="G878" s="102">
        <v>24.87</v>
      </c>
      <c r="H878" s="102">
        <v>19.739999999999998</v>
      </c>
      <c r="I878" s="102"/>
      <c r="J878" s="445"/>
      <c r="K878" s="258">
        <f>ROUND(SUMIF('VGT-Bewegungsdaten'!B:B,A878,'VGT-Bewegungsdaten'!D:D),3)</f>
        <v>0</v>
      </c>
      <c r="L878" s="259">
        <f>ROUND(SUMIF('VGT-Bewegungsdaten'!B:B,$A878,'VGT-Bewegungsdaten'!E:E),5)</f>
        <v>0</v>
      </c>
      <c r="N878" s="298" t="s">
        <v>4918</v>
      </c>
      <c r="O878" s="298" t="s">
        <v>4925</v>
      </c>
      <c r="P878" s="261">
        <f>ROUND(SUMIF('AV-Bewegungsdaten'!B:B,A878,'AV-Bewegungsdaten'!D:D),3)</f>
        <v>0</v>
      </c>
      <c r="Q878" s="259">
        <f>ROUND(SUMIF('AV-Bewegungsdaten'!B:B,$A878,'AV-Bewegungsdaten'!E:E),5)</f>
        <v>0</v>
      </c>
      <c r="S878" s="444"/>
      <c r="T878" s="444"/>
      <c r="U878" s="261">
        <f>ROUND(SUMIF('DV-Bewegungsdaten'!B:B,A878,'DV-Bewegungsdaten'!D:D),3)</f>
        <v>0</v>
      </c>
      <c r="V878" s="259">
        <f>ROUND(SUMIF('DV-Bewegungsdaten'!B:B,A878,'DV-Bewegungsdaten'!E:E),5)</f>
        <v>0</v>
      </c>
      <c r="X878" s="444"/>
      <c r="Y878" s="444"/>
      <c r="AK878" s="305"/>
    </row>
    <row r="879" spans="1:37" ht="15" customHeight="1" x14ac:dyDescent="0.25">
      <c r="A879" s="103" t="s">
        <v>2665</v>
      </c>
      <c r="B879" s="101" t="s">
        <v>2068</v>
      </c>
      <c r="C879" s="101" t="s">
        <v>4155</v>
      </c>
      <c r="D879" s="101" t="s">
        <v>2554</v>
      </c>
      <c r="E879" s="101" t="s">
        <v>2536</v>
      </c>
      <c r="F879" s="102">
        <v>24.64</v>
      </c>
      <c r="G879" s="102">
        <v>24.84</v>
      </c>
      <c r="H879" s="102">
        <v>19.71</v>
      </c>
      <c r="I879" s="102"/>
      <c r="J879" s="445"/>
      <c r="K879" s="258">
        <f>ROUND(SUMIF('VGT-Bewegungsdaten'!B:B,A879,'VGT-Bewegungsdaten'!D:D),3)</f>
        <v>0</v>
      </c>
      <c r="L879" s="259">
        <f>ROUND(SUMIF('VGT-Bewegungsdaten'!B:B,$A879,'VGT-Bewegungsdaten'!E:E),5)</f>
        <v>0</v>
      </c>
      <c r="N879" s="298" t="s">
        <v>4918</v>
      </c>
      <c r="O879" s="298" t="s">
        <v>4925</v>
      </c>
      <c r="P879" s="261">
        <f>ROUND(SUMIF('AV-Bewegungsdaten'!B:B,A879,'AV-Bewegungsdaten'!D:D),3)</f>
        <v>0</v>
      </c>
      <c r="Q879" s="259">
        <f>ROUND(SUMIF('AV-Bewegungsdaten'!B:B,$A879,'AV-Bewegungsdaten'!E:E),5)</f>
        <v>0</v>
      </c>
      <c r="S879" s="444"/>
      <c r="T879" s="444"/>
      <c r="U879" s="261">
        <f>ROUND(SUMIF('DV-Bewegungsdaten'!B:B,A879,'DV-Bewegungsdaten'!D:D),3)</f>
        <v>0</v>
      </c>
      <c r="V879" s="259">
        <f>ROUND(SUMIF('DV-Bewegungsdaten'!B:B,A879,'DV-Bewegungsdaten'!E:E),5)</f>
        <v>0</v>
      </c>
      <c r="X879" s="444"/>
      <c r="Y879" s="444"/>
      <c r="AK879" s="305"/>
    </row>
    <row r="880" spans="1:37" ht="15" customHeight="1" x14ac:dyDescent="0.25">
      <c r="A880" s="103" t="s">
        <v>3408</v>
      </c>
      <c r="B880" s="101" t="s">
        <v>2068</v>
      </c>
      <c r="C880" s="101" t="s">
        <v>4155</v>
      </c>
      <c r="D880" s="101" t="s">
        <v>3297</v>
      </c>
      <c r="E880" s="101" t="s">
        <v>3279</v>
      </c>
      <c r="F880" s="102">
        <v>24.61</v>
      </c>
      <c r="G880" s="102">
        <v>24.81</v>
      </c>
      <c r="H880" s="102">
        <v>19.690000000000001</v>
      </c>
      <c r="I880" s="102"/>
      <c r="J880" s="445"/>
      <c r="K880" s="258">
        <f>ROUND(SUMIF('VGT-Bewegungsdaten'!B:B,A880,'VGT-Bewegungsdaten'!D:D),3)</f>
        <v>0</v>
      </c>
      <c r="L880" s="259">
        <f>ROUND(SUMIF('VGT-Bewegungsdaten'!B:B,$A880,'VGT-Bewegungsdaten'!E:E),5)</f>
        <v>0</v>
      </c>
      <c r="N880" s="298" t="s">
        <v>4918</v>
      </c>
      <c r="O880" s="298" t="s">
        <v>4925</v>
      </c>
      <c r="P880" s="261">
        <f>ROUND(SUMIF('AV-Bewegungsdaten'!B:B,A880,'AV-Bewegungsdaten'!D:D),3)</f>
        <v>0</v>
      </c>
      <c r="Q880" s="259">
        <f>ROUND(SUMIF('AV-Bewegungsdaten'!B:B,$A880,'AV-Bewegungsdaten'!E:E),5)</f>
        <v>0</v>
      </c>
      <c r="S880" s="444"/>
      <c r="T880" s="444"/>
      <c r="U880" s="261">
        <f>ROUND(SUMIF('DV-Bewegungsdaten'!B:B,A880,'DV-Bewegungsdaten'!D:D),3)</f>
        <v>0</v>
      </c>
      <c r="V880" s="259">
        <f>ROUND(SUMIF('DV-Bewegungsdaten'!B:B,A880,'DV-Bewegungsdaten'!E:E),5)</f>
        <v>0</v>
      </c>
      <c r="X880" s="444"/>
      <c r="Y880" s="444"/>
      <c r="AK880" s="305"/>
    </row>
    <row r="881" spans="1:37" ht="15" customHeight="1" x14ac:dyDescent="0.25">
      <c r="A881" s="103" t="s">
        <v>4170</v>
      </c>
      <c r="B881" s="101" t="s">
        <v>2068</v>
      </c>
      <c r="C881" s="101" t="s">
        <v>4155</v>
      </c>
      <c r="D881" s="101" t="s">
        <v>4058</v>
      </c>
      <c r="E881" s="101" t="s">
        <v>4040</v>
      </c>
      <c r="F881" s="102">
        <v>24.58</v>
      </c>
      <c r="G881" s="102">
        <v>24.779999999999998</v>
      </c>
      <c r="H881" s="102">
        <v>19.66</v>
      </c>
      <c r="I881" s="102"/>
      <c r="J881" s="445"/>
      <c r="K881" s="258">
        <f>ROUND(SUMIF('VGT-Bewegungsdaten'!B:B,A881,'VGT-Bewegungsdaten'!D:D),3)</f>
        <v>0</v>
      </c>
      <c r="L881" s="259">
        <f>ROUND(SUMIF('VGT-Bewegungsdaten'!B:B,$A881,'VGT-Bewegungsdaten'!E:E),5)</f>
        <v>0</v>
      </c>
      <c r="N881" s="298" t="s">
        <v>4918</v>
      </c>
      <c r="O881" s="298" t="s">
        <v>4925</v>
      </c>
      <c r="P881" s="261">
        <f>ROUND(SUMIF('AV-Bewegungsdaten'!B:B,A881,'AV-Bewegungsdaten'!D:D),3)</f>
        <v>0</v>
      </c>
      <c r="Q881" s="259">
        <f>ROUND(SUMIF('AV-Bewegungsdaten'!B:B,$A881,'AV-Bewegungsdaten'!E:E),5)</f>
        <v>0</v>
      </c>
      <c r="S881" s="444"/>
      <c r="T881" s="444"/>
      <c r="U881" s="261">
        <f>ROUND(SUMIF('DV-Bewegungsdaten'!B:B,A881,'DV-Bewegungsdaten'!D:D),3)</f>
        <v>0</v>
      </c>
      <c r="V881" s="259">
        <f>ROUND(SUMIF('DV-Bewegungsdaten'!B:B,A881,'DV-Bewegungsdaten'!E:E),5)</f>
        <v>0</v>
      </c>
      <c r="X881" s="444"/>
      <c r="Y881" s="444"/>
      <c r="AK881" s="305"/>
    </row>
    <row r="882" spans="1:37" ht="15" customHeight="1" x14ac:dyDescent="0.25">
      <c r="A882" s="103" t="s">
        <v>56</v>
      </c>
      <c r="B882" s="101" t="s">
        <v>2068</v>
      </c>
      <c r="C882" s="101" t="s">
        <v>4155</v>
      </c>
      <c r="D882" s="101" t="s">
        <v>1592</v>
      </c>
      <c r="E882" s="101" t="s">
        <v>2443</v>
      </c>
      <c r="F882" s="102">
        <v>24.67</v>
      </c>
      <c r="G882" s="102">
        <v>24.87</v>
      </c>
      <c r="H882" s="102">
        <v>19.739999999999998</v>
      </c>
      <c r="I882" s="102"/>
      <c r="J882" s="445"/>
      <c r="K882" s="258">
        <f>ROUND(SUMIF('VGT-Bewegungsdaten'!B:B,A882,'VGT-Bewegungsdaten'!D:D),3)</f>
        <v>0</v>
      </c>
      <c r="L882" s="259">
        <f>ROUND(SUMIF('VGT-Bewegungsdaten'!B:B,$A882,'VGT-Bewegungsdaten'!E:E),5)</f>
        <v>0</v>
      </c>
      <c r="N882" s="298" t="s">
        <v>4918</v>
      </c>
      <c r="O882" s="298" t="s">
        <v>4925</v>
      </c>
      <c r="P882" s="261">
        <f>ROUND(SUMIF('AV-Bewegungsdaten'!B:B,A882,'AV-Bewegungsdaten'!D:D),3)</f>
        <v>0</v>
      </c>
      <c r="Q882" s="259">
        <f>ROUND(SUMIF('AV-Bewegungsdaten'!B:B,$A882,'AV-Bewegungsdaten'!E:E),5)</f>
        <v>0</v>
      </c>
      <c r="S882" s="444"/>
      <c r="T882" s="444"/>
      <c r="U882" s="261">
        <f>ROUND(SUMIF('DV-Bewegungsdaten'!B:B,A882,'DV-Bewegungsdaten'!D:D),3)</f>
        <v>0</v>
      </c>
      <c r="V882" s="259">
        <f>ROUND(SUMIF('DV-Bewegungsdaten'!B:B,A882,'DV-Bewegungsdaten'!E:E),5)</f>
        <v>0</v>
      </c>
      <c r="X882" s="444"/>
      <c r="Y882" s="444"/>
      <c r="AK882" s="305"/>
    </row>
    <row r="883" spans="1:37" ht="15" customHeight="1" x14ac:dyDescent="0.25">
      <c r="A883" s="103" t="s">
        <v>57</v>
      </c>
      <c r="B883" s="101" t="s">
        <v>2068</v>
      </c>
      <c r="C883" s="101" t="s">
        <v>4155</v>
      </c>
      <c r="D883" s="101" t="s">
        <v>58</v>
      </c>
      <c r="E883" s="101" t="s">
        <v>2446</v>
      </c>
      <c r="F883" s="102">
        <v>26.67</v>
      </c>
      <c r="G883" s="102">
        <v>26.87</v>
      </c>
      <c r="H883" s="102">
        <v>21.34</v>
      </c>
      <c r="I883" s="102"/>
      <c r="J883" s="445"/>
      <c r="K883" s="258">
        <f>ROUND(SUMIF('VGT-Bewegungsdaten'!B:B,A883,'VGT-Bewegungsdaten'!D:D),3)</f>
        <v>0</v>
      </c>
      <c r="L883" s="259">
        <f>ROUND(SUMIF('VGT-Bewegungsdaten'!B:B,$A883,'VGT-Bewegungsdaten'!E:E),5)</f>
        <v>0</v>
      </c>
      <c r="N883" s="298" t="s">
        <v>4918</v>
      </c>
      <c r="O883" s="298" t="s">
        <v>4925</v>
      </c>
      <c r="P883" s="261">
        <f>ROUND(SUMIF('AV-Bewegungsdaten'!B:B,A883,'AV-Bewegungsdaten'!D:D),3)</f>
        <v>0</v>
      </c>
      <c r="Q883" s="259">
        <f>ROUND(SUMIF('AV-Bewegungsdaten'!B:B,$A883,'AV-Bewegungsdaten'!E:E),5)</f>
        <v>0</v>
      </c>
      <c r="S883" s="444"/>
      <c r="T883" s="444"/>
      <c r="U883" s="261">
        <f>ROUND(SUMIF('DV-Bewegungsdaten'!B:B,A883,'DV-Bewegungsdaten'!D:D),3)</f>
        <v>0</v>
      </c>
      <c r="V883" s="259">
        <f>ROUND(SUMIF('DV-Bewegungsdaten'!B:B,A883,'DV-Bewegungsdaten'!E:E),5)</f>
        <v>0</v>
      </c>
      <c r="X883" s="444"/>
      <c r="Y883" s="444"/>
      <c r="AK883" s="305"/>
    </row>
    <row r="884" spans="1:37" ht="15" customHeight="1" x14ac:dyDescent="0.25">
      <c r="A884" s="103" t="s">
        <v>59</v>
      </c>
      <c r="B884" s="101" t="s">
        <v>2068</v>
      </c>
      <c r="C884" s="101" t="s">
        <v>4155</v>
      </c>
      <c r="D884" s="101" t="s">
        <v>1594</v>
      </c>
      <c r="E884" s="101" t="s">
        <v>1533</v>
      </c>
      <c r="F884" s="102">
        <v>27.67</v>
      </c>
      <c r="G884" s="102">
        <v>27.87</v>
      </c>
      <c r="H884" s="102">
        <v>22.14</v>
      </c>
      <c r="I884" s="102"/>
      <c r="J884" s="445"/>
      <c r="K884" s="258">
        <f>ROUND(SUMIF('VGT-Bewegungsdaten'!B:B,A884,'VGT-Bewegungsdaten'!D:D),3)</f>
        <v>0</v>
      </c>
      <c r="L884" s="259">
        <f>ROUND(SUMIF('VGT-Bewegungsdaten'!B:B,$A884,'VGT-Bewegungsdaten'!E:E),5)</f>
        <v>0</v>
      </c>
      <c r="N884" s="298" t="s">
        <v>4918</v>
      </c>
      <c r="O884" s="298" t="s">
        <v>4925</v>
      </c>
      <c r="P884" s="261">
        <f>ROUND(SUMIF('AV-Bewegungsdaten'!B:B,A884,'AV-Bewegungsdaten'!D:D),3)</f>
        <v>0</v>
      </c>
      <c r="Q884" s="259">
        <f>ROUND(SUMIF('AV-Bewegungsdaten'!B:B,$A884,'AV-Bewegungsdaten'!E:E),5)</f>
        <v>0</v>
      </c>
      <c r="S884" s="444"/>
      <c r="T884" s="444"/>
      <c r="U884" s="261">
        <f>ROUND(SUMIF('DV-Bewegungsdaten'!B:B,A884,'DV-Bewegungsdaten'!D:D),3)</f>
        <v>0</v>
      </c>
      <c r="V884" s="259">
        <f>ROUND(SUMIF('DV-Bewegungsdaten'!B:B,A884,'DV-Bewegungsdaten'!E:E),5)</f>
        <v>0</v>
      </c>
      <c r="X884" s="444"/>
      <c r="Y884" s="444"/>
      <c r="AK884" s="305"/>
    </row>
    <row r="885" spans="1:37" ht="15" customHeight="1" x14ac:dyDescent="0.25">
      <c r="A885" s="103" t="s">
        <v>60</v>
      </c>
      <c r="B885" s="101" t="s">
        <v>2068</v>
      </c>
      <c r="C885" s="101" t="s">
        <v>4155</v>
      </c>
      <c r="D885" s="101" t="s">
        <v>1596</v>
      </c>
      <c r="E885" s="101" t="s">
        <v>1536</v>
      </c>
      <c r="F885" s="102">
        <v>27.67</v>
      </c>
      <c r="G885" s="102">
        <v>27.87</v>
      </c>
      <c r="H885" s="102">
        <v>22.14</v>
      </c>
      <c r="I885" s="102"/>
      <c r="J885" s="445"/>
      <c r="K885" s="258">
        <f>ROUND(SUMIF('VGT-Bewegungsdaten'!B:B,A885,'VGT-Bewegungsdaten'!D:D),3)</f>
        <v>0</v>
      </c>
      <c r="L885" s="259">
        <f>ROUND(SUMIF('VGT-Bewegungsdaten'!B:B,$A885,'VGT-Bewegungsdaten'!E:E),5)</f>
        <v>0</v>
      </c>
      <c r="N885" s="298" t="s">
        <v>4918</v>
      </c>
      <c r="O885" s="298" t="s">
        <v>4925</v>
      </c>
      <c r="P885" s="261">
        <f>ROUND(SUMIF('AV-Bewegungsdaten'!B:B,A885,'AV-Bewegungsdaten'!D:D),3)</f>
        <v>0</v>
      </c>
      <c r="Q885" s="259">
        <f>ROUND(SUMIF('AV-Bewegungsdaten'!B:B,$A885,'AV-Bewegungsdaten'!E:E),5)</f>
        <v>0</v>
      </c>
      <c r="S885" s="444"/>
      <c r="T885" s="444"/>
      <c r="U885" s="261">
        <f>ROUND(SUMIF('DV-Bewegungsdaten'!B:B,A885,'DV-Bewegungsdaten'!D:D),3)</f>
        <v>0</v>
      </c>
      <c r="V885" s="259">
        <f>ROUND(SUMIF('DV-Bewegungsdaten'!B:B,A885,'DV-Bewegungsdaten'!E:E),5)</f>
        <v>0</v>
      </c>
      <c r="X885" s="444"/>
      <c r="Y885" s="444"/>
      <c r="AK885" s="305"/>
    </row>
    <row r="886" spans="1:37" ht="15" customHeight="1" x14ac:dyDescent="0.25">
      <c r="A886" s="103" t="s">
        <v>2666</v>
      </c>
      <c r="B886" s="101" t="s">
        <v>2068</v>
      </c>
      <c r="C886" s="101" t="s">
        <v>4155</v>
      </c>
      <c r="D886" s="101" t="s">
        <v>2556</v>
      </c>
      <c r="E886" s="101" t="s">
        <v>2536</v>
      </c>
      <c r="F886" s="102">
        <v>27.64</v>
      </c>
      <c r="G886" s="102">
        <v>27.84</v>
      </c>
      <c r="H886" s="102">
        <v>22.11</v>
      </c>
      <c r="I886" s="102"/>
      <c r="J886" s="445"/>
      <c r="K886" s="258">
        <f>ROUND(SUMIF('VGT-Bewegungsdaten'!B:B,A886,'VGT-Bewegungsdaten'!D:D),3)</f>
        <v>0</v>
      </c>
      <c r="L886" s="259">
        <f>ROUND(SUMIF('VGT-Bewegungsdaten'!B:B,$A886,'VGT-Bewegungsdaten'!E:E),5)</f>
        <v>0</v>
      </c>
      <c r="N886" s="298" t="s">
        <v>4918</v>
      </c>
      <c r="O886" s="298" t="s">
        <v>4925</v>
      </c>
      <c r="P886" s="261">
        <f>ROUND(SUMIF('AV-Bewegungsdaten'!B:B,A886,'AV-Bewegungsdaten'!D:D),3)</f>
        <v>0</v>
      </c>
      <c r="Q886" s="259">
        <f>ROUND(SUMIF('AV-Bewegungsdaten'!B:B,$A886,'AV-Bewegungsdaten'!E:E),5)</f>
        <v>0</v>
      </c>
      <c r="S886" s="444"/>
      <c r="T886" s="444"/>
      <c r="U886" s="261">
        <f>ROUND(SUMIF('DV-Bewegungsdaten'!B:B,A886,'DV-Bewegungsdaten'!D:D),3)</f>
        <v>0</v>
      </c>
      <c r="V886" s="259">
        <f>ROUND(SUMIF('DV-Bewegungsdaten'!B:B,A886,'DV-Bewegungsdaten'!E:E),5)</f>
        <v>0</v>
      </c>
      <c r="X886" s="444"/>
      <c r="Y886" s="444"/>
      <c r="AK886" s="305"/>
    </row>
    <row r="887" spans="1:37" ht="15" customHeight="1" x14ac:dyDescent="0.25">
      <c r="A887" s="103" t="s">
        <v>3409</v>
      </c>
      <c r="B887" s="101" t="s">
        <v>2068</v>
      </c>
      <c r="C887" s="101" t="s">
        <v>4155</v>
      </c>
      <c r="D887" s="101" t="s">
        <v>3299</v>
      </c>
      <c r="E887" s="101" t="s">
        <v>3279</v>
      </c>
      <c r="F887" s="102">
        <v>27.61</v>
      </c>
      <c r="G887" s="102">
        <v>27.81</v>
      </c>
      <c r="H887" s="102">
        <v>22.09</v>
      </c>
      <c r="I887" s="102"/>
      <c r="J887" s="445"/>
      <c r="K887" s="258">
        <f>ROUND(SUMIF('VGT-Bewegungsdaten'!B:B,A887,'VGT-Bewegungsdaten'!D:D),3)</f>
        <v>0</v>
      </c>
      <c r="L887" s="259">
        <f>ROUND(SUMIF('VGT-Bewegungsdaten'!B:B,$A887,'VGT-Bewegungsdaten'!E:E),5)</f>
        <v>0</v>
      </c>
      <c r="N887" s="298" t="s">
        <v>4918</v>
      </c>
      <c r="O887" s="298" t="s">
        <v>4925</v>
      </c>
      <c r="P887" s="261">
        <f>ROUND(SUMIF('AV-Bewegungsdaten'!B:B,A887,'AV-Bewegungsdaten'!D:D),3)</f>
        <v>0</v>
      </c>
      <c r="Q887" s="259">
        <f>ROUND(SUMIF('AV-Bewegungsdaten'!B:B,$A887,'AV-Bewegungsdaten'!E:E),5)</f>
        <v>0</v>
      </c>
      <c r="S887" s="444"/>
      <c r="T887" s="444"/>
      <c r="U887" s="261">
        <f>ROUND(SUMIF('DV-Bewegungsdaten'!B:B,A887,'DV-Bewegungsdaten'!D:D),3)</f>
        <v>0</v>
      </c>
      <c r="V887" s="259">
        <f>ROUND(SUMIF('DV-Bewegungsdaten'!B:B,A887,'DV-Bewegungsdaten'!E:E),5)</f>
        <v>0</v>
      </c>
      <c r="X887" s="444"/>
      <c r="Y887" s="444"/>
      <c r="AK887" s="305"/>
    </row>
    <row r="888" spans="1:37" ht="15" customHeight="1" x14ac:dyDescent="0.25">
      <c r="A888" s="103" t="s">
        <v>4171</v>
      </c>
      <c r="B888" s="101" t="s">
        <v>2068</v>
      </c>
      <c r="C888" s="101" t="s">
        <v>4155</v>
      </c>
      <c r="D888" s="101" t="s">
        <v>4060</v>
      </c>
      <c r="E888" s="101" t="s">
        <v>4040</v>
      </c>
      <c r="F888" s="102">
        <v>27.58</v>
      </c>
      <c r="G888" s="102">
        <v>27.779999999999998</v>
      </c>
      <c r="H888" s="102">
        <v>22.06</v>
      </c>
      <c r="I888" s="102"/>
      <c r="J888" s="445"/>
      <c r="K888" s="258">
        <f>ROUND(SUMIF('VGT-Bewegungsdaten'!B:B,A888,'VGT-Bewegungsdaten'!D:D),3)</f>
        <v>0</v>
      </c>
      <c r="L888" s="259">
        <f>ROUND(SUMIF('VGT-Bewegungsdaten'!B:B,$A888,'VGT-Bewegungsdaten'!E:E),5)</f>
        <v>0</v>
      </c>
      <c r="N888" s="298" t="s">
        <v>4918</v>
      </c>
      <c r="O888" s="298" t="s">
        <v>4925</v>
      </c>
      <c r="P888" s="261">
        <f>ROUND(SUMIF('AV-Bewegungsdaten'!B:B,A888,'AV-Bewegungsdaten'!D:D),3)</f>
        <v>0</v>
      </c>
      <c r="Q888" s="259">
        <f>ROUND(SUMIF('AV-Bewegungsdaten'!B:B,$A888,'AV-Bewegungsdaten'!E:E),5)</f>
        <v>0</v>
      </c>
      <c r="S888" s="444"/>
      <c r="T888" s="444"/>
      <c r="U888" s="261">
        <f>ROUND(SUMIF('DV-Bewegungsdaten'!B:B,A888,'DV-Bewegungsdaten'!D:D),3)</f>
        <v>0</v>
      </c>
      <c r="V888" s="259">
        <f>ROUND(SUMIF('DV-Bewegungsdaten'!B:B,A888,'DV-Bewegungsdaten'!E:E),5)</f>
        <v>0</v>
      </c>
      <c r="X888" s="444"/>
      <c r="Y888" s="444"/>
      <c r="AK888" s="305"/>
    </row>
    <row r="889" spans="1:37" ht="15" customHeight="1" x14ac:dyDescent="0.25">
      <c r="A889" s="103" t="s">
        <v>61</v>
      </c>
      <c r="B889" s="101" t="s">
        <v>2068</v>
      </c>
      <c r="C889" s="101" t="s">
        <v>4155</v>
      </c>
      <c r="D889" s="101" t="s">
        <v>1598</v>
      </c>
      <c r="E889" s="101" t="s">
        <v>2443</v>
      </c>
      <c r="F889" s="102">
        <v>25.67</v>
      </c>
      <c r="G889" s="102">
        <v>25.87</v>
      </c>
      <c r="H889" s="102">
        <v>20.54</v>
      </c>
      <c r="I889" s="102"/>
      <c r="J889" s="445"/>
      <c r="K889" s="258">
        <f>ROUND(SUMIF('VGT-Bewegungsdaten'!B:B,A889,'VGT-Bewegungsdaten'!D:D),3)</f>
        <v>0</v>
      </c>
      <c r="L889" s="259">
        <f>ROUND(SUMIF('VGT-Bewegungsdaten'!B:B,$A889,'VGT-Bewegungsdaten'!E:E),5)</f>
        <v>0</v>
      </c>
      <c r="N889" s="298" t="s">
        <v>4918</v>
      </c>
      <c r="O889" s="298" t="s">
        <v>4925</v>
      </c>
      <c r="P889" s="261">
        <f>ROUND(SUMIF('AV-Bewegungsdaten'!B:B,A889,'AV-Bewegungsdaten'!D:D),3)</f>
        <v>0</v>
      </c>
      <c r="Q889" s="259">
        <f>ROUND(SUMIF('AV-Bewegungsdaten'!B:B,$A889,'AV-Bewegungsdaten'!E:E),5)</f>
        <v>0</v>
      </c>
      <c r="S889" s="444"/>
      <c r="T889" s="444"/>
      <c r="U889" s="261">
        <f>ROUND(SUMIF('DV-Bewegungsdaten'!B:B,A889,'DV-Bewegungsdaten'!D:D),3)</f>
        <v>0</v>
      </c>
      <c r="V889" s="259">
        <f>ROUND(SUMIF('DV-Bewegungsdaten'!B:B,A889,'DV-Bewegungsdaten'!E:E),5)</f>
        <v>0</v>
      </c>
      <c r="X889" s="444"/>
      <c r="Y889" s="444"/>
      <c r="AK889" s="305"/>
    </row>
    <row r="890" spans="1:37" ht="15" customHeight="1" x14ac:dyDescent="0.25">
      <c r="A890" s="103" t="s">
        <v>62</v>
      </c>
      <c r="B890" s="101" t="s">
        <v>2068</v>
      </c>
      <c r="C890" s="101" t="s">
        <v>4155</v>
      </c>
      <c r="D890" s="101" t="s">
        <v>63</v>
      </c>
      <c r="E890" s="101" t="s">
        <v>2446</v>
      </c>
      <c r="F890" s="102">
        <v>27.67</v>
      </c>
      <c r="G890" s="102">
        <v>27.87</v>
      </c>
      <c r="H890" s="102">
        <v>22.14</v>
      </c>
      <c r="I890" s="102"/>
      <c r="J890" s="445"/>
      <c r="K890" s="258">
        <f>ROUND(SUMIF('VGT-Bewegungsdaten'!B:B,A890,'VGT-Bewegungsdaten'!D:D),3)</f>
        <v>0</v>
      </c>
      <c r="L890" s="259">
        <f>ROUND(SUMIF('VGT-Bewegungsdaten'!B:B,$A890,'VGT-Bewegungsdaten'!E:E),5)</f>
        <v>0</v>
      </c>
      <c r="N890" s="298" t="s">
        <v>4918</v>
      </c>
      <c r="O890" s="298" t="s">
        <v>4925</v>
      </c>
      <c r="P890" s="261">
        <f>ROUND(SUMIF('AV-Bewegungsdaten'!B:B,A890,'AV-Bewegungsdaten'!D:D),3)</f>
        <v>0</v>
      </c>
      <c r="Q890" s="259">
        <f>ROUND(SUMIF('AV-Bewegungsdaten'!B:B,$A890,'AV-Bewegungsdaten'!E:E),5)</f>
        <v>0</v>
      </c>
      <c r="S890" s="444"/>
      <c r="T890" s="444"/>
      <c r="U890" s="261">
        <f>ROUND(SUMIF('DV-Bewegungsdaten'!B:B,A890,'DV-Bewegungsdaten'!D:D),3)</f>
        <v>0</v>
      </c>
      <c r="V890" s="259">
        <f>ROUND(SUMIF('DV-Bewegungsdaten'!B:B,A890,'DV-Bewegungsdaten'!E:E),5)</f>
        <v>0</v>
      </c>
      <c r="X890" s="444"/>
      <c r="Y890" s="444"/>
      <c r="AK890" s="305"/>
    </row>
    <row r="891" spans="1:37" ht="15" customHeight="1" x14ac:dyDescent="0.25">
      <c r="A891" s="103" t="s">
        <v>64</v>
      </c>
      <c r="B891" s="101" t="s">
        <v>2068</v>
      </c>
      <c r="C891" s="101" t="s">
        <v>4155</v>
      </c>
      <c r="D891" s="101" t="s">
        <v>1600</v>
      </c>
      <c r="E891" s="101" t="s">
        <v>1533</v>
      </c>
      <c r="F891" s="102">
        <v>28.67</v>
      </c>
      <c r="G891" s="102">
        <v>28.87</v>
      </c>
      <c r="H891" s="102">
        <v>22.94</v>
      </c>
      <c r="I891" s="102"/>
      <c r="J891" s="445"/>
      <c r="K891" s="258">
        <f>ROUND(SUMIF('VGT-Bewegungsdaten'!B:B,A891,'VGT-Bewegungsdaten'!D:D),3)</f>
        <v>0</v>
      </c>
      <c r="L891" s="259">
        <f>ROUND(SUMIF('VGT-Bewegungsdaten'!B:B,$A891,'VGT-Bewegungsdaten'!E:E),5)</f>
        <v>0</v>
      </c>
      <c r="N891" s="298" t="s">
        <v>4918</v>
      </c>
      <c r="O891" s="298" t="s">
        <v>4925</v>
      </c>
      <c r="P891" s="261">
        <f>ROUND(SUMIF('AV-Bewegungsdaten'!B:B,A891,'AV-Bewegungsdaten'!D:D),3)</f>
        <v>0</v>
      </c>
      <c r="Q891" s="259">
        <f>ROUND(SUMIF('AV-Bewegungsdaten'!B:B,$A891,'AV-Bewegungsdaten'!E:E),5)</f>
        <v>0</v>
      </c>
      <c r="S891" s="444"/>
      <c r="T891" s="444"/>
      <c r="U891" s="261">
        <f>ROUND(SUMIF('DV-Bewegungsdaten'!B:B,A891,'DV-Bewegungsdaten'!D:D),3)</f>
        <v>0</v>
      </c>
      <c r="V891" s="259">
        <f>ROUND(SUMIF('DV-Bewegungsdaten'!B:B,A891,'DV-Bewegungsdaten'!E:E),5)</f>
        <v>0</v>
      </c>
      <c r="X891" s="444"/>
      <c r="Y891" s="444"/>
      <c r="AK891" s="305"/>
    </row>
    <row r="892" spans="1:37" ht="15" customHeight="1" x14ac:dyDescent="0.25">
      <c r="A892" s="103" t="s">
        <v>65</v>
      </c>
      <c r="B892" s="101" t="s">
        <v>2068</v>
      </c>
      <c r="C892" s="101" t="s">
        <v>4155</v>
      </c>
      <c r="D892" s="101" t="s">
        <v>1602</v>
      </c>
      <c r="E892" s="101" t="s">
        <v>1536</v>
      </c>
      <c r="F892" s="102">
        <v>28.67</v>
      </c>
      <c r="G892" s="102">
        <v>28.87</v>
      </c>
      <c r="H892" s="102">
        <v>22.94</v>
      </c>
      <c r="I892" s="102"/>
      <c r="J892" s="445"/>
      <c r="K892" s="258">
        <f>ROUND(SUMIF('VGT-Bewegungsdaten'!B:B,A892,'VGT-Bewegungsdaten'!D:D),3)</f>
        <v>0</v>
      </c>
      <c r="L892" s="259">
        <f>ROUND(SUMIF('VGT-Bewegungsdaten'!B:B,$A892,'VGT-Bewegungsdaten'!E:E),5)</f>
        <v>0</v>
      </c>
      <c r="N892" s="298" t="s">
        <v>4918</v>
      </c>
      <c r="O892" s="298" t="s">
        <v>4925</v>
      </c>
      <c r="P892" s="261">
        <f>ROUND(SUMIF('AV-Bewegungsdaten'!B:B,A892,'AV-Bewegungsdaten'!D:D),3)</f>
        <v>0</v>
      </c>
      <c r="Q892" s="259">
        <f>ROUND(SUMIF('AV-Bewegungsdaten'!B:B,$A892,'AV-Bewegungsdaten'!E:E),5)</f>
        <v>0</v>
      </c>
      <c r="S892" s="444"/>
      <c r="T892" s="444"/>
      <c r="U892" s="261">
        <f>ROUND(SUMIF('DV-Bewegungsdaten'!B:B,A892,'DV-Bewegungsdaten'!D:D),3)</f>
        <v>0</v>
      </c>
      <c r="V892" s="259">
        <f>ROUND(SUMIF('DV-Bewegungsdaten'!B:B,A892,'DV-Bewegungsdaten'!E:E),5)</f>
        <v>0</v>
      </c>
      <c r="X892" s="444"/>
      <c r="Y892" s="444"/>
      <c r="AK892" s="305"/>
    </row>
    <row r="893" spans="1:37" ht="15" customHeight="1" x14ac:dyDescent="0.25">
      <c r="A893" s="103" t="s">
        <v>2667</v>
      </c>
      <c r="B893" s="101" t="s">
        <v>2068</v>
      </c>
      <c r="C893" s="101" t="s">
        <v>4155</v>
      </c>
      <c r="D893" s="101" t="s">
        <v>2558</v>
      </c>
      <c r="E893" s="101" t="s">
        <v>2536</v>
      </c>
      <c r="F893" s="102">
        <v>28.64</v>
      </c>
      <c r="G893" s="102">
        <v>28.84</v>
      </c>
      <c r="H893" s="102">
        <v>22.91</v>
      </c>
      <c r="I893" s="102"/>
      <c r="J893" s="445"/>
      <c r="K893" s="258">
        <f>ROUND(SUMIF('VGT-Bewegungsdaten'!B:B,A893,'VGT-Bewegungsdaten'!D:D),3)</f>
        <v>0</v>
      </c>
      <c r="L893" s="259">
        <f>ROUND(SUMIF('VGT-Bewegungsdaten'!B:B,$A893,'VGT-Bewegungsdaten'!E:E),5)</f>
        <v>0</v>
      </c>
      <c r="N893" s="298" t="s">
        <v>4918</v>
      </c>
      <c r="O893" s="298" t="s">
        <v>4925</v>
      </c>
      <c r="P893" s="261">
        <f>ROUND(SUMIF('AV-Bewegungsdaten'!B:B,A893,'AV-Bewegungsdaten'!D:D),3)</f>
        <v>0</v>
      </c>
      <c r="Q893" s="259">
        <f>ROUND(SUMIF('AV-Bewegungsdaten'!B:B,$A893,'AV-Bewegungsdaten'!E:E),5)</f>
        <v>0</v>
      </c>
      <c r="S893" s="444"/>
      <c r="T893" s="444"/>
      <c r="U893" s="261">
        <f>ROUND(SUMIF('DV-Bewegungsdaten'!B:B,A893,'DV-Bewegungsdaten'!D:D),3)</f>
        <v>0</v>
      </c>
      <c r="V893" s="259">
        <f>ROUND(SUMIF('DV-Bewegungsdaten'!B:B,A893,'DV-Bewegungsdaten'!E:E),5)</f>
        <v>0</v>
      </c>
      <c r="X893" s="444"/>
      <c r="Y893" s="444"/>
      <c r="AK893" s="305"/>
    </row>
    <row r="894" spans="1:37" ht="15" customHeight="1" x14ac:dyDescent="0.25">
      <c r="A894" s="103" t="s">
        <v>3410</v>
      </c>
      <c r="B894" s="101" t="s">
        <v>2068</v>
      </c>
      <c r="C894" s="101" t="s">
        <v>4155</v>
      </c>
      <c r="D894" s="101" t="s">
        <v>3301</v>
      </c>
      <c r="E894" s="101" t="s">
        <v>3279</v>
      </c>
      <c r="F894" s="102">
        <v>28.61</v>
      </c>
      <c r="G894" s="102">
        <v>28.81</v>
      </c>
      <c r="H894" s="102">
        <v>22.89</v>
      </c>
      <c r="I894" s="102"/>
      <c r="J894" s="445"/>
      <c r="K894" s="258">
        <f>ROUND(SUMIF('VGT-Bewegungsdaten'!B:B,A894,'VGT-Bewegungsdaten'!D:D),3)</f>
        <v>0</v>
      </c>
      <c r="L894" s="259">
        <f>ROUND(SUMIF('VGT-Bewegungsdaten'!B:B,$A894,'VGT-Bewegungsdaten'!E:E),5)</f>
        <v>0</v>
      </c>
      <c r="N894" s="298" t="s">
        <v>4918</v>
      </c>
      <c r="O894" s="298" t="s">
        <v>4925</v>
      </c>
      <c r="P894" s="261">
        <f>ROUND(SUMIF('AV-Bewegungsdaten'!B:B,A894,'AV-Bewegungsdaten'!D:D),3)</f>
        <v>0</v>
      </c>
      <c r="Q894" s="259">
        <f>ROUND(SUMIF('AV-Bewegungsdaten'!B:B,$A894,'AV-Bewegungsdaten'!E:E),5)</f>
        <v>0</v>
      </c>
      <c r="S894" s="444"/>
      <c r="T894" s="444"/>
      <c r="U894" s="261">
        <f>ROUND(SUMIF('DV-Bewegungsdaten'!B:B,A894,'DV-Bewegungsdaten'!D:D),3)</f>
        <v>0</v>
      </c>
      <c r="V894" s="259">
        <f>ROUND(SUMIF('DV-Bewegungsdaten'!B:B,A894,'DV-Bewegungsdaten'!E:E),5)</f>
        <v>0</v>
      </c>
      <c r="X894" s="444"/>
      <c r="Y894" s="444"/>
      <c r="AK894" s="305"/>
    </row>
    <row r="895" spans="1:37" ht="15" customHeight="1" x14ac:dyDescent="0.25">
      <c r="A895" s="103" t="s">
        <v>4172</v>
      </c>
      <c r="B895" s="101" t="s">
        <v>2068</v>
      </c>
      <c r="C895" s="101" t="s">
        <v>4155</v>
      </c>
      <c r="D895" s="101" t="s">
        <v>4062</v>
      </c>
      <c r="E895" s="101" t="s">
        <v>4040</v>
      </c>
      <c r="F895" s="102">
        <v>28.58</v>
      </c>
      <c r="G895" s="102">
        <v>28.779999999999998</v>
      </c>
      <c r="H895" s="102">
        <v>22.86</v>
      </c>
      <c r="I895" s="102"/>
      <c r="J895" s="445"/>
      <c r="K895" s="258">
        <f>ROUND(SUMIF('VGT-Bewegungsdaten'!B:B,A895,'VGT-Bewegungsdaten'!D:D),3)</f>
        <v>0</v>
      </c>
      <c r="L895" s="259">
        <f>ROUND(SUMIF('VGT-Bewegungsdaten'!B:B,$A895,'VGT-Bewegungsdaten'!E:E),5)</f>
        <v>0</v>
      </c>
      <c r="N895" s="298" t="s">
        <v>4918</v>
      </c>
      <c r="O895" s="298" t="s">
        <v>4925</v>
      </c>
      <c r="P895" s="261">
        <f>ROUND(SUMIF('AV-Bewegungsdaten'!B:B,A895,'AV-Bewegungsdaten'!D:D),3)</f>
        <v>0</v>
      </c>
      <c r="Q895" s="259">
        <f>ROUND(SUMIF('AV-Bewegungsdaten'!B:B,$A895,'AV-Bewegungsdaten'!E:E),5)</f>
        <v>0</v>
      </c>
      <c r="S895" s="444"/>
      <c r="T895" s="444"/>
      <c r="U895" s="261">
        <f>ROUND(SUMIF('DV-Bewegungsdaten'!B:B,A895,'DV-Bewegungsdaten'!D:D),3)</f>
        <v>0</v>
      </c>
      <c r="V895" s="259">
        <f>ROUND(SUMIF('DV-Bewegungsdaten'!B:B,A895,'DV-Bewegungsdaten'!E:E),5)</f>
        <v>0</v>
      </c>
      <c r="X895" s="444"/>
      <c r="Y895" s="444"/>
      <c r="AK895" s="305"/>
    </row>
    <row r="896" spans="1:37" ht="15" customHeight="1" x14ac:dyDescent="0.25">
      <c r="A896" s="103" t="s">
        <v>2450</v>
      </c>
      <c r="B896" s="101" t="s">
        <v>2068</v>
      </c>
      <c r="C896" s="101" t="s">
        <v>4155</v>
      </c>
      <c r="D896" s="101" t="s">
        <v>2451</v>
      </c>
      <c r="E896" s="101" t="s">
        <v>2443</v>
      </c>
      <c r="F896" s="102">
        <v>13.67</v>
      </c>
      <c r="G896" s="102">
        <v>13.87</v>
      </c>
      <c r="H896" s="102">
        <v>10.94</v>
      </c>
      <c r="I896" s="102"/>
      <c r="J896" s="445"/>
      <c r="K896" s="258">
        <f>ROUND(SUMIF('VGT-Bewegungsdaten'!B:B,A896,'VGT-Bewegungsdaten'!D:D),3)</f>
        <v>0</v>
      </c>
      <c r="L896" s="259">
        <f>ROUND(SUMIF('VGT-Bewegungsdaten'!B:B,$A896,'VGT-Bewegungsdaten'!E:E),5)</f>
        <v>0</v>
      </c>
      <c r="N896" s="298" t="s">
        <v>4918</v>
      </c>
      <c r="O896" s="298" t="s">
        <v>4925</v>
      </c>
      <c r="P896" s="261">
        <f>ROUND(SUMIF('AV-Bewegungsdaten'!B:B,A896,'AV-Bewegungsdaten'!D:D),3)</f>
        <v>0</v>
      </c>
      <c r="Q896" s="259">
        <f>ROUND(SUMIF('AV-Bewegungsdaten'!B:B,$A896,'AV-Bewegungsdaten'!E:E),5)</f>
        <v>0</v>
      </c>
      <c r="S896" s="444"/>
      <c r="T896" s="444"/>
      <c r="U896" s="261">
        <f>ROUND(SUMIF('DV-Bewegungsdaten'!B:B,A896,'DV-Bewegungsdaten'!D:D),3)</f>
        <v>0</v>
      </c>
      <c r="V896" s="259">
        <f>ROUND(SUMIF('DV-Bewegungsdaten'!B:B,A896,'DV-Bewegungsdaten'!E:E),5)</f>
        <v>0</v>
      </c>
      <c r="X896" s="444"/>
      <c r="Y896" s="444"/>
      <c r="AK896" s="305"/>
    </row>
    <row r="897" spans="1:37" ht="15" customHeight="1" x14ac:dyDescent="0.25">
      <c r="A897" s="103" t="s">
        <v>2452</v>
      </c>
      <c r="B897" s="101" t="s">
        <v>2068</v>
      </c>
      <c r="C897" s="101" t="s">
        <v>4155</v>
      </c>
      <c r="D897" s="101" t="s">
        <v>66</v>
      </c>
      <c r="E897" s="101" t="s">
        <v>2446</v>
      </c>
      <c r="F897" s="102">
        <v>15.67</v>
      </c>
      <c r="G897" s="102">
        <v>15.87</v>
      </c>
      <c r="H897" s="102">
        <v>12.54</v>
      </c>
      <c r="I897" s="102"/>
      <c r="J897" s="445"/>
      <c r="K897" s="258">
        <f>ROUND(SUMIF('VGT-Bewegungsdaten'!B:B,A897,'VGT-Bewegungsdaten'!D:D),3)</f>
        <v>0</v>
      </c>
      <c r="L897" s="259">
        <f>ROUND(SUMIF('VGT-Bewegungsdaten'!B:B,$A897,'VGT-Bewegungsdaten'!E:E),5)</f>
        <v>0</v>
      </c>
      <c r="N897" s="298" t="s">
        <v>4918</v>
      </c>
      <c r="O897" s="298" t="s">
        <v>4925</v>
      </c>
      <c r="P897" s="261">
        <f>ROUND(SUMIF('AV-Bewegungsdaten'!B:B,A897,'AV-Bewegungsdaten'!D:D),3)</f>
        <v>0</v>
      </c>
      <c r="Q897" s="259">
        <f>ROUND(SUMIF('AV-Bewegungsdaten'!B:B,$A897,'AV-Bewegungsdaten'!E:E),5)</f>
        <v>0</v>
      </c>
      <c r="S897" s="444"/>
      <c r="T897" s="444"/>
      <c r="U897" s="261">
        <f>ROUND(SUMIF('DV-Bewegungsdaten'!B:B,A897,'DV-Bewegungsdaten'!D:D),3)</f>
        <v>0</v>
      </c>
      <c r="V897" s="259">
        <f>ROUND(SUMIF('DV-Bewegungsdaten'!B:B,A897,'DV-Bewegungsdaten'!E:E),5)</f>
        <v>0</v>
      </c>
      <c r="X897" s="444"/>
      <c r="Y897" s="444"/>
      <c r="AK897" s="305"/>
    </row>
    <row r="898" spans="1:37" ht="15" customHeight="1" x14ac:dyDescent="0.25">
      <c r="A898" s="103" t="s">
        <v>67</v>
      </c>
      <c r="B898" s="101" t="s">
        <v>2068</v>
      </c>
      <c r="C898" s="101" t="s">
        <v>4155</v>
      </c>
      <c r="D898" s="101" t="s">
        <v>68</v>
      </c>
      <c r="E898" s="101" t="s">
        <v>1533</v>
      </c>
      <c r="F898" s="102">
        <v>16.670000000000002</v>
      </c>
      <c r="G898" s="102">
        <v>16.87</v>
      </c>
      <c r="H898" s="102">
        <v>13.34</v>
      </c>
      <c r="I898" s="102"/>
      <c r="J898" s="445"/>
      <c r="K898" s="258">
        <f>ROUND(SUMIF('VGT-Bewegungsdaten'!B:B,A898,'VGT-Bewegungsdaten'!D:D),3)</f>
        <v>0</v>
      </c>
      <c r="L898" s="259">
        <f>ROUND(SUMIF('VGT-Bewegungsdaten'!B:B,$A898,'VGT-Bewegungsdaten'!E:E),5)</f>
        <v>0</v>
      </c>
      <c r="N898" s="298" t="s">
        <v>4918</v>
      </c>
      <c r="O898" s="298" t="s">
        <v>4925</v>
      </c>
      <c r="P898" s="261">
        <f>ROUND(SUMIF('AV-Bewegungsdaten'!B:B,A898,'AV-Bewegungsdaten'!D:D),3)</f>
        <v>0</v>
      </c>
      <c r="Q898" s="259">
        <f>ROUND(SUMIF('AV-Bewegungsdaten'!B:B,$A898,'AV-Bewegungsdaten'!E:E),5)</f>
        <v>0</v>
      </c>
      <c r="S898" s="444"/>
      <c r="T898" s="444"/>
      <c r="U898" s="261">
        <f>ROUND(SUMIF('DV-Bewegungsdaten'!B:B,A898,'DV-Bewegungsdaten'!D:D),3)</f>
        <v>0</v>
      </c>
      <c r="V898" s="259">
        <f>ROUND(SUMIF('DV-Bewegungsdaten'!B:B,A898,'DV-Bewegungsdaten'!E:E),5)</f>
        <v>0</v>
      </c>
      <c r="X898" s="444"/>
      <c r="Y898" s="444"/>
      <c r="AK898" s="305"/>
    </row>
    <row r="899" spans="1:37" ht="15" customHeight="1" x14ac:dyDescent="0.25">
      <c r="A899" s="103" t="s">
        <v>69</v>
      </c>
      <c r="B899" s="101" t="s">
        <v>2068</v>
      </c>
      <c r="C899" s="101" t="s">
        <v>4155</v>
      </c>
      <c r="D899" s="101" t="s">
        <v>70</v>
      </c>
      <c r="E899" s="101" t="s">
        <v>1536</v>
      </c>
      <c r="F899" s="102">
        <v>16.670000000000002</v>
      </c>
      <c r="G899" s="102">
        <v>16.87</v>
      </c>
      <c r="H899" s="102">
        <v>13.34</v>
      </c>
      <c r="I899" s="102"/>
      <c r="J899" s="445"/>
      <c r="K899" s="258">
        <f>ROUND(SUMIF('VGT-Bewegungsdaten'!B:B,A899,'VGT-Bewegungsdaten'!D:D),3)</f>
        <v>0</v>
      </c>
      <c r="L899" s="259">
        <f>ROUND(SUMIF('VGT-Bewegungsdaten'!B:B,$A899,'VGT-Bewegungsdaten'!E:E),5)</f>
        <v>0</v>
      </c>
      <c r="N899" s="298" t="s">
        <v>4918</v>
      </c>
      <c r="O899" s="298" t="s">
        <v>4925</v>
      </c>
      <c r="P899" s="261">
        <f>ROUND(SUMIF('AV-Bewegungsdaten'!B:B,A899,'AV-Bewegungsdaten'!D:D),3)</f>
        <v>0</v>
      </c>
      <c r="Q899" s="259">
        <f>ROUND(SUMIF('AV-Bewegungsdaten'!B:B,$A899,'AV-Bewegungsdaten'!E:E),5)</f>
        <v>0</v>
      </c>
      <c r="S899" s="444"/>
      <c r="T899" s="444"/>
      <c r="U899" s="261">
        <f>ROUND(SUMIF('DV-Bewegungsdaten'!B:B,A899,'DV-Bewegungsdaten'!D:D),3)</f>
        <v>0</v>
      </c>
      <c r="V899" s="259">
        <f>ROUND(SUMIF('DV-Bewegungsdaten'!B:B,A899,'DV-Bewegungsdaten'!E:E),5)</f>
        <v>0</v>
      </c>
      <c r="X899" s="444"/>
      <c r="Y899" s="444"/>
      <c r="AK899" s="305"/>
    </row>
    <row r="900" spans="1:37" ht="15" customHeight="1" x14ac:dyDescent="0.25">
      <c r="A900" s="103" t="s">
        <v>2668</v>
      </c>
      <c r="B900" s="101" t="s">
        <v>2068</v>
      </c>
      <c r="C900" s="101" t="s">
        <v>4155</v>
      </c>
      <c r="D900" s="101" t="s">
        <v>2669</v>
      </c>
      <c r="E900" s="101" t="s">
        <v>2536</v>
      </c>
      <c r="F900" s="102">
        <v>16.64</v>
      </c>
      <c r="G900" s="102">
        <v>16.84</v>
      </c>
      <c r="H900" s="102">
        <v>13.31</v>
      </c>
      <c r="I900" s="102"/>
      <c r="J900" s="445"/>
      <c r="K900" s="258">
        <f>ROUND(SUMIF('VGT-Bewegungsdaten'!B:B,A900,'VGT-Bewegungsdaten'!D:D),3)</f>
        <v>0</v>
      </c>
      <c r="L900" s="259">
        <f>ROUND(SUMIF('VGT-Bewegungsdaten'!B:B,$A900,'VGT-Bewegungsdaten'!E:E),5)</f>
        <v>0</v>
      </c>
      <c r="N900" s="298" t="s">
        <v>4918</v>
      </c>
      <c r="O900" s="298" t="s">
        <v>4925</v>
      </c>
      <c r="P900" s="261">
        <f>ROUND(SUMIF('AV-Bewegungsdaten'!B:B,A900,'AV-Bewegungsdaten'!D:D),3)</f>
        <v>0</v>
      </c>
      <c r="Q900" s="259">
        <f>ROUND(SUMIF('AV-Bewegungsdaten'!B:B,$A900,'AV-Bewegungsdaten'!E:E),5)</f>
        <v>0</v>
      </c>
      <c r="S900" s="444"/>
      <c r="T900" s="444"/>
      <c r="U900" s="261">
        <f>ROUND(SUMIF('DV-Bewegungsdaten'!B:B,A900,'DV-Bewegungsdaten'!D:D),3)</f>
        <v>0</v>
      </c>
      <c r="V900" s="259">
        <f>ROUND(SUMIF('DV-Bewegungsdaten'!B:B,A900,'DV-Bewegungsdaten'!E:E),5)</f>
        <v>0</v>
      </c>
      <c r="X900" s="444"/>
      <c r="Y900" s="444"/>
      <c r="AK900" s="305"/>
    </row>
    <row r="901" spans="1:37" ht="15" customHeight="1" x14ac:dyDescent="0.25">
      <c r="A901" s="103" t="s">
        <v>3411</v>
      </c>
      <c r="B901" s="101" t="s">
        <v>2068</v>
      </c>
      <c r="C901" s="101" t="s">
        <v>4155</v>
      </c>
      <c r="D901" s="101" t="s">
        <v>3412</v>
      </c>
      <c r="E901" s="101" t="s">
        <v>3279</v>
      </c>
      <c r="F901" s="102">
        <v>16.61</v>
      </c>
      <c r="G901" s="102">
        <v>16.809999999999999</v>
      </c>
      <c r="H901" s="102">
        <v>13.29</v>
      </c>
      <c r="I901" s="102"/>
      <c r="J901" s="445"/>
      <c r="K901" s="258">
        <f>ROUND(SUMIF('VGT-Bewegungsdaten'!B:B,A901,'VGT-Bewegungsdaten'!D:D),3)</f>
        <v>0</v>
      </c>
      <c r="L901" s="259">
        <f>ROUND(SUMIF('VGT-Bewegungsdaten'!B:B,$A901,'VGT-Bewegungsdaten'!E:E),5)</f>
        <v>0</v>
      </c>
      <c r="N901" s="298" t="s">
        <v>4918</v>
      </c>
      <c r="O901" s="298" t="s">
        <v>4925</v>
      </c>
      <c r="P901" s="261">
        <f>ROUND(SUMIF('AV-Bewegungsdaten'!B:B,A901,'AV-Bewegungsdaten'!D:D),3)</f>
        <v>0</v>
      </c>
      <c r="Q901" s="259">
        <f>ROUND(SUMIF('AV-Bewegungsdaten'!B:B,$A901,'AV-Bewegungsdaten'!E:E),5)</f>
        <v>0</v>
      </c>
      <c r="S901" s="444"/>
      <c r="T901" s="444"/>
      <c r="U901" s="261">
        <f>ROUND(SUMIF('DV-Bewegungsdaten'!B:B,A901,'DV-Bewegungsdaten'!D:D),3)</f>
        <v>0</v>
      </c>
      <c r="V901" s="259">
        <f>ROUND(SUMIF('DV-Bewegungsdaten'!B:B,A901,'DV-Bewegungsdaten'!E:E),5)</f>
        <v>0</v>
      </c>
      <c r="X901" s="444"/>
      <c r="Y901" s="444"/>
      <c r="AK901" s="305"/>
    </row>
    <row r="902" spans="1:37" ht="15" customHeight="1" x14ac:dyDescent="0.25">
      <c r="A902" s="103" t="s">
        <v>4173</v>
      </c>
      <c r="B902" s="101" t="s">
        <v>2068</v>
      </c>
      <c r="C902" s="101" t="s">
        <v>4155</v>
      </c>
      <c r="D902" s="101" t="s">
        <v>4174</v>
      </c>
      <c r="E902" s="101" t="s">
        <v>4040</v>
      </c>
      <c r="F902" s="102">
        <v>16.579999999999998</v>
      </c>
      <c r="G902" s="102">
        <v>16.779999999999998</v>
      </c>
      <c r="H902" s="102">
        <v>13.26</v>
      </c>
      <c r="I902" s="102"/>
      <c r="J902" s="445"/>
      <c r="K902" s="258">
        <f>ROUND(SUMIF('VGT-Bewegungsdaten'!B:B,A902,'VGT-Bewegungsdaten'!D:D),3)</f>
        <v>0</v>
      </c>
      <c r="L902" s="259">
        <f>ROUND(SUMIF('VGT-Bewegungsdaten'!B:B,$A902,'VGT-Bewegungsdaten'!E:E),5)</f>
        <v>0</v>
      </c>
      <c r="N902" s="298" t="s">
        <v>4918</v>
      </c>
      <c r="O902" s="298" t="s">
        <v>4925</v>
      </c>
      <c r="P902" s="261">
        <f>ROUND(SUMIF('AV-Bewegungsdaten'!B:B,A902,'AV-Bewegungsdaten'!D:D),3)</f>
        <v>0</v>
      </c>
      <c r="Q902" s="259">
        <f>ROUND(SUMIF('AV-Bewegungsdaten'!B:B,$A902,'AV-Bewegungsdaten'!E:E),5)</f>
        <v>0</v>
      </c>
      <c r="S902" s="444"/>
      <c r="T902" s="444"/>
      <c r="U902" s="261">
        <f>ROUND(SUMIF('DV-Bewegungsdaten'!B:B,A902,'DV-Bewegungsdaten'!D:D),3)</f>
        <v>0</v>
      </c>
      <c r="V902" s="259">
        <f>ROUND(SUMIF('DV-Bewegungsdaten'!B:B,A902,'DV-Bewegungsdaten'!E:E),5)</f>
        <v>0</v>
      </c>
      <c r="X902" s="444"/>
      <c r="Y902" s="444"/>
      <c r="AK902" s="305"/>
    </row>
    <row r="903" spans="1:37" ht="15" customHeight="1" x14ac:dyDescent="0.25">
      <c r="A903" s="103" t="s">
        <v>71</v>
      </c>
      <c r="B903" s="101" t="s">
        <v>2068</v>
      </c>
      <c r="C903" s="101" t="s">
        <v>4155</v>
      </c>
      <c r="D903" s="101" t="s">
        <v>1874</v>
      </c>
      <c r="E903" s="101" t="s">
        <v>2443</v>
      </c>
      <c r="F903" s="102">
        <v>14.67</v>
      </c>
      <c r="G903" s="102">
        <v>14.87</v>
      </c>
      <c r="H903" s="102">
        <v>11.74</v>
      </c>
      <c r="I903" s="102"/>
      <c r="J903" s="445"/>
      <c r="K903" s="258">
        <f>ROUND(SUMIF('VGT-Bewegungsdaten'!B:B,A903,'VGT-Bewegungsdaten'!D:D),3)</f>
        <v>0</v>
      </c>
      <c r="L903" s="259">
        <f>ROUND(SUMIF('VGT-Bewegungsdaten'!B:B,$A903,'VGT-Bewegungsdaten'!E:E),5)</f>
        <v>0</v>
      </c>
      <c r="N903" s="298" t="s">
        <v>4918</v>
      </c>
      <c r="O903" s="298" t="s">
        <v>4925</v>
      </c>
      <c r="P903" s="261">
        <f>ROUND(SUMIF('AV-Bewegungsdaten'!B:B,A903,'AV-Bewegungsdaten'!D:D),3)</f>
        <v>0</v>
      </c>
      <c r="Q903" s="259">
        <f>ROUND(SUMIF('AV-Bewegungsdaten'!B:B,$A903,'AV-Bewegungsdaten'!E:E),5)</f>
        <v>0</v>
      </c>
      <c r="S903" s="444"/>
      <c r="T903" s="444"/>
      <c r="U903" s="261">
        <f>ROUND(SUMIF('DV-Bewegungsdaten'!B:B,A903,'DV-Bewegungsdaten'!D:D),3)</f>
        <v>0</v>
      </c>
      <c r="V903" s="259">
        <f>ROUND(SUMIF('DV-Bewegungsdaten'!B:B,A903,'DV-Bewegungsdaten'!E:E),5)</f>
        <v>0</v>
      </c>
      <c r="X903" s="444"/>
      <c r="Y903" s="444"/>
      <c r="AK903" s="305"/>
    </row>
    <row r="904" spans="1:37" ht="15" customHeight="1" x14ac:dyDescent="0.25">
      <c r="A904" s="103" t="s">
        <v>1875</v>
      </c>
      <c r="B904" s="101" t="s">
        <v>2068</v>
      </c>
      <c r="C904" s="101" t="s">
        <v>4155</v>
      </c>
      <c r="D904" s="101" t="s">
        <v>1876</v>
      </c>
      <c r="E904" s="101" t="s">
        <v>2446</v>
      </c>
      <c r="F904" s="102">
        <v>16.670000000000002</v>
      </c>
      <c r="G904" s="102">
        <v>16.87</v>
      </c>
      <c r="H904" s="102">
        <v>13.34</v>
      </c>
      <c r="I904" s="102"/>
      <c r="J904" s="445"/>
      <c r="K904" s="258">
        <f>ROUND(SUMIF('VGT-Bewegungsdaten'!B:B,A904,'VGT-Bewegungsdaten'!D:D),3)</f>
        <v>0</v>
      </c>
      <c r="L904" s="259">
        <f>ROUND(SUMIF('VGT-Bewegungsdaten'!B:B,$A904,'VGT-Bewegungsdaten'!E:E),5)</f>
        <v>0</v>
      </c>
      <c r="N904" s="298" t="s">
        <v>4918</v>
      </c>
      <c r="O904" s="298" t="s">
        <v>4925</v>
      </c>
      <c r="P904" s="261">
        <f>ROUND(SUMIF('AV-Bewegungsdaten'!B:B,A904,'AV-Bewegungsdaten'!D:D),3)</f>
        <v>0</v>
      </c>
      <c r="Q904" s="259">
        <f>ROUND(SUMIF('AV-Bewegungsdaten'!B:B,$A904,'AV-Bewegungsdaten'!E:E),5)</f>
        <v>0</v>
      </c>
      <c r="S904" s="444"/>
      <c r="T904" s="444"/>
      <c r="U904" s="261">
        <f>ROUND(SUMIF('DV-Bewegungsdaten'!B:B,A904,'DV-Bewegungsdaten'!D:D),3)</f>
        <v>0</v>
      </c>
      <c r="V904" s="259">
        <f>ROUND(SUMIF('DV-Bewegungsdaten'!B:B,A904,'DV-Bewegungsdaten'!E:E),5)</f>
        <v>0</v>
      </c>
      <c r="X904" s="444"/>
      <c r="Y904" s="444"/>
      <c r="AK904" s="305"/>
    </row>
    <row r="905" spans="1:37" ht="15" customHeight="1" x14ac:dyDescent="0.25">
      <c r="A905" s="103" t="s">
        <v>1877</v>
      </c>
      <c r="B905" s="101" t="s">
        <v>2068</v>
      </c>
      <c r="C905" s="101" t="s">
        <v>4155</v>
      </c>
      <c r="D905" s="101" t="s">
        <v>1878</v>
      </c>
      <c r="E905" s="101" t="s">
        <v>1533</v>
      </c>
      <c r="F905" s="102">
        <v>17.670000000000002</v>
      </c>
      <c r="G905" s="102">
        <v>17.87</v>
      </c>
      <c r="H905" s="102">
        <v>14.14</v>
      </c>
      <c r="I905" s="102"/>
      <c r="J905" s="445"/>
      <c r="K905" s="258">
        <f>ROUND(SUMIF('VGT-Bewegungsdaten'!B:B,A905,'VGT-Bewegungsdaten'!D:D),3)</f>
        <v>0</v>
      </c>
      <c r="L905" s="259">
        <f>ROUND(SUMIF('VGT-Bewegungsdaten'!B:B,$A905,'VGT-Bewegungsdaten'!E:E),5)</f>
        <v>0</v>
      </c>
      <c r="N905" s="298" t="s">
        <v>4918</v>
      </c>
      <c r="O905" s="298" t="s">
        <v>4925</v>
      </c>
      <c r="P905" s="261">
        <f>ROUND(SUMIF('AV-Bewegungsdaten'!B:B,A905,'AV-Bewegungsdaten'!D:D),3)</f>
        <v>0</v>
      </c>
      <c r="Q905" s="259">
        <f>ROUND(SUMIF('AV-Bewegungsdaten'!B:B,$A905,'AV-Bewegungsdaten'!E:E),5)</f>
        <v>0</v>
      </c>
      <c r="S905" s="444"/>
      <c r="T905" s="444"/>
      <c r="U905" s="261">
        <f>ROUND(SUMIF('DV-Bewegungsdaten'!B:B,A905,'DV-Bewegungsdaten'!D:D),3)</f>
        <v>0</v>
      </c>
      <c r="V905" s="259">
        <f>ROUND(SUMIF('DV-Bewegungsdaten'!B:B,A905,'DV-Bewegungsdaten'!E:E),5)</f>
        <v>0</v>
      </c>
      <c r="X905" s="444"/>
      <c r="Y905" s="444"/>
      <c r="AK905" s="305"/>
    </row>
    <row r="906" spans="1:37" ht="15" customHeight="1" x14ac:dyDescent="0.25">
      <c r="A906" s="103" t="s">
        <v>1879</v>
      </c>
      <c r="B906" s="101" t="s">
        <v>2068</v>
      </c>
      <c r="C906" s="101" t="s">
        <v>4155</v>
      </c>
      <c r="D906" s="101" t="s">
        <v>1880</v>
      </c>
      <c r="E906" s="101" t="s">
        <v>1536</v>
      </c>
      <c r="F906" s="102">
        <v>17.670000000000002</v>
      </c>
      <c r="G906" s="102">
        <v>17.87</v>
      </c>
      <c r="H906" s="102">
        <v>14.14</v>
      </c>
      <c r="I906" s="102"/>
      <c r="J906" s="445"/>
      <c r="K906" s="258">
        <f>ROUND(SUMIF('VGT-Bewegungsdaten'!B:B,A906,'VGT-Bewegungsdaten'!D:D),3)</f>
        <v>0</v>
      </c>
      <c r="L906" s="259">
        <f>ROUND(SUMIF('VGT-Bewegungsdaten'!B:B,$A906,'VGT-Bewegungsdaten'!E:E),5)</f>
        <v>0</v>
      </c>
      <c r="N906" s="298" t="s">
        <v>4918</v>
      </c>
      <c r="O906" s="298" t="s">
        <v>4925</v>
      </c>
      <c r="P906" s="261">
        <f>ROUND(SUMIF('AV-Bewegungsdaten'!B:B,A906,'AV-Bewegungsdaten'!D:D),3)</f>
        <v>0</v>
      </c>
      <c r="Q906" s="259">
        <f>ROUND(SUMIF('AV-Bewegungsdaten'!B:B,$A906,'AV-Bewegungsdaten'!E:E),5)</f>
        <v>0</v>
      </c>
      <c r="S906" s="444"/>
      <c r="T906" s="444"/>
      <c r="U906" s="261">
        <f>ROUND(SUMIF('DV-Bewegungsdaten'!B:B,A906,'DV-Bewegungsdaten'!D:D),3)</f>
        <v>0</v>
      </c>
      <c r="V906" s="259">
        <f>ROUND(SUMIF('DV-Bewegungsdaten'!B:B,A906,'DV-Bewegungsdaten'!E:E),5)</f>
        <v>0</v>
      </c>
      <c r="X906" s="444"/>
      <c r="Y906" s="444"/>
      <c r="AK906" s="305"/>
    </row>
    <row r="907" spans="1:37" ht="15" customHeight="1" x14ac:dyDescent="0.25">
      <c r="A907" s="103" t="s">
        <v>2670</v>
      </c>
      <c r="B907" s="101" t="s">
        <v>2068</v>
      </c>
      <c r="C907" s="101" t="s">
        <v>4155</v>
      </c>
      <c r="D907" s="101" t="s">
        <v>2671</v>
      </c>
      <c r="E907" s="101" t="s">
        <v>2536</v>
      </c>
      <c r="F907" s="102">
        <v>17.64</v>
      </c>
      <c r="G907" s="102">
        <v>17.84</v>
      </c>
      <c r="H907" s="102">
        <v>14.11</v>
      </c>
      <c r="I907" s="102"/>
      <c r="J907" s="445"/>
      <c r="K907" s="258">
        <f>ROUND(SUMIF('VGT-Bewegungsdaten'!B:B,A907,'VGT-Bewegungsdaten'!D:D),3)</f>
        <v>0</v>
      </c>
      <c r="L907" s="259">
        <f>ROUND(SUMIF('VGT-Bewegungsdaten'!B:B,$A907,'VGT-Bewegungsdaten'!E:E),5)</f>
        <v>0</v>
      </c>
      <c r="N907" s="298" t="s">
        <v>4918</v>
      </c>
      <c r="O907" s="298" t="s">
        <v>4925</v>
      </c>
      <c r="P907" s="261">
        <f>ROUND(SUMIF('AV-Bewegungsdaten'!B:B,A907,'AV-Bewegungsdaten'!D:D),3)</f>
        <v>0</v>
      </c>
      <c r="Q907" s="259">
        <f>ROUND(SUMIF('AV-Bewegungsdaten'!B:B,$A907,'AV-Bewegungsdaten'!E:E),5)</f>
        <v>0</v>
      </c>
      <c r="S907" s="444"/>
      <c r="T907" s="444"/>
      <c r="U907" s="261">
        <f>ROUND(SUMIF('DV-Bewegungsdaten'!B:B,A907,'DV-Bewegungsdaten'!D:D),3)</f>
        <v>0</v>
      </c>
      <c r="V907" s="259">
        <f>ROUND(SUMIF('DV-Bewegungsdaten'!B:B,A907,'DV-Bewegungsdaten'!E:E),5)</f>
        <v>0</v>
      </c>
      <c r="X907" s="444"/>
      <c r="Y907" s="444"/>
      <c r="AK907" s="305"/>
    </row>
    <row r="908" spans="1:37" ht="15" customHeight="1" x14ac:dyDescent="0.25">
      <c r="A908" s="103" t="s">
        <v>3413</v>
      </c>
      <c r="B908" s="101" t="s">
        <v>2068</v>
      </c>
      <c r="C908" s="101" t="s">
        <v>4155</v>
      </c>
      <c r="D908" s="101" t="s">
        <v>3414</v>
      </c>
      <c r="E908" s="101" t="s">
        <v>3279</v>
      </c>
      <c r="F908" s="102">
        <v>17.61</v>
      </c>
      <c r="G908" s="102">
        <v>17.809999999999999</v>
      </c>
      <c r="H908" s="102">
        <v>14.09</v>
      </c>
      <c r="I908" s="102"/>
      <c r="J908" s="445"/>
      <c r="K908" s="258">
        <f>ROUND(SUMIF('VGT-Bewegungsdaten'!B:B,A908,'VGT-Bewegungsdaten'!D:D),3)</f>
        <v>0</v>
      </c>
      <c r="L908" s="259">
        <f>ROUND(SUMIF('VGT-Bewegungsdaten'!B:B,$A908,'VGT-Bewegungsdaten'!E:E),5)</f>
        <v>0</v>
      </c>
      <c r="N908" s="298" t="s">
        <v>4918</v>
      </c>
      <c r="O908" s="298" t="s">
        <v>4925</v>
      </c>
      <c r="P908" s="261">
        <f>ROUND(SUMIF('AV-Bewegungsdaten'!B:B,A908,'AV-Bewegungsdaten'!D:D),3)</f>
        <v>0</v>
      </c>
      <c r="Q908" s="259">
        <f>ROUND(SUMIF('AV-Bewegungsdaten'!B:B,$A908,'AV-Bewegungsdaten'!E:E),5)</f>
        <v>0</v>
      </c>
      <c r="S908" s="444"/>
      <c r="T908" s="444"/>
      <c r="U908" s="261">
        <f>ROUND(SUMIF('DV-Bewegungsdaten'!B:B,A908,'DV-Bewegungsdaten'!D:D),3)</f>
        <v>0</v>
      </c>
      <c r="V908" s="259">
        <f>ROUND(SUMIF('DV-Bewegungsdaten'!B:B,A908,'DV-Bewegungsdaten'!E:E),5)</f>
        <v>0</v>
      </c>
      <c r="X908" s="444"/>
      <c r="Y908" s="444"/>
      <c r="AK908" s="305"/>
    </row>
    <row r="909" spans="1:37" ht="15" customHeight="1" x14ac:dyDescent="0.25">
      <c r="A909" s="103" t="s">
        <v>4175</v>
      </c>
      <c r="B909" s="101" t="s">
        <v>2068</v>
      </c>
      <c r="C909" s="101" t="s">
        <v>4155</v>
      </c>
      <c r="D909" s="101" t="s">
        <v>4176</v>
      </c>
      <c r="E909" s="101" t="s">
        <v>4040</v>
      </c>
      <c r="F909" s="102">
        <v>17.579999999999998</v>
      </c>
      <c r="G909" s="102">
        <v>17.779999999999998</v>
      </c>
      <c r="H909" s="102">
        <v>14.06</v>
      </c>
      <c r="I909" s="102"/>
      <c r="J909" s="445"/>
      <c r="K909" s="258">
        <f>ROUND(SUMIF('VGT-Bewegungsdaten'!B:B,A909,'VGT-Bewegungsdaten'!D:D),3)</f>
        <v>0</v>
      </c>
      <c r="L909" s="259">
        <f>ROUND(SUMIF('VGT-Bewegungsdaten'!B:B,$A909,'VGT-Bewegungsdaten'!E:E),5)</f>
        <v>0</v>
      </c>
      <c r="N909" s="298" t="s">
        <v>4918</v>
      </c>
      <c r="O909" s="298" t="s">
        <v>4925</v>
      </c>
      <c r="P909" s="261">
        <f>ROUND(SUMIF('AV-Bewegungsdaten'!B:B,A909,'AV-Bewegungsdaten'!D:D),3)</f>
        <v>0</v>
      </c>
      <c r="Q909" s="259">
        <f>ROUND(SUMIF('AV-Bewegungsdaten'!B:B,$A909,'AV-Bewegungsdaten'!E:E),5)</f>
        <v>0</v>
      </c>
      <c r="S909" s="444"/>
      <c r="T909" s="444"/>
      <c r="U909" s="261">
        <f>ROUND(SUMIF('DV-Bewegungsdaten'!B:B,A909,'DV-Bewegungsdaten'!D:D),3)</f>
        <v>0</v>
      </c>
      <c r="V909" s="259">
        <f>ROUND(SUMIF('DV-Bewegungsdaten'!B:B,A909,'DV-Bewegungsdaten'!E:E),5)</f>
        <v>0</v>
      </c>
      <c r="X909" s="444"/>
      <c r="Y909" s="444"/>
      <c r="AK909" s="305"/>
    </row>
    <row r="910" spans="1:37" ht="15" customHeight="1" x14ac:dyDescent="0.25">
      <c r="A910" s="103" t="s">
        <v>2453</v>
      </c>
      <c r="B910" s="101" t="s">
        <v>2068</v>
      </c>
      <c r="C910" s="101" t="s">
        <v>4155</v>
      </c>
      <c r="D910" s="101" t="s">
        <v>2454</v>
      </c>
      <c r="E910" s="101" t="s">
        <v>2443</v>
      </c>
      <c r="F910" s="102">
        <v>19.670000000000002</v>
      </c>
      <c r="G910" s="102">
        <v>19.87</v>
      </c>
      <c r="H910" s="102">
        <v>15.74</v>
      </c>
      <c r="I910" s="102"/>
      <c r="J910" s="445"/>
      <c r="K910" s="258">
        <f>ROUND(SUMIF('VGT-Bewegungsdaten'!B:B,A910,'VGT-Bewegungsdaten'!D:D),3)</f>
        <v>0</v>
      </c>
      <c r="L910" s="259">
        <f>ROUND(SUMIF('VGT-Bewegungsdaten'!B:B,$A910,'VGT-Bewegungsdaten'!E:E),5)</f>
        <v>0</v>
      </c>
      <c r="N910" s="298" t="s">
        <v>4918</v>
      </c>
      <c r="O910" s="298" t="s">
        <v>4925</v>
      </c>
      <c r="P910" s="261">
        <f>ROUND(SUMIF('AV-Bewegungsdaten'!B:B,A910,'AV-Bewegungsdaten'!D:D),3)</f>
        <v>0</v>
      </c>
      <c r="Q910" s="259">
        <f>ROUND(SUMIF('AV-Bewegungsdaten'!B:B,$A910,'AV-Bewegungsdaten'!E:E),5)</f>
        <v>0</v>
      </c>
      <c r="S910" s="444"/>
      <c r="T910" s="444"/>
      <c r="U910" s="261">
        <f>ROUND(SUMIF('DV-Bewegungsdaten'!B:B,A910,'DV-Bewegungsdaten'!D:D),3)</f>
        <v>0</v>
      </c>
      <c r="V910" s="259">
        <f>ROUND(SUMIF('DV-Bewegungsdaten'!B:B,A910,'DV-Bewegungsdaten'!E:E),5)</f>
        <v>0</v>
      </c>
      <c r="X910" s="444"/>
      <c r="Y910" s="444"/>
      <c r="AK910" s="305"/>
    </row>
    <row r="911" spans="1:37" ht="15" customHeight="1" x14ac:dyDescent="0.25">
      <c r="A911" s="103" t="s">
        <v>2455</v>
      </c>
      <c r="B911" s="101" t="s">
        <v>2068</v>
      </c>
      <c r="C911" s="101" t="s">
        <v>4155</v>
      </c>
      <c r="D911" s="101" t="s">
        <v>2456</v>
      </c>
      <c r="E911" s="101" t="s">
        <v>2446</v>
      </c>
      <c r="F911" s="102">
        <v>21.67</v>
      </c>
      <c r="G911" s="102">
        <v>21.87</v>
      </c>
      <c r="H911" s="102">
        <v>17.34</v>
      </c>
      <c r="I911" s="102"/>
      <c r="J911" s="445"/>
      <c r="K911" s="258">
        <f>ROUND(SUMIF('VGT-Bewegungsdaten'!B:B,A911,'VGT-Bewegungsdaten'!D:D),3)</f>
        <v>0</v>
      </c>
      <c r="L911" s="259">
        <f>ROUND(SUMIF('VGT-Bewegungsdaten'!B:B,$A911,'VGT-Bewegungsdaten'!E:E),5)</f>
        <v>0</v>
      </c>
      <c r="N911" s="298" t="s">
        <v>4918</v>
      </c>
      <c r="O911" s="298" t="s">
        <v>4925</v>
      </c>
      <c r="P911" s="261">
        <f>ROUND(SUMIF('AV-Bewegungsdaten'!B:B,A911,'AV-Bewegungsdaten'!D:D),3)</f>
        <v>0</v>
      </c>
      <c r="Q911" s="259">
        <f>ROUND(SUMIF('AV-Bewegungsdaten'!B:B,$A911,'AV-Bewegungsdaten'!E:E),5)</f>
        <v>0</v>
      </c>
      <c r="S911" s="444"/>
      <c r="T911" s="444"/>
      <c r="U911" s="261">
        <f>ROUND(SUMIF('DV-Bewegungsdaten'!B:B,A911,'DV-Bewegungsdaten'!D:D),3)</f>
        <v>0</v>
      </c>
      <c r="V911" s="259">
        <f>ROUND(SUMIF('DV-Bewegungsdaten'!B:B,A911,'DV-Bewegungsdaten'!E:E),5)</f>
        <v>0</v>
      </c>
      <c r="X911" s="444"/>
      <c r="Y911" s="444"/>
      <c r="AK911" s="305"/>
    </row>
    <row r="912" spans="1:37" ht="15" customHeight="1" x14ac:dyDescent="0.25">
      <c r="A912" s="103" t="s">
        <v>1881</v>
      </c>
      <c r="B912" s="101" t="s">
        <v>2068</v>
      </c>
      <c r="C912" s="101" t="s">
        <v>4155</v>
      </c>
      <c r="D912" s="101" t="s">
        <v>1882</v>
      </c>
      <c r="E912" s="101" t="s">
        <v>1533</v>
      </c>
      <c r="F912" s="102">
        <v>22.67</v>
      </c>
      <c r="G912" s="102">
        <v>22.87</v>
      </c>
      <c r="H912" s="102">
        <v>18.14</v>
      </c>
      <c r="I912" s="102"/>
      <c r="J912" s="445"/>
      <c r="K912" s="258">
        <f>ROUND(SUMIF('VGT-Bewegungsdaten'!B:B,A912,'VGT-Bewegungsdaten'!D:D),3)</f>
        <v>0</v>
      </c>
      <c r="L912" s="259">
        <f>ROUND(SUMIF('VGT-Bewegungsdaten'!B:B,$A912,'VGT-Bewegungsdaten'!E:E),5)</f>
        <v>0</v>
      </c>
      <c r="N912" s="298" t="s">
        <v>4918</v>
      </c>
      <c r="O912" s="298" t="s">
        <v>4925</v>
      </c>
      <c r="P912" s="261">
        <f>ROUND(SUMIF('AV-Bewegungsdaten'!B:B,A912,'AV-Bewegungsdaten'!D:D),3)</f>
        <v>0</v>
      </c>
      <c r="Q912" s="259">
        <f>ROUND(SUMIF('AV-Bewegungsdaten'!B:B,$A912,'AV-Bewegungsdaten'!E:E),5)</f>
        <v>0</v>
      </c>
      <c r="S912" s="444"/>
      <c r="T912" s="444"/>
      <c r="U912" s="261">
        <f>ROUND(SUMIF('DV-Bewegungsdaten'!B:B,A912,'DV-Bewegungsdaten'!D:D),3)</f>
        <v>0</v>
      </c>
      <c r="V912" s="259">
        <f>ROUND(SUMIF('DV-Bewegungsdaten'!B:B,A912,'DV-Bewegungsdaten'!E:E),5)</f>
        <v>0</v>
      </c>
      <c r="X912" s="444"/>
      <c r="Y912" s="444"/>
      <c r="AK912" s="305"/>
    </row>
    <row r="913" spans="1:37" ht="15" customHeight="1" x14ac:dyDescent="0.25">
      <c r="A913" s="103" t="s">
        <v>1883</v>
      </c>
      <c r="B913" s="101" t="s">
        <v>2068</v>
      </c>
      <c r="C913" s="101" t="s">
        <v>4155</v>
      </c>
      <c r="D913" s="101" t="s">
        <v>1884</v>
      </c>
      <c r="E913" s="101" t="s">
        <v>1536</v>
      </c>
      <c r="F913" s="102">
        <v>22.67</v>
      </c>
      <c r="G913" s="102">
        <v>22.87</v>
      </c>
      <c r="H913" s="102">
        <v>18.14</v>
      </c>
      <c r="I913" s="102"/>
      <c r="J913" s="445"/>
      <c r="K913" s="258">
        <f>ROUND(SUMIF('VGT-Bewegungsdaten'!B:B,A913,'VGT-Bewegungsdaten'!D:D),3)</f>
        <v>0</v>
      </c>
      <c r="L913" s="259">
        <f>ROUND(SUMIF('VGT-Bewegungsdaten'!B:B,$A913,'VGT-Bewegungsdaten'!E:E),5)</f>
        <v>0</v>
      </c>
      <c r="N913" s="298" t="s">
        <v>4918</v>
      </c>
      <c r="O913" s="298" t="s">
        <v>4925</v>
      </c>
      <c r="P913" s="261">
        <f>ROUND(SUMIF('AV-Bewegungsdaten'!B:B,A913,'AV-Bewegungsdaten'!D:D),3)</f>
        <v>0</v>
      </c>
      <c r="Q913" s="259">
        <f>ROUND(SUMIF('AV-Bewegungsdaten'!B:B,$A913,'AV-Bewegungsdaten'!E:E),5)</f>
        <v>0</v>
      </c>
      <c r="S913" s="444"/>
      <c r="T913" s="444"/>
      <c r="U913" s="261">
        <f>ROUND(SUMIF('DV-Bewegungsdaten'!B:B,A913,'DV-Bewegungsdaten'!D:D),3)</f>
        <v>0</v>
      </c>
      <c r="V913" s="259">
        <f>ROUND(SUMIF('DV-Bewegungsdaten'!B:B,A913,'DV-Bewegungsdaten'!E:E),5)</f>
        <v>0</v>
      </c>
      <c r="X913" s="444"/>
      <c r="Y913" s="444"/>
      <c r="AK913" s="305"/>
    </row>
    <row r="914" spans="1:37" ht="15" customHeight="1" x14ac:dyDescent="0.25">
      <c r="A914" s="103" t="s">
        <v>2672</v>
      </c>
      <c r="B914" s="101" t="s">
        <v>2068</v>
      </c>
      <c r="C914" s="101" t="s">
        <v>4155</v>
      </c>
      <c r="D914" s="101" t="s">
        <v>2673</v>
      </c>
      <c r="E914" s="101" t="s">
        <v>2536</v>
      </c>
      <c r="F914" s="102">
        <v>22.64</v>
      </c>
      <c r="G914" s="102">
        <v>22.84</v>
      </c>
      <c r="H914" s="102">
        <v>18.11</v>
      </c>
      <c r="I914" s="102"/>
      <c r="J914" s="445"/>
      <c r="K914" s="258">
        <f>ROUND(SUMIF('VGT-Bewegungsdaten'!B:B,A914,'VGT-Bewegungsdaten'!D:D),3)</f>
        <v>0</v>
      </c>
      <c r="L914" s="259">
        <f>ROUND(SUMIF('VGT-Bewegungsdaten'!B:B,$A914,'VGT-Bewegungsdaten'!E:E),5)</f>
        <v>0</v>
      </c>
      <c r="N914" s="298" t="s">
        <v>4918</v>
      </c>
      <c r="O914" s="298" t="s">
        <v>4925</v>
      </c>
      <c r="P914" s="261">
        <f>ROUND(SUMIF('AV-Bewegungsdaten'!B:B,A914,'AV-Bewegungsdaten'!D:D),3)</f>
        <v>0</v>
      </c>
      <c r="Q914" s="259">
        <f>ROUND(SUMIF('AV-Bewegungsdaten'!B:B,$A914,'AV-Bewegungsdaten'!E:E),5)</f>
        <v>0</v>
      </c>
      <c r="S914" s="444"/>
      <c r="T914" s="444"/>
      <c r="U914" s="261">
        <f>ROUND(SUMIF('DV-Bewegungsdaten'!B:B,A914,'DV-Bewegungsdaten'!D:D),3)</f>
        <v>0</v>
      </c>
      <c r="V914" s="259">
        <f>ROUND(SUMIF('DV-Bewegungsdaten'!B:B,A914,'DV-Bewegungsdaten'!E:E),5)</f>
        <v>0</v>
      </c>
      <c r="X914" s="444"/>
      <c r="Y914" s="444"/>
      <c r="AK914" s="305"/>
    </row>
    <row r="915" spans="1:37" ht="15" customHeight="1" x14ac:dyDescent="0.25">
      <c r="A915" s="103" t="s">
        <v>3415</v>
      </c>
      <c r="B915" s="101" t="s">
        <v>2068</v>
      </c>
      <c r="C915" s="101" t="s">
        <v>4155</v>
      </c>
      <c r="D915" s="101" t="s">
        <v>3416</v>
      </c>
      <c r="E915" s="101" t="s">
        <v>3279</v>
      </c>
      <c r="F915" s="102">
        <v>22.61</v>
      </c>
      <c r="G915" s="102">
        <v>22.81</v>
      </c>
      <c r="H915" s="102">
        <v>18.09</v>
      </c>
      <c r="I915" s="102"/>
      <c r="J915" s="445"/>
      <c r="K915" s="258">
        <f>ROUND(SUMIF('VGT-Bewegungsdaten'!B:B,A915,'VGT-Bewegungsdaten'!D:D),3)</f>
        <v>0</v>
      </c>
      <c r="L915" s="259">
        <f>ROUND(SUMIF('VGT-Bewegungsdaten'!B:B,$A915,'VGT-Bewegungsdaten'!E:E),5)</f>
        <v>0</v>
      </c>
      <c r="N915" s="298" t="s">
        <v>4918</v>
      </c>
      <c r="O915" s="298" t="s">
        <v>4925</v>
      </c>
      <c r="P915" s="261">
        <f>ROUND(SUMIF('AV-Bewegungsdaten'!B:B,A915,'AV-Bewegungsdaten'!D:D),3)</f>
        <v>0</v>
      </c>
      <c r="Q915" s="259">
        <f>ROUND(SUMIF('AV-Bewegungsdaten'!B:B,$A915,'AV-Bewegungsdaten'!E:E),5)</f>
        <v>0</v>
      </c>
      <c r="S915" s="444"/>
      <c r="T915" s="444"/>
      <c r="U915" s="261">
        <f>ROUND(SUMIF('DV-Bewegungsdaten'!B:B,A915,'DV-Bewegungsdaten'!D:D),3)</f>
        <v>0</v>
      </c>
      <c r="V915" s="259">
        <f>ROUND(SUMIF('DV-Bewegungsdaten'!B:B,A915,'DV-Bewegungsdaten'!E:E),5)</f>
        <v>0</v>
      </c>
      <c r="X915" s="444"/>
      <c r="Y915" s="444"/>
      <c r="AK915" s="305"/>
    </row>
    <row r="916" spans="1:37" ht="15" customHeight="1" x14ac:dyDescent="0.25">
      <c r="A916" s="103" t="s">
        <v>4177</v>
      </c>
      <c r="B916" s="101" t="s">
        <v>2068</v>
      </c>
      <c r="C916" s="101" t="s">
        <v>4155</v>
      </c>
      <c r="D916" s="101" t="s">
        <v>4178</v>
      </c>
      <c r="E916" s="101" t="s">
        <v>4040</v>
      </c>
      <c r="F916" s="102">
        <v>22.58</v>
      </c>
      <c r="G916" s="102">
        <v>22.779999999999998</v>
      </c>
      <c r="H916" s="102">
        <v>18.059999999999999</v>
      </c>
      <c r="I916" s="102"/>
      <c r="J916" s="445"/>
      <c r="K916" s="258">
        <f>ROUND(SUMIF('VGT-Bewegungsdaten'!B:B,A916,'VGT-Bewegungsdaten'!D:D),3)</f>
        <v>0</v>
      </c>
      <c r="L916" s="259">
        <f>ROUND(SUMIF('VGT-Bewegungsdaten'!B:B,$A916,'VGT-Bewegungsdaten'!E:E),5)</f>
        <v>0</v>
      </c>
      <c r="N916" s="298" t="s">
        <v>4918</v>
      </c>
      <c r="O916" s="298" t="s">
        <v>4925</v>
      </c>
      <c r="P916" s="261">
        <f>ROUND(SUMIF('AV-Bewegungsdaten'!B:B,A916,'AV-Bewegungsdaten'!D:D),3)</f>
        <v>0</v>
      </c>
      <c r="Q916" s="259">
        <f>ROUND(SUMIF('AV-Bewegungsdaten'!B:B,$A916,'AV-Bewegungsdaten'!E:E),5)</f>
        <v>0</v>
      </c>
      <c r="S916" s="444"/>
      <c r="T916" s="444"/>
      <c r="U916" s="261">
        <f>ROUND(SUMIF('DV-Bewegungsdaten'!B:B,A916,'DV-Bewegungsdaten'!D:D),3)</f>
        <v>0</v>
      </c>
      <c r="V916" s="259">
        <f>ROUND(SUMIF('DV-Bewegungsdaten'!B:B,A916,'DV-Bewegungsdaten'!E:E),5)</f>
        <v>0</v>
      </c>
      <c r="X916" s="444"/>
      <c r="Y916" s="444"/>
      <c r="AK916" s="305"/>
    </row>
    <row r="917" spans="1:37" ht="15" customHeight="1" x14ac:dyDescent="0.25">
      <c r="A917" s="103" t="s">
        <v>1885</v>
      </c>
      <c r="B917" s="101" t="s">
        <v>2068</v>
      </c>
      <c r="C917" s="101" t="s">
        <v>4155</v>
      </c>
      <c r="D917" s="101" t="s">
        <v>1886</v>
      </c>
      <c r="E917" s="101" t="s">
        <v>2443</v>
      </c>
      <c r="F917" s="102">
        <v>20.67</v>
      </c>
      <c r="G917" s="102">
        <v>20.87</v>
      </c>
      <c r="H917" s="102">
        <v>16.54</v>
      </c>
      <c r="I917" s="102"/>
      <c r="J917" s="445"/>
      <c r="K917" s="258">
        <f>ROUND(SUMIF('VGT-Bewegungsdaten'!B:B,A917,'VGT-Bewegungsdaten'!D:D),3)</f>
        <v>0</v>
      </c>
      <c r="L917" s="259">
        <f>ROUND(SUMIF('VGT-Bewegungsdaten'!B:B,$A917,'VGT-Bewegungsdaten'!E:E),5)</f>
        <v>0</v>
      </c>
      <c r="N917" s="298" t="s">
        <v>4918</v>
      </c>
      <c r="O917" s="298" t="s">
        <v>4925</v>
      </c>
      <c r="P917" s="261">
        <f>ROUND(SUMIF('AV-Bewegungsdaten'!B:B,A917,'AV-Bewegungsdaten'!D:D),3)</f>
        <v>0</v>
      </c>
      <c r="Q917" s="259">
        <f>ROUND(SUMIF('AV-Bewegungsdaten'!B:B,$A917,'AV-Bewegungsdaten'!E:E),5)</f>
        <v>0</v>
      </c>
      <c r="S917" s="444"/>
      <c r="T917" s="444"/>
      <c r="U917" s="261">
        <f>ROUND(SUMIF('DV-Bewegungsdaten'!B:B,A917,'DV-Bewegungsdaten'!D:D),3)</f>
        <v>0</v>
      </c>
      <c r="V917" s="259">
        <f>ROUND(SUMIF('DV-Bewegungsdaten'!B:B,A917,'DV-Bewegungsdaten'!E:E),5)</f>
        <v>0</v>
      </c>
      <c r="X917" s="444"/>
      <c r="Y917" s="444"/>
      <c r="AK917" s="305"/>
    </row>
    <row r="918" spans="1:37" ht="15" customHeight="1" x14ac:dyDescent="0.25">
      <c r="A918" s="103" t="s">
        <v>1887</v>
      </c>
      <c r="B918" s="101" t="s">
        <v>2068</v>
      </c>
      <c r="C918" s="101" t="s">
        <v>4155</v>
      </c>
      <c r="D918" s="101" t="s">
        <v>1888</v>
      </c>
      <c r="E918" s="101" t="s">
        <v>2446</v>
      </c>
      <c r="F918" s="102">
        <v>22.67</v>
      </c>
      <c r="G918" s="102">
        <v>22.87</v>
      </c>
      <c r="H918" s="102">
        <v>18.14</v>
      </c>
      <c r="I918" s="102"/>
      <c r="J918" s="445"/>
      <c r="K918" s="258">
        <f>ROUND(SUMIF('VGT-Bewegungsdaten'!B:B,A918,'VGT-Bewegungsdaten'!D:D),3)</f>
        <v>0</v>
      </c>
      <c r="L918" s="259">
        <f>ROUND(SUMIF('VGT-Bewegungsdaten'!B:B,$A918,'VGT-Bewegungsdaten'!E:E),5)</f>
        <v>0</v>
      </c>
      <c r="N918" s="298" t="s">
        <v>4918</v>
      </c>
      <c r="O918" s="298" t="s">
        <v>4925</v>
      </c>
      <c r="P918" s="261">
        <f>ROUND(SUMIF('AV-Bewegungsdaten'!B:B,A918,'AV-Bewegungsdaten'!D:D),3)</f>
        <v>0</v>
      </c>
      <c r="Q918" s="259">
        <f>ROUND(SUMIF('AV-Bewegungsdaten'!B:B,$A918,'AV-Bewegungsdaten'!E:E),5)</f>
        <v>0</v>
      </c>
      <c r="S918" s="444"/>
      <c r="T918" s="444"/>
      <c r="U918" s="261">
        <f>ROUND(SUMIF('DV-Bewegungsdaten'!B:B,A918,'DV-Bewegungsdaten'!D:D),3)</f>
        <v>0</v>
      </c>
      <c r="V918" s="259">
        <f>ROUND(SUMIF('DV-Bewegungsdaten'!B:B,A918,'DV-Bewegungsdaten'!E:E),5)</f>
        <v>0</v>
      </c>
      <c r="X918" s="444"/>
      <c r="Y918" s="444"/>
      <c r="AK918" s="305"/>
    </row>
    <row r="919" spans="1:37" ht="15" customHeight="1" x14ac:dyDescent="0.25">
      <c r="A919" s="103" t="s">
        <v>1889</v>
      </c>
      <c r="B919" s="101" t="s">
        <v>2068</v>
      </c>
      <c r="C919" s="101" t="s">
        <v>4155</v>
      </c>
      <c r="D919" s="101" t="s">
        <v>1890</v>
      </c>
      <c r="E919" s="101" t="s">
        <v>1533</v>
      </c>
      <c r="F919" s="102">
        <v>23.67</v>
      </c>
      <c r="G919" s="102">
        <v>23.87</v>
      </c>
      <c r="H919" s="102">
        <v>18.940000000000001</v>
      </c>
      <c r="I919" s="102"/>
      <c r="J919" s="445"/>
      <c r="K919" s="258">
        <f>ROUND(SUMIF('VGT-Bewegungsdaten'!B:B,A919,'VGT-Bewegungsdaten'!D:D),3)</f>
        <v>0</v>
      </c>
      <c r="L919" s="259">
        <f>ROUND(SUMIF('VGT-Bewegungsdaten'!B:B,$A919,'VGT-Bewegungsdaten'!E:E),5)</f>
        <v>0</v>
      </c>
      <c r="N919" s="298" t="s">
        <v>4918</v>
      </c>
      <c r="O919" s="298" t="s">
        <v>4925</v>
      </c>
      <c r="P919" s="261">
        <f>ROUND(SUMIF('AV-Bewegungsdaten'!B:B,A919,'AV-Bewegungsdaten'!D:D),3)</f>
        <v>0</v>
      </c>
      <c r="Q919" s="259">
        <f>ROUND(SUMIF('AV-Bewegungsdaten'!B:B,$A919,'AV-Bewegungsdaten'!E:E),5)</f>
        <v>0</v>
      </c>
      <c r="S919" s="444"/>
      <c r="T919" s="444"/>
      <c r="U919" s="261">
        <f>ROUND(SUMIF('DV-Bewegungsdaten'!B:B,A919,'DV-Bewegungsdaten'!D:D),3)</f>
        <v>0</v>
      </c>
      <c r="V919" s="259">
        <f>ROUND(SUMIF('DV-Bewegungsdaten'!B:B,A919,'DV-Bewegungsdaten'!E:E),5)</f>
        <v>0</v>
      </c>
      <c r="X919" s="444"/>
      <c r="Y919" s="444"/>
      <c r="AK919" s="305"/>
    </row>
    <row r="920" spans="1:37" ht="15" customHeight="1" x14ac:dyDescent="0.25">
      <c r="A920" s="103" t="s">
        <v>1891</v>
      </c>
      <c r="B920" s="101" t="s">
        <v>2068</v>
      </c>
      <c r="C920" s="101" t="s">
        <v>4155</v>
      </c>
      <c r="D920" s="101" t="s">
        <v>1892</v>
      </c>
      <c r="E920" s="101" t="s">
        <v>1536</v>
      </c>
      <c r="F920" s="102">
        <v>23.67</v>
      </c>
      <c r="G920" s="102">
        <v>23.87</v>
      </c>
      <c r="H920" s="102">
        <v>18.940000000000001</v>
      </c>
      <c r="I920" s="102"/>
      <c r="J920" s="445"/>
      <c r="K920" s="258">
        <f>ROUND(SUMIF('VGT-Bewegungsdaten'!B:B,A920,'VGT-Bewegungsdaten'!D:D),3)</f>
        <v>0</v>
      </c>
      <c r="L920" s="259">
        <f>ROUND(SUMIF('VGT-Bewegungsdaten'!B:B,$A920,'VGT-Bewegungsdaten'!E:E),5)</f>
        <v>0</v>
      </c>
      <c r="N920" s="298" t="s">
        <v>4918</v>
      </c>
      <c r="O920" s="298" t="s">
        <v>4925</v>
      </c>
      <c r="P920" s="261">
        <f>ROUND(SUMIF('AV-Bewegungsdaten'!B:B,A920,'AV-Bewegungsdaten'!D:D),3)</f>
        <v>0</v>
      </c>
      <c r="Q920" s="259">
        <f>ROUND(SUMIF('AV-Bewegungsdaten'!B:B,$A920,'AV-Bewegungsdaten'!E:E),5)</f>
        <v>0</v>
      </c>
      <c r="S920" s="444"/>
      <c r="T920" s="444"/>
      <c r="U920" s="261">
        <f>ROUND(SUMIF('DV-Bewegungsdaten'!B:B,A920,'DV-Bewegungsdaten'!D:D),3)</f>
        <v>0</v>
      </c>
      <c r="V920" s="259">
        <f>ROUND(SUMIF('DV-Bewegungsdaten'!B:B,A920,'DV-Bewegungsdaten'!E:E),5)</f>
        <v>0</v>
      </c>
      <c r="X920" s="444"/>
      <c r="Y920" s="444"/>
      <c r="AK920" s="305"/>
    </row>
    <row r="921" spans="1:37" ht="15" customHeight="1" x14ac:dyDescent="0.25">
      <c r="A921" s="103" t="s">
        <v>2674</v>
      </c>
      <c r="B921" s="101" t="s">
        <v>2068</v>
      </c>
      <c r="C921" s="101" t="s">
        <v>4155</v>
      </c>
      <c r="D921" s="101" t="s">
        <v>2675</v>
      </c>
      <c r="E921" s="101" t="s">
        <v>2536</v>
      </c>
      <c r="F921" s="102">
        <v>23.64</v>
      </c>
      <c r="G921" s="102">
        <v>23.84</v>
      </c>
      <c r="H921" s="102">
        <v>18.91</v>
      </c>
      <c r="I921" s="102"/>
      <c r="J921" s="445"/>
      <c r="K921" s="258">
        <f>ROUND(SUMIF('VGT-Bewegungsdaten'!B:B,A921,'VGT-Bewegungsdaten'!D:D),3)</f>
        <v>0</v>
      </c>
      <c r="L921" s="259">
        <f>ROUND(SUMIF('VGT-Bewegungsdaten'!B:B,$A921,'VGT-Bewegungsdaten'!E:E),5)</f>
        <v>0</v>
      </c>
      <c r="N921" s="298" t="s">
        <v>4918</v>
      </c>
      <c r="O921" s="298" t="s">
        <v>4925</v>
      </c>
      <c r="P921" s="261">
        <f>ROUND(SUMIF('AV-Bewegungsdaten'!B:B,A921,'AV-Bewegungsdaten'!D:D),3)</f>
        <v>0</v>
      </c>
      <c r="Q921" s="259">
        <f>ROUND(SUMIF('AV-Bewegungsdaten'!B:B,$A921,'AV-Bewegungsdaten'!E:E),5)</f>
        <v>0</v>
      </c>
      <c r="S921" s="444"/>
      <c r="T921" s="444"/>
      <c r="U921" s="261">
        <f>ROUND(SUMIF('DV-Bewegungsdaten'!B:B,A921,'DV-Bewegungsdaten'!D:D),3)</f>
        <v>0</v>
      </c>
      <c r="V921" s="259">
        <f>ROUND(SUMIF('DV-Bewegungsdaten'!B:B,A921,'DV-Bewegungsdaten'!E:E),5)</f>
        <v>0</v>
      </c>
      <c r="X921" s="444"/>
      <c r="Y921" s="444"/>
      <c r="AK921" s="305"/>
    </row>
    <row r="922" spans="1:37" ht="15" customHeight="1" x14ac:dyDescent="0.25">
      <c r="A922" s="103" t="s">
        <v>3417</v>
      </c>
      <c r="B922" s="101" t="s">
        <v>2068</v>
      </c>
      <c r="C922" s="101" t="s">
        <v>4155</v>
      </c>
      <c r="D922" s="101" t="s">
        <v>3418</v>
      </c>
      <c r="E922" s="101" t="s">
        <v>3279</v>
      </c>
      <c r="F922" s="102">
        <v>23.61</v>
      </c>
      <c r="G922" s="102">
        <v>23.81</v>
      </c>
      <c r="H922" s="102">
        <v>18.89</v>
      </c>
      <c r="I922" s="102"/>
      <c r="J922" s="445"/>
      <c r="K922" s="258">
        <f>ROUND(SUMIF('VGT-Bewegungsdaten'!B:B,A922,'VGT-Bewegungsdaten'!D:D),3)</f>
        <v>0</v>
      </c>
      <c r="L922" s="259">
        <f>ROUND(SUMIF('VGT-Bewegungsdaten'!B:B,$A922,'VGT-Bewegungsdaten'!E:E),5)</f>
        <v>0</v>
      </c>
      <c r="N922" s="298" t="s">
        <v>4918</v>
      </c>
      <c r="O922" s="298" t="s">
        <v>4925</v>
      </c>
      <c r="P922" s="261">
        <f>ROUND(SUMIF('AV-Bewegungsdaten'!B:B,A922,'AV-Bewegungsdaten'!D:D),3)</f>
        <v>0</v>
      </c>
      <c r="Q922" s="259">
        <f>ROUND(SUMIF('AV-Bewegungsdaten'!B:B,$A922,'AV-Bewegungsdaten'!E:E),5)</f>
        <v>0</v>
      </c>
      <c r="S922" s="444"/>
      <c r="T922" s="444"/>
      <c r="U922" s="261">
        <f>ROUND(SUMIF('DV-Bewegungsdaten'!B:B,A922,'DV-Bewegungsdaten'!D:D),3)</f>
        <v>0</v>
      </c>
      <c r="V922" s="259">
        <f>ROUND(SUMIF('DV-Bewegungsdaten'!B:B,A922,'DV-Bewegungsdaten'!E:E),5)</f>
        <v>0</v>
      </c>
      <c r="X922" s="444"/>
      <c r="Y922" s="444"/>
      <c r="AK922" s="305"/>
    </row>
    <row r="923" spans="1:37" ht="15" customHeight="1" x14ac:dyDescent="0.25">
      <c r="A923" s="103" t="s">
        <v>4179</v>
      </c>
      <c r="B923" s="101" t="s">
        <v>2068</v>
      </c>
      <c r="C923" s="101" t="s">
        <v>4155</v>
      </c>
      <c r="D923" s="101" t="s">
        <v>4180</v>
      </c>
      <c r="E923" s="101" t="s">
        <v>4040</v>
      </c>
      <c r="F923" s="102">
        <v>23.58</v>
      </c>
      <c r="G923" s="102">
        <v>23.779999999999998</v>
      </c>
      <c r="H923" s="102">
        <v>18.86</v>
      </c>
      <c r="I923" s="102"/>
      <c r="J923" s="445"/>
      <c r="K923" s="258">
        <f>ROUND(SUMIF('VGT-Bewegungsdaten'!B:B,A923,'VGT-Bewegungsdaten'!D:D),3)</f>
        <v>0</v>
      </c>
      <c r="L923" s="259">
        <f>ROUND(SUMIF('VGT-Bewegungsdaten'!B:B,$A923,'VGT-Bewegungsdaten'!E:E),5)</f>
        <v>0</v>
      </c>
      <c r="N923" s="298" t="s">
        <v>4918</v>
      </c>
      <c r="O923" s="298" t="s">
        <v>4925</v>
      </c>
      <c r="P923" s="261">
        <f>ROUND(SUMIF('AV-Bewegungsdaten'!B:B,A923,'AV-Bewegungsdaten'!D:D),3)</f>
        <v>0</v>
      </c>
      <c r="Q923" s="259">
        <f>ROUND(SUMIF('AV-Bewegungsdaten'!B:B,$A923,'AV-Bewegungsdaten'!E:E),5)</f>
        <v>0</v>
      </c>
      <c r="S923" s="444"/>
      <c r="T923" s="444"/>
      <c r="U923" s="261">
        <f>ROUND(SUMIF('DV-Bewegungsdaten'!B:B,A923,'DV-Bewegungsdaten'!D:D),3)</f>
        <v>0</v>
      </c>
      <c r="V923" s="259">
        <f>ROUND(SUMIF('DV-Bewegungsdaten'!B:B,A923,'DV-Bewegungsdaten'!E:E),5)</f>
        <v>0</v>
      </c>
      <c r="X923" s="444"/>
      <c r="Y923" s="444"/>
      <c r="AK923" s="305"/>
    </row>
    <row r="924" spans="1:37" ht="15" customHeight="1" x14ac:dyDescent="0.25">
      <c r="A924" s="103" t="s">
        <v>1893</v>
      </c>
      <c r="B924" s="101" t="s">
        <v>2068</v>
      </c>
      <c r="C924" s="101" t="s">
        <v>4155</v>
      </c>
      <c r="D924" s="101" t="s">
        <v>1894</v>
      </c>
      <c r="E924" s="101" t="s">
        <v>2443</v>
      </c>
      <c r="F924" s="102">
        <v>20.67</v>
      </c>
      <c r="G924" s="102">
        <v>20.87</v>
      </c>
      <c r="H924" s="102">
        <v>16.54</v>
      </c>
      <c r="I924" s="102"/>
      <c r="J924" s="445"/>
      <c r="K924" s="258">
        <f>ROUND(SUMIF('VGT-Bewegungsdaten'!B:B,A924,'VGT-Bewegungsdaten'!D:D),3)</f>
        <v>0</v>
      </c>
      <c r="L924" s="259">
        <f>ROUND(SUMIF('VGT-Bewegungsdaten'!B:B,$A924,'VGT-Bewegungsdaten'!E:E),5)</f>
        <v>0</v>
      </c>
      <c r="N924" s="298" t="s">
        <v>4918</v>
      </c>
      <c r="O924" s="298" t="s">
        <v>4925</v>
      </c>
      <c r="P924" s="261">
        <f>ROUND(SUMIF('AV-Bewegungsdaten'!B:B,A924,'AV-Bewegungsdaten'!D:D),3)</f>
        <v>0</v>
      </c>
      <c r="Q924" s="259">
        <f>ROUND(SUMIF('AV-Bewegungsdaten'!B:B,$A924,'AV-Bewegungsdaten'!E:E),5)</f>
        <v>0</v>
      </c>
      <c r="S924" s="444"/>
      <c r="T924" s="444"/>
      <c r="U924" s="261">
        <f>ROUND(SUMIF('DV-Bewegungsdaten'!B:B,A924,'DV-Bewegungsdaten'!D:D),3)</f>
        <v>0</v>
      </c>
      <c r="V924" s="259">
        <f>ROUND(SUMIF('DV-Bewegungsdaten'!B:B,A924,'DV-Bewegungsdaten'!E:E),5)</f>
        <v>0</v>
      </c>
      <c r="X924" s="444"/>
      <c r="Y924" s="444"/>
      <c r="AK924" s="305"/>
    </row>
    <row r="925" spans="1:37" ht="15" customHeight="1" x14ac:dyDescent="0.25">
      <c r="A925" s="103" t="s">
        <v>1895</v>
      </c>
      <c r="B925" s="101" t="s">
        <v>2068</v>
      </c>
      <c r="C925" s="101" t="s">
        <v>4155</v>
      </c>
      <c r="D925" s="101" t="s">
        <v>1896</v>
      </c>
      <c r="E925" s="101" t="s">
        <v>2446</v>
      </c>
      <c r="F925" s="102">
        <v>22.67</v>
      </c>
      <c r="G925" s="102">
        <v>22.87</v>
      </c>
      <c r="H925" s="102">
        <v>18.14</v>
      </c>
      <c r="I925" s="102"/>
      <c r="J925" s="445"/>
      <c r="K925" s="258">
        <f>ROUND(SUMIF('VGT-Bewegungsdaten'!B:B,A925,'VGT-Bewegungsdaten'!D:D),3)</f>
        <v>0</v>
      </c>
      <c r="L925" s="259">
        <f>ROUND(SUMIF('VGT-Bewegungsdaten'!B:B,$A925,'VGT-Bewegungsdaten'!E:E),5)</f>
        <v>0</v>
      </c>
      <c r="N925" s="298" t="s">
        <v>4918</v>
      </c>
      <c r="O925" s="298" t="s">
        <v>4925</v>
      </c>
      <c r="P925" s="261">
        <f>ROUND(SUMIF('AV-Bewegungsdaten'!B:B,A925,'AV-Bewegungsdaten'!D:D),3)</f>
        <v>0</v>
      </c>
      <c r="Q925" s="259">
        <f>ROUND(SUMIF('AV-Bewegungsdaten'!B:B,$A925,'AV-Bewegungsdaten'!E:E),5)</f>
        <v>0</v>
      </c>
      <c r="S925" s="444"/>
      <c r="T925" s="444"/>
      <c r="U925" s="261">
        <f>ROUND(SUMIF('DV-Bewegungsdaten'!B:B,A925,'DV-Bewegungsdaten'!D:D),3)</f>
        <v>0</v>
      </c>
      <c r="V925" s="259">
        <f>ROUND(SUMIF('DV-Bewegungsdaten'!B:B,A925,'DV-Bewegungsdaten'!E:E),5)</f>
        <v>0</v>
      </c>
      <c r="X925" s="444"/>
      <c r="Y925" s="444"/>
      <c r="AK925" s="305"/>
    </row>
    <row r="926" spans="1:37" ht="15" customHeight="1" x14ac:dyDescent="0.25">
      <c r="A926" s="103" t="s">
        <v>1897</v>
      </c>
      <c r="B926" s="101" t="s">
        <v>2068</v>
      </c>
      <c r="C926" s="101" t="s">
        <v>4155</v>
      </c>
      <c r="D926" s="101" t="s">
        <v>1898</v>
      </c>
      <c r="E926" s="101" t="s">
        <v>1533</v>
      </c>
      <c r="F926" s="102">
        <v>23.67</v>
      </c>
      <c r="G926" s="102">
        <v>23.87</v>
      </c>
      <c r="H926" s="102">
        <v>18.940000000000001</v>
      </c>
      <c r="I926" s="102"/>
      <c r="J926" s="445"/>
      <c r="K926" s="258">
        <f>ROUND(SUMIF('VGT-Bewegungsdaten'!B:B,A926,'VGT-Bewegungsdaten'!D:D),3)</f>
        <v>0</v>
      </c>
      <c r="L926" s="259">
        <f>ROUND(SUMIF('VGT-Bewegungsdaten'!B:B,$A926,'VGT-Bewegungsdaten'!E:E),5)</f>
        <v>0</v>
      </c>
      <c r="N926" s="298" t="s">
        <v>4918</v>
      </c>
      <c r="O926" s="298" t="s">
        <v>4925</v>
      </c>
      <c r="P926" s="261">
        <f>ROUND(SUMIF('AV-Bewegungsdaten'!B:B,A926,'AV-Bewegungsdaten'!D:D),3)</f>
        <v>0</v>
      </c>
      <c r="Q926" s="259">
        <f>ROUND(SUMIF('AV-Bewegungsdaten'!B:B,$A926,'AV-Bewegungsdaten'!E:E),5)</f>
        <v>0</v>
      </c>
      <c r="S926" s="444"/>
      <c r="T926" s="444"/>
      <c r="U926" s="261">
        <f>ROUND(SUMIF('DV-Bewegungsdaten'!B:B,A926,'DV-Bewegungsdaten'!D:D),3)</f>
        <v>0</v>
      </c>
      <c r="V926" s="259">
        <f>ROUND(SUMIF('DV-Bewegungsdaten'!B:B,A926,'DV-Bewegungsdaten'!E:E),5)</f>
        <v>0</v>
      </c>
      <c r="X926" s="444"/>
      <c r="Y926" s="444"/>
      <c r="AK926" s="305"/>
    </row>
    <row r="927" spans="1:37" ht="15" customHeight="1" x14ac:dyDescent="0.25">
      <c r="A927" s="103" t="s">
        <v>1899</v>
      </c>
      <c r="B927" s="101" t="s">
        <v>2068</v>
      </c>
      <c r="C927" s="101" t="s">
        <v>4155</v>
      </c>
      <c r="D927" s="101" t="s">
        <v>1900</v>
      </c>
      <c r="E927" s="101" t="s">
        <v>1536</v>
      </c>
      <c r="F927" s="102">
        <v>23.67</v>
      </c>
      <c r="G927" s="102">
        <v>23.87</v>
      </c>
      <c r="H927" s="102">
        <v>18.940000000000001</v>
      </c>
      <c r="I927" s="102"/>
      <c r="J927" s="445"/>
      <c r="K927" s="258">
        <f>ROUND(SUMIF('VGT-Bewegungsdaten'!B:B,A927,'VGT-Bewegungsdaten'!D:D),3)</f>
        <v>0</v>
      </c>
      <c r="L927" s="259">
        <f>ROUND(SUMIF('VGT-Bewegungsdaten'!B:B,$A927,'VGT-Bewegungsdaten'!E:E),5)</f>
        <v>0</v>
      </c>
      <c r="N927" s="298" t="s">
        <v>4918</v>
      </c>
      <c r="O927" s="298" t="s">
        <v>4925</v>
      </c>
      <c r="P927" s="261">
        <f>ROUND(SUMIF('AV-Bewegungsdaten'!B:B,A927,'AV-Bewegungsdaten'!D:D),3)</f>
        <v>0</v>
      </c>
      <c r="Q927" s="259">
        <f>ROUND(SUMIF('AV-Bewegungsdaten'!B:B,$A927,'AV-Bewegungsdaten'!E:E),5)</f>
        <v>0</v>
      </c>
      <c r="S927" s="444"/>
      <c r="T927" s="444"/>
      <c r="U927" s="261">
        <f>ROUND(SUMIF('DV-Bewegungsdaten'!B:B,A927,'DV-Bewegungsdaten'!D:D),3)</f>
        <v>0</v>
      </c>
      <c r="V927" s="259">
        <f>ROUND(SUMIF('DV-Bewegungsdaten'!B:B,A927,'DV-Bewegungsdaten'!E:E),5)</f>
        <v>0</v>
      </c>
      <c r="X927" s="444"/>
      <c r="Y927" s="444"/>
      <c r="AK927" s="305"/>
    </row>
    <row r="928" spans="1:37" ht="15" customHeight="1" x14ac:dyDescent="0.25">
      <c r="A928" s="103" t="s">
        <v>2676</v>
      </c>
      <c r="B928" s="101" t="s">
        <v>2068</v>
      </c>
      <c r="C928" s="101" t="s">
        <v>4155</v>
      </c>
      <c r="D928" s="101" t="s">
        <v>2677</v>
      </c>
      <c r="E928" s="101" t="s">
        <v>2536</v>
      </c>
      <c r="F928" s="102">
        <v>23.64</v>
      </c>
      <c r="G928" s="102">
        <v>23.84</v>
      </c>
      <c r="H928" s="102">
        <v>18.91</v>
      </c>
      <c r="I928" s="102"/>
      <c r="J928" s="445"/>
      <c r="K928" s="258">
        <f>ROUND(SUMIF('VGT-Bewegungsdaten'!B:B,A928,'VGT-Bewegungsdaten'!D:D),3)</f>
        <v>0</v>
      </c>
      <c r="L928" s="259">
        <f>ROUND(SUMIF('VGT-Bewegungsdaten'!B:B,$A928,'VGT-Bewegungsdaten'!E:E),5)</f>
        <v>0</v>
      </c>
      <c r="N928" s="298" t="s">
        <v>4918</v>
      </c>
      <c r="O928" s="298" t="s">
        <v>4925</v>
      </c>
      <c r="P928" s="261">
        <f>ROUND(SUMIF('AV-Bewegungsdaten'!B:B,A928,'AV-Bewegungsdaten'!D:D),3)</f>
        <v>0</v>
      </c>
      <c r="Q928" s="259">
        <f>ROUND(SUMIF('AV-Bewegungsdaten'!B:B,$A928,'AV-Bewegungsdaten'!E:E),5)</f>
        <v>0</v>
      </c>
      <c r="S928" s="444"/>
      <c r="T928" s="444"/>
      <c r="U928" s="261">
        <f>ROUND(SUMIF('DV-Bewegungsdaten'!B:B,A928,'DV-Bewegungsdaten'!D:D),3)</f>
        <v>0</v>
      </c>
      <c r="V928" s="259">
        <f>ROUND(SUMIF('DV-Bewegungsdaten'!B:B,A928,'DV-Bewegungsdaten'!E:E),5)</f>
        <v>0</v>
      </c>
      <c r="X928" s="444"/>
      <c r="Y928" s="444"/>
      <c r="AK928" s="305"/>
    </row>
    <row r="929" spans="1:37" ht="15" customHeight="1" x14ac:dyDescent="0.25">
      <c r="A929" s="103" t="s">
        <v>3419</v>
      </c>
      <c r="B929" s="101" t="s">
        <v>2068</v>
      </c>
      <c r="C929" s="101" t="s">
        <v>4155</v>
      </c>
      <c r="D929" s="101" t="s">
        <v>3420</v>
      </c>
      <c r="E929" s="101" t="s">
        <v>3279</v>
      </c>
      <c r="F929" s="102">
        <v>23.61</v>
      </c>
      <c r="G929" s="102">
        <v>23.81</v>
      </c>
      <c r="H929" s="102">
        <v>18.89</v>
      </c>
      <c r="I929" s="102"/>
      <c r="J929" s="445"/>
      <c r="K929" s="258">
        <f>ROUND(SUMIF('VGT-Bewegungsdaten'!B:B,A929,'VGT-Bewegungsdaten'!D:D),3)</f>
        <v>0</v>
      </c>
      <c r="L929" s="259">
        <f>ROUND(SUMIF('VGT-Bewegungsdaten'!B:B,$A929,'VGT-Bewegungsdaten'!E:E),5)</f>
        <v>0</v>
      </c>
      <c r="N929" s="298" t="s">
        <v>4918</v>
      </c>
      <c r="O929" s="298" t="s">
        <v>4925</v>
      </c>
      <c r="P929" s="261">
        <f>ROUND(SUMIF('AV-Bewegungsdaten'!B:B,A929,'AV-Bewegungsdaten'!D:D),3)</f>
        <v>0</v>
      </c>
      <c r="Q929" s="259">
        <f>ROUND(SUMIF('AV-Bewegungsdaten'!B:B,$A929,'AV-Bewegungsdaten'!E:E),5)</f>
        <v>0</v>
      </c>
      <c r="S929" s="444"/>
      <c r="T929" s="444"/>
      <c r="U929" s="261">
        <f>ROUND(SUMIF('DV-Bewegungsdaten'!B:B,A929,'DV-Bewegungsdaten'!D:D),3)</f>
        <v>0</v>
      </c>
      <c r="V929" s="259">
        <f>ROUND(SUMIF('DV-Bewegungsdaten'!B:B,A929,'DV-Bewegungsdaten'!E:E),5)</f>
        <v>0</v>
      </c>
      <c r="X929" s="444"/>
      <c r="Y929" s="444"/>
      <c r="AK929" s="305"/>
    </row>
    <row r="930" spans="1:37" ht="15" customHeight="1" x14ac:dyDescent="0.25">
      <c r="A930" s="103" t="s">
        <v>4181</v>
      </c>
      <c r="B930" s="101" t="s">
        <v>2068</v>
      </c>
      <c r="C930" s="101" t="s">
        <v>4155</v>
      </c>
      <c r="D930" s="101" t="s">
        <v>4182</v>
      </c>
      <c r="E930" s="101" t="s">
        <v>4040</v>
      </c>
      <c r="F930" s="102">
        <v>23.58</v>
      </c>
      <c r="G930" s="102">
        <v>23.779999999999998</v>
      </c>
      <c r="H930" s="102">
        <v>18.86</v>
      </c>
      <c r="I930" s="102"/>
      <c r="J930" s="445"/>
      <c r="K930" s="258">
        <f>ROUND(SUMIF('VGT-Bewegungsdaten'!B:B,A930,'VGT-Bewegungsdaten'!D:D),3)</f>
        <v>0</v>
      </c>
      <c r="L930" s="259">
        <f>ROUND(SUMIF('VGT-Bewegungsdaten'!B:B,$A930,'VGT-Bewegungsdaten'!E:E),5)</f>
        <v>0</v>
      </c>
      <c r="N930" s="298" t="s">
        <v>4918</v>
      </c>
      <c r="O930" s="298" t="s">
        <v>4925</v>
      </c>
      <c r="P930" s="261">
        <f>ROUND(SUMIF('AV-Bewegungsdaten'!B:B,A930,'AV-Bewegungsdaten'!D:D),3)</f>
        <v>0</v>
      </c>
      <c r="Q930" s="259">
        <f>ROUND(SUMIF('AV-Bewegungsdaten'!B:B,$A930,'AV-Bewegungsdaten'!E:E),5)</f>
        <v>0</v>
      </c>
      <c r="S930" s="444"/>
      <c r="T930" s="444"/>
      <c r="U930" s="261">
        <f>ROUND(SUMIF('DV-Bewegungsdaten'!B:B,A930,'DV-Bewegungsdaten'!D:D),3)</f>
        <v>0</v>
      </c>
      <c r="V930" s="259">
        <f>ROUND(SUMIF('DV-Bewegungsdaten'!B:B,A930,'DV-Bewegungsdaten'!E:E),5)</f>
        <v>0</v>
      </c>
      <c r="X930" s="444"/>
      <c r="Y930" s="444"/>
      <c r="AK930" s="305"/>
    </row>
    <row r="931" spans="1:37" ht="15" customHeight="1" x14ac:dyDescent="0.25">
      <c r="A931" s="103" t="s">
        <v>1901</v>
      </c>
      <c r="B931" s="101" t="s">
        <v>2068</v>
      </c>
      <c r="C931" s="101" t="s">
        <v>4155</v>
      </c>
      <c r="D931" s="101" t="s">
        <v>1902</v>
      </c>
      <c r="E931" s="101" t="s">
        <v>2443</v>
      </c>
      <c r="F931" s="102">
        <v>21.67</v>
      </c>
      <c r="G931" s="102">
        <v>21.87</v>
      </c>
      <c r="H931" s="102">
        <v>17.34</v>
      </c>
      <c r="I931" s="102"/>
      <c r="J931" s="445"/>
      <c r="K931" s="258">
        <f>ROUND(SUMIF('VGT-Bewegungsdaten'!B:B,A931,'VGT-Bewegungsdaten'!D:D),3)</f>
        <v>0</v>
      </c>
      <c r="L931" s="259">
        <f>ROUND(SUMIF('VGT-Bewegungsdaten'!B:B,$A931,'VGT-Bewegungsdaten'!E:E),5)</f>
        <v>0</v>
      </c>
      <c r="N931" s="298" t="s">
        <v>4918</v>
      </c>
      <c r="O931" s="298" t="s">
        <v>4925</v>
      </c>
      <c r="P931" s="261">
        <f>ROUND(SUMIF('AV-Bewegungsdaten'!B:B,A931,'AV-Bewegungsdaten'!D:D),3)</f>
        <v>0</v>
      </c>
      <c r="Q931" s="259">
        <f>ROUND(SUMIF('AV-Bewegungsdaten'!B:B,$A931,'AV-Bewegungsdaten'!E:E),5)</f>
        <v>0</v>
      </c>
      <c r="S931" s="444"/>
      <c r="T931" s="444"/>
      <c r="U931" s="261">
        <f>ROUND(SUMIF('DV-Bewegungsdaten'!B:B,A931,'DV-Bewegungsdaten'!D:D),3)</f>
        <v>0</v>
      </c>
      <c r="V931" s="259">
        <f>ROUND(SUMIF('DV-Bewegungsdaten'!B:B,A931,'DV-Bewegungsdaten'!E:E),5)</f>
        <v>0</v>
      </c>
      <c r="X931" s="444"/>
      <c r="Y931" s="444"/>
      <c r="AK931" s="305"/>
    </row>
    <row r="932" spans="1:37" ht="15" customHeight="1" x14ac:dyDescent="0.25">
      <c r="A932" s="103" t="s">
        <v>1903</v>
      </c>
      <c r="B932" s="101" t="s">
        <v>2068</v>
      </c>
      <c r="C932" s="101" t="s">
        <v>4155</v>
      </c>
      <c r="D932" s="101" t="s">
        <v>1904</v>
      </c>
      <c r="E932" s="101" t="s">
        <v>2446</v>
      </c>
      <c r="F932" s="102">
        <v>23.67</v>
      </c>
      <c r="G932" s="102">
        <v>23.87</v>
      </c>
      <c r="H932" s="102">
        <v>18.940000000000001</v>
      </c>
      <c r="I932" s="102"/>
      <c r="J932" s="445"/>
      <c r="K932" s="258">
        <f>ROUND(SUMIF('VGT-Bewegungsdaten'!B:B,A932,'VGT-Bewegungsdaten'!D:D),3)</f>
        <v>0</v>
      </c>
      <c r="L932" s="259">
        <f>ROUND(SUMIF('VGT-Bewegungsdaten'!B:B,$A932,'VGT-Bewegungsdaten'!E:E),5)</f>
        <v>0</v>
      </c>
      <c r="N932" s="298" t="s">
        <v>4918</v>
      </c>
      <c r="O932" s="298" t="s">
        <v>4925</v>
      </c>
      <c r="P932" s="261">
        <f>ROUND(SUMIF('AV-Bewegungsdaten'!B:B,A932,'AV-Bewegungsdaten'!D:D),3)</f>
        <v>0</v>
      </c>
      <c r="Q932" s="259">
        <f>ROUND(SUMIF('AV-Bewegungsdaten'!B:B,$A932,'AV-Bewegungsdaten'!E:E),5)</f>
        <v>0</v>
      </c>
      <c r="S932" s="444"/>
      <c r="T932" s="444"/>
      <c r="U932" s="261">
        <f>ROUND(SUMIF('DV-Bewegungsdaten'!B:B,A932,'DV-Bewegungsdaten'!D:D),3)</f>
        <v>0</v>
      </c>
      <c r="V932" s="259">
        <f>ROUND(SUMIF('DV-Bewegungsdaten'!B:B,A932,'DV-Bewegungsdaten'!E:E),5)</f>
        <v>0</v>
      </c>
      <c r="X932" s="444"/>
      <c r="Y932" s="444"/>
      <c r="AK932" s="305"/>
    </row>
    <row r="933" spans="1:37" ht="15" customHeight="1" x14ac:dyDescent="0.25">
      <c r="A933" s="103" t="s">
        <v>1905</v>
      </c>
      <c r="B933" s="101" t="s">
        <v>2068</v>
      </c>
      <c r="C933" s="101" t="s">
        <v>4155</v>
      </c>
      <c r="D933" s="101" t="s">
        <v>1906</v>
      </c>
      <c r="E933" s="101" t="s">
        <v>1533</v>
      </c>
      <c r="F933" s="102">
        <v>24.67</v>
      </c>
      <c r="G933" s="102">
        <v>24.87</v>
      </c>
      <c r="H933" s="102">
        <v>19.739999999999998</v>
      </c>
      <c r="I933" s="102"/>
      <c r="J933" s="445"/>
      <c r="K933" s="258">
        <f>ROUND(SUMIF('VGT-Bewegungsdaten'!B:B,A933,'VGT-Bewegungsdaten'!D:D),3)</f>
        <v>0</v>
      </c>
      <c r="L933" s="259">
        <f>ROUND(SUMIF('VGT-Bewegungsdaten'!B:B,$A933,'VGT-Bewegungsdaten'!E:E),5)</f>
        <v>0</v>
      </c>
      <c r="N933" s="298" t="s">
        <v>4918</v>
      </c>
      <c r="O933" s="298" t="s">
        <v>4925</v>
      </c>
      <c r="P933" s="261">
        <f>ROUND(SUMIF('AV-Bewegungsdaten'!B:B,A933,'AV-Bewegungsdaten'!D:D),3)</f>
        <v>0</v>
      </c>
      <c r="Q933" s="259">
        <f>ROUND(SUMIF('AV-Bewegungsdaten'!B:B,$A933,'AV-Bewegungsdaten'!E:E),5)</f>
        <v>0</v>
      </c>
      <c r="S933" s="444"/>
      <c r="T933" s="444"/>
      <c r="U933" s="261">
        <f>ROUND(SUMIF('DV-Bewegungsdaten'!B:B,A933,'DV-Bewegungsdaten'!D:D),3)</f>
        <v>0</v>
      </c>
      <c r="V933" s="259">
        <f>ROUND(SUMIF('DV-Bewegungsdaten'!B:B,A933,'DV-Bewegungsdaten'!E:E),5)</f>
        <v>0</v>
      </c>
      <c r="X933" s="444"/>
      <c r="Y933" s="444"/>
      <c r="AK933" s="305"/>
    </row>
    <row r="934" spans="1:37" ht="15" customHeight="1" x14ac:dyDescent="0.25">
      <c r="A934" s="103" t="s">
        <v>1907</v>
      </c>
      <c r="B934" s="101" t="s">
        <v>2068</v>
      </c>
      <c r="C934" s="101" t="s">
        <v>4155</v>
      </c>
      <c r="D934" s="101" t="s">
        <v>1908</v>
      </c>
      <c r="E934" s="101" t="s">
        <v>1536</v>
      </c>
      <c r="F934" s="102">
        <v>24.67</v>
      </c>
      <c r="G934" s="102">
        <v>24.87</v>
      </c>
      <c r="H934" s="102">
        <v>19.739999999999998</v>
      </c>
      <c r="I934" s="102"/>
      <c r="J934" s="445"/>
      <c r="K934" s="258">
        <f>ROUND(SUMIF('VGT-Bewegungsdaten'!B:B,A934,'VGT-Bewegungsdaten'!D:D),3)</f>
        <v>0</v>
      </c>
      <c r="L934" s="259">
        <f>ROUND(SUMIF('VGT-Bewegungsdaten'!B:B,$A934,'VGT-Bewegungsdaten'!E:E),5)</f>
        <v>0</v>
      </c>
      <c r="N934" s="298" t="s">
        <v>4918</v>
      </c>
      <c r="O934" s="298" t="s">
        <v>4925</v>
      </c>
      <c r="P934" s="261">
        <f>ROUND(SUMIF('AV-Bewegungsdaten'!B:B,A934,'AV-Bewegungsdaten'!D:D),3)</f>
        <v>0</v>
      </c>
      <c r="Q934" s="259">
        <f>ROUND(SUMIF('AV-Bewegungsdaten'!B:B,$A934,'AV-Bewegungsdaten'!E:E),5)</f>
        <v>0</v>
      </c>
      <c r="S934" s="444"/>
      <c r="T934" s="444"/>
      <c r="U934" s="261">
        <f>ROUND(SUMIF('DV-Bewegungsdaten'!B:B,A934,'DV-Bewegungsdaten'!D:D),3)</f>
        <v>0</v>
      </c>
      <c r="V934" s="259">
        <f>ROUND(SUMIF('DV-Bewegungsdaten'!B:B,A934,'DV-Bewegungsdaten'!E:E),5)</f>
        <v>0</v>
      </c>
      <c r="X934" s="444"/>
      <c r="Y934" s="444"/>
      <c r="AK934" s="305"/>
    </row>
    <row r="935" spans="1:37" ht="15" customHeight="1" x14ac:dyDescent="0.25">
      <c r="A935" s="103" t="s">
        <v>2678</v>
      </c>
      <c r="B935" s="101" t="s">
        <v>2068</v>
      </c>
      <c r="C935" s="101" t="s">
        <v>4155</v>
      </c>
      <c r="D935" s="101" t="s">
        <v>2679</v>
      </c>
      <c r="E935" s="101" t="s">
        <v>2536</v>
      </c>
      <c r="F935" s="102">
        <v>24.64</v>
      </c>
      <c r="G935" s="102">
        <v>24.84</v>
      </c>
      <c r="H935" s="102">
        <v>19.71</v>
      </c>
      <c r="I935" s="102"/>
      <c r="J935" s="445"/>
      <c r="K935" s="258">
        <f>ROUND(SUMIF('VGT-Bewegungsdaten'!B:B,A935,'VGT-Bewegungsdaten'!D:D),3)</f>
        <v>0</v>
      </c>
      <c r="L935" s="259">
        <f>ROUND(SUMIF('VGT-Bewegungsdaten'!B:B,$A935,'VGT-Bewegungsdaten'!E:E),5)</f>
        <v>0</v>
      </c>
      <c r="N935" s="298" t="s">
        <v>4918</v>
      </c>
      <c r="O935" s="298" t="s">
        <v>4925</v>
      </c>
      <c r="P935" s="261">
        <f>ROUND(SUMIF('AV-Bewegungsdaten'!B:B,A935,'AV-Bewegungsdaten'!D:D),3)</f>
        <v>0</v>
      </c>
      <c r="Q935" s="259">
        <f>ROUND(SUMIF('AV-Bewegungsdaten'!B:B,$A935,'AV-Bewegungsdaten'!E:E),5)</f>
        <v>0</v>
      </c>
      <c r="S935" s="444"/>
      <c r="T935" s="444"/>
      <c r="U935" s="261">
        <f>ROUND(SUMIF('DV-Bewegungsdaten'!B:B,A935,'DV-Bewegungsdaten'!D:D),3)</f>
        <v>0</v>
      </c>
      <c r="V935" s="259">
        <f>ROUND(SUMIF('DV-Bewegungsdaten'!B:B,A935,'DV-Bewegungsdaten'!E:E),5)</f>
        <v>0</v>
      </c>
      <c r="X935" s="444"/>
      <c r="Y935" s="444"/>
      <c r="AK935" s="305"/>
    </row>
    <row r="936" spans="1:37" ht="15" customHeight="1" x14ac:dyDescent="0.25">
      <c r="A936" s="103" t="s">
        <v>3421</v>
      </c>
      <c r="B936" s="101" t="s">
        <v>2068</v>
      </c>
      <c r="C936" s="101" t="s">
        <v>4155</v>
      </c>
      <c r="D936" s="101" t="s">
        <v>3422</v>
      </c>
      <c r="E936" s="101" t="s">
        <v>3279</v>
      </c>
      <c r="F936" s="102">
        <v>24.61</v>
      </c>
      <c r="G936" s="102">
        <v>24.81</v>
      </c>
      <c r="H936" s="102">
        <v>19.690000000000001</v>
      </c>
      <c r="I936" s="102"/>
      <c r="J936" s="445"/>
      <c r="K936" s="258">
        <f>ROUND(SUMIF('VGT-Bewegungsdaten'!B:B,A936,'VGT-Bewegungsdaten'!D:D),3)</f>
        <v>0</v>
      </c>
      <c r="L936" s="259">
        <f>ROUND(SUMIF('VGT-Bewegungsdaten'!B:B,$A936,'VGT-Bewegungsdaten'!E:E),5)</f>
        <v>0</v>
      </c>
      <c r="N936" s="298" t="s">
        <v>4918</v>
      </c>
      <c r="O936" s="298" t="s">
        <v>4925</v>
      </c>
      <c r="P936" s="261">
        <f>ROUND(SUMIF('AV-Bewegungsdaten'!B:B,A936,'AV-Bewegungsdaten'!D:D),3)</f>
        <v>0</v>
      </c>
      <c r="Q936" s="259">
        <f>ROUND(SUMIF('AV-Bewegungsdaten'!B:B,$A936,'AV-Bewegungsdaten'!E:E),5)</f>
        <v>0</v>
      </c>
      <c r="S936" s="444"/>
      <c r="T936" s="444"/>
      <c r="U936" s="261">
        <f>ROUND(SUMIF('DV-Bewegungsdaten'!B:B,A936,'DV-Bewegungsdaten'!D:D),3)</f>
        <v>0</v>
      </c>
      <c r="V936" s="259">
        <f>ROUND(SUMIF('DV-Bewegungsdaten'!B:B,A936,'DV-Bewegungsdaten'!E:E),5)</f>
        <v>0</v>
      </c>
      <c r="X936" s="444"/>
      <c r="Y936" s="444"/>
      <c r="AK936" s="305"/>
    </row>
    <row r="937" spans="1:37" ht="15" customHeight="1" x14ac:dyDescent="0.25">
      <c r="A937" s="103" t="s">
        <v>4183</v>
      </c>
      <c r="B937" s="101" t="s">
        <v>2068</v>
      </c>
      <c r="C937" s="101" t="s">
        <v>4155</v>
      </c>
      <c r="D937" s="101" t="s">
        <v>4184</v>
      </c>
      <c r="E937" s="101" t="s">
        <v>4040</v>
      </c>
      <c r="F937" s="102">
        <v>24.58</v>
      </c>
      <c r="G937" s="102">
        <v>24.779999999999998</v>
      </c>
      <c r="H937" s="102">
        <v>19.66</v>
      </c>
      <c r="I937" s="102"/>
      <c r="J937" s="445"/>
      <c r="K937" s="258">
        <f>ROUND(SUMIF('VGT-Bewegungsdaten'!B:B,A937,'VGT-Bewegungsdaten'!D:D),3)</f>
        <v>0</v>
      </c>
      <c r="L937" s="259">
        <f>ROUND(SUMIF('VGT-Bewegungsdaten'!B:B,$A937,'VGT-Bewegungsdaten'!E:E),5)</f>
        <v>0</v>
      </c>
      <c r="N937" s="298" t="s">
        <v>4918</v>
      </c>
      <c r="O937" s="298" t="s">
        <v>4925</v>
      </c>
      <c r="P937" s="261">
        <f>ROUND(SUMIF('AV-Bewegungsdaten'!B:B,A937,'AV-Bewegungsdaten'!D:D),3)</f>
        <v>0</v>
      </c>
      <c r="Q937" s="259">
        <f>ROUND(SUMIF('AV-Bewegungsdaten'!B:B,$A937,'AV-Bewegungsdaten'!E:E),5)</f>
        <v>0</v>
      </c>
      <c r="S937" s="444"/>
      <c r="T937" s="444"/>
      <c r="U937" s="261">
        <f>ROUND(SUMIF('DV-Bewegungsdaten'!B:B,A937,'DV-Bewegungsdaten'!D:D),3)</f>
        <v>0</v>
      </c>
      <c r="V937" s="259">
        <f>ROUND(SUMIF('DV-Bewegungsdaten'!B:B,A937,'DV-Bewegungsdaten'!E:E),5)</f>
        <v>0</v>
      </c>
      <c r="X937" s="444"/>
      <c r="Y937" s="444"/>
      <c r="AK937" s="305"/>
    </row>
    <row r="938" spans="1:37" ht="15" customHeight="1" x14ac:dyDescent="0.25">
      <c r="A938" s="103" t="s">
        <v>1909</v>
      </c>
      <c r="B938" s="101" t="s">
        <v>2068</v>
      </c>
      <c r="C938" s="101" t="s">
        <v>4155</v>
      </c>
      <c r="D938" s="101" t="s">
        <v>1910</v>
      </c>
      <c r="E938" s="101" t="s">
        <v>2443</v>
      </c>
      <c r="F938" s="102">
        <v>24.67</v>
      </c>
      <c r="G938" s="102">
        <v>24.87</v>
      </c>
      <c r="H938" s="102">
        <v>19.739999999999998</v>
      </c>
      <c r="I938" s="102"/>
      <c r="J938" s="445"/>
      <c r="K938" s="258">
        <f>ROUND(SUMIF('VGT-Bewegungsdaten'!B:B,A938,'VGT-Bewegungsdaten'!D:D),3)</f>
        <v>0</v>
      </c>
      <c r="L938" s="259">
        <f>ROUND(SUMIF('VGT-Bewegungsdaten'!B:B,$A938,'VGT-Bewegungsdaten'!E:E),5)</f>
        <v>0</v>
      </c>
      <c r="N938" s="298" t="s">
        <v>4918</v>
      </c>
      <c r="O938" s="298" t="s">
        <v>4925</v>
      </c>
      <c r="P938" s="261">
        <f>ROUND(SUMIF('AV-Bewegungsdaten'!B:B,A938,'AV-Bewegungsdaten'!D:D),3)</f>
        <v>0</v>
      </c>
      <c r="Q938" s="259">
        <f>ROUND(SUMIF('AV-Bewegungsdaten'!B:B,$A938,'AV-Bewegungsdaten'!E:E),5)</f>
        <v>0</v>
      </c>
      <c r="S938" s="444"/>
      <c r="T938" s="444"/>
      <c r="U938" s="261">
        <f>ROUND(SUMIF('DV-Bewegungsdaten'!B:B,A938,'DV-Bewegungsdaten'!D:D),3)</f>
        <v>0</v>
      </c>
      <c r="V938" s="259">
        <f>ROUND(SUMIF('DV-Bewegungsdaten'!B:B,A938,'DV-Bewegungsdaten'!E:E),5)</f>
        <v>0</v>
      </c>
      <c r="X938" s="444"/>
      <c r="Y938" s="444"/>
      <c r="AK938" s="305"/>
    </row>
    <row r="939" spans="1:37" ht="15" customHeight="1" x14ac:dyDescent="0.25">
      <c r="A939" s="103" t="s">
        <v>1911</v>
      </c>
      <c r="B939" s="101" t="s">
        <v>2068</v>
      </c>
      <c r="C939" s="101" t="s">
        <v>4155</v>
      </c>
      <c r="D939" s="101" t="s">
        <v>1912</v>
      </c>
      <c r="E939" s="101" t="s">
        <v>2446</v>
      </c>
      <c r="F939" s="102">
        <v>26.67</v>
      </c>
      <c r="G939" s="102">
        <v>26.87</v>
      </c>
      <c r="H939" s="102">
        <v>21.34</v>
      </c>
      <c r="I939" s="102"/>
      <c r="J939" s="445"/>
      <c r="K939" s="258">
        <f>ROUND(SUMIF('VGT-Bewegungsdaten'!B:B,A939,'VGT-Bewegungsdaten'!D:D),3)</f>
        <v>0</v>
      </c>
      <c r="L939" s="259">
        <f>ROUND(SUMIF('VGT-Bewegungsdaten'!B:B,$A939,'VGT-Bewegungsdaten'!E:E),5)</f>
        <v>0</v>
      </c>
      <c r="N939" s="298" t="s">
        <v>4918</v>
      </c>
      <c r="O939" s="298" t="s">
        <v>4925</v>
      </c>
      <c r="P939" s="261">
        <f>ROUND(SUMIF('AV-Bewegungsdaten'!B:B,A939,'AV-Bewegungsdaten'!D:D),3)</f>
        <v>0</v>
      </c>
      <c r="Q939" s="259">
        <f>ROUND(SUMIF('AV-Bewegungsdaten'!B:B,$A939,'AV-Bewegungsdaten'!E:E),5)</f>
        <v>0</v>
      </c>
      <c r="S939" s="444"/>
      <c r="T939" s="444"/>
      <c r="U939" s="261">
        <f>ROUND(SUMIF('DV-Bewegungsdaten'!B:B,A939,'DV-Bewegungsdaten'!D:D),3)</f>
        <v>0</v>
      </c>
      <c r="V939" s="259">
        <f>ROUND(SUMIF('DV-Bewegungsdaten'!B:B,A939,'DV-Bewegungsdaten'!E:E),5)</f>
        <v>0</v>
      </c>
      <c r="X939" s="444"/>
      <c r="Y939" s="444"/>
      <c r="AK939" s="305"/>
    </row>
    <row r="940" spans="1:37" ht="15" customHeight="1" x14ac:dyDescent="0.25">
      <c r="A940" s="103" t="s">
        <v>1913</v>
      </c>
      <c r="B940" s="101" t="s">
        <v>2068</v>
      </c>
      <c r="C940" s="101" t="s">
        <v>4155</v>
      </c>
      <c r="D940" s="101" t="s">
        <v>1914</v>
      </c>
      <c r="E940" s="101" t="s">
        <v>1533</v>
      </c>
      <c r="F940" s="102">
        <v>27.67</v>
      </c>
      <c r="G940" s="102">
        <v>27.87</v>
      </c>
      <c r="H940" s="102">
        <v>22.14</v>
      </c>
      <c r="I940" s="102"/>
      <c r="J940" s="445"/>
      <c r="K940" s="258">
        <f>ROUND(SUMIF('VGT-Bewegungsdaten'!B:B,A940,'VGT-Bewegungsdaten'!D:D),3)</f>
        <v>0</v>
      </c>
      <c r="L940" s="259">
        <f>ROUND(SUMIF('VGT-Bewegungsdaten'!B:B,$A940,'VGT-Bewegungsdaten'!E:E),5)</f>
        <v>0</v>
      </c>
      <c r="N940" s="298" t="s">
        <v>4918</v>
      </c>
      <c r="O940" s="298" t="s">
        <v>4925</v>
      </c>
      <c r="P940" s="261">
        <f>ROUND(SUMIF('AV-Bewegungsdaten'!B:B,A940,'AV-Bewegungsdaten'!D:D),3)</f>
        <v>0</v>
      </c>
      <c r="Q940" s="259">
        <f>ROUND(SUMIF('AV-Bewegungsdaten'!B:B,$A940,'AV-Bewegungsdaten'!E:E),5)</f>
        <v>0</v>
      </c>
      <c r="S940" s="444"/>
      <c r="T940" s="444"/>
      <c r="U940" s="261">
        <f>ROUND(SUMIF('DV-Bewegungsdaten'!B:B,A940,'DV-Bewegungsdaten'!D:D),3)</f>
        <v>0</v>
      </c>
      <c r="V940" s="259">
        <f>ROUND(SUMIF('DV-Bewegungsdaten'!B:B,A940,'DV-Bewegungsdaten'!E:E),5)</f>
        <v>0</v>
      </c>
      <c r="X940" s="444"/>
      <c r="Y940" s="444"/>
      <c r="AK940" s="305"/>
    </row>
    <row r="941" spans="1:37" ht="15" customHeight="1" x14ac:dyDescent="0.25">
      <c r="A941" s="103" t="s">
        <v>1915</v>
      </c>
      <c r="B941" s="101" t="s">
        <v>2068</v>
      </c>
      <c r="C941" s="101" t="s">
        <v>4155</v>
      </c>
      <c r="D941" s="101" t="s">
        <v>1916</v>
      </c>
      <c r="E941" s="101" t="s">
        <v>1536</v>
      </c>
      <c r="F941" s="102">
        <v>27.67</v>
      </c>
      <c r="G941" s="102">
        <v>27.87</v>
      </c>
      <c r="H941" s="102">
        <v>22.14</v>
      </c>
      <c r="I941" s="102"/>
      <c r="J941" s="445"/>
      <c r="K941" s="258">
        <f>ROUND(SUMIF('VGT-Bewegungsdaten'!B:B,A941,'VGT-Bewegungsdaten'!D:D),3)</f>
        <v>0</v>
      </c>
      <c r="L941" s="259">
        <f>ROUND(SUMIF('VGT-Bewegungsdaten'!B:B,$A941,'VGT-Bewegungsdaten'!E:E),5)</f>
        <v>0</v>
      </c>
      <c r="N941" s="298" t="s">
        <v>4918</v>
      </c>
      <c r="O941" s="298" t="s">
        <v>4925</v>
      </c>
      <c r="P941" s="261">
        <f>ROUND(SUMIF('AV-Bewegungsdaten'!B:B,A941,'AV-Bewegungsdaten'!D:D),3)</f>
        <v>0</v>
      </c>
      <c r="Q941" s="259">
        <f>ROUND(SUMIF('AV-Bewegungsdaten'!B:B,$A941,'AV-Bewegungsdaten'!E:E),5)</f>
        <v>0</v>
      </c>
      <c r="S941" s="444"/>
      <c r="T941" s="444"/>
      <c r="U941" s="261">
        <f>ROUND(SUMIF('DV-Bewegungsdaten'!B:B,A941,'DV-Bewegungsdaten'!D:D),3)</f>
        <v>0</v>
      </c>
      <c r="V941" s="259">
        <f>ROUND(SUMIF('DV-Bewegungsdaten'!B:B,A941,'DV-Bewegungsdaten'!E:E),5)</f>
        <v>0</v>
      </c>
      <c r="X941" s="444"/>
      <c r="Y941" s="444"/>
      <c r="AK941" s="305"/>
    </row>
    <row r="942" spans="1:37" ht="15" customHeight="1" x14ac:dyDescent="0.25">
      <c r="A942" s="103" t="s">
        <v>2680</v>
      </c>
      <c r="B942" s="101" t="s">
        <v>2068</v>
      </c>
      <c r="C942" s="101" t="s">
        <v>4155</v>
      </c>
      <c r="D942" s="101" t="s">
        <v>2681</v>
      </c>
      <c r="E942" s="101" t="s">
        <v>2536</v>
      </c>
      <c r="F942" s="102">
        <v>27.64</v>
      </c>
      <c r="G942" s="102">
        <v>27.84</v>
      </c>
      <c r="H942" s="102">
        <v>22.11</v>
      </c>
      <c r="I942" s="102"/>
      <c r="J942" s="445"/>
      <c r="K942" s="258">
        <f>ROUND(SUMIF('VGT-Bewegungsdaten'!B:B,A942,'VGT-Bewegungsdaten'!D:D),3)</f>
        <v>0</v>
      </c>
      <c r="L942" s="259">
        <f>ROUND(SUMIF('VGT-Bewegungsdaten'!B:B,$A942,'VGT-Bewegungsdaten'!E:E),5)</f>
        <v>0</v>
      </c>
      <c r="N942" s="298" t="s">
        <v>4918</v>
      </c>
      <c r="O942" s="298" t="s">
        <v>4925</v>
      </c>
      <c r="P942" s="261">
        <f>ROUND(SUMIF('AV-Bewegungsdaten'!B:B,A942,'AV-Bewegungsdaten'!D:D),3)</f>
        <v>0</v>
      </c>
      <c r="Q942" s="259">
        <f>ROUND(SUMIF('AV-Bewegungsdaten'!B:B,$A942,'AV-Bewegungsdaten'!E:E),5)</f>
        <v>0</v>
      </c>
      <c r="S942" s="444"/>
      <c r="T942" s="444"/>
      <c r="U942" s="261">
        <f>ROUND(SUMIF('DV-Bewegungsdaten'!B:B,A942,'DV-Bewegungsdaten'!D:D),3)</f>
        <v>0</v>
      </c>
      <c r="V942" s="259">
        <f>ROUND(SUMIF('DV-Bewegungsdaten'!B:B,A942,'DV-Bewegungsdaten'!E:E),5)</f>
        <v>0</v>
      </c>
      <c r="X942" s="444"/>
      <c r="Y942" s="444"/>
      <c r="AK942" s="305"/>
    </row>
    <row r="943" spans="1:37" ht="15" customHeight="1" x14ac:dyDescent="0.25">
      <c r="A943" s="103" t="s">
        <v>3423</v>
      </c>
      <c r="B943" s="101" t="s">
        <v>2068</v>
      </c>
      <c r="C943" s="101" t="s">
        <v>4155</v>
      </c>
      <c r="D943" s="101" t="s">
        <v>3424</v>
      </c>
      <c r="E943" s="101" t="s">
        <v>3279</v>
      </c>
      <c r="F943" s="102">
        <v>27.61</v>
      </c>
      <c r="G943" s="102">
        <v>27.81</v>
      </c>
      <c r="H943" s="102">
        <v>22.09</v>
      </c>
      <c r="I943" s="102"/>
      <c r="J943" s="445"/>
      <c r="K943" s="258">
        <f>ROUND(SUMIF('VGT-Bewegungsdaten'!B:B,A943,'VGT-Bewegungsdaten'!D:D),3)</f>
        <v>0</v>
      </c>
      <c r="L943" s="259">
        <f>ROUND(SUMIF('VGT-Bewegungsdaten'!B:B,$A943,'VGT-Bewegungsdaten'!E:E),5)</f>
        <v>0</v>
      </c>
      <c r="N943" s="298" t="s">
        <v>4918</v>
      </c>
      <c r="O943" s="298" t="s">
        <v>4925</v>
      </c>
      <c r="P943" s="261">
        <f>ROUND(SUMIF('AV-Bewegungsdaten'!B:B,A943,'AV-Bewegungsdaten'!D:D),3)</f>
        <v>0</v>
      </c>
      <c r="Q943" s="259">
        <f>ROUND(SUMIF('AV-Bewegungsdaten'!B:B,$A943,'AV-Bewegungsdaten'!E:E),5)</f>
        <v>0</v>
      </c>
      <c r="S943" s="444"/>
      <c r="T943" s="444"/>
      <c r="U943" s="261">
        <f>ROUND(SUMIF('DV-Bewegungsdaten'!B:B,A943,'DV-Bewegungsdaten'!D:D),3)</f>
        <v>0</v>
      </c>
      <c r="V943" s="259">
        <f>ROUND(SUMIF('DV-Bewegungsdaten'!B:B,A943,'DV-Bewegungsdaten'!E:E),5)</f>
        <v>0</v>
      </c>
      <c r="X943" s="444"/>
      <c r="Y943" s="444"/>
      <c r="AK943" s="305"/>
    </row>
    <row r="944" spans="1:37" ht="15" customHeight="1" x14ac:dyDescent="0.25">
      <c r="A944" s="103" t="s">
        <v>4185</v>
      </c>
      <c r="B944" s="101" t="s">
        <v>2068</v>
      </c>
      <c r="C944" s="101" t="s">
        <v>4155</v>
      </c>
      <c r="D944" s="101" t="s">
        <v>4186</v>
      </c>
      <c r="E944" s="101" t="s">
        <v>4040</v>
      </c>
      <c r="F944" s="102">
        <v>27.58</v>
      </c>
      <c r="G944" s="102">
        <v>27.779999999999998</v>
      </c>
      <c r="H944" s="102">
        <v>22.06</v>
      </c>
      <c r="I944" s="102"/>
      <c r="J944" s="445"/>
      <c r="K944" s="258">
        <f>ROUND(SUMIF('VGT-Bewegungsdaten'!B:B,A944,'VGT-Bewegungsdaten'!D:D),3)</f>
        <v>0</v>
      </c>
      <c r="L944" s="259">
        <f>ROUND(SUMIF('VGT-Bewegungsdaten'!B:B,$A944,'VGT-Bewegungsdaten'!E:E),5)</f>
        <v>0</v>
      </c>
      <c r="N944" s="298" t="s">
        <v>4918</v>
      </c>
      <c r="O944" s="298" t="s">
        <v>4925</v>
      </c>
      <c r="P944" s="261">
        <f>ROUND(SUMIF('AV-Bewegungsdaten'!B:B,A944,'AV-Bewegungsdaten'!D:D),3)</f>
        <v>0</v>
      </c>
      <c r="Q944" s="259">
        <f>ROUND(SUMIF('AV-Bewegungsdaten'!B:B,$A944,'AV-Bewegungsdaten'!E:E),5)</f>
        <v>0</v>
      </c>
      <c r="S944" s="444"/>
      <c r="T944" s="444"/>
      <c r="U944" s="261">
        <f>ROUND(SUMIF('DV-Bewegungsdaten'!B:B,A944,'DV-Bewegungsdaten'!D:D),3)</f>
        <v>0</v>
      </c>
      <c r="V944" s="259">
        <f>ROUND(SUMIF('DV-Bewegungsdaten'!B:B,A944,'DV-Bewegungsdaten'!E:E),5)</f>
        <v>0</v>
      </c>
      <c r="X944" s="444"/>
      <c r="Y944" s="444"/>
      <c r="AK944" s="305"/>
    </row>
    <row r="945" spans="1:37" ht="15" customHeight="1" x14ac:dyDescent="0.25">
      <c r="A945" s="103" t="s">
        <v>1917</v>
      </c>
      <c r="B945" s="101" t="s">
        <v>2068</v>
      </c>
      <c r="C945" s="101" t="s">
        <v>4155</v>
      </c>
      <c r="D945" s="101" t="s">
        <v>1918</v>
      </c>
      <c r="E945" s="101" t="s">
        <v>2443</v>
      </c>
      <c r="F945" s="102">
        <v>25.67</v>
      </c>
      <c r="G945" s="102">
        <v>25.87</v>
      </c>
      <c r="H945" s="102">
        <v>20.54</v>
      </c>
      <c r="I945" s="102"/>
      <c r="J945" s="445"/>
      <c r="K945" s="258">
        <f>ROUND(SUMIF('VGT-Bewegungsdaten'!B:B,A945,'VGT-Bewegungsdaten'!D:D),3)</f>
        <v>0</v>
      </c>
      <c r="L945" s="259">
        <f>ROUND(SUMIF('VGT-Bewegungsdaten'!B:B,$A945,'VGT-Bewegungsdaten'!E:E),5)</f>
        <v>0</v>
      </c>
      <c r="N945" s="298" t="s">
        <v>4918</v>
      </c>
      <c r="O945" s="298" t="s">
        <v>4925</v>
      </c>
      <c r="P945" s="261">
        <f>ROUND(SUMIF('AV-Bewegungsdaten'!B:B,A945,'AV-Bewegungsdaten'!D:D),3)</f>
        <v>0</v>
      </c>
      <c r="Q945" s="259">
        <f>ROUND(SUMIF('AV-Bewegungsdaten'!B:B,$A945,'AV-Bewegungsdaten'!E:E),5)</f>
        <v>0</v>
      </c>
      <c r="S945" s="444"/>
      <c r="T945" s="444"/>
      <c r="U945" s="261">
        <f>ROUND(SUMIF('DV-Bewegungsdaten'!B:B,A945,'DV-Bewegungsdaten'!D:D),3)</f>
        <v>0</v>
      </c>
      <c r="V945" s="259">
        <f>ROUND(SUMIF('DV-Bewegungsdaten'!B:B,A945,'DV-Bewegungsdaten'!E:E),5)</f>
        <v>0</v>
      </c>
      <c r="X945" s="444"/>
      <c r="Y945" s="444"/>
      <c r="AK945" s="305"/>
    </row>
    <row r="946" spans="1:37" ht="15" customHeight="1" x14ac:dyDescent="0.25">
      <c r="A946" s="103" t="s">
        <v>1919</v>
      </c>
      <c r="B946" s="101" t="s">
        <v>2068</v>
      </c>
      <c r="C946" s="101" t="s">
        <v>4155</v>
      </c>
      <c r="D946" s="101" t="s">
        <v>1920</v>
      </c>
      <c r="E946" s="101" t="s">
        <v>2446</v>
      </c>
      <c r="F946" s="102">
        <v>27.67</v>
      </c>
      <c r="G946" s="102">
        <v>27.87</v>
      </c>
      <c r="H946" s="102">
        <v>22.14</v>
      </c>
      <c r="I946" s="102"/>
      <c r="J946" s="445"/>
      <c r="K946" s="258">
        <f>ROUND(SUMIF('VGT-Bewegungsdaten'!B:B,A946,'VGT-Bewegungsdaten'!D:D),3)</f>
        <v>0</v>
      </c>
      <c r="L946" s="259">
        <f>ROUND(SUMIF('VGT-Bewegungsdaten'!B:B,$A946,'VGT-Bewegungsdaten'!E:E),5)</f>
        <v>0</v>
      </c>
      <c r="N946" s="298" t="s">
        <v>4918</v>
      </c>
      <c r="O946" s="298" t="s">
        <v>4925</v>
      </c>
      <c r="P946" s="261">
        <f>ROUND(SUMIF('AV-Bewegungsdaten'!B:B,A946,'AV-Bewegungsdaten'!D:D),3)</f>
        <v>0</v>
      </c>
      <c r="Q946" s="259">
        <f>ROUND(SUMIF('AV-Bewegungsdaten'!B:B,$A946,'AV-Bewegungsdaten'!E:E),5)</f>
        <v>0</v>
      </c>
      <c r="S946" s="444"/>
      <c r="T946" s="444"/>
      <c r="U946" s="261">
        <f>ROUND(SUMIF('DV-Bewegungsdaten'!B:B,A946,'DV-Bewegungsdaten'!D:D),3)</f>
        <v>0</v>
      </c>
      <c r="V946" s="259">
        <f>ROUND(SUMIF('DV-Bewegungsdaten'!B:B,A946,'DV-Bewegungsdaten'!E:E),5)</f>
        <v>0</v>
      </c>
      <c r="X946" s="444"/>
      <c r="Y946" s="444"/>
      <c r="AK946" s="305"/>
    </row>
    <row r="947" spans="1:37" ht="15" customHeight="1" x14ac:dyDescent="0.25">
      <c r="A947" s="103" t="s">
        <v>1921</v>
      </c>
      <c r="B947" s="101" t="s">
        <v>2068</v>
      </c>
      <c r="C947" s="101" t="s">
        <v>4155</v>
      </c>
      <c r="D947" s="101" t="s">
        <v>1922</v>
      </c>
      <c r="E947" s="101" t="s">
        <v>1533</v>
      </c>
      <c r="F947" s="102">
        <v>28.67</v>
      </c>
      <c r="G947" s="102">
        <v>28.87</v>
      </c>
      <c r="H947" s="102">
        <v>22.94</v>
      </c>
      <c r="I947" s="102"/>
      <c r="J947" s="445"/>
      <c r="K947" s="258">
        <f>ROUND(SUMIF('VGT-Bewegungsdaten'!B:B,A947,'VGT-Bewegungsdaten'!D:D),3)</f>
        <v>0</v>
      </c>
      <c r="L947" s="259">
        <f>ROUND(SUMIF('VGT-Bewegungsdaten'!B:B,$A947,'VGT-Bewegungsdaten'!E:E),5)</f>
        <v>0</v>
      </c>
      <c r="N947" s="298" t="s">
        <v>4918</v>
      </c>
      <c r="O947" s="298" t="s">
        <v>4925</v>
      </c>
      <c r="P947" s="261">
        <f>ROUND(SUMIF('AV-Bewegungsdaten'!B:B,A947,'AV-Bewegungsdaten'!D:D),3)</f>
        <v>0</v>
      </c>
      <c r="Q947" s="259">
        <f>ROUND(SUMIF('AV-Bewegungsdaten'!B:B,$A947,'AV-Bewegungsdaten'!E:E),5)</f>
        <v>0</v>
      </c>
      <c r="S947" s="444"/>
      <c r="T947" s="444"/>
      <c r="U947" s="261">
        <f>ROUND(SUMIF('DV-Bewegungsdaten'!B:B,A947,'DV-Bewegungsdaten'!D:D),3)</f>
        <v>0</v>
      </c>
      <c r="V947" s="259">
        <f>ROUND(SUMIF('DV-Bewegungsdaten'!B:B,A947,'DV-Bewegungsdaten'!E:E),5)</f>
        <v>0</v>
      </c>
      <c r="X947" s="444"/>
      <c r="Y947" s="444"/>
      <c r="AK947" s="305"/>
    </row>
    <row r="948" spans="1:37" ht="15" customHeight="1" x14ac:dyDescent="0.25">
      <c r="A948" s="103" t="s">
        <v>1923</v>
      </c>
      <c r="B948" s="101" t="s">
        <v>2068</v>
      </c>
      <c r="C948" s="101" t="s">
        <v>4155</v>
      </c>
      <c r="D948" s="101" t="s">
        <v>1924</v>
      </c>
      <c r="E948" s="101" t="s">
        <v>1536</v>
      </c>
      <c r="F948" s="102">
        <v>28.67</v>
      </c>
      <c r="G948" s="102">
        <v>28.87</v>
      </c>
      <c r="H948" s="102">
        <v>22.94</v>
      </c>
      <c r="I948" s="102"/>
      <c r="J948" s="445"/>
      <c r="K948" s="258">
        <f>ROUND(SUMIF('VGT-Bewegungsdaten'!B:B,A948,'VGT-Bewegungsdaten'!D:D),3)</f>
        <v>0</v>
      </c>
      <c r="L948" s="259">
        <f>ROUND(SUMIF('VGT-Bewegungsdaten'!B:B,$A948,'VGT-Bewegungsdaten'!E:E),5)</f>
        <v>0</v>
      </c>
      <c r="N948" s="298" t="s">
        <v>4918</v>
      </c>
      <c r="O948" s="298" t="s">
        <v>4925</v>
      </c>
      <c r="P948" s="261">
        <f>ROUND(SUMIF('AV-Bewegungsdaten'!B:B,A948,'AV-Bewegungsdaten'!D:D),3)</f>
        <v>0</v>
      </c>
      <c r="Q948" s="259">
        <f>ROUND(SUMIF('AV-Bewegungsdaten'!B:B,$A948,'AV-Bewegungsdaten'!E:E),5)</f>
        <v>0</v>
      </c>
      <c r="S948" s="444"/>
      <c r="T948" s="444"/>
      <c r="U948" s="261">
        <f>ROUND(SUMIF('DV-Bewegungsdaten'!B:B,A948,'DV-Bewegungsdaten'!D:D),3)</f>
        <v>0</v>
      </c>
      <c r="V948" s="259">
        <f>ROUND(SUMIF('DV-Bewegungsdaten'!B:B,A948,'DV-Bewegungsdaten'!E:E),5)</f>
        <v>0</v>
      </c>
      <c r="X948" s="444"/>
      <c r="Y948" s="444"/>
      <c r="AK948" s="305"/>
    </row>
    <row r="949" spans="1:37" ht="15" customHeight="1" x14ac:dyDescent="0.25">
      <c r="A949" s="103" t="s">
        <v>2682</v>
      </c>
      <c r="B949" s="101" t="s">
        <v>2068</v>
      </c>
      <c r="C949" s="101" t="s">
        <v>4155</v>
      </c>
      <c r="D949" s="101" t="s">
        <v>2683</v>
      </c>
      <c r="E949" s="101" t="s">
        <v>2536</v>
      </c>
      <c r="F949" s="102">
        <v>28.64</v>
      </c>
      <c r="G949" s="102">
        <v>28.84</v>
      </c>
      <c r="H949" s="102">
        <v>22.91</v>
      </c>
      <c r="I949" s="102"/>
      <c r="J949" s="445"/>
      <c r="K949" s="258">
        <f>ROUND(SUMIF('VGT-Bewegungsdaten'!B:B,A949,'VGT-Bewegungsdaten'!D:D),3)</f>
        <v>0</v>
      </c>
      <c r="L949" s="259">
        <f>ROUND(SUMIF('VGT-Bewegungsdaten'!B:B,$A949,'VGT-Bewegungsdaten'!E:E),5)</f>
        <v>0</v>
      </c>
      <c r="N949" s="298" t="s">
        <v>4918</v>
      </c>
      <c r="O949" s="298" t="s">
        <v>4925</v>
      </c>
      <c r="P949" s="261">
        <f>ROUND(SUMIF('AV-Bewegungsdaten'!B:B,A949,'AV-Bewegungsdaten'!D:D),3)</f>
        <v>0</v>
      </c>
      <c r="Q949" s="259">
        <f>ROUND(SUMIF('AV-Bewegungsdaten'!B:B,$A949,'AV-Bewegungsdaten'!E:E),5)</f>
        <v>0</v>
      </c>
      <c r="S949" s="444"/>
      <c r="T949" s="444"/>
      <c r="U949" s="261">
        <f>ROUND(SUMIF('DV-Bewegungsdaten'!B:B,A949,'DV-Bewegungsdaten'!D:D),3)</f>
        <v>0</v>
      </c>
      <c r="V949" s="259">
        <f>ROUND(SUMIF('DV-Bewegungsdaten'!B:B,A949,'DV-Bewegungsdaten'!E:E),5)</f>
        <v>0</v>
      </c>
      <c r="X949" s="444"/>
      <c r="Y949" s="444"/>
      <c r="AK949" s="305"/>
    </row>
    <row r="950" spans="1:37" ht="15" customHeight="1" x14ac:dyDescent="0.25">
      <c r="A950" s="103" t="s">
        <v>3425</v>
      </c>
      <c r="B950" s="101" t="s">
        <v>2068</v>
      </c>
      <c r="C950" s="101" t="s">
        <v>4155</v>
      </c>
      <c r="D950" s="101" t="s">
        <v>3426</v>
      </c>
      <c r="E950" s="101" t="s">
        <v>3279</v>
      </c>
      <c r="F950" s="102">
        <v>28.61</v>
      </c>
      <c r="G950" s="102">
        <v>28.81</v>
      </c>
      <c r="H950" s="102">
        <v>22.89</v>
      </c>
      <c r="I950" s="102"/>
      <c r="J950" s="445"/>
      <c r="K950" s="258">
        <f>ROUND(SUMIF('VGT-Bewegungsdaten'!B:B,A950,'VGT-Bewegungsdaten'!D:D),3)</f>
        <v>0</v>
      </c>
      <c r="L950" s="259">
        <f>ROUND(SUMIF('VGT-Bewegungsdaten'!B:B,$A950,'VGT-Bewegungsdaten'!E:E),5)</f>
        <v>0</v>
      </c>
      <c r="N950" s="298" t="s">
        <v>4918</v>
      </c>
      <c r="O950" s="298" t="s">
        <v>4925</v>
      </c>
      <c r="P950" s="261">
        <f>ROUND(SUMIF('AV-Bewegungsdaten'!B:B,A950,'AV-Bewegungsdaten'!D:D),3)</f>
        <v>0</v>
      </c>
      <c r="Q950" s="259">
        <f>ROUND(SUMIF('AV-Bewegungsdaten'!B:B,$A950,'AV-Bewegungsdaten'!E:E),5)</f>
        <v>0</v>
      </c>
      <c r="S950" s="444"/>
      <c r="T950" s="444"/>
      <c r="U950" s="261">
        <f>ROUND(SUMIF('DV-Bewegungsdaten'!B:B,A950,'DV-Bewegungsdaten'!D:D),3)</f>
        <v>0</v>
      </c>
      <c r="V950" s="259">
        <f>ROUND(SUMIF('DV-Bewegungsdaten'!B:B,A950,'DV-Bewegungsdaten'!E:E),5)</f>
        <v>0</v>
      </c>
      <c r="X950" s="444"/>
      <c r="Y950" s="444"/>
      <c r="AK950" s="305"/>
    </row>
    <row r="951" spans="1:37" ht="15" customHeight="1" x14ac:dyDescent="0.25">
      <c r="A951" s="103" t="s">
        <v>4187</v>
      </c>
      <c r="B951" s="101" t="s">
        <v>2068</v>
      </c>
      <c r="C951" s="101" t="s">
        <v>4155</v>
      </c>
      <c r="D951" s="101" t="s">
        <v>4188</v>
      </c>
      <c r="E951" s="101" t="s">
        <v>4040</v>
      </c>
      <c r="F951" s="102">
        <v>28.58</v>
      </c>
      <c r="G951" s="102">
        <v>28.779999999999998</v>
      </c>
      <c r="H951" s="102">
        <v>22.86</v>
      </c>
      <c r="I951" s="102"/>
      <c r="J951" s="445"/>
      <c r="K951" s="258">
        <f>ROUND(SUMIF('VGT-Bewegungsdaten'!B:B,A951,'VGT-Bewegungsdaten'!D:D),3)</f>
        <v>0</v>
      </c>
      <c r="L951" s="259">
        <f>ROUND(SUMIF('VGT-Bewegungsdaten'!B:B,$A951,'VGT-Bewegungsdaten'!E:E),5)</f>
        <v>0</v>
      </c>
      <c r="N951" s="298" t="s">
        <v>4918</v>
      </c>
      <c r="O951" s="298" t="s">
        <v>4925</v>
      </c>
      <c r="P951" s="261">
        <f>ROUND(SUMIF('AV-Bewegungsdaten'!B:B,A951,'AV-Bewegungsdaten'!D:D),3)</f>
        <v>0</v>
      </c>
      <c r="Q951" s="259">
        <f>ROUND(SUMIF('AV-Bewegungsdaten'!B:B,$A951,'AV-Bewegungsdaten'!E:E),5)</f>
        <v>0</v>
      </c>
      <c r="S951" s="444"/>
      <c r="T951" s="444"/>
      <c r="U951" s="261">
        <f>ROUND(SUMIF('DV-Bewegungsdaten'!B:B,A951,'DV-Bewegungsdaten'!D:D),3)</f>
        <v>0</v>
      </c>
      <c r="V951" s="259">
        <f>ROUND(SUMIF('DV-Bewegungsdaten'!B:B,A951,'DV-Bewegungsdaten'!E:E),5)</f>
        <v>0</v>
      </c>
      <c r="X951" s="444"/>
      <c r="Y951" s="444"/>
      <c r="AK951" s="305"/>
    </row>
    <row r="952" spans="1:37" ht="15" customHeight="1" x14ac:dyDescent="0.25">
      <c r="A952" s="103" t="s">
        <v>1925</v>
      </c>
      <c r="B952" s="101" t="s">
        <v>2068</v>
      </c>
      <c r="C952" s="101" t="s">
        <v>4155</v>
      </c>
      <c r="D952" s="101" t="s">
        <v>1926</v>
      </c>
      <c r="E952" s="101" t="s">
        <v>2443</v>
      </c>
      <c r="F952" s="102">
        <v>22.67</v>
      </c>
      <c r="G952" s="102">
        <v>22.87</v>
      </c>
      <c r="H952" s="102">
        <v>18.14</v>
      </c>
      <c r="I952" s="102"/>
      <c r="J952" s="445"/>
      <c r="K952" s="258">
        <f>ROUND(SUMIF('VGT-Bewegungsdaten'!B:B,A952,'VGT-Bewegungsdaten'!D:D),3)</f>
        <v>0</v>
      </c>
      <c r="L952" s="259">
        <f>ROUND(SUMIF('VGT-Bewegungsdaten'!B:B,$A952,'VGT-Bewegungsdaten'!E:E),5)</f>
        <v>0</v>
      </c>
      <c r="N952" s="298" t="s">
        <v>4918</v>
      </c>
      <c r="O952" s="298" t="s">
        <v>4925</v>
      </c>
      <c r="P952" s="261">
        <f>ROUND(SUMIF('AV-Bewegungsdaten'!B:B,A952,'AV-Bewegungsdaten'!D:D),3)</f>
        <v>0</v>
      </c>
      <c r="Q952" s="259">
        <f>ROUND(SUMIF('AV-Bewegungsdaten'!B:B,$A952,'AV-Bewegungsdaten'!E:E),5)</f>
        <v>0</v>
      </c>
      <c r="S952" s="444"/>
      <c r="T952" s="444"/>
      <c r="U952" s="261">
        <f>ROUND(SUMIF('DV-Bewegungsdaten'!B:B,A952,'DV-Bewegungsdaten'!D:D),3)</f>
        <v>0</v>
      </c>
      <c r="V952" s="259">
        <f>ROUND(SUMIF('DV-Bewegungsdaten'!B:B,A952,'DV-Bewegungsdaten'!E:E),5)</f>
        <v>0</v>
      </c>
      <c r="X952" s="444"/>
      <c r="Y952" s="444"/>
      <c r="AK952" s="305"/>
    </row>
    <row r="953" spans="1:37" ht="15" customHeight="1" x14ac:dyDescent="0.25">
      <c r="A953" s="103" t="s">
        <v>1927</v>
      </c>
      <c r="B953" s="101" t="s">
        <v>2068</v>
      </c>
      <c r="C953" s="101" t="s">
        <v>4155</v>
      </c>
      <c r="D953" s="101" t="s">
        <v>1928</v>
      </c>
      <c r="E953" s="101" t="s">
        <v>2446</v>
      </c>
      <c r="F953" s="102">
        <v>24.67</v>
      </c>
      <c r="G953" s="102">
        <v>24.87</v>
      </c>
      <c r="H953" s="102">
        <v>19.739999999999998</v>
      </c>
      <c r="I953" s="102"/>
      <c r="J953" s="445"/>
      <c r="K953" s="258">
        <f>ROUND(SUMIF('VGT-Bewegungsdaten'!B:B,A953,'VGT-Bewegungsdaten'!D:D),3)</f>
        <v>0</v>
      </c>
      <c r="L953" s="259">
        <f>ROUND(SUMIF('VGT-Bewegungsdaten'!B:B,$A953,'VGT-Bewegungsdaten'!E:E),5)</f>
        <v>0</v>
      </c>
      <c r="N953" s="298" t="s">
        <v>4918</v>
      </c>
      <c r="O953" s="298" t="s">
        <v>4925</v>
      </c>
      <c r="P953" s="261">
        <f>ROUND(SUMIF('AV-Bewegungsdaten'!B:B,A953,'AV-Bewegungsdaten'!D:D),3)</f>
        <v>0</v>
      </c>
      <c r="Q953" s="259">
        <f>ROUND(SUMIF('AV-Bewegungsdaten'!B:B,$A953,'AV-Bewegungsdaten'!E:E),5)</f>
        <v>0</v>
      </c>
      <c r="S953" s="444"/>
      <c r="T953" s="444"/>
      <c r="U953" s="261">
        <f>ROUND(SUMIF('DV-Bewegungsdaten'!B:B,A953,'DV-Bewegungsdaten'!D:D),3)</f>
        <v>0</v>
      </c>
      <c r="V953" s="259">
        <f>ROUND(SUMIF('DV-Bewegungsdaten'!B:B,A953,'DV-Bewegungsdaten'!E:E),5)</f>
        <v>0</v>
      </c>
      <c r="X953" s="444"/>
      <c r="Y953" s="444"/>
      <c r="AK953" s="305"/>
    </row>
    <row r="954" spans="1:37" ht="15" customHeight="1" x14ac:dyDescent="0.25">
      <c r="A954" s="103" t="s">
        <v>1929</v>
      </c>
      <c r="B954" s="101" t="s">
        <v>2068</v>
      </c>
      <c r="C954" s="101" t="s">
        <v>4155</v>
      </c>
      <c r="D954" s="101" t="s">
        <v>1930</v>
      </c>
      <c r="E954" s="101" t="s">
        <v>1533</v>
      </c>
      <c r="F954" s="102">
        <v>25.67</v>
      </c>
      <c r="G954" s="102">
        <v>25.87</v>
      </c>
      <c r="H954" s="102">
        <v>20.54</v>
      </c>
      <c r="I954" s="102"/>
      <c r="J954" s="445"/>
      <c r="K954" s="258">
        <f>ROUND(SUMIF('VGT-Bewegungsdaten'!B:B,A954,'VGT-Bewegungsdaten'!D:D),3)</f>
        <v>0</v>
      </c>
      <c r="L954" s="259">
        <f>ROUND(SUMIF('VGT-Bewegungsdaten'!B:B,$A954,'VGT-Bewegungsdaten'!E:E),5)</f>
        <v>0</v>
      </c>
      <c r="N954" s="298" t="s">
        <v>4918</v>
      </c>
      <c r="O954" s="298" t="s">
        <v>4925</v>
      </c>
      <c r="P954" s="261">
        <f>ROUND(SUMIF('AV-Bewegungsdaten'!B:B,A954,'AV-Bewegungsdaten'!D:D),3)</f>
        <v>0</v>
      </c>
      <c r="Q954" s="259">
        <f>ROUND(SUMIF('AV-Bewegungsdaten'!B:B,$A954,'AV-Bewegungsdaten'!E:E),5)</f>
        <v>0</v>
      </c>
      <c r="S954" s="444"/>
      <c r="T954" s="444"/>
      <c r="U954" s="261">
        <f>ROUND(SUMIF('DV-Bewegungsdaten'!B:B,A954,'DV-Bewegungsdaten'!D:D),3)</f>
        <v>0</v>
      </c>
      <c r="V954" s="259">
        <f>ROUND(SUMIF('DV-Bewegungsdaten'!B:B,A954,'DV-Bewegungsdaten'!E:E),5)</f>
        <v>0</v>
      </c>
      <c r="X954" s="444"/>
      <c r="Y954" s="444"/>
      <c r="AK954" s="305"/>
    </row>
    <row r="955" spans="1:37" ht="15" customHeight="1" x14ac:dyDescent="0.25">
      <c r="A955" s="103" t="s">
        <v>1931</v>
      </c>
      <c r="B955" s="101" t="s">
        <v>2068</v>
      </c>
      <c r="C955" s="101" t="s">
        <v>4155</v>
      </c>
      <c r="D955" s="101" t="s">
        <v>1932</v>
      </c>
      <c r="E955" s="101" t="s">
        <v>1536</v>
      </c>
      <c r="F955" s="102">
        <v>25.67</v>
      </c>
      <c r="G955" s="102">
        <v>25.87</v>
      </c>
      <c r="H955" s="102">
        <v>20.54</v>
      </c>
      <c r="I955" s="102"/>
      <c r="J955" s="445"/>
      <c r="K955" s="258">
        <f>ROUND(SUMIF('VGT-Bewegungsdaten'!B:B,A955,'VGT-Bewegungsdaten'!D:D),3)</f>
        <v>0</v>
      </c>
      <c r="L955" s="259">
        <f>ROUND(SUMIF('VGT-Bewegungsdaten'!B:B,$A955,'VGT-Bewegungsdaten'!E:E),5)</f>
        <v>0</v>
      </c>
      <c r="N955" s="298" t="s">
        <v>4918</v>
      </c>
      <c r="O955" s="298" t="s">
        <v>4925</v>
      </c>
      <c r="P955" s="261">
        <f>ROUND(SUMIF('AV-Bewegungsdaten'!B:B,A955,'AV-Bewegungsdaten'!D:D),3)</f>
        <v>0</v>
      </c>
      <c r="Q955" s="259">
        <f>ROUND(SUMIF('AV-Bewegungsdaten'!B:B,$A955,'AV-Bewegungsdaten'!E:E),5)</f>
        <v>0</v>
      </c>
      <c r="S955" s="444"/>
      <c r="T955" s="444"/>
      <c r="U955" s="261">
        <f>ROUND(SUMIF('DV-Bewegungsdaten'!B:B,A955,'DV-Bewegungsdaten'!D:D),3)</f>
        <v>0</v>
      </c>
      <c r="V955" s="259">
        <f>ROUND(SUMIF('DV-Bewegungsdaten'!B:B,A955,'DV-Bewegungsdaten'!E:E),5)</f>
        <v>0</v>
      </c>
      <c r="X955" s="444"/>
      <c r="Y955" s="444"/>
      <c r="AK955" s="305"/>
    </row>
    <row r="956" spans="1:37" ht="15" customHeight="1" x14ac:dyDescent="0.25">
      <c r="A956" s="103" t="s">
        <v>2684</v>
      </c>
      <c r="B956" s="101" t="s">
        <v>2068</v>
      </c>
      <c r="C956" s="101" t="s">
        <v>4155</v>
      </c>
      <c r="D956" s="101" t="s">
        <v>2685</v>
      </c>
      <c r="E956" s="101" t="s">
        <v>2536</v>
      </c>
      <c r="F956" s="102">
        <v>25.64</v>
      </c>
      <c r="G956" s="102">
        <v>25.84</v>
      </c>
      <c r="H956" s="102">
        <v>20.51</v>
      </c>
      <c r="I956" s="102"/>
      <c r="J956" s="445"/>
      <c r="K956" s="258">
        <f>ROUND(SUMIF('VGT-Bewegungsdaten'!B:B,A956,'VGT-Bewegungsdaten'!D:D),3)</f>
        <v>0</v>
      </c>
      <c r="L956" s="259">
        <f>ROUND(SUMIF('VGT-Bewegungsdaten'!B:B,$A956,'VGT-Bewegungsdaten'!E:E),5)</f>
        <v>0</v>
      </c>
      <c r="N956" s="298" t="s">
        <v>4918</v>
      </c>
      <c r="O956" s="298" t="s">
        <v>4925</v>
      </c>
      <c r="P956" s="261">
        <f>ROUND(SUMIF('AV-Bewegungsdaten'!B:B,A956,'AV-Bewegungsdaten'!D:D),3)</f>
        <v>0</v>
      </c>
      <c r="Q956" s="259">
        <f>ROUND(SUMIF('AV-Bewegungsdaten'!B:B,$A956,'AV-Bewegungsdaten'!E:E),5)</f>
        <v>0</v>
      </c>
      <c r="S956" s="444"/>
      <c r="T956" s="444"/>
      <c r="U956" s="261">
        <f>ROUND(SUMIF('DV-Bewegungsdaten'!B:B,A956,'DV-Bewegungsdaten'!D:D),3)</f>
        <v>0</v>
      </c>
      <c r="V956" s="259">
        <f>ROUND(SUMIF('DV-Bewegungsdaten'!B:B,A956,'DV-Bewegungsdaten'!E:E),5)</f>
        <v>0</v>
      </c>
      <c r="X956" s="444"/>
      <c r="Y956" s="444"/>
      <c r="AK956" s="305"/>
    </row>
    <row r="957" spans="1:37" ht="15" customHeight="1" x14ac:dyDescent="0.25">
      <c r="A957" s="103" t="s">
        <v>3427</v>
      </c>
      <c r="B957" s="101" t="s">
        <v>2068</v>
      </c>
      <c r="C957" s="101" t="s">
        <v>4155</v>
      </c>
      <c r="D957" s="101" t="s">
        <v>3428</v>
      </c>
      <c r="E957" s="101" t="s">
        <v>3279</v>
      </c>
      <c r="F957" s="102">
        <v>25.61</v>
      </c>
      <c r="G957" s="102">
        <v>25.81</v>
      </c>
      <c r="H957" s="102">
        <v>20.49</v>
      </c>
      <c r="I957" s="102"/>
      <c r="J957" s="445"/>
      <c r="K957" s="258">
        <f>ROUND(SUMIF('VGT-Bewegungsdaten'!B:B,A957,'VGT-Bewegungsdaten'!D:D),3)</f>
        <v>0</v>
      </c>
      <c r="L957" s="259">
        <f>ROUND(SUMIF('VGT-Bewegungsdaten'!B:B,$A957,'VGT-Bewegungsdaten'!E:E),5)</f>
        <v>0</v>
      </c>
      <c r="N957" s="298" t="s">
        <v>4918</v>
      </c>
      <c r="O957" s="298" t="s">
        <v>4925</v>
      </c>
      <c r="P957" s="261">
        <f>ROUND(SUMIF('AV-Bewegungsdaten'!B:B,A957,'AV-Bewegungsdaten'!D:D),3)</f>
        <v>0</v>
      </c>
      <c r="Q957" s="259">
        <f>ROUND(SUMIF('AV-Bewegungsdaten'!B:B,$A957,'AV-Bewegungsdaten'!E:E),5)</f>
        <v>0</v>
      </c>
      <c r="S957" s="444"/>
      <c r="T957" s="444"/>
      <c r="U957" s="261">
        <f>ROUND(SUMIF('DV-Bewegungsdaten'!B:B,A957,'DV-Bewegungsdaten'!D:D),3)</f>
        <v>0</v>
      </c>
      <c r="V957" s="259">
        <f>ROUND(SUMIF('DV-Bewegungsdaten'!B:B,A957,'DV-Bewegungsdaten'!E:E),5)</f>
        <v>0</v>
      </c>
      <c r="X957" s="444"/>
      <c r="Y957" s="444"/>
      <c r="AK957" s="305"/>
    </row>
    <row r="958" spans="1:37" ht="15" customHeight="1" x14ac:dyDescent="0.25">
      <c r="A958" s="103" t="s">
        <v>4189</v>
      </c>
      <c r="B958" s="101" t="s">
        <v>2068</v>
      </c>
      <c r="C958" s="101" t="s">
        <v>4155</v>
      </c>
      <c r="D958" s="101" t="s">
        <v>4190</v>
      </c>
      <c r="E958" s="101" t="s">
        <v>4040</v>
      </c>
      <c r="F958" s="102">
        <v>25.58</v>
      </c>
      <c r="G958" s="102">
        <v>25.779999999999998</v>
      </c>
      <c r="H958" s="102">
        <v>20.46</v>
      </c>
      <c r="I958" s="102"/>
      <c r="J958" s="445"/>
      <c r="K958" s="258">
        <f>ROUND(SUMIF('VGT-Bewegungsdaten'!B:B,A958,'VGT-Bewegungsdaten'!D:D),3)</f>
        <v>0</v>
      </c>
      <c r="L958" s="259">
        <f>ROUND(SUMIF('VGT-Bewegungsdaten'!B:B,$A958,'VGT-Bewegungsdaten'!E:E),5)</f>
        <v>0</v>
      </c>
      <c r="N958" s="298" t="s">
        <v>4918</v>
      </c>
      <c r="O958" s="298" t="s">
        <v>4925</v>
      </c>
      <c r="P958" s="261">
        <f>ROUND(SUMIF('AV-Bewegungsdaten'!B:B,A958,'AV-Bewegungsdaten'!D:D),3)</f>
        <v>0</v>
      </c>
      <c r="Q958" s="259">
        <f>ROUND(SUMIF('AV-Bewegungsdaten'!B:B,$A958,'AV-Bewegungsdaten'!E:E),5)</f>
        <v>0</v>
      </c>
      <c r="S958" s="444"/>
      <c r="T958" s="444"/>
      <c r="U958" s="261">
        <f>ROUND(SUMIF('DV-Bewegungsdaten'!B:B,A958,'DV-Bewegungsdaten'!D:D),3)</f>
        <v>0</v>
      </c>
      <c r="V958" s="259">
        <f>ROUND(SUMIF('DV-Bewegungsdaten'!B:B,A958,'DV-Bewegungsdaten'!E:E),5)</f>
        <v>0</v>
      </c>
      <c r="X958" s="444"/>
      <c r="Y958" s="444"/>
      <c r="AK958" s="305"/>
    </row>
    <row r="959" spans="1:37" ht="15" customHeight="1" x14ac:dyDescent="0.25">
      <c r="A959" s="103" t="s">
        <v>1933</v>
      </c>
      <c r="B959" s="101" t="s">
        <v>2068</v>
      </c>
      <c r="C959" s="101" t="s">
        <v>4155</v>
      </c>
      <c r="D959" s="101" t="s">
        <v>1934</v>
      </c>
      <c r="E959" s="101" t="s">
        <v>2443</v>
      </c>
      <c r="F959" s="102">
        <v>23.67</v>
      </c>
      <c r="G959" s="102">
        <v>23.87</v>
      </c>
      <c r="H959" s="102">
        <v>18.940000000000001</v>
      </c>
      <c r="I959" s="102"/>
      <c r="J959" s="445"/>
      <c r="K959" s="258">
        <f>ROUND(SUMIF('VGT-Bewegungsdaten'!B:B,A959,'VGT-Bewegungsdaten'!D:D),3)</f>
        <v>0</v>
      </c>
      <c r="L959" s="259">
        <f>ROUND(SUMIF('VGT-Bewegungsdaten'!B:B,$A959,'VGT-Bewegungsdaten'!E:E),5)</f>
        <v>0</v>
      </c>
      <c r="N959" s="298" t="s">
        <v>4918</v>
      </c>
      <c r="O959" s="298" t="s">
        <v>4925</v>
      </c>
      <c r="P959" s="261">
        <f>ROUND(SUMIF('AV-Bewegungsdaten'!B:B,A959,'AV-Bewegungsdaten'!D:D),3)</f>
        <v>0</v>
      </c>
      <c r="Q959" s="259">
        <f>ROUND(SUMIF('AV-Bewegungsdaten'!B:B,$A959,'AV-Bewegungsdaten'!E:E),5)</f>
        <v>0</v>
      </c>
      <c r="S959" s="444"/>
      <c r="T959" s="444"/>
      <c r="U959" s="261">
        <f>ROUND(SUMIF('DV-Bewegungsdaten'!B:B,A959,'DV-Bewegungsdaten'!D:D),3)</f>
        <v>0</v>
      </c>
      <c r="V959" s="259">
        <f>ROUND(SUMIF('DV-Bewegungsdaten'!B:B,A959,'DV-Bewegungsdaten'!E:E),5)</f>
        <v>0</v>
      </c>
      <c r="X959" s="444"/>
      <c r="Y959" s="444"/>
      <c r="AK959" s="305"/>
    </row>
    <row r="960" spans="1:37" ht="15" customHeight="1" x14ac:dyDescent="0.25">
      <c r="A960" s="103" t="s">
        <v>1935</v>
      </c>
      <c r="B960" s="101" t="s">
        <v>2068</v>
      </c>
      <c r="C960" s="101" t="s">
        <v>4155</v>
      </c>
      <c r="D960" s="101" t="s">
        <v>1936</v>
      </c>
      <c r="E960" s="101" t="s">
        <v>2446</v>
      </c>
      <c r="F960" s="102">
        <v>25.67</v>
      </c>
      <c r="G960" s="102">
        <v>25.87</v>
      </c>
      <c r="H960" s="102">
        <v>20.54</v>
      </c>
      <c r="I960" s="102"/>
      <c r="J960" s="445"/>
      <c r="K960" s="258">
        <f>ROUND(SUMIF('VGT-Bewegungsdaten'!B:B,A960,'VGT-Bewegungsdaten'!D:D),3)</f>
        <v>0</v>
      </c>
      <c r="L960" s="259">
        <f>ROUND(SUMIF('VGT-Bewegungsdaten'!B:B,$A960,'VGT-Bewegungsdaten'!E:E),5)</f>
        <v>0</v>
      </c>
      <c r="N960" s="298" t="s">
        <v>4918</v>
      </c>
      <c r="O960" s="298" t="s">
        <v>4925</v>
      </c>
      <c r="P960" s="261">
        <f>ROUND(SUMIF('AV-Bewegungsdaten'!B:B,A960,'AV-Bewegungsdaten'!D:D),3)</f>
        <v>0</v>
      </c>
      <c r="Q960" s="259">
        <f>ROUND(SUMIF('AV-Bewegungsdaten'!B:B,$A960,'AV-Bewegungsdaten'!E:E),5)</f>
        <v>0</v>
      </c>
      <c r="S960" s="444"/>
      <c r="T960" s="444"/>
      <c r="U960" s="261">
        <f>ROUND(SUMIF('DV-Bewegungsdaten'!B:B,A960,'DV-Bewegungsdaten'!D:D),3)</f>
        <v>0</v>
      </c>
      <c r="V960" s="259">
        <f>ROUND(SUMIF('DV-Bewegungsdaten'!B:B,A960,'DV-Bewegungsdaten'!E:E),5)</f>
        <v>0</v>
      </c>
      <c r="X960" s="444"/>
      <c r="Y960" s="444"/>
      <c r="AK960" s="305"/>
    </row>
    <row r="961" spans="1:37" ht="15" customHeight="1" x14ac:dyDescent="0.25">
      <c r="A961" s="103" t="s">
        <v>1937</v>
      </c>
      <c r="B961" s="101" t="s">
        <v>2068</v>
      </c>
      <c r="C961" s="101" t="s">
        <v>4155</v>
      </c>
      <c r="D961" s="101" t="s">
        <v>1938</v>
      </c>
      <c r="E961" s="101" t="s">
        <v>1533</v>
      </c>
      <c r="F961" s="102">
        <v>26.67</v>
      </c>
      <c r="G961" s="102">
        <v>26.87</v>
      </c>
      <c r="H961" s="102">
        <v>21.34</v>
      </c>
      <c r="I961" s="102"/>
      <c r="J961" s="445"/>
      <c r="K961" s="258">
        <f>ROUND(SUMIF('VGT-Bewegungsdaten'!B:B,A961,'VGT-Bewegungsdaten'!D:D),3)</f>
        <v>0</v>
      </c>
      <c r="L961" s="259">
        <f>ROUND(SUMIF('VGT-Bewegungsdaten'!B:B,$A961,'VGT-Bewegungsdaten'!E:E),5)</f>
        <v>0</v>
      </c>
      <c r="N961" s="298" t="s">
        <v>4918</v>
      </c>
      <c r="O961" s="298" t="s">
        <v>4925</v>
      </c>
      <c r="P961" s="261">
        <f>ROUND(SUMIF('AV-Bewegungsdaten'!B:B,A961,'AV-Bewegungsdaten'!D:D),3)</f>
        <v>0</v>
      </c>
      <c r="Q961" s="259">
        <f>ROUND(SUMIF('AV-Bewegungsdaten'!B:B,$A961,'AV-Bewegungsdaten'!E:E),5)</f>
        <v>0</v>
      </c>
      <c r="S961" s="444"/>
      <c r="T961" s="444"/>
      <c r="U961" s="261">
        <f>ROUND(SUMIF('DV-Bewegungsdaten'!B:B,A961,'DV-Bewegungsdaten'!D:D),3)</f>
        <v>0</v>
      </c>
      <c r="V961" s="259">
        <f>ROUND(SUMIF('DV-Bewegungsdaten'!B:B,A961,'DV-Bewegungsdaten'!E:E),5)</f>
        <v>0</v>
      </c>
      <c r="X961" s="444"/>
      <c r="Y961" s="444"/>
      <c r="AK961" s="305"/>
    </row>
    <row r="962" spans="1:37" ht="15" customHeight="1" x14ac:dyDescent="0.25">
      <c r="A962" s="103" t="s">
        <v>1939</v>
      </c>
      <c r="B962" s="101" t="s">
        <v>2068</v>
      </c>
      <c r="C962" s="101" t="s">
        <v>4155</v>
      </c>
      <c r="D962" s="101" t="s">
        <v>1940</v>
      </c>
      <c r="E962" s="101" t="s">
        <v>1536</v>
      </c>
      <c r="F962" s="102">
        <v>26.67</v>
      </c>
      <c r="G962" s="102">
        <v>26.87</v>
      </c>
      <c r="H962" s="102">
        <v>21.34</v>
      </c>
      <c r="I962" s="102"/>
      <c r="J962" s="445"/>
      <c r="K962" s="258">
        <f>ROUND(SUMIF('VGT-Bewegungsdaten'!B:B,A962,'VGT-Bewegungsdaten'!D:D),3)</f>
        <v>0</v>
      </c>
      <c r="L962" s="259">
        <f>ROUND(SUMIF('VGT-Bewegungsdaten'!B:B,$A962,'VGT-Bewegungsdaten'!E:E),5)</f>
        <v>0</v>
      </c>
      <c r="N962" s="298" t="s">
        <v>4918</v>
      </c>
      <c r="O962" s="298" t="s">
        <v>4925</v>
      </c>
      <c r="P962" s="261">
        <f>ROUND(SUMIF('AV-Bewegungsdaten'!B:B,A962,'AV-Bewegungsdaten'!D:D),3)</f>
        <v>0</v>
      </c>
      <c r="Q962" s="259">
        <f>ROUND(SUMIF('AV-Bewegungsdaten'!B:B,$A962,'AV-Bewegungsdaten'!E:E),5)</f>
        <v>0</v>
      </c>
      <c r="S962" s="444"/>
      <c r="T962" s="444"/>
      <c r="U962" s="261">
        <f>ROUND(SUMIF('DV-Bewegungsdaten'!B:B,A962,'DV-Bewegungsdaten'!D:D),3)</f>
        <v>0</v>
      </c>
      <c r="V962" s="259">
        <f>ROUND(SUMIF('DV-Bewegungsdaten'!B:B,A962,'DV-Bewegungsdaten'!E:E),5)</f>
        <v>0</v>
      </c>
      <c r="X962" s="444"/>
      <c r="Y962" s="444"/>
      <c r="AK962" s="305"/>
    </row>
    <row r="963" spans="1:37" ht="15" customHeight="1" x14ac:dyDescent="0.25">
      <c r="A963" s="103" t="s">
        <v>2686</v>
      </c>
      <c r="B963" s="101" t="s">
        <v>2068</v>
      </c>
      <c r="C963" s="101" t="s">
        <v>4155</v>
      </c>
      <c r="D963" s="101" t="s">
        <v>2687</v>
      </c>
      <c r="E963" s="101" t="s">
        <v>2536</v>
      </c>
      <c r="F963" s="102">
        <v>26.64</v>
      </c>
      <c r="G963" s="102">
        <v>26.84</v>
      </c>
      <c r="H963" s="102">
        <v>21.31</v>
      </c>
      <c r="I963" s="102"/>
      <c r="J963" s="445"/>
      <c r="K963" s="258">
        <f>ROUND(SUMIF('VGT-Bewegungsdaten'!B:B,A963,'VGT-Bewegungsdaten'!D:D),3)</f>
        <v>0</v>
      </c>
      <c r="L963" s="259">
        <f>ROUND(SUMIF('VGT-Bewegungsdaten'!B:B,$A963,'VGT-Bewegungsdaten'!E:E),5)</f>
        <v>0</v>
      </c>
      <c r="N963" s="298" t="s">
        <v>4918</v>
      </c>
      <c r="O963" s="298" t="s">
        <v>4925</v>
      </c>
      <c r="P963" s="261">
        <f>ROUND(SUMIF('AV-Bewegungsdaten'!B:B,A963,'AV-Bewegungsdaten'!D:D),3)</f>
        <v>0</v>
      </c>
      <c r="Q963" s="259">
        <f>ROUND(SUMIF('AV-Bewegungsdaten'!B:B,$A963,'AV-Bewegungsdaten'!E:E),5)</f>
        <v>0</v>
      </c>
      <c r="S963" s="444"/>
      <c r="T963" s="444"/>
      <c r="U963" s="261">
        <f>ROUND(SUMIF('DV-Bewegungsdaten'!B:B,A963,'DV-Bewegungsdaten'!D:D),3)</f>
        <v>0</v>
      </c>
      <c r="V963" s="259">
        <f>ROUND(SUMIF('DV-Bewegungsdaten'!B:B,A963,'DV-Bewegungsdaten'!E:E),5)</f>
        <v>0</v>
      </c>
      <c r="X963" s="444"/>
      <c r="Y963" s="444"/>
      <c r="AK963" s="305"/>
    </row>
    <row r="964" spans="1:37" ht="15" customHeight="1" x14ac:dyDescent="0.25">
      <c r="A964" s="103" t="s">
        <v>3429</v>
      </c>
      <c r="B964" s="101" t="s">
        <v>2068</v>
      </c>
      <c r="C964" s="101" t="s">
        <v>4155</v>
      </c>
      <c r="D964" s="101" t="s">
        <v>3430</v>
      </c>
      <c r="E964" s="101" t="s">
        <v>3279</v>
      </c>
      <c r="F964" s="102">
        <v>26.61</v>
      </c>
      <c r="G964" s="102">
        <v>26.81</v>
      </c>
      <c r="H964" s="102">
        <v>21.29</v>
      </c>
      <c r="I964" s="102"/>
      <c r="J964" s="445"/>
      <c r="K964" s="258">
        <f>ROUND(SUMIF('VGT-Bewegungsdaten'!B:B,A964,'VGT-Bewegungsdaten'!D:D),3)</f>
        <v>0</v>
      </c>
      <c r="L964" s="259">
        <f>ROUND(SUMIF('VGT-Bewegungsdaten'!B:B,$A964,'VGT-Bewegungsdaten'!E:E),5)</f>
        <v>0</v>
      </c>
      <c r="N964" s="298" t="s">
        <v>4918</v>
      </c>
      <c r="O964" s="298" t="s">
        <v>4925</v>
      </c>
      <c r="P964" s="261">
        <f>ROUND(SUMIF('AV-Bewegungsdaten'!B:B,A964,'AV-Bewegungsdaten'!D:D),3)</f>
        <v>0</v>
      </c>
      <c r="Q964" s="259">
        <f>ROUND(SUMIF('AV-Bewegungsdaten'!B:B,$A964,'AV-Bewegungsdaten'!E:E),5)</f>
        <v>0</v>
      </c>
      <c r="S964" s="444"/>
      <c r="T964" s="444"/>
      <c r="U964" s="261">
        <f>ROUND(SUMIF('DV-Bewegungsdaten'!B:B,A964,'DV-Bewegungsdaten'!D:D),3)</f>
        <v>0</v>
      </c>
      <c r="V964" s="259">
        <f>ROUND(SUMIF('DV-Bewegungsdaten'!B:B,A964,'DV-Bewegungsdaten'!E:E),5)</f>
        <v>0</v>
      </c>
      <c r="X964" s="444"/>
      <c r="Y964" s="444"/>
      <c r="AK964" s="305"/>
    </row>
    <row r="965" spans="1:37" ht="15" customHeight="1" x14ac:dyDescent="0.25">
      <c r="A965" s="103" t="s">
        <v>4191</v>
      </c>
      <c r="B965" s="101" t="s">
        <v>2068</v>
      </c>
      <c r="C965" s="101" t="s">
        <v>4155</v>
      </c>
      <c r="D965" s="101" t="s">
        <v>4192</v>
      </c>
      <c r="E965" s="101" t="s">
        <v>4040</v>
      </c>
      <c r="F965" s="102">
        <v>26.58</v>
      </c>
      <c r="G965" s="102">
        <v>26.779999999999998</v>
      </c>
      <c r="H965" s="102">
        <v>21.26</v>
      </c>
      <c r="I965" s="102"/>
      <c r="J965" s="445"/>
      <c r="K965" s="258">
        <f>ROUND(SUMIF('VGT-Bewegungsdaten'!B:B,A965,'VGT-Bewegungsdaten'!D:D),3)</f>
        <v>0</v>
      </c>
      <c r="L965" s="259">
        <f>ROUND(SUMIF('VGT-Bewegungsdaten'!B:B,$A965,'VGT-Bewegungsdaten'!E:E),5)</f>
        <v>0</v>
      </c>
      <c r="N965" s="298" t="s">
        <v>4918</v>
      </c>
      <c r="O965" s="298" t="s">
        <v>4925</v>
      </c>
      <c r="P965" s="261">
        <f>ROUND(SUMIF('AV-Bewegungsdaten'!B:B,A965,'AV-Bewegungsdaten'!D:D),3)</f>
        <v>0</v>
      </c>
      <c r="Q965" s="259">
        <f>ROUND(SUMIF('AV-Bewegungsdaten'!B:B,$A965,'AV-Bewegungsdaten'!E:E),5)</f>
        <v>0</v>
      </c>
      <c r="S965" s="444"/>
      <c r="T965" s="444"/>
      <c r="U965" s="261">
        <f>ROUND(SUMIF('DV-Bewegungsdaten'!B:B,A965,'DV-Bewegungsdaten'!D:D),3)</f>
        <v>0</v>
      </c>
      <c r="V965" s="259">
        <f>ROUND(SUMIF('DV-Bewegungsdaten'!B:B,A965,'DV-Bewegungsdaten'!E:E),5)</f>
        <v>0</v>
      </c>
      <c r="X965" s="444"/>
      <c r="Y965" s="444"/>
      <c r="AK965" s="305"/>
    </row>
    <row r="966" spans="1:37" ht="15" customHeight="1" x14ac:dyDescent="0.25">
      <c r="A966" s="103" t="s">
        <v>1941</v>
      </c>
      <c r="B966" s="101" t="s">
        <v>2068</v>
      </c>
      <c r="C966" s="101" t="s">
        <v>4155</v>
      </c>
      <c r="D966" s="101" t="s">
        <v>1942</v>
      </c>
      <c r="E966" s="101" t="s">
        <v>2443</v>
      </c>
      <c r="F966" s="102">
        <v>26.67</v>
      </c>
      <c r="G966" s="102">
        <v>26.87</v>
      </c>
      <c r="H966" s="102">
        <v>21.34</v>
      </c>
      <c r="I966" s="102"/>
      <c r="J966" s="445"/>
      <c r="K966" s="258">
        <f>ROUND(SUMIF('VGT-Bewegungsdaten'!B:B,A966,'VGT-Bewegungsdaten'!D:D),3)</f>
        <v>0</v>
      </c>
      <c r="L966" s="259">
        <f>ROUND(SUMIF('VGT-Bewegungsdaten'!B:B,$A966,'VGT-Bewegungsdaten'!E:E),5)</f>
        <v>0</v>
      </c>
      <c r="N966" s="298" t="s">
        <v>4918</v>
      </c>
      <c r="O966" s="298" t="s">
        <v>4925</v>
      </c>
      <c r="P966" s="261">
        <f>ROUND(SUMIF('AV-Bewegungsdaten'!B:B,A966,'AV-Bewegungsdaten'!D:D),3)</f>
        <v>0</v>
      </c>
      <c r="Q966" s="259">
        <f>ROUND(SUMIF('AV-Bewegungsdaten'!B:B,$A966,'AV-Bewegungsdaten'!E:E),5)</f>
        <v>0</v>
      </c>
      <c r="S966" s="444"/>
      <c r="T966" s="444"/>
      <c r="U966" s="261">
        <f>ROUND(SUMIF('DV-Bewegungsdaten'!B:B,A966,'DV-Bewegungsdaten'!D:D),3)</f>
        <v>0</v>
      </c>
      <c r="V966" s="259">
        <f>ROUND(SUMIF('DV-Bewegungsdaten'!B:B,A966,'DV-Bewegungsdaten'!E:E),5)</f>
        <v>0</v>
      </c>
      <c r="X966" s="444"/>
      <c r="Y966" s="444"/>
      <c r="AK966" s="305"/>
    </row>
    <row r="967" spans="1:37" ht="15" customHeight="1" x14ac:dyDescent="0.25">
      <c r="A967" s="103" t="s">
        <v>1943</v>
      </c>
      <c r="B967" s="101" t="s">
        <v>2068</v>
      </c>
      <c r="C967" s="101" t="s">
        <v>4155</v>
      </c>
      <c r="D967" s="101" t="s">
        <v>1944</v>
      </c>
      <c r="E967" s="101" t="s">
        <v>2446</v>
      </c>
      <c r="F967" s="102">
        <v>28.67</v>
      </c>
      <c r="G967" s="102">
        <v>28.87</v>
      </c>
      <c r="H967" s="102">
        <v>22.94</v>
      </c>
      <c r="I967" s="102"/>
      <c r="J967" s="445"/>
      <c r="K967" s="258">
        <f>ROUND(SUMIF('VGT-Bewegungsdaten'!B:B,A967,'VGT-Bewegungsdaten'!D:D),3)</f>
        <v>0</v>
      </c>
      <c r="L967" s="259">
        <f>ROUND(SUMIF('VGT-Bewegungsdaten'!B:B,$A967,'VGT-Bewegungsdaten'!E:E),5)</f>
        <v>0</v>
      </c>
      <c r="N967" s="298" t="s">
        <v>4918</v>
      </c>
      <c r="O967" s="298" t="s">
        <v>4925</v>
      </c>
      <c r="P967" s="261">
        <f>ROUND(SUMIF('AV-Bewegungsdaten'!B:B,A967,'AV-Bewegungsdaten'!D:D),3)</f>
        <v>0</v>
      </c>
      <c r="Q967" s="259">
        <f>ROUND(SUMIF('AV-Bewegungsdaten'!B:B,$A967,'AV-Bewegungsdaten'!E:E),5)</f>
        <v>0</v>
      </c>
      <c r="S967" s="444"/>
      <c r="T967" s="444"/>
      <c r="U967" s="261">
        <f>ROUND(SUMIF('DV-Bewegungsdaten'!B:B,A967,'DV-Bewegungsdaten'!D:D),3)</f>
        <v>0</v>
      </c>
      <c r="V967" s="259">
        <f>ROUND(SUMIF('DV-Bewegungsdaten'!B:B,A967,'DV-Bewegungsdaten'!E:E),5)</f>
        <v>0</v>
      </c>
      <c r="X967" s="444"/>
      <c r="Y967" s="444"/>
      <c r="AK967" s="305"/>
    </row>
    <row r="968" spans="1:37" ht="15" customHeight="1" x14ac:dyDescent="0.25">
      <c r="A968" s="103" t="s">
        <v>1945</v>
      </c>
      <c r="B968" s="101" t="s">
        <v>2068</v>
      </c>
      <c r="C968" s="101" t="s">
        <v>4155</v>
      </c>
      <c r="D968" s="101" t="s">
        <v>1946</v>
      </c>
      <c r="E968" s="101" t="s">
        <v>1533</v>
      </c>
      <c r="F968" s="102">
        <v>29.67</v>
      </c>
      <c r="G968" s="102">
        <v>29.87</v>
      </c>
      <c r="H968" s="102">
        <v>23.74</v>
      </c>
      <c r="I968" s="102"/>
      <c r="J968" s="445"/>
      <c r="K968" s="258">
        <f>ROUND(SUMIF('VGT-Bewegungsdaten'!B:B,A968,'VGT-Bewegungsdaten'!D:D),3)</f>
        <v>0</v>
      </c>
      <c r="L968" s="259">
        <f>ROUND(SUMIF('VGT-Bewegungsdaten'!B:B,$A968,'VGT-Bewegungsdaten'!E:E),5)</f>
        <v>0</v>
      </c>
      <c r="N968" s="298" t="s">
        <v>4918</v>
      </c>
      <c r="O968" s="298" t="s">
        <v>4925</v>
      </c>
      <c r="P968" s="261">
        <f>ROUND(SUMIF('AV-Bewegungsdaten'!B:B,A968,'AV-Bewegungsdaten'!D:D),3)</f>
        <v>0</v>
      </c>
      <c r="Q968" s="259">
        <f>ROUND(SUMIF('AV-Bewegungsdaten'!B:B,$A968,'AV-Bewegungsdaten'!E:E),5)</f>
        <v>0</v>
      </c>
      <c r="S968" s="444"/>
      <c r="T968" s="444"/>
      <c r="U968" s="261">
        <f>ROUND(SUMIF('DV-Bewegungsdaten'!B:B,A968,'DV-Bewegungsdaten'!D:D),3)</f>
        <v>0</v>
      </c>
      <c r="V968" s="259">
        <f>ROUND(SUMIF('DV-Bewegungsdaten'!B:B,A968,'DV-Bewegungsdaten'!E:E),5)</f>
        <v>0</v>
      </c>
      <c r="X968" s="444"/>
      <c r="Y968" s="444"/>
      <c r="AK968" s="305"/>
    </row>
    <row r="969" spans="1:37" ht="15" customHeight="1" x14ac:dyDescent="0.25">
      <c r="A969" s="103" t="s">
        <v>1947</v>
      </c>
      <c r="B969" s="101" t="s">
        <v>2068</v>
      </c>
      <c r="C969" s="101" t="s">
        <v>4155</v>
      </c>
      <c r="D969" s="101" t="s">
        <v>1948</v>
      </c>
      <c r="E969" s="101" t="s">
        <v>1536</v>
      </c>
      <c r="F969" s="102">
        <v>29.67</v>
      </c>
      <c r="G969" s="102">
        <v>29.87</v>
      </c>
      <c r="H969" s="102">
        <v>23.74</v>
      </c>
      <c r="I969" s="102"/>
      <c r="J969" s="445"/>
      <c r="K969" s="258">
        <f>ROUND(SUMIF('VGT-Bewegungsdaten'!B:B,A969,'VGT-Bewegungsdaten'!D:D),3)</f>
        <v>0</v>
      </c>
      <c r="L969" s="259">
        <f>ROUND(SUMIF('VGT-Bewegungsdaten'!B:B,$A969,'VGT-Bewegungsdaten'!E:E),5)</f>
        <v>0</v>
      </c>
      <c r="N969" s="298" t="s">
        <v>4918</v>
      </c>
      <c r="O969" s="298" t="s">
        <v>4925</v>
      </c>
      <c r="P969" s="261">
        <f>ROUND(SUMIF('AV-Bewegungsdaten'!B:B,A969,'AV-Bewegungsdaten'!D:D),3)</f>
        <v>0</v>
      </c>
      <c r="Q969" s="259">
        <f>ROUND(SUMIF('AV-Bewegungsdaten'!B:B,$A969,'AV-Bewegungsdaten'!E:E),5)</f>
        <v>0</v>
      </c>
      <c r="S969" s="444"/>
      <c r="T969" s="444"/>
      <c r="U969" s="261">
        <f>ROUND(SUMIF('DV-Bewegungsdaten'!B:B,A969,'DV-Bewegungsdaten'!D:D),3)</f>
        <v>0</v>
      </c>
      <c r="V969" s="259">
        <f>ROUND(SUMIF('DV-Bewegungsdaten'!B:B,A969,'DV-Bewegungsdaten'!E:E),5)</f>
        <v>0</v>
      </c>
      <c r="X969" s="444"/>
      <c r="Y969" s="444"/>
      <c r="AK969" s="305"/>
    </row>
    <row r="970" spans="1:37" ht="15" customHeight="1" x14ac:dyDescent="0.25">
      <c r="A970" s="103" t="s">
        <v>2688</v>
      </c>
      <c r="B970" s="101" t="s">
        <v>2068</v>
      </c>
      <c r="C970" s="101" t="s">
        <v>4155</v>
      </c>
      <c r="D970" s="101" t="s">
        <v>2689</v>
      </c>
      <c r="E970" s="101" t="s">
        <v>2536</v>
      </c>
      <c r="F970" s="102">
        <v>29.64</v>
      </c>
      <c r="G970" s="102">
        <v>29.84</v>
      </c>
      <c r="H970" s="102">
        <v>23.71</v>
      </c>
      <c r="I970" s="102"/>
      <c r="J970" s="445"/>
      <c r="K970" s="258">
        <f>ROUND(SUMIF('VGT-Bewegungsdaten'!B:B,A970,'VGT-Bewegungsdaten'!D:D),3)</f>
        <v>0</v>
      </c>
      <c r="L970" s="259">
        <f>ROUND(SUMIF('VGT-Bewegungsdaten'!B:B,$A970,'VGT-Bewegungsdaten'!E:E),5)</f>
        <v>0</v>
      </c>
      <c r="N970" s="298" t="s">
        <v>4918</v>
      </c>
      <c r="O970" s="298" t="s">
        <v>4925</v>
      </c>
      <c r="P970" s="261">
        <f>ROUND(SUMIF('AV-Bewegungsdaten'!B:B,A970,'AV-Bewegungsdaten'!D:D),3)</f>
        <v>0</v>
      </c>
      <c r="Q970" s="259">
        <f>ROUND(SUMIF('AV-Bewegungsdaten'!B:B,$A970,'AV-Bewegungsdaten'!E:E),5)</f>
        <v>0</v>
      </c>
      <c r="S970" s="444"/>
      <c r="T970" s="444"/>
      <c r="U970" s="261">
        <f>ROUND(SUMIF('DV-Bewegungsdaten'!B:B,A970,'DV-Bewegungsdaten'!D:D),3)</f>
        <v>0</v>
      </c>
      <c r="V970" s="259">
        <f>ROUND(SUMIF('DV-Bewegungsdaten'!B:B,A970,'DV-Bewegungsdaten'!E:E),5)</f>
        <v>0</v>
      </c>
      <c r="X970" s="444"/>
      <c r="Y970" s="444"/>
      <c r="AK970" s="305"/>
    </row>
    <row r="971" spans="1:37" ht="15" customHeight="1" x14ac:dyDescent="0.25">
      <c r="A971" s="103" t="s">
        <v>3431</v>
      </c>
      <c r="B971" s="101" t="s">
        <v>2068</v>
      </c>
      <c r="C971" s="101" t="s">
        <v>4155</v>
      </c>
      <c r="D971" s="101" t="s">
        <v>3432</v>
      </c>
      <c r="E971" s="101" t="s">
        <v>3279</v>
      </c>
      <c r="F971" s="102">
        <v>29.61</v>
      </c>
      <c r="G971" s="102">
        <v>29.81</v>
      </c>
      <c r="H971" s="102">
        <v>23.69</v>
      </c>
      <c r="I971" s="102"/>
      <c r="J971" s="445"/>
      <c r="K971" s="258">
        <f>ROUND(SUMIF('VGT-Bewegungsdaten'!B:B,A971,'VGT-Bewegungsdaten'!D:D),3)</f>
        <v>0</v>
      </c>
      <c r="L971" s="259">
        <f>ROUND(SUMIF('VGT-Bewegungsdaten'!B:B,$A971,'VGT-Bewegungsdaten'!E:E),5)</f>
        <v>0</v>
      </c>
      <c r="N971" s="298" t="s">
        <v>4918</v>
      </c>
      <c r="O971" s="298" t="s">
        <v>4925</v>
      </c>
      <c r="P971" s="261">
        <f>ROUND(SUMIF('AV-Bewegungsdaten'!B:B,A971,'AV-Bewegungsdaten'!D:D),3)</f>
        <v>0</v>
      </c>
      <c r="Q971" s="259">
        <f>ROUND(SUMIF('AV-Bewegungsdaten'!B:B,$A971,'AV-Bewegungsdaten'!E:E),5)</f>
        <v>0</v>
      </c>
      <c r="S971" s="444"/>
      <c r="T971" s="444"/>
      <c r="U971" s="261">
        <f>ROUND(SUMIF('DV-Bewegungsdaten'!B:B,A971,'DV-Bewegungsdaten'!D:D),3)</f>
        <v>0</v>
      </c>
      <c r="V971" s="259">
        <f>ROUND(SUMIF('DV-Bewegungsdaten'!B:B,A971,'DV-Bewegungsdaten'!E:E),5)</f>
        <v>0</v>
      </c>
      <c r="X971" s="444"/>
      <c r="Y971" s="444"/>
      <c r="AK971" s="305"/>
    </row>
    <row r="972" spans="1:37" ht="15" customHeight="1" x14ac:dyDescent="0.25">
      <c r="A972" s="103" t="s">
        <v>4193</v>
      </c>
      <c r="B972" s="101" t="s">
        <v>2068</v>
      </c>
      <c r="C972" s="101" t="s">
        <v>4155</v>
      </c>
      <c r="D972" s="101" t="s">
        <v>4194</v>
      </c>
      <c r="E972" s="101" t="s">
        <v>4040</v>
      </c>
      <c r="F972" s="102">
        <v>29.58</v>
      </c>
      <c r="G972" s="102">
        <v>29.779999999999998</v>
      </c>
      <c r="H972" s="102">
        <v>23.66</v>
      </c>
      <c r="I972" s="102"/>
      <c r="J972" s="445"/>
      <c r="K972" s="258">
        <f>ROUND(SUMIF('VGT-Bewegungsdaten'!B:B,A972,'VGT-Bewegungsdaten'!D:D),3)</f>
        <v>0</v>
      </c>
      <c r="L972" s="259">
        <f>ROUND(SUMIF('VGT-Bewegungsdaten'!B:B,$A972,'VGT-Bewegungsdaten'!E:E),5)</f>
        <v>0</v>
      </c>
      <c r="N972" s="298" t="s">
        <v>4918</v>
      </c>
      <c r="O972" s="298" t="s">
        <v>4925</v>
      </c>
      <c r="P972" s="261">
        <f>ROUND(SUMIF('AV-Bewegungsdaten'!B:B,A972,'AV-Bewegungsdaten'!D:D),3)</f>
        <v>0</v>
      </c>
      <c r="Q972" s="259">
        <f>ROUND(SUMIF('AV-Bewegungsdaten'!B:B,$A972,'AV-Bewegungsdaten'!E:E),5)</f>
        <v>0</v>
      </c>
      <c r="S972" s="444"/>
      <c r="T972" s="444"/>
      <c r="U972" s="261">
        <f>ROUND(SUMIF('DV-Bewegungsdaten'!B:B,A972,'DV-Bewegungsdaten'!D:D),3)</f>
        <v>0</v>
      </c>
      <c r="V972" s="259">
        <f>ROUND(SUMIF('DV-Bewegungsdaten'!B:B,A972,'DV-Bewegungsdaten'!E:E),5)</f>
        <v>0</v>
      </c>
      <c r="X972" s="444"/>
      <c r="Y972" s="444"/>
      <c r="AK972" s="305"/>
    </row>
    <row r="973" spans="1:37" ht="15" customHeight="1" x14ac:dyDescent="0.25">
      <c r="A973" s="103" t="s">
        <v>1949</v>
      </c>
      <c r="B973" s="101" t="s">
        <v>2068</v>
      </c>
      <c r="C973" s="101" t="s">
        <v>4155</v>
      </c>
      <c r="D973" s="101" t="s">
        <v>1950</v>
      </c>
      <c r="E973" s="101" t="s">
        <v>2443</v>
      </c>
      <c r="F973" s="102">
        <v>27.67</v>
      </c>
      <c r="G973" s="102">
        <v>27.87</v>
      </c>
      <c r="H973" s="102">
        <v>22.14</v>
      </c>
      <c r="I973" s="102"/>
      <c r="J973" s="445"/>
      <c r="K973" s="258">
        <f>ROUND(SUMIF('VGT-Bewegungsdaten'!B:B,A973,'VGT-Bewegungsdaten'!D:D),3)</f>
        <v>0</v>
      </c>
      <c r="L973" s="259">
        <f>ROUND(SUMIF('VGT-Bewegungsdaten'!B:B,$A973,'VGT-Bewegungsdaten'!E:E),5)</f>
        <v>0</v>
      </c>
      <c r="N973" s="298" t="s">
        <v>4918</v>
      </c>
      <c r="O973" s="298" t="s">
        <v>4925</v>
      </c>
      <c r="P973" s="261">
        <f>ROUND(SUMIF('AV-Bewegungsdaten'!B:B,A973,'AV-Bewegungsdaten'!D:D),3)</f>
        <v>0</v>
      </c>
      <c r="Q973" s="259">
        <f>ROUND(SUMIF('AV-Bewegungsdaten'!B:B,$A973,'AV-Bewegungsdaten'!E:E),5)</f>
        <v>0</v>
      </c>
      <c r="S973" s="444"/>
      <c r="T973" s="444"/>
      <c r="U973" s="261">
        <f>ROUND(SUMIF('DV-Bewegungsdaten'!B:B,A973,'DV-Bewegungsdaten'!D:D),3)</f>
        <v>0</v>
      </c>
      <c r="V973" s="259">
        <f>ROUND(SUMIF('DV-Bewegungsdaten'!B:B,A973,'DV-Bewegungsdaten'!E:E),5)</f>
        <v>0</v>
      </c>
      <c r="X973" s="444"/>
      <c r="Y973" s="444"/>
      <c r="AK973" s="305"/>
    </row>
    <row r="974" spans="1:37" ht="15" customHeight="1" x14ac:dyDescent="0.25">
      <c r="A974" s="103" t="s">
        <v>1951</v>
      </c>
      <c r="B974" s="101" t="s">
        <v>2068</v>
      </c>
      <c r="C974" s="101" t="s">
        <v>4155</v>
      </c>
      <c r="D974" s="101" t="s">
        <v>1952</v>
      </c>
      <c r="E974" s="101" t="s">
        <v>2446</v>
      </c>
      <c r="F974" s="102">
        <v>29.67</v>
      </c>
      <c r="G974" s="102">
        <v>29.87</v>
      </c>
      <c r="H974" s="102">
        <v>23.74</v>
      </c>
      <c r="I974" s="102"/>
      <c r="J974" s="445"/>
      <c r="K974" s="258">
        <f>ROUND(SUMIF('VGT-Bewegungsdaten'!B:B,A974,'VGT-Bewegungsdaten'!D:D),3)</f>
        <v>0</v>
      </c>
      <c r="L974" s="259">
        <f>ROUND(SUMIF('VGT-Bewegungsdaten'!B:B,$A974,'VGT-Bewegungsdaten'!E:E),5)</f>
        <v>0</v>
      </c>
      <c r="N974" s="298" t="s">
        <v>4918</v>
      </c>
      <c r="O974" s="298" t="s">
        <v>4925</v>
      </c>
      <c r="P974" s="261">
        <f>ROUND(SUMIF('AV-Bewegungsdaten'!B:B,A974,'AV-Bewegungsdaten'!D:D),3)</f>
        <v>0</v>
      </c>
      <c r="Q974" s="259">
        <f>ROUND(SUMIF('AV-Bewegungsdaten'!B:B,$A974,'AV-Bewegungsdaten'!E:E),5)</f>
        <v>0</v>
      </c>
      <c r="S974" s="444"/>
      <c r="T974" s="444"/>
      <c r="U974" s="261">
        <f>ROUND(SUMIF('DV-Bewegungsdaten'!B:B,A974,'DV-Bewegungsdaten'!D:D),3)</f>
        <v>0</v>
      </c>
      <c r="V974" s="259">
        <f>ROUND(SUMIF('DV-Bewegungsdaten'!B:B,A974,'DV-Bewegungsdaten'!E:E),5)</f>
        <v>0</v>
      </c>
      <c r="X974" s="444"/>
      <c r="Y974" s="444"/>
      <c r="AK974" s="305"/>
    </row>
    <row r="975" spans="1:37" ht="15" customHeight="1" x14ac:dyDescent="0.25">
      <c r="A975" s="103" t="s">
        <v>1953</v>
      </c>
      <c r="B975" s="101" t="s">
        <v>2068</v>
      </c>
      <c r="C975" s="101" t="s">
        <v>4155</v>
      </c>
      <c r="D975" s="101" t="s">
        <v>1954</v>
      </c>
      <c r="E975" s="101" t="s">
        <v>1533</v>
      </c>
      <c r="F975" s="102">
        <v>30.67</v>
      </c>
      <c r="G975" s="102">
        <v>30.87</v>
      </c>
      <c r="H975" s="102">
        <v>24.54</v>
      </c>
      <c r="I975" s="102"/>
      <c r="J975" s="445"/>
      <c r="K975" s="258">
        <f>ROUND(SUMIF('VGT-Bewegungsdaten'!B:B,A975,'VGT-Bewegungsdaten'!D:D),3)</f>
        <v>0</v>
      </c>
      <c r="L975" s="259">
        <f>ROUND(SUMIF('VGT-Bewegungsdaten'!B:B,$A975,'VGT-Bewegungsdaten'!E:E),5)</f>
        <v>0</v>
      </c>
      <c r="N975" s="298" t="s">
        <v>4918</v>
      </c>
      <c r="O975" s="298" t="s">
        <v>4925</v>
      </c>
      <c r="P975" s="261">
        <f>ROUND(SUMIF('AV-Bewegungsdaten'!B:B,A975,'AV-Bewegungsdaten'!D:D),3)</f>
        <v>0</v>
      </c>
      <c r="Q975" s="259">
        <f>ROUND(SUMIF('AV-Bewegungsdaten'!B:B,$A975,'AV-Bewegungsdaten'!E:E),5)</f>
        <v>0</v>
      </c>
      <c r="S975" s="444"/>
      <c r="T975" s="444"/>
      <c r="U975" s="261">
        <f>ROUND(SUMIF('DV-Bewegungsdaten'!B:B,A975,'DV-Bewegungsdaten'!D:D),3)</f>
        <v>0</v>
      </c>
      <c r="V975" s="259">
        <f>ROUND(SUMIF('DV-Bewegungsdaten'!B:B,A975,'DV-Bewegungsdaten'!E:E),5)</f>
        <v>0</v>
      </c>
      <c r="X975" s="444"/>
      <c r="Y975" s="444"/>
      <c r="AK975" s="305"/>
    </row>
    <row r="976" spans="1:37" ht="15" customHeight="1" x14ac:dyDescent="0.25">
      <c r="A976" s="103" t="s">
        <v>1955</v>
      </c>
      <c r="B976" s="101" t="s">
        <v>2068</v>
      </c>
      <c r="C976" s="101" t="s">
        <v>4155</v>
      </c>
      <c r="D976" s="101" t="s">
        <v>1956</v>
      </c>
      <c r="E976" s="101" t="s">
        <v>1536</v>
      </c>
      <c r="F976" s="102">
        <v>30.67</v>
      </c>
      <c r="G976" s="102">
        <v>30.87</v>
      </c>
      <c r="H976" s="102">
        <v>24.54</v>
      </c>
      <c r="I976" s="102"/>
      <c r="J976" s="445"/>
      <c r="K976" s="258">
        <f>ROUND(SUMIF('VGT-Bewegungsdaten'!B:B,A976,'VGT-Bewegungsdaten'!D:D),3)</f>
        <v>0</v>
      </c>
      <c r="L976" s="259">
        <f>ROUND(SUMIF('VGT-Bewegungsdaten'!B:B,$A976,'VGT-Bewegungsdaten'!E:E),5)</f>
        <v>0</v>
      </c>
      <c r="N976" s="298" t="s">
        <v>4918</v>
      </c>
      <c r="O976" s="298" t="s">
        <v>4925</v>
      </c>
      <c r="P976" s="261">
        <f>ROUND(SUMIF('AV-Bewegungsdaten'!B:B,A976,'AV-Bewegungsdaten'!D:D),3)</f>
        <v>0</v>
      </c>
      <c r="Q976" s="259">
        <f>ROUND(SUMIF('AV-Bewegungsdaten'!B:B,$A976,'AV-Bewegungsdaten'!E:E),5)</f>
        <v>0</v>
      </c>
      <c r="S976" s="444"/>
      <c r="T976" s="444"/>
      <c r="U976" s="261">
        <f>ROUND(SUMIF('DV-Bewegungsdaten'!B:B,A976,'DV-Bewegungsdaten'!D:D),3)</f>
        <v>0</v>
      </c>
      <c r="V976" s="259">
        <f>ROUND(SUMIF('DV-Bewegungsdaten'!B:B,A976,'DV-Bewegungsdaten'!E:E),5)</f>
        <v>0</v>
      </c>
      <c r="X976" s="444"/>
      <c r="Y976" s="444"/>
      <c r="AK976" s="305"/>
    </row>
    <row r="977" spans="1:37" ht="15" customHeight="1" x14ac:dyDescent="0.25">
      <c r="A977" s="103" t="s">
        <v>2690</v>
      </c>
      <c r="B977" s="101" t="s">
        <v>2068</v>
      </c>
      <c r="C977" s="101" t="s">
        <v>4155</v>
      </c>
      <c r="D977" s="101" t="s">
        <v>2691</v>
      </c>
      <c r="E977" s="101" t="s">
        <v>2536</v>
      </c>
      <c r="F977" s="102">
        <v>30.64</v>
      </c>
      <c r="G977" s="102">
        <v>30.84</v>
      </c>
      <c r="H977" s="102">
        <v>24.51</v>
      </c>
      <c r="I977" s="102"/>
      <c r="J977" s="445"/>
      <c r="K977" s="258">
        <f>ROUND(SUMIF('VGT-Bewegungsdaten'!B:B,A977,'VGT-Bewegungsdaten'!D:D),3)</f>
        <v>0</v>
      </c>
      <c r="L977" s="259">
        <f>ROUND(SUMIF('VGT-Bewegungsdaten'!B:B,$A977,'VGT-Bewegungsdaten'!E:E),5)</f>
        <v>0</v>
      </c>
      <c r="N977" s="298" t="s">
        <v>4918</v>
      </c>
      <c r="O977" s="298" t="s">
        <v>4925</v>
      </c>
      <c r="P977" s="261">
        <f>ROUND(SUMIF('AV-Bewegungsdaten'!B:B,A977,'AV-Bewegungsdaten'!D:D),3)</f>
        <v>0</v>
      </c>
      <c r="Q977" s="259">
        <f>ROUND(SUMIF('AV-Bewegungsdaten'!B:B,$A977,'AV-Bewegungsdaten'!E:E),5)</f>
        <v>0</v>
      </c>
      <c r="S977" s="444"/>
      <c r="T977" s="444"/>
      <c r="U977" s="261">
        <f>ROUND(SUMIF('DV-Bewegungsdaten'!B:B,A977,'DV-Bewegungsdaten'!D:D),3)</f>
        <v>0</v>
      </c>
      <c r="V977" s="259">
        <f>ROUND(SUMIF('DV-Bewegungsdaten'!B:B,A977,'DV-Bewegungsdaten'!E:E),5)</f>
        <v>0</v>
      </c>
      <c r="X977" s="444"/>
      <c r="Y977" s="444"/>
      <c r="AK977" s="305"/>
    </row>
    <row r="978" spans="1:37" ht="15" customHeight="1" x14ac:dyDescent="0.25">
      <c r="A978" s="103" t="s">
        <v>3433</v>
      </c>
      <c r="B978" s="101" t="s">
        <v>2068</v>
      </c>
      <c r="C978" s="101" t="s">
        <v>4155</v>
      </c>
      <c r="D978" s="101" t="s">
        <v>3434</v>
      </c>
      <c r="E978" s="101" t="s">
        <v>3279</v>
      </c>
      <c r="F978" s="102">
        <v>30.61</v>
      </c>
      <c r="G978" s="102">
        <v>30.81</v>
      </c>
      <c r="H978" s="102">
        <v>24.49</v>
      </c>
      <c r="I978" s="102"/>
      <c r="J978" s="445"/>
      <c r="K978" s="258">
        <f>ROUND(SUMIF('VGT-Bewegungsdaten'!B:B,A978,'VGT-Bewegungsdaten'!D:D),3)</f>
        <v>0</v>
      </c>
      <c r="L978" s="259">
        <f>ROUND(SUMIF('VGT-Bewegungsdaten'!B:B,$A978,'VGT-Bewegungsdaten'!E:E),5)</f>
        <v>0</v>
      </c>
      <c r="N978" s="298" t="s">
        <v>4918</v>
      </c>
      <c r="O978" s="298" t="s">
        <v>4925</v>
      </c>
      <c r="P978" s="261">
        <f>ROUND(SUMIF('AV-Bewegungsdaten'!B:B,A978,'AV-Bewegungsdaten'!D:D),3)</f>
        <v>0</v>
      </c>
      <c r="Q978" s="259">
        <f>ROUND(SUMIF('AV-Bewegungsdaten'!B:B,$A978,'AV-Bewegungsdaten'!E:E),5)</f>
        <v>0</v>
      </c>
      <c r="S978" s="444"/>
      <c r="T978" s="444"/>
      <c r="U978" s="261">
        <f>ROUND(SUMIF('DV-Bewegungsdaten'!B:B,A978,'DV-Bewegungsdaten'!D:D),3)</f>
        <v>0</v>
      </c>
      <c r="V978" s="259">
        <f>ROUND(SUMIF('DV-Bewegungsdaten'!B:B,A978,'DV-Bewegungsdaten'!E:E),5)</f>
        <v>0</v>
      </c>
      <c r="X978" s="444"/>
      <c r="Y978" s="444"/>
      <c r="AK978" s="305"/>
    </row>
    <row r="979" spans="1:37" ht="15" customHeight="1" x14ac:dyDescent="0.25">
      <c r="A979" s="103" t="s">
        <v>4195</v>
      </c>
      <c r="B979" s="101" t="s">
        <v>2068</v>
      </c>
      <c r="C979" s="101" t="s">
        <v>4155</v>
      </c>
      <c r="D979" s="101" t="s">
        <v>4196</v>
      </c>
      <c r="E979" s="101" t="s">
        <v>4040</v>
      </c>
      <c r="F979" s="102">
        <v>30.58</v>
      </c>
      <c r="G979" s="102">
        <v>30.779999999999998</v>
      </c>
      <c r="H979" s="102">
        <v>24.46</v>
      </c>
      <c r="I979" s="102"/>
      <c r="J979" s="445"/>
      <c r="K979" s="258">
        <f>ROUND(SUMIF('VGT-Bewegungsdaten'!B:B,A979,'VGT-Bewegungsdaten'!D:D),3)</f>
        <v>0</v>
      </c>
      <c r="L979" s="259">
        <f>ROUND(SUMIF('VGT-Bewegungsdaten'!B:B,$A979,'VGT-Bewegungsdaten'!E:E),5)</f>
        <v>0</v>
      </c>
      <c r="N979" s="298" t="s">
        <v>4918</v>
      </c>
      <c r="O979" s="298" t="s">
        <v>4925</v>
      </c>
      <c r="P979" s="261">
        <f>ROUND(SUMIF('AV-Bewegungsdaten'!B:B,A979,'AV-Bewegungsdaten'!D:D),3)</f>
        <v>0</v>
      </c>
      <c r="Q979" s="259">
        <f>ROUND(SUMIF('AV-Bewegungsdaten'!B:B,$A979,'AV-Bewegungsdaten'!E:E),5)</f>
        <v>0</v>
      </c>
      <c r="S979" s="444"/>
      <c r="T979" s="444"/>
      <c r="U979" s="261">
        <f>ROUND(SUMIF('DV-Bewegungsdaten'!B:B,A979,'DV-Bewegungsdaten'!D:D),3)</f>
        <v>0</v>
      </c>
      <c r="V979" s="259">
        <f>ROUND(SUMIF('DV-Bewegungsdaten'!B:B,A979,'DV-Bewegungsdaten'!E:E),5)</f>
        <v>0</v>
      </c>
      <c r="X979" s="444"/>
      <c r="Y979" s="444"/>
      <c r="AK979" s="305"/>
    </row>
    <row r="980" spans="1:37" ht="15" customHeight="1" x14ac:dyDescent="0.25">
      <c r="A980" s="103" t="s">
        <v>2457</v>
      </c>
      <c r="B980" s="101" t="s">
        <v>2068</v>
      </c>
      <c r="C980" s="101" t="s">
        <v>4155</v>
      </c>
      <c r="D980" s="101" t="s">
        <v>2458</v>
      </c>
      <c r="E980" s="101" t="s">
        <v>2443</v>
      </c>
      <c r="F980" s="102">
        <v>9.9</v>
      </c>
      <c r="G980" s="102">
        <v>10.1</v>
      </c>
      <c r="H980" s="102">
        <v>7.92</v>
      </c>
      <c r="I980" s="102"/>
      <c r="J980" s="445"/>
      <c r="K980" s="258">
        <f>ROUND(SUMIF('VGT-Bewegungsdaten'!B:B,A980,'VGT-Bewegungsdaten'!D:D),3)</f>
        <v>0</v>
      </c>
      <c r="L980" s="259">
        <f>ROUND(SUMIF('VGT-Bewegungsdaten'!B:B,$A980,'VGT-Bewegungsdaten'!E:E),5)</f>
        <v>0</v>
      </c>
      <c r="N980" s="298" t="s">
        <v>4918</v>
      </c>
      <c r="O980" s="298" t="s">
        <v>4925</v>
      </c>
      <c r="P980" s="261">
        <f>ROUND(SUMIF('AV-Bewegungsdaten'!B:B,A980,'AV-Bewegungsdaten'!D:D),3)</f>
        <v>0</v>
      </c>
      <c r="Q980" s="259">
        <f>ROUND(SUMIF('AV-Bewegungsdaten'!B:B,$A980,'AV-Bewegungsdaten'!E:E),5)</f>
        <v>0</v>
      </c>
      <c r="S980" s="444"/>
      <c r="T980" s="444"/>
      <c r="U980" s="261">
        <f>ROUND(SUMIF('DV-Bewegungsdaten'!B:B,A980,'DV-Bewegungsdaten'!D:D),3)</f>
        <v>0</v>
      </c>
      <c r="V980" s="259">
        <f>ROUND(SUMIF('DV-Bewegungsdaten'!B:B,A980,'DV-Bewegungsdaten'!E:E),5)</f>
        <v>0</v>
      </c>
      <c r="X980" s="444"/>
      <c r="Y980" s="444"/>
      <c r="AK980" s="305"/>
    </row>
    <row r="981" spans="1:37" ht="15" customHeight="1" x14ac:dyDescent="0.25">
      <c r="A981" s="103" t="s">
        <v>2459</v>
      </c>
      <c r="B981" s="101" t="s">
        <v>2068</v>
      </c>
      <c r="C981" s="101" t="s">
        <v>4155</v>
      </c>
      <c r="D981" s="101" t="s">
        <v>2460</v>
      </c>
      <c r="E981" s="101" t="s">
        <v>2446</v>
      </c>
      <c r="F981" s="102">
        <v>11.9</v>
      </c>
      <c r="G981" s="102">
        <v>12.1</v>
      </c>
      <c r="H981" s="102">
        <v>9.52</v>
      </c>
      <c r="I981" s="102"/>
      <c r="J981" s="445"/>
      <c r="K981" s="258">
        <f>ROUND(SUMIF('VGT-Bewegungsdaten'!B:B,A981,'VGT-Bewegungsdaten'!D:D),3)</f>
        <v>0</v>
      </c>
      <c r="L981" s="259">
        <f>ROUND(SUMIF('VGT-Bewegungsdaten'!B:B,$A981,'VGT-Bewegungsdaten'!E:E),5)</f>
        <v>0</v>
      </c>
      <c r="N981" s="298" t="s">
        <v>4918</v>
      </c>
      <c r="O981" s="298" t="s">
        <v>4925</v>
      </c>
      <c r="P981" s="261">
        <f>ROUND(SUMIF('AV-Bewegungsdaten'!B:B,A981,'AV-Bewegungsdaten'!D:D),3)</f>
        <v>0</v>
      </c>
      <c r="Q981" s="259">
        <f>ROUND(SUMIF('AV-Bewegungsdaten'!B:B,$A981,'AV-Bewegungsdaten'!E:E),5)</f>
        <v>0</v>
      </c>
      <c r="S981" s="444"/>
      <c r="T981" s="444"/>
      <c r="U981" s="261">
        <f>ROUND(SUMIF('DV-Bewegungsdaten'!B:B,A981,'DV-Bewegungsdaten'!D:D),3)</f>
        <v>0</v>
      </c>
      <c r="V981" s="259">
        <f>ROUND(SUMIF('DV-Bewegungsdaten'!B:B,A981,'DV-Bewegungsdaten'!E:E),5)</f>
        <v>0</v>
      </c>
      <c r="X981" s="444"/>
      <c r="Y981" s="444"/>
      <c r="AK981" s="305"/>
    </row>
    <row r="982" spans="1:37" ht="15" customHeight="1" x14ac:dyDescent="0.25">
      <c r="A982" s="103" t="s">
        <v>1957</v>
      </c>
      <c r="B982" s="101" t="s">
        <v>2068</v>
      </c>
      <c r="C982" s="101" t="s">
        <v>4155</v>
      </c>
      <c r="D982" s="101" t="s">
        <v>1958</v>
      </c>
      <c r="E982" s="101" t="s">
        <v>1533</v>
      </c>
      <c r="F982" s="102">
        <v>12.9</v>
      </c>
      <c r="G982" s="102">
        <v>13.1</v>
      </c>
      <c r="H982" s="102">
        <v>10.32</v>
      </c>
      <c r="I982" s="102"/>
      <c r="J982" s="445"/>
      <c r="K982" s="258">
        <f>ROUND(SUMIF('VGT-Bewegungsdaten'!B:B,A982,'VGT-Bewegungsdaten'!D:D),3)</f>
        <v>0</v>
      </c>
      <c r="L982" s="259">
        <f>ROUND(SUMIF('VGT-Bewegungsdaten'!B:B,$A982,'VGT-Bewegungsdaten'!E:E),5)</f>
        <v>0</v>
      </c>
      <c r="N982" s="298" t="s">
        <v>4918</v>
      </c>
      <c r="O982" s="298" t="s">
        <v>4925</v>
      </c>
      <c r="P982" s="261">
        <f>ROUND(SUMIF('AV-Bewegungsdaten'!B:B,A982,'AV-Bewegungsdaten'!D:D),3)</f>
        <v>0</v>
      </c>
      <c r="Q982" s="259">
        <f>ROUND(SUMIF('AV-Bewegungsdaten'!B:B,$A982,'AV-Bewegungsdaten'!E:E),5)</f>
        <v>0</v>
      </c>
      <c r="S982" s="444"/>
      <c r="T982" s="444"/>
      <c r="U982" s="261">
        <f>ROUND(SUMIF('DV-Bewegungsdaten'!B:B,A982,'DV-Bewegungsdaten'!D:D),3)</f>
        <v>0</v>
      </c>
      <c r="V982" s="259">
        <f>ROUND(SUMIF('DV-Bewegungsdaten'!B:B,A982,'DV-Bewegungsdaten'!E:E),5)</f>
        <v>0</v>
      </c>
      <c r="X982" s="444"/>
      <c r="Y982" s="444"/>
      <c r="AK982" s="305"/>
    </row>
    <row r="983" spans="1:37" ht="15" customHeight="1" x14ac:dyDescent="0.25">
      <c r="A983" s="103" t="s">
        <v>1959</v>
      </c>
      <c r="B983" s="101" t="s">
        <v>2068</v>
      </c>
      <c r="C983" s="101" t="s">
        <v>4155</v>
      </c>
      <c r="D983" s="101" t="s">
        <v>1960</v>
      </c>
      <c r="E983" s="101" t="s">
        <v>1536</v>
      </c>
      <c r="F983" s="102">
        <v>12.9</v>
      </c>
      <c r="G983" s="102">
        <v>13.1</v>
      </c>
      <c r="H983" s="102">
        <v>10.32</v>
      </c>
      <c r="I983" s="102"/>
      <c r="J983" s="445"/>
      <c r="K983" s="258">
        <f>ROUND(SUMIF('VGT-Bewegungsdaten'!B:B,A983,'VGT-Bewegungsdaten'!D:D),3)</f>
        <v>0</v>
      </c>
      <c r="L983" s="259">
        <f>ROUND(SUMIF('VGT-Bewegungsdaten'!B:B,$A983,'VGT-Bewegungsdaten'!E:E),5)</f>
        <v>0</v>
      </c>
      <c r="N983" s="298" t="s">
        <v>4918</v>
      </c>
      <c r="O983" s="298" t="s">
        <v>4925</v>
      </c>
      <c r="P983" s="261">
        <f>ROUND(SUMIF('AV-Bewegungsdaten'!B:B,A983,'AV-Bewegungsdaten'!D:D),3)</f>
        <v>0</v>
      </c>
      <c r="Q983" s="259">
        <f>ROUND(SUMIF('AV-Bewegungsdaten'!B:B,$A983,'AV-Bewegungsdaten'!E:E),5)</f>
        <v>0</v>
      </c>
      <c r="S983" s="444"/>
      <c r="T983" s="444"/>
      <c r="U983" s="261">
        <f>ROUND(SUMIF('DV-Bewegungsdaten'!B:B,A983,'DV-Bewegungsdaten'!D:D),3)</f>
        <v>0</v>
      </c>
      <c r="V983" s="259">
        <f>ROUND(SUMIF('DV-Bewegungsdaten'!B:B,A983,'DV-Bewegungsdaten'!E:E),5)</f>
        <v>0</v>
      </c>
      <c r="X983" s="444"/>
      <c r="Y983" s="444"/>
      <c r="AK983" s="305"/>
    </row>
    <row r="984" spans="1:37" ht="15" customHeight="1" x14ac:dyDescent="0.25">
      <c r="A984" s="103" t="s">
        <v>2692</v>
      </c>
      <c r="B984" s="101" t="s">
        <v>2068</v>
      </c>
      <c r="C984" s="101" t="s">
        <v>4155</v>
      </c>
      <c r="D984" s="101" t="s">
        <v>2693</v>
      </c>
      <c r="E984" s="101" t="s">
        <v>2536</v>
      </c>
      <c r="F984" s="102">
        <v>12.870000000000001</v>
      </c>
      <c r="G984" s="102">
        <v>13.07</v>
      </c>
      <c r="H984" s="102">
        <v>10.3</v>
      </c>
      <c r="I984" s="102"/>
      <c r="J984" s="445"/>
      <c r="K984" s="258">
        <f>ROUND(SUMIF('VGT-Bewegungsdaten'!B:B,A984,'VGT-Bewegungsdaten'!D:D),3)</f>
        <v>0</v>
      </c>
      <c r="L984" s="259">
        <f>ROUND(SUMIF('VGT-Bewegungsdaten'!B:B,$A984,'VGT-Bewegungsdaten'!E:E),5)</f>
        <v>0</v>
      </c>
      <c r="N984" s="298" t="s">
        <v>4918</v>
      </c>
      <c r="O984" s="298" t="s">
        <v>4925</v>
      </c>
      <c r="P984" s="261">
        <f>ROUND(SUMIF('AV-Bewegungsdaten'!B:B,A984,'AV-Bewegungsdaten'!D:D),3)</f>
        <v>0</v>
      </c>
      <c r="Q984" s="259">
        <f>ROUND(SUMIF('AV-Bewegungsdaten'!B:B,$A984,'AV-Bewegungsdaten'!E:E),5)</f>
        <v>0</v>
      </c>
      <c r="S984" s="444"/>
      <c r="T984" s="444"/>
      <c r="U984" s="261">
        <f>ROUND(SUMIF('DV-Bewegungsdaten'!B:B,A984,'DV-Bewegungsdaten'!D:D),3)</f>
        <v>0</v>
      </c>
      <c r="V984" s="259">
        <f>ROUND(SUMIF('DV-Bewegungsdaten'!B:B,A984,'DV-Bewegungsdaten'!E:E),5)</f>
        <v>0</v>
      </c>
      <c r="X984" s="444"/>
      <c r="Y984" s="444"/>
      <c r="AK984" s="305"/>
    </row>
    <row r="985" spans="1:37" ht="15" customHeight="1" x14ac:dyDescent="0.25">
      <c r="A985" s="103" t="s">
        <v>3435</v>
      </c>
      <c r="B985" s="101" t="s">
        <v>2068</v>
      </c>
      <c r="C985" s="101" t="s">
        <v>4155</v>
      </c>
      <c r="D985" s="101" t="s">
        <v>3436</v>
      </c>
      <c r="E985" s="101" t="s">
        <v>3279</v>
      </c>
      <c r="F985" s="102">
        <v>12.84</v>
      </c>
      <c r="G985" s="102">
        <v>13.04</v>
      </c>
      <c r="H985" s="102">
        <v>10.27</v>
      </c>
      <c r="I985" s="102"/>
      <c r="J985" s="445"/>
      <c r="K985" s="258">
        <f>ROUND(SUMIF('VGT-Bewegungsdaten'!B:B,A985,'VGT-Bewegungsdaten'!D:D),3)</f>
        <v>0</v>
      </c>
      <c r="L985" s="259">
        <f>ROUND(SUMIF('VGT-Bewegungsdaten'!B:B,$A985,'VGT-Bewegungsdaten'!E:E),5)</f>
        <v>0</v>
      </c>
      <c r="N985" s="298" t="s">
        <v>4918</v>
      </c>
      <c r="O985" s="298" t="s">
        <v>4925</v>
      </c>
      <c r="P985" s="261">
        <f>ROUND(SUMIF('AV-Bewegungsdaten'!B:B,A985,'AV-Bewegungsdaten'!D:D),3)</f>
        <v>0</v>
      </c>
      <c r="Q985" s="259">
        <f>ROUND(SUMIF('AV-Bewegungsdaten'!B:B,$A985,'AV-Bewegungsdaten'!E:E),5)</f>
        <v>0</v>
      </c>
      <c r="S985" s="444"/>
      <c r="T985" s="444"/>
      <c r="U985" s="261">
        <f>ROUND(SUMIF('DV-Bewegungsdaten'!B:B,A985,'DV-Bewegungsdaten'!D:D),3)</f>
        <v>0</v>
      </c>
      <c r="V985" s="259">
        <f>ROUND(SUMIF('DV-Bewegungsdaten'!B:B,A985,'DV-Bewegungsdaten'!E:E),5)</f>
        <v>0</v>
      </c>
      <c r="X985" s="444"/>
      <c r="Y985" s="444"/>
      <c r="AK985" s="305"/>
    </row>
    <row r="986" spans="1:37" ht="15" customHeight="1" x14ac:dyDescent="0.25">
      <c r="A986" s="103" t="s">
        <v>4197</v>
      </c>
      <c r="B986" s="101" t="s">
        <v>2068</v>
      </c>
      <c r="C986" s="101" t="s">
        <v>4155</v>
      </c>
      <c r="D986" s="101" t="s">
        <v>4198</v>
      </c>
      <c r="E986" s="101" t="s">
        <v>4040</v>
      </c>
      <c r="F986" s="102">
        <v>12.81</v>
      </c>
      <c r="G986" s="102">
        <v>13.01</v>
      </c>
      <c r="H986" s="102">
        <v>10.25</v>
      </c>
      <c r="I986" s="102"/>
      <c r="J986" s="445"/>
      <c r="K986" s="258">
        <f>ROUND(SUMIF('VGT-Bewegungsdaten'!B:B,A986,'VGT-Bewegungsdaten'!D:D),3)</f>
        <v>0</v>
      </c>
      <c r="L986" s="259">
        <f>ROUND(SUMIF('VGT-Bewegungsdaten'!B:B,$A986,'VGT-Bewegungsdaten'!E:E),5)</f>
        <v>0</v>
      </c>
      <c r="N986" s="298" t="s">
        <v>4918</v>
      </c>
      <c r="O986" s="298" t="s">
        <v>4925</v>
      </c>
      <c r="P986" s="261">
        <f>ROUND(SUMIF('AV-Bewegungsdaten'!B:B,A986,'AV-Bewegungsdaten'!D:D),3)</f>
        <v>0</v>
      </c>
      <c r="Q986" s="259">
        <f>ROUND(SUMIF('AV-Bewegungsdaten'!B:B,$A986,'AV-Bewegungsdaten'!E:E),5)</f>
        <v>0</v>
      </c>
      <c r="S986" s="444"/>
      <c r="T986" s="444"/>
      <c r="U986" s="261">
        <f>ROUND(SUMIF('DV-Bewegungsdaten'!B:B,A986,'DV-Bewegungsdaten'!D:D),3)</f>
        <v>0</v>
      </c>
      <c r="V986" s="259">
        <f>ROUND(SUMIF('DV-Bewegungsdaten'!B:B,A986,'DV-Bewegungsdaten'!E:E),5)</f>
        <v>0</v>
      </c>
      <c r="X986" s="444"/>
      <c r="Y986" s="444"/>
      <c r="AK986" s="305"/>
    </row>
    <row r="987" spans="1:37" ht="15" customHeight="1" x14ac:dyDescent="0.25">
      <c r="A987" s="103" t="s">
        <v>1961</v>
      </c>
      <c r="B987" s="101" t="s">
        <v>2068</v>
      </c>
      <c r="C987" s="101" t="s">
        <v>4155</v>
      </c>
      <c r="D987" s="101" t="s">
        <v>1962</v>
      </c>
      <c r="E987" s="101" t="s">
        <v>2443</v>
      </c>
      <c r="F987" s="102">
        <v>10.9</v>
      </c>
      <c r="G987" s="102">
        <v>11.1</v>
      </c>
      <c r="H987" s="102">
        <v>8.7200000000000006</v>
      </c>
      <c r="I987" s="102"/>
      <c r="J987" s="445"/>
      <c r="K987" s="258">
        <f>ROUND(SUMIF('VGT-Bewegungsdaten'!B:B,A987,'VGT-Bewegungsdaten'!D:D),3)</f>
        <v>0</v>
      </c>
      <c r="L987" s="259">
        <f>ROUND(SUMIF('VGT-Bewegungsdaten'!B:B,$A987,'VGT-Bewegungsdaten'!E:E),5)</f>
        <v>0</v>
      </c>
      <c r="N987" s="298" t="s">
        <v>4918</v>
      </c>
      <c r="O987" s="298" t="s">
        <v>4925</v>
      </c>
      <c r="P987" s="261">
        <f>ROUND(SUMIF('AV-Bewegungsdaten'!B:B,A987,'AV-Bewegungsdaten'!D:D),3)</f>
        <v>0</v>
      </c>
      <c r="Q987" s="259">
        <f>ROUND(SUMIF('AV-Bewegungsdaten'!B:B,$A987,'AV-Bewegungsdaten'!E:E),5)</f>
        <v>0</v>
      </c>
      <c r="S987" s="444"/>
      <c r="T987" s="444"/>
      <c r="U987" s="261">
        <f>ROUND(SUMIF('DV-Bewegungsdaten'!B:B,A987,'DV-Bewegungsdaten'!D:D),3)</f>
        <v>0</v>
      </c>
      <c r="V987" s="259">
        <f>ROUND(SUMIF('DV-Bewegungsdaten'!B:B,A987,'DV-Bewegungsdaten'!E:E),5)</f>
        <v>0</v>
      </c>
      <c r="X987" s="444"/>
      <c r="Y987" s="444"/>
      <c r="AK987" s="305"/>
    </row>
    <row r="988" spans="1:37" ht="15" customHeight="1" x14ac:dyDescent="0.25">
      <c r="A988" s="103" t="s">
        <v>1963</v>
      </c>
      <c r="B988" s="101" t="s">
        <v>2068</v>
      </c>
      <c r="C988" s="101" t="s">
        <v>4155</v>
      </c>
      <c r="D988" s="101" t="s">
        <v>1964</v>
      </c>
      <c r="E988" s="101" t="s">
        <v>2446</v>
      </c>
      <c r="F988" s="102">
        <v>12.9</v>
      </c>
      <c r="G988" s="102">
        <v>13.1</v>
      </c>
      <c r="H988" s="102">
        <v>10.32</v>
      </c>
      <c r="I988" s="102"/>
      <c r="J988" s="445"/>
      <c r="K988" s="258">
        <f>ROUND(SUMIF('VGT-Bewegungsdaten'!B:B,A988,'VGT-Bewegungsdaten'!D:D),3)</f>
        <v>0</v>
      </c>
      <c r="L988" s="259">
        <f>ROUND(SUMIF('VGT-Bewegungsdaten'!B:B,$A988,'VGT-Bewegungsdaten'!E:E),5)</f>
        <v>0</v>
      </c>
      <c r="N988" s="298" t="s">
        <v>4918</v>
      </c>
      <c r="O988" s="298" t="s">
        <v>4925</v>
      </c>
      <c r="P988" s="261">
        <f>ROUND(SUMIF('AV-Bewegungsdaten'!B:B,A988,'AV-Bewegungsdaten'!D:D),3)</f>
        <v>0</v>
      </c>
      <c r="Q988" s="259">
        <f>ROUND(SUMIF('AV-Bewegungsdaten'!B:B,$A988,'AV-Bewegungsdaten'!E:E),5)</f>
        <v>0</v>
      </c>
      <c r="S988" s="444"/>
      <c r="T988" s="444"/>
      <c r="U988" s="261">
        <f>ROUND(SUMIF('DV-Bewegungsdaten'!B:B,A988,'DV-Bewegungsdaten'!D:D),3)</f>
        <v>0</v>
      </c>
      <c r="V988" s="259">
        <f>ROUND(SUMIF('DV-Bewegungsdaten'!B:B,A988,'DV-Bewegungsdaten'!E:E),5)</f>
        <v>0</v>
      </c>
      <c r="X988" s="444"/>
      <c r="Y988" s="444"/>
      <c r="AK988" s="305"/>
    </row>
    <row r="989" spans="1:37" ht="15" customHeight="1" x14ac:dyDescent="0.25">
      <c r="A989" s="103" t="s">
        <v>1965</v>
      </c>
      <c r="B989" s="101" t="s">
        <v>2068</v>
      </c>
      <c r="C989" s="101" t="s">
        <v>4155</v>
      </c>
      <c r="D989" s="101" t="s">
        <v>1966</v>
      </c>
      <c r="E989" s="101" t="s">
        <v>1533</v>
      </c>
      <c r="F989" s="102">
        <v>13.9</v>
      </c>
      <c r="G989" s="102">
        <v>14.1</v>
      </c>
      <c r="H989" s="102">
        <v>11.12</v>
      </c>
      <c r="I989" s="102"/>
      <c r="J989" s="445"/>
      <c r="K989" s="258">
        <f>ROUND(SUMIF('VGT-Bewegungsdaten'!B:B,A989,'VGT-Bewegungsdaten'!D:D),3)</f>
        <v>0</v>
      </c>
      <c r="L989" s="259">
        <f>ROUND(SUMIF('VGT-Bewegungsdaten'!B:B,$A989,'VGT-Bewegungsdaten'!E:E),5)</f>
        <v>0</v>
      </c>
      <c r="N989" s="298" t="s">
        <v>4918</v>
      </c>
      <c r="O989" s="298" t="s">
        <v>4925</v>
      </c>
      <c r="P989" s="261">
        <f>ROUND(SUMIF('AV-Bewegungsdaten'!B:B,A989,'AV-Bewegungsdaten'!D:D),3)</f>
        <v>0</v>
      </c>
      <c r="Q989" s="259">
        <f>ROUND(SUMIF('AV-Bewegungsdaten'!B:B,$A989,'AV-Bewegungsdaten'!E:E),5)</f>
        <v>0</v>
      </c>
      <c r="S989" s="444"/>
      <c r="T989" s="444"/>
      <c r="U989" s="261">
        <f>ROUND(SUMIF('DV-Bewegungsdaten'!B:B,A989,'DV-Bewegungsdaten'!D:D),3)</f>
        <v>0</v>
      </c>
      <c r="V989" s="259">
        <f>ROUND(SUMIF('DV-Bewegungsdaten'!B:B,A989,'DV-Bewegungsdaten'!E:E),5)</f>
        <v>0</v>
      </c>
      <c r="X989" s="444"/>
      <c r="Y989" s="444"/>
      <c r="AK989" s="305"/>
    </row>
    <row r="990" spans="1:37" ht="15" customHeight="1" x14ac:dyDescent="0.25">
      <c r="A990" s="103" t="s">
        <v>1967</v>
      </c>
      <c r="B990" s="101" t="s">
        <v>2068</v>
      </c>
      <c r="C990" s="101" t="s">
        <v>4155</v>
      </c>
      <c r="D990" s="101" t="s">
        <v>1968</v>
      </c>
      <c r="E990" s="101" t="s">
        <v>1536</v>
      </c>
      <c r="F990" s="102">
        <v>13.9</v>
      </c>
      <c r="G990" s="102">
        <v>14.1</v>
      </c>
      <c r="H990" s="102">
        <v>11.12</v>
      </c>
      <c r="I990" s="102"/>
      <c r="J990" s="445"/>
      <c r="K990" s="258">
        <f>ROUND(SUMIF('VGT-Bewegungsdaten'!B:B,A990,'VGT-Bewegungsdaten'!D:D),3)</f>
        <v>0</v>
      </c>
      <c r="L990" s="259">
        <f>ROUND(SUMIF('VGT-Bewegungsdaten'!B:B,$A990,'VGT-Bewegungsdaten'!E:E),5)</f>
        <v>0</v>
      </c>
      <c r="N990" s="298" t="s">
        <v>4918</v>
      </c>
      <c r="O990" s="298" t="s">
        <v>4925</v>
      </c>
      <c r="P990" s="261">
        <f>ROUND(SUMIF('AV-Bewegungsdaten'!B:B,A990,'AV-Bewegungsdaten'!D:D),3)</f>
        <v>0</v>
      </c>
      <c r="Q990" s="259">
        <f>ROUND(SUMIF('AV-Bewegungsdaten'!B:B,$A990,'AV-Bewegungsdaten'!E:E),5)</f>
        <v>0</v>
      </c>
      <c r="S990" s="444"/>
      <c r="T990" s="444"/>
      <c r="U990" s="261">
        <f>ROUND(SUMIF('DV-Bewegungsdaten'!B:B,A990,'DV-Bewegungsdaten'!D:D),3)</f>
        <v>0</v>
      </c>
      <c r="V990" s="259">
        <f>ROUND(SUMIF('DV-Bewegungsdaten'!B:B,A990,'DV-Bewegungsdaten'!E:E),5)</f>
        <v>0</v>
      </c>
      <c r="X990" s="444"/>
      <c r="Y990" s="444"/>
      <c r="AK990" s="305"/>
    </row>
    <row r="991" spans="1:37" ht="15" customHeight="1" x14ac:dyDescent="0.25">
      <c r="A991" s="103" t="s">
        <v>2694</v>
      </c>
      <c r="B991" s="101" t="s">
        <v>2068</v>
      </c>
      <c r="C991" s="101" t="s">
        <v>4155</v>
      </c>
      <c r="D991" s="101" t="s">
        <v>2695</v>
      </c>
      <c r="E991" s="101" t="s">
        <v>2536</v>
      </c>
      <c r="F991" s="102">
        <v>13.870000000000001</v>
      </c>
      <c r="G991" s="102">
        <v>14.07</v>
      </c>
      <c r="H991" s="102">
        <v>11.1</v>
      </c>
      <c r="I991" s="102"/>
      <c r="J991" s="445"/>
      <c r="K991" s="258">
        <f>ROUND(SUMIF('VGT-Bewegungsdaten'!B:B,A991,'VGT-Bewegungsdaten'!D:D),3)</f>
        <v>0</v>
      </c>
      <c r="L991" s="259">
        <f>ROUND(SUMIF('VGT-Bewegungsdaten'!B:B,$A991,'VGT-Bewegungsdaten'!E:E),5)</f>
        <v>0</v>
      </c>
      <c r="N991" s="298" t="s">
        <v>4918</v>
      </c>
      <c r="O991" s="298" t="s">
        <v>4925</v>
      </c>
      <c r="P991" s="261">
        <f>ROUND(SUMIF('AV-Bewegungsdaten'!B:B,A991,'AV-Bewegungsdaten'!D:D),3)</f>
        <v>0</v>
      </c>
      <c r="Q991" s="259">
        <f>ROUND(SUMIF('AV-Bewegungsdaten'!B:B,$A991,'AV-Bewegungsdaten'!E:E),5)</f>
        <v>0</v>
      </c>
      <c r="S991" s="444"/>
      <c r="T991" s="444"/>
      <c r="U991" s="261">
        <f>ROUND(SUMIF('DV-Bewegungsdaten'!B:B,A991,'DV-Bewegungsdaten'!D:D),3)</f>
        <v>0</v>
      </c>
      <c r="V991" s="259">
        <f>ROUND(SUMIF('DV-Bewegungsdaten'!B:B,A991,'DV-Bewegungsdaten'!E:E),5)</f>
        <v>0</v>
      </c>
      <c r="X991" s="444"/>
      <c r="Y991" s="444"/>
      <c r="AK991" s="305"/>
    </row>
    <row r="992" spans="1:37" ht="15" customHeight="1" x14ac:dyDescent="0.25">
      <c r="A992" s="103" t="s">
        <v>3437</v>
      </c>
      <c r="B992" s="101" t="s">
        <v>2068</v>
      </c>
      <c r="C992" s="101" t="s">
        <v>4155</v>
      </c>
      <c r="D992" s="101" t="s">
        <v>3438</v>
      </c>
      <c r="E992" s="101" t="s">
        <v>3279</v>
      </c>
      <c r="F992" s="102">
        <v>13.84</v>
      </c>
      <c r="G992" s="102">
        <v>14.04</v>
      </c>
      <c r="H992" s="102">
        <v>11.07</v>
      </c>
      <c r="I992" s="102"/>
      <c r="J992" s="445"/>
      <c r="K992" s="258">
        <f>ROUND(SUMIF('VGT-Bewegungsdaten'!B:B,A992,'VGT-Bewegungsdaten'!D:D),3)</f>
        <v>0</v>
      </c>
      <c r="L992" s="259">
        <f>ROUND(SUMIF('VGT-Bewegungsdaten'!B:B,$A992,'VGT-Bewegungsdaten'!E:E),5)</f>
        <v>0</v>
      </c>
      <c r="N992" s="298" t="s">
        <v>4918</v>
      </c>
      <c r="O992" s="298" t="s">
        <v>4925</v>
      </c>
      <c r="P992" s="261">
        <f>ROUND(SUMIF('AV-Bewegungsdaten'!B:B,A992,'AV-Bewegungsdaten'!D:D),3)</f>
        <v>0</v>
      </c>
      <c r="Q992" s="259">
        <f>ROUND(SUMIF('AV-Bewegungsdaten'!B:B,$A992,'AV-Bewegungsdaten'!E:E),5)</f>
        <v>0</v>
      </c>
      <c r="S992" s="444"/>
      <c r="T992" s="444"/>
      <c r="U992" s="261">
        <f>ROUND(SUMIF('DV-Bewegungsdaten'!B:B,A992,'DV-Bewegungsdaten'!D:D),3)</f>
        <v>0</v>
      </c>
      <c r="V992" s="259">
        <f>ROUND(SUMIF('DV-Bewegungsdaten'!B:B,A992,'DV-Bewegungsdaten'!E:E),5)</f>
        <v>0</v>
      </c>
      <c r="X992" s="444"/>
      <c r="Y992" s="444"/>
      <c r="AK992" s="305"/>
    </row>
    <row r="993" spans="1:37" ht="15" customHeight="1" x14ac:dyDescent="0.25">
      <c r="A993" s="103" t="s">
        <v>4199</v>
      </c>
      <c r="B993" s="101" t="s">
        <v>2068</v>
      </c>
      <c r="C993" s="101" t="s">
        <v>4155</v>
      </c>
      <c r="D993" s="101" t="s">
        <v>4200</v>
      </c>
      <c r="E993" s="101" t="s">
        <v>4040</v>
      </c>
      <c r="F993" s="102">
        <v>13.81</v>
      </c>
      <c r="G993" s="102">
        <v>14.01</v>
      </c>
      <c r="H993" s="102">
        <v>11.05</v>
      </c>
      <c r="I993" s="102"/>
      <c r="J993" s="445"/>
      <c r="K993" s="258">
        <f>ROUND(SUMIF('VGT-Bewegungsdaten'!B:B,A993,'VGT-Bewegungsdaten'!D:D),3)</f>
        <v>0</v>
      </c>
      <c r="L993" s="259">
        <f>ROUND(SUMIF('VGT-Bewegungsdaten'!B:B,$A993,'VGT-Bewegungsdaten'!E:E),5)</f>
        <v>0</v>
      </c>
      <c r="N993" s="298" t="s">
        <v>4918</v>
      </c>
      <c r="O993" s="298" t="s">
        <v>4925</v>
      </c>
      <c r="P993" s="261">
        <f>ROUND(SUMIF('AV-Bewegungsdaten'!B:B,A993,'AV-Bewegungsdaten'!D:D),3)</f>
        <v>0</v>
      </c>
      <c r="Q993" s="259">
        <f>ROUND(SUMIF('AV-Bewegungsdaten'!B:B,$A993,'AV-Bewegungsdaten'!E:E),5)</f>
        <v>0</v>
      </c>
      <c r="S993" s="444"/>
      <c r="T993" s="444"/>
      <c r="U993" s="261">
        <f>ROUND(SUMIF('DV-Bewegungsdaten'!B:B,A993,'DV-Bewegungsdaten'!D:D),3)</f>
        <v>0</v>
      </c>
      <c r="V993" s="259">
        <f>ROUND(SUMIF('DV-Bewegungsdaten'!B:B,A993,'DV-Bewegungsdaten'!E:E),5)</f>
        <v>0</v>
      </c>
      <c r="X993" s="444"/>
      <c r="Y993" s="444"/>
      <c r="AK993" s="305"/>
    </row>
    <row r="994" spans="1:37" ht="15" customHeight="1" x14ac:dyDescent="0.25">
      <c r="A994" s="103" t="s">
        <v>7102</v>
      </c>
      <c r="B994" s="101" t="s">
        <v>2068</v>
      </c>
      <c r="C994" s="101" t="s">
        <v>4155</v>
      </c>
      <c r="D994" s="101" t="s">
        <v>7094</v>
      </c>
      <c r="E994" s="101" t="s">
        <v>6372</v>
      </c>
      <c r="F994" s="102">
        <v>13.67</v>
      </c>
      <c r="G994" s="102">
        <v>13.87</v>
      </c>
      <c r="H994" s="102">
        <v>10.94</v>
      </c>
      <c r="I994" s="102"/>
      <c r="J994" s="445"/>
      <c r="K994" s="258">
        <f>ROUND(SUMIF('VGT-Bewegungsdaten'!B:B,A994,'VGT-Bewegungsdaten'!D:D),3)</f>
        <v>0</v>
      </c>
      <c r="L994" s="259">
        <f>ROUND(SUMIF('VGT-Bewegungsdaten'!B:B,$A994,'VGT-Bewegungsdaten'!E:E),5)</f>
        <v>0</v>
      </c>
      <c r="N994" s="298" t="s">
        <v>4918</v>
      </c>
      <c r="O994" s="298" t="s">
        <v>4925</v>
      </c>
      <c r="P994" s="261">
        <f>ROUND(SUMIF('AV-Bewegungsdaten'!B:B,A994,'AV-Bewegungsdaten'!D:D),3)</f>
        <v>0</v>
      </c>
      <c r="Q994" s="259">
        <f>ROUND(SUMIF('AV-Bewegungsdaten'!B:B,$A994,'AV-Bewegungsdaten'!E:E),5)</f>
        <v>0</v>
      </c>
      <c r="S994" s="444"/>
      <c r="T994" s="444"/>
      <c r="U994" s="261">
        <f>ROUND(SUMIF('DV-Bewegungsdaten'!B:B,A994,'DV-Bewegungsdaten'!D:D),3)</f>
        <v>0</v>
      </c>
      <c r="V994" s="259">
        <f>ROUND(SUMIF('DV-Bewegungsdaten'!B:B,A994,'DV-Bewegungsdaten'!E:E),5)</f>
        <v>0</v>
      </c>
      <c r="X994" s="444"/>
      <c r="Y994" s="444"/>
      <c r="AK994" s="305"/>
    </row>
    <row r="995" spans="1:37" ht="15" customHeight="1" x14ac:dyDescent="0.25">
      <c r="A995" s="103" t="s">
        <v>2461</v>
      </c>
      <c r="B995" s="101" t="s">
        <v>2068</v>
      </c>
      <c r="C995" s="101" t="s">
        <v>4155</v>
      </c>
      <c r="D995" s="101" t="s">
        <v>2462</v>
      </c>
      <c r="E995" s="101" t="s">
        <v>2443</v>
      </c>
      <c r="F995" s="102">
        <v>15.9</v>
      </c>
      <c r="G995" s="102">
        <v>16.100000000000001</v>
      </c>
      <c r="H995" s="102">
        <v>12.72</v>
      </c>
      <c r="I995" s="102"/>
      <c r="J995" s="445"/>
      <c r="K995" s="258">
        <f>ROUND(SUMIF('VGT-Bewegungsdaten'!B:B,A995,'VGT-Bewegungsdaten'!D:D),3)</f>
        <v>0</v>
      </c>
      <c r="L995" s="259">
        <f>ROUND(SUMIF('VGT-Bewegungsdaten'!B:B,$A995,'VGT-Bewegungsdaten'!E:E),5)</f>
        <v>0</v>
      </c>
      <c r="N995" s="298" t="s">
        <v>4918</v>
      </c>
      <c r="O995" s="298" t="s">
        <v>4925</v>
      </c>
      <c r="P995" s="261">
        <f>ROUND(SUMIF('AV-Bewegungsdaten'!B:B,A995,'AV-Bewegungsdaten'!D:D),3)</f>
        <v>0</v>
      </c>
      <c r="Q995" s="259">
        <f>ROUND(SUMIF('AV-Bewegungsdaten'!B:B,$A995,'AV-Bewegungsdaten'!E:E),5)</f>
        <v>0</v>
      </c>
      <c r="S995" s="444"/>
      <c r="T995" s="444"/>
      <c r="U995" s="261">
        <f>ROUND(SUMIF('DV-Bewegungsdaten'!B:B,A995,'DV-Bewegungsdaten'!D:D),3)</f>
        <v>0</v>
      </c>
      <c r="V995" s="259">
        <f>ROUND(SUMIF('DV-Bewegungsdaten'!B:B,A995,'DV-Bewegungsdaten'!E:E),5)</f>
        <v>0</v>
      </c>
      <c r="X995" s="444"/>
      <c r="Y995" s="444"/>
      <c r="AK995" s="305"/>
    </row>
    <row r="996" spans="1:37" ht="15" customHeight="1" x14ac:dyDescent="0.25">
      <c r="A996" s="103" t="s">
        <v>2463</v>
      </c>
      <c r="B996" s="101" t="s">
        <v>2068</v>
      </c>
      <c r="C996" s="101" t="s">
        <v>4155</v>
      </c>
      <c r="D996" s="101" t="s">
        <v>2464</v>
      </c>
      <c r="E996" s="101" t="s">
        <v>2446</v>
      </c>
      <c r="F996" s="102">
        <v>17.899999999999999</v>
      </c>
      <c r="G996" s="102">
        <v>18.099999999999998</v>
      </c>
      <c r="H996" s="102">
        <v>14.32</v>
      </c>
      <c r="I996" s="102"/>
      <c r="J996" s="445"/>
      <c r="K996" s="258">
        <f>ROUND(SUMIF('VGT-Bewegungsdaten'!B:B,A996,'VGT-Bewegungsdaten'!D:D),3)</f>
        <v>0</v>
      </c>
      <c r="L996" s="259">
        <f>ROUND(SUMIF('VGT-Bewegungsdaten'!B:B,$A996,'VGT-Bewegungsdaten'!E:E),5)</f>
        <v>0</v>
      </c>
      <c r="N996" s="298" t="s">
        <v>4918</v>
      </c>
      <c r="O996" s="298" t="s">
        <v>4925</v>
      </c>
      <c r="P996" s="261">
        <f>ROUND(SUMIF('AV-Bewegungsdaten'!B:B,A996,'AV-Bewegungsdaten'!D:D),3)</f>
        <v>0</v>
      </c>
      <c r="Q996" s="259">
        <f>ROUND(SUMIF('AV-Bewegungsdaten'!B:B,$A996,'AV-Bewegungsdaten'!E:E),5)</f>
        <v>0</v>
      </c>
      <c r="S996" s="444"/>
      <c r="T996" s="444"/>
      <c r="U996" s="261">
        <f>ROUND(SUMIF('DV-Bewegungsdaten'!B:B,A996,'DV-Bewegungsdaten'!D:D),3)</f>
        <v>0</v>
      </c>
      <c r="V996" s="259">
        <f>ROUND(SUMIF('DV-Bewegungsdaten'!B:B,A996,'DV-Bewegungsdaten'!E:E),5)</f>
        <v>0</v>
      </c>
      <c r="X996" s="444"/>
      <c r="Y996" s="444"/>
      <c r="AK996" s="305"/>
    </row>
    <row r="997" spans="1:37" ht="15" customHeight="1" x14ac:dyDescent="0.25">
      <c r="A997" s="103" t="s">
        <v>1969</v>
      </c>
      <c r="B997" s="101" t="s">
        <v>2068</v>
      </c>
      <c r="C997" s="101" t="s">
        <v>4155</v>
      </c>
      <c r="D997" s="101" t="s">
        <v>1970</v>
      </c>
      <c r="E997" s="101" t="s">
        <v>1533</v>
      </c>
      <c r="F997" s="102">
        <v>18.899999999999999</v>
      </c>
      <c r="G997" s="102">
        <v>19.099999999999998</v>
      </c>
      <c r="H997" s="102">
        <v>15.12</v>
      </c>
      <c r="I997" s="102"/>
      <c r="J997" s="445"/>
      <c r="K997" s="258">
        <f>ROUND(SUMIF('VGT-Bewegungsdaten'!B:B,A997,'VGT-Bewegungsdaten'!D:D),3)</f>
        <v>0</v>
      </c>
      <c r="L997" s="259">
        <f>ROUND(SUMIF('VGT-Bewegungsdaten'!B:B,$A997,'VGT-Bewegungsdaten'!E:E),5)</f>
        <v>0</v>
      </c>
      <c r="N997" s="298" t="s">
        <v>4918</v>
      </c>
      <c r="O997" s="298" t="s">
        <v>4925</v>
      </c>
      <c r="P997" s="261">
        <f>ROUND(SUMIF('AV-Bewegungsdaten'!B:B,A997,'AV-Bewegungsdaten'!D:D),3)</f>
        <v>0</v>
      </c>
      <c r="Q997" s="259">
        <f>ROUND(SUMIF('AV-Bewegungsdaten'!B:B,$A997,'AV-Bewegungsdaten'!E:E),5)</f>
        <v>0</v>
      </c>
      <c r="S997" s="444"/>
      <c r="T997" s="444"/>
      <c r="U997" s="261">
        <f>ROUND(SUMIF('DV-Bewegungsdaten'!B:B,A997,'DV-Bewegungsdaten'!D:D),3)</f>
        <v>0</v>
      </c>
      <c r="V997" s="259">
        <f>ROUND(SUMIF('DV-Bewegungsdaten'!B:B,A997,'DV-Bewegungsdaten'!E:E),5)</f>
        <v>0</v>
      </c>
      <c r="X997" s="444"/>
      <c r="Y997" s="444"/>
      <c r="AK997" s="305"/>
    </row>
    <row r="998" spans="1:37" ht="15" customHeight="1" x14ac:dyDescent="0.25">
      <c r="A998" s="103" t="s">
        <v>1971</v>
      </c>
      <c r="B998" s="101" t="s">
        <v>2068</v>
      </c>
      <c r="C998" s="101" t="s">
        <v>4155</v>
      </c>
      <c r="D998" s="101" t="s">
        <v>1972</v>
      </c>
      <c r="E998" s="101" t="s">
        <v>1536</v>
      </c>
      <c r="F998" s="102">
        <v>18.899999999999999</v>
      </c>
      <c r="G998" s="102">
        <v>19.099999999999998</v>
      </c>
      <c r="H998" s="102">
        <v>15.12</v>
      </c>
      <c r="I998" s="102"/>
      <c r="J998" s="445"/>
      <c r="K998" s="258">
        <f>ROUND(SUMIF('VGT-Bewegungsdaten'!B:B,A998,'VGT-Bewegungsdaten'!D:D),3)</f>
        <v>0</v>
      </c>
      <c r="L998" s="259">
        <f>ROUND(SUMIF('VGT-Bewegungsdaten'!B:B,$A998,'VGT-Bewegungsdaten'!E:E),5)</f>
        <v>0</v>
      </c>
      <c r="N998" s="298" t="s">
        <v>4918</v>
      </c>
      <c r="O998" s="298" t="s">
        <v>4925</v>
      </c>
      <c r="P998" s="261">
        <f>ROUND(SUMIF('AV-Bewegungsdaten'!B:B,A998,'AV-Bewegungsdaten'!D:D),3)</f>
        <v>0</v>
      </c>
      <c r="Q998" s="259">
        <f>ROUND(SUMIF('AV-Bewegungsdaten'!B:B,$A998,'AV-Bewegungsdaten'!E:E),5)</f>
        <v>0</v>
      </c>
      <c r="S998" s="444"/>
      <c r="T998" s="444"/>
      <c r="U998" s="261">
        <f>ROUND(SUMIF('DV-Bewegungsdaten'!B:B,A998,'DV-Bewegungsdaten'!D:D),3)</f>
        <v>0</v>
      </c>
      <c r="V998" s="259">
        <f>ROUND(SUMIF('DV-Bewegungsdaten'!B:B,A998,'DV-Bewegungsdaten'!E:E),5)</f>
        <v>0</v>
      </c>
      <c r="X998" s="444"/>
      <c r="Y998" s="444"/>
      <c r="AK998" s="305"/>
    </row>
    <row r="999" spans="1:37" ht="15" customHeight="1" x14ac:dyDescent="0.25">
      <c r="A999" s="103" t="s">
        <v>2696</v>
      </c>
      <c r="B999" s="101" t="s">
        <v>2068</v>
      </c>
      <c r="C999" s="101" t="s">
        <v>4155</v>
      </c>
      <c r="D999" s="101" t="s">
        <v>2697</v>
      </c>
      <c r="E999" s="101" t="s">
        <v>2536</v>
      </c>
      <c r="F999" s="102">
        <v>18.87</v>
      </c>
      <c r="G999" s="102">
        <v>19.07</v>
      </c>
      <c r="H999" s="102">
        <v>15.1</v>
      </c>
      <c r="I999" s="102"/>
      <c r="J999" s="445"/>
      <c r="K999" s="258">
        <f>ROUND(SUMIF('VGT-Bewegungsdaten'!B:B,A999,'VGT-Bewegungsdaten'!D:D),3)</f>
        <v>0</v>
      </c>
      <c r="L999" s="259">
        <f>ROUND(SUMIF('VGT-Bewegungsdaten'!B:B,$A999,'VGT-Bewegungsdaten'!E:E),5)</f>
        <v>0</v>
      </c>
      <c r="N999" s="298" t="s">
        <v>4918</v>
      </c>
      <c r="O999" s="298" t="s">
        <v>4925</v>
      </c>
      <c r="P999" s="261">
        <f>ROUND(SUMIF('AV-Bewegungsdaten'!B:B,A999,'AV-Bewegungsdaten'!D:D),3)</f>
        <v>0</v>
      </c>
      <c r="Q999" s="259">
        <f>ROUND(SUMIF('AV-Bewegungsdaten'!B:B,$A999,'AV-Bewegungsdaten'!E:E),5)</f>
        <v>0</v>
      </c>
      <c r="S999" s="444"/>
      <c r="T999" s="444"/>
      <c r="U999" s="261">
        <f>ROUND(SUMIF('DV-Bewegungsdaten'!B:B,A999,'DV-Bewegungsdaten'!D:D),3)</f>
        <v>0</v>
      </c>
      <c r="V999" s="259">
        <f>ROUND(SUMIF('DV-Bewegungsdaten'!B:B,A999,'DV-Bewegungsdaten'!E:E),5)</f>
        <v>0</v>
      </c>
      <c r="X999" s="444"/>
      <c r="Y999" s="444"/>
      <c r="AK999" s="305"/>
    </row>
    <row r="1000" spans="1:37" ht="15" customHeight="1" x14ac:dyDescent="0.25">
      <c r="A1000" s="103" t="s">
        <v>3439</v>
      </c>
      <c r="B1000" s="101" t="s">
        <v>2068</v>
      </c>
      <c r="C1000" s="101" t="s">
        <v>4155</v>
      </c>
      <c r="D1000" s="101" t="s">
        <v>3440</v>
      </c>
      <c r="E1000" s="101" t="s">
        <v>3279</v>
      </c>
      <c r="F1000" s="102">
        <v>18.84</v>
      </c>
      <c r="G1000" s="102">
        <v>19.04</v>
      </c>
      <c r="H1000" s="102">
        <v>15.07</v>
      </c>
      <c r="I1000" s="102"/>
      <c r="J1000" s="445"/>
      <c r="K1000" s="258">
        <f>ROUND(SUMIF('VGT-Bewegungsdaten'!B:B,A1000,'VGT-Bewegungsdaten'!D:D),3)</f>
        <v>0</v>
      </c>
      <c r="L1000" s="259">
        <f>ROUND(SUMIF('VGT-Bewegungsdaten'!B:B,$A1000,'VGT-Bewegungsdaten'!E:E),5)</f>
        <v>0</v>
      </c>
      <c r="N1000" s="298" t="s">
        <v>4918</v>
      </c>
      <c r="O1000" s="298" t="s">
        <v>4925</v>
      </c>
      <c r="P1000" s="261">
        <f>ROUND(SUMIF('AV-Bewegungsdaten'!B:B,A1000,'AV-Bewegungsdaten'!D:D),3)</f>
        <v>0</v>
      </c>
      <c r="Q1000" s="259">
        <f>ROUND(SUMIF('AV-Bewegungsdaten'!B:B,$A1000,'AV-Bewegungsdaten'!E:E),5)</f>
        <v>0</v>
      </c>
      <c r="S1000" s="444"/>
      <c r="T1000" s="444"/>
      <c r="U1000" s="261">
        <f>ROUND(SUMIF('DV-Bewegungsdaten'!B:B,A1000,'DV-Bewegungsdaten'!D:D),3)</f>
        <v>0</v>
      </c>
      <c r="V1000" s="259">
        <f>ROUND(SUMIF('DV-Bewegungsdaten'!B:B,A1000,'DV-Bewegungsdaten'!E:E),5)</f>
        <v>0</v>
      </c>
      <c r="X1000" s="444"/>
      <c r="Y1000" s="444"/>
      <c r="AK1000" s="305"/>
    </row>
    <row r="1001" spans="1:37" ht="15" customHeight="1" x14ac:dyDescent="0.25">
      <c r="A1001" s="103" t="s">
        <v>4201</v>
      </c>
      <c r="B1001" s="101" t="s">
        <v>2068</v>
      </c>
      <c r="C1001" s="101" t="s">
        <v>4155</v>
      </c>
      <c r="D1001" s="101" t="s">
        <v>4202</v>
      </c>
      <c r="E1001" s="101" t="s">
        <v>4040</v>
      </c>
      <c r="F1001" s="102">
        <v>18.810000000000002</v>
      </c>
      <c r="G1001" s="102">
        <v>19.010000000000002</v>
      </c>
      <c r="H1001" s="102">
        <v>15.05</v>
      </c>
      <c r="I1001" s="102"/>
      <c r="J1001" s="445"/>
      <c r="K1001" s="258">
        <f>ROUND(SUMIF('VGT-Bewegungsdaten'!B:B,A1001,'VGT-Bewegungsdaten'!D:D),3)</f>
        <v>0</v>
      </c>
      <c r="L1001" s="259">
        <f>ROUND(SUMIF('VGT-Bewegungsdaten'!B:B,$A1001,'VGT-Bewegungsdaten'!E:E),5)</f>
        <v>0</v>
      </c>
      <c r="N1001" s="298" t="s">
        <v>4918</v>
      </c>
      <c r="O1001" s="298" t="s">
        <v>4925</v>
      </c>
      <c r="P1001" s="261">
        <f>ROUND(SUMIF('AV-Bewegungsdaten'!B:B,A1001,'AV-Bewegungsdaten'!D:D),3)</f>
        <v>0</v>
      </c>
      <c r="Q1001" s="259">
        <f>ROUND(SUMIF('AV-Bewegungsdaten'!B:B,$A1001,'AV-Bewegungsdaten'!E:E),5)</f>
        <v>0</v>
      </c>
      <c r="S1001" s="444"/>
      <c r="T1001" s="444"/>
      <c r="U1001" s="261">
        <f>ROUND(SUMIF('DV-Bewegungsdaten'!B:B,A1001,'DV-Bewegungsdaten'!D:D),3)</f>
        <v>0</v>
      </c>
      <c r="V1001" s="259">
        <f>ROUND(SUMIF('DV-Bewegungsdaten'!B:B,A1001,'DV-Bewegungsdaten'!E:E),5)</f>
        <v>0</v>
      </c>
      <c r="X1001" s="444"/>
      <c r="Y1001" s="444"/>
      <c r="AK1001" s="305"/>
    </row>
    <row r="1002" spans="1:37" ht="15" customHeight="1" x14ac:dyDescent="0.25">
      <c r="A1002" s="103" t="s">
        <v>1973</v>
      </c>
      <c r="B1002" s="101" t="s">
        <v>2068</v>
      </c>
      <c r="C1002" s="101" t="s">
        <v>4155</v>
      </c>
      <c r="D1002" s="101" t="s">
        <v>1974</v>
      </c>
      <c r="E1002" s="101" t="s">
        <v>2443</v>
      </c>
      <c r="F1002" s="102">
        <v>16.899999999999999</v>
      </c>
      <c r="G1002" s="102">
        <v>17.099999999999998</v>
      </c>
      <c r="H1002" s="102">
        <v>13.52</v>
      </c>
      <c r="I1002" s="102"/>
      <c r="J1002" s="445"/>
      <c r="K1002" s="258">
        <f>ROUND(SUMIF('VGT-Bewegungsdaten'!B:B,A1002,'VGT-Bewegungsdaten'!D:D),3)</f>
        <v>0</v>
      </c>
      <c r="L1002" s="259">
        <f>ROUND(SUMIF('VGT-Bewegungsdaten'!B:B,$A1002,'VGT-Bewegungsdaten'!E:E),5)</f>
        <v>0</v>
      </c>
      <c r="N1002" s="298" t="s">
        <v>4918</v>
      </c>
      <c r="O1002" s="298" t="s">
        <v>4925</v>
      </c>
      <c r="P1002" s="261">
        <f>ROUND(SUMIF('AV-Bewegungsdaten'!B:B,A1002,'AV-Bewegungsdaten'!D:D),3)</f>
        <v>0</v>
      </c>
      <c r="Q1002" s="259">
        <f>ROUND(SUMIF('AV-Bewegungsdaten'!B:B,$A1002,'AV-Bewegungsdaten'!E:E),5)</f>
        <v>0</v>
      </c>
      <c r="S1002" s="444"/>
      <c r="T1002" s="444"/>
      <c r="U1002" s="261">
        <f>ROUND(SUMIF('DV-Bewegungsdaten'!B:B,A1002,'DV-Bewegungsdaten'!D:D),3)</f>
        <v>0</v>
      </c>
      <c r="V1002" s="259">
        <f>ROUND(SUMIF('DV-Bewegungsdaten'!B:B,A1002,'DV-Bewegungsdaten'!E:E),5)</f>
        <v>0</v>
      </c>
      <c r="X1002" s="444"/>
      <c r="Y1002" s="444"/>
      <c r="AK1002" s="305"/>
    </row>
    <row r="1003" spans="1:37" ht="15" customHeight="1" x14ac:dyDescent="0.25">
      <c r="A1003" s="103" t="s">
        <v>1975</v>
      </c>
      <c r="B1003" s="101" t="s">
        <v>2068</v>
      </c>
      <c r="C1003" s="101" t="s">
        <v>4155</v>
      </c>
      <c r="D1003" s="101" t="s">
        <v>1976</v>
      </c>
      <c r="E1003" s="101" t="s">
        <v>2446</v>
      </c>
      <c r="F1003" s="102">
        <v>18.899999999999999</v>
      </c>
      <c r="G1003" s="102">
        <v>19.099999999999998</v>
      </c>
      <c r="H1003" s="102">
        <v>15.12</v>
      </c>
      <c r="I1003" s="102"/>
      <c r="J1003" s="445"/>
      <c r="K1003" s="258">
        <f>ROUND(SUMIF('VGT-Bewegungsdaten'!B:B,A1003,'VGT-Bewegungsdaten'!D:D),3)</f>
        <v>0</v>
      </c>
      <c r="L1003" s="259">
        <f>ROUND(SUMIF('VGT-Bewegungsdaten'!B:B,$A1003,'VGT-Bewegungsdaten'!E:E),5)</f>
        <v>0</v>
      </c>
      <c r="N1003" s="298" t="s">
        <v>4918</v>
      </c>
      <c r="O1003" s="298" t="s">
        <v>4925</v>
      </c>
      <c r="P1003" s="261">
        <f>ROUND(SUMIF('AV-Bewegungsdaten'!B:B,A1003,'AV-Bewegungsdaten'!D:D),3)</f>
        <v>0</v>
      </c>
      <c r="Q1003" s="259">
        <f>ROUND(SUMIF('AV-Bewegungsdaten'!B:B,$A1003,'AV-Bewegungsdaten'!E:E),5)</f>
        <v>0</v>
      </c>
      <c r="S1003" s="444"/>
      <c r="T1003" s="444"/>
      <c r="U1003" s="261">
        <f>ROUND(SUMIF('DV-Bewegungsdaten'!B:B,A1003,'DV-Bewegungsdaten'!D:D),3)</f>
        <v>0</v>
      </c>
      <c r="V1003" s="259">
        <f>ROUND(SUMIF('DV-Bewegungsdaten'!B:B,A1003,'DV-Bewegungsdaten'!E:E),5)</f>
        <v>0</v>
      </c>
      <c r="X1003" s="444"/>
      <c r="Y1003" s="444"/>
      <c r="AK1003" s="305"/>
    </row>
    <row r="1004" spans="1:37" ht="15" customHeight="1" x14ac:dyDescent="0.25">
      <c r="A1004" s="103" t="s">
        <v>1977</v>
      </c>
      <c r="B1004" s="101" t="s">
        <v>2068</v>
      </c>
      <c r="C1004" s="101" t="s">
        <v>4155</v>
      </c>
      <c r="D1004" s="101" t="s">
        <v>1978</v>
      </c>
      <c r="E1004" s="101" t="s">
        <v>1533</v>
      </c>
      <c r="F1004" s="102">
        <v>19.899999999999999</v>
      </c>
      <c r="G1004" s="102">
        <v>20.099999999999998</v>
      </c>
      <c r="H1004" s="102">
        <v>15.92</v>
      </c>
      <c r="I1004" s="102"/>
      <c r="J1004" s="445"/>
      <c r="K1004" s="258">
        <f>ROUND(SUMIF('VGT-Bewegungsdaten'!B:B,A1004,'VGT-Bewegungsdaten'!D:D),3)</f>
        <v>0</v>
      </c>
      <c r="L1004" s="259">
        <f>ROUND(SUMIF('VGT-Bewegungsdaten'!B:B,$A1004,'VGT-Bewegungsdaten'!E:E),5)</f>
        <v>0</v>
      </c>
      <c r="N1004" s="298" t="s">
        <v>4918</v>
      </c>
      <c r="O1004" s="298" t="s">
        <v>4925</v>
      </c>
      <c r="P1004" s="261">
        <f>ROUND(SUMIF('AV-Bewegungsdaten'!B:B,A1004,'AV-Bewegungsdaten'!D:D),3)</f>
        <v>0</v>
      </c>
      <c r="Q1004" s="259">
        <f>ROUND(SUMIF('AV-Bewegungsdaten'!B:B,$A1004,'AV-Bewegungsdaten'!E:E),5)</f>
        <v>0</v>
      </c>
      <c r="S1004" s="444"/>
      <c r="T1004" s="444"/>
      <c r="U1004" s="261">
        <f>ROUND(SUMIF('DV-Bewegungsdaten'!B:B,A1004,'DV-Bewegungsdaten'!D:D),3)</f>
        <v>0</v>
      </c>
      <c r="V1004" s="259">
        <f>ROUND(SUMIF('DV-Bewegungsdaten'!B:B,A1004,'DV-Bewegungsdaten'!E:E),5)</f>
        <v>0</v>
      </c>
      <c r="X1004" s="444"/>
      <c r="Y1004" s="444"/>
      <c r="AK1004" s="305"/>
    </row>
    <row r="1005" spans="1:37" ht="15" customHeight="1" x14ac:dyDescent="0.25">
      <c r="A1005" s="103" t="s">
        <v>1979</v>
      </c>
      <c r="B1005" s="101" t="s">
        <v>2068</v>
      </c>
      <c r="C1005" s="101" t="s">
        <v>4155</v>
      </c>
      <c r="D1005" s="101" t="s">
        <v>1980</v>
      </c>
      <c r="E1005" s="101" t="s">
        <v>1536</v>
      </c>
      <c r="F1005" s="102">
        <v>19.899999999999999</v>
      </c>
      <c r="G1005" s="102">
        <v>20.099999999999998</v>
      </c>
      <c r="H1005" s="102">
        <v>15.92</v>
      </c>
      <c r="I1005" s="102"/>
      <c r="J1005" s="445"/>
      <c r="K1005" s="258">
        <f>ROUND(SUMIF('VGT-Bewegungsdaten'!B:B,A1005,'VGT-Bewegungsdaten'!D:D),3)</f>
        <v>0</v>
      </c>
      <c r="L1005" s="259">
        <f>ROUND(SUMIF('VGT-Bewegungsdaten'!B:B,$A1005,'VGT-Bewegungsdaten'!E:E),5)</f>
        <v>0</v>
      </c>
      <c r="N1005" s="298" t="s">
        <v>4918</v>
      </c>
      <c r="O1005" s="298" t="s">
        <v>4925</v>
      </c>
      <c r="P1005" s="261">
        <f>ROUND(SUMIF('AV-Bewegungsdaten'!B:B,A1005,'AV-Bewegungsdaten'!D:D),3)</f>
        <v>0</v>
      </c>
      <c r="Q1005" s="259">
        <f>ROUND(SUMIF('AV-Bewegungsdaten'!B:B,$A1005,'AV-Bewegungsdaten'!E:E),5)</f>
        <v>0</v>
      </c>
      <c r="S1005" s="444"/>
      <c r="T1005" s="444"/>
      <c r="U1005" s="261">
        <f>ROUND(SUMIF('DV-Bewegungsdaten'!B:B,A1005,'DV-Bewegungsdaten'!D:D),3)</f>
        <v>0</v>
      </c>
      <c r="V1005" s="259">
        <f>ROUND(SUMIF('DV-Bewegungsdaten'!B:B,A1005,'DV-Bewegungsdaten'!E:E),5)</f>
        <v>0</v>
      </c>
      <c r="X1005" s="444"/>
      <c r="Y1005" s="444"/>
      <c r="AK1005" s="305"/>
    </row>
    <row r="1006" spans="1:37" ht="15" customHeight="1" x14ac:dyDescent="0.25">
      <c r="A1006" s="103" t="s">
        <v>2698</v>
      </c>
      <c r="B1006" s="101" t="s">
        <v>2068</v>
      </c>
      <c r="C1006" s="101" t="s">
        <v>4155</v>
      </c>
      <c r="D1006" s="101" t="s">
        <v>2699</v>
      </c>
      <c r="E1006" s="101" t="s">
        <v>2536</v>
      </c>
      <c r="F1006" s="102">
        <v>19.87</v>
      </c>
      <c r="G1006" s="102">
        <v>20.07</v>
      </c>
      <c r="H1006" s="102">
        <v>15.9</v>
      </c>
      <c r="I1006" s="102"/>
      <c r="J1006" s="445"/>
      <c r="K1006" s="258">
        <f>ROUND(SUMIF('VGT-Bewegungsdaten'!B:B,A1006,'VGT-Bewegungsdaten'!D:D),3)</f>
        <v>0</v>
      </c>
      <c r="L1006" s="259">
        <f>ROUND(SUMIF('VGT-Bewegungsdaten'!B:B,$A1006,'VGT-Bewegungsdaten'!E:E),5)</f>
        <v>0</v>
      </c>
      <c r="N1006" s="298" t="s">
        <v>4918</v>
      </c>
      <c r="O1006" s="298" t="s">
        <v>4925</v>
      </c>
      <c r="P1006" s="261">
        <f>ROUND(SUMIF('AV-Bewegungsdaten'!B:B,A1006,'AV-Bewegungsdaten'!D:D),3)</f>
        <v>0</v>
      </c>
      <c r="Q1006" s="259">
        <f>ROUND(SUMIF('AV-Bewegungsdaten'!B:B,$A1006,'AV-Bewegungsdaten'!E:E),5)</f>
        <v>0</v>
      </c>
      <c r="S1006" s="444"/>
      <c r="T1006" s="444"/>
      <c r="U1006" s="261">
        <f>ROUND(SUMIF('DV-Bewegungsdaten'!B:B,A1006,'DV-Bewegungsdaten'!D:D),3)</f>
        <v>0</v>
      </c>
      <c r="V1006" s="259">
        <f>ROUND(SUMIF('DV-Bewegungsdaten'!B:B,A1006,'DV-Bewegungsdaten'!E:E),5)</f>
        <v>0</v>
      </c>
      <c r="X1006" s="444"/>
      <c r="Y1006" s="444"/>
      <c r="AK1006" s="305"/>
    </row>
    <row r="1007" spans="1:37" ht="15" customHeight="1" x14ac:dyDescent="0.25">
      <c r="A1007" s="103" t="s">
        <v>3441</v>
      </c>
      <c r="B1007" s="101" t="s">
        <v>2068</v>
      </c>
      <c r="C1007" s="101" t="s">
        <v>4155</v>
      </c>
      <c r="D1007" s="101" t="s">
        <v>3442</v>
      </c>
      <c r="E1007" s="101" t="s">
        <v>3279</v>
      </c>
      <c r="F1007" s="102">
        <v>19.84</v>
      </c>
      <c r="G1007" s="102">
        <v>20.04</v>
      </c>
      <c r="H1007" s="102">
        <v>15.87</v>
      </c>
      <c r="I1007" s="102"/>
      <c r="J1007" s="445"/>
      <c r="K1007" s="258">
        <f>ROUND(SUMIF('VGT-Bewegungsdaten'!B:B,A1007,'VGT-Bewegungsdaten'!D:D),3)</f>
        <v>0</v>
      </c>
      <c r="L1007" s="259">
        <f>ROUND(SUMIF('VGT-Bewegungsdaten'!B:B,$A1007,'VGT-Bewegungsdaten'!E:E),5)</f>
        <v>0</v>
      </c>
      <c r="N1007" s="298" t="s">
        <v>4918</v>
      </c>
      <c r="O1007" s="298" t="s">
        <v>4925</v>
      </c>
      <c r="P1007" s="261">
        <f>ROUND(SUMIF('AV-Bewegungsdaten'!B:B,A1007,'AV-Bewegungsdaten'!D:D),3)</f>
        <v>0</v>
      </c>
      <c r="Q1007" s="259">
        <f>ROUND(SUMIF('AV-Bewegungsdaten'!B:B,$A1007,'AV-Bewegungsdaten'!E:E),5)</f>
        <v>0</v>
      </c>
      <c r="S1007" s="444"/>
      <c r="T1007" s="444"/>
      <c r="U1007" s="261">
        <f>ROUND(SUMIF('DV-Bewegungsdaten'!B:B,A1007,'DV-Bewegungsdaten'!D:D),3)</f>
        <v>0</v>
      </c>
      <c r="V1007" s="259">
        <f>ROUND(SUMIF('DV-Bewegungsdaten'!B:B,A1007,'DV-Bewegungsdaten'!E:E),5)</f>
        <v>0</v>
      </c>
      <c r="X1007" s="444"/>
      <c r="Y1007" s="444"/>
      <c r="AK1007" s="305"/>
    </row>
    <row r="1008" spans="1:37" ht="15" customHeight="1" x14ac:dyDescent="0.25">
      <c r="A1008" s="103" t="s">
        <v>4203</v>
      </c>
      <c r="B1008" s="101" t="s">
        <v>2068</v>
      </c>
      <c r="C1008" s="101" t="s">
        <v>4155</v>
      </c>
      <c r="D1008" s="101" t="s">
        <v>4204</v>
      </c>
      <c r="E1008" s="101" t="s">
        <v>4040</v>
      </c>
      <c r="F1008" s="102">
        <v>19.810000000000002</v>
      </c>
      <c r="G1008" s="102">
        <v>20.010000000000002</v>
      </c>
      <c r="H1008" s="102">
        <v>15.85</v>
      </c>
      <c r="I1008" s="102"/>
      <c r="J1008" s="445"/>
      <c r="K1008" s="258">
        <f>ROUND(SUMIF('VGT-Bewegungsdaten'!B:B,A1008,'VGT-Bewegungsdaten'!D:D),3)</f>
        <v>0</v>
      </c>
      <c r="L1008" s="259">
        <f>ROUND(SUMIF('VGT-Bewegungsdaten'!B:B,$A1008,'VGT-Bewegungsdaten'!E:E),5)</f>
        <v>0</v>
      </c>
      <c r="N1008" s="298" t="s">
        <v>4918</v>
      </c>
      <c r="O1008" s="298" t="s">
        <v>4925</v>
      </c>
      <c r="P1008" s="261">
        <f>ROUND(SUMIF('AV-Bewegungsdaten'!B:B,A1008,'AV-Bewegungsdaten'!D:D),3)</f>
        <v>0</v>
      </c>
      <c r="Q1008" s="259">
        <f>ROUND(SUMIF('AV-Bewegungsdaten'!B:B,$A1008,'AV-Bewegungsdaten'!E:E),5)</f>
        <v>0</v>
      </c>
      <c r="S1008" s="444"/>
      <c r="T1008" s="444"/>
      <c r="U1008" s="261">
        <f>ROUND(SUMIF('DV-Bewegungsdaten'!B:B,A1008,'DV-Bewegungsdaten'!D:D),3)</f>
        <v>0</v>
      </c>
      <c r="V1008" s="259">
        <f>ROUND(SUMIF('DV-Bewegungsdaten'!B:B,A1008,'DV-Bewegungsdaten'!E:E),5)</f>
        <v>0</v>
      </c>
      <c r="X1008" s="444"/>
      <c r="Y1008" s="444"/>
      <c r="AK1008" s="305"/>
    </row>
    <row r="1009" spans="1:37" ht="15" customHeight="1" x14ac:dyDescent="0.25">
      <c r="A1009" s="103" t="s">
        <v>1981</v>
      </c>
      <c r="B1009" s="101" t="s">
        <v>2068</v>
      </c>
      <c r="C1009" s="101" t="s">
        <v>4155</v>
      </c>
      <c r="D1009" s="101" t="s">
        <v>229</v>
      </c>
      <c r="E1009" s="101" t="s">
        <v>2443</v>
      </c>
      <c r="F1009" s="102">
        <v>16.899999999999999</v>
      </c>
      <c r="G1009" s="102">
        <v>17.099999999999998</v>
      </c>
      <c r="H1009" s="102">
        <v>13.52</v>
      </c>
      <c r="I1009" s="102"/>
      <c r="J1009" s="445"/>
      <c r="K1009" s="258">
        <f>ROUND(SUMIF('VGT-Bewegungsdaten'!B:B,A1009,'VGT-Bewegungsdaten'!D:D),3)</f>
        <v>0</v>
      </c>
      <c r="L1009" s="259">
        <f>ROUND(SUMIF('VGT-Bewegungsdaten'!B:B,$A1009,'VGT-Bewegungsdaten'!E:E),5)</f>
        <v>0</v>
      </c>
      <c r="N1009" s="298" t="s">
        <v>4918</v>
      </c>
      <c r="O1009" s="298" t="s">
        <v>4925</v>
      </c>
      <c r="P1009" s="261">
        <f>ROUND(SUMIF('AV-Bewegungsdaten'!B:B,A1009,'AV-Bewegungsdaten'!D:D),3)</f>
        <v>0</v>
      </c>
      <c r="Q1009" s="259">
        <f>ROUND(SUMIF('AV-Bewegungsdaten'!B:B,$A1009,'AV-Bewegungsdaten'!E:E),5)</f>
        <v>0</v>
      </c>
      <c r="S1009" s="444"/>
      <c r="T1009" s="444"/>
      <c r="U1009" s="261">
        <f>ROUND(SUMIF('DV-Bewegungsdaten'!B:B,A1009,'DV-Bewegungsdaten'!D:D),3)</f>
        <v>0</v>
      </c>
      <c r="V1009" s="259">
        <f>ROUND(SUMIF('DV-Bewegungsdaten'!B:B,A1009,'DV-Bewegungsdaten'!E:E),5)</f>
        <v>0</v>
      </c>
      <c r="X1009" s="444"/>
      <c r="Y1009" s="444"/>
      <c r="AK1009" s="305"/>
    </row>
    <row r="1010" spans="1:37" ht="15" customHeight="1" x14ac:dyDescent="0.25">
      <c r="A1010" s="103" t="s">
        <v>1982</v>
      </c>
      <c r="B1010" s="101" t="s">
        <v>2068</v>
      </c>
      <c r="C1010" s="101" t="s">
        <v>4155</v>
      </c>
      <c r="D1010" s="101" t="s">
        <v>1983</v>
      </c>
      <c r="E1010" s="101" t="s">
        <v>2446</v>
      </c>
      <c r="F1010" s="102">
        <v>18.899999999999999</v>
      </c>
      <c r="G1010" s="102">
        <v>19.099999999999998</v>
      </c>
      <c r="H1010" s="102">
        <v>15.12</v>
      </c>
      <c r="I1010" s="102"/>
      <c r="J1010" s="445"/>
      <c r="K1010" s="258">
        <f>ROUND(SUMIF('VGT-Bewegungsdaten'!B:B,A1010,'VGT-Bewegungsdaten'!D:D),3)</f>
        <v>0</v>
      </c>
      <c r="L1010" s="259">
        <f>ROUND(SUMIF('VGT-Bewegungsdaten'!B:B,$A1010,'VGT-Bewegungsdaten'!E:E),5)</f>
        <v>0</v>
      </c>
      <c r="N1010" s="298" t="s">
        <v>4918</v>
      </c>
      <c r="O1010" s="298" t="s">
        <v>4925</v>
      </c>
      <c r="P1010" s="261">
        <f>ROUND(SUMIF('AV-Bewegungsdaten'!B:B,A1010,'AV-Bewegungsdaten'!D:D),3)</f>
        <v>0</v>
      </c>
      <c r="Q1010" s="259">
        <f>ROUND(SUMIF('AV-Bewegungsdaten'!B:B,$A1010,'AV-Bewegungsdaten'!E:E),5)</f>
        <v>0</v>
      </c>
      <c r="S1010" s="444"/>
      <c r="T1010" s="444"/>
      <c r="U1010" s="261">
        <f>ROUND(SUMIF('DV-Bewegungsdaten'!B:B,A1010,'DV-Bewegungsdaten'!D:D),3)</f>
        <v>0</v>
      </c>
      <c r="V1010" s="259">
        <f>ROUND(SUMIF('DV-Bewegungsdaten'!B:B,A1010,'DV-Bewegungsdaten'!E:E),5)</f>
        <v>0</v>
      </c>
      <c r="X1010" s="444"/>
      <c r="Y1010" s="444"/>
      <c r="AK1010" s="305"/>
    </row>
    <row r="1011" spans="1:37" ht="15" customHeight="1" x14ac:dyDescent="0.25">
      <c r="A1011" s="103" t="s">
        <v>1984</v>
      </c>
      <c r="B1011" s="101" t="s">
        <v>2068</v>
      </c>
      <c r="C1011" s="101" t="s">
        <v>4155</v>
      </c>
      <c r="D1011" s="101" t="s">
        <v>231</v>
      </c>
      <c r="E1011" s="101" t="s">
        <v>1533</v>
      </c>
      <c r="F1011" s="102">
        <v>19.899999999999999</v>
      </c>
      <c r="G1011" s="102">
        <v>20.099999999999998</v>
      </c>
      <c r="H1011" s="102">
        <v>15.92</v>
      </c>
      <c r="I1011" s="102"/>
      <c r="J1011" s="445"/>
      <c r="K1011" s="258">
        <f>ROUND(SUMIF('VGT-Bewegungsdaten'!B:B,A1011,'VGT-Bewegungsdaten'!D:D),3)</f>
        <v>0</v>
      </c>
      <c r="L1011" s="259">
        <f>ROUND(SUMIF('VGT-Bewegungsdaten'!B:B,$A1011,'VGT-Bewegungsdaten'!E:E),5)</f>
        <v>0</v>
      </c>
      <c r="N1011" s="298" t="s">
        <v>4918</v>
      </c>
      <c r="O1011" s="298" t="s">
        <v>4925</v>
      </c>
      <c r="P1011" s="261">
        <f>ROUND(SUMIF('AV-Bewegungsdaten'!B:B,A1011,'AV-Bewegungsdaten'!D:D),3)</f>
        <v>0</v>
      </c>
      <c r="Q1011" s="259">
        <f>ROUND(SUMIF('AV-Bewegungsdaten'!B:B,$A1011,'AV-Bewegungsdaten'!E:E),5)</f>
        <v>0</v>
      </c>
      <c r="S1011" s="444"/>
      <c r="T1011" s="444"/>
      <c r="U1011" s="261">
        <f>ROUND(SUMIF('DV-Bewegungsdaten'!B:B,A1011,'DV-Bewegungsdaten'!D:D),3)</f>
        <v>0</v>
      </c>
      <c r="V1011" s="259">
        <f>ROUND(SUMIF('DV-Bewegungsdaten'!B:B,A1011,'DV-Bewegungsdaten'!E:E),5)</f>
        <v>0</v>
      </c>
      <c r="X1011" s="444"/>
      <c r="Y1011" s="444"/>
      <c r="AK1011" s="305"/>
    </row>
    <row r="1012" spans="1:37" ht="15" customHeight="1" x14ac:dyDescent="0.25">
      <c r="A1012" s="103" t="s">
        <v>1985</v>
      </c>
      <c r="B1012" s="101" t="s">
        <v>2068</v>
      </c>
      <c r="C1012" s="101" t="s">
        <v>4155</v>
      </c>
      <c r="D1012" s="101" t="s">
        <v>233</v>
      </c>
      <c r="E1012" s="101" t="s">
        <v>1536</v>
      </c>
      <c r="F1012" s="102">
        <v>19.899999999999999</v>
      </c>
      <c r="G1012" s="102">
        <v>20.099999999999998</v>
      </c>
      <c r="H1012" s="102">
        <v>15.92</v>
      </c>
      <c r="I1012" s="102"/>
      <c r="J1012" s="445"/>
      <c r="K1012" s="258">
        <f>ROUND(SUMIF('VGT-Bewegungsdaten'!B:B,A1012,'VGT-Bewegungsdaten'!D:D),3)</f>
        <v>0</v>
      </c>
      <c r="L1012" s="259">
        <f>ROUND(SUMIF('VGT-Bewegungsdaten'!B:B,$A1012,'VGT-Bewegungsdaten'!E:E),5)</f>
        <v>0</v>
      </c>
      <c r="N1012" s="298" t="s">
        <v>4918</v>
      </c>
      <c r="O1012" s="298" t="s">
        <v>4925</v>
      </c>
      <c r="P1012" s="261">
        <f>ROUND(SUMIF('AV-Bewegungsdaten'!B:B,A1012,'AV-Bewegungsdaten'!D:D),3)</f>
        <v>0</v>
      </c>
      <c r="Q1012" s="259">
        <f>ROUND(SUMIF('AV-Bewegungsdaten'!B:B,$A1012,'AV-Bewegungsdaten'!E:E),5)</f>
        <v>0</v>
      </c>
      <c r="S1012" s="444"/>
      <c r="T1012" s="444"/>
      <c r="U1012" s="261">
        <f>ROUND(SUMIF('DV-Bewegungsdaten'!B:B,A1012,'DV-Bewegungsdaten'!D:D),3)</f>
        <v>0</v>
      </c>
      <c r="V1012" s="259">
        <f>ROUND(SUMIF('DV-Bewegungsdaten'!B:B,A1012,'DV-Bewegungsdaten'!E:E),5)</f>
        <v>0</v>
      </c>
      <c r="X1012" s="444"/>
      <c r="Y1012" s="444"/>
      <c r="AK1012" s="305"/>
    </row>
    <row r="1013" spans="1:37" ht="15" customHeight="1" x14ac:dyDescent="0.25">
      <c r="A1013" s="103" t="s">
        <v>2700</v>
      </c>
      <c r="B1013" s="101" t="s">
        <v>2068</v>
      </c>
      <c r="C1013" s="101" t="s">
        <v>4155</v>
      </c>
      <c r="D1013" s="101" t="s">
        <v>2568</v>
      </c>
      <c r="E1013" s="101" t="s">
        <v>2536</v>
      </c>
      <c r="F1013" s="102">
        <v>19.87</v>
      </c>
      <c r="G1013" s="102">
        <v>20.07</v>
      </c>
      <c r="H1013" s="102">
        <v>15.9</v>
      </c>
      <c r="I1013" s="102"/>
      <c r="J1013" s="445"/>
      <c r="K1013" s="258">
        <f>ROUND(SUMIF('VGT-Bewegungsdaten'!B:B,A1013,'VGT-Bewegungsdaten'!D:D),3)</f>
        <v>0</v>
      </c>
      <c r="L1013" s="259">
        <f>ROUND(SUMIF('VGT-Bewegungsdaten'!B:B,$A1013,'VGT-Bewegungsdaten'!E:E),5)</f>
        <v>0</v>
      </c>
      <c r="N1013" s="298" t="s">
        <v>4918</v>
      </c>
      <c r="O1013" s="298" t="s">
        <v>4925</v>
      </c>
      <c r="P1013" s="261">
        <f>ROUND(SUMIF('AV-Bewegungsdaten'!B:B,A1013,'AV-Bewegungsdaten'!D:D),3)</f>
        <v>0</v>
      </c>
      <c r="Q1013" s="259">
        <f>ROUND(SUMIF('AV-Bewegungsdaten'!B:B,$A1013,'AV-Bewegungsdaten'!E:E),5)</f>
        <v>0</v>
      </c>
      <c r="S1013" s="444"/>
      <c r="T1013" s="444"/>
      <c r="U1013" s="261">
        <f>ROUND(SUMIF('DV-Bewegungsdaten'!B:B,A1013,'DV-Bewegungsdaten'!D:D),3)</f>
        <v>0</v>
      </c>
      <c r="V1013" s="259">
        <f>ROUND(SUMIF('DV-Bewegungsdaten'!B:B,A1013,'DV-Bewegungsdaten'!E:E),5)</f>
        <v>0</v>
      </c>
      <c r="X1013" s="444"/>
      <c r="Y1013" s="444"/>
      <c r="AK1013" s="305"/>
    </row>
    <row r="1014" spans="1:37" ht="15" customHeight="1" x14ac:dyDescent="0.25">
      <c r="A1014" s="103" t="s">
        <v>3443</v>
      </c>
      <c r="B1014" s="101" t="s">
        <v>2068</v>
      </c>
      <c r="C1014" s="101" t="s">
        <v>4155</v>
      </c>
      <c r="D1014" s="101" t="s">
        <v>3311</v>
      </c>
      <c r="E1014" s="101" t="s">
        <v>3279</v>
      </c>
      <c r="F1014" s="102">
        <v>19.84</v>
      </c>
      <c r="G1014" s="102">
        <v>20.04</v>
      </c>
      <c r="H1014" s="102">
        <v>15.87</v>
      </c>
      <c r="I1014" s="102"/>
      <c r="J1014" s="445"/>
      <c r="K1014" s="258">
        <f>ROUND(SUMIF('VGT-Bewegungsdaten'!B:B,A1014,'VGT-Bewegungsdaten'!D:D),3)</f>
        <v>0</v>
      </c>
      <c r="L1014" s="259">
        <f>ROUND(SUMIF('VGT-Bewegungsdaten'!B:B,$A1014,'VGT-Bewegungsdaten'!E:E),5)</f>
        <v>0</v>
      </c>
      <c r="N1014" s="298" t="s">
        <v>4918</v>
      </c>
      <c r="O1014" s="298" t="s">
        <v>4925</v>
      </c>
      <c r="P1014" s="261">
        <f>ROUND(SUMIF('AV-Bewegungsdaten'!B:B,A1014,'AV-Bewegungsdaten'!D:D),3)</f>
        <v>0</v>
      </c>
      <c r="Q1014" s="259">
        <f>ROUND(SUMIF('AV-Bewegungsdaten'!B:B,$A1014,'AV-Bewegungsdaten'!E:E),5)</f>
        <v>0</v>
      </c>
      <c r="S1014" s="444"/>
      <c r="T1014" s="444"/>
      <c r="U1014" s="261">
        <f>ROUND(SUMIF('DV-Bewegungsdaten'!B:B,A1014,'DV-Bewegungsdaten'!D:D),3)</f>
        <v>0</v>
      </c>
      <c r="V1014" s="259">
        <f>ROUND(SUMIF('DV-Bewegungsdaten'!B:B,A1014,'DV-Bewegungsdaten'!E:E),5)</f>
        <v>0</v>
      </c>
      <c r="X1014" s="444"/>
      <c r="Y1014" s="444"/>
      <c r="AK1014" s="305"/>
    </row>
    <row r="1015" spans="1:37" ht="15" customHeight="1" x14ac:dyDescent="0.25">
      <c r="A1015" s="103" t="s">
        <v>4205</v>
      </c>
      <c r="B1015" s="101" t="s">
        <v>2068</v>
      </c>
      <c r="C1015" s="101" t="s">
        <v>4155</v>
      </c>
      <c r="D1015" s="101" t="s">
        <v>4072</v>
      </c>
      <c r="E1015" s="101" t="s">
        <v>4040</v>
      </c>
      <c r="F1015" s="102">
        <v>19.810000000000002</v>
      </c>
      <c r="G1015" s="102">
        <v>20.010000000000002</v>
      </c>
      <c r="H1015" s="102">
        <v>15.85</v>
      </c>
      <c r="I1015" s="102"/>
      <c r="J1015" s="445"/>
      <c r="K1015" s="258">
        <f>ROUND(SUMIF('VGT-Bewegungsdaten'!B:B,A1015,'VGT-Bewegungsdaten'!D:D),3)</f>
        <v>0</v>
      </c>
      <c r="L1015" s="259">
        <f>ROUND(SUMIF('VGT-Bewegungsdaten'!B:B,$A1015,'VGT-Bewegungsdaten'!E:E),5)</f>
        <v>0</v>
      </c>
      <c r="N1015" s="298" t="s">
        <v>4918</v>
      </c>
      <c r="O1015" s="298" t="s">
        <v>4925</v>
      </c>
      <c r="P1015" s="261">
        <f>ROUND(SUMIF('AV-Bewegungsdaten'!B:B,A1015,'AV-Bewegungsdaten'!D:D),3)</f>
        <v>0</v>
      </c>
      <c r="Q1015" s="259">
        <f>ROUND(SUMIF('AV-Bewegungsdaten'!B:B,$A1015,'AV-Bewegungsdaten'!E:E),5)</f>
        <v>0</v>
      </c>
      <c r="S1015" s="444"/>
      <c r="T1015" s="444"/>
      <c r="U1015" s="261">
        <f>ROUND(SUMIF('DV-Bewegungsdaten'!B:B,A1015,'DV-Bewegungsdaten'!D:D),3)</f>
        <v>0</v>
      </c>
      <c r="V1015" s="259">
        <f>ROUND(SUMIF('DV-Bewegungsdaten'!B:B,A1015,'DV-Bewegungsdaten'!E:E),5)</f>
        <v>0</v>
      </c>
      <c r="X1015" s="444"/>
      <c r="Y1015" s="444"/>
      <c r="AK1015" s="305"/>
    </row>
    <row r="1016" spans="1:37" ht="15" customHeight="1" x14ac:dyDescent="0.25">
      <c r="A1016" s="103" t="s">
        <v>1986</v>
      </c>
      <c r="B1016" s="101" t="s">
        <v>2068</v>
      </c>
      <c r="C1016" s="101" t="s">
        <v>4155</v>
      </c>
      <c r="D1016" s="101" t="s">
        <v>235</v>
      </c>
      <c r="E1016" s="101" t="s">
        <v>2443</v>
      </c>
      <c r="F1016" s="102">
        <v>17.899999999999999</v>
      </c>
      <c r="G1016" s="102">
        <v>18.099999999999998</v>
      </c>
      <c r="H1016" s="102">
        <v>14.32</v>
      </c>
      <c r="I1016" s="102"/>
      <c r="J1016" s="445"/>
      <c r="K1016" s="258">
        <f>ROUND(SUMIF('VGT-Bewegungsdaten'!B:B,A1016,'VGT-Bewegungsdaten'!D:D),3)</f>
        <v>0</v>
      </c>
      <c r="L1016" s="259">
        <f>ROUND(SUMIF('VGT-Bewegungsdaten'!B:B,$A1016,'VGT-Bewegungsdaten'!E:E),5)</f>
        <v>0</v>
      </c>
      <c r="N1016" s="298" t="s">
        <v>4918</v>
      </c>
      <c r="O1016" s="298" t="s">
        <v>4925</v>
      </c>
      <c r="P1016" s="261">
        <f>ROUND(SUMIF('AV-Bewegungsdaten'!B:B,A1016,'AV-Bewegungsdaten'!D:D),3)</f>
        <v>0</v>
      </c>
      <c r="Q1016" s="259">
        <f>ROUND(SUMIF('AV-Bewegungsdaten'!B:B,$A1016,'AV-Bewegungsdaten'!E:E),5)</f>
        <v>0</v>
      </c>
      <c r="S1016" s="444"/>
      <c r="T1016" s="444"/>
      <c r="U1016" s="261">
        <f>ROUND(SUMIF('DV-Bewegungsdaten'!B:B,A1016,'DV-Bewegungsdaten'!D:D),3)</f>
        <v>0</v>
      </c>
      <c r="V1016" s="259">
        <f>ROUND(SUMIF('DV-Bewegungsdaten'!B:B,A1016,'DV-Bewegungsdaten'!E:E),5)</f>
        <v>0</v>
      </c>
      <c r="X1016" s="444"/>
      <c r="Y1016" s="444"/>
      <c r="AK1016" s="305"/>
    </row>
    <row r="1017" spans="1:37" ht="15" customHeight="1" x14ac:dyDescent="0.25">
      <c r="A1017" s="103" t="s">
        <v>1987</v>
      </c>
      <c r="B1017" s="101" t="s">
        <v>2068</v>
      </c>
      <c r="C1017" s="101" t="s">
        <v>4155</v>
      </c>
      <c r="D1017" s="101" t="s">
        <v>1988</v>
      </c>
      <c r="E1017" s="101" t="s">
        <v>2446</v>
      </c>
      <c r="F1017" s="102">
        <v>19.899999999999999</v>
      </c>
      <c r="G1017" s="102">
        <v>20.099999999999998</v>
      </c>
      <c r="H1017" s="102">
        <v>15.92</v>
      </c>
      <c r="I1017" s="102"/>
      <c r="J1017" s="445"/>
      <c r="K1017" s="258">
        <f>ROUND(SUMIF('VGT-Bewegungsdaten'!B:B,A1017,'VGT-Bewegungsdaten'!D:D),3)</f>
        <v>0</v>
      </c>
      <c r="L1017" s="259">
        <f>ROUND(SUMIF('VGT-Bewegungsdaten'!B:B,$A1017,'VGT-Bewegungsdaten'!E:E),5)</f>
        <v>0</v>
      </c>
      <c r="N1017" s="298" t="s">
        <v>4918</v>
      </c>
      <c r="O1017" s="298" t="s">
        <v>4925</v>
      </c>
      <c r="P1017" s="261">
        <f>ROUND(SUMIF('AV-Bewegungsdaten'!B:B,A1017,'AV-Bewegungsdaten'!D:D),3)</f>
        <v>0</v>
      </c>
      <c r="Q1017" s="259">
        <f>ROUND(SUMIF('AV-Bewegungsdaten'!B:B,$A1017,'AV-Bewegungsdaten'!E:E),5)</f>
        <v>0</v>
      </c>
      <c r="S1017" s="444"/>
      <c r="T1017" s="444"/>
      <c r="U1017" s="261">
        <f>ROUND(SUMIF('DV-Bewegungsdaten'!B:B,A1017,'DV-Bewegungsdaten'!D:D),3)</f>
        <v>0</v>
      </c>
      <c r="V1017" s="259">
        <f>ROUND(SUMIF('DV-Bewegungsdaten'!B:B,A1017,'DV-Bewegungsdaten'!E:E),5)</f>
        <v>0</v>
      </c>
      <c r="X1017" s="444"/>
      <c r="Y1017" s="444"/>
      <c r="AK1017" s="305"/>
    </row>
    <row r="1018" spans="1:37" ht="15" customHeight="1" x14ac:dyDescent="0.25">
      <c r="A1018" s="103" t="s">
        <v>1989</v>
      </c>
      <c r="B1018" s="101" t="s">
        <v>2068</v>
      </c>
      <c r="C1018" s="101" t="s">
        <v>4155</v>
      </c>
      <c r="D1018" s="101" t="s">
        <v>237</v>
      </c>
      <c r="E1018" s="101" t="s">
        <v>1533</v>
      </c>
      <c r="F1018" s="102">
        <v>20.9</v>
      </c>
      <c r="G1018" s="102">
        <v>21.099999999999998</v>
      </c>
      <c r="H1018" s="102">
        <v>16.72</v>
      </c>
      <c r="I1018" s="102"/>
      <c r="J1018" s="445"/>
      <c r="K1018" s="258">
        <f>ROUND(SUMIF('VGT-Bewegungsdaten'!B:B,A1018,'VGT-Bewegungsdaten'!D:D),3)</f>
        <v>0</v>
      </c>
      <c r="L1018" s="259">
        <f>ROUND(SUMIF('VGT-Bewegungsdaten'!B:B,$A1018,'VGT-Bewegungsdaten'!E:E),5)</f>
        <v>0</v>
      </c>
      <c r="N1018" s="298" t="s">
        <v>4918</v>
      </c>
      <c r="O1018" s="298" t="s">
        <v>4925</v>
      </c>
      <c r="P1018" s="261">
        <f>ROUND(SUMIF('AV-Bewegungsdaten'!B:B,A1018,'AV-Bewegungsdaten'!D:D),3)</f>
        <v>0</v>
      </c>
      <c r="Q1018" s="259">
        <f>ROUND(SUMIF('AV-Bewegungsdaten'!B:B,$A1018,'AV-Bewegungsdaten'!E:E),5)</f>
        <v>0</v>
      </c>
      <c r="S1018" s="444"/>
      <c r="T1018" s="444"/>
      <c r="U1018" s="261">
        <f>ROUND(SUMIF('DV-Bewegungsdaten'!B:B,A1018,'DV-Bewegungsdaten'!D:D),3)</f>
        <v>0</v>
      </c>
      <c r="V1018" s="259">
        <f>ROUND(SUMIF('DV-Bewegungsdaten'!B:B,A1018,'DV-Bewegungsdaten'!E:E),5)</f>
        <v>0</v>
      </c>
      <c r="X1018" s="444"/>
      <c r="Y1018" s="444"/>
      <c r="AK1018" s="305"/>
    </row>
    <row r="1019" spans="1:37" ht="15" customHeight="1" x14ac:dyDescent="0.25">
      <c r="A1019" s="103" t="s">
        <v>1990</v>
      </c>
      <c r="B1019" s="101" t="s">
        <v>2068</v>
      </c>
      <c r="C1019" s="101" t="s">
        <v>4155</v>
      </c>
      <c r="D1019" s="101" t="s">
        <v>239</v>
      </c>
      <c r="E1019" s="101" t="s">
        <v>1536</v>
      </c>
      <c r="F1019" s="102">
        <v>20.9</v>
      </c>
      <c r="G1019" s="102">
        <v>21.099999999999998</v>
      </c>
      <c r="H1019" s="102">
        <v>16.72</v>
      </c>
      <c r="I1019" s="102"/>
      <c r="J1019" s="445"/>
      <c r="K1019" s="258">
        <f>ROUND(SUMIF('VGT-Bewegungsdaten'!B:B,A1019,'VGT-Bewegungsdaten'!D:D),3)</f>
        <v>0</v>
      </c>
      <c r="L1019" s="259">
        <f>ROUND(SUMIF('VGT-Bewegungsdaten'!B:B,$A1019,'VGT-Bewegungsdaten'!E:E),5)</f>
        <v>0</v>
      </c>
      <c r="N1019" s="298" t="s">
        <v>4918</v>
      </c>
      <c r="O1019" s="298" t="s">
        <v>4925</v>
      </c>
      <c r="P1019" s="261">
        <f>ROUND(SUMIF('AV-Bewegungsdaten'!B:B,A1019,'AV-Bewegungsdaten'!D:D),3)</f>
        <v>0</v>
      </c>
      <c r="Q1019" s="259">
        <f>ROUND(SUMIF('AV-Bewegungsdaten'!B:B,$A1019,'AV-Bewegungsdaten'!E:E),5)</f>
        <v>0</v>
      </c>
      <c r="S1019" s="444"/>
      <c r="T1019" s="444"/>
      <c r="U1019" s="261">
        <f>ROUND(SUMIF('DV-Bewegungsdaten'!B:B,A1019,'DV-Bewegungsdaten'!D:D),3)</f>
        <v>0</v>
      </c>
      <c r="V1019" s="259">
        <f>ROUND(SUMIF('DV-Bewegungsdaten'!B:B,A1019,'DV-Bewegungsdaten'!E:E),5)</f>
        <v>0</v>
      </c>
      <c r="X1019" s="444"/>
      <c r="Y1019" s="444"/>
      <c r="AK1019" s="305"/>
    </row>
    <row r="1020" spans="1:37" ht="15" customHeight="1" x14ac:dyDescent="0.25">
      <c r="A1020" s="103" t="s">
        <v>2701</v>
      </c>
      <c r="B1020" s="101" t="s">
        <v>2068</v>
      </c>
      <c r="C1020" s="101" t="s">
        <v>4155</v>
      </c>
      <c r="D1020" s="101" t="s">
        <v>2570</v>
      </c>
      <c r="E1020" s="101" t="s">
        <v>2536</v>
      </c>
      <c r="F1020" s="102">
        <v>20.87</v>
      </c>
      <c r="G1020" s="102">
        <v>21.07</v>
      </c>
      <c r="H1020" s="102">
        <v>16.7</v>
      </c>
      <c r="I1020" s="102"/>
      <c r="J1020" s="445"/>
      <c r="K1020" s="258">
        <f>ROUND(SUMIF('VGT-Bewegungsdaten'!B:B,A1020,'VGT-Bewegungsdaten'!D:D),3)</f>
        <v>0</v>
      </c>
      <c r="L1020" s="259">
        <f>ROUND(SUMIF('VGT-Bewegungsdaten'!B:B,$A1020,'VGT-Bewegungsdaten'!E:E),5)</f>
        <v>0</v>
      </c>
      <c r="N1020" s="298" t="s">
        <v>4918</v>
      </c>
      <c r="O1020" s="298" t="s">
        <v>4925</v>
      </c>
      <c r="P1020" s="261">
        <f>ROUND(SUMIF('AV-Bewegungsdaten'!B:B,A1020,'AV-Bewegungsdaten'!D:D),3)</f>
        <v>0</v>
      </c>
      <c r="Q1020" s="259">
        <f>ROUND(SUMIF('AV-Bewegungsdaten'!B:B,$A1020,'AV-Bewegungsdaten'!E:E),5)</f>
        <v>0</v>
      </c>
      <c r="S1020" s="444"/>
      <c r="T1020" s="444"/>
      <c r="U1020" s="261">
        <f>ROUND(SUMIF('DV-Bewegungsdaten'!B:B,A1020,'DV-Bewegungsdaten'!D:D),3)</f>
        <v>0</v>
      </c>
      <c r="V1020" s="259">
        <f>ROUND(SUMIF('DV-Bewegungsdaten'!B:B,A1020,'DV-Bewegungsdaten'!E:E),5)</f>
        <v>0</v>
      </c>
      <c r="X1020" s="444"/>
      <c r="Y1020" s="444"/>
      <c r="AK1020" s="305"/>
    </row>
    <row r="1021" spans="1:37" ht="15" customHeight="1" x14ac:dyDescent="0.25">
      <c r="A1021" s="103" t="s">
        <v>3444</v>
      </c>
      <c r="B1021" s="101" t="s">
        <v>2068</v>
      </c>
      <c r="C1021" s="101" t="s">
        <v>4155</v>
      </c>
      <c r="D1021" s="101" t="s">
        <v>3313</v>
      </c>
      <c r="E1021" s="101" t="s">
        <v>3279</v>
      </c>
      <c r="F1021" s="102">
        <v>20.84</v>
      </c>
      <c r="G1021" s="102">
        <v>21.04</v>
      </c>
      <c r="H1021" s="102">
        <v>16.670000000000002</v>
      </c>
      <c r="I1021" s="102"/>
      <c r="J1021" s="445"/>
      <c r="K1021" s="258">
        <f>ROUND(SUMIF('VGT-Bewegungsdaten'!B:B,A1021,'VGT-Bewegungsdaten'!D:D),3)</f>
        <v>0</v>
      </c>
      <c r="L1021" s="259">
        <f>ROUND(SUMIF('VGT-Bewegungsdaten'!B:B,$A1021,'VGT-Bewegungsdaten'!E:E),5)</f>
        <v>0</v>
      </c>
      <c r="N1021" s="298" t="s">
        <v>4918</v>
      </c>
      <c r="O1021" s="298" t="s">
        <v>4925</v>
      </c>
      <c r="P1021" s="261">
        <f>ROUND(SUMIF('AV-Bewegungsdaten'!B:B,A1021,'AV-Bewegungsdaten'!D:D),3)</f>
        <v>0</v>
      </c>
      <c r="Q1021" s="259">
        <f>ROUND(SUMIF('AV-Bewegungsdaten'!B:B,$A1021,'AV-Bewegungsdaten'!E:E),5)</f>
        <v>0</v>
      </c>
      <c r="S1021" s="444"/>
      <c r="T1021" s="444"/>
      <c r="U1021" s="261">
        <f>ROUND(SUMIF('DV-Bewegungsdaten'!B:B,A1021,'DV-Bewegungsdaten'!D:D),3)</f>
        <v>0</v>
      </c>
      <c r="V1021" s="259">
        <f>ROUND(SUMIF('DV-Bewegungsdaten'!B:B,A1021,'DV-Bewegungsdaten'!E:E),5)</f>
        <v>0</v>
      </c>
      <c r="X1021" s="444"/>
      <c r="Y1021" s="444"/>
      <c r="AK1021" s="305"/>
    </row>
    <row r="1022" spans="1:37" ht="15" customHeight="1" x14ac:dyDescent="0.25">
      <c r="A1022" s="103" t="s">
        <v>4206</v>
      </c>
      <c r="B1022" s="101" t="s">
        <v>2068</v>
      </c>
      <c r="C1022" s="101" t="s">
        <v>4155</v>
      </c>
      <c r="D1022" s="101" t="s">
        <v>4074</v>
      </c>
      <c r="E1022" s="101" t="s">
        <v>4040</v>
      </c>
      <c r="F1022" s="102">
        <v>20.810000000000002</v>
      </c>
      <c r="G1022" s="102">
        <v>21.01</v>
      </c>
      <c r="H1022" s="102">
        <v>16.649999999999999</v>
      </c>
      <c r="I1022" s="102"/>
      <c r="J1022" s="445"/>
      <c r="K1022" s="258">
        <f>ROUND(SUMIF('VGT-Bewegungsdaten'!B:B,A1022,'VGT-Bewegungsdaten'!D:D),3)</f>
        <v>0</v>
      </c>
      <c r="L1022" s="259">
        <f>ROUND(SUMIF('VGT-Bewegungsdaten'!B:B,$A1022,'VGT-Bewegungsdaten'!E:E),5)</f>
        <v>0</v>
      </c>
      <c r="N1022" s="298" t="s">
        <v>4918</v>
      </c>
      <c r="O1022" s="298" t="s">
        <v>4925</v>
      </c>
      <c r="P1022" s="261">
        <f>ROUND(SUMIF('AV-Bewegungsdaten'!B:B,A1022,'AV-Bewegungsdaten'!D:D),3)</f>
        <v>0</v>
      </c>
      <c r="Q1022" s="259">
        <f>ROUND(SUMIF('AV-Bewegungsdaten'!B:B,$A1022,'AV-Bewegungsdaten'!E:E),5)</f>
        <v>0</v>
      </c>
      <c r="S1022" s="444"/>
      <c r="T1022" s="444"/>
      <c r="U1022" s="261">
        <f>ROUND(SUMIF('DV-Bewegungsdaten'!B:B,A1022,'DV-Bewegungsdaten'!D:D),3)</f>
        <v>0</v>
      </c>
      <c r="V1022" s="259">
        <f>ROUND(SUMIF('DV-Bewegungsdaten'!B:B,A1022,'DV-Bewegungsdaten'!E:E),5)</f>
        <v>0</v>
      </c>
      <c r="X1022" s="444"/>
      <c r="Y1022" s="444"/>
      <c r="AK1022" s="305"/>
    </row>
    <row r="1023" spans="1:37" ht="15" customHeight="1" x14ac:dyDescent="0.25">
      <c r="A1023" s="103" t="s">
        <v>1991</v>
      </c>
      <c r="B1023" s="101" t="s">
        <v>2068</v>
      </c>
      <c r="C1023" s="101" t="s">
        <v>4155</v>
      </c>
      <c r="D1023" s="101" t="s">
        <v>241</v>
      </c>
      <c r="E1023" s="101" t="s">
        <v>2443</v>
      </c>
      <c r="F1023" s="102">
        <v>17.899999999999999</v>
      </c>
      <c r="G1023" s="102">
        <v>18.099999999999998</v>
      </c>
      <c r="H1023" s="102">
        <v>14.32</v>
      </c>
      <c r="I1023" s="102"/>
      <c r="J1023" s="445"/>
      <c r="K1023" s="258">
        <f>ROUND(SUMIF('VGT-Bewegungsdaten'!B:B,A1023,'VGT-Bewegungsdaten'!D:D),3)</f>
        <v>0</v>
      </c>
      <c r="L1023" s="259">
        <f>ROUND(SUMIF('VGT-Bewegungsdaten'!B:B,$A1023,'VGT-Bewegungsdaten'!E:E),5)</f>
        <v>0</v>
      </c>
      <c r="N1023" s="298" t="s">
        <v>4918</v>
      </c>
      <c r="O1023" s="298" t="s">
        <v>4925</v>
      </c>
      <c r="P1023" s="261">
        <f>ROUND(SUMIF('AV-Bewegungsdaten'!B:B,A1023,'AV-Bewegungsdaten'!D:D),3)</f>
        <v>0</v>
      </c>
      <c r="Q1023" s="259">
        <f>ROUND(SUMIF('AV-Bewegungsdaten'!B:B,$A1023,'AV-Bewegungsdaten'!E:E),5)</f>
        <v>0</v>
      </c>
      <c r="S1023" s="444"/>
      <c r="T1023" s="444"/>
      <c r="U1023" s="261">
        <f>ROUND(SUMIF('DV-Bewegungsdaten'!B:B,A1023,'DV-Bewegungsdaten'!D:D),3)</f>
        <v>0</v>
      </c>
      <c r="V1023" s="259">
        <f>ROUND(SUMIF('DV-Bewegungsdaten'!B:B,A1023,'DV-Bewegungsdaten'!E:E),5)</f>
        <v>0</v>
      </c>
      <c r="X1023" s="444"/>
      <c r="Y1023" s="444"/>
      <c r="AK1023" s="305"/>
    </row>
    <row r="1024" spans="1:37" ht="15" customHeight="1" x14ac:dyDescent="0.25">
      <c r="A1024" s="103" t="s">
        <v>1992</v>
      </c>
      <c r="B1024" s="101" t="s">
        <v>2068</v>
      </c>
      <c r="C1024" s="101" t="s">
        <v>4155</v>
      </c>
      <c r="D1024" s="101" t="s">
        <v>1993</v>
      </c>
      <c r="E1024" s="101" t="s">
        <v>2446</v>
      </c>
      <c r="F1024" s="102">
        <v>19.899999999999999</v>
      </c>
      <c r="G1024" s="102">
        <v>20.099999999999998</v>
      </c>
      <c r="H1024" s="102">
        <v>15.92</v>
      </c>
      <c r="I1024" s="102"/>
      <c r="J1024" s="445"/>
      <c r="K1024" s="258">
        <f>ROUND(SUMIF('VGT-Bewegungsdaten'!B:B,A1024,'VGT-Bewegungsdaten'!D:D),3)</f>
        <v>0</v>
      </c>
      <c r="L1024" s="259">
        <f>ROUND(SUMIF('VGT-Bewegungsdaten'!B:B,$A1024,'VGT-Bewegungsdaten'!E:E),5)</f>
        <v>0</v>
      </c>
      <c r="N1024" s="298" t="s">
        <v>4918</v>
      </c>
      <c r="O1024" s="298" t="s">
        <v>4925</v>
      </c>
      <c r="P1024" s="261">
        <f>ROUND(SUMIF('AV-Bewegungsdaten'!B:B,A1024,'AV-Bewegungsdaten'!D:D),3)</f>
        <v>0</v>
      </c>
      <c r="Q1024" s="259">
        <f>ROUND(SUMIF('AV-Bewegungsdaten'!B:B,$A1024,'AV-Bewegungsdaten'!E:E),5)</f>
        <v>0</v>
      </c>
      <c r="S1024" s="444"/>
      <c r="T1024" s="444"/>
      <c r="U1024" s="261">
        <f>ROUND(SUMIF('DV-Bewegungsdaten'!B:B,A1024,'DV-Bewegungsdaten'!D:D),3)</f>
        <v>0</v>
      </c>
      <c r="V1024" s="259">
        <f>ROUND(SUMIF('DV-Bewegungsdaten'!B:B,A1024,'DV-Bewegungsdaten'!E:E),5)</f>
        <v>0</v>
      </c>
      <c r="X1024" s="444"/>
      <c r="Y1024" s="444"/>
      <c r="AK1024" s="305"/>
    </row>
    <row r="1025" spans="1:37" ht="15" customHeight="1" x14ac:dyDescent="0.25">
      <c r="A1025" s="103" t="s">
        <v>1994</v>
      </c>
      <c r="B1025" s="101" t="s">
        <v>2068</v>
      </c>
      <c r="C1025" s="101" t="s">
        <v>4155</v>
      </c>
      <c r="D1025" s="101" t="s">
        <v>243</v>
      </c>
      <c r="E1025" s="101" t="s">
        <v>1533</v>
      </c>
      <c r="F1025" s="102">
        <v>20.9</v>
      </c>
      <c r="G1025" s="102">
        <v>21.099999999999998</v>
      </c>
      <c r="H1025" s="102">
        <v>16.72</v>
      </c>
      <c r="I1025" s="102"/>
      <c r="J1025" s="445"/>
      <c r="K1025" s="258">
        <f>ROUND(SUMIF('VGT-Bewegungsdaten'!B:B,A1025,'VGT-Bewegungsdaten'!D:D),3)</f>
        <v>0</v>
      </c>
      <c r="L1025" s="259">
        <f>ROUND(SUMIF('VGT-Bewegungsdaten'!B:B,$A1025,'VGT-Bewegungsdaten'!E:E),5)</f>
        <v>0</v>
      </c>
      <c r="N1025" s="298" t="s">
        <v>4918</v>
      </c>
      <c r="O1025" s="298" t="s">
        <v>4925</v>
      </c>
      <c r="P1025" s="261">
        <f>ROUND(SUMIF('AV-Bewegungsdaten'!B:B,A1025,'AV-Bewegungsdaten'!D:D),3)</f>
        <v>0</v>
      </c>
      <c r="Q1025" s="259">
        <f>ROUND(SUMIF('AV-Bewegungsdaten'!B:B,$A1025,'AV-Bewegungsdaten'!E:E),5)</f>
        <v>0</v>
      </c>
      <c r="S1025" s="444"/>
      <c r="T1025" s="444"/>
      <c r="U1025" s="261">
        <f>ROUND(SUMIF('DV-Bewegungsdaten'!B:B,A1025,'DV-Bewegungsdaten'!D:D),3)</f>
        <v>0</v>
      </c>
      <c r="V1025" s="259">
        <f>ROUND(SUMIF('DV-Bewegungsdaten'!B:B,A1025,'DV-Bewegungsdaten'!E:E),5)</f>
        <v>0</v>
      </c>
      <c r="X1025" s="444"/>
      <c r="Y1025" s="444"/>
      <c r="AK1025" s="305"/>
    </row>
    <row r="1026" spans="1:37" ht="15" customHeight="1" x14ac:dyDescent="0.25">
      <c r="A1026" s="103" t="s">
        <v>1995</v>
      </c>
      <c r="B1026" s="101" t="s">
        <v>2068</v>
      </c>
      <c r="C1026" s="101" t="s">
        <v>4155</v>
      </c>
      <c r="D1026" s="101" t="s">
        <v>1996</v>
      </c>
      <c r="E1026" s="101" t="s">
        <v>1536</v>
      </c>
      <c r="F1026" s="102">
        <v>20.9</v>
      </c>
      <c r="G1026" s="102">
        <v>21.099999999999998</v>
      </c>
      <c r="H1026" s="102">
        <v>16.72</v>
      </c>
      <c r="I1026" s="102"/>
      <c r="J1026" s="445"/>
      <c r="K1026" s="258">
        <f>ROUND(SUMIF('VGT-Bewegungsdaten'!B:B,A1026,'VGT-Bewegungsdaten'!D:D),3)</f>
        <v>0</v>
      </c>
      <c r="L1026" s="259">
        <f>ROUND(SUMIF('VGT-Bewegungsdaten'!B:B,$A1026,'VGT-Bewegungsdaten'!E:E),5)</f>
        <v>0</v>
      </c>
      <c r="N1026" s="298" t="s">
        <v>4918</v>
      </c>
      <c r="O1026" s="298" t="s">
        <v>4925</v>
      </c>
      <c r="P1026" s="261">
        <f>ROUND(SUMIF('AV-Bewegungsdaten'!B:B,A1026,'AV-Bewegungsdaten'!D:D),3)</f>
        <v>0</v>
      </c>
      <c r="Q1026" s="259">
        <f>ROUND(SUMIF('AV-Bewegungsdaten'!B:B,$A1026,'AV-Bewegungsdaten'!E:E),5)</f>
        <v>0</v>
      </c>
      <c r="S1026" s="444"/>
      <c r="T1026" s="444"/>
      <c r="U1026" s="261">
        <f>ROUND(SUMIF('DV-Bewegungsdaten'!B:B,A1026,'DV-Bewegungsdaten'!D:D),3)</f>
        <v>0</v>
      </c>
      <c r="V1026" s="259">
        <f>ROUND(SUMIF('DV-Bewegungsdaten'!B:B,A1026,'DV-Bewegungsdaten'!E:E),5)</f>
        <v>0</v>
      </c>
      <c r="X1026" s="444"/>
      <c r="Y1026" s="444"/>
      <c r="AK1026" s="305"/>
    </row>
    <row r="1027" spans="1:37" ht="15" customHeight="1" x14ac:dyDescent="0.25">
      <c r="A1027" s="103" t="s">
        <v>2702</v>
      </c>
      <c r="B1027" s="101" t="s">
        <v>2068</v>
      </c>
      <c r="C1027" s="101" t="s">
        <v>4155</v>
      </c>
      <c r="D1027" s="101" t="s">
        <v>2703</v>
      </c>
      <c r="E1027" s="101" t="s">
        <v>2536</v>
      </c>
      <c r="F1027" s="102">
        <v>20.87</v>
      </c>
      <c r="G1027" s="102">
        <v>21.07</v>
      </c>
      <c r="H1027" s="102">
        <v>16.7</v>
      </c>
      <c r="I1027" s="102"/>
      <c r="J1027" s="445"/>
      <c r="K1027" s="258">
        <f>ROUND(SUMIF('VGT-Bewegungsdaten'!B:B,A1027,'VGT-Bewegungsdaten'!D:D),3)</f>
        <v>0</v>
      </c>
      <c r="L1027" s="259">
        <f>ROUND(SUMIF('VGT-Bewegungsdaten'!B:B,$A1027,'VGT-Bewegungsdaten'!E:E),5)</f>
        <v>0</v>
      </c>
      <c r="N1027" s="298" t="s">
        <v>4918</v>
      </c>
      <c r="O1027" s="298" t="s">
        <v>4925</v>
      </c>
      <c r="P1027" s="261">
        <f>ROUND(SUMIF('AV-Bewegungsdaten'!B:B,A1027,'AV-Bewegungsdaten'!D:D),3)</f>
        <v>0</v>
      </c>
      <c r="Q1027" s="259">
        <f>ROUND(SUMIF('AV-Bewegungsdaten'!B:B,$A1027,'AV-Bewegungsdaten'!E:E),5)</f>
        <v>0</v>
      </c>
      <c r="S1027" s="444"/>
      <c r="T1027" s="444"/>
      <c r="U1027" s="261">
        <f>ROUND(SUMIF('DV-Bewegungsdaten'!B:B,A1027,'DV-Bewegungsdaten'!D:D),3)</f>
        <v>0</v>
      </c>
      <c r="V1027" s="259">
        <f>ROUND(SUMIF('DV-Bewegungsdaten'!B:B,A1027,'DV-Bewegungsdaten'!E:E),5)</f>
        <v>0</v>
      </c>
      <c r="X1027" s="444"/>
      <c r="Y1027" s="444"/>
      <c r="AK1027" s="305"/>
    </row>
    <row r="1028" spans="1:37" ht="15" customHeight="1" x14ac:dyDescent="0.25">
      <c r="A1028" s="103" t="s">
        <v>3445</v>
      </c>
      <c r="B1028" s="101" t="s">
        <v>2068</v>
      </c>
      <c r="C1028" s="101" t="s">
        <v>4155</v>
      </c>
      <c r="D1028" s="101" t="s">
        <v>3446</v>
      </c>
      <c r="E1028" s="101" t="s">
        <v>3279</v>
      </c>
      <c r="F1028" s="102">
        <v>20.84</v>
      </c>
      <c r="G1028" s="102">
        <v>21.04</v>
      </c>
      <c r="H1028" s="102">
        <v>16.670000000000002</v>
      </c>
      <c r="I1028" s="102"/>
      <c r="J1028" s="445"/>
      <c r="K1028" s="258">
        <f>ROUND(SUMIF('VGT-Bewegungsdaten'!B:B,A1028,'VGT-Bewegungsdaten'!D:D),3)</f>
        <v>0</v>
      </c>
      <c r="L1028" s="259">
        <f>ROUND(SUMIF('VGT-Bewegungsdaten'!B:B,$A1028,'VGT-Bewegungsdaten'!E:E),5)</f>
        <v>0</v>
      </c>
      <c r="N1028" s="298" t="s">
        <v>4918</v>
      </c>
      <c r="O1028" s="298" t="s">
        <v>4925</v>
      </c>
      <c r="P1028" s="261">
        <f>ROUND(SUMIF('AV-Bewegungsdaten'!B:B,A1028,'AV-Bewegungsdaten'!D:D),3)</f>
        <v>0</v>
      </c>
      <c r="Q1028" s="259">
        <f>ROUND(SUMIF('AV-Bewegungsdaten'!B:B,$A1028,'AV-Bewegungsdaten'!E:E),5)</f>
        <v>0</v>
      </c>
      <c r="S1028" s="444"/>
      <c r="T1028" s="444"/>
      <c r="U1028" s="261">
        <f>ROUND(SUMIF('DV-Bewegungsdaten'!B:B,A1028,'DV-Bewegungsdaten'!D:D),3)</f>
        <v>0</v>
      </c>
      <c r="V1028" s="259">
        <f>ROUND(SUMIF('DV-Bewegungsdaten'!B:B,A1028,'DV-Bewegungsdaten'!E:E),5)</f>
        <v>0</v>
      </c>
      <c r="X1028" s="444"/>
      <c r="Y1028" s="444"/>
      <c r="AK1028" s="305"/>
    </row>
    <row r="1029" spans="1:37" ht="15" customHeight="1" x14ac:dyDescent="0.25">
      <c r="A1029" s="103" t="s">
        <v>4207</v>
      </c>
      <c r="B1029" s="101" t="s">
        <v>2068</v>
      </c>
      <c r="C1029" s="101" t="s">
        <v>4155</v>
      </c>
      <c r="D1029" s="101" t="s">
        <v>4208</v>
      </c>
      <c r="E1029" s="101" t="s">
        <v>4040</v>
      </c>
      <c r="F1029" s="102">
        <v>20.810000000000002</v>
      </c>
      <c r="G1029" s="102">
        <v>21.01</v>
      </c>
      <c r="H1029" s="102">
        <v>16.649999999999999</v>
      </c>
      <c r="I1029" s="102"/>
      <c r="J1029" s="445"/>
      <c r="K1029" s="258">
        <f>ROUND(SUMIF('VGT-Bewegungsdaten'!B:B,A1029,'VGT-Bewegungsdaten'!D:D),3)</f>
        <v>0</v>
      </c>
      <c r="L1029" s="259">
        <f>ROUND(SUMIF('VGT-Bewegungsdaten'!B:B,$A1029,'VGT-Bewegungsdaten'!E:E),5)</f>
        <v>0</v>
      </c>
      <c r="N1029" s="298" t="s">
        <v>4918</v>
      </c>
      <c r="O1029" s="298" t="s">
        <v>4925</v>
      </c>
      <c r="P1029" s="261">
        <f>ROUND(SUMIF('AV-Bewegungsdaten'!B:B,A1029,'AV-Bewegungsdaten'!D:D),3)</f>
        <v>0</v>
      </c>
      <c r="Q1029" s="259">
        <f>ROUND(SUMIF('AV-Bewegungsdaten'!B:B,$A1029,'AV-Bewegungsdaten'!E:E),5)</f>
        <v>0</v>
      </c>
      <c r="S1029" s="444"/>
      <c r="T1029" s="444"/>
      <c r="U1029" s="261">
        <f>ROUND(SUMIF('DV-Bewegungsdaten'!B:B,A1029,'DV-Bewegungsdaten'!D:D),3)</f>
        <v>0</v>
      </c>
      <c r="V1029" s="259">
        <f>ROUND(SUMIF('DV-Bewegungsdaten'!B:B,A1029,'DV-Bewegungsdaten'!E:E),5)</f>
        <v>0</v>
      </c>
      <c r="X1029" s="444"/>
      <c r="Y1029" s="444"/>
      <c r="AK1029" s="305"/>
    </row>
    <row r="1030" spans="1:37" ht="15" customHeight="1" x14ac:dyDescent="0.25">
      <c r="A1030" s="103" t="s">
        <v>1997</v>
      </c>
      <c r="B1030" s="101" t="s">
        <v>2068</v>
      </c>
      <c r="C1030" s="101" t="s">
        <v>4155</v>
      </c>
      <c r="D1030" s="101" t="s">
        <v>247</v>
      </c>
      <c r="E1030" s="101" t="s">
        <v>2443</v>
      </c>
      <c r="F1030" s="102">
        <v>18.899999999999999</v>
      </c>
      <c r="G1030" s="102">
        <v>19.099999999999998</v>
      </c>
      <c r="H1030" s="102">
        <v>15.12</v>
      </c>
      <c r="I1030" s="102"/>
      <c r="J1030" s="445"/>
      <c r="K1030" s="258">
        <f>ROUND(SUMIF('VGT-Bewegungsdaten'!B:B,A1030,'VGT-Bewegungsdaten'!D:D),3)</f>
        <v>0</v>
      </c>
      <c r="L1030" s="259">
        <f>ROUND(SUMIF('VGT-Bewegungsdaten'!B:B,$A1030,'VGT-Bewegungsdaten'!E:E),5)</f>
        <v>0</v>
      </c>
      <c r="N1030" s="298" t="s">
        <v>4918</v>
      </c>
      <c r="O1030" s="298" t="s">
        <v>4925</v>
      </c>
      <c r="P1030" s="261">
        <f>ROUND(SUMIF('AV-Bewegungsdaten'!B:B,A1030,'AV-Bewegungsdaten'!D:D),3)</f>
        <v>0</v>
      </c>
      <c r="Q1030" s="259">
        <f>ROUND(SUMIF('AV-Bewegungsdaten'!B:B,$A1030,'AV-Bewegungsdaten'!E:E),5)</f>
        <v>0</v>
      </c>
      <c r="S1030" s="444"/>
      <c r="T1030" s="444"/>
      <c r="U1030" s="261">
        <f>ROUND(SUMIF('DV-Bewegungsdaten'!B:B,A1030,'DV-Bewegungsdaten'!D:D),3)</f>
        <v>0</v>
      </c>
      <c r="V1030" s="259">
        <f>ROUND(SUMIF('DV-Bewegungsdaten'!B:B,A1030,'DV-Bewegungsdaten'!E:E),5)</f>
        <v>0</v>
      </c>
      <c r="X1030" s="444"/>
      <c r="Y1030" s="444"/>
      <c r="AK1030" s="305"/>
    </row>
    <row r="1031" spans="1:37" ht="15" customHeight="1" x14ac:dyDescent="0.25">
      <c r="A1031" s="103" t="s">
        <v>1998</v>
      </c>
      <c r="B1031" s="101" t="s">
        <v>2068</v>
      </c>
      <c r="C1031" s="101" t="s">
        <v>4155</v>
      </c>
      <c r="D1031" s="101" t="s">
        <v>1780</v>
      </c>
      <c r="E1031" s="101" t="s">
        <v>2446</v>
      </c>
      <c r="F1031" s="102">
        <v>20.9</v>
      </c>
      <c r="G1031" s="102">
        <v>21.099999999999998</v>
      </c>
      <c r="H1031" s="102">
        <v>16.72</v>
      </c>
      <c r="I1031" s="102"/>
      <c r="J1031" s="445"/>
      <c r="K1031" s="258">
        <f>ROUND(SUMIF('VGT-Bewegungsdaten'!B:B,A1031,'VGT-Bewegungsdaten'!D:D),3)</f>
        <v>0</v>
      </c>
      <c r="L1031" s="259">
        <f>ROUND(SUMIF('VGT-Bewegungsdaten'!B:B,$A1031,'VGT-Bewegungsdaten'!E:E),5)</f>
        <v>0</v>
      </c>
      <c r="N1031" s="298" t="s">
        <v>4918</v>
      </c>
      <c r="O1031" s="298" t="s">
        <v>4925</v>
      </c>
      <c r="P1031" s="261">
        <f>ROUND(SUMIF('AV-Bewegungsdaten'!B:B,A1031,'AV-Bewegungsdaten'!D:D),3)</f>
        <v>0</v>
      </c>
      <c r="Q1031" s="259">
        <f>ROUND(SUMIF('AV-Bewegungsdaten'!B:B,$A1031,'AV-Bewegungsdaten'!E:E),5)</f>
        <v>0</v>
      </c>
      <c r="S1031" s="444"/>
      <c r="T1031" s="444"/>
      <c r="U1031" s="261">
        <f>ROUND(SUMIF('DV-Bewegungsdaten'!B:B,A1031,'DV-Bewegungsdaten'!D:D),3)</f>
        <v>0</v>
      </c>
      <c r="V1031" s="259">
        <f>ROUND(SUMIF('DV-Bewegungsdaten'!B:B,A1031,'DV-Bewegungsdaten'!E:E),5)</f>
        <v>0</v>
      </c>
      <c r="X1031" s="444"/>
      <c r="Y1031" s="444"/>
      <c r="AK1031" s="305"/>
    </row>
    <row r="1032" spans="1:37" ht="15" customHeight="1" x14ac:dyDescent="0.25">
      <c r="A1032" s="103" t="s">
        <v>1781</v>
      </c>
      <c r="B1032" s="101" t="s">
        <v>2068</v>
      </c>
      <c r="C1032" s="101" t="s">
        <v>4155</v>
      </c>
      <c r="D1032" s="101" t="s">
        <v>249</v>
      </c>
      <c r="E1032" s="101" t="s">
        <v>1533</v>
      </c>
      <c r="F1032" s="102">
        <v>21.9</v>
      </c>
      <c r="G1032" s="102">
        <v>22.099999999999998</v>
      </c>
      <c r="H1032" s="102">
        <v>17.52</v>
      </c>
      <c r="I1032" s="102"/>
      <c r="J1032" s="445"/>
      <c r="K1032" s="258">
        <f>ROUND(SUMIF('VGT-Bewegungsdaten'!B:B,A1032,'VGT-Bewegungsdaten'!D:D),3)</f>
        <v>0</v>
      </c>
      <c r="L1032" s="259">
        <f>ROUND(SUMIF('VGT-Bewegungsdaten'!B:B,$A1032,'VGT-Bewegungsdaten'!E:E),5)</f>
        <v>0</v>
      </c>
      <c r="N1032" s="298" t="s">
        <v>4918</v>
      </c>
      <c r="O1032" s="298" t="s">
        <v>4925</v>
      </c>
      <c r="P1032" s="261">
        <f>ROUND(SUMIF('AV-Bewegungsdaten'!B:B,A1032,'AV-Bewegungsdaten'!D:D),3)</f>
        <v>0</v>
      </c>
      <c r="Q1032" s="259">
        <f>ROUND(SUMIF('AV-Bewegungsdaten'!B:B,$A1032,'AV-Bewegungsdaten'!E:E),5)</f>
        <v>0</v>
      </c>
      <c r="S1032" s="444"/>
      <c r="T1032" s="444"/>
      <c r="U1032" s="261">
        <f>ROUND(SUMIF('DV-Bewegungsdaten'!B:B,A1032,'DV-Bewegungsdaten'!D:D),3)</f>
        <v>0</v>
      </c>
      <c r="V1032" s="259">
        <f>ROUND(SUMIF('DV-Bewegungsdaten'!B:B,A1032,'DV-Bewegungsdaten'!E:E),5)</f>
        <v>0</v>
      </c>
      <c r="X1032" s="444"/>
      <c r="Y1032" s="444"/>
      <c r="AK1032" s="305"/>
    </row>
    <row r="1033" spans="1:37" ht="15" customHeight="1" x14ac:dyDescent="0.25">
      <c r="A1033" s="103" t="s">
        <v>1782</v>
      </c>
      <c r="B1033" s="101" t="s">
        <v>2068</v>
      </c>
      <c r="C1033" s="101" t="s">
        <v>4155</v>
      </c>
      <c r="D1033" s="101" t="s">
        <v>251</v>
      </c>
      <c r="E1033" s="101" t="s">
        <v>1536</v>
      </c>
      <c r="F1033" s="102">
        <v>21.9</v>
      </c>
      <c r="G1033" s="102">
        <v>22.099999999999998</v>
      </c>
      <c r="H1033" s="102">
        <v>17.52</v>
      </c>
      <c r="I1033" s="102"/>
      <c r="J1033" s="445"/>
      <c r="K1033" s="258">
        <f>ROUND(SUMIF('VGT-Bewegungsdaten'!B:B,A1033,'VGT-Bewegungsdaten'!D:D),3)</f>
        <v>0</v>
      </c>
      <c r="L1033" s="259">
        <f>ROUND(SUMIF('VGT-Bewegungsdaten'!B:B,$A1033,'VGT-Bewegungsdaten'!E:E),5)</f>
        <v>0</v>
      </c>
      <c r="N1033" s="298" t="s">
        <v>4918</v>
      </c>
      <c r="O1033" s="298" t="s">
        <v>4925</v>
      </c>
      <c r="P1033" s="261">
        <f>ROUND(SUMIF('AV-Bewegungsdaten'!B:B,A1033,'AV-Bewegungsdaten'!D:D),3)</f>
        <v>0</v>
      </c>
      <c r="Q1033" s="259">
        <f>ROUND(SUMIF('AV-Bewegungsdaten'!B:B,$A1033,'AV-Bewegungsdaten'!E:E),5)</f>
        <v>0</v>
      </c>
      <c r="S1033" s="444"/>
      <c r="T1033" s="444"/>
      <c r="U1033" s="261">
        <f>ROUND(SUMIF('DV-Bewegungsdaten'!B:B,A1033,'DV-Bewegungsdaten'!D:D),3)</f>
        <v>0</v>
      </c>
      <c r="V1033" s="259">
        <f>ROUND(SUMIF('DV-Bewegungsdaten'!B:B,A1033,'DV-Bewegungsdaten'!E:E),5)</f>
        <v>0</v>
      </c>
      <c r="X1033" s="444"/>
      <c r="Y1033" s="444"/>
      <c r="AK1033" s="305"/>
    </row>
    <row r="1034" spans="1:37" ht="15" customHeight="1" x14ac:dyDescent="0.25">
      <c r="A1034" s="103" t="s">
        <v>2704</v>
      </c>
      <c r="B1034" s="101" t="s">
        <v>2068</v>
      </c>
      <c r="C1034" s="101" t="s">
        <v>4155</v>
      </c>
      <c r="D1034" s="101" t="s">
        <v>2574</v>
      </c>
      <c r="E1034" s="101" t="s">
        <v>2536</v>
      </c>
      <c r="F1034" s="102">
        <v>21.87</v>
      </c>
      <c r="G1034" s="102">
        <v>22.07</v>
      </c>
      <c r="H1034" s="102">
        <v>17.5</v>
      </c>
      <c r="I1034" s="102"/>
      <c r="J1034" s="445"/>
      <c r="K1034" s="258">
        <f>ROUND(SUMIF('VGT-Bewegungsdaten'!B:B,A1034,'VGT-Bewegungsdaten'!D:D),3)</f>
        <v>0</v>
      </c>
      <c r="L1034" s="259">
        <f>ROUND(SUMIF('VGT-Bewegungsdaten'!B:B,$A1034,'VGT-Bewegungsdaten'!E:E),5)</f>
        <v>0</v>
      </c>
      <c r="N1034" s="298" t="s">
        <v>4918</v>
      </c>
      <c r="O1034" s="298" t="s">
        <v>4925</v>
      </c>
      <c r="P1034" s="261">
        <f>ROUND(SUMIF('AV-Bewegungsdaten'!B:B,A1034,'AV-Bewegungsdaten'!D:D),3)</f>
        <v>0</v>
      </c>
      <c r="Q1034" s="259">
        <f>ROUND(SUMIF('AV-Bewegungsdaten'!B:B,$A1034,'AV-Bewegungsdaten'!E:E),5)</f>
        <v>0</v>
      </c>
      <c r="S1034" s="444"/>
      <c r="T1034" s="444"/>
      <c r="U1034" s="261">
        <f>ROUND(SUMIF('DV-Bewegungsdaten'!B:B,A1034,'DV-Bewegungsdaten'!D:D),3)</f>
        <v>0</v>
      </c>
      <c r="V1034" s="259">
        <f>ROUND(SUMIF('DV-Bewegungsdaten'!B:B,A1034,'DV-Bewegungsdaten'!E:E),5)</f>
        <v>0</v>
      </c>
      <c r="X1034" s="444"/>
      <c r="Y1034" s="444"/>
      <c r="AK1034" s="305"/>
    </row>
    <row r="1035" spans="1:37" ht="15" customHeight="1" x14ac:dyDescent="0.25">
      <c r="A1035" s="103" t="s">
        <v>3447</v>
      </c>
      <c r="B1035" s="101" t="s">
        <v>2068</v>
      </c>
      <c r="C1035" s="101" t="s">
        <v>4155</v>
      </c>
      <c r="D1035" s="101" t="s">
        <v>3317</v>
      </c>
      <c r="E1035" s="101" t="s">
        <v>3279</v>
      </c>
      <c r="F1035" s="102">
        <v>21.84</v>
      </c>
      <c r="G1035" s="102">
        <v>22.04</v>
      </c>
      <c r="H1035" s="102">
        <v>17.47</v>
      </c>
      <c r="I1035" s="102"/>
      <c r="J1035" s="445"/>
      <c r="K1035" s="258">
        <f>ROUND(SUMIF('VGT-Bewegungsdaten'!B:B,A1035,'VGT-Bewegungsdaten'!D:D),3)</f>
        <v>0</v>
      </c>
      <c r="L1035" s="259">
        <f>ROUND(SUMIF('VGT-Bewegungsdaten'!B:B,$A1035,'VGT-Bewegungsdaten'!E:E),5)</f>
        <v>0</v>
      </c>
      <c r="N1035" s="298" t="s">
        <v>4918</v>
      </c>
      <c r="O1035" s="298" t="s">
        <v>4925</v>
      </c>
      <c r="P1035" s="261">
        <f>ROUND(SUMIF('AV-Bewegungsdaten'!B:B,A1035,'AV-Bewegungsdaten'!D:D),3)</f>
        <v>0</v>
      </c>
      <c r="Q1035" s="259">
        <f>ROUND(SUMIF('AV-Bewegungsdaten'!B:B,$A1035,'AV-Bewegungsdaten'!E:E),5)</f>
        <v>0</v>
      </c>
      <c r="S1035" s="444"/>
      <c r="T1035" s="444"/>
      <c r="U1035" s="261">
        <f>ROUND(SUMIF('DV-Bewegungsdaten'!B:B,A1035,'DV-Bewegungsdaten'!D:D),3)</f>
        <v>0</v>
      </c>
      <c r="V1035" s="259">
        <f>ROUND(SUMIF('DV-Bewegungsdaten'!B:B,A1035,'DV-Bewegungsdaten'!E:E),5)</f>
        <v>0</v>
      </c>
      <c r="X1035" s="444"/>
      <c r="Y1035" s="444"/>
      <c r="AK1035" s="305"/>
    </row>
    <row r="1036" spans="1:37" ht="15" customHeight="1" x14ac:dyDescent="0.25">
      <c r="A1036" s="103" t="s">
        <v>4209</v>
      </c>
      <c r="B1036" s="101" t="s">
        <v>2068</v>
      </c>
      <c r="C1036" s="101" t="s">
        <v>4155</v>
      </c>
      <c r="D1036" s="101" t="s">
        <v>4078</v>
      </c>
      <c r="E1036" s="101" t="s">
        <v>4040</v>
      </c>
      <c r="F1036" s="102">
        <v>21.810000000000002</v>
      </c>
      <c r="G1036" s="102">
        <v>22.01</v>
      </c>
      <c r="H1036" s="102">
        <v>17.45</v>
      </c>
      <c r="I1036" s="102"/>
      <c r="J1036" s="445"/>
      <c r="K1036" s="258">
        <f>ROUND(SUMIF('VGT-Bewegungsdaten'!B:B,A1036,'VGT-Bewegungsdaten'!D:D),3)</f>
        <v>0</v>
      </c>
      <c r="L1036" s="259">
        <f>ROUND(SUMIF('VGT-Bewegungsdaten'!B:B,$A1036,'VGT-Bewegungsdaten'!E:E),5)</f>
        <v>0</v>
      </c>
      <c r="N1036" s="298" t="s">
        <v>4918</v>
      </c>
      <c r="O1036" s="298" t="s">
        <v>4925</v>
      </c>
      <c r="P1036" s="261">
        <f>ROUND(SUMIF('AV-Bewegungsdaten'!B:B,A1036,'AV-Bewegungsdaten'!D:D),3)</f>
        <v>0</v>
      </c>
      <c r="Q1036" s="259">
        <f>ROUND(SUMIF('AV-Bewegungsdaten'!B:B,$A1036,'AV-Bewegungsdaten'!E:E),5)</f>
        <v>0</v>
      </c>
      <c r="S1036" s="444"/>
      <c r="T1036" s="444"/>
      <c r="U1036" s="261">
        <f>ROUND(SUMIF('DV-Bewegungsdaten'!B:B,A1036,'DV-Bewegungsdaten'!D:D),3)</f>
        <v>0</v>
      </c>
      <c r="V1036" s="259">
        <f>ROUND(SUMIF('DV-Bewegungsdaten'!B:B,A1036,'DV-Bewegungsdaten'!E:E),5)</f>
        <v>0</v>
      </c>
      <c r="X1036" s="444"/>
      <c r="Y1036" s="444"/>
      <c r="AK1036" s="305"/>
    </row>
    <row r="1037" spans="1:37" ht="15" customHeight="1" x14ac:dyDescent="0.25">
      <c r="A1037" s="103" t="s">
        <v>1783</v>
      </c>
      <c r="B1037" s="101" t="s">
        <v>2068</v>
      </c>
      <c r="C1037" s="101" t="s">
        <v>4155</v>
      </c>
      <c r="D1037" s="101" t="s">
        <v>253</v>
      </c>
      <c r="E1037" s="101" t="s">
        <v>2443</v>
      </c>
      <c r="F1037" s="102">
        <v>18.899999999999999</v>
      </c>
      <c r="G1037" s="102">
        <v>19.099999999999998</v>
      </c>
      <c r="H1037" s="102">
        <v>15.12</v>
      </c>
      <c r="I1037" s="102"/>
      <c r="J1037" s="445"/>
      <c r="K1037" s="258">
        <f>ROUND(SUMIF('VGT-Bewegungsdaten'!B:B,A1037,'VGT-Bewegungsdaten'!D:D),3)</f>
        <v>0</v>
      </c>
      <c r="L1037" s="259">
        <f>ROUND(SUMIF('VGT-Bewegungsdaten'!B:B,$A1037,'VGT-Bewegungsdaten'!E:E),5)</f>
        <v>0</v>
      </c>
      <c r="N1037" s="298" t="s">
        <v>4918</v>
      </c>
      <c r="O1037" s="298" t="s">
        <v>4925</v>
      </c>
      <c r="P1037" s="261">
        <f>ROUND(SUMIF('AV-Bewegungsdaten'!B:B,A1037,'AV-Bewegungsdaten'!D:D),3)</f>
        <v>0</v>
      </c>
      <c r="Q1037" s="259">
        <f>ROUND(SUMIF('AV-Bewegungsdaten'!B:B,$A1037,'AV-Bewegungsdaten'!E:E),5)</f>
        <v>0</v>
      </c>
      <c r="S1037" s="444"/>
      <c r="T1037" s="444"/>
      <c r="U1037" s="261">
        <f>ROUND(SUMIF('DV-Bewegungsdaten'!B:B,A1037,'DV-Bewegungsdaten'!D:D),3)</f>
        <v>0</v>
      </c>
      <c r="V1037" s="259">
        <f>ROUND(SUMIF('DV-Bewegungsdaten'!B:B,A1037,'DV-Bewegungsdaten'!E:E),5)</f>
        <v>0</v>
      </c>
      <c r="X1037" s="444"/>
      <c r="Y1037" s="444"/>
      <c r="AK1037" s="305"/>
    </row>
    <row r="1038" spans="1:37" ht="15" customHeight="1" x14ac:dyDescent="0.25">
      <c r="A1038" s="103" t="s">
        <v>1784</v>
      </c>
      <c r="B1038" s="101" t="s">
        <v>2068</v>
      </c>
      <c r="C1038" s="101" t="s">
        <v>4155</v>
      </c>
      <c r="D1038" s="101" t="s">
        <v>1785</v>
      </c>
      <c r="E1038" s="101" t="s">
        <v>2446</v>
      </c>
      <c r="F1038" s="102">
        <v>20.9</v>
      </c>
      <c r="G1038" s="102">
        <v>21.099999999999998</v>
      </c>
      <c r="H1038" s="102">
        <v>16.72</v>
      </c>
      <c r="I1038" s="102"/>
      <c r="J1038" s="445"/>
      <c r="K1038" s="258">
        <f>ROUND(SUMIF('VGT-Bewegungsdaten'!B:B,A1038,'VGT-Bewegungsdaten'!D:D),3)</f>
        <v>0</v>
      </c>
      <c r="L1038" s="259">
        <f>ROUND(SUMIF('VGT-Bewegungsdaten'!B:B,$A1038,'VGT-Bewegungsdaten'!E:E),5)</f>
        <v>0</v>
      </c>
      <c r="N1038" s="298" t="s">
        <v>4918</v>
      </c>
      <c r="O1038" s="298" t="s">
        <v>4925</v>
      </c>
      <c r="P1038" s="261">
        <f>ROUND(SUMIF('AV-Bewegungsdaten'!B:B,A1038,'AV-Bewegungsdaten'!D:D),3)</f>
        <v>0</v>
      </c>
      <c r="Q1038" s="259">
        <f>ROUND(SUMIF('AV-Bewegungsdaten'!B:B,$A1038,'AV-Bewegungsdaten'!E:E),5)</f>
        <v>0</v>
      </c>
      <c r="S1038" s="444"/>
      <c r="T1038" s="444"/>
      <c r="U1038" s="261">
        <f>ROUND(SUMIF('DV-Bewegungsdaten'!B:B,A1038,'DV-Bewegungsdaten'!D:D),3)</f>
        <v>0</v>
      </c>
      <c r="V1038" s="259">
        <f>ROUND(SUMIF('DV-Bewegungsdaten'!B:B,A1038,'DV-Bewegungsdaten'!E:E),5)</f>
        <v>0</v>
      </c>
      <c r="X1038" s="444"/>
      <c r="Y1038" s="444"/>
      <c r="AK1038" s="305"/>
    </row>
    <row r="1039" spans="1:37" ht="15" customHeight="1" x14ac:dyDescent="0.25">
      <c r="A1039" s="103" t="s">
        <v>1786</v>
      </c>
      <c r="B1039" s="101" t="s">
        <v>2068</v>
      </c>
      <c r="C1039" s="101" t="s">
        <v>4155</v>
      </c>
      <c r="D1039" s="101" t="s">
        <v>255</v>
      </c>
      <c r="E1039" s="101" t="s">
        <v>1533</v>
      </c>
      <c r="F1039" s="102">
        <v>21.9</v>
      </c>
      <c r="G1039" s="102">
        <v>22.099999999999998</v>
      </c>
      <c r="H1039" s="102">
        <v>17.52</v>
      </c>
      <c r="I1039" s="102"/>
      <c r="J1039" s="445"/>
      <c r="K1039" s="258">
        <f>ROUND(SUMIF('VGT-Bewegungsdaten'!B:B,A1039,'VGT-Bewegungsdaten'!D:D),3)</f>
        <v>0</v>
      </c>
      <c r="L1039" s="259">
        <f>ROUND(SUMIF('VGT-Bewegungsdaten'!B:B,$A1039,'VGT-Bewegungsdaten'!E:E),5)</f>
        <v>0</v>
      </c>
      <c r="N1039" s="298" t="s">
        <v>4918</v>
      </c>
      <c r="O1039" s="298" t="s">
        <v>4925</v>
      </c>
      <c r="P1039" s="261">
        <f>ROUND(SUMIF('AV-Bewegungsdaten'!B:B,A1039,'AV-Bewegungsdaten'!D:D),3)</f>
        <v>0</v>
      </c>
      <c r="Q1039" s="259">
        <f>ROUND(SUMIF('AV-Bewegungsdaten'!B:B,$A1039,'AV-Bewegungsdaten'!E:E),5)</f>
        <v>0</v>
      </c>
      <c r="S1039" s="444"/>
      <c r="T1039" s="444"/>
      <c r="U1039" s="261">
        <f>ROUND(SUMIF('DV-Bewegungsdaten'!B:B,A1039,'DV-Bewegungsdaten'!D:D),3)</f>
        <v>0</v>
      </c>
      <c r="V1039" s="259">
        <f>ROUND(SUMIF('DV-Bewegungsdaten'!B:B,A1039,'DV-Bewegungsdaten'!E:E),5)</f>
        <v>0</v>
      </c>
      <c r="X1039" s="444"/>
      <c r="Y1039" s="444"/>
      <c r="AK1039" s="305"/>
    </row>
    <row r="1040" spans="1:37" ht="15" customHeight="1" x14ac:dyDescent="0.25">
      <c r="A1040" s="103" t="s">
        <v>1787</v>
      </c>
      <c r="B1040" s="101" t="s">
        <v>2068</v>
      </c>
      <c r="C1040" s="101" t="s">
        <v>4155</v>
      </c>
      <c r="D1040" s="101" t="s">
        <v>257</v>
      </c>
      <c r="E1040" s="101" t="s">
        <v>1536</v>
      </c>
      <c r="F1040" s="102">
        <v>21.9</v>
      </c>
      <c r="G1040" s="102">
        <v>22.099999999999998</v>
      </c>
      <c r="H1040" s="102">
        <v>17.52</v>
      </c>
      <c r="I1040" s="102"/>
      <c r="J1040" s="445"/>
      <c r="K1040" s="258">
        <f>ROUND(SUMIF('VGT-Bewegungsdaten'!B:B,A1040,'VGT-Bewegungsdaten'!D:D),3)</f>
        <v>0</v>
      </c>
      <c r="L1040" s="259">
        <f>ROUND(SUMIF('VGT-Bewegungsdaten'!B:B,$A1040,'VGT-Bewegungsdaten'!E:E),5)</f>
        <v>0</v>
      </c>
      <c r="N1040" s="298" t="s">
        <v>4918</v>
      </c>
      <c r="O1040" s="298" t="s">
        <v>4925</v>
      </c>
      <c r="P1040" s="261">
        <f>ROUND(SUMIF('AV-Bewegungsdaten'!B:B,A1040,'AV-Bewegungsdaten'!D:D),3)</f>
        <v>0</v>
      </c>
      <c r="Q1040" s="259">
        <f>ROUND(SUMIF('AV-Bewegungsdaten'!B:B,$A1040,'AV-Bewegungsdaten'!E:E),5)</f>
        <v>0</v>
      </c>
      <c r="S1040" s="444"/>
      <c r="T1040" s="444"/>
      <c r="U1040" s="261">
        <f>ROUND(SUMIF('DV-Bewegungsdaten'!B:B,A1040,'DV-Bewegungsdaten'!D:D),3)</f>
        <v>0</v>
      </c>
      <c r="V1040" s="259">
        <f>ROUND(SUMIF('DV-Bewegungsdaten'!B:B,A1040,'DV-Bewegungsdaten'!E:E),5)</f>
        <v>0</v>
      </c>
      <c r="X1040" s="444"/>
      <c r="Y1040" s="444"/>
      <c r="AK1040" s="305"/>
    </row>
    <row r="1041" spans="1:37" ht="15" customHeight="1" x14ac:dyDescent="0.25">
      <c r="A1041" s="103" t="s">
        <v>2705</v>
      </c>
      <c r="B1041" s="101" t="s">
        <v>2068</v>
      </c>
      <c r="C1041" s="101" t="s">
        <v>4155</v>
      </c>
      <c r="D1041" s="101" t="s">
        <v>2576</v>
      </c>
      <c r="E1041" s="101" t="s">
        <v>2536</v>
      </c>
      <c r="F1041" s="102">
        <v>21.87</v>
      </c>
      <c r="G1041" s="102">
        <v>22.07</v>
      </c>
      <c r="H1041" s="102">
        <v>17.5</v>
      </c>
      <c r="I1041" s="102"/>
      <c r="J1041" s="445"/>
      <c r="K1041" s="258">
        <f>ROUND(SUMIF('VGT-Bewegungsdaten'!B:B,A1041,'VGT-Bewegungsdaten'!D:D),3)</f>
        <v>0</v>
      </c>
      <c r="L1041" s="259">
        <f>ROUND(SUMIF('VGT-Bewegungsdaten'!B:B,$A1041,'VGT-Bewegungsdaten'!E:E),5)</f>
        <v>0</v>
      </c>
      <c r="N1041" s="298" t="s">
        <v>4918</v>
      </c>
      <c r="O1041" s="298" t="s">
        <v>4925</v>
      </c>
      <c r="P1041" s="261">
        <f>ROUND(SUMIF('AV-Bewegungsdaten'!B:B,A1041,'AV-Bewegungsdaten'!D:D),3)</f>
        <v>0</v>
      </c>
      <c r="Q1041" s="259">
        <f>ROUND(SUMIF('AV-Bewegungsdaten'!B:B,$A1041,'AV-Bewegungsdaten'!E:E),5)</f>
        <v>0</v>
      </c>
      <c r="S1041" s="444"/>
      <c r="T1041" s="444"/>
      <c r="U1041" s="261">
        <f>ROUND(SUMIF('DV-Bewegungsdaten'!B:B,A1041,'DV-Bewegungsdaten'!D:D),3)</f>
        <v>0</v>
      </c>
      <c r="V1041" s="259">
        <f>ROUND(SUMIF('DV-Bewegungsdaten'!B:B,A1041,'DV-Bewegungsdaten'!E:E),5)</f>
        <v>0</v>
      </c>
      <c r="X1041" s="444"/>
      <c r="Y1041" s="444"/>
      <c r="AK1041" s="305"/>
    </row>
    <row r="1042" spans="1:37" ht="15" customHeight="1" x14ac:dyDescent="0.25">
      <c r="A1042" s="103" t="s">
        <v>3448</v>
      </c>
      <c r="B1042" s="101" t="s">
        <v>2068</v>
      </c>
      <c r="C1042" s="101" t="s">
        <v>4155</v>
      </c>
      <c r="D1042" s="101" t="s">
        <v>3319</v>
      </c>
      <c r="E1042" s="101" t="s">
        <v>3279</v>
      </c>
      <c r="F1042" s="102">
        <v>21.84</v>
      </c>
      <c r="G1042" s="102">
        <v>22.04</v>
      </c>
      <c r="H1042" s="102">
        <v>17.47</v>
      </c>
      <c r="I1042" s="102"/>
      <c r="J1042" s="445"/>
      <c r="K1042" s="258">
        <f>ROUND(SUMIF('VGT-Bewegungsdaten'!B:B,A1042,'VGT-Bewegungsdaten'!D:D),3)</f>
        <v>0</v>
      </c>
      <c r="L1042" s="259">
        <f>ROUND(SUMIF('VGT-Bewegungsdaten'!B:B,$A1042,'VGT-Bewegungsdaten'!E:E),5)</f>
        <v>0</v>
      </c>
      <c r="N1042" s="298" t="s">
        <v>4918</v>
      </c>
      <c r="O1042" s="298" t="s">
        <v>4925</v>
      </c>
      <c r="P1042" s="261">
        <f>ROUND(SUMIF('AV-Bewegungsdaten'!B:B,A1042,'AV-Bewegungsdaten'!D:D),3)</f>
        <v>0</v>
      </c>
      <c r="Q1042" s="259">
        <f>ROUND(SUMIF('AV-Bewegungsdaten'!B:B,$A1042,'AV-Bewegungsdaten'!E:E),5)</f>
        <v>0</v>
      </c>
      <c r="S1042" s="444"/>
      <c r="T1042" s="444"/>
      <c r="U1042" s="261">
        <f>ROUND(SUMIF('DV-Bewegungsdaten'!B:B,A1042,'DV-Bewegungsdaten'!D:D),3)</f>
        <v>0</v>
      </c>
      <c r="V1042" s="259">
        <f>ROUND(SUMIF('DV-Bewegungsdaten'!B:B,A1042,'DV-Bewegungsdaten'!E:E),5)</f>
        <v>0</v>
      </c>
      <c r="X1042" s="444"/>
      <c r="Y1042" s="444"/>
      <c r="AK1042" s="305"/>
    </row>
    <row r="1043" spans="1:37" ht="15" customHeight="1" x14ac:dyDescent="0.25">
      <c r="A1043" s="103" t="s">
        <v>4210</v>
      </c>
      <c r="B1043" s="101" t="s">
        <v>2068</v>
      </c>
      <c r="C1043" s="101" t="s">
        <v>4155</v>
      </c>
      <c r="D1043" s="101" t="s">
        <v>4080</v>
      </c>
      <c r="E1043" s="101" t="s">
        <v>4040</v>
      </c>
      <c r="F1043" s="102">
        <v>21.810000000000002</v>
      </c>
      <c r="G1043" s="102">
        <v>22.01</v>
      </c>
      <c r="H1043" s="102">
        <v>17.45</v>
      </c>
      <c r="I1043" s="102"/>
      <c r="J1043" s="445"/>
      <c r="K1043" s="258">
        <f>ROUND(SUMIF('VGT-Bewegungsdaten'!B:B,A1043,'VGT-Bewegungsdaten'!D:D),3)</f>
        <v>0</v>
      </c>
      <c r="L1043" s="259">
        <f>ROUND(SUMIF('VGT-Bewegungsdaten'!B:B,$A1043,'VGT-Bewegungsdaten'!E:E),5)</f>
        <v>0</v>
      </c>
      <c r="N1043" s="298" t="s">
        <v>4918</v>
      </c>
      <c r="O1043" s="298" t="s">
        <v>4925</v>
      </c>
      <c r="P1043" s="261">
        <f>ROUND(SUMIF('AV-Bewegungsdaten'!B:B,A1043,'AV-Bewegungsdaten'!D:D),3)</f>
        <v>0</v>
      </c>
      <c r="Q1043" s="259">
        <f>ROUND(SUMIF('AV-Bewegungsdaten'!B:B,$A1043,'AV-Bewegungsdaten'!E:E),5)</f>
        <v>0</v>
      </c>
      <c r="S1043" s="444"/>
      <c r="T1043" s="444"/>
      <c r="U1043" s="261">
        <f>ROUND(SUMIF('DV-Bewegungsdaten'!B:B,A1043,'DV-Bewegungsdaten'!D:D),3)</f>
        <v>0</v>
      </c>
      <c r="V1043" s="259">
        <f>ROUND(SUMIF('DV-Bewegungsdaten'!B:B,A1043,'DV-Bewegungsdaten'!E:E),5)</f>
        <v>0</v>
      </c>
      <c r="X1043" s="444"/>
      <c r="Y1043" s="444"/>
      <c r="AK1043" s="305"/>
    </row>
    <row r="1044" spans="1:37" ht="15" customHeight="1" x14ac:dyDescent="0.25">
      <c r="A1044" s="103" t="s">
        <v>1788</v>
      </c>
      <c r="B1044" s="101" t="s">
        <v>2068</v>
      </c>
      <c r="C1044" s="101" t="s">
        <v>4155</v>
      </c>
      <c r="D1044" s="101" t="s">
        <v>259</v>
      </c>
      <c r="E1044" s="101" t="s">
        <v>2443</v>
      </c>
      <c r="F1044" s="102">
        <v>19.899999999999999</v>
      </c>
      <c r="G1044" s="102">
        <v>20.099999999999998</v>
      </c>
      <c r="H1044" s="102">
        <v>15.92</v>
      </c>
      <c r="I1044" s="102"/>
      <c r="J1044" s="445"/>
      <c r="K1044" s="258">
        <f>ROUND(SUMIF('VGT-Bewegungsdaten'!B:B,A1044,'VGT-Bewegungsdaten'!D:D),3)</f>
        <v>0</v>
      </c>
      <c r="L1044" s="259">
        <f>ROUND(SUMIF('VGT-Bewegungsdaten'!B:B,$A1044,'VGT-Bewegungsdaten'!E:E),5)</f>
        <v>0</v>
      </c>
      <c r="N1044" s="298" t="s">
        <v>4918</v>
      </c>
      <c r="O1044" s="298" t="s">
        <v>4925</v>
      </c>
      <c r="P1044" s="261">
        <f>ROUND(SUMIF('AV-Bewegungsdaten'!B:B,A1044,'AV-Bewegungsdaten'!D:D),3)</f>
        <v>0</v>
      </c>
      <c r="Q1044" s="259">
        <f>ROUND(SUMIF('AV-Bewegungsdaten'!B:B,$A1044,'AV-Bewegungsdaten'!E:E),5)</f>
        <v>0</v>
      </c>
      <c r="S1044" s="444"/>
      <c r="T1044" s="444"/>
      <c r="U1044" s="261">
        <f>ROUND(SUMIF('DV-Bewegungsdaten'!B:B,A1044,'DV-Bewegungsdaten'!D:D),3)</f>
        <v>0</v>
      </c>
      <c r="V1044" s="259">
        <f>ROUND(SUMIF('DV-Bewegungsdaten'!B:B,A1044,'DV-Bewegungsdaten'!E:E),5)</f>
        <v>0</v>
      </c>
      <c r="X1044" s="444"/>
      <c r="Y1044" s="444"/>
      <c r="AK1044" s="305"/>
    </row>
    <row r="1045" spans="1:37" ht="15" customHeight="1" x14ac:dyDescent="0.25">
      <c r="A1045" s="103" t="s">
        <v>1789</v>
      </c>
      <c r="B1045" s="101" t="s">
        <v>2068</v>
      </c>
      <c r="C1045" s="101" t="s">
        <v>4155</v>
      </c>
      <c r="D1045" s="101" t="s">
        <v>1790</v>
      </c>
      <c r="E1045" s="101" t="s">
        <v>2446</v>
      </c>
      <c r="F1045" s="102">
        <v>21.9</v>
      </c>
      <c r="G1045" s="102">
        <v>22.099999999999998</v>
      </c>
      <c r="H1045" s="102">
        <v>17.52</v>
      </c>
      <c r="I1045" s="102"/>
      <c r="J1045" s="445"/>
      <c r="K1045" s="258">
        <f>ROUND(SUMIF('VGT-Bewegungsdaten'!B:B,A1045,'VGT-Bewegungsdaten'!D:D),3)</f>
        <v>0</v>
      </c>
      <c r="L1045" s="259">
        <f>ROUND(SUMIF('VGT-Bewegungsdaten'!B:B,$A1045,'VGT-Bewegungsdaten'!E:E),5)</f>
        <v>0</v>
      </c>
      <c r="N1045" s="298" t="s">
        <v>4918</v>
      </c>
      <c r="O1045" s="298" t="s">
        <v>4925</v>
      </c>
      <c r="P1045" s="261">
        <f>ROUND(SUMIF('AV-Bewegungsdaten'!B:B,A1045,'AV-Bewegungsdaten'!D:D),3)</f>
        <v>0</v>
      </c>
      <c r="Q1045" s="259">
        <f>ROUND(SUMIF('AV-Bewegungsdaten'!B:B,$A1045,'AV-Bewegungsdaten'!E:E),5)</f>
        <v>0</v>
      </c>
      <c r="S1045" s="444"/>
      <c r="T1045" s="444"/>
      <c r="U1045" s="261">
        <f>ROUND(SUMIF('DV-Bewegungsdaten'!B:B,A1045,'DV-Bewegungsdaten'!D:D),3)</f>
        <v>0</v>
      </c>
      <c r="V1045" s="259">
        <f>ROUND(SUMIF('DV-Bewegungsdaten'!B:B,A1045,'DV-Bewegungsdaten'!E:E),5)</f>
        <v>0</v>
      </c>
      <c r="X1045" s="444"/>
      <c r="Y1045" s="444"/>
      <c r="AK1045" s="305"/>
    </row>
    <row r="1046" spans="1:37" ht="15" customHeight="1" x14ac:dyDescent="0.25">
      <c r="A1046" s="103" t="s">
        <v>1791</v>
      </c>
      <c r="B1046" s="101" t="s">
        <v>2068</v>
      </c>
      <c r="C1046" s="101" t="s">
        <v>4155</v>
      </c>
      <c r="D1046" s="101" t="s">
        <v>261</v>
      </c>
      <c r="E1046" s="101" t="s">
        <v>1533</v>
      </c>
      <c r="F1046" s="102">
        <v>22.9</v>
      </c>
      <c r="G1046" s="102">
        <v>23.099999999999998</v>
      </c>
      <c r="H1046" s="102">
        <v>18.32</v>
      </c>
      <c r="I1046" s="102"/>
      <c r="J1046" s="445"/>
      <c r="K1046" s="258">
        <f>ROUND(SUMIF('VGT-Bewegungsdaten'!B:B,A1046,'VGT-Bewegungsdaten'!D:D),3)</f>
        <v>0</v>
      </c>
      <c r="L1046" s="259">
        <f>ROUND(SUMIF('VGT-Bewegungsdaten'!B:B,$A1046,'VGT-Bewegungsdaten'!E:E),5)</f>
        <v>0</v>
      </c>
      <c r="N1046" s="298" t="s">
        <v>4918</v>
      </c>
      <c r="O1046" s="298" t="s">
        <v>4925</v>
      </c>
      <c r="P1046" s="261">
        <f>ROUND(SUMIF('AV-Bewegungsdaten'!B:B,A1046,'AV-Bewegungsdaten'!D:D),3)</f>
        <v>0</v>
      </c>
      <c r="Q1046" s="259">
        <f>ROUND(SUMIF('AV-Bewegungsdaten'!B:B,$A1046,'AV-Bewegungsdaten'!E:E),5)</f>
        <v>0</v>
      </c>
      <c r="S1046" s="444"/>
      <c r="T1046" s="444"/>
      <c r="U1046" s="261">
        <f>ROUND(SUMIF('DV-Bewegungsdaten'!B:B,A1046,'DV-Bewegungsdaten'!D:D),3)</f>
        <v>0</v>
      </c>
      <c r="V1046" s="259">
        <f>ROUND(SUMIF('DV-Bewegungsdaten'!B:B,A1046,'DV-Bewegungsdaten'!E:E),5)</f>
        <v>0</v>
      </c>
      <c r="X1046" s="444"/>
      <c r="Y1046" s="444"/>
      <c r="AK1046" s="305"/>
    </row>
    <row r="1047" spans="1:37" ht="15" customHeight="1" x14ac:dyDescent="0.25">
      <c r="A1047" s="103" t="s">
        <v>1792</v>
      </c>
      <c r="B1047" s="101" t="s">
        <v>2068</v>
      </c>
      <c r="C1047" s="101" t="s">
        <v>4155</v>
      </c>
      <c r="D1047" s="101" t="s">
        <v>263</v>
      </c>
      <c r="E1047" s="101" t="s">
        <v>1536</v>
      </c>
      <c r="F1047" s="102">
        <v>22.9</v>
      </c>
      <c r="G1047" s="102">
        <v>23.099999999999998</v>
      </c>
      <c r="H1047" s="102">
        <v>18.32</v>
      </c>
      <c r="I1047" s="102"/>
      <c r="J1047" s="445"/>
      <c r="K1047" s="258">
        <f>ROUND(SUMIF('VGT-Bewegungsdaten'!B:B,A1047,'VGT-Bewegungsdaten'!D:D),3)</f>
        <v>0</v>
      </c>
      <c r="L1047" s="259">
        <f>ROUND(SUMIF('VGT-Bewegungsdaten'!B:B,$A1047,'VGT-Bewegungsdaten'!E:E),5)</f>
        <v>0</v>
      </c>
      <c r="N1047" s="298" t="s">
        <v>4918</v>
      </c>
      <c r="O1047" s="298" t="s">
        <v>4925</v>
      </c>
      <c r="P1047" s="261">
        <f>ROUND(SUMIF('AV-Bewegungsdaten'!B:B,A1047,'AV-Bewegungsdaten'!D:D),3)</f>
        <v>0</v>
      </c>
      <c r="Q1047" s="259">
        <f>ROUND(SUMIF('AV-Bewegungsdaten'!B:B,$A1047,'AV-Bewegungsdaten'!E:E),5)</f>
        <v>0</v>
      </c>
      <c r="S1047" s="444"/>
      <c r="T1047" s="444"/>
      <c r="U1047" s="261">
        <f>ROUND(SUMIF('DV-Bewegungsdaten'!B:B,A1047,'DV-Bewegungsdaten'!D:D),3)</f>
        <v>0</v>
      </c>
      <c r="V1047" s="259">
        <f>ROUND(SUMIF('DV-Bewegungsdaten'!B:B,A1047,'DV-Bewegungsdaten'!E:E),5)</f>
        <v>0</v>
      </c>
      <c r="X1047" s="444"/>
      <c r="Y1047" s="444"/>
      <c r="AK1047" s="305"/>
    </row>
    <row r="1048" spans="1:37" ht="15" customHeight="1" x14ac:dyDescent="0.25">
      <c r="A1048" s="103" t="s">
        <v>2706</v>
      </c>
      <c r="B1048" s="101" t="s">
        <v>2068</v>
      </c>
      <c r="C1048" s="101" t="s">
        <v>4155</v>
      </c>
      <c r="D1048" s="101" t="s">
        <v>2578</v>
      </c>
      <c r="E1048" s="101" t="s">
        <v>2536</v>
      </c>
      <c r="F1048" s="102">
        <v>22.87</v>
      </c>
      <c r="G1048" s="102">
        <v>23.07</v>
      </c>
      <c r="H1048" s="102">
        <v>18.3</v>
      </c>
      <c r="I1048" s="102"/>
      <c r="J1048" s="445"/>
      <c r="K1048" s="258">
        <f>ROUND(SUMIF('VGT-Bewegungsdaten'!B:B,A1048,'VGT-Bewegungsdaten'!D:D),3)</f>
        <v>0</v>
      </c>
      <c r="L1048" s="259">
        <f>ROUND(SUMIF('VGT-Bewegungsdaten'!B:B,$A1048,'VGT-Bewegungsdaten'!E:E),5)</f>
        <v>0</v>
      </c>
      <c r="N1048" s="298" t="s">
        <v>4918</v>
      </c>
      <c r="O1048" s="298" t="s">
        <v>4925</v>
      </c>
      <c r="P1048" s="261">
        <f>ROUND(SUMIF('AV-Bewegungsdaten'!B:B,A1048,'AV-Bewegungsdaten'!D:D),3)</f>
        <v>0</v>
      </c>
      <c r="Q1048" s="259">
        <f>ROUND(SUMIF('AV-Bewegungsdaten'!B:B,$A1048,'AV-Bewegungsdaten'!E:E),5)</f>
        <v>0</v>
      </c>
      <c r="S1048" s="444"/>
      <c r="T1048" s="444"/>
      <c r="U1048" s="261">
        <f>ROUND(SUMIF('DV-Bewegungsdaten'!B:B,A1048,'DV-Bewegungsdaten'!D:D),3)</f>
        <v>0</v>
      </c>
      <c r="V1048" s="259">
        <f>ROUND(SUMIF('DV-Bewegungsdaten'!B:B,A1048,'DV-Bewegungsdaten'!E:E),5)</f>
        <v>0</v>
      </c>
      <c r="X1048" s="444"/>
      <c r="Y1048" s="444"/>
      <c r="AK1048" s="305"/>
    </row>
    <row r="1049" spans="1:37" ht="15" customHeight="1" x14ac:dyDescent="0.25">
      <c r="A1049" s="103" t="s">
        <v>3449</v>
      </c>
      <c r="B1049" s="101" t="s">
        <v>2068</v>
      </c>
      <c r="C1049" s="101" t="s">
        <v>4155</v>
      </c>
      <c r="D1049" s="101" t="s">
        <v>3321</v>
      </c>
      <c r="E1049" s="101" t="s">
        <v>3279</v>
      </c>
      <c r="F1049" s="102">
        <v>22.84</v>
      </c>
      <c r="G1049" s="102">
        <v>23.04</v>
      </c>
      <c r="H1049" s="102">
        <v>18.27</v>
      </c>
      <c r="I1049" s="102"/>
      <c r="J1049" s="445"/>
      <c r="K1049" s="258">
        <f>ROUND(SUMIF('VGT-Bewegungsdaten'!B:B,A1049,'VGT-Bewegungsdaten'!D:D),3)</f>
        <v>0</v>
      </c>
      <c r="L1049" s="259">
        <f>ROUND(SUMIF('VGT-Bewegungsdaten'!B:B,$A1049,'VGT-Bewegungsdaten'!E:E),5)</f>
        <v>0</v>
      </c>
      <c r="N1049" s="298" t="s">
        <v>4918</v>
      </c>
      <c r="O1049" s="298" t="s">
        <v>4925</v>
      </c>
      <c r="P1049" s="261">
        <f>ROUND(SUMIF('AV-Bewegungsdaten'!B:B,A1049,'AV-Bewegungsdaten'!D:D),3)</f>
        <v>0</v>
      </c>
      <c r="Q1049" s="259">
        <f>ROUND(SUMIF('AV-Bewegungsdaten'!B:B,$A1049,'AV-Bewegungsdaten'!E:E),5)</f>
        <v>0</v>
      </c>
      <c r="S1049" s="444"/>
      <c r="T1049" s="444"/>
      <c r="U1049" s="261">
        <f>ROUND(SUMIF('DV-Bewegungsdaten'!B:B,A1049,'DV-Bewegungsdaten'!D:D),3)</f>
        <v>0</v>
      </c>
      <c r="V1049" s="259">
        <f>ROUND(SUMIF('DV-Bewegungsdaten'!B:B,A1049,'DV-Bewegungsdaten'!E:E),5)</f>
        <v>0</v>
      </c>
      <c r="X1049" s="444"/>
      <c r="Y1049" s="444"/>
      <c r="AK1049" s="305"/>
    </row>
    <row r="1050" spans="1:37" ht="15" customHeight="1" x14ac:dyDescent="0.25">
      <c r="A1050" s="103" t="s">
        <v>4211</v>
      </c>
      <c r="B1050" s="101" t="s">
        <v>2068</v>
      </c>
      <c r="C1050" s="101" t="s">
        <v>4155</v>
      </c>
      <c r="D1050" s="101" t="s">
        <v>4082</v>
      </c>
      <c r="E1050" s="101" t="s">
        <v>4040</v>
      </c>
      <c r="F1050" s="102">
        <v>22.810000000000002</v>
      </c>
      <c r="G1050" s="102">
        <v>23.01</v>
      </c>
      <c r="H1050" s="102">
        <v>18.25</v>
      </c>
      <c r="I1050" s="102"/>
      <c r="J1050" s="445"/>
      <c r="K1050" s="258">
        <f>ROUND(SUMIF('VGT-Bewegungsdaten'!B:B,A1050,'VGT-Bewegungsdaten'!D:D),3)</f>
        <v>0</v>
      </c>
      <c r="L1050" s="259">
        <f>ROUND(SUMIF('VGT-Bewegungsdaten'!B:B,$A1050,'VGT-Bewegungsdaten'!E:E),5)</f>
        <v>0</v>
      </c>
      <c r="N1050" s="298" t="s">
        <v>4918</v>
      </c>
      <c r="O1050" s="298" t="s">
        <v>4925</v>
      </c>
      <c r="P1050" s="261">
        <f>ROUND(SUMIF('AV-Bewegungsdaten'!B:B,A1050,'AV-Bewegungsdaten'!D:D),3)</f>
        <v>0</v>
      </c>
      <c r="Q1050" s="259">
        <f>ROUND(SUMIF('AV-Bewegungsdaten'!B:B,$A1050,'AV-Bewegungsdaten'!E:E),5)</f>
        <v>0</v>
      </c>
      <c r="S1050" s="444"/>
      <c r="T1050" s="444"/>
      <c r="U1050" s="261">
        <f>ROUND(SUMIF('DV-Bewegungsdaten'!B:B,A1050,'DV-Bewegungsdaten'!D:D),3)</f>
        <v>0</v>
      </c>
      <c r="V1050" s="259">
        <f>ROUND(SUMIF('DV-Bewegungsdaten'!B:B,A1050,'DV-Bewegungsdaten'!E:E),5)</f>
        <v>0</v>
      </c>
      <c r="X1050" s="444"/>
      <c r="Y1050" s="444"/>
      <c r="AK1050" s="305"/>
    </row>
    <row r="1051" spans="1:37" ht="15" customHeight="1" x14ac:dyDescent="0.25">
      <c r="A1051" s="103" t="s">
        <v>1793</v>
      </c>
      <c r="B1051" s="101" t="s">
        <v>2068</v>
      </c>
      <c r="C1051" s="101" t="s">
        <v>4155</v>
      </c>
      <c r="D1051" s="101" t="s">
        <v>265</v>
      </c>
      <c r="E1051" s="101" t="s">
        <v>2443</v>
      </c>
      <c r="F1051" s="102">
        <v>19.899999999999999</v>
      </c>
      <c r="G1051" s="102">
        <v>20.099999999999998</v>
      </c>
      <c r="H1051" s="102">
        <v>15.92</v>
      </c>
      <c r="I1051" s="102"/>
      <c r="J1051" s="445"/>
      <c r="K1051" s="258">
        <f>ROUND(SUMIF('VGT-Bewegungsdaten'!B:B,A1051,'VGT-Bewegungsdaten'!D:D),3)</f>
        <v>0</v>
      </c>
      <c r="L1051" s="259">
        <f>ROUND(SUMIF('VGT-Bewegungsdaten'!B:B,$A1051,'VGT-Bewegungsdaten'!E:E),5)</f>
        <v>0</v>
      </c>
      <c r="N1051" s="298" t="s">
        <v>4918</v>
      </c>
      <c r="O1051" s="298" t="s">
        <v>4925</v>
      </c>
      <c r="P1051" s="261">
        <f>ROUND(SUMIF('AV-Bewegungsdaten'!B:B,A1051,'AV-Bewegungsdaten'!D:D),3)</f>
        <v>0</v>
      </c>
      <c r="Q1051" s="259">
        <f>ROUND(SUMIF('AV-Bewegungsdaten'!B:B,$A1051,'AV-Bewegungsdaten'!E:E),5)</f>
        <v>0</v>
      </c>
      <c r="S1051" s="444"/>
      <c r="T1051" s="444"/>
      <c r="U1051" s="261">
        <f>ROUND(SUMIF('DV-Bewegungsdaten'!B:B,A1051,'DV-Bewegungsdaten'!D:D),3)</f>
        <v>0</v>
      </c>
      <c r="V1051" s="259">
        <f>ROUND(SUMIF('DV-Bewegungsdaten'!B:B,A1051,'DV-Bewegungsdaten'!E:E),5)</f>
        <v>0</v>
      </c>
      <c r="X1051" s="444"/>
      <c r="Y1051" s="444"/>
      <c r="AK1051" s="305"/>
    </row>
    <row r="1052" spans="1:37" ht="15" customHeight="1" x14ac:dyDescent="0.25">
      <c r="A1052" s="103" t="s">
        <v>1794</v>
      </c>
      <c r="B1052" s="101" t="s">
        <v>2068</v>
      </c>
      <c r="C1052" s="101" t="s">
        <v>4155</v>
      </c>
      <c r="D1052" s="101" t="s">
        <v>1795</v>
      </c>
      <c r="E1052" s="101" t="s">
        <v>2446</v>
      </c>
      <c r="F1052" s="102">
        <v>21.9</v>
      </c>
      <c r="G1052" s="102">
        <v>22.099999999999998</v>
      </c>
      <c r="H1052" s="102">
        <v>17.52</v>
      </c>
      <c r="I1052" s="102"/>
      <c r="J1052" s="445"/>
      <c r="K1052" s="258">
        <f>ROUND(SUMIF('VGT-Bewegungsdaten'!B:B,A1052,'VGT-Bewegungsdaten'!D:D),3)</f>
        <v>0</v>
      </c>
      <c r="L1052" s="259">
        <f>ROUND(SUMIF('VGT-Bewegungsdaten'!B:B,$A1052,'VGT-Bewegungsdaten'!E:E),5)</f>
        <v>0</v>
      </c>
      <c r="N1052" s="298" t="s">
        <v>4918</v>
      </c>
      <c r="O1052" s="298" t="s">
        <v>4925</v>
      </c>
      <c r="P1052" s="261">
        <f>ROUND(SUMIF('AV-Bewegungsdaten'!B:B,A1052,'AV-Bewegungsdaten'!D:D),3)</f>
        <v>0</v>
      </c>
      <c r="Q1052" s="259">
        <f>ROUND(SUMIF('AV-Bewegungsdaten'!B:B,$A1052,'AV-Bewegungsdaten'!E:E),5)</f>
        <v>0</v>
      </c>
      <c r="S1052" s="444"/>
      <c r="T1052" s="444"/>
      <c r="U1052" s="261">
        <f>ROUND(SUMIF('DV-Bewegungsdaten'!B:B,A1052,'DV-Bewegungsdaten'!D:D),3)</f>
        <v>0</v>
      </c>
      <c r="V1052" s="259">
        <f>ROUND(SUMIF('DV-Bewegungsdaten'!B:B,A1052,'DV-Bewegungsdaten'!E:E),5)</f>
        <v>0</v>
      </c>
      <c r="X1052" s="444"/>
      <c r="Y1052" s="444"/>
      <c r="AK1052" s="305"/>
    </row>
    <row r="1053" spans="1:37" ht="15" customHeight="1" x14ac:dyDescent="0.25">
      <c r="A1053" s="103" t="s">
        <v>1796</v>
      </c>
      <c r="B1053" s="101" t="s">
        <v>2068</v>
      </c>
      <c r="C1053" s="101" t="s">
        <v>4155</v>
      </c>
      <c r="D1053" s="101" t="s">
        <v>1623</v>
      </c>
      <c r="E1053" s="101" t="s">
        <v>1533</v>
      </c>
      <c r="F1053" s="102">
        <v>22.9</v>
      </c>
      <c r="G1053" s="102">
        <v>23.099999999999998</v>
      </c>
      <c r="H1053" s="102">
        <v>18.32</v>
      </c>
      <c r="I1053" s="102"/>
      <c r="J1053" s="445"/>
      <c r="K1053" s="258">
        <f>ROUND(SUMIF('VGT-Bewegungsdaten'!B:B,A1053,'VGT-Bewegungsdaten'!D:D),3)</f>
        <v>0</v>
      </c>
      <c r="L1053" s="259">
        <f>ROUND(SUMIF('VGT-Bewegungsdaten'!B:B,$A1053,'VGT-Bewegungsdaten'!E:E),5)</f>
        <v>0</v>
      </c>
      <c r="N1053" s="298" t="s">
        <v>4918</v>
      </c>
      <c r="O1053" s="298" t="s">
        <v>4925</v>
      </c>
      <c r="P1053" s="261">
        <f>ROUND(SUMIF('AV-Bewegungsdaten'!B:B,A1053,'AV-Bewegungsdaten'!D:D),3)</f>
        <v>0</v>
      </c>
      <c r="Q1053" s="259">
        <f>ROUND(SUMIF('AV-Bewegungsdaten'!B:B,$A1053,'AV-Bewegungsdaten'!E:E),5)</f>
        <v>0</v>
      </c>
      <c r="S1053" s="444"/>
      <c r="T1053" s="444"/>
      <c r="U1053" s="261">
        <f>ROUND(SUMIF('DV-Bewegungsdaten'!B:B,A1053,'DV-Bewegungsdaten'!D:D),3)</f>
        <v>0</v>
      </c>
      <c r="V1053" s="259">
        <f>ROUND(SUMIF('DV-Bewegungsdaten'!B:B,A1053,'DV-Bewegungsdaten'!E:E),5)</f>
        <v>0</v>
      </c>
      <c r="X1053" s="444"/>
      <c r="Y1053" s="444"/>
      <c r="AK1053" s="305"/>
    </row>
    <row r="1054" spans="1:37" ht="15" customHeight="1" x14ac:dyDescent="0.25">
      <c r="A1054" s="103" t="s">
        <v>1797</v>
      </c>
      <c r="B1054" s="101" t="s">
        <v>2068</v>
      </c>
      <c r="C1054" s="101" t="s">
        <v>4155</v>
      </c>
      <c r="D1054" s="101" t="s">
        <v>1625</v>
      </c>
      <c r="E1054" s="101" t="s">
        <v>1536</v>
      </c>
      <c r="F1054" s="102">
        <v>22.9</v>
      </c>
      <c r="G1054" s="102">
        <v>23.099999999999998</v>
      </c>
      <c r="H1054" s="102">
        <v>18.32</v>
      </c>
      <c r="I1054" s="102"/>
      <c r="J1054" s="445"/>
      <c r="K1054" s="258">
        <f>ROUND(SUMIF('VGT-Bewegungsdaten'!B:B,A1054,'VGT-Bewegungsdaten'!D:D),3)</f>
        <v>0</v>
      </c>
      <c r="L1054" s="259">
        <f>ROUND(SUMIF('VGT-Bewegungsdaten'!B:B,$A1054,'VGT-Bewegungsdaten'!E:E),5)</f>
        <v>0</v>
      </c>
      <c r="N1054" s="298" t="s">
        <v>4918</v>
      </c>
      <c r="O1054" s="298" t="s">
        <v>4925</v>
      </c>
      <c r="P1054" s="261">
        <f>ROUND(SUMIF('AV-Bewegungsdaten'!B:B,A1054,'AV-Bewegungsdaten'!D:D),3)</f>
        <v>0</v>
      </c>
      <c r="Q1054" s="259">
        <f>ROUND(SUMIF('AV-Bewegungsdaten'!B:B,$A1054,'AV-Bewegungsdaten'!E:E),5)</f>
        <v>0</v>
      </c>
      <c r="S1054" s="444"/>
      <c r="T1054" s="444"/>
      <c r="U1054" s="261">
        <f>ROUND(SUMIF('DV-Bewegungsdaten'!B:B,A1054,'DV-Bewegungsdaten'!D:D),3)</f>
        <v>0</v>
      </c>
      <c r="V1054" s="259">
        <f>ROUND(SUMIF('DV-Bewegungsdaten'!B:B,A1054,'DV-Bewegungsdaten'!E:E),5)</f>
        <v>0</v>
      </c>
      <c r="X1054" s="444"/>
      <c r="Y1054" s="444"/>
      <c r="AK1054" s="305"/>
    </row>
    <row r="1055" spans="1:37" ht="15" customHeight="1" x14ac:dyDescent="0.25">
      <c r="A1055" s="103" t="s">
        <v>2707</v>
      </c>
      <c r="B1055" s="101" t="s">
        <v>2068</v>
      </c>
      <c r="C1055" s="101" t="s">
        <v>4155</v>
      </c>
      <c r="D1055" s="101" t="s">
        <v>2580</v>
      </c>
      <c r="E1055" s="101" t="s">
        <v>2536</v>
      </c>
      <c r="F1055" s="102">
        <v>22.87</v>
      </c>
      <c r="G1055" s="102">
        <v>23.07</v>
      </c>
      <c r="H1055" s="102">
        <v>18.3</v>
      </c>
      <c r="I1055" s="102"/>
      <c r="J1055" s="445"/>
      <c r="K1055" s="258">
        <f>ROUND(SUMIF('VGT-Bewegungsdaten'!B:B,A1055,'VGT-Bewegungsdaten'!D:D),3)</f>
        <v>0</v>
      </c>
      <c r="L1055" s="259">
        <f>ROUND(SUMIF('VGT-Bewegungsdaten'!B:B,$A1055,'VGT-Bewegungsdaten'!E:E),5)</f>
        <v>0</v>
      </c>
      <c r="N1055" s="298" t="s">
        <v>4918</v>
      </c>
      <c r="O1055" s="298" t="s">
        <v>4925</v>
      </c>
      <c r="P1055" s="261">
        <f>ROUND(SUMIF('AV-Bewegungsdaten'!B:B,A1055,'AV-Bewegungsdaten'!D:D),3)</f>
        <v>0</v>
      </c>
      <c r="Q1055" s="259">
        <f>ROUND(SUMIF('AV-Bewegungsdaten'!B:B,$A1055,'AV-Bewegungsdaten'!E:E),5)</f>
        <v>0</v>
      </c>
      <c r="S1055" s="444"/>
      <c r="T1055" s="444"/>
      <c r="U1055" s="261">
        <f>ROUND(SUMIF('DV-Bewegungsdaten'!B:B,A1055,'DV-Bewegungsdaten'!D:D),3)</f>
        <v>0</v>
      </c>
      <c r="V1055" s="259">
        <f>ROUND(SUMIF('DV-Bewegungsdaten'!B:B,A1055,'DV-Bewegungsdaten'!E:E),5)</f>
        <v>0</v>
      </c>
      <c r="X1055" s="444"/>
      <c r="Y1055" s="444"/>
      <c r="AK1055" s="305"/>
    </row>
    <row r="1056" spans="1:37" ht="15" customHeight="1" x14ac:dyDescent="0.25">
      <c r="A1056" s="103" t="s">
        <v>3450</v>
      </c>
      <c r="B1056" s="101" t="s">
        <v>2068</v>
      </c>
      <c r="C1056" s="101" t="s">
        <v>4155</v>
      </c>
      <c r="D1056" s="101" t="s">
        <v>3323</v>
      </c>
      <c r="E1056" s="101" t="s">
        <v>3279</v>
      </c>
      <c r="F1056" s="102">
        <v>22.84</v>
      </c>
      <c r="G1056" s="102">
        <v>23.04</v>
      </c>
      <c r="H1056" s="102">
        <v>18.27</v>
      </c>
      <c r="I1056" s="102"/>
      <c r="J1056" s="445"/>
      <c r="K1056" s="258">
        <f>ROUND(SUMIF('VGT-Bewegungsdaten'!B:B,A1056,'VGT-Bewegungsdaten'!D:D),3)</f>
        <v>0</v>
      </c>
      <c r="L1056" s="259">
        <f>ROUND(SUMIF('VGT-Bewegungsdaten'!B:B,$A1056,'VGT-Bewegungsdaten'!E:E),5)</f>
        <v>0</v>
      </c>
      <c r="N1056" s="298" t="s">
        <v>4918</v>
      </c>
      <c r="O1056" s="298" t="s">
        <v>4925</v>
      </c>
      <c r="P1056" s="261">
        <f>ROUND(SUMIF('AV-Bewegungsdaten'!B:B,A1056,'AV-Bewegungsdaten'!D:D),3)</f>
        <v>0</v>
      </c>
      <c r="Q1056" s="259">
        <f>ROUND(SUMIF('AV-Bewegungsdaten'!B:B,$A1056,'AV-Bewegungsdaten'!E:E),5)</f>
        <v>0</v>
      </c>
      <c r="S1056" s="444"/>
      <c r="T1056" s="444"/>
      <c r="U1056" s="261">
        <f>ROUND(SUMIF('DV-Bewegungsdaten'!B:B,A1056,'DV-Bewegungsdaten'!D:D),3)</f>
        <v>0</v>
      </c>
      <c r="V1056" s="259">
        <f>ROUND(SUMIF('DV-Bewegungsdaten'!B:B,A1056,'DV-Bewegungsdaten'!E:E),5)</f>
        <v>0</v>
      </c>
      <c r="X1056" s="444"/>
      <c r="Y1056" s="444"/>
      <c r="AK1056" s="305"/>
    </row>
    <row r="1057" spans="1:37" ht="15" customHeight="1" x14ac:dyDescent="0.25">
      <c r="A1057" s="103" t="s">
        <v>4212</v>
      </c>
      <c r="B1057" s="101" t="s">
        <v>2068</v>
      </c>
      <c r="C1057" s="101" t="s">
        <v>4155</v>
      </c>
      <c r="D1057" s="101" t="s">
        <v>4084</v>
      </c>
      <c r="E1057" s="101" t="s">
        <v>4040</v>
      </c>
      <c r="F1057" s="102">
        <v>22.810000000000002</v>
      </c>
      <c r="G1057" s="102">
        <v>23.01</v>
      </c>
      <c r="H1057" s="102">
        <v>18.25</v>
      </c>
      <c r="I1057" s="102"/>
      <c r="J1057" s="445"/>
      <c r="K1057" s="258">
        <f>ROUND(SUMIF('VGT-Bewegungsdaten'!B:B,A1057,'VGT-Bewegungsdaten'!D:D),3)</f>
        <v>0</v>
      </c>
      <c r="L1057" s="259">
        <f>ROUND(SUMIF('VGT-Bewegungsdaten'!B:B,$A1057,'VGT-Bewegungsdaten'!E:E),5)</f>
        <v>0</v>
      </c>
      <c r="N1057" s="298" t="s">
        <v>4918</v>
      </c>
      <c r="O1057" s="298" t="s">
        <v>4925</v>
      </c>
      <c r="P1057" s="261">
        <f>ROUND(SUMIF('AV-Bewegungsdaten'!B:B,A1057,'AV-Bewegungsdaten'!D:D),3)</f>
        <v>0</v>
      </c>
      <c r="Q1057" s="259">
        <f>ROUND(SUMIF('AV-Bewegungsdaten'!B:B,$A1057,'AV-Bewegungsdaten'!E:E),5)</f>
        <v>0</v>
      </c>
      <c r="S1057" s="444"/>
      <c r="T1057" s="444"/>
      <c r="U1057" s="261">
        <f>ROUND(SUMIF('DV-Bewegungsdaten'!B:B,A1057,'DV-Bewegungsdaten'!D:D),3)</f>
        <v>0</v>
      </c>
      <c r="V1057" s="259">
        <f>ROUND(SUMIF('DV-Bewegungsdaten'!B:B,A1057,'DV-Bewegungsdaten'!E:E),5)</f>
        <v>0</v>
      </c>
      <c r="X1057" s="444"/>
      <c r="Y1057" s="444"/>
      <c r="AK1057" s="305"/>
    </row>
    <row r="1058" spans="1:37" ht="15" customHeight="1" x14ac:dyDescent="0.25">
      <c r="A1058" s="103" t="s">
        <v>1798</v>
      </c>
      <c r="B1058" s="101" t="s">
        <v>2068</v>
      </c>
      <c r="C1058" s="101" t="s">
        <v>4155</v>
      </c>
      <c r="D1058" s="101" t="s">
        <v>1627</v>
      </c>
      <c r="E1058" s="101" t="s">
        <v>2443</v>
      </c>
      <c r="F1058" s="102">
        <v>20.9</v>
      </c>
      <c r="G1058" s="102">
        <v>21.099999999999998</v>
      </c>
      <c r="H1058" s="102">
        <v>16.72</v>
      </c>
      <c r="I1058" s="102"/>
      <c r="J1058" s="445"/>
      <c r="K1058" s="258">
        <f>ROUND(SUMIF('VGT-Bewegungsdaten'!B:B,A1058,'VGT-Bewegungsdaten'!D:D),3)</f>
        <v>0</v>
      </c>
      <c r="L1058" s="259">
        <f>ROUND(SUMIF('VGT-Bewegungsdaten'!B:B,$A1058,'VGT-Bewegungsdaten'!E:E),5)</f>
        <v>0</v>
      </c>
      <c r="N1058" s="298" t="s">
        <v>4918</v>
      </c>
      <c r="O1058" s="298" t="s">
        <v>4925</v>
      </c>
      <c r="P1058" s="261">
        <f>ROUND(SUMIF('AV-Bewegungsdaten'!B:B,A1058,'AV-Bewegungsdaten'!D:D),3)</f>
        <v>0</v>
      </c>
      <c r="Q1058" s="259">
        <f>ROUND(SUMIF('AV-Bewegungsdaten'!B:B,$A1058,'AV-Bewegungsdaten'!E:E),5)</f>
        <v>0</v>
      </c>
      <c r="S1058" s="444"/>
      <c r="T1058" s="444"/>
      <c r="U1058" s="261">
        <f>ROUND(SUMIF('DV-Bewegungsdaten'!B:B,A1058,'DV-Bewegungsdaten'!D:D),3)</f>
        <v>0</v>
      </c>
      <c r="V1058" s="259">
        <f>ROUND(SUMIF('DV-Bewegungsdaten'!B:B,A1058,'DV-Bewegungsdaten'!E:E),5)</f>
        <v>0</v>
      </c>
      <c r="X1058" s="444"/>
      <c r="Y1058" s="444"/>
      <c r="AK1058" s="305"/>
    </row>
    <row r="1059" spans="1:37" ht="15" customHeight="1" x14ac:dyDescent="0.25">
      <c r="A1059" s="103" t="s">
        <v>1799</v>
      </c>
      <c r="B1059" s="101" t="s">
        <v>2068</v>
      </c>
      <c r="C1059" s="101" t="s">
        <v>4155</v>
      </c>
      <c r="D1059" s="101" t="s">
        <v>1800</v>
      </c>
      <c r="E1059" s="101" t="s">
        <v>2446</v>
      </c>
      <c r="F1059" s="102">
        <v>22.9</v>
      </c>
      <c r="G1059" s="102">
        <v>23.099999999999998</v>
      </c>
      <c r="H1059" s="102">
        <v>18.32</v>
      </c>
      <c r="I1059" s="102"/>
      <c r="J1059" s="445"/>
      <c r="K1059" s="258">
        <f>ROUND(SUMIF('VGT-Bewegungsdaten'!B:B,A1059,'VGT-Bewegungsdaten'!D:D),3)</f>
        <v>0</v>
      </c>
      <c r="L1059" s="259">
        <f>ROUND(SUMIF('VGT-Bewegungsdaten'!B:B,$A1059,'VGT-Bewegungsdaten'!E:E),5)</f>
        <v>0</v>
      </c>
      <c r="N1059" s="298" t="s">
        <v>4918</v>
      </c>
      <c r="O1059" s="298" t="s">
        <v>4925</v>
      </c>
      <c r="P1059" s="261">
        <f>ROUND(SUMIF('AV-Bewegungsdaten'!B:B,A1059,'AV-Bewegungsdaten'!D:D),3)</f>
        <v>0</v>
      </c>
      <c r="Q1059" s="259">
        <f>ROUND(SUMIF('AV-Bewegungsdaten'!B:B,$A1059,'AV-Bewegungsdaten'!E:E),5)</f>
        <v>0</v>
      </c>
      <c r="S1059" s="444"/>
      <c r="T1059" s="444"/>
      <c r="U1059" s="261">
        <f>ROUND(SUMIF('DV-Bewegungsdaten'!B:B,A1059,'DV-Bewegungsdaten'!D:D),3)</f>
        <v>0</v>
      </c>
      <c r="V1059" s="259">
        <f>ROUND(SUMIF('DV-Bewegungsdaten'!B:B,A1059,'DV-Bewegungsdaten'!E:E),5)</f>
        <v>0</v>
      </c>
      <c r="X1059" s="444"/>
      <c r="Y1059" s="444"/>
      <c r="AK1059" s="305"/>
    </row>
    <row r="1060" spans="1:37" ht="15" customHeight="1" x14ac:dyDescent="0.25">
      <c r="A1060" s="103" t="s">
        <v>1801</v>
      </c>
      <c r="B1060" s="101" t="s">
        <v>2068</v>
      </c>
      <c r="C1060" s="101" t="s">
        <v>4155</v>
      </c>
      <c r="D1060" s="101" t="s">
        <v>1629</v>
      </c>
      <c r="E1060" s="101" t="s">
        <v>1533</v>
      </c>
      <c r="F1060" s="102">
        <v>23.9</v>
      </c>
      <c r="G1060" s="102">
        <v>24.099999999999998</v>
      </c>
      <c r="H1060" s="102">
        <v>19.12</v>
      </c>
      <c r="I1060" s="102"/>
      <c r="J1060" s="445"/>
      <c r="K1060" s="258">
        <f>ROUND(SUMIF('VGT-Bewegungsdaten'!B:B,A1060,'VGT-Bewegungsdaten'!D:D),3)</f>
        <v>0</v>
      </c>
      <c r="L1060" s="259">
        <f>ROUND(SUMIF('VGT-Bewegungsdaten'!B:B,$A1060,'VGT-Bewegungsdaten'!E:E),5)</f>
        <v>0</v>
      </c>
      <c r="N1060" s="298" t="s">
        <v>4918</v>
      </c>
      <c r="O1060" s="298" t="s">
        <v>4925</v>
      </c>
      <c r="P1060" s="261">
        <f>ROUND(SUMIF('AV-Bewegungsdaten'!B:B,A1060,'AV-Bewegungsdaten'!D:D),3)</f>
        <v>0</v>
      </c>
      <c r="Q1060" s="259">
        <f>ROUND(SUMIF('AV-Bewegungsdaten'!B:B,$A1060,'AV-Bewegungsdaten'!E:E),5)</f>
        <v>0</v>
      </c>
      <c r="S1060" s="444"/>
      <c r="T1060" s="444"/>
      <c r="U1060" s="261">
        <f>ROUND(SUMIF('DV-Bewegungsdaten'!B:B,A1060,'DV-Bewegungsdaten'!D:D),3)</f>
        <v>0</v>
      </c>
      <c r="V1060" s="259">
        <f>ROUND(SUMIF('DV-Bewegungsdaten'!B:B,A1060,'DV-Bewegungsdaten'!E:E),5)</f>
        <v>0</v>
      </c>
      <c r="X1060" s="444"/>
      <c r="Y1060" s="444"/>
      <c r="AK1060" s="305"/>
    </row>
    <row r="1061" spans="1:37" ht="15" customHeight="1" x14ac:dyDescent="0.25">
      <c r="A1061" s="103" t="s">
        <v>1802</v>
      </c>
      <c r="B1061" s="101" t="s">
        <v>2068</v>
      </c>
      <c r="C1061" s="101" t="s">
        <v>4155</v>
      </c>
      <c r="D1061" s="101" t="s">
        <v>1631</v>
      </c>
      <c r="E1061" s="101" t="s">
        <v>1536</v>
      </c>
      <c r="F1061" s="102">
        <v>23.9</v>
      </c>
      <c r="G1061" s="102">
        <v>24.099999999999998</v>
      </c>
      <c r="H1061" s="102">
        <v>19.12</v>
      </c>
      <c r="I1061" s="102"/>
      <c r="J1061" s="445"/>
      <c r="K1061" s="258">
        <f>ROUND(SUMIF('VGT-Bewegungsdaten'!B:B,A1061,'VGT-Bewegungsdaten'!D:D),3)</f>
        <v>0</v>
      </c>
      <c r="L1061" s="259">
        <f>ROUND(SUMIF('VGT-Bewegungsdaten'!B:B,$A1061,'VGT-Bewegungsdaten'!E:E),5)</f>
        <v>0</v>
      </c>
      <c r="N1061" s="298" t="s">
        <v>4918</v>
      </c>
      <c r="O1061" s="298" t="s">
        <v>4925</v>
      </c>
      <c r="P1061" s="261">
        <f>ROUND(SUMIF('AV-Bewegungsdaten'!B:B,A1061,'AV-Bewegungsdaten'!D:D),3)</f>
        <v>0</v>
      </c>
      <c r="Q1061" s="259">
        <f>ROUND(SUMIF('AV-Bewegungsdaten'!B:B,$A1061,'AV-Bewegungsdaten'!E:E),5)</f>
        <v>0</v>
      </c>
      <c r="S1061" s="444"/>
      <c r="T1061" s="444"/>
      <c r="U1061" s="261">
        <f>ROUND(SUMIF('DV-Bewegungsdaten'!B:B,A1061,'DV-Bewegungsdaten'!D:D),3)</f>
        <v>0</v>
      </c>
      <c r="V1061" s="259">
        <f>ROUND(SUMIF('DV-Bewegungsdaten'!B:B,A1061,'DV-Bewegungsdaten'!E:E),5)</f>
        <v>0</v>
      </c>
      <c r="X1061" s="444"/>
      <c r="Y1061" s="444"/>
      <c r="AK1061" s="305"/>
    </row>
    <row r="1062" spans="1:37" ht="15" customHeight="1" x14ac:dyDescent="0.25">
      <c r="A1062" s="103" t="s">
        <v>2708</v>
      </c>
      <c r="B1062" s="101" t="s">
        <v>2068</v>
      </c>
      <c r="C1062" s="101" t="s">
        <v>4155</v>
      </c>
      <c r="D1062" s="101" t="s">
        <v>2582</v>
      </c>
      <c r="E1062" s="101" t="s">
        <v>2536</v>
      </c>
      <c r="F1062" s="102">
        <v>23.87</v>
      </c>
      <c r="G1062" s="102">
        <v>24.07</v>
      </c>
      <c r="H1062" s="102">
        <v>19.100000000000001</v>
      </c>
      <c r="I1062" s="102"/>
      <c r="J1062" s="445"/>
      <c r="K1062" s="258">
        <f>ROUND(SUMIF('VGT-Bewegungsdaten'!B:B,A1062,'VGT-Bewegungsdaten'!D:D),3)</f>
        <v>0</v>
      </c>
      <c r="L1062" s="259">
        <f>ROUND(SUMIF('VGT-Bewegungsdaten'!B:B,$A1062,'VGT-Bewegungsdaten'!E:E),5)</f>
        <v>0</v>
      </c>
      <c r="N1062" s="298" t="s">
        <v>4918</v>
      </c>
      <c r="O1062" s="298" t="s">
        <v>4925</v>
      </c>
      <c r="P1062" s="261">
        <f>ROUND(SUMIF('AV-Bewegungsdaten'!B:B,A1062,'AV-Bewegungsdaten'!D:D),3)</f>
        <v>0</v>
      </c>
      <c r="Q1062" s="259">
        <f>ROUND(SUMIF('AV-Bewegungsdaten'!B:B,$A1062,'AV-Bewegungsdaten'!E:E),5)</f>
        <v>0</v>
      </c>
      <c r="S1062" s="444"/>
      <c r="T1062" s="444"/>
      <c r="U1062" s="261">
        <f>ROUND(SUMIF('DV-Bewegungsdaten'!B:B,A1062,'DV-Bewegungsdaten'!D:D),3)</f>
        <v>0</v>
      </c>
      <c r="V1062" s="259">
        <f>ROUND(SUMIF('DV-Bewegungsdaten'!B:B,A1062,'DV-Bewegungsdaten'!E:E),5)</f>
        <v>0</v>
      </c>
      <c r="X1062" s="444"/>
      <c r="Y1062" s="444"/>
      <c r="AK1062" s="305"/>
    </row>
    <row r="1063" spans="1:37" ht="15" customHeight="1" x14ac:dyDescent="0.25">
      <c r="A1063" s="103" t="s">
        <v>3451</v>
      </c>
      <c r="B1063" s="101" t="s">
        <v>2068</v>
      </c>
      <c r="C1063" s="101" t="s">
        <v>4155</v>
      </c>
      <c r="D1063" s="101" t="s">
        <v>3325</v>
      </c>
      <c r="E1063" s="101" t="s">
        <v>3279</v>
      </c>
      <c r="F1063" s="102">
        <v>23.84</v>
      </c>
      <c r="G1063" s="102">
        <v>24.04</v>
      </c>
      <c r="H1063" s="102">
        <v>19.07</v>
      </c>
      <c r="I1063" s="102"/>
      <c r="J1063" s="445"/>
      <c r="K1063" s="258">
        <f>ROUND(SUMIF('VGT-Bewegungsdaten'!B:B,A1063,'VGT-Bewegungsdaten'!D:D),3)</f>
        <v>0</v>
      </c>
      <c r="L1063" s="259">
        <f>ROUND(SUMIF('VGT-Bewegungsdaten'!B:B,$A1063,'VGT-Bewegungsdaten'!E:E),5)</f>
        <v>0</v>
      </c>
      <c r="N1063" s="298" t="s">
        <v>4918</v>
      </c>
      <c r="O1063" s="298" t="s">
        <v>4925</v>
      </c>
      <c r="P1063" s="261">
        <f>ROUND(SUMIF('AV-Bewegungsdaten'!B:B,A1063,'AV-Bewegungsdaten'!D:D),3)</f>
        <v>0</v>
      </c>
      <c r="Q1063" s="259">
        <f>ROUND(SUMIF('AV-Bewegungsdaten'!B:B,$A1063,'AV-Bewegungsdaten'!E:E),5)</f>
        <v>0</v>
      </c>
      <c r="S1063" s="444"/>
      <c r="T1063" s="444"/>
      <c r="U1063" s="261">
        <f>ROUND(SUMIF('DV-Bewegungsdaten'!B:B,A1063,'DV-Bewegungsdaten'!D:D),3)</f>
        <v>0</v>
      </c>
      <c r="V1063" s="259">
        <f>ROUND(SUMIF('DV-Bewegungsdaten'!B:B,A1063,'DV-Bewegungsdaten'!E:E),5)</f>
        <v>0</v>
      </c>
      <c r="X1063" s="444"/>
      <c r="Y1063" s="444"/>
      <c r="AK1063" s="305"/>
    </row>
    <row r="1064" spans="1:37" ht="15" customHeight="1" x14ac:dyDescent="0.25">
      <c r="A1064" s="103" t="s">
        <v>4213</v>
      </c>
      <c r="B1064" s="101" t="s">
        <v>2068</v>
      </c>
      <c r="C1064" s="101" t="s">
        <v>4155</v>
      </c>
      <c r="D1064" s="101" t="s">
        <v>4086</v>
      </c>
      <c r="E1064" s="101" t="s">
        <v>4040</v>
      </c>
      <c r="F1064" s="102">
        <v>23.810000000000002</v>
      </c>
      <c r="G1064" s="102">
        <v>24.01</v>
      </c>
      <c r="H1064" s="102">
        <v>19.05</v>
      </c>
      <c r="I1064" s="102"/>
      <c r="J1064" s="445"/>
      <c r="K1064" s="258">
        <f>ROUND(SUMIF('VGT-Bewegungsdaten'!B:B,A1064,'VGT-Bewegungsdaten'!D:D),3)</f>
        <v>0</v>
      </c>
      <c r="L1064" s="259">
        <f>ROUND(SUMIF('VGT-Bewegungsdaten'!B:B,$A1064,'VGT-Bewegungsdaten'!E:E),5)</f>
        <v>0</v>
      </c>
      <c r="N1064" s="298" t="s">
        <v>4918</v>
      </c>
      <c r="O1064" s="298" t="s">
        <v>4925</v>
      </c>
      <c r="P1064" s="261">
        <f>ROUND(SUMIF('AV-Bewegungsdaten'!B:B,A1064,'AV-Bewegungsdaten'!D:D),3)</f>
        <v>0</v>
      </c>
      <c r="Q1064" s="259">
        <f>ROUND(SUMIF('AV-Bewegungsdaten'!B:B,$A1064,'AV-Bewegungsdaten'!E:E),5)</f>
        <v>0</v>
      </c>
      <c r="S1064" s="444"/>
      <c r="T1064" s="444"/>
      <c r="U1064" s="261">
        <f>ROUND(SUMIF('DV-Bewegungsdaten'!B:B,A1064,'DV-Bewegungsdaten'!D:D),3)</f>
        <v>0</v>
      </c>
      <c r="V1064" s="259">
        <f>ROUND(SUMIF('DV-Bewegungsdaten'!B:B,A1064,'DV-Bewegungsdaten'!E:E),5)</f>
        <v>0</v>
      </c>
      <c r="X1064" s="444"/>
      <c r="Y1064" s="444"/>
      <c r="AK1064" s="305"/>
    </row>
    <row r="1065" spans="1:37" ht="15" customHeight="1" x14ac:dyDescent="0.25">
      <c r="A1065" s="103" t="s">
        <v>2465</v>
      </c>
      <c r="B1065" s="101" t="s">
        <v>2068</v>
      </c>
      <c r="C1065" s="101" t="s">
        <v>4155</v>
      </c>
      <c r="D1065" s="101" t="s">
        <v>2466</v>
      </c>
      <c r="E1065" s="101" t="s">
        <v>2443</v>
      </c>
      <c r="F1065" s="102">
        <v>11.9</v>
      </c>
      <c r="G1065" s="102">
        <v>12.1</v>
      </c>
      <c r="H1065" s="102">
        <v>9.52</v>
      </c>
      <c r="I1065" s="102"/>
      <c r="J1065" s="445"/>
      <c r="K1065" s="258">
        <f>ROUND(SUMIF('VGT-Bewegungsdaten'!B:B,A1065,'VGT-Bewegungsdaten'!D:D),3)</f>
        <v>0</v>
      </c>
      <c r="L1065" s="259">
        <f>ROUND(SUMIF('VGT-Bewegungsdaten'!B:B,$A1065,'VGT-Bewegungsdaten'!E:E),5)</f>
        <v>0</v>
      </c>
      <c r="N1065" s="298" t="s">
        <v>4918</v>
      </c>
      <c r="O1065" s="298" t="s">
        <v>4925</v>
      </c>
      <c r="P1065" s="261">
        <f>ROUND(SUMIF('AV-Bewegungsdaten'!B:B,A1065,'AV-Bewegungsdaten'!D:D),3)</f>
        <v>0</v>
      </c>
      <c r="Q1065" s="259">
        <f>ROUND(SUMIF('AV-Bewegungsdaten'!B:B,$A1065,'AV-Bewegungsdaten'!E:E),5)</f>
        <v>0</v>
      </c>
      <c r="S1065" s="444"/>
      <c r="T1065" s="444"/>
      <c r="U1065" s="261">
        <f>ROUND(SUMIF('DV-Bewegungsdaten'!B:B,A1065,'DV-Bewegungsdaten'!D:D),3)</f>
        <v>0</v>
      </c>
      <c r="V1065" s="259">
        <f>ROUND(SUMIF('DV-Bewegungsdaten'!B:B,A1065,'DV-Bewegungsdaten'!E:E),5)</f>
        <v>0</v>
      </c>
      <c r="X1065" s="444"/>
      <c r="Y1065" s="444"/>
      <c r="AK1065" s="305"/>
    </row>
    <row r="1066" spans="1:37" ht="15" customHeight="1" x14ac:dyDescent="0.25">
      <c r="A1066" s="103" t="s">
        <v>2467</v>
      </c>
      <c r="B1066" s="101" t="s">
        <v>2068</v>
      </c>
      <c r="C1066" s="101" t="s">
        <v>4155</v>
      </c>
      <c r="D1066" s="101" t="s">
        <v>1803</v>
      </c>
      <c r="E1066" s="101" t="s">
        <v>2446</v>
      </c>
      <c r="F1066" s="102">
        <v>13.9</v>
      </c>
      <c r="G1066" s="102">
        <v>14.1</v>
      </c>
      <c r="H1066" s="102">
        <v>11.12</v>
      </c>
      <c r="I1066" s="102"/>
      <c r="J1066" s="445"/>
      <c r="K1066" s="258">
        <f>ROUND(SUMIF('VGT-Bewegungsdaten'!B:B,A1066,'VGT-Bewegungsdaten'!D:D),3)</f>
        <v>0</v>
      </c>
      <c r="L1066" s="259">
        <f>ROUND(SUMIF('VGT-Bewegungsdaten'!B:B,$A1066,'VGT-Bewegungsdaten'!E:E),5)</f>
        <v>0</v>
      </c>
      <c r="N1066" s="298" t="s">
        <v>4918</v>
      </c>
      <c r="O1066" s="298" t="s">
        <v>4925</v>
      </c>
      <c r="P1066" s="261">
        <f>ROUND(SUMIF('AV-Bewegungsdaten'!B:B,A1066,'AV-Bewegungsdaten'!D:D),3)</f>
        <v>0</v>
      </c>
      <c r="Q1066" s="259">
        <f>ROUND(SUMIF('AV-Bewegungsdaten'!B:B,$A1066,'AV-Bewegungsdaten'!E:E),5)</f>
        <v>0</v>
      </c>
      <c r="S1066" s="444"/>
      <c r="T1066" s="444"/>
      <c r="U1066" s="261">
        <f>ROUND(SUMIF('DV-Bewegungsdaten'!B:B,A1066,'DV-Bewegungsdaten'!D:D),3)</f>
        <v>0</v>
      </c>
      <c r="V1066" s="259">
        <f>ROUND(SUMIF('DV-Bewegungsdaten'!B:B,A1066,'DV-Bewegungsdaten'!E:E),5)</f>
        <v>0</v>
      </c>
      <c r="X1066" s="444"/>
      <c r="Y1066" s="444"/>
      <c r="AK1066" s="305"/>
    </row>
    <row r="1067" spans="1:37" ht="15" customHeight="1" x14ac:dyDescent="0.25">
      <c r="A1067" s="103" t="s">
        <v>1804</v>
      </c>
      <c r="B1067" s="101" t="s">
        <v>2068</v>
      </c>
      <c r="C1067" s="101" t="s">
        <v>4155</v>
      </c>
      <c r="D1067" s="101" t="s">
        <v>1805</v>
      </c>
      <c r="E1067" s="101" t="s">
        <v>1533</v>
      </c>
      <c r="F1067" s="102">
        <v>14.9</v>
      </c>
      <c r="G1067" s="102">
        <v>15.1</v>
      </c>
      <c r="H1067" s="102">
        <v>11.92</v>
      </c>
      <c r="I1067" s="102"/>
      <c r="J1067" s="445"/>
      <c r="K1067" s="258">
        <f>ROUND(SUMIF('VGT-Bewegungsdaten'!B:B,A1067,'VGT-Bewegungsdaten'!D:D),3)</f>
        <v>0</v>
      </c>
      <c r="L1067" s="259">
        <f>ROUND(SUMIF('VGT-Bewegungsdaten'!B:B,$A1067,'VGT-Bewegungsdaten'!E:E),5)</f>
        <v>0</v>
      </c>
      <c r="N1067" s="298" t="s">
        <v>4918</v>
      </c>
      <c r="O1067" s="298" t="s">
        <v>4925</v>
      </c>
      <c r="P1067" s="261">
        <f>ROUND(SUMIF('AV-Bewegungsdaten'!B:B,A1067,'AV-Bewegungsdaten'!D:D),3)</f>
        <v>0</v>
      </c>
      <c r="Q1067" s="259">
        <f>ROUND(SUMIF('AV-Bewegungsdaten'!B:B,$A1067,'AV-Bewegungsdaten'!E:E),5)</f>
        <v>0</v>
      </c>
      <c r="S1067" s="444"/>
      <c r="T1067" s="444"/>
      <c r="U1067" s="261">
        <f>ROUND(SUMIF('DV-Bewegungsdaten'!B:B,A1067,'DV-Bewegungsdaten'!D:D),3)</f>
        <v>0</v>
      </c>
      <c r="V1067" s="259">
        <f>ROUND(SUMIF('DV-Bewegungsdaten'!B:B,A1067,'DV-Bewegungsdaten'!E:E),5)</f>
        <v>0</v>
      </c>
      <c r="X1067" s="444"/>
      <c r="Y1067" s="444"/>
      <c r="AK1067" s="305"/>
    </row>
    <row r="1068" spans="1:37" ht="15" customHeight="1" x14ac:dyDescent="0.25">
      <c r="A1068" s="103" t="s">
        <v>1806</v>
      </c>
      <c r="B1068" s="101" t="s">
        <v>2068</v>
      </c>
      <c r="C1068" s="101" t="s">
        <v>4155</v>
      </c>
      <c r="D1068" s="101" t="s">
        <v>1807</v>
      </c>
      <c r="E1068" s="101" t="s">
        <v>1536</v>
      </c>
      <c r="F1068" s="102">
        <v>14.9</v>
      </c>
      <c r="G1068" s="102">
        <v>15.1</v>
      </c>
      <c r="H1068" s="102">
        <v>11.92</v>
      </c>
      <c r="I1068" s="102"/>
      <c r="J1068" s="445"/>
      <c r="K1068" s="258">
        <f>ROUND(SUMIF('VGT-Bewegungsdaten'!B:B,A1068,'VGT-Bewegungsdaten'!D:D),3)</f>
        <v>0</v>
      </c>
      <c r="L1068" s="259">
        <f>ROUND(SUMIF('VGT-Bewegungsdaten'!B:B,$A1068,'VGT-Bewegungsdaten'!E:E),5)</f>
        <v>0</v>
      </c>
      <c r="N1068" s="298" t="s">
        <v>4918</v>
      </c>
      <c r="O1068" s="298" t="s">
        <v>4925</v>
      </c>
      <c r="P1068" s="261">
        <f>ROUND(SUMIF('AV-Bewegungsdaten'!B:B,A1068,'AV-Bewegungsdaten'!D:D),3)</f>
        <v>0</v>
      </c>
      <c r="Q1068" s="259">
        <f>ROUND(SUMIF('AV-Bewegungsdaten'!B:B,$A1068,'AV-Bewegungsdaten'!E:E),5)</f>
        <v>0</v>
      </c>
      <c r="S1068" s="444"/>
      <c r="T1068" s="444"/>
      <c r="U1068" s="261">
        <f>ROUND(SUMIF('DV-Bewegungsdaten'!B:B,A1068,'DV-Bewegungsdaten'!D:D),3)</f>
        <v>0</v>
      </c>
      <c r="V1068" s="259">
        <f>ROUND(SUMIF('DV-Bewegungsdaten'!B:B,A1068,'DV-Bewegungsdaten'!E:E),5)</f>
        <v>0</v>
      </c>
      <c r="X1068" s="444"/>
      <c r="Y1068" s="444"/>
      <c r="AK1068" s="305"/>
    </row>
    <row r="1069" spans="1:37" ht="15" customHeight="1" x14ac:dyDescent="0.25">
      <c r="A1069" s="103" t="s">
        <v>2709</v>
      </c>
      <c r="B1069" s="101" t="s">
        <v>2068</v>
      </c>
      <c r="C1069" s="101" t="s">
        <v>4155</v>
      </c>
      <c r="D1069" s="101" t="s">
        <v>2710</v>
      </c>
      <c r="E1069" s="101" t="s">
        <v>2536</v>
      </c>
      <c r="F1069" s="102">
        <v>14.870000000000001</v>
      </c>
      <c r="G1069" s="102">
        <v>15.07</v>
      </c>
      <c r="H1069" s="102">
        <v>11.9</v>
      </c>
      <c r="I1069" s="102"/>
      <c r="J1069" s="445"/>
      <c r="K1069" s="258">
        <f>ROUND(SUMIF('VGT-Bewegungsdaten'!B:B,A1069,'VGT-Bewegungsdaten'!D:D),3)</f>
        <v>0</v>
      </c>
      <c r="L1069" s="259">
        <f>ROUND(SUMIF('VGT-Bewegungsdaten'!B:B,$A1069,'VGT-Bewegungsdaten'!E:E),5)</f>
        <v>0</v>
      </c>
      <c r="N1069" s="298" t="s">
        <v>4918</v>
      </c>
      <c r="O1069" s="298" t="s">
        <v>4925</v>
      </c>
      <c r="P1069" s="261">
        <f>ROUND(SUMIF('AV-Bewegungsdaten'!B:B,A1069,'AV-Bewegungsdaten'!D:D),3)</f>
        <v>0</v>
      </c>
      <c r="Q1069" s="259">
        <f>ROUND(SUMIF('AV-Bewegungsdaten'!B:B,$A1069,'AV-Bewegungsdaten'!E:E),5)</f>
        <v>0</v>
      </c>
      <c r="S1069" s="444"/>
      <c r="T1069" s="444"/>
      <c r="U1069" s="261">
        <f>ROUND(SUMIF('DV-Bewegungsdaten'!B:B,A1069,'DV-Bewegungsdaten'!D:D),3)</f>
        <v>0</v>
      </c>
      <c r="V1069" s="259">
        <f>ROUND(SUMIF('DV-Bewegungsdaten'!B:B,A1069,'DV-Bewegungsdaten'!E:E),5)</f>
        <v>0</v>
      </c>
      <c r="X1069" s="444"/>
      <c r="Y1069" s="444"/>
      <c r="AK1069" s="305"/>
    </row>
    <row r="1070" spans="1:37" ht="15" customHeight="1" x14ac:dyDescent="0.25">
      <c r="A1070" s="103" t="s">
        <v>3452</v>
      </c>
      <c r="B1070" s="101" t="s">
        <v>2068</v>
      </c>
      <c r="C1070" s="101" t="s">
        <v>4155</v>
      </c>
      <c r="D1070" s="101" t="s">
        <v>3453</v>
      </c>
      <c r="E1070" s="101" t="s">
        <v>3279</v>
      </c>
      <c r="F1070" s="102">
        <v>14.84</v>
      </c>
      <c r="G1070" s="102">
        <v>15.04</v>
      </c>
      <c r="H1070" s="102">
        <v>11.87</v>
      </c>
      <c r="I1070" s="102"/>
      <c r="J1070" s="445"/>
      <c r="K1070" s="258">
        <f>ROUND(SUMIF('VGT-Bewegungsdaten'!B:B,A1070,'VGT-Bewegungsdaten'!D:D),3)</f>
        <v>0</v>
      </c>
      <c r="L1070" s="259">
        <f>ROUND(SUMIF('VGT-Bewegungsdaten'!B:B,$A1070,'VGT-Bewegungsdaten'!E:E),5)</f>
        <v>0</v>
      </c>
      <c r="N1070" s="298" t="s">
        <v>4918</v>
      </c>
      <c r="O1070" s="298" t="s">
        <v>4925</v>
      </c>
      <c r="P1070" s="261">
        <f>ROUND(SUMIF('AV-Bewegungsdaten'!B:B,A1070,'AV-Bewegungsdaten'!D:D),3)</f>
        <v>0</v>
      </c>
      <c r="Q1070" s="259">
        <f>ROUND(SUMIF('AV-Bewegungsdaten'!B:B,$A1070,'AV-Bewegungsdaten'!E:E),5)</f>
        <v>0</v>
      </c>
      <c r="S1070" s="444"/>
      <c r="T1070" s="444"/>
      <c r="U1070" s="261">
        <f>ROUND(SUMIF('DV-Bewegungsdaten'!B:B,A1070,'DV-Bewegungsdaten'!D:D),3)</f>
        <v>0</v>
      </c>
      <c r="V1070" s="259">
        <f>ROUND(SUMIF('DV-Bewegungsdaten'!B:B,A1070,'DV-Bewegungsdaten'!E:E),5)</f>
        <v>0</v>
      </c>
      <c r="X1070" s="444"/>
      <c r="Y1070" s="444"/>
      <c r="AK1070" s="305"/>
    </row>
    <row r="1071" spans="1:37" ht="15" customHeight="1" x14ac:dyDescent="0.25">
      <c r="A1071" s="103" t="s">
        <v>4214</v>
      </c>
      <c r="B1071" s="101" t="s">
        <v>2068</v>
      </c>
      <c r="C1071" s="101" t="s">
        <v>4155</v>
      </c>
      <c r="D1071" s="101" t="s">
        <v>4215</v>
      </c>
      <c r="E1071" s="101" t="s">
        <v>4040</v>
      </c>
      <c r="F1071" s="102">
        <v>14.81</v>
      </c>
      <c r="G1071" s="102">
        <v>15.01</v>
      </c>
      <c r="H1071" s="102">
        <v>11.85</v>
      </c>
      <c r="I1071" s="102"/>
      <c r="J1071" s="445"/>
      <c r="K1071" s="258">
        <f>ROUND(SUMIF('VGT-Bewegungsdaten'!B:B,A1071,'VGT-Bewegungsdaten'!D:D),3)</f>
        <v>0</v>
      </c>
      <c r="L1071" s="259">
        <f>ROUND(SUMIF('VGT-Bewegungsdaten'!B:B,$A1071,'VGT-Bewegungsdaten'!E:E),5)</f>
        <v>0</v>
      </c>
      <c r="N1071" s="298" t="s">
        <v>4918</v>
      </c>
      <c r="O1071" s="298" t="s">
        <v>4925</v>
      </c>
      <c r="P1071" s="261">
        <f>ROUND(SUMIF('AV-Bewegungsdaten'!B:B,A1071,'AV-Bewegungsdaten'!D:D),3)</f>
        <v>0</v>
      </c>
      <c r="Q1071" s="259">
        <f>ROUND(SUMIF('AV-Bewegungsdaten'!B:B,$A1071,'AV-Bewegungsdaten'!E:E),5)</f>
        <v>0</v>
      </c>
      <c r="S1071" s="444"/>
      <c r="T1071" s="444"/>
      <c r="U1071" s="261">
        <f>ROUND(SUMIF('DV-Bewegungsdaten'!B:B,A1071,'DV-Bewegungsdaten'!D:D),3)</f>
        <v>0</v>
      </c>
      <c r="V1071" s="259">
        <f>ROUND(SUMIF('DV-Bewegungsdaten'!B:B,A1071,'DV-Bewegungsdaten'!E:E),5)</f>
        <v>0</v>
      </c>
      <c r="X1071" s="444"/>
      <c r="Y1071" s="444"/>
      <c r="AK1071" s="305"/>
    </row>
    <row r="1072" spans="1:37" ht="15" customHeight="1" x14ac:dyDescent="0.25">
      <c r="A1072" s="103" t="s">
        <v>1808</v>
      </c>
      <c r="B1072" s="101" t="s">
        <v>2068</v>
      </c>
      <c r="C1072" s="101" t="s">
        <v>4155</v>
      </c>
      <c r="D1072" s="101" t="s">
        <v>1809</v>
      </c>
      <c r="E1072" s="101" t="s">
        <v>2443</v>
      </c>
      <c r="F1072" s="102">
        <v>12.9</v>
      </c>
      <c r="G1072" s="102">
        <v>13.1</v>
      </c>
      <c r="H1072" s="102">
        <v>10.32</v>
      </c>
      <c r="I1072" s="102"/>
      <c r="J1072" s="445"/>
      <c r="K1072" s="258">
        <f>ROUND(SUMIF('VGT-Bewegungsdaten'!B:B,A1072,'VGT-Bewegungsdaten'!D:D),3)</f>
        <v>0</v>
      </c>
      <c r="L1072" s="259">
        <f>ROUND(SUMIF('VGT-Bewegungsdaten'!B:B,$A1072,'VGT-Bewegungsdaten'!E:E),5)</f>
        <v>0</v>
      </c>
      <c r="N1072" s="298" t="s">
        <v>4918</v>
      </c>
      <c r="O1072" s="298" t="s">
        <v>4925</v>
      </c>
      <c r="P1072" s="261">
        <f>ROUND(SUMIF('AV-Bewegungsdaten'!B:B,A1072,'AV-Bewegungsdaten'!D:D),3)</f>
        <v>0</v>
      </c>
      <c r="Q1072" s="259">
        <f>ROUND(SUMIF('AV-Bewegungsdaten'!B:B,$A1072,'AV-Bewegungsdaten'!E:E),5)</f>
        <v>0</v>
      </c>
      <c r="S1072" s="444"/>
      <c r="T1072" s="444"/>
      <c r="U1072" s="261">
        <f>ROUND(SUMIF('DV-Bewegungsdaten'!B:B,A1072,'DV-Bewegungsdaten'!D:D),3)</f>
        <v>0</v>
      </c>
      <c r="V1072" s="259">
        <f>ROUND(SUMIF('DV-Bewegungsdaten'!B:B,A1072,'DV-Bewegungsdaten'!E:E),5)</f>
        <v>0</v>
      </c>
      <c r="X1072" s="444"/>
      <c r="Y1072" s="444"/>
      <c r="AK1072" s="305"/>
    </row>
    <row r="1073" spans="1:37" ht="15" customHeight="1" x14ac:dyDescent="0.25">
      <c r="A1073" s="103" t="s">
        <v>1810</v>
      </c>
      <c r="B1073" s="101" t="s">
        <v>2068</v>
      </c>
      <c r="C1073" s="101" t="s">
        <v>4155</v>
      </c>
      <c r="D1073" s="101" t="s">
        <v>1811</v>
      </c>
      <c r="E1073" s="101" t="s">
        <v>2446</v>
      </c>
      <c r="F1073" s="102">
        <v>14.9</v>
      </c>
      <c r="G1073" s="102">
        <v>15.1</v>
      </c>
      <c r="H1073" s="102">
        <v>11.92</v>
      </c>
      <c r="I1073" s="102"/>
      <c r="J1073" s="445"/>
      <c r="K1073" s="258">
        <f>ROUND(SUMIF('VGT-Bewegungsdaten'!B:B,A1073,'VGT-Bewegungsdaten'!D:D),3)</f>
        <v>0</v>
      </c>
      <c r="L1073" s="259">
        <f>ROUND(SUMIF('VGT-Bewegungsdaten'!B:B,$A1073,'VGT-Bewegungsdaten'!E:E),5)</f>
        <v>0</v>
      </c>
      <c r="N1073" s="298" t="s">
        <v>4918</v>
      </c>
      <c r="O1073" s="298" t="s">
        <v>4925</v>
      </c>
      <c r="P1073" s="261">
        <f>ROUND(SUMIF('AV-Bewegungsdaten'!B:B,A1073,'AV-Bewegungsdaten'!D:D),3)</f>
        <v>0</v>
      </c>
      <c r="Q1073" s="259">
        <f>ROUND(SUMIF('AV-Bewegungsdaten'!B:B,$A1073,'AV-Bewegungsdaten'!E:E),5)</f>
        <v>0</v>
      </c>
      <c r="S1073" s="444"/>
      <c r="T1073" s="444"/>
      <c r="U1073" s="261">
        <f>ROUND(SUMIF('DV-Bewegungsdaten'!B:B,A1073,'DV-Bewegungsdaten'!D:D),3)</f>
        <v>0</v>
      </c>
      <c r="V1073" s="259">
        <f>ROUND(SUMIF('DV-Bewegungsdaten'!B:B,A1073,'DV-Bewegungsdaten'!E:E),5)</f>
        <v>0</v>
      </c>
      <c r="X1073" s="444"/>
      <c r="Y1073" s="444"/>
      <c r="AK1073" s="305"/>
    </row>
    <row r="1074" spans="1:37" ht="15" customHeight="1" x14ac:dyDescent="0.25">
      <c r="A1074" s="103" t="s">
        <v>1812</v>
      </c>
      <c r="B1074" s="101" t="s">
        <v>2068</v>
      </c>
      <c r="C1074" s="101" t="s">
        <v>4155</v>
      </c>
      <c r="D1074" s="101" t="s">
        <v>1813</v>
      </c>
      <c r="E1074" s="101" t="s">
        <v>1533</v>
      </c>
      <c r="F1074" s="102">
        <v>15.9</v>
      </c>
      <c r="G1074" s="102">
        <v>16.100000000000001</v>
      </c>
      <c r="H1074" s="102">
        <v>12.72</v>
      </c>
      <c r="I1074" s="102"/>
      <c r="J1074" s="445"/>
      <c r="K1074" s="258">
        <f>ROUND(SUMIF('VGT-Bewegungsdaten'!B:B,A1074,'VGT-Bewegungsdaten'!D:D),3)</f>
        <v>0</v>
      </c>
      <c r="L1074" s="259">
        <f>ROUND(SUMIF('VGT-Bewegungsdaten'!B:B,$A1074,'VGT-Bewegungsdaten'!E:E),5)</f>
        <v>0</v>
      </c>
      <c r="N1074" s="298" t="s">
        <v>4918</v>
      </c>
      <c r="O1074" s="298" t="s">
        <v>4925</v>
      </c>
      <c r="P1074" s="261">
        <f>ROUND(SUMIF('AV-Bewegungsdaten'!B:B,A1074,'AV-Bewegungsdaten'!D:D),3)</f>
        <v>0</v>
      </c>
      <c r="Q1074" s="259">
        <f>ROUND(SUMIF('AV-Bewegungsdaten'!B:B,$A1074,'AV-Bewegungsdaten'!E:E),5)</f>
        <v>0</v>
      </c>
      <c r="S1074" s="444"/>
      <c r="T1074" s="444"/>
      <c r="U1074" s="261">
        <f>ROUND(SUMIF('DV-Bewegungsdaten'!B:B,A1074,'DV-Bewegungsdaten'!D:D),3)</f>
        <v>0</v>
      </c>
      <c r="V1074" s="259">
        <f>ROUND(SUMIF('DV-Bewegungsdaten'!B:B,A1074,'DV-Bewegungsdaten'!E:E),5)</f>
        <v>0</v>
      </c>
      <c r="X1074" s="444"/>
      <c r="Y1074" s="444"/>
      <c r="AK1074" s="305"/>
    </row>
    <row r="1075" spans="1:37" ht="15" customHeight="1" x14ac:dyDescent="0.25">
      <c r="A1075" s="103" t="s">
        <v>1814</v>
      </c>
      <c r="B1075" s="101" t="s">
        <v>2068</v>
      </c>
      <c r="C1075" s="101" t="s">
        <v>4155</v>
      </c>
      <c r="D1075" s="101" t="s">
        <v>1815</v>
      </c>
      <c r="E1075" s="101" t="s">
        <v>1536</v>
      </c>
      <c r="F1075" s="102">
        <v>15.9</v>
      </c>
      <c r="G1075" s="102">
        <v>16.100000000000001</v>
      </c>
      <c r="H1075" s="102">
        <v>12.72</v>
      </c>
      <c r="I1075" s="102"/>
      <c r="J1075" s="445"/>
      <c r="K1075" s="258">
        <f>ROUND(SUMIF('VGT-Bewegungsdaten'!B:B,A1075,'VGT-Bewegungsdaten'!D:D),3)</f>
        <v>0</v>
      </c>
      <c r="L1075" s="259">
        <f>ROUND(SUMIF('VGT-Bewegungsdaten'!B:B,$A1075,'VGT-Bewegungsdaten'!E:E),5)</f>
        <v>0</v>
      </c>
      <c r="N1075" s="298" t="s">
        <v>4918</v>
      </c>
      <c r="O1075" s="298" t="s">
        <v>4925</v>
      </c>
      <c r="P1075" s="261">
        <f>ROUND(SUMIF('AV-Bewegungsdaten'!B:B,A1075,'AV-Bewegungsdaten'!D:D),3)</f>
        <v>0</v>
      </c>
      <c r="Q1075" s="259">
        <f>ROUND(SUMIF('AV-Bewegungsdaten'!B:B,$A1075,'AV-Bewegungsdaten'!E:E),5)</f>
        <v>0</v>
      </c>
      <c r="S1075" s="444"/>
      <c r="T1075" s="444"/>
      <c r="U1075" s="261">
        <f>ROUND(SUMIF('DV-Bewegungsdaten'!B:B,A1075,'DV-Bewegungsdaten'!D:D),3)</f>
        <v>0</v>
      </c>
      <c r="V1075" s="259">
        <f>ROUND(SUMIF('DV-Bewegungsdaten'!B:B,A1075,'DV-Bewegungsdaten'!E:E),5)</f>
        <v>0</v>
      </c>
      <c r="X1075" s="444"/>
      <c r="Y1075" s="444"/>
      <c r="AK1075" s="305"/>
    </row>
    <row r="1076" spans="1:37" ht="15" customHeight="1" x14ac:dyDescent="0.25">
      <c r="A1076" s="103" t="s">
        <v>2711</v>
      </c>
      <c r="B1076" s="101" t="s">
        <v>2068</v>
      </c>
      <c r="C1076" s="101" t="s">
        <v>4155</v>
      </c>
      <c r="D1076" s="101" t="s">
        <v>2712</v>
      </c>
      <c r="E1076" s="101" t="s">
        <v>2536</v>
      </c>
      <c r="F1076" s="102">
        <v>15.870000000000001</v>
      </c>
      <c r="G1076" s="102">
        <v>16.07</v>
      </c>
      <c r="H1076" s="102">
        <v>12.7</v>
      </c>
      <c r="I1076" s="102"/>
      <c r="J1076" s="445"/>
      <c r="K1076" s="258">
        <f>ROUND(SUMIF('VGT-Bewegungsdaten'!B:B,A1076,'VGT-Bewegungsdaten'!D:D),3)</f>
        <v>0</v>
      </c>
      <c r="L1076" s="259">
        <f>ROUND(SUMIF('VGT-Bewegungsdaten'!B:B,$A1076,'VGT-Bewegungsdaten'!E:E),5)</f>
        <v>0</v>
      </c>
      <c r="N1076" s="298" t="s">
        <v>4918</v>
      </c>
      <c r="O1076" s="298" t="s">
        <v>4925</v>
      </c>
      <c r="P1076" s="261">
        <f>ROUND(SUMIF('AV-Bewegungsdaten'!B:B,A1076,'AV-Bewegungsdaten'!D:D),3)</f>
        <v>0</v>
      </c>
      <c r="Q1076" s="259">
        <f>ROUND(SUMIF('AV-Bewegungsdaten'!B:B,$A1076,'AV-Bewegungsdaten'!E:E),5)</f>
        <v>0</v>
      </c>
      <c r="S1076" s="444"/>
      <c r="T1076" s="444"/>
      <c r="U1076" s="261">
        <f>ROUND(SUMIF('DV-Bewegungsdaten'!B:B,A1076,'DV-Bewegungsdaten'!D:D),3)</f>
        <v>0</v>
      </c>
      <c r="V1076" s="259">
        <f>ROUND(SUMIF('DV-Bewegungsdaten'!B:B,A1076,'DV-Bewegungsdaten'!E:E),5)</f>
        <v>0</v>
      </c>
      <c r="X1076" s="444"/>
      <c r="Y1076" s="444"/>
      <c r="AK1076" s="305"/>
    </row>
    <row r="1077" spans="1:37" ht="15" customHeight="1" x14ac:dyDescent="0.25">
      <c r="A1077" s="103" t="s">
        <v>3454</v>
      </c>
      <c r="B1077" s="101" t="s">
        <v>2068</v>
      </c>
      <c r="C1077" s="101" t="s">
        <v>4155</v>
      </c>
      <c r="D1077" s="101" t="s">
        <v>3455</v>
      </c>
      <c r="E1077" s="101" t="s">
        <v>3279</v>
      </c>
      <c r="F1077" s="102">
        <v>15.84</v>
      </c>
      <c r="G1077" s="102">
        <v>16.04</v>
      </c>
      <c r="H1077" s="102">
        <v>12.67</v>
      </c>
      <c r="I1077" s="102"/>
      <c r="J1077" s="445"/>
      <c r="K1077" s="258">
        <f>ROUND(SUMIF('VGT-Bewegungsdaten'!B:B,A1077,'VGT-Bewegungsdaten'!D:D),3)</f>
        <v>0</v>
      </c>
      <c r="L1077" s="259">
        <f>ROUND(SUMIF('VGT-Bewegungsdaten'!B:B,$A1077,'VGT-Bewegungsdaten'!E:E),5)</f>
        <v>0</v>
      </c>
      <c r="N1077" s="298" t="s">
        <v>4918</v>
      </c>
      <c r="O1077" s="298" t="s">
        <v>4925</v>
      </c>
      <c r="P1077" s="261">
        <f>ROUND(SUMIF('AV-Bewegungsdaten'!B:B,A1077,'AV-Bewegungsdaten'!D:D),3)</f>
        <v>0</v>
      </c>
      <c r="Q1077" s="259">
        <f>ROUND(SUMIF('AV-Bewegungsdaten'!B:B,$A1077,'AV-Bewegungsdaten'!E:E),5)</f>
        <v>0</v>
      </c>
      <c r="S1077" s="444"/>
      <c r="T1077" s="444"/>
      <c r="U1077" s="261">
        <f>ROUND(SUMIF('DV-Bewegungsdaten'!B:B,A1077,'DV-Bewegungsdaten'!D:D),3)</f>
        <v>0</v>
      </c>
      <c r="V1077" s="259">
        <f>ROUND(SUMIF('DV-Bewegungsdaten'!B:B,A1077,'DV-Bewegungsdaten'!E:E),5)</f>
        <v>0</v>
      </c>
      <c r="X1077" s="444"/>
      <c r="Y1077" s="444"/>
      <c r="AK1077" s="305"/>
    </row>
    <row r="1078" spans="1:37" ht="15" customHeight="1" x14ac:dyDescent="0.25">
      <c r="A1078" s="103" t="s">
        <v>4216</v>
      </c>
      <c r="B1078" s="101" t="s">
        <v>2068</v>
      </c>
      <c r="C1078" s="101" t="s">
        <v>4155</v>
      </c>
      <c r="D1078" s="101" t="s">
        <v>4217</v>
      </c>
      <c r="E1078" s="101" t="s">
        <v>4040</v>
      </c>
      <c r="F1078" s="102">
        <v>15.81</v>
      </c>
      <c r="G1078" s="102">
        <v>16.010000000000002</v>
      </c>
      <c r="H1078" s="102">
        <v>12.65</v>
      </c>
      <c r="I1078" s="102"/>
      <c r="J1078" s="445"/>
      <c r="K1078" s="258">
        <f>ROUND(SUMIF('VGT-Bewegungsdaten'!B:B,A1078,'VGT-Bewegungsdaten'!D:D),3)</f>
        <v>0</v>
      </c>
      <c r="L1078" s="259">
        <f>ROUND(SUMIF('VGT-Bewegungsdaten'!B:B,$A1078,'VGT-Bewegungsdaten'!E:E),5)</f>
        <v>0</v>
      </c>
      <c r="N1078" s="298" t="s">
        <v>4918</v>
      </c>
      <c r="O1078" s="298" t="s">
        <v>4925</v>
      </c>
      <c r="P1078" s="261">
        <f>ROUND(SUMIF('AV-Bewegungsdaten'!B:B,A1078,'AV-Bewegungsdaten'!D:D),3)</f>
        <v>0</v>
      </c>
      <c r="Q1078" s="259">
        <f>ROUND(SUMIF('AV-Bewegungsdaten'!B:B,$A1078,'AV-Bewegungsdaten'!E:E),5)</f>
        <v>0</v>
      </c>
      <c r="S1078" s="444"/>
      <c r="T1078" s="444"/>
      <c r="U1078" s="261">
        <f>ROUND(SUMIF('DV-Bewegungsdaten'!B:B,A1078,'DV-Bewegungsdaten'!D:D),3)</f>
        <v>0</v>
      </c>
      <c r="V1078" s="259">
        <f>ROUND(SUMIF('DV-Bewegungsdaten'!B:B,A1078,'DV-Bewegungsdaten'!E:E),5)</f>
        <v>0</v>
      </c>
      <c r="X1078" s="444"/>
      <c r="Y1078" s="444"/>
      <c r="AK1078" s="305"/>
    </row>
    <row r="1079" spans="1:37" ht="15" customHeight="1" x14ac:dyDescent="0.25">
      <c r="A1079" s="103" t="s">
        <v>2468</v>
      </c>
      <c r="B1079" s="101" t="s">
        <v>2068</v>
      </c>
      <c r="C1079" s="101" t="s">
        <v>4155</v>
      </c>
      <c r="D1079" s="101" t="s">
        <v>2469</v>
      </c>
      <c r="E1079" s="101" t="s">
        <v>2443</v>
      </c>
      <c r="F1079" s="102">
        <v>17.899999999999999</v>
      </c>
      <c r="G1079" s="102">
        <v>18.099999999999998</v>
      </c>
      <c r="H1079" s="102">
        <v>14.32</v>
      </c>
      <c r="I1079" s="102"/>
      <c r="J1079" s="445"/>
      <c r="K1079" s="258">
        <f>ROUND(SUMIF('VGT-Bewegungsdaten'!B:B,A1079,'VGT-Bewegungsdaten'!D:D),3)</f>
        <v>0</v>
      </c>
      <c r="L1079" s="259">
        <f>ROUND(SUMIF('VGT-Bewegungsdaten'!B:B,$A1079,'VGT-Bewegungsdaten'!E:E),5)</f>
        <v>0</v>
      </c>
      <c r="N1079" s="298" t="s">
        <v>4918</v>
      </c>
      <c r="O1079" s="298" t="s">
        <v>4925</v>
      </c>
      <c r="P1079" s="261">
        <f>ROUND(SUMIF('AV-Bewegungsdaten'!B:B,A1079,'AV-Bewegungsdaten'!D:D),3)</f>
        <v>0</v>
      </c>
      <c r="Q1079" s="259">
        <f>ROUND(SUMIF('AV-Bewegungsdaten'!B:B,$A1079,'AV-Bewegungsdaten'!E:E),5)</f>
        <v>0</v>
      </c>
      <c r="S1079" s="444"/>
      <c r="T1079" s="444"/>
      <c r="U1079" s="261">
        <f>ROUND(SUMIF('DV-Bewegungsdaten'!B:B,A1079,'DV-Bewegungsdaten'!D:D),3)</f>
        <v>0</v>
      </c>
      <c r="V1079" s="259">
        <f>ROUND(SUMIF('DV-Bewegungsdaten'!B:B,A1079,'DV-Bewegungsdaten'!E:E),5)</f>
        <v>0</v>
      </c>
      <c r="X1079" s="444"/>
      <c r="Y1079" s="444"/>
      <c r="AK1079" s="305"/>
    </row>
    <row r="1080" spans="1:37" ht="15" customHeight="1" x14ac:dyDescent="0.25">
      <c r="A1080" s="103" t="s">
        <v>2470</v>
      </c>
      <c r="B1080" s="101" t="s">
        <v>2068</v>
      </c>
      <c r="C1080" s="101" t="s">
        <v>4155</v>
      </c>
      <c r="D1080" s="101" t="s">
        <v>2471</v>
      </c>
      <c r="E1080" s="101" t="s">
        <v>2446</v>
      </c>
      <c r="F1080" s="102">
        <v>19.899999999999999</v>
      </c>
      <c r="G1080" s="102">
        <v>20.099999999999998</v>
      </c>
      <c r="H1080" s="102">
        <v>15.92</v>
      </c>
      <c r="I1080" s="102"/>
      <c r="J1080" s="445"/>
      <c r="K1080" s="258">
        <f>ROUND(SUMIF('VGT-Bewegungsdaten'!B:B,A1080,'VGT-Bewegungsdaten'!D:D),3)</f>
        <v>0</v>
      </c>
      <c r="L1080" s="259">
        <f>ROUND(SUMIF('VGT-Bewegungsdaten'!B:B,$A1080,'VGT-Bewegungsdaten'!E:E),5)</f>
        <v>0</v>
      </c>
      <c r="N1080" s="298" t="s">
        <v>4918</v>
      </c>
      <c r="O1080" s="298" t="s">
        <v>4925</v>
      </c>
      <c r="P1080" s="261">
        <f>ROUND(SUMIF('AV-Bewegungsdaten'!B:B,A1080,'AV-Bewegungsdaten'!D:D),3)</f>
        <v>0</v>
      </c>
      <c r="Q1080" s="259">
        <f>ROUND(SUMIF('AV-Bewegungsdaten'!B:B,$A1080,'AV-Bewegungsdaten'!E:E),5)</f>
        <v>0</v>
      </c>
      <c r="S1080" s="444"/>
      <c r="T1080" s="444"/>
      <c r="U1080" s="261">
        <f>ROUND(SUMIF('DV-Bewegungsdaten'!B:B,A1080,'DV-Bewegungsdaten'!D:D),3)</f>
        <v>0</v>
      </c>
      <c r="V1080" s="259">
        <f>ROUND(SUMIF('DV-Bewegungsdaten'!B:B,A1080,'DV-Bewegungsdaten'!E:E),5)</f>
        <v>0</v>
      </c>
      <c r="X1080" s="444"/>
      <c r="Y1080" s="444"/>
      <c r="AK1080" s="305"/>
    </row>
    <row r="1081" spans="1:37" ht="15" customHeight="1" x14ac:dyDescent="0.25">
      <c r="A1081" s="103" t="s">
        <v>1816</v>
      </c>
      <c r="B1081" s="101" t="s">
        <v>2068</v>
      </c>
      <c r="C1081" s="101" t="s">
        <v>4155</v>
      </c>
      <c r="D1081" s="101" t="s">
        <v>1817</v>
      </c>
      <c r="E1081" s="101" t="s">
        <v>1533</v>
      </c>
      <c r="F1081" s="102">
        <v>20.9</v>
      </c>
      <c r="G1081" s="102">
        <v>21.099999999999998</v>
      </c>
      <c r="H1081" s="102">
        <v>16.72</v>
      </c>
      <c r="I1081" s="102"/>
      <c r="J1081" s="445"/>
      <c r="K1081" s="258">
        <f>ROUND(SUMIF('VGT-Bewegungsdaten'!B:B,A1081,'VGT-Bewegungsdaten'!D:D),3)</f>
        <v>0</v>
      </c>
      <c r="L1081" s="259">
        <f>ROUND(SUMIF('VGT-Bewegungsdaten'!B:B,$A1081,'VGT-Bewegungsdaten'!E:E),5)</f>
        <v>0</v>
      </c>
      <c r="N1081" s="298" t="s">
        <v>4918</v>
      </c>
      <c r="O1081" s="298" t="s">
        <v>4925</v>
      </c>
      <c r="P1081" s="261">
        <f>ROUND(SUMIF('AV-Bewegungsdaten'!B:B,A1081,'AV-Bewegungsdaten'!D:D),3)</f>
        <v>0</v>
      </c>
      <c r="Q1081" s="259">
        <f>ROUND(SUMIF('AV-Bewegungsdaten'!B:B,$A1081,'AV-Bewegungsdaten'!E:E),5)</f>
        <v>0</v>
      </c>
      <c r="S1081" s="444"/>
      <c r="T1081" s="444"/>
      <c r="U1081" s="261">
        <f>ROUND(SUMIF('DV-Bewegungsdaten'!B:B,A1081,'DV-Bewegungsdaten'!D:D),3)</f>
        <v>0</v>
      </c>
      <c r="V1081" s="259">
        <f>ROUND(SUMIF('DV-Bewegungsdaten'!B:B,A1081,'DV-Bewegungsdaten'!E:E),5)</f>
        <v>0</v>
      </c>
      <c r="X1081" s="444"/>
      <c r="Y1081" s="444"/>
      <c r="AK1081" s="305"/>
    </row>
    <row r="1082" spans="1:37" ht="15" customHeight="1" x14ac:dyDescent="0.25">
      <c r="A1082" s="103" t="s">
        <v>1818</v>
      </c>
      <c r="B1082" s="101" t="s">
        <v>2068</v>
      </c>
      <c r="C1082" s="101" t="s">
        <v>4155</v>
      </c>
      <c r="D1082" s="101" t="s">
        <v>1819</v>
      </c>
      <c r="E1082" s="101" t="s">
        <v>1536</v>
      </c>
      <c r="F1082" s="102">
        <v>20.9</v>
      </c>
      <c r="G1082" s="102">
        <v>21.099999999999998</v>
      </c>
      <c r="H1082" s="102">
        <v>16.72</v>
      </c>
      <c r="I1082" s="102"/>
      <c r="J1082" s="445"/>
      <c r="K1082" s="258">
        <f>ROUND(SUMIF('VGT-Bewegungsdaten'!B:B,A1082,'VGT-Bewegungsdaten'!D:D),3)</f>
        <v>0</v>
      </c>
      <c r="L1082" s="259">
        <f>ROUND(SUMIF('VGT-Bewegungsdaten'!B:B,$A1082,'VGT-Bewegungsdaten'!E:E),5)</f>
        <v>0</v>
      </c>
      <c r="N1082" s="298" t="s">
        <v>4918</v>
      </c>
      <c r="O1082" s="298" t="s">
        <v>4925</v>
      </c>
      <c r="P1082" s="261">
        <f>ROUND(SUMIF('AV-Bewegungsdaten'!B:B,A1082,'AV-Bewegungsdaten'!D:D),3)</f>
        <v>0</v>
      </c>
      <c r="Q1082" s="259">
        <f>ROUND(SUMIF('AV-Bewegungsdaten'!B:B,$A1082,'AV-Bewegungsdaten'!E:E),5)</f>
        <v>0</v>
      </c>
      <c r="S1082" s="444"/>
      <c r="T1082" s="444"/>
      <c r="U1082" s="261">
        <f>ROUND(SUMIF('DV-Bewegungsdaten'!B:B,A1082,'DV-Bewegungsdaten'!D:D),3)</f>
        <v>0</v>
      </c>
      <c r="V1082" s="259">
        <f>ROUND(SUMIF('DV-Bewegungsdaten'!B:B,A1082,'DV-Bewegungsdaten'!E:E),5)</f>
        <v>0</v>
      </c>
      <c r="X1082" s="444"/>
      <c r="Y1082" s="444"/>
      <c r="AK1082" s="305"/>
    </row>
    <row r="1083" spans="1:37" ht="15" customHeight="1" x14ac:dyDescent="0.25">
      <c r="A1083" s="103" t="s">
        <v>2713</v>
      </c>
      <c r="B1083" s="101" t="s">
        <v>2068</v>
      </c>
      <c r="C1083" s="101" t="s">
        <v>4155</v>
      </c>
      <c r="D1083" s="101" t="s">
        <v>2714</v>
      </c>
      <c r="E1083" s="101" t="s">
        <v>2536</v>
      </c>
      <c r="F1083" s="102">
        <v>20.87</v>
      </c>
      <c r="G1083" s="102">
        <v>21.07</v>
      </c>
      <c r="H1083" s="102">
        <v>16.7</v>
      </c>
      <c r="I1083" s="102"/>
      <c r="J1083" s="445"/>
      <c r="K1083" s="258">
        <f>ROUND(SUMIF('VGT-Bewegungsdaten'!B:B,A1083,'VGT-Bewegungsdaten'!D:D),3)</f>
        <v>0</v>
      </c>
      <c r="L1083" s="259">
        <f>ROUND(SUMIF('VGT-Bewegungsdaten'!B:B,$A1083,'VGT-Bewegungsdaten'!E:E),5)</f>
        <v>0</v>
      </c>
      <c r="N1083" s="298" t="s">
        <v>4918</v>
      </c>
      <c r="O1083" s="298" t="s">
        <v>4925</v>
      </c>
      <c r="P1083" s="261">
        <f>ROUND(SUMIF('AV-Bewegungsdaten'!B:B,A1083,'AV-Bewegungsdaten'!D:D),3)</f>
        <v>0</v>
      </c>
      <c r="Q1083" s="259">
        <f>ROUND(SUMIF('AV-Bewegungsdaten'!B:B,$A1083,'AV-Bewegungsdaten'!E:E),5)</f>
        <v>0</v>
      </c>
      <c r="S1083" s="444"/>
      <c r="T1083" s="444"/>
      <c r="U1083" s="261">
        <f>ROUND(SUMIF('DV-Bewegungsdaten'!B:B,A1083,'DV-Bewegungsdaten'!D:D),3)</f>
        <v>0</v>
      </c>
      <c r="V1083" s="259">
        <f>ROUND(SUMIF('DV-Bewegungsdaten'!B:B,A1083,'DV-Bewegungsdaten'!E:E),5)</f>
        <v>0</v>
      </c>
      <c r="X1083" s="444"/>
      <c r="Y1083" s="444"/>
      <c r="AK1083" s="305"/>
    </row>
    <row r="1084" spans="1:37" ht="15" customHeight="1" x14ac:dyDescent="0.25">
      <c r="A1084" s="103" t="s">
        <v>3456</v>
      </c>
      <c r="B1084" s="101" t="s">
        <v>2068</v>
      </c>
      <c r="C1084" s="101" t="s">
        <v>4155</v>
      </c>
      <c r="D1084" s="101" t="s">
        <v>3457</v>
      </c>
      <c r="E1084" s="101" t="s">
        <v>3279</v>
      </c>
      <c r="F1084" s="102">
        <v>20.84</v>
      </c>
      <c r="G1084" s="102">
        <v>21.04</v>
      </c>
      <c r="H1084" s="102">
        <v>16.670000000000002</v>
      </c>
      <c r="I1084" s="102"/>
      <c r="J1084" s="445"/>
      <c r="K1084" s="258">
        <f>ROUND(SUMIF('VGT-Bewegungsdaten'!B:B,A1084,'VGT-Bewegungsdaten'!D:D),3)</f>
        <v>0</v>
      </c>
      <c r="L1084" s="259">
        <f>ROUND(SUMIF('VGT-Bewegungsdaten'!B:B,$A1084,'VGT-Bewegungsdaten'!E:E),5)</f>
        <v>0</v>
      </c>
      <c r="N1084" s="298" t="s">
        <v>4918</v>
      </c>
      <c r="O1084" s="298" t="s">
        <v>4925</v>
      </c>
      <c r="P1084" s="261">
        <f>ROUND(SUMIF('AV-Bewegungsdaten'!B:B,A1084,'AV-Bewegungsdaten'!D:D),3)</f>
        <v>0</v>
      </c>
      <c r="Q1084" s="259">
        <f>ROUND(SUMIF('AV-Bewegungsdaten'!B:B,$A1084,'AV-Bewegungsdaten'!E:E),5)</f>
        <v>0</v>
      </c>
      <c r="S1084" s="444"/>
      <c r="T1084" s="444"/>
      <c r="U1084" s="261">
        <f>ROUND(SUMIF('DV-Bewegungsdaten'!B:B,A1084,'DV-Bewegungsdaten'!D:D),3)</f>
        <v>0</v>
      </c>
      <c r="V1084" s="259">
        <f>ROUND(SUMIF('DV-Bewegungsdaten'!B:B,A1084,'DV-Bewegungsdaten'!E:E),5)</f>
        <v>0</v>
      </c>
      <c r="X1084" s="444"/>
      <c r="Y1084" s="444"/>
      <c r="AK1084" s="305"/>
    </row>
    <row r="1085" spans="1:37" ht="15" customHeight="1" x14ac:dyDescent="0.25">
      <c r="A1085" s="103" t="s">
        <v>4218</v>
      </c>
      <c r="B1085" s="101" t="s">
        <v>2068</v>
      </c>
      <c r="C1085" s="101" t="s">
        <v>4155</v>
      </c>
      <c r="D1085" s="101" t="s">
        <v>4219</v>
      </c>
      <c r="E1085" s="101" t="s">
        <v>4040</v>
      </c>
      <c r="F1085" s="102">
        <v>20.810000000000002</v>
      </c>
      <c r="G1085" s="102">
        <v>21.01</v>
      </c>
      <c r="H1085" s="102">
        <v>16.649999999999999</v>
      </c>
      <c r="I1085" s="102"/>
      <c r="J1085" s="445"/>
      <c r="K1085" s="258">
        <f>ROUND(SUMIF('VGT-Bewegungsdaten'!B:B,A1085,'VGT-Bewegungsdaten'!D:D),3)</f>
        <v>0</v>
      </c>
      <c r="L1085" s="259">
        <f>ROUND(SUMIF('VGT-Bewegungsdaten'!B:B,$A1085,'VGT-Bewegungsdaten'!E:E),5)</f>
        <v>0</v>
      </c>
      <c r="N1085" s="298" t="s">
        <v>4918</v>
      </c>
      <c r="O1085" s="298" t="s">
        <v>4925</v>
      </c>
      <c r="P1085" s="261">
        <f>ROUND(SUMIF('AV-Bewegungsdaten'!B:B,A1085,'AV-Bewegungsdaten'!D:D),3)</f>
        <v>0</v>
      </c>
      <c r="Q1085" s="259">
        <f>ROUND(SUMIF('AV-Bewegungsdaten'!B:B,$A1085,'AV-Bewegungsdaten'!E:E),5)</f>
        <v>0</v>
      </c>
      <c r="S1085" s="444"/>
      <c r="T1085" s="444"/>
      <c r="U1085" s="261">
        <f>ROUND(SUMIF('DV-Bewegungsdaten'!B:B,A1085,'DV-Bewegungsdaten'!D:D),3)</f>
        <v>0</v>
      </c>
      <c r="V1085" s="259">
        <f>ROUND(SUMIF('DV-Bewegungsdaten'!B:B,A1085,'DV-Bewegungsdaten'!E:E),5)</f>
        <v>0</v>
      </c>
      <c r="X1085" s="444"/>
      <c r="Y1085" s="444"/>
      <c r="AK1085" s="305"/>
    </row>
    <row r="1086" spans="1:37" ht="15" customHeight="1" x14ac:dyDescent="0.25">
      <c r="A1086" s="103" t="s">
        <v>1820</v>
      </c>
      <c r="B1086" s="101" t="s">
        <v>2068</v>
      </c>
      <c r="C1086" s="101" t="s">
        <v>4155</v>
      </c>
      <c r="D1086" s="101" t="s">
        <v>1821</v>
      </c>
      <c r="E1086" s="101" t="s">
        <v>2443</v>
      </c>
      <c r="F1086" s="102">
        <v>18.899999999999999</v>
      </c>
      <c r="G1086" s="102">
        <v>19.099999999999998</v>
      </c>
      <c r="H1086" s="102">
        <v>15.12</v>
      </c>
      <c r="I1086" s="102"/>
      <c r="J1086" s="445"/>
      <c r="K1086" s="258">
        <f>ROUND(SUMIF('VGT-Bewegungsdaten'!B:B,A1086,'VGT-Bewegungsdaten'!D:D),3)</f>
        <v>0</v>
      </c>
      <c r="L1086" s="259">
        <f>ROUND(SUMIF('VGT-Bewegungsdaten'!B:B,$A1086,'VGT-Bewegungsdaten'!E:E),5)</f>
        <v>0</v>
      </c>
      <c r="N1086" s="298" t="s">
        <v>4918</v>
      </c>
      <c r="O1086" s="298" t="s">
        <v>4925</v>
      </c>
      <c r="P1086" s="261">
        <f>ROUND(SUMIF('AV-Bewegungsdaten'!B:B,A1086,'AV-Bewegungsdaten'!D:D),3)</f>
        <v>0</v>
      </c>
      <c r="Q1086" s="259">
        <f>ROUND(SUMIF('AV-Bewegungsdaten'!B:B,$A1086,'AV-Bewegungsdaten'!E:E),5)</f>
        <v>0</v>
      </c>
      <c r="S1086" s="444"/>
      <c r="T1086" s="444"/>
      <c r="U1086" s="261">
        <f>ROUND(SUMIF('DV-Bewegungsdaten'!B:B,A1086,'DV-Bewegungsdaten'!D:D),3)</f>
        <v>0</v>
      </c>
      <c r="V1086" s="259">
        <f>ROUND(SUMIF('DV-Bewegungsdaten'!B:B,A1086,'DV-Bewegungsdaten'!E:E),5)</f>
        <v>0</v>
      </c>
      <c r="X1086" s="444"/>
      <c r="Y1086" s="444"/>
      <c r="AK1086" s="305"/>
    </row>
    <row r="1087" spans="1:37" ht="15" customHeight="1" x14ac:dyDescent="0.25">
      <c r="A1087" s="103" t="s">
        <v>1822</v>
      </c>
      <c r="B1087" s="101" t="s">
        <v>2068</v>
      </c>
      <c r="C1087" s="101" t="s">
        <v>4155</v>
      </c>
      <c r="D1087" s="101" t="s">
        <v>1823</v>
      </c>
      <c r="E1087" s="101" t="s">
        <v>2446</v>
      </c>
      <c r="F1087" s="102">
        <v>20.9</v>
      </c>
      <c r="G1087" s="102">
        <v>21.099999999999998</v>
      </c>
      <c r="H1087" s="102">
        <v>16.72</v>
      </c>
      <c r="I1087" s="102"/>
      <c r="J1087" s="445"/>
      <c r="K1087" s="258">
        <f>ROUND(SUMIF('VGT-Bewegungsdaten'!B:B,A1087,'VGT-Bewegungsdaten'!D:D),3)</f>
        <v>0</v>
      </c>
      <c r="L1087" s="259">
        <f>ROUND(SUMIF('VGT-Bewegungsdaten'!B:B,$A1087,'VGT-Bewegungsdaten'!E:E),5)</f>
        <v>0</v>
      </c>
      <c r="N1087" s="298" t="s">
        <v>4918</v>
      </c>
      <c r="O1087" s="298" t="s">
        <v>4925</v>
      </c>
      <c r="P1087" s="261">
        <f>ROUND(SUMIF('AV-Bewegungsdaten'!B:B,A1087,'AV-Bewegungsdaten'!D:D),3)</f>
        <v>0</v>
      </c>
      <c r="Q1087" s="259">
        <f>ROUND(SUMIF('AV-Bewegungsdaten'!B:B,$A1087,'AV-Bewegungsdaten'!E:E),5)</f>
        <v>0</v>
      </c>
      <c r="S1087" s="444"/>
      <c r="T1087" s="444"/>
      <c r="U1087" s="261">
        <f>ROUND(SUMIF('DV-Bewegungsdaten'!B:B,A1087,'DV-Bewegungsdaten'!D:D),3)</f>
        <v>0</v>
      </c>
      <c r="V1087" s="259">
        <f>ROUND(SUMIF('DV-Bewegungsdaten'!B:B,A1087,'DV-Bewegungsdaten'!E:E),5)</f>
        <v>0</v>
      </c>
      <c r="X1087" s="444"/>
      <c r="Y1087" s="444"/>
      <c r="AK1087" s="305"/>
    </row>
    <row r="1088" spans="1:37" ht="15" customHeight="1" x14ac:dyDescent="0.25">
      <c r="A1088" s="103" t="s">
        <v>1824</v>
      </c>
      <c r="B1088" s="101" t="s">
        <v>2068</v>
      </c>
      <c r="C1088" s="101" t="s">
        <v>4155</v>
      </c>
      <c r="D1088" s="101" t="s">
        <v>1825</v>
      </c>
      <c r="E1088" s="101" t="s">
        <v>1533</v>
      </c>
      <c r="F1088" s="102">
        <v>21.9</v>
      </c>
      <c r="G1088" s="102">
        <v>22.099999999999998</v>
      </c>
      <c r="H1088" s="102">
        <v>17.52</v>
      </c>
      <c r="I1088" s="102"/>
      <c r="J1088" s="445"/>
      <c r="K1088" s="258">
        <f>ROUND(SUMIF('VGT-Bewegungsdaten'!B:B,A1088,'VGT-Bewegungsdaten'!D:D),3)</f>
        <v>0</v>
      </c>
      <c r="L1088" s="259">
        <f>ROUND(SUMIF('VGT-Bewegungsdaten'!B:B,$A1088,'VGT-Bewegungsdaten'!E:E),5)</f>
        <v>0</v>
      </c>
      <c r="N1088" s="298" t="s">
        <v>4918</v>
      </c>
      <c r="O1088" s="298" t="s">
        <v>4925</v>
      </c>
      <c r="P1088" s="261">
        <f>ROUND(SUMIF('AV-Bewegungsdaten'!B:B,A1088,'AV-Bewegungsdaten'!D:D),3)</f>
        <v>0</v>
      </c>
      <c r="Q1088" s="259">
        <f>ROUND(SUMIF('AV-Bewegungsdaten'!B:B,$A1088,'AV-Bewegungsdaten'!E:E),5)</f>
        <v>0</v>
      </c>
      <c r="S1088" s="444"/>
      <c r="T1088" s="444"/>
      <c r="U1088" s="261">
        <f>ROUND(SUMIF('DV-Bewegungsdaten'!B:B,A1088,'DV-Bewegungsdaten'!D:D),3)</f>
        <v>0</v>
      </c>
      <c r="V1088" s="259">
        <f>ROUND(SUMIF('DV-Bewegungsdaten'!B:B,A1088,'DV-Bewegungsdaten'!E:E),5)</f>
        <v>0</v>
      </c>
      <c r="X1088" s="444"/>
      <c r="Y1088" s="444"/>
      <c r="AK1088" s="305"/>
    </row>
    <row r="1089" spans="1:37" ht="15" customHeight="1" x14ac:dyDescent="0.25">
      <c r="A1089" s="103" t="s">
        <v>1826</v>
      </c>
      <c r="B1089" s="101" t="s">
        <v>2068</v>
      </c>
      <c r="C1089" s="101" t="s">
        <v>4155</v>
      </c>
      <c r="D1089" s="101" t="s">
        <v>1827</v>
      </c>
      <c r="E1089" s="101" t="s">
        <v>1536</v>
      </c>
      <c r="F1089" s="102">
        <v>21.9</v>
      </c>
      <c r="G1089" s="102">
        <v>22.099999999999998</v>
      </c>
      <c r="H1089" s="102">
        <v>17.52</v>
      </c>
      <c r="I1089" s="102"/>
      <c r="J1089" s="445"/>
      <c r="K1089" s="258">
        <f>ROUND(SUMIF('VGT-Bewegungsdaten'!B:B,A1089,'VGT-Bewegungsdaten'!D:D),3)</f>
        <v>0</v>
      </c>
      <c r="L1089" s="259">
        <f>ROUND(SUMIF('VGT-Bewegungsdaten'!B:B,$A1089,'VGT-Bewegungsdaten'!E:E),5)</f>
        <v>0</v>
      </c>
      <c r="N1089" s="298" t="s">
        <v>4918</v>
      </c>
      <c r="O1089" s="298" t="s">
        <v>4925</v>
      </c>
      <c r="P1089" s="261">
        <f>ROUND(SUMIF('AV-Bewegungsdaten'!B:B,A1089,'AV-Bewegungsdaten'!D:D),3)</f>
        <v>0</v>
      </c>
      <c r="Q1089" s="259">
        <f>ROUND(SUMIF('AV-Bewegungsdaten'!B:B,$A1089,'AV-Bewegungsdaten'!E:E),5)</f>
        <v>0</v>
      </c>
      <c r="S1089" s="444"/>
      <c r="T1089" s="444"/>
      <c r="U1089" s="261">
        <f>ROUND(SUMIF('DV-Bewegungsdaten'!B:B,A1089,'DV-Bewegungsdaten'!D:D),3)</f>
        <v>0</v>
      </c>
      <c r="V1089" s="259">
        <f>ROUND(SUMIF('DV-Bewegungsdaten'!B:B,A1089,'DV-Bewegungsdaten'!E:E),5)</f>
        <v>0</v>
      </c>
      <c r="X1089" s="444"/>
      <c r="Y1089" s="444"/>
      <c r="AK1089" s="305"/>
    </row>
    <row r="1090" spans="1:37" ht="15" customHeight="1" x14ac:dyDescent="0.25">
      <c r="A1090" s="103" t="s">
        <v>2715</v>
      </c>
      <c r="B1090" s="101" t="s">
        <v>2068</v>
      </c>
      <c r="C1090" s="101" t="s">
        <v>4155</v>
      </c>
      <c r="D1090" s="101" t="s">
        <v>2716</v>
      </c>
      <c r="E1090" s="101" t="s">
        <v>2536</v>
      </c>
      <c r="F1090" s="102">
        <v>21.87</v>
      </c>
      <c r="G1090" s="102">
        <v>22.07</v>
      </c>
      <c r="H1090" s="102">
        <v>17.5</v>
      </c>
      <c r="I1090" s="102"/>
      <c r="J1090" s="445"/>
      <c r="K1090" s="258">
        <f>ROUND(SUMIF('VGT-Bewegungsdaten'!B:B,A1090,'VGT-Bewegungsdaten'!D:D),3)</f>
        <v>0</v>
      </c>
      <c r="L1090" s="259">
        <f>ROUND(SUMIF('VGT-Bewegungsdaten'!B:B,$A1090,'VGT-Bewegungsdaten'!E:E),5)</f>
        <v>0</v>
      </c>
      <c r="N1090" s="298" t="s">
        <v>4918</v>
      </c>
      <c r="O1090" s="298" t="s">
        <v>4925</v>
      </c>
      <c r="P1090" s="261">
        <f>ROUND(SUMIF('AV-Bewegungsdaten'!B:B,A1090,'AV-Bewegungsdaten'!D:D),3)</f>
        <v>0</v>
      </c>
      <c r="Q1090" s="259">
        <f>ROUND(SUMIF('AV-Bewegungsdaten'!B:B,$A1090,'AV-Bewegungsdaten'!E:E),5)</f>
        <v>0</v>
      </c>
      <c r="S1090" s="444"/>
      <c r="T1090" s="444"/>
      <c r="U1090" s="261">
        <f>ROUND(SUMIF('DV-Bewegungsdaten'!B:B,A1090,'DV-Bewegungsdaten'!D:D),3)</f>
        <v>0</v>
      </c>
      <c r="V1090" s="259">
        <f>ROUND(SUMIF('DV-Bewegungsdaten'!B:B,A1090,'DV-Bewegungsdaten'!E:E),5)</f>
        <v>0</v>
      </c>
      <c r="X1090" s="444"/>
      <c r="Y1090" s="444"/>
      <c r="AK1090" s="305"/>
    </row>
    <row r="1091" spans="1:37" ht="15" customHeight="1" x14ac:dyDescent="0.25">
      <c r="A1091" s="103" t="s">
        <v>3458</v>
      </c>
      <c r="B1091" s="101" t="s">
        <v>2068</v>
      </c>
      <c r="C1091" s="101" t="s">
        <v>4155</v>
      </c>
      <c r="D1091" s="101" t="s">
        <v>3459</v>
      </c>
      <c r="E1091" s="101" t="s">
        <v>3279</v>
      </c>
      <c r="F1091" s="102">
        <v>21.84</v>
      </c>
      <c r="G1091" s="102">
        <v>22.04</v>
      </c>
      <c r="H1091" s="102">
        <v>17.47</v>
      </c>
      <c r="I1091" s="102"/>
      <c r="J1091" s="445"/>
      <c r="K1091" s="258">
        <f>ROUND(SUMIF('VGT-Bewegungsdaten'!B:B,A1091,'VGT-Bewegungsdaten'!D:D),3)</f>
        <v>0</v>
      </c>
      <c r="L1091" s="259">
        <f>ROUND(SUMIF('VGT-Bewegungsdaten'!B:B,$A1091,'VGT-Bewegungsdaten'!E:E),5)</f>
        <v>0</v>
      </c>
      <c r="N1091" s="298" t="s">
        <v>4918</v>
      </c>
      <c r="O1091" s="298" t="s">
        <v>4925</v>
      </c>
      <c r="P1091" s="261">
        <f>ROUND(SUMIF('AV-Bewegungsdaten'!B:B,A1091,'AV-Bewegungsdaten'!D:D),3)</f>
        <v>0</v>
      </c>
      <c r="Q1091" s="259">
        <f>ROUND(SUMIF('AV-Bewegungsdaten'!B:B,$A1091,'AV-Bewegungsdaten'!E:E),5)</f>
        <v>0</v>
      </c>
      <c r="S1091" s="444"/>
      <c r="T1091" s="444"/>
      <c r="U1091" s="261">
        <f>ROUND(SUMIF('DV-Bewegungsdaten'!B:B,A1091,'DV-Bewegungsdaten'!D:D),3)</f>
        <v>0</v>
      </c>
      <c r="V1091" s="259">
        <f>ROUND(SUMIF('DV-Bewegungsdaten'!B:B,A1091,'DV-Bewegungsdaten'!E:E),5)</f>
        <v>0</v>
      </c>
      <c r="X1091" s="444"/>
      <c r="Y1091" s="444"/>
      <c r="AK1091" s="305"/>
    </row>
    <row r="1092" spans="1:37" ht="15" customHeight="1" x14ac:dyDescent="0.25">
      <c r="A1092" s="103" t="s">
        <v>4220</v>
      </c>
      <c r="B1092" s="101" t="s">
        <v>2068</v>
      </c>
      <c r="C1092" s="101" t="s">
        <v>4155</v>
      </c>
      <c r="D1092" s="101" t="s">
        <v>4221</v>
      </c>
      <c r="E1092" s="101" t="s">
        <v>4040</v>
      </c>
      <c r="F1092" s="102">
        <v>21.810000000000002</v>
      </c>
      <c r="G1092" s="102">
        <v>22.01</v>
      </c>
      <c r="H1092" s="102">
        <v>17.45</v>
      </c>
      <c r="I1092" s="102"/>
      <c r="J1092" s="445"/>
      <c r="K1092" s="258">
        <f>ROUND(SUMIF('VGT-Bewegungsdaten'!B:B,A1092,'VGT-Bewegungsdaten'!D:D),3)</f>
        <v>0</v>
      </c>
      <c r="L1092" s="259">
        <f>ROUND(SUMIF('VGT-Bewegungsdaten'!B:B,$A1092,'VGT-Bewegungsdaten'!E:E),5)</f>
        <v>0</v>
      </c>
      <c r="N1092" s="298" t="s">
        <v>4918</v>
      </c>
      <c r="O1092" s="298" t="s">
        <v>4925</v>
      </c>
      <c r="P1092" s="261">
        <f>ROUND(SUMIF('AV-Bewegungsdaten'!B:B,A1092,'AV-Bewegungsdaten'!D:D),3)</f>
        <v>0</v>
      </c>
      <c r="Q1092" s="259">
        <f>ROUND(SUMIF('AV-Bewegungsdaten'!B:B,$A1092,'AV-Bewegungsdaten'!E:E),5)</f>
        <v>0</v>
      </c>
      <c r="S1092" s="444"/>
      <c r="T1092" s="444"/>
      <c r="U1092" s="261">
        <f>ROUND(SUMIF('DV-Bewegungsdaten'!B:B,A1092,'DV-Bewegungsdaten'!D:D),3)</f>
        <v>0</v>
      </c>
      <c r="V1092" s="259">
        <f>ROUND(SUMIF('DV-Bewegungsdaten'!B:B,A1092,'DV-Bewegungsdaten'!E:E),5)</f>
        <v>0</v>
      </c>
      <c r="X1092" s="444"/>
      <c r="Y1092" s="444"/>
      <c r="AK1092" s="305"/>
    </row>
    <row r="1093" spans="1:37" ht="15" customHeight="1" x14ac:dyDescent="0.25">
      <c r="A1093" s="103" t="s">
        <v>1828</v>
      </c>
      <c r="B1093" s="101" t="s">
        <v>2068</v>
      </c>
      <c r="C1093" s="101" t="s">
        <v>4155</v>
      </c>
      <c r="D1093" s="101" t="s">
        <v>1829</v>
      </c>
      <c r="E1093" s="101" t="s">
        <v>2443</v>
      </c>
      <c r="F1093" s="102">
        <v>18.899999999999999</v>
      </c>
      <c r="G1093" s="102">
        <v>19.099999999999998</v>
      </c>
      <c r="H1093" s="102">
        <v>15.12</v>
      </c>
      <c r="I1093" s="102"/>
      <c r="J1093" s="445"/>
      <c r="K1093" s="258">
        <f>ROUND(SUMIF('VGT-Bewegungsdaten'!B:B,A1093,'VGT-Bewegungsdaten'!D:D),3)</f>
        <v>0</v>
      </c>
      <c r="L1093" s="259">
        <f>ROUND(SUMIF('VGT-Bewegungsdaten'!B:B,$A1093,'VGT-Bewegungsdaten'!E:E),5)</f>
        <v>0</v>
      </c>
      <c r="N1093" s="298" t="s">
        <v>4918</v>
      </c>
      <c r="O1093" s="298" t="s">
        <v>4925</v>
      </c>
      <c r="P1093" s="261">
        <f>ROUND(SUMIF('AV-Bewegungsdaten'!B:B,A1093,'AV-Bewegungsdaten'!D:D),3)</f>
        <v>0</v>
      </c>
      <c r="Q1093" s="259">
        <f>ROUND(SUMIF('AV-Bewegungsdaten'!B:B,$A1093,'AV-Bewegungsdaten'!E:E),5)</f>
        <v>0</v>
      </c>
      <c r="S1093" s="444"/>
      <c r="T1093" s="444"/>
      <c r="U1093" s="261">
        <f>ROUND(SUMIF('DV-Bewegungsdaten'!B:B,A1093,'DV-Bewegungsdaten'!D:D),3)</f>
        <v>0</v>
      </c>
      <c r="V1093" s="259">
        <f>ROUND(SUMIF('DV-Bewegungsdaten'!B:B,A1093,'DV-Bewegungsdaten'!E:E),5)</f>
        <v>0</v>
      </c>
      <c r="X1093" s="444"/>
      <c r="Y1093" s="444"/>
      <c r="AK1093" s="305"/>
    </row>
    <row r="1094" spans="1:37" ht="15" customHeight="1" x14ac:dyDescent="0.25">
      <c r="A1094" s="103" t="s">
        <v>1830</v>
      </c>
      <c r="B1094" s="101" t="s">
        <v>2068</v>
      </c>
      <c r="C1094" s="101" t="s">
        <v>4155</v>
      </c>
      <c r="D1094" s="101" t="s">
        <v>1831</v>
      </c>
      <c r="E1094" s="101" t="s">
        <v>2446</v>
      </c>
      <c r="F1094" s="102">
        <v>20.9</v>
      </c>
      <c r="G1094" s="102">
        <v>21.099999999999998</v>
      </c>
      <c r="H1094" s="102">
        <v>16.72</v>
      </c>
      <c r="I1094" s="102"/>
      <c r="J1094" s="445"/>
      <c r="K1094" s="258">
        <f>ROUND(SUMIF('VGT-Bewegungsdaten'!B:B,A1094,'VGT-Bewegungsdaten'!D:D),3)</f>
        <v>0</v>
      </c>
      <c r="L1094" s="259">
        <f>ROUND(SUMIF('VGT-Bewegungsdaten'!B:B,$A1094,'VGT-Bewegungsdaten'!E:E),5)</f>
        <v>0</v>
      </c>
      <c r="N1094" s="298" t="s">
        <v>4918</v>
      </c>
      <c r="O1094" s="298" t="s">
        <v>4925</v>
      </c>
      <c r="P1094" s="261">
        <f>ROUND(SUMIF('AV-Bewegungsdaten'!B:B,A1094,'AV-Bewegungsdaten'!D:D),3)</f>
        <v>0</v>
      </c>
      <c r="Q1094" s="259">
        <f>ROUND(SUMIF('AV-Bewegungsdaten'!B:B,$A1094,'AV-Bewegungsdaten'!E:E),5)</f>
        <v>0</v>
      </c>
      <c r="S1094" s="444"/>
      <c r="T1094" s="444"/>
      <c r="U1094" s="261">
        <f>ROUND(SUMIF('DV-Bewegungsdaten'!B:B,A1094,'DV-Bewegungsdaten'!D:D),3)</f>
        <v>0</v>
      </c>
      <c r="V1094" s="259">
        <f>ROUND(SUMIF('DV-Bewegungsdaten'!B:B,A1094,'DV-Bewegungsdaten'!E:E),5)</f>
        <v>0</v>
      </c>
      <c r="X1094" s="444"/>
      <c r="Y1094" s="444"/>
      <c r="AK1094" s="305"/>
    </row>
    <row r="1095" spans="1:37" ht="15" customHeight="1" x14ac:dyDescent="0.25">
      <c r="A1095" s="103" t="s">
        <v>1832</v>
      </c>
      <c r="B1095" s="101" t="s">
        <v>2068</v>
      </c>
      <c r="C1095" s="101" t="s">
        <v>4155</v>
      </c>
      <c r="D1095" s="101" t="s">
        <v>1833</v>
      </c>
      <c r="E1095" s="101" t="s">
        <v>1533</v>
      </c>
      <c r="F1095" s="102">
        <v>21.9</v>
      </c>
      <c r="G1095" s="102">
        <v>22.099999999999998</v>
      </c>
      <c r="H1095" s="102">
        <v>17.52</v>
      </c>
      <c r="I1095" s="102"/>
      <c r="J1095" s="445"/>
      <c r="K1095" s="258">
        <f>ROUND(SUMIF('VGT-Bewegungsdaten'!B:B,A1095,'VGT-Bewegungsdaten'!D:D),3)</f>
        <v>0</v>
      </c>
      <c r="L1095" s="259">
        <f>ROUND(SUMIF('VGT-Bewegungsdaten'!B:B,$A1095,'VGT-Bewegungsdaten'!E:E),5)</f>
        <v>0</v>
      </c>
      <c r="N1095" s="298" t="s">
        <v>4918</v>
      </c>
      <c r="O1095" s="298" t="s">
        <v>4925</v>
      </c>
      <c r="P1095" s="261">
        <f>ROUND(SUMIF('AV-Bewegungsdaten'!B:B,A1095,'AV-Bewegungsdaten'!D:D),3)</f>
        <v>0</v>
      </c>
      <c r="Q1095" s="259">
        <f>ROUND(SUMIF('AV-Bewegungsdaten'!B:B,$A1095,'AV-Bewegungsdaten'!E:E),5)</f>
        <v>0</v>
      </c>
      <c r="S1095" s="444"/>
      <c r="T1095" s="444"/>
      <c r="U1095" s="261">
        <f>ROUND(SUMIF('DV-Bewegungsdaten'!B:B,A1095,'DV-Bewegungsdaten'!D:D),3)</f>
        <v>0</v>
      </c>
      <c r="V1095" s="259">
        <f>ROUND(SUMIF('DV-Bewegungsdaten'!B:B,A1095,'DV-Bewegungsdaten'!E:E),5)</f>
        <v>0</v>
      </c>
      <c r="X1095" s="444"/>
      <c r="Y1095" s="444"/>
      <c r="AK1095" s="305"/>
    </row>
    <row r="1096" spans="1:37" ht="15" customHeight="1" x14ac:dyDescent="0.25">
      <c r="A1096" s="103" t="s">
        <v>1834</v>
      </c>
      <c r="B1096" s="101" t="s">
        <v>2068</v>
      </c>
      <c r="C1096" s="101" t="s">
        <v>4155</v>
      </c>
      <c r="D1096" s="101" t="s">
        <v>1835</v>
      </c>
      <c r="E1096" s="101" t="s">
        <v>1536</v>
      </c>
      <c r="F1096" s="102">
        <v>21.9</v>
      </c>
      <c r="G1096" s="102">
        <v>22.099999999999998</v>
      </c>
      <c r="H1096" s="102">
        <v>17.52</v>
      </c>
      <c r="I1096" s="102"/>
      <c r="J1096" s="445"/>
      <c r="K1096" s="258">
        <f>ROUND(SUMIF('VGT-Bewegungsdaten'!B:B,A1096,'VGT-Bewegungsdaten'!D:D),3)</f>
        <v>0</v>
      </c>
      <c r="L1096" s="259">
        <f>ROUND(SUMIF('VGT-Bewegungsdaten'!B:B,$A1096,'VGT-Bewegungsdaten'!E:E),5)</f>
        <v>0</v>
      </c>
      <c r="N1096" s="298" t="s">
        <v>4918</v>
      </c>
      <c r="O1096" s="298" t="s">
        <v>4925</v>
      </c>
      <c r="P1096" s="261">
        <f>ROUND(SUMIF('AV-Bewegungsdaten'!B:B,A1096,'AV-Bewegungsdaten'!D:D),3)</f>
        <v>0</v>
      </c>
      <c r="Q1096" s="259">
        <f>ROUND(SUMIF('AV-Bewegungsdaten'!B:B,$A1096,'AV-Bewegungsdaten'!E:E),5)</f>
        <v>0</v>
      </c>
      <c r="S1096" s="444"/>
      <c r="T1096" s="444"/>
      <c r="U1096" s="261">
        <f>ROUND(SUMIF('DV-Bewegungsdaten'!B:B,A1096,'DV-Bewegungsdaten'!D:D),3)</f>
        <v>0</v>
      </c>
      <c r="V1096" s="259">
        <f>ROUND(SUMIF('DV-Bewegungsdaten'!B:B,A1096,'DV-Bewegungsdaten'!E:E),5)</f>
        <v>0</v>
      </c>
      <c r="X1096" s="444"/>
      <c r="Y1096" s="444"/>
      <c r="AK1096" s="305"/>
    </row>
    <row r="1097" spans="1:37" ht="15" customHeight="1" x14ac:dyDescent="0.25">
      <c r="A1097" s="103" t="s">
        <v>2717</v>
      </c>
      <c r="B1097" s="101" t="s">
        <v>2068</v>
      </c>
      <c r="C1097" s="101" t="s">
        <v>4155</v>
      </c>
      <c r="D1097" s="101" t="s">
        <v>2718</v>
      </c>
      <c r="E1097" s="101" t="s">
        <v>2536</v>
      </c>
      <c r="F1097" s="102">
        <v>21.87</v>
      </c>
      <c r="G1097" s="102">
        <v>22.07</v>
      </c>
      <c r="H1097" s="102">
        <v>17.5</v>
      </c>
      <c r="I1097" s="102"/>
      <c r="J1097" s="445"/>
      <c r="K1097" s="258">
        <f>ROUND(SUMIF('VGT-Bewegungsdaten'!B:B,A1097,'VGT-Bewegungsdaten'!D:D),3)</f>
        <v>0</v>
      </c>
      <c r="L1097" s="259">
        <f>ROUND(SUMIF('VGT-Bewegungsdaten'!B:B,$A1097,'VGT-Bewegungsdaten'!E:E),5)</f>
        <v>0</v>
      </c>
      <c r="N1097" s="298" t="s">
        <v>4918</v>
      </c>
      <c r="O1097" s="298" t="s">
        <v>4925</v>
      </c>
      <c r="P1097" s="261">
        <f>ROUND(SUMIF('AV-Bewegungsdaten'!B:B,A1097,'AV-Bewegungsdaten'!D:D),3)</f>
        <v>0</v>
      </c>
      <c r="Q1097" s="259">
        <f>ROUND(SUMIF('AV-Bewegungsdaten'!B:B,$A1097,'AV-Bewegungsdaten'!E:E),5)</f>
        <v>0</v>
      </c>
      <c r="S1097" s="444"/>
      <c r="T1097" s="444"/>
      <c r="U1097" s="261">
        <f>ROUND(SUMIF('DV-Bewegungsdaten'!B:B,A1097,'DV-Bewegungsdaten'!D:D),3)</f>
        <v>0</v>
      </c>
      <c r="V1097" s="259">
        <f>ROUND(SUMIF('DV-Bewegungsdaten'!B:B,A1097,'DV-Bewegungsdaten'!E:E),5)</f>
        <v>0</v>
      </c>
      <c r="X1097" s="444"/>
      <c r="Y1097" s="444"/>
      <c r="AK1097" s="305"/>
    </row>
    <row r="1098" spans="1:37" ht="15" customHeight="1" x14ac:dyDescent="0.25">
      <c r="A1098" s="103" t="s">
        <v>3460</v>
      </c>
      <c r="B1098" s="101" t="s">
        <v>2068</v>
      </c>
      <c r="C1098" s="101" t="s">
        <v>4155</v>
      </c>
      <c r="D1098" s="101" t="s">
        <v>3461</v>
      </c>
      <c r="E1098" s="101" t="s">
        <v>3279</v>
      </c>
      <c r="F1098" s="102">
        <v>21.84</v>
      </c>
      <c r="G1098" s="102">
        <v>22.04</v>
      </c>
      <c r="H1098" s="102">
        <v>17.47</v>
      </c>
      <c r="I1098" s="102"/>
      <c r="J1098" s="445"/>
      <c r="K1098" s="258">
        <f>ROUND(SUMIF('VGT-Bewegungsdaten'!B:B,A1098,'VGT-Bewegungsdaten'!D:D),3)</f>
        <v>0</v>
      </c>
      <c r="L1098" s="259">
        <f>ROUND(SUMIF('VGT-Bewegungsdaten'!B:B,$A1098,'VGT-Bewegungsdaten'!E:E),5)</f>
        <v>0</v>
      </c>
      <c r="N1098" s="298" t="s">
        <v>4918</v>
      </c>
      <c r="O1098" s="298" t="s">
        <v>4925</v>
      </c>
      <c r="P1098" s="261">
        <f>ROUND(SUMIF('AV-Bewegungsdaten'!B:B,A1098,'AV-Bewegungsdaten'!D:D),3)</f>
        <v>0</v>
      </c>
      <c r="Q1098" s="259">
        <f>ROUND(SUMIF('AV-Bewegungsdaten'!B:B,$A1098,'AV-Bewegungsdaten'!E:E),5)</f>
        <v>0</v>
      </c>
      <c r="S1098" s="444"/>
      <c r="T1098" s="444"/>
      <c r="U1098" s="261">
        <f>ROUND(SUMIF('DV-Bewegungsdaten'!B:B,A1098,'DV-Bewegungsdaten'!D:D),3)</f>
        <v>0</v>
      </c>
      <c r="V1098" s="259">
        <f>ROUND(SUMIF('DV-Bewegungsdaten'!B:B,A1098,'DV-Bewegungsdaten'!E:E),5)</f>
        <v>0</v>
      </c>
      <c r="X1098" s="444"/>
      <c r="Y1098" s="444"/>
      <c r="AK1098" s="305"/>
    </row>
    <row r="1099" spans="1:37" ht="15" customHeight="1" x14ac:dyDescent="0.25">
      <c r="A1099" s="103" t="s">
        <v>4222</v>
      </c>
      <c r="B1099" s="101" t="s">
        <v>2068</v>
      </c>
      <c r="C1099" s="101" t="s">
        <v>4155</v>
      </c>
      <c r="D1099" s="101" t="s">
        <v>4223</v>
      </c>
      <c r="E1099" s="101" t="s">
        <v>4040</v>
      </c>
      <c r="F1099" s="102">
        <v>21.810000000000002</v>
      </c>
      <c r="G1099" s="102">
        <v>22.01</v>
      </c>
      <c r="H1099" s="102">
        <v>17.45</v>
      </c>
      <c r="I1099" s="102"/>
      <c r="J1099" s="445"/>
      <c r="K1099" s="258">
        <f>ROUND(SUMIF('VGT-Bewegungsdaten'!B:B,A1099,'VGT-Bewegungsdaten'!D:D),3)</f>
        <v>0</v>
      </c>
      <c r="L1099" s="259">
        <f>ROUND(SUMIF('VGT-Bewegungsdaten'!B:B,$A1099,'VGT-Bewegungsdaten'!E:E),5)</f>
        <v>0</v>
      </c>
      <c r="N1099" s="298" t="s">
        <v>4918</v>
      </c>
      <c r="O1099" s="298" t="s">
        <v>4925</v>
      </c>
      <c r="P1099" s="261">
        <f>ROUND(SUMIF('AV-Bewegungsdaten'!B:B,A1099,'AV-Bewegungsdaten'!D:D),3)</f>
        <v>0</v>
      </c>
      <c r="Q1099" s="259">
        <f>ROUND(SUMIF('AV-Bewegungsdaten'!B:B,$A1099,'AV-Bewegungsdaten'!E:E),5)</f>
        <v>0</v>
      </c>
      <c r="S1099" s="444"/>
      <c r="T1099" s="444"/>
      <c r="U1099" s="261">
        <f>ROUND(SUMIF('DV-Bewegungsdaten'!B:B,A1099,'DV-Bewegungsdaten'!D:D),3)</f>
        <v>0</v>
      </c>
      <c r="V1099" s="259">
        <f>ROUND(SUMIF('DV-Bewegungsdaten'!B:B,A1099,'DV-Bewegungsdaten'!E:E),5)</f>
        <v>0</v>
      </c>
      <c r="X1099" s="444"/>
      <c r="Y1099" s="444"/>
      <c r="AK1099" s="305"/>
    </row>
    <row r="1100" spans="1:37" ht="15" customHeight="1" x14ac:dyDescent="0.25">
      <c r="A1100" s="103" t="s">
        <v>1836</v>
      </c>
      <c r="B1100" s="101" t="s">
        <v>2068</v>
      </c>
      <c r="C1100" s="101" t="s">
        <v>4155</v>
      </c>
      <c r="D1100" s="101" t="s">
        <v>1837</v>
      </c>
      <c r="E1100" s="101" t="s">
        <v>2443</v>
      </c>
      <c r="F1100" s="102">
        <v>19.899999999999999</v>
      </c>
      <c r="G1100" s="102">
        <v>20.099999999999998</v>
      </c>
      <c r="H1100" s="102">
        <v>15.92</v>
      </c>
      <c r="I1100" s="102"/>
      <c r="J1100" s="445"/>
      <c r="K1100" s="258">
        <f>ROUND(SUMIF('VGT-Bewegungsdaten'!B:B,A1100,'VGT-Bewegungsdaten'!D:D),3)</f>
        <v>0</v>
      </c>
      <c r="L1100" s="259">
        <f>ROUND(SUMIF('VGT-Bewegungsdaten'!B:B,$A1100,'VGT-Bewegungsdaten'!E:E),5)</f>
        <v>0</v>
      </c>
      <c r="N1100" s="298" t="s">
        <v>4918</v>
      </c>
      <c r="O1100" s="298" t="s">
        <v>4925</v>
      </c>
      <c r="P1100" s="261">
        <f>ROUND(SUMIF('AV-Bewegungsdaten'!B:B,A1100,'AV-Bewegungsdaten'!D:D),3)</f>
        <v>0</v>
      </c>
      <c r="Q1100" s="259">
        <f>ROUND(SUMIF('AV-Bewegungsdaten'!B:B,$A1100,'AV-Bewegungsdaten'!E:E),5)</f>
        <v>0</v>
      </c>
      <c r="S1100" s="444"/>
      <c r="T1100" s="444"/>
      <c r="U1100" s="261">
        <f>ROUND(SUMIF('DV-Bewegungsdaten'!B:B,A1100,'DV-Bewegungsdaten'!D:D),3)</f>
        <v>0</v>
      </c>
      <c r="V1100" s="259">
        <f>ROUND(SUMIF('DV-Bewegungsdaten'!B:B,A1100,'DV-Bewegungsdaten'!E:E),5)</f>
        <v>0</v>
      </c>
      <c r="X1100" s="444"/>
      <c r="Y1100" s="444"/>
      <c r="AK1100" s="305"/>
    </row>
    <row r="1101" spans="1:37" ht="15" customHeight="1" x14ac:dyDescent="0.25">
      <c r="A1101" s="103" t="s">
        <v>1838</v>
      </c>
      <c r="B1101" s="101" t="s">
        <v>2068</v>
      </c>
      <c r="C1101" s="101" t="s">
        <v>4155</v>
      </c>
      <c r="D1101" s="101" t="s">
        <v>1839</v>
      </c>
      <c r="E1101" s="101" t="s">
        <v>2446</v>
      </c>
      <c r="F1101" s="102">
        <v>21.9</v>
      </c>
      <c r="G1101" s="102">
        <v>22.099999999999998</v>
      </c>
      <c r="H1101" s="102">
        <v>17.52</v>
      </c>
      <c r="I1101" s="102"/>
      <c r="J1101" s="445"/>
      <c r="K1101" s="258">
        <f>ROUND(SUMIF('VGT-Bewegungsdaten'!B:B,A1101,'VGT-Bewegungsdaten'!D:D),3)</f>
        <v>0</v>
      </c>
      <c r="L1101" s="259">
        <f>ROUND(SUMIF('VGT-Bewegungsdaten'!B:B,$A1101,'VGT-Bewegungsdaten'!E:E),5)</f>
        <v>0</v>
      </c>
      <c r="N1101" s="298" t="s">
        <v>4918</v>
      </c>
      <c r="O1101" s="298" t="s">
        <v>4925</v>
      </c>
      <c r="P1101" s="261">
        <f>ROUND(SUMIF('AV-Bewegungsdaten'!B:B,A1101,'AV-Bewegungsdaten'!D:D),3)</f>
        <v>0</v>
      </c>
      <c r="Q1101" s="259">
        <f>ROUND(SUMIF('AV-Bewegungsdaten'!B:B,$A1101,'AV-Bewegungsdaten'!E:E),5)</f>
        <v>0</v>
      </c>
      <c r="S1101" s="444"/>
      <c r="T1101" s="444"/>
      <c r="U1101" s="261">
        <f>ROUND(SUMIF('DV-Bewegungsdaten'!B:B,A1101,'DV-Bewegungsdaten'!D:D),3)</f>
        <v>0</v>
      </c>
      <c r="V1101" s="259">
        <f>ROUND(SUMIF('DV-Bewegungsdaten'!B:B,A1101,'DV-Bewegungsdaten'!E:E),5)</f>
        <v>0</v>
      </c>
      <c r="X1101" s="444"/>
      <c r="Y1101" s="444"/>
      <c r="AK1101" s="305"/>
    </row>
    <row r="1102" spans="1:37" ht="15" customHeight="1" x14ac:dyDescent="0.25">
      <c r="A1102" s="103" t="s">
        <v>1840</v>
      </c>
      <c r="B1102" s="101" t="s">
        <v>2068</v>
      </c>
      <c r="C1102" s="101" t="s">
        <v>4155</v>
      </c>
      <c r="D1102" s="101" t="s">
        <v>1841</v>
      </c>
      <c r="E1102" s="101" t="s">
        <v>1533</v>
      </c>
      <c r="F1102" s="102">
        <v>22.9</v>
      </c>
      <c r="G1102" s="102">
        <v>23.099999999999998</v>
      </c>
      <c r="H1102" s="102">
        <v>18.32</v>
      </c>
      <c r="I1102" s="102"/>
      <c r="J1102" s="445"/>
      <c r="K1102" s="258">
        <f>ROUND(SUMIF('VGT-Bewegungsdaten'!B:B,A1102,'VGT-Bewegungsdaten'!D:D),3)</f>
        <v>0</v>
      </c>
      <c r="L1102" s="259">
        <f>ROUND(SUMIF('VGT-Bewegungsdaten'!B:B,$A1102,'VGT-Bewegungsdaten'!E:E),5)</f>
        <v>0</v>
      </c>
      <c r="N1102" s="298" t="s">
        <v>4918</v>
      </c>
      <c r="O1102" s="298" t="s">
        <v>4925</v>
      </c>
      <c r="P1102" s="261">
        <f>ROUND(SUMIF('AV-Bewegungsdaten'!B:B,A1102,'AV-Bewegungsdaten'!D:D),3)</f>
        <v>0</v>
      </c>
      <c r="Q1102" s="259">
        <f>ROUND(SUMIF('AV-Bewegungsdaten'!B:B,$A1102,'AV-Bewegungsdaten'!E:E),5)</f>
        <v>0</v>
      </c>
      <c r="S1102" s="444"/>
      <c r="T1102" s="444"/>
      <c r="U1102" s="261">
        <f>ROUND(SUMIF('DV-Bewegungsdaten'!B:B,A1102,'DV-Bewegungsdaten'!D:D),3)</f>
        <v>0</v>
      </c>
      <c r="V1102" s="259">
        <f>ROUND(SUMIF('DV-Bewegungsdaten'!B:B,A1102,'DV-Bewegungsdaten'!E:E),5)</f>
        <v>0</v>
      </c>
      <c r="X1102" s="444"/>
      <c r="Y1102" s="444"/>
      <c r="AK1102" s="305"/>
    </row>
    <row r="1103" spans="1:37" ht="15" customHeight="1" x14ac:dyDescent="0.25">
      <c r="A1103" s="103" t="s">
        <v>1842</v>
      </c>
      <c r="B1103" s="101" t="s">
        <v>2068</v>
      </c>
      <c r="C1103" s="101" t="s">
        <v>4155</v>
      </c>
      <c r="D1103" s="101" t="s">
        <v>1843</v>
      </c>
      <c r="E1103" s="101" t="s">
        <v>1536</v>
      </c>
      <c r="F1103" s="102">
        <v>22.9</v>
      </c>
      <c r="G1103" s="102">
        <v>23.099999999999998</v>
      </c>
      <c r="H1103" s="102">
        <v>18.32</v>
      </c>
      <c r="I1103" s="102"/>
      <c r="J1103" s="445"/>
      <c r="K1103" s="258">
        <f>ROUND(SUMIF('VGT-Bewegungsdaten'!B:B,A1103,'VGT-Bewegungsdaten'!D:D),3)</f>
        <v>0</v>
      </c>
      <c r="L1103" s="259">
        <f>ROUND(SUMIF('VGT-Bewegungsdaten'!B:B,$A1103,'VGT-Bewegungsdaten'!E:E),5)</f>
        <v>0</v>
      </c>
      <c r="N1103" s="298" t="s">
        <v>4918</v>
      </c>
      <c r="O1103" s="298" t="s">
        <v>4925</v>
      </c>
      <c r="P1103" s="261">
        <f>ROUND(SUMIF('AV-Bewegungsdaten'!B:B,A1103,'AV-Bewegungsdaten'!D:D),3)</f>
        <v>0</v>
      </c>
      <c r="Q1103" s="259">
        <f>ROUND(SUMIF('AV-Bewegungsdaten'!B:B,$A1103,'AV-Bewegungsdaten'!E:E),5)</f>
        <v>0</v>
      </c>
      <c r="S1103" s="444"/>
      <c r="T1103" s="444"/>
      <c r="U1103" s="261">
        <f>ROUND(SUMIF('DV-Bewegungsdaten'!B:B,A1103,'DV-Bewegungsdaten'!D:D),3)</f>
        <v>0</v>
      </c>
      <c r="V1103" s="259">
        <f>ROUND(SUMIF('DV-Bewegungsdaten'!B:B,A1103,'DV-Bewegungsdaten'!E:E),5)</f>
        <v>0</v>
      </c>
      <c r="X1103" s="444"/>
      <c r="Y1103" s="444"/>
      <c r="AK1103" s="305"/>
    </row>
    <row r="1104" spans="1:37" ht="15" customHeight="1" x14ac:dyDescent="0.25">
      <c r="A1104" s="103" t="s">
        <v>2719</v>
      </c>
      <c r="B1104" s="101" t="s">
        <v>2068</v>
      </c>
      <c r="C1104" s="101" t="s">
        <v>4155</v>
      </c>
      <c r="D1104" s="101" t="s">
        <v>2720</v>
      </c>
      <c r="E1104" s="101" t="s">
        <v>2536</v>
      </c>
      <c r="F1104" s="102">
        <v>22.87</v>
      </c>
      <c r="G1104" s="102">
        <v>23.07</v>
      </c>
      <c r="H1104" s="102">
        <v>18.3</v>
      </c>
      <c r="I1104" s="102"/>
      <c r="J1104" s="445"/>
      <c r="K1104" s="258">
        <f>ROUND(SUMIF('VGT-Bewegungsdaten'!B:B,A1104,'VGT-Bewegungsdaten'!D:D),3)</f>
        <v>0</v>
      </c>
      <c r="L1104" s="259">
        <f>ROUND(SUMIF('VGT-Bewegungsdaten'!B:B,$A1104,'VGT-Bewegungsdaten'!E:E),5)</f>
        <v>0</v>
      </c>
      <c r="N1104" s="298" t="s">
        <v>4918</v>
      </c>
      <c r="O1104" s="298" t="s">
        <v>4925</v>
      </c>
      <c r="P1104" s="261">
        <f>ROUND(SUMIF('AV-Bewegungsdaten'!B:B,A1104,'AV-Bewegungsdaten'!D:D),3)</f>
        <v>0</v>
      </c>
      <c r="Q1104" s="259">
        <f>ROUND(SUMIF('AV-Bewegungsdaten'!B:B,$A1104,'AV-Bewegungsdaten'!E:E),5)</f>
        <v>0</v>
      </c>
      <c r="S1104" s="444"/>
      <c r="T1104" s="444"/>
      <c r="U1104" s="261">
        <f>ROUND(SUMIF('DV-Bewegungsdaten'!B:B,A1104,'DV-Bewegungsdaten'!D:D),3)</f>
        <v>0</v>
      </c>
      <c r="V1104" s="259">
        <f>ROUND(SUMIF('DV-Bewegungsdaten'!B:B,A1104,'DV-Bewegungsdaten'!E:E),5)</f>
        <v>0</v>
      </c>
      <c r="X1104" s="444"/>
      <c r="Y1104" s="444"/>
      <c r="AK1104" s="305"/>
    </row>
    <row r="1105" spans="1:37" ht="15" customHeight="1" x14ac:dyDescent="0.25">
      <c r="A1105" s="103" t="s">
        <v>3462</v>
      </c>
      <c r="B1105" s="101" t="s">
        <v>2068</v>
      </c>
      <c r="C1105" s="101" t="s">
        <v>4155</v>
      </c>
      <c r="D1105" s="101" t="s">
        <v>3463</v>
      </c>
      <c r="E1105" s="101" t="s">
        <v>3279</v>
      </c>
      <c r="F1105" s="102">
        <v>22.84</v>
      </c>
      <c r="G1105" s="102">
        <v>23.04</v>
      </c>
      <c r="H1105" s="102">
        <v>18.27</v>
      </c>
      <c r="I1105" s="102"/>
      <c r="J1105" s="445"/>
      <c r="K1105" s="258">
        <f>ROUND(SUMIF('VGT-Bewegungsdaten'!B:B,A1105,'VGT-Bewegungsdaten'!D:D),3)</f>
        <v>0</v>
      </c>
      <c r="L1105" s="259">
        <f>ROUND(SUMIF('VGT-Bewegungsdaten'!B:B,$A1105,'VGT-Bewegungsdaten'!E:E),5)</f>
        <v>0</v>
      </c>
      <c r="N1105" s="298" t="s">
        <v>4918</v>
      </c>
      <c r="O1105" s="298" t="s">
        <v>4925</v>
      </c>
      <c r="P1105" s="261">
        <f>ROUND(SUMIF('AV-Bewegungsdaten'!B:B,A1105,'AV-Bewegungsdaten'!D:D),3)</f>
        <v>0</v>
      </c>
      <c r="Q1105" s="259">
        <f>ROUND(SUMIF('AV-Bewegungsdaten'!B:B,$A1105,'AV-Bewegungsdaten'!E:E),5)</f>
        <v>0</v>
      </c>
      <c r="S1105" s="444"/>
      <c r="T1105" s="444"/>
      <c r="U1105" s="261">
        <f>ROUND(SUMIF('DV-Bewegungsdaten'!B:B,A1105,'DV-Bewegungsdaten'!D:D),3)</f>
        <v>0</v>
      </c>
      <c r="V1105" s="259">
        <f>ROUND(SUMIF('DV-Bewegungsdaten'!B:B,A1105,'DV-Bewegungsdaten'!E:E),5)</f>
        <v>0</v>
      </c>
      <c r="X1105" s="444"/>
      <c r="Y1105" s="444"/>
      <c r="AK1105" s="305"/>
    </row>
    <row r="1106" spans="1:37" ht="15" customHeight="1" x14ac:dyDescent="0.25">
      <c r="A1106" s="103" t="s">
        <v>4224</v>
      </c>
      <c r="B1106" s="101" t="s">
        <v>2068</v>
      </c>
      <c r="C1106" s="101" t="s">
        <v>4155</v>
      </c>
      <c r="D1106" s="101" t="s">
        <v>4225</v>
      </c>
      <c r="E1106" s="101" t="s">
        <v>4040</v>
      </c>
      <c r="F1106" s="102">
        <v>22.810000000000002</v>
      </c>
      <c r="G1106" s="102">
        <v>23.01</v>
      </c>
      <c r="H1106" s="102">
        <v>18.25</v>
      </c>
      <c r="I1106" s="102"/>
      <c r="J1106" s="445"/>
      <c r="K1106" s="258">
        <f>ROUND(SUMIF('VGT-Bewegungsdaten'!B:B,A1106,'VGT-Bewegungsdaten'!D:D),3)</f>
        <v>0</v>
      </c>
      <c r="L1106" s="259">
        <f>ROUND(SUMIF('VGT-Bewegungsdaten'!B:B,$A1106,'VGT-Bewegungsdaten'!E:E),5)</f>
        <v>0</v>
      </c>
      <c r="N1106" s="298" t="s">
        <v>4918</v>
      </c>
      <c r="O1106" s="298" t="s">
        <v>4925</v>
      </c>
      <c r="P1106" s="261">
        <f>ROUND(SUMIF('AV-Bewegungsdaten'!B:B,A1106,'AV-Bewegungsdaten'!D:D),3)</f>
        <v>0</v>
      </c>
      <c r="Q1106" s="259">
        <f>ROUND(SUMIF('AV-Bewegungsdaten'!B:B,$A1106,'AV-Bewegungsdaten'!E:E),5)</f>
        <v>0</v>
      </c>
      <c r="S1106" s="444"/>
      <c r="T1106" s="444"/>
      <c r="U1106" s="261">
        <f>ROUND(SUMIF('DV-Bewegungsdaten'!B:B,A1106,'DV-Bewegungsdaten'!D:D),3)</f>
        <v>0</v>
      </c>
      <c r="V1106" s="259">
        <f>ROUND(SUMIF('DV-Bewegungsdaten'!B:B,A1106,'DV-Bewegungsdaten'!E:E),5)</f>
        <v>0</v>
      </c>
      <c r="X1106" s="444"/>
      <c r="Y1106" s="444"/>
      <c r="AK1106" s="305"/>
    </row>
    <row r="1107" spans="1:37" ht="15" customHeight="1" x14ac:dyDescent="0.25">
      <c r="A1107" s="103" t="s">
        <v>1844</v>
      </c>
      <c r="B1107" s="101" t="s">
        <v>2068</v>
      </c>
      <c r="C1107" s="101" t="s">
        <v>4155</v>
      </c>
      <c r="D1107" s="101" t="s">
        <v>1845</v>
      </c>
      <c r="E1107" s="101" t="s">
        <v>2443</v>
      </c>
      <c r="F1107" s="102">
        <v>19.899999999999999</v>
      </c>
      <c r="G1107" s="102">
        <v>20.099999999999998</v>
      </c>
      <c r="H1107" s="102">
        <v>15.92</v>
      </c>
      <c r="I1107" s="102"/>
      <c r="J1107" s="445"/>
      <c r="K1107" s="258">
        <f>ROUND(SUMIF('VGT-Bewegungsdaten'!B:B,A1107,'VGT-Bewegungsdaten'!D:D),3)</f>
        <v>0</v>
      </c>
      <c r="L1107" s="259">
        <f>ROUND(SUMIF('VGT-Bewegungsdaten'!B:B,$A1107,'VGT-Bewegungsdaten'!E:E),5)</f>
        <v>0</v>
      </c>
      <c r="N1107" s="298" t="s">
        <v>4918</v>
      </c>
      <c r="O1107" s="298" t="s">
        <v>4925</v>
      </c>
      <c r="P1107" s="261">
        <f>ROUND(SUMIF('AV-Bewegungsdaten'!B:B,A1107,'AV-Bewegungsdaten'!D:D),3)</f>
        <v>0</v>
      </c>
      <c r="Q1107" s="259">
        <f>ROUND(SUMIF('AV-Bewegungsdaten'!B:B,$A1107,'AV-Bewegungsdaten'!E:E),5)</f>
        <v>0</v>
      </c>
      <c r="S1107" s="444"/>
      <c r="T1107" s="444"/>
      <c r="U1107" s="261">
        <f>ROUND(SUMIF('DV-Bewegungsdaten'!B:B,A1107,'DV-Bewegungsdaten'!D:D),3)</f>
        <v>0</v>
      </c>
      <c r="V1107" s="259">
        <f>ROUND(SUMIF('DV-Bewegungsdaten'!B:B,A1107,'DV-Bewegungsdaten'!E:E),5)</f>
        <v>0</v>
      </c>
      <c r="X1107" s="444"/>
      <c r="Y1107" s="444"/>
      <c r="AK1107" s="305"/>
    </row>
    <row r="1108" spans="1:37" ht="15" customHeight="1" x14ac:dyDescent="0.25">
      <c r="A1108" s="103" t="s">
        <v>1846</v>
      </c>
      <c r="B1108" s="101" t="s">
        <v>2068</v>
      </c>
      <c r="C1108" s="101" t="s">
        <v>4155</v>
      </c>
      <c r="D1108" s="101" t="s">
        <v>1847</v>
      </c>
      <c r="E1108" s="101" t="s">
        <v>2446</v>
      </c>
      <c r="F1108" s="102">
        <v>21.9</v>
      </c>
      <c r="G1108" s="102">
        <v>22.099999999999998</v>
      </c>
      <c r="H1108" s="102">
        <v>17.52</v>
      </c>
      <c r="I1108" s="102"/>
      <c r="J1108" s="445"/>
      <c r="K1108" s="258">
        <f>ROUND(SUMIF('VGT-Bewegungsdaten'!B:B,A1108,'VGT-Bewegungsdaten'!D:D),3)</f>
        <v>0</v>
      </c>
      <c r="L1108" s="259">
        <f>ROUND(SUMIF('VGT-Bewegungsdaten'!B:B,$A1108,'VGT-Bewegungsdaten'!E:E),5)</f>
        <v>0</v>
      </c>
      <c r="N1108" s="298" t="s">
        <v>4918</v>
      </c>
      <c r="O1108" s="298" t="s">
        <v>4925</v>
      </c>
      <c r="P1108" s="261">
        <f>ROUND(SUMIF('AV-Bewegungsdaten'!B:B,A1108,'AV-Bewegungsdaten'!D:D),3)</f>
        <v>0</v>
      </c>
      <c r="Q1108" s="259">
        <f>ROUND(SUMIF('AV-Bewegungsdaten'!B:B,$A1108,'AV-Bewegungsdaten'!E:E),5)</f>
        <v>0</v>
      </c>
      <c r="S1108" s="444"/>
      <c r="T1108" s="444"/>
      <c r="U1108" s="261">
        <f>ROUND(SUMIF('DV-Bewegungsdaten'!B:B,A1108,'DV-Bewegungsdaten'!D:D),3)</f>
        <v>0</v>
      </c>
      <c r="V1108" s="259">
        <f>ROUND(SUMIF('DV-Bewegungsdaten'!B:B,A1108,'DV-Bewegungsdaten'!E:E),5)</f>
        <v>0</v>
      </c>
      <c r="X1108" s="444"/>
      <c r="Y1108" s="444"/>
      <c r="AK1108" s="305"/>
    </row>
    <row r="1109" spans="1:37" ht="15" customHeight="1" x14ac:dyDescent="0.25">
      <c r="A1109" s="103" t="s">
        <v>1848</v>
      </c>
      <c r="B1109" s="101" t="s">
        <v>2068</v>
      </c>
      <c r="C1109" s="101" t="s">
        <v>4155</v>
      </c>
      <c r="D1109" s="101" t="s">
        <v>1849</v>
      </c>
      <c r="E1109" s="101" t="s">
        <v>1533</v>
      </c>
      <c r="F1109" s="102">
        <v>22.9</v>
      </c>
      <c r="G1109" s="102">
        <v>23.099999999999998</v>
      </c>
      <c r="H1109" s="102">
        <v>18.32</v>
      </c>
      <c r="I1109" s="102"/>
      <c r="J1109" s="445"/>
      <c r="K1109" s="258">
        <f>ROUND(SUMIF('VGT-Bewegungsdaten'!B:B,A1109,'VGT-Bewegungsdaten'!D:D),3)</f>
        <v>0</v>
      </c>
      <c r="L1109" s="259">
        <f>ROUND(SUMIF('VGT-Bewegungsdaten'!B:B,$A1109,'VGT-Bewegungsdaten'!E:E),5)</f>
        <v>0</v>
      </c>
      <c r="N1109" s="298" t="s">
        <v>4918</v>
      </c>
      <c r="O1109" s="298" t="s">
        <v>4925</v>
      </c>
      <c r="P1109" s="261">
        <f>ROUND(SUMIF('AV-Bewegungsdaten'!B:B,A1109,'AV-Bewegungsdaten'!D:D),3)</f>
        <v>0</v>
      </c>
      <c r="Q1109" s="259">
        <f>ROUND(SUMIF('AV-Bewegungsdaten'!B:B,$A1109,'AV-Bewegungsdaten'!E:E),5)</f>
        <v>0</v>
      </c>
      <c r="S1109" s="444"/>
      <c r="T1109" s="444"/>
      <c r="U1109" s="261">
        <f>ROUND(SUMIF('DV-Bewegungsdaten'!B:B,A1109,'DV-Bewegungsdaten'!D:D),3)</f>
        <v>0</v>
      </c>
      <c r="V1109" s="259">
        <f>ROUND(SUMIF('DV-Bewegungsdaten'!B:B,A1109,'DV-Bewegungsdaten'!E:E),5)</f>
        <v>0</v>
      </c>
      <c r="X1109" s="444"/>
      <c r="Y1109" s="444"/>
      <c r="AK1109" s="305"/>
    </row>
    <row r="1110" spans="1:37" ht="15" customHeight="1" x14ac:dyDescent="0.25">
      <c r="A1110" s="103" t="s">
        <v>1850</v>
      </c>
      <c r="B1110" s="101" t="s">
        <v>2068</v>
      </c>
      <c r="C1110" s="101" t="s">
        <v>4155</v>
      </c>
      <c r="D1110" s="101" t="s">
        <v>1851</v>
      </c>
      <c r="E1110" s="101" t="s">
        <v>1536</v>
      </c>
      <c r="F1110" s="102">
        <v>22.9</v>
      </c>
      <c r="G1110" s="102">
        <v>23.099999999999998</v>
      </c>
      <c r="H1110" s="102">
        <v>18.32</v>
      </c>
      <c r="I1110" s="102"/>
      <c r="J1110" s="445"/>
      <c r="K1110" s="258">
        <f>ROUND(SUMIF('VGT-Bewegungsdaten'!B:B,A1110,'VGT-Bewegungsdaten'!D:D),3)</f>
        <v>0</v>
      </c>
      <c r="L1110" s="259">
        <f>ROUND(SUMIF('VGT-Bewegungsdaten'!B:B,$A1110,'VGT-Bewegungsdaten'!E:E),5)</f>
        <v>0</v>
      </c>
      <c r="N1110" s="298" t="s">
        <v>4918</v>
      </c>
      <c r="O1110" s="298" t="s">
        <v>4925</v>
      </c>
      <c r="P1110" s="261">
        <f>ROUND(SUMIF('AV-Bewegungsdaten'!B:B,A1110,'AV-Bewegungsdaten'!D:D),3)</f>
        <v>0</v>
      </c>
      <c r="Q1110" s="259">
        <f>ROUND(SUMIF('AV-Bewegungsdaten'!B:B,$A1110,'AV-Bewegungsdaten'!E:E),5)</f>
        <v>0</v>
      </c>
      <c r="S1110" s="444"/>
      <c r="T1110" s="444"/>
      <c r="U1110" s="261">
        <f>ROUND(SUMIF('DV-Bewegungsdaten'!B:B,A1110,'DV-Bewegungsdaten'!D:D),3)</f>
        <v>0</v>
      </c>
      <c r="V1110" s="259">
        <f>ROUND(SUMIF('DV-Bewegungsdaten'!B:B,A1110,'DV-Bewegungsdaten'!E:E),5)</f>
        <v>0</v>
      </c>
      <c r="X1110" s="444"/>
      <c r="Y1110" s="444"/>
      <c r="AK1110" s="305"/>
    </row>
    <row r="1111" spans="1:37" ht="15" customHeight="1" x14ac:dyDescent="0.25">
      <c r="A1111" s="103" t="s">
        <v>2721</v>
      </c>
      <c r="B1111" s="101" t="s">
        <v>2068</v>
      </c>
      <c r="C1111" s="101" t="s">
        <v>4155</v>
      </c>
      <c r="D1111" s="101" t="s">
        <v>2722</v>
      </c>
      <c r="E1111" s="101" t="s">
        <v>2536</v>
      </c>
      <c r="F1111" s="102">
        <v>22.87</v>
      </c>
      <c r="G1111" s="102">
        <v>23.07</v>
      </c>
      <c r="H1111" s="102">
        <v>18.3</v>
      </c>
      <c r="I1111" s="102"/>
      <c r="J1111" s="445"/>
      <c r="K1111" s="258">
        <f>ROUND(SUMIF('VGT-Bewegungsdaten'!B:B,A1111,'VGT-Bewegungsdaten'!D:D),3)</f>
        <v>0</v>
      </c>
      <c r="L1111" s="259">
        <f>ROUND(SUMIF('VGT-Bewegungsdaten'!B:B,$A1111,'VGT-Bewegungsdaten'!E:E),5)</f>
        <v>0</v>
      </c>
      <c r="N1111" s="298" t="s">
        <v>4918</v>
      </c>
      <c r="O1111" s="298" t="s">
        <v>4925</v>
      </c>
      <c r="P1111" s="261">
        <f>ROUND(SUMIF('AV-Bewegungsdaten'!B:B,A1111,'AV-Bewegungsdaten'!D:D),3)</f>
        <v>0</v>
      </c>
      <c r="Q1111" s="259">
        <f>ROUND(SUMIF('AV-Bewegungsdaten'!B:B,$A1111,'AV-Bewegungsdaten'!E:E),5)</f>
        <v>0</v>
      </c>
      <c r="S1111" s="444"/>
      <c r="T1111" s="444"/>
      <c r="U1111" s="261">
        <f>ROUND(SUMIF('DV-Bewegungsdaten'!B:B,A1111,'DV-Bewegungsdaten'!D:D),3)</f>
        <v>0</v>
      </c>
      <c r="V1111" s="259">
        <f>ROUND(SUMIF('DV-Bewegungsdaten'!B:B,A1111,'DV-Bewegungsdaten'!E:E),5)</f>
        <v>0</v>
      </c>
      <c r="X1111" s="444"/>
      <c r="Y1111" s="444"/>
      <c r="AK1111" s="305"/>
    </row>
    <row r="1112" spans="1:37" ht="15" customHeight="1" x14ac:dyDescent="0.25">
      <c r="A1112" s="103" t="s">
        <v>3464</v>
      </c>
      <c r="B1112" s="101" t="s">
        <v>2068</v>
      </c>
      <c r="C1112" s="101" t="s">
        <v>4155</v>
      </c>
      <c r="D1112" s="101" t="s">
        <v>3465</v>
      </c>
      <c r="E1112" s="101" t="s">
        <v>3279</v>
      </c>
      <c r="F1112" s="102">
        <v>22.84</v>
      </c>
      <c r="G1112" s="102">
        <v>23.04</v>
      </c>
      <c r="H1112" s="102">
        <v>18.27</v>
      </c>
      <c r="I1112" s="102"/>
      <c r="J1112" s="445"/>
      <c r="K1112" s="258">
        <f>ROUND(SUMIF('VGT-Bewegungsdaten'!B:B,A1112,'VGT-Bewegungsdaten'!D:D),3)</f>
        <v>0</v>
      </c>
      <c r="L1112" s="259">
        <f>ROUND(SUMIF('VGT-Bewegungsdaten'!B:B,$A1112,'VGT-Bewegungsdaten'!E:E),5)</f>
        <v>0</v>
      </c>
      <c r="N1112" s="298" t="s">
        <v>4918</v>
      </c>
      <c r="O1112" s="298" t="s">
        <v>4925</v>
      </c>
      <c r="P1112" s="261">
        <f>ROUND(SUMIF('AV-Bewegungsdaten'!B:B,A1112,'AV-Bewegungsdaten'!D:D),3)</f>
        <v>0</v>
      </c>
      <c r="Q1112" s="259">
        <f>ROUND(SUMIF('AV-Bewegungsdaten'!B:B,$A1112,'AV-Bewegungsdaten'!E:E),5)</f>
        <v>0</v>
      </c>
      <c r="S1112" s="444"/>
      <c r="T1112" s="444"/>
      <c r="U1112" s="261">
        <f>ROUND(SUMIF('DV-Bewegungsdaten'!B:B,A1112,'DV-Bewegungsdaten'!D:D),3)</f>
        <v>0</v>
      </c>
      <c r="V1112" s="259">
        <f>ROUND(SUMIF('DV-Bewegungsdaten'!B:B,A1112,'DV-Bewegungsdaten'!E:E),5)</f>
        <v>0</v>
      </c>
      <c r="X1112" s="444"/>
      <c r="Y1112" s="444"/>
      <c r="AK1112" s="305"/>
    </row>
    <row r="1113" spans="1:37" ht="15" customHeight="1" x14ac:dyDescent="0.25">
      <c r="A1113" s="103" t="s">
        <v>4226</v>
      </c>
      <c r="B1113" s="101" t="s">
        <v>2068</v>
      </c>
      <c r="C1113" s="101" t="s">
        <v>4155</v>
      </c>
      <c r="D1113" s="101" t="s">
        <v>4227</v>
      </c>
      <c r="E1113" s="101" t="s">
        <v>4040</v>
      </c>
      <c r="F1113" s="102">
        <v>22.810000000000002</v>
      </c>
      <c r="G1113" s="102">
        <v>23.01</v>
      </c>
      <c r="H1113" s="102">
        <v>18.25</v>
      </c>
      <c r="I1113" s="102"/>
      <c r="J1113" s="445"/>
      <c r="K1113" s="258">
        <f>ROUND(SUMIF('VGT-Bewegungsdaten'!B:B,A1113,'VGT-Bewegungsdaten'!D:D),3)</f>
        <v>0</v>
      </c>
      <c r="L1113" s="259">
        <f>ROUND(SUMIF('VGT-Bewegungsdaten'!B:B,$A1113,'VGT-Bewegungsdaten'!E:E),5)</f>
        <v>0</v>
      </c>
      <c r="N1113" s="298" t="s">
        <v>4918</v>
      </c>
      <c r="O1113" s="298" t="s">
        <v>4925</v>
      </c>
      <c r="P1113" s="261">
        <f>ROUND(SUMIF('AV-Bewegungsdaten'!B:B,A1113,'AV-Bewegungsdaten'!D:D),3)</f>
        <v>0</v>
      </c>
      <c r="Q1113" s="259">
        <f>ROUND(SUMIF('AV-Bewegungsdaten'!B:B,$A1113,'AV-Bewegungsdaten'!E:E),5)</f>
        <v>0</v>
      </c>
      <c r="S1113" s="444"/>
      <c r="T1113" s="444"/>
      <c r="U1113" s="261">
        <f>ROUND(SUMIF('DV-Bewegungsdaten'!B:B,A1113,'DV-Bewegungsdaten'!D:D),3)</f>
        <v>0</v>
      </c>
      <c r="V1113" s="259">
        <f>ROUND(SUMIF('DV-Bewegungsdaten'!B:B,A1113,'DV-Bewegungsdaten'!E:E),5)</f>
        <v>0</v>
      </c>
      <c r="X1113" s="444"/>
      <c r="Y1113" s="444"/>
      <c r="AK1113" s="305"/>
    </row>
    <row r="1114" spans="1:37" ht="15" customHeight="1" x14ac:dyDescent="0.25">
      <c r="A1114" s="103" t="s">
        <v>1852</v>
      </c>
      <c r="B1114" s="101" t="s">
        <v>2068</v>
      </c>
      <c r="C1114" s="101" t="s">
        <v>4155</v>
      </c>
      <c r="D1114" s="101" t="s">
        <v>1853</v>
      </c>
      <c r="E1114" s="101" t="s">
        <v>2443</v>
      </c>
      <c r="F1114" s="102">
        <v>20.9</v>
      </c>
      <c r="G1114" s="102">
        <v>21.099999999999998</v>
      </c>
      <c r="H1114" s="102">
        <v>16.72</v>
      </c>
      <c r="I1114" s="102"/>
      <c r="J1114" s="445"/>
      <c r="K1114" s="258">
        <f>ROUND(SUMIF('VGT-Bewegungsdaten'!B:B,A1114,'VGT-Bewegungsdaten'!D:D),3)</f>
        <v>0</v>
      </c>
      <c r="L1114" s="259">
        <f>ROUND(SUMIF('VGT-Bewegungsdaten'!B:B,$A1114,'VGT-Bewegungsdaten'!E:E),5)</f>
        <v>0</v>
      </c>
      <c r="N1114" s="298" t="s">
        <v>4918</v>
      </c>
      <c r="O1114" s="298" t="s">
        <v>4925</v>
      </c>
      <c r="P1114" s="261">
        <f>ROUND(SUMIF('AV-Bewegungsdaten'!B:B,A1114,'AV-Bewegungsdaten'!D:D),3)</f>
        <v>0</v>
      </c>
      <c r="Q1114" s="259">
        <f>ROUND(SUMIF('AV-Bewegungsdaten'!B:B,$A1114,'AV-Bewegungsdaten'!E:E),5)</f>
        <v>0</v>
      </c>
      <c r="S1114" s="444"/>
      <c r="T1114" s="444"/>
      <c r="U1114" s="261">
        <f>ROUND(SUMIF('DV-Bewegungsdaten'!B:B,A1114,'DV-Bewegungsdaten'!D:D),3)</f>
        <v>0</v>
      </c>
      <c r="V1114" s="259">
        <f>ROUND(SUMIF('DV-Bewegungsdaten'!B:B,A1114,'DV-Bewegungsdaten'!E:E),5)</f>
        <v>0</v>
      </c>
      <c r="X1114" s="444"/>
      <c r="Y1114" s="444"/>
      <c r="AK1114" s="305"/>
    </row>
    <row r="1115" spans="1:37" ht="15" customHeight="1" x14ac:dyDescent="0.25">
      <c r="A1115" s="103" t="s">
        <v>1854</v>
      </c>
      <c r="B1115" s="101" t="s">
        <v>2068</v>
      </c>
      <c r="C1115" s="101" t="s">
        <v>4155</v>
      </c>
      <c r="D1115" s="101" t="s">
        <v>1855</v>
      </c>
      <c r="E1115" s="101" t="s">
        <v>2446</v>
      </c>
      <c r="F1115" s="102">
        <v>22.9</v>
      </c>
      <c r="G1115" s="102">
        <v>23.099999999999998</v>
      </c>
      <c r="H1115" s="102">
        <v>18.32</v>
      </c>
      <c r="I1115" s="102"/>
      <c r="J1115" s="445"/>
      <c r="K1115" s="258">
        <f>ROUND(SUMIF('VGT-Bewegungsdaten'!B:B,A1115,'VGT-Bewegungsdaten'!D:D),3)</f>
        <v>0</v>
      </c>
      <c r="L1115" s="259">
        <f>ROUND(SUMIF('VGT-Bewegungsdaten'!B:B,$A1115,'VGT-Bewegungsdaten'!E:E),5)</f>
        <v>0</v>
      </c>
      <c r="N1115" s="298" t="s">
        <v>4918</v>
      </c>
      <c r="O1115" s="298" t="s">
        <v>4925</v>
      </c>
      <c r="P1115" s="261">
        <f>ROUND(SUMIF('AV-Bewegungsdaten'!B:B,A1115,'AV-Bewegungsdaten'!D:D),3)</f>
        <v>0</v>
      </c>
      <c r="Q1115" s="259">
        <f>ROUND(SUMIF('AV-Bewegungsdaten'!B:B,$A1115,'AV-Bewegungsdaten'!E:E),5)</f>
        <v>0</v>
      </c>
      <c r="S1115" s="444"/>
      <c r="T1115" s="444"/>
      <c r="U1115" s="261">
        <f>ROUND(SUMIF('DV-Bewegungsdaten'!B:B,A1115,'DV-Bewegungsdaten'!D:D),3)</f>
        <v>0</v>
      </c>
      <c r="V1115" s="259">
        <f>ROUND(SUMIF('DV-Bewegungsdaten'!B:B,A1115,'DV-Bewegungsdaten'!E:E),5)</f>
        <v>0</v>
      </c>
      <c r="X1115" s="444"/>
      <c r="Y1115" s="444"/>
      <c r="AK1115" s="305"/>
    </row>
    <row r="1116" spans="1:37" ht="15" customHeight="1" x14ac:dyDescent="0.25">
      <c r="A1116" s="103" t="s">
        <v>1856</v>
      </c>
      <c r="B1116" s="101" t="s">
        <v>2068</v>
      </c>
      <c r="C1116" s="101" t="s">
        <v>4155</v>
      </c>
      <c r="D1116" s="101" t="s">
        <v>1857</v>
      </c>
      <c r="E1116" s="101" t="s">
        <v>1533</v>
      </c>
      <c r="F1116" s="102">
        <v>23.9</v>
      </c>
      <c r="G1116" s="102">
        <v>24.099999999999998</v>
      </c>
      <c r="H1116" s="102">
        <v>19.12</v>
      </c>
      <c r="I1116" s="102"/>
      <c r="J1116" s="445"/>
      <c r="K1116" s="258">
        <f>ROUND(SUMIF('VGT-Bewegungsdaten'!B:B,A1116,'VGT-Bewegungsdaten'!D:D),3)</f>
        <v>0</v>
      </c>
      <c r="L1116" s="259">
        <f>ROUND(SUMIF('VGT-Bewegungsdaten'!B:B,$A1116,'VGT-Bewegungsdaten'!E:E),5)</f>
        <v>0</v>
      </c>
      <c r="N1116" s="298" t="s">
        <v>4918</v>
      </c>
      <c r="O1116" s="298" t="s">
        <v>4925</v>
      </c>
      <c r="P1116" s="261">
        <f>ROUND(SUMIF('AV-Bewegungsdaten'!B:B,A1116,'AV-Bewegungsdaten'!D:D),3)</f>
        <v>0</v>
      </c>
      <c r="Q1116" s="259">
        <f>ROUND(SUMIF('AV-Bewegungsdaten'!B:B,$A1116,'AV-Bewegungsdaten'!E:E),5)</f>
        <v>0</v>
      </c>
      <c r="S1116" s="444"/>
      <c r="T1116" s="444"/>
      <c r="U1116" s="261">
        <f>ROUND(SUMIF('DV-Bewegungsdaten'!B:B,A1116,'DV-Bewegungsdaten'!D:D),3)</f>
        <v>0</v>
      </c>
      <c r="V1116" s="259">
        <f>ROUND(SUMIF('DV-Bewegungsdaten'!B:B,A1116,'DV-Bewegungsdaten'!E:E),5)</f>
        <v>0</v>
      </c>
      <c r="X1116" s="444"/>
      <c r="Y1116" s="444"/>
      <c r="AK1116" s="305"/>
    </row>
    <row r="1117" spans="1:37" ht="15" customHeight="1" x14ac:dyDescent="0.25">
      <c r="A1117" s="103" t="s">
        <v>1858</v>
      </c>
      <c r="B1117" s="101" t="s">
        <v>2068</v>
      </c>
      <c r="C1117" s="101" t="s">
        <v>4155</v>
      </c>
      <c r="D1117" s="101" t="s">
        <v>1859</v>
      </c>
      <c r="E1117" s="101" t="s">
        <v>1536</v>
      </c>
      <c r="F1117" s="102">
        <v>23.9</v>
      </c>
      <c r="G1117" s="102">
        <v>24.099999999999998</v>
      </c>
      <c r="H1117" s="102">
        <v>19.12</v>
      </c>
      <c r="I1117" s="102"/>
      <c r="J1117" s="445"/>
      <c r="K1117" s="258">
        <f>ROUND(SUMIF('VGT-Bewegungsdaten'!B:B,A1117,'VGT-Bewegungsdaten'!D:D),3)</f>
        <v>0</v>
      </c>
      <c r="L1117" s="259">
        <f>ROUND(SUMIF('VGT-Bewegungsdaten'!B:B,$A1117,'VGT-Bewegungsdaten'!E:E),5)</f>
        <v>0</v>
      </c>
      <c r="N1117" s="298" t="s">
        <v>4918</v>
      </c>
      <c r="O1117" s="298" t="s">
        <v>4925</v>
      </c>
      <c r="P1117" s="261">
        <f>ROUND(SUMIF('AV-Bewegungsdaten'!B:B,A1117,'AV-Bewegungsdaten'!D:D),3)</f>
        <v>0</v>
      </c>
      <c r="Q1117" s="259">
        <f>ROUND(SUMIF('AV-Bewegungsdaten'!B:B,$A1117,'AV-Bewegungsdaten'!E:E),5)</f>
        <v>0</v>
      </c>
      <c r="S1117" s="444"/>
      <c r="T1117" s="444"/>
      <c r="U1117" s="261">
        <f>ROUND(SUMIF('DV-Bewegungsdaten'!B:B,A1117,'DV-Bewegungsdaten'!D:D),3)</f>
        <v>0</v>
      </c>
      <c r="V1117" s="259">
        <f>ROUND(SUMIF('DV-Bewegungsdaten'!B:B,A1117,'DV-Bewegungsdaten'!E:E),5)</f>
        <v>0</v>
      </c>
      <c r="X1117" s="444"/>
      <c r="Y1117" s="444"/>
      <c r="AK1117" s="305"/>
    </row>
    <row r="1118" spans="1:37" ht="15" customHeight="1" x14ac:dyDescent="0.25">
      <c r="A1118" s="103" t="s">
        <v>2723</v>
      </c>
      <c r="B1118" s="101" t="s">
        <v>2068</v>
      </c>
      <c r="C1118" s="101" t="s">
        <v>4155</v>
      </c>
      <c r="D1118" s="101" t="s">
        <v>2724</v>
      </c>
      <c r="E1118" s="101" t="s">
        <v>2536</v>
      </c>
      <c r="F1118" s="102">
        <v>23.87</v>
      </c>
      <c r="G1118" s="102">
        <v>24.07</v>
      </c>
      <c r="H1118" s="102">
        <v>19.100000000000001</v>
      </c>
      <c r="I1118" s="102"/>
      <c r="J1118" s="445"/>
      <c r="K1118" s="258">
        <f>ROUND(SUMIF('VGT-Bewegungsdaten'!B:B,A1118,'VGT-Bewegungsdaten'!D:D),3)</f>
        <v>0</v>
      </c>
      <c r="L1118" s="259">
        <f>ROUND(SUMIF('VGT-Bewegungsdaten'!B:B,$A1118,'VGT-Bewegungsdaten'!E:E),5)</f>
        <v>0</v>
      </c>
      <c r="N1118" s="298" t="s">
        <v>4918</v>
      </c>
      <c r="O1118" s="298" t="s">
        <v>4925</v>
      </c>
      <c r="P1118" s="261">
        <f>ROUND(SUMIF('AV-Bewegungsdaten'!B:B,A1118,'AV-Bewegungsdaten'!D:D),3)</f>
        <v>0</v>
      </c>
      <c r="Q1118" s="259">
        <f>ROUND(SUMIF('AV-Bewegungsdaten'!B:B,$A1118,'AV-Bewegungsdaten'!E:E),5)</f>
        <v>0</v>
      </c>
      <c r="S1118" s="444"/>
      <c r="T1118" s="444"/>
      <c r="U1118" s="261">
        <f>ROUND(SUMIF('DV-Bewegungsdaten'!B:B,A1118,'DV-Bewegungsdaten'!D:D),3)</f>
        <v>0</v>
      </c>
      <c r="V1118" s="259">
        <f>ROUND(SUMIF('DV-Bewegungsdaten'!B:B,A1118,'DV-Bewegungsdaten'!E:E),5)</f>
        <v>0</v>
      </c>
      <c r="X1118" s="444"/>
      <c r="Y1118" s="444"/>
      <c r="AK1118" s="305"/>
    </row>
    <row r="1119" spans="1:37" ht="15" customHeight="1" x14ac:dyDescent="0.25">
      <c r="A1119" s="103" t="s">
        <v>3466</v>
      </c>
      <c r="B1119" s="101" t="s">
        <v>2068</v>
      </c>
      <c r="C1119" s="101" t="s">
        <v>4155</v>
      </c>
      <c r="D1119" s="101" t="s">
        <v>3467</v>
      </c>
      <c r="E1119" s="101" t="s">
        <v>3279</v>
      </c>
      <c r="F1119" s="102">
        <v>23.84</v>
      </c>
      <c r="G1119" s="102">
        <v>24.04</v>
      </c>
      <c r="H1119" s="102">
        <v>19.07</v>
      </c>
      <c r="I1119" s="102"/>
      <c r="J1119" s="445"/>
      <c r="K1119" s="258">
        <f>ROUND(SUMIF('VGT-Bewegungsdaten'!B:B,A1119,'VGT-Bewegungsdaten'!D:D),3)</f>
        <v>0</v>
      </c>
      <c r="L1119" s="259">
        <f>ROUND(SUMIF('VGT-Bewegungsdaten'!B:B,$A1119,'VGT-Bewegungsdaten'!E:E),5)</f>
        <v>0</v>
      </c>
      <c r="N1119" s="298" t="s">
        <v>4918</v>
      </c>
      <c r="O1119" s="298" t="s">
        <v>4925</v>
      </c>
      <c r="P1119" s="261">
        <f>ROUND(SUMIF('AV-Bewegungsdaten'!B:B,A1119,'AV-Bewegungsdaten'!D:D),3)</f>
        <v>0</v>
      </c>
      <c r="Q1119" s="259">
        <f>ROUND(SUMIF('AV-Bewegungsdaten'!B:B,$A1119,'AV-Bewegungsdaten'!E:E),5)</f>
        <v>0</v>
      </c>
      <c r="S1119" s="444"/>
      <c r="T1119" s="444"/>
      <c r="U1119" s="261">
        <f>ROUND(SUMIF('DV-Bewegungsdaten'!B:B,A1119,'DV-Bewegungsdaten'!D:D),3)</f>
        <v>0</v>
      </c>
      <c r="V1119" s="259">
        <f>ROUND(SUMIF('DV-Bewegungsdaten'!B:B,A1119,'DV-Bewegungsdaten'!E:E),5)</f>
        <v>0</v>
      </c>
      <c r="X1119" s="444"/>
      <c r="Y1119" s="444"/>
      <c r="AK1119" s="305"/>
    </row>
    <row r="1120" spans="1:37" ht="15" customHeight="1" x14ac:dyDescent="0.25">
      <c r="A1120" s="103" t="s">
        <v>4228</v>
      </c>
      <c r="B1120" s="101" t="s">
        <v>2068</v>
      </c>
      <c r="C1120" s="101" t="s">
        <v>4155</v>
      </c>
      <c r="D1120" s="101" t="s">
        <v>4229</v>
      </c>
      <c r="E1120" s="101" t="s">
        <v>4040</v>
      </c>
      <c r="F1120" s="102">
        <v>23.810000000000002</v>
      </c>
      <c r="G1120" s="102">
        <v>24.01</v>
      </c>
      <c r="H1120" s="102">
        <v>19.05</v>
      </c>
      <c r="I1120" s="102"/>
      <c r="J1120" s="445"/>
      <c r="K1120" s="258">
        <f>ROUND(SUMIF('VGT-Bewegungsdaten'!B:B,A1120,'VGT-Bewegungsdaten'!D:D),3)</f>
        <v>0</v>
      </c>
      <c r="L1120" s="259">
        <f>ROUND(SUMIF('VGT-Bewegungsdaten'!B:B,$A1120,'VGT-Bewegungsdaten'!E:E),5)</f>
        <v>0</v>
      </c>
      <c r="N1120" s="298" t="s">
        <v>4918</v>
      </c>
      <c r="O1120" s="298" t="s">
        <v>4925</v>
      </c>
      <c r="P1120" s="261">
        <f>ROUND(SUMIF('AV-Bewegungsdaten'!B:B,A1120,'AV-Bewegungsdaten'!D:D),3)</f>
        <v>0</v>
      </c>
      <c r="Q1120" s="259">
        <f>ROUND(SUMIF('AV-Bewegungsdaten'!B:B,$A1120,'AV-Bewegungsdaten'!E:E),5)</f>
        <v>0</v>
      </c>
      <c r="S1120" s="444"/>
      <c r="T1120" s="444"/>
      <c r="U1120" s="261">
        <f>ROUND(SUMIF('DV-Bewegungsdaten'!B:B,A1120,'DV-Bewegungsdaten'!D:D),3)</f>
        <v>0</v>
      </c>
      <c r="V1120" s="259">
        <f>ROUND(SUMIF('DV-Bewegungsdaten'!B:B,A1120,'DV-Bewegungsdaten'!E:E),5)</f>
        <v>0</v>
      </c>
      <c r="X1120" s="444"/>
      <c r="Y1120" s="444"/>
      <c r="AK1120" s="305"/>
    </row>
    <row r="1121" spans="1:37" ht="15" customHeight="1" x14ac:dyDescent="0.25">
      <c r="A1121" s="103" t="s">
        <v>1860</v>
      </c>
      <c r="B1121" s="101" t="s">
        <v>2068</v>
      </c>
      <c r="C1121" s="101" t="s">
        <v>4155</v>
      </c>
      <c r="D1121" s="101" t="s">
        <v>1861</v>
      </c>
      <c r="E1121" s="101" t="s">
        <v>2443</v>
      </c>
      <c r="F1121" s="102">
        <v>20.9</v>
      </c>
      <c r="G1121" s="102">
        <v>21.099999999999998</v>
      </c>
      <c r="H1121" s="102">
        <v>16.72</v>
      </c>
      <c r="I1121" s="102"/>
      <c r="J1121" s="445"/>
      <c r="K1121" s="258">
        <f>ROUND(SUMIF('VGT-Bewegungsdaten'!B:B,A1121,'VGT-Bewegungsdaten'!D:D),3)</f>
        <v>0</v>
      </c>
      <c r="L1121" s="259">
        <f>ROUND(SUMIF('VGT-Bewegungsdaten'!B:B,$A1121,'VGT-Bewegungsdaten'!E:E),5)</f>
        <v>0</v>
      </c>
      <c r="N1121" s="298" t="s">
        <v>4918</v>
      </c>
      <c r="O1121" s="298" t="s">
        <v>4925</v>
      </c>
      <c r="P1121" s="261">
        <f>ROUND(SUMIF('AV-Bewegungsdaten'!B:B,A1121,'AV-Bewegungsdaten'!D:D),3)</f>
        <v>0</v>
      </c>
      <c r="Q1121" s="259">
        <f>ROUND(SUMIF('AV-Bewegungsdaten'!B:B,$A1121,'AV-Bewegungsdaten'!E:E),5)</f>
        <v>0</v>
      </c>
      <c r="S1121" s="444"/>
      <c r="T1121" s="444"/>
      <c r="U1121" s="261">
        <f>ROUND(SUMIF('DV-Bewegungsdaten'!B:B,A1121,'DV-Bewegungsdaten'!D:D),3)</f>
        <v>0</v>
      </c>
      <c r="V1121" s="259">
        <f>ROUND(SUMIF('DV-Bewegungsdaten'!B:B,A1121,'DV-Bewegungsdaten'!E:E),5)</f>
        <v>0</v>
      </c>
      <c r="X1121" s="444"/>
      <c r="Y1121" s="444"/>
      <c r="AK1121" s="305"/>
    </row>
    <row r="1122" spans="1:37" ht="15" customHeight="1" x14ac:dyDescent="0.25">
      <c r="A1122" s="103" t="s">
        <v>1862</v>
      </c>
      <c r="B1122" s="101" t="s">
        <v>2068</v>
      </c>
      <c r="C1122" s="101" t="s">
        <v>4155</v>
      </c>
      <c r="D1122" s="101" t="s">
        <v>1863</v>
      </c>
      <c r="E1122" s="101" t="s">
        <v>2446</v>
      </c>
      <c r="F1122" s="102">
        <v>22.9</v>
      </c>
      <c r="G1122" s="102">
        <v>23.099999999999998</v>
      </c>
      <c r="H1122" s="102">
        <v>18.32</v>
      </c>
      <c r="I1122" s="102"/>
      <c r="J1122" s="445"/>
      <c r="K1122" s="258">
        <f>ROUND(SUMIF('VGT-Bewegungsdaten'!B:B,A1122,'VGT-Bewegungsdaten'!D:D),3)</f>
        <v>0</v>
      </c>
      <c r="L1122" s="259">
        <f>ROUND(SUMIF('VGT-Bewegungsdaten'!B:B,$A1122,'VGT-Bewegungsdaten'!E:E),5)</f>
        <v>0</v>
      </c>
      <c r="N1122" s="298" t="s">
        <v>4918</v>
      </c>
      <c r="O1122" s="298" t="s">
        <v>4925</v>
      </c>
      <c r="P1122" s="261">
        <f>ROUND(SUMIF('AV-Bewegungsdaten'!B:B,A1122,'AV-Bewegungsdaten'!D:D),3)</f>
        <v>0</v>
      </c>
      <c r="Q1122" s="259">
        <f>ROUND(SUMIF('AV-Bewegungsdaten'!B:B,$A1122,'AV-Bewegungsdaten'!E:E),5)</f>
        <v>0</v>
      </c>
      <c r="S1122" s="444"/>
      <c r="T1122" s="444"/>
      <c r="U1122" s="261">
        <f>ROUND(SUMIF('DV-Bewegungsdaten'!B:B,A1122,'DV-Bewegungsdaten'!D:D),3)</f>
        <v>0</v>
      </c>
      <c r="V1122" s="259">
        <f>ROUND(SUMIF('DV-Bewegungsdaten'!B:B,A1122,'DV-Bewegungsdaten'!E:E),5)</f>
        <v>0</v>
      </c>
      <c r="X1122" s="444"/>
      <c r="Y1122" s="444"/>
      <c r="AK1122" s="305"/>
    </row>
    <row r="1123" spans="1:37" ht="15" customHeight="1" x14ac:dyDescent="0.25">
      <c r="A1123" s="103" t="s">
        <v>1864</v>
      </c>
      <c r="B1123" s="101" t="s">
        <v>2068</v>
      </c>
      <c r="C1123" s="101" t="s">
        <v>4155</v>
      </c>
      <c r="D1123" s="101" t="s">
        <v>1865</v>
      </c>
      <c r="E1123" s="101" t="s">
        <v>1533</v>
      </c>
      <c r="F1123" s="102">
        <v>23.9</v>
      </c>
      <c r="G1123" s="102">
        <v>24.099999999999998</v>
      </c>
      <c r="H1123" s="102">
        <v>19.12</v>
      </c>
      <c r="I1123" s="102"/>
      <c r="J1123" s="445"/>
      <c r="K1123" s="258">
        <f>ROUND(SUMIF('VGT-Bewegungsdaten'!B:B,A1123,'VGT-Bewegungsdaten'!D:D),3)</f>
        <v>0</v>
      </c>
      <c r="L1123" s="259">
        <f>ROUND(SUMIF('VGT-Bewegungsdaten'!B:B,$A1123,'VGT-Bewegungsdaten'!E:E),5)</f>
        <v>0</v>
      </c>
      <c r="N1123" s="298" t="s">
        <v>4918</v>
      </c>
      <c r="O1123" s="298" t="s">
        <v>4925</v>
      </c>
      <c r="P1123" s="261">
        <f>ROUND(SUMIF('AV-Bewegungsdaten'!B:B,A1123,'AV-Bewegungsdaten'!D:D),3)</f>
        <v>0</v>
      </c>
      <c r="Q1123" s="259">
        <f>ROUND(SUMIF('AV-Bewegungsdaten'!B:B,$A1123,'AV-Bewegungsdaten'!E:E),5)</f>
        <v>0</v>
      </c>
      <c r="S1123" s="444"/>
      <c r="T1123" s="444"/>
      <c r="U1123" s="261">
        <f>ROUND(SUMIF('DV-Bewegungsdaten'!B:B,A1123,'DV-Bewegungsdaten'!D:D),3)</f>
        <v>0</v>
      </c>
      <c r="V1123" s="259">
        <f>ROUND(SUMIF('DV-Bewegungsdaten'!B:B,A1123,'DV-Bewegungsdaten'!E:E),5)</f>
        <v>0</v>
      </c>
      <c r="X1123" s="444"/>
      <c r="Y1123" s="444"/>
      <c r="AK1123" s="305"/>
    </row>
    <row r="1124" spans="1:37" ht="15" customHeight="1" x14ac:dyDescent="0.25">
      <c r="A1124" s="103" t="s">
        <v>1866</v>
      </c>
      <c r="B1124" s="101" t="s">
        <v>2068</v>
      </c>
      <c r="C1124" s="101" t="s">
        <v>4155</v>
      </c>
      <c r="D1124" s="101" t="s">
        <v>1867</v>
      </c>
      <c r="E1124" s="101" t="s">
        <v>1536</v>
      </c>
      <c r="F1124" s="102">
        <v>23.9</v>
      </c>
      <c r="G1124" s="102">
        <v>24.099999999999998</v>
      </c>
      <c r="H1124" s="102">
        <v>19.12</v>
      </c>
      <c r="I1124" s="102"/>
      <c r="J1124" s="445"/>
      <c r="K1124" s="258">
        <f>ROUND(SUMIF('VGT-Bewegungsdaten'!B:B,A1124,'VGT-Bewegungsdaten'!D:D),3)</f>
        <v>0</v>
      </c>
      <c r="L1124" s="259">
        <f>ROUND(SUMIF('VGT-Bewegungsdaten'!B:B,$A1124,'VGT-Bewegungsdaten'!E:E),5)</f>
        <v>0</v>
      </c>
      <c r="N1124" s="298" t="s">
        <v>4918</v>
      </c>
      <c r="O1124" s="298" t="s">
        <v>4925</v>
      </c>
      <c r="P1124" s="261">
        <f>ROUND(SUMIF('AV-Bewegungsdaten'!B:B,A1124,'AV-Bewegungsdaten'!D:D),3)</f>
        <v>0</v>
      </c>
      <c r="Q1124" s="259">
        <f>ROUND(SUMIF('AV-Bewegungsdaten'!B:B,$A1124,'AV-Bewegungsdaten'!E:E),5)</f>
        <v>0</v>
      </c>
      <c r="S1124" s="444"/>
      <c r="T1124" s="444"/>
      <c r="U1124" s="261">
        <f>ROUND(SUMIF('DV-Bewegungsdaten'!B:B,A1124,'DV-Bewegungsdaten'!D:D),3)</f>
        <v>0</v>
      </c>
      <c r="V1124" s="259">
        <f>ROUND(SUMIF('DV-Bewegungsdaten'!B:B,A1124,'DV-Bewegungsdaten'!E:E),5)</f>
        <v>0</v>
      </c>
      <c r="X1124" s="444"/>
      <c r="Y1124" s="444"/>
      <c r="AK1124" s="305"/>
    </row>
    <row r="1125" spans="1:37" ht="15" customHeight="1" x14ac:dyDescent="0.25">
      <c r="A1125" s="103" t="s">
        <v>2725</v>
      </c>
      <c r="B1125" s="101" t="s">
        <v>2068</v>
      </c>
      <c r="C1125" s="101" t="s">
        <v>4155</v>
      </c>
      <c r="D1125" s="101" t="s">
        <v>2726</v>
      </c>
      <c r="E1125" s="101" t="s">
        <v>2536</v>
      </c>
      <c r="F1125" s="102">
        <v>23.87</v>
      </c>
      <c r="G1125" s="102">
        <v>24.07</v>
      </c>
      <c r="H1125" s="102">
        <v>19.100000000000001</v>
      </c>
      <c r="I1125" s="102"/>
      <c r="J1125" s="445"/>
      <c r="K1125" s="258">
        <f>ROUND(SUMIF('VGT-Bewegungsdaten'!B:B,A1125,'VGT-Bewegungsdaten'!D:D),3)</f>
        <v>0</v>
      </c>
      <c r="L1125" s="259">
        <f>ROUND(SUMIF('VGT-Bewegungsdaten'!B:B,$A1125,'VGT-Bewegungsdaten'!E:E),5)</f>
        <v>0</v>
      </c>
      <c r="N1125" s="298" t="s">
        <v>4918</v>
      </c>
      <c r="O1125" s="298" t="s">
        <v>4925</v>
      </c>
      <c r="P1125" s="261">
        <f>ROUND(SUMIF('AV-Bewegungsdaten'!B:B,A1125,'AV-Bewegungsdaten'!D:D),3)</f>
        <v>0</v>
      </c>
      <c r="Q1125" s="259">
        <f>ROUND(SUMIF('AV-Bewegungsdaten'!B:B,$A1125,'AV-Bewegungsdaten'!E:E),5)</f>
        <v>0</v>
      </c>
      <c r="S1125" s="444"/>
      <c r="T1125" s="444"/>
      <c r="U1125" s="261">
        <f>ROUND(SUMIF('DV-Bewegungsdaten'!B:B,A1125,'DV-Bewegungsdaten'!D:D),3)</f>
        <v>0</v>
      </c>
      <c r="V1125" s="259">
        <f>ROUND(SUMIF('DV-Bewegungsdaten'!B:B,A1125,'DV-Bewegungsdaten'!E:E),5)</f>
        <v>0</v>
      </c>
      <c r="X1125" s="444"/>
      <c r="Y1125" s="444"/>
      <c r="AK1125" s="305"/>
    </row>
    <row r="1126" spans="1:37" ht="15" customHeight="1" x14ac:dyDescent="0.25">
      <c r="A1126" s="103" t="s">
        <v>3468</v>
      </c>
      <c r="B1126" s="101" t="s">
        <v>2068</v>
      </c>
      <c r="C1126" s="101" t="s">
        <v>4155</v>
      </c>
      <c r="D1126" s="101" t="s">
        <v>3469</v>
      </c>
      <c r="E1126" s="101" t="s">
        <v>3279</v>
      </c>
      <c r="F1126" s="102">
        <v>23.84</v>
      </c>
      <c r="G1126" s="102">
        <v>24.04</v>
      </c>
      <c r="H1126" s="102">
        <v>19.07</v>
      </c>
      <c r="I1126" s="102"/>
      <c r="J1126" s="445"/>
      <c r="K1126" s="258">
        <f>ROUND(SUMIF('VGT-Bewegungsdaten'!B:B,A1126,'VGT-Bewegungsdaten'!D:D),3)</f>
        <v>0</v>
      </c>
      <c r="L1126" s="259">
        <f>ROUND(SUMIF('VGT-Bewegungsdaten'!B:B,$A1126,'VGT-Bewegungsdaten'!E:E),5)</f>
        <v>0</v>
      </c>
      <c r="N1126" s="298" t="s">
        <v>4918</v>
      </c>
      <c r="O1126" s="298" t="s">
        <v>4925</v>
      </c>
      <c r="P1126" s="261">
        <f>ROUND(SUMIF('AV-Bewegungsdaten'!B:B,A1126,'AV-Bewegungsdaten'!D:D),3)</f>
        <v>0</v>
      </c>
      <c r="Q1126" s="259">
        <f>ROUND(SUMIF('AV-Bewegungsdaten'!B:B,$A1126,'AV-Bewegungsdaten'!E:E),5)</f>
        <v>0</v>
      </c>
      <c r="S1126" s="444"/>
      <c r="T1126" s="444"/>
      <c r="U1126" s="261">
        <f>ROUND(SUMIF('DV-Bewegungsdaten'!B:B,A1126,'DV-Bewegungsdaten'!D:D),3)</f>
        <v>0</v>
      </c>
      <c r="V1126" s="259">
        <f>ROUND(SUMIF('DV-Bewegungsdaten'!B:B,A1126,'DV-Bewegungsdaten'!E:E),5)</f>
        <v>0</v>
      </c>
      <c r="X1126" s="444"/>
      <c r="Y1126" s="444"/>
      <c r="AK1126" s="305"/>
    </row>
    <row r="1127" spans="1:37" ht="15" customHeight="1" x14ac:dyDescent="0.25">
      <c r="A1127" s="103" t="s">
        <v>4230</v>
      </c>
      <c r="B1127" s="101" t="s">
        <v>2068</v>
      </c>
      <c r="C1127" s="101" t="s">
        <v>4155</v>
      </c>
      <c r="D1127" s="101" t="s">
        <v>4231</v>
      </c>
      <c r="E1127" s="101" t="s">
        <v>4040</v>
      </c>
      <c r="F1127" s="102">
        <v>23.810000000000002</v>
      </c>
      <c r="G1127" s="102">
        <v>24.01</v>
      </c>
      <c r="H1127" s="102">
        <v>19.05</v>
      </c>
      <c r="I1127" s="102"/>
      <c r="J1127" s="445"/>
      <c r="K1127" s="258">
        <f>ROUND(SUMIF('VGT-Bewegungsdaten'!B:B,A1127,'VGT-Bewegungsdaten'!D:D),3)</f>
        <v>0</v>
      </c>
      <c r="L1127" s="259">
        <f>ROUND(SUMIF('VGT-Bewegungsdaten'!B:B,$A1127,'VGT-Bewegungsdaten'!E:E),5)</f>
        <v>0</v>
      </c>
      <c r="N1127" s="298" t="s">
        <v>4918</v>
      </c>
      <c r="O1127" s="298" t="s">
        <v>4925</v>
      </c>
      <c r="P1127" s="261">
        <f>ROUND(SUMIF('AV-Bewegungsdaten'!B:B,A1127,'AV-Bewegungsdaten'!D:D),3)</f>
        <v>0</v>
      </c>
      <c r="Q1127" s="259">
        <f>ROUND(SUMIF('AV-Bewegungsdaten'!B:B,$A1127,'AV-Bewegungsdaten'!E:E),5)</f>
        <v>0</v>
      </c>
      <c r="S1127" s="444"/>
      <c r="T1127" s="444"/>
      <c r="U1127" s="261">
        <f>ROUND(SUMIF('DV-Bewegungsdaten'!B:B,A1127,'DV-Bewegungsdaten'!D:D),3)</f>
        <v>0</v>
      </c>
      <c r="V1127" s="259">
        <f>ROUND(SUMIF('DV-Bewegungsdaten'!B:B,A1127,'DV-Bewegungsdaten'!E:E),5)</f>
        <v>0</v>
      </c>
      <c r="X1127" s="444"/>
      <c r="Y1127" s="444"/>
      <c r="AK1127" s="305"/>
    </row>
    <row r="1128" spans="1:37" ht="15" customHeight="1" x14ac:dyDescent="0.25">
      <c r="A1128" s="103" t="s">
        <v>1868</v>
      </c>
      <c r="B1128" s="101" t="s">
        <v>2068</v>
      </c>
      <c r="C1128" s="101" t="s">
        <v>4155</v>
      </c>
      <c r="D1128" s="101" t="s">
        <v>1869</v>
      </c>
      <c r="E1128" s="101" t="s">
        <v>2443</v>
      </c>
      <c r="F1128" s="102">
        <v>21.9</v>
      </c>
      <c r="G1128" s="102">
        <v>22.099999999999998</v>
      </c>
      <c r="H1128" s="102">
        <v>17.52</v>
      </c>
      <c r="I1128" s="102"/>
      <c r="J1128" s="445"/>
      <c r="K1128" s="258">
        <f>ROUND(SUMIF('VGT-Bewegungsdaten'!B:B,A1128,'VGT-Bewegungsdaten'!D:D),3)</f>
        <v>0</v>
      </c>
      <c r="L1128" s="259">
        <f>ROUND(SUMIF('VGT-Bewegungsdaten'!B:B,$A1128,'VGT-Bewegungsdaten'!E:E),5)</f>
        <v>0</v>
      </c>
      <c r="N1128" s="298" t="s">
        <v>4918</v>
      </c>
      <c r="O1128" s="298" t="s">
        <v>4925</v>
      </c>
      <c r="P1128" s="261">
        <f>ROUND(SUMIF('AV-Bewegungsdaten'!B:B,A1128,'AV-Bewegungsdaten'!D:D),3)</f>
        <v>0</v>
      </c>
      <c r="Q1128" s="259">
        <f>ROUND(SUMIF('AV-Bewegungsdaten'!B:B,$A1128,'AV-Bewegungsdaten'!E:E),5)</f>
        <v>0</v>
      </c>
      <c r="S1128" s="444"/>
      <c r="T1128" s="444"/>
      <c r="U1128" s="261">
        <f>ROUND(SUMIF('DV-Bewegungsdaten'!B:B,A1128,'DV-Bewegungsdaten'!D:D),3)</f>
        <v>0</v>
      </c>
      <c r="V1128" s="259">
        <f>ROUND(SUMIF('DV-Bewegungsdaten'!B:B,A1128,'DV-Bewegungsdaten'!E:E),5)</f>
        <v>0</v>
      </c>
      <c r="X1128" s="444"/>
      <c r="Y1128" s="444"/>
      <c r="AK1128" s="305"/>
    </row>
    <row r="1129" spans="1:37" ht="15" customHeight="1" x14ac:dyDescent="0.25">
      <c r="A1129" s="103" t="s">
        <v>1870</v>
      </c>
      <c r="B1129" s="101" t="s">
        <v>2068</v>
      </c>
      <c r="C1129" s="101" t="s">
        <v>4155</v>
      </c>
      <c r="D1129" s="101" t="s">
        <v>1871</v>
      </c>
      <c r="E1129" s="101" t="s">
        <v>2446</v>
      </c>
      <c r="F1129" s="102">
        <v>23.9</v>
      </c>
      <c r="G1129" s="102">
        <v>24.099999999999998</v>
      </c>
      <c r="H1129" s="102">
        <v>19.12</v>
      </c>
      <c r="I1129" s="102"/>
      <c r="J1129" s="445"/>
      <c r="K1129" s="258">
        <f>ROUND(SUMIF('VGT-Bewegungsdaten'!B:B,A1129,'VGT-Bewegungsdaten'!D:D),3)</f>
        <v>0</v>
      </c>
      <c r="L1129" s="259">
        <f>ROUND(SUMIF('VGT-Bewegungsdaten'!B:B,$A1129,'VGT-Bewegungsdaten'!E:E),5)</f>
        <v>0</v>
      </c>
      <c r="N1129" s="298" t="s">
        <v>4918</v>
      </c>
      <c r="O1129" s="298" t="s">
        <v>4925</v>
      </c>
      <c r="P1129" s="261">
        <f>ROUND(SUMIF('AV-Bewegungsdaten'!B:B,A1129,'AV-Bewegungsdaten'!D:D),3)</f>
        <v>0</v>
      </c>
      <c r="Q1129" s="259">
        <f>ROUND(SUMIF('AV-Bewegungsdaten'!B:B,$A1129,'AV-Bewegungsdaten'!E:E),5)</f>
        <v>0</v>
      </c>
      <c r="S1129" s="444"/>
      <c r="T1129" s="444"/>
      <c r="U1129" s="261">
        <f>ROUND(SUMIF('DV-Bewegungsdaten'!B:B,A1129,'DV-Bewegungsdaten'!D:D),3)</f>
        <v>0</v>
      </c>
      <c r="V1129" s="259">
        <f>ROUND(SUMIF('DV-Bewegungsdaten'!B:B,A1129,'DV-Bewegungsdaten'!E:E),5)</f>
        <v>0</v>
      </c>
      <c r="X1129" s="444"/>
      <c r="Y1129" s="444"/>
      <c r="AK1129" s="305"/>
    </row>
    <row r="1130" spans="1:37" ht="15" customHeight="1" x14ac:dyDescent="0.25">
      <c r="A1130" s="103" t="s">
        <v>1872</v>
      </c>
      <c r="B1130" s="101" t="s">
        <v>2068</v>
      </c>
      <c r="C1130" s="101" t="s">
        <v>4155</v>
      </c>
      <c r="D1130" s="101" t="s">
        <v>1873</v>
      </c>
      <c r="E1130" s="101" t="s">
        <v>1533</v>
      </c>
      <c r="F1130" s="102">
        <v>24.9</v>
      </c>
      <c r="G1130" s="102">
        <v>25.099999999999998</v>
      </c>
      <c r="H1130" s="102">
        <v>19.920000000000002</v>
      </c>
      <c r="I1130" s="102"/>
      <c r="J1130" s="445"/>
      <c r="K1130" s="258">
        <f>ROUND(SUMIF('VGT-Bewegungsdaten'!B:B,A1130,'VGT-Bewegungsdaten'!D:D),3)</f>
        <v>0</v>
      </c>
      <c r="L1130" s="259">
        <f>ROUND(SUMIF('VGT-Bewegungsdaten'!B:B,$A1130,'VGT-Bewegungsdaten'!E:E),5)</f>
        <v>0</v>
      </c>
      <c r="N1130" s="298" t="s">
        <v>4918</v>
      </c>
      <c r="O1130" s="298" t="s">
        <v>4925</v>
      </c>
      <c r="P1130" s="261">
        <f>ROUND(SUMIF('AV-Bewegungsdaten'!B:B,A1130,'AV-Bewegungsdaten'!D:D),3)</f>
        <v>0</v>
      </c>
      <c r="Q1130" s="259">
        <f>ROUND(SUMIF('AV-Bewegungsdaten'!B:B,$A1130,'AV-Bewegungsdaten'!E:E),5)</f>
        <v>0</v>
      </c>
      <c r="S1130" s="444"/>
      <c r="T1130" s="444"/>
      <c r="U1130" s="261">
        <f>ROUND(SUMIF('DV-Bewegungsdaten'!B:B,A1130,'DV-Bewegungsdaten'!D:D),3)</f>
        <v>0</v>
      </c>
      <c r="V1130" s="259">
        <f>ROUND(SUMIF('DV-Bewegungsdaten'!B:B,A1130,'DV-Bewegungsdaten'!E:E),5)</f>
        <v>0</v>
      </c>
      <c r="X1130" s="444"/>
      <c r="Y1130" s="444"/>
      <c r="AK1130" s="305"/>
    </row>
    <row r="1131" spans="1:37" ht="15" customHeight="1" x14ac:dyDescent="0.25">
      <c r="A1131" s="103" t="s">
        <v>541</v>
      </c>
      <c r="B1131" s="101" t="s">
        <v>2068</v>
      </c>
      <c r="C1131" s="101" t="s">
        <v>4155</v>
      </c>
      <c r="D1131" s="101" t="s">
        <v>542</v>
      </c>
      <c r="E1131" s="101" t="s">
        <v>1536</v>
      </c>
      <c r="F1131" s="102">
        <v>24.9</v>
      </c>
      <c r="G1131" s="102">
        <v>25.099999999999998</v>
      </c>
      <c r="H1131" s="102">
        <v>19.920000000000002</v>
      </c>
      <c r="I1131" s="102"/>
      <c r="J1131" s="445"/>
      <c r="K1131" s="258">
        <f>ROUND(SUMIF('VGT-Bewegungsdaten'!B:B,A1131,'VGT-Bewegungsdaten'!D:D),3)</f>
        <v>0</v>
      </c>
      <c r="L1131" s="259">
        <f>ROUND(SUMIF('VGT-Bewegungsdaten'!B:B,$A1131,'VGT-Bewegungsdaten'!E:E),5)</f>
        <v>0</v>
      </c>
      <c r="N1131" s="298" t="s">
        <v>4918</v>
      </c>
      <c r="O1131" s="298" t="s">
        <v>4925</v>
      </c>
      <c r="P1131" s="261">
        <f>ROUND(SUMIF('AV-Bewegungsdaten'!B:B,A1131,'AV-Bewegungsdaten'!D:D),3)</f>
        <v>0</v>
      </c>
      <c r="Q1131" s="259">
        <f>ROUND(SUMIF('AV-Bewegungsdaten'!B:B,$A1131,'AV-Bewegungsdaten'!E:E),5)</f>
        <v>0</v>
      </c>
      <c r="S1131" s="444"/>
      <c r="T1131" s="444"/>
      <c r="U1131" s="261">
        <f>ROUND(SUMIF('DV-Bewegungsdaten'!B:B,A1131,'DV-Bewegungsdaten'!D:D),3)</f>
        <v>0</v>
      </c>
      <c r="V1131" s="259">
        <f>ROUND(SUMIF('DV-Bewegungsdaten'!B:B,A1131,'DV-Bewegungsdaten'!E:E),5)</f>
        <v>0</v>
      </c>
      <c r="X1131" s="444"/>
      <c r="Y1131" s="444"/>
      <c r="AK1131" s="305"/>
    </row>
    <row r="1132" spans="1:37" ht="15" customHeight="1" x14ac:dyDescent="0.25">
      <c r="A1132" s="103" t="s">
        <v>2727</v>
      </c>
      <c r="B1132" s="101" t="s">
        <v>2068</v>
      </c>
      <c r="C1132" s="101" t="s">
        <v>4155</v>
      </c>
      <c r="D1132" s="101" t="s">
        <v>2728</v>
      </c>
      <c r="E1132" s="101" t="s">
        <v>2536</v>
      </c>
      <c r="F1132" s="102">
        <v>24.87</v>
      </c>
      <c r="G1132" s="102">
        <v>25.07</v>
      </c>
      <c r="H1132" s="102">
        <v>19.899999999999999</v>
      </c>
      <c r="I1132" s="102"/>
      <c r="J1132" s="445"/>
      <c r="K1132" s="258">
        <f>ROUND(SUMIF('VGT-Bewegungsdaten'!B:B,A1132,'VGT-Bewegungsdaten'!D:D),3)</f>
        <v>0</v>
      </c>
      <c r="L1132" s="259">
        <f>ROUND(SUMIF('VGT-Bewegungsdaten'!B:B,$A1132,'VGT-Bewegungsdaten'!E:E),5)</f>
        <v>0</v>
      </c>
      <c r="N1132" s="298" t="s">
        <v>4918</v>
      </c>
      <c r="O1132" s="298" t="s">
        <v>4925</v>
      </c>
      <c r="P1132" s="261">
        <f>ROUND(SUMIF('AV-Bewegungsdaten'!B:B,A1132,'AV-Bewegungsdaten'!D:D),3)</f>
        <v>0</v>
      </c>
      <c r="Q1132" s="259">
        <f>ROUND(SUMIF('AV-Bewegungsdaten'!B:B,$A1132,'AV-Bewegungsdaten'!E:E),5)</f>
        <v>0</v>
      </c>
      <c r="S1132" s="444"/>
      <c r="T1132" s="444"/>
      <c r="U1132" s="261">
        <f>ROUND(SUMIF('DV-Bewegungsdaten'!B:B,A1132,'DV-Bewegungsdaten'!D:D),3)</f>
        <v>0</v>
      </c>
      <c r="V1132" s="259">
        <f>ROUND(SUMIF('DV-Bewegungsdaten'!B:B,A1132,'DV-Bewegungsdaten'!E:E),5)</f>
        <v>0</v>
      </c>
      <c r="X1132" s="444"/>
      <c r="Y1132" s="444"/>
      <c r="AK1132" s="305"/>
    </row>
    <row r="1133" spans="1:37" ht="15" customHeight="1" x14ac:dyDescent="0.25">
      <c r="A1133" s="103" t="s">
        <v>3470</v>
      </c>
      <c r="B1133" s="101" t="s">
        <v>2068</v>
      </c>
      <c r="C1133" s="101" t="s">
        <v>4155</v>
      </c>
      <c r="D1133" s="101" t="s">
        <v>3471</v>
      </c>
      <c r="E1133" s="101" t="s">
        <v>3279</v>
      </c>
      <c r="F1133" s="102">
        <v>24.84</v>
      </c>
      <c r="G1133" s="102">
        <v>25.04</v>
      </c>
      <c r="H1133" s="102">
        <v>19.87</v>
      </c>
      <c r="I1133" s="102"/>
      <c r="J1133" s="445"/>
      <c r="K1133" s="258">
        <f>ROUND(SUMIF('VGT-Bewegungsdaten'!B:B,A1133,'VGT-Bewegungsdaten'!D:D),3)</f>
        <v>0</v>
      </c>
      <c r="L1133" s="259">
        <f>ROUND(SUMIF('VGT-Bewegungsdaten'!B:B,$A1133,'VGT-Bewegungsdaten'!E:E),5)</f>
        <v>0</v>
      </c>
      <c r="N1133" s="298" t="s">
        <v>4918</v>
      </c>
      <c r="O1133" s="298" t="s">
        <v>4925</v>
      </c>
      <c r="P1133" s="261">
        <f>ROUND(SUMIF('AV-Bewegungsdaten'!B:B,A1133,'AV-Bewegungsdaten'!D:D),3)</f>
        <v>0</v>
      </c>
      <c r="Q1133" s="259">
        <f>ROUND(SUMIF('AV-Bewegungsdaten'!B:B,$A1133,'AV-Bewegungsdaten'!E:E),5)</f>
        <v>0</v>
      </c>
      <c r="S1133" s="444"/>
      <c r="T1133" s="444"/>
      <c r="U1133" s="261">
        <f>ROUND(SUMIF('DV-Bewegungsdaten'!B:B,A1133,'DV-Bewegungsdaten'!D:D),3)</f>
        <v>0</v>
      </c>
      <c r="V1133" s="259">
        <f>ROUND(SUMIF('DV-Bewegungsdaten'!B:B,A1133,'DV-Bewegungsdaten'!E:E),5)</f>
        <v>0</v>
      </c>
      <c r="X1133" s="444"/>
      <c r="Y1133" s="444"/>
      <c r="AK1133" s="305"/>
    </row>
    <row r="1134" spans="1:37" ht="15" customHeight="1" x14ac:dyDescent="0.25">
      <c r="A1134" s="103" t="s">
        <v>4232</v>
      </c>
      <c r="B1134" s="101" t="s">
        <v>2068</v>
      </c>
      <c r="C1134" s="101" t="s">
        <v>4155</v>
      </c>
      <c r="D1134" s="101" t="s">
        <v>4233</v>
      </c>
      <c r="E1134" s="101" t="s">
        <v>4040</v>
      </c>
      <c r="F1134" s="102">
        <v>24.810000000000002</v>
      </c>
      <c r="G1134" s="102">
        <v>25.01</v>
      </c>
      <c r="H1134" s="102">
        <v>19.850000000000001</v>
      </c>
      <c r="I1134" s="102"/>
      <c r="J1134" s="445"/>
      <c r="K1134" s="258">
        <f>ROUND(SUMIF('VGT-Bewegungsdaten'!B:B,A1134,'VGT-Bewegungsdaten'!D:D),3)</f>
        <v>0</v>
      </c>
      <c r="L1134" s="259">
        <f>ROUND(SUMIF('VGT-Bewegungsdaten'!B:B,$A1134,'VGT-Bewegungsdaten'!E:E),5)</f>
        <v>0</v>
      </c>
      <c r="N1134" s="298" t="s">
        <v>4918</v>
      </c>
      <c r="O1134" s="298" t="s">
        <v>4925</v>
      </c>
      <c r="P1134" s="261">
        <f>ROUND(SUMIF('AV-Bewegungsdaten'!B:B,A1134,'AV-Bewegungsdaten'!D:D),3)</f>
        <v>0</v>
      </c>
      <c r="Q1134" s="259">
        <f>ROUND(SUMIF('AV-Bewegungsdaten'!B:B,$A1134,'AV-Bewegungsdaten'!E:E),5)</f>
        <v>0</v>
      </c>
      <c r="S1134" s="444"/>
      <c r="T1134" s="444"/>
      <c r="U1134" s="261">
        <f>ROUND(SUMIF('DV-Bewegungsdaten'!B:B,A1134,'DV-Bewegungsdaten'!D:D),3)</f>
        <v>0</v>
      </c>
      <c r="V1134" s="259">
        <f>ROUND(SUMIF('DV-Bewegungsdaten'!B:B,A1134,'DV-Bewegungsdaten'!E:E),5)</f>
        <v>0</v>
      </c>
      <c r="X1134" s="444"/>
      <c r="Y1134" s="444"/>
      <c r="AK1134" s="305"/>
    </row>
    <row r="1135" spans="1:37" ht="15" customHeight="1" x14ac:dyDescent="0.25">
      <c r="A1135" s="103" t="s">
        <v>543</v>
      </c>
      <c r="B1135" s="101" t="s">
        <v>2068</v>
      </c>
      <c r="C1135" s="101" t="s">
        <v>4155</v>
      </c>
      <c r="D1135" s="101" t="s">
        <v>544</v>
      </c>
      <c r="E1135" s="101" t="s">
        <v>2443</v>
      </c>
      <c r="F1135" s="102">
        <v>21.9</v>
      </c>
      <c r="G1135" s="102">
        <v>22.099999999999998</v>
      </c>
      <c r="H1135" s="102">
        <v>17.52</v>
      </c>
      <c r="I1135" s="102"/>
      <c r="J1135" s="445"/>
      <c r="K1135" s="258">
        <f>ROUND(SUMIF('VGT-Bewegungsdaten'!B:B,A1135,'VGT-Bewegungsdaten'!D:D),3)</f>
        <v>0</v>
      </c>
      <c r="L1135" s="259">
        <f>ROUND(SUMIF('VGT-Bewegungsdaten'!B:B,$A1135,'VGT-Bewegungsdaten'!E:E),5)</f>
        <v>0</v>
      </c>
      <c r="N1135" s="298" t="s">
        <v>4918</v>
      </c>
      <c r="O1135" s="298" t="s">
        <v>4925</v>
      </c>
      <c r="P1135" s="261">
        <f>ROUND(SUMIF('AV-Bewegungsdaten'!B:B,A1135,'AV-Bewegungsdaten'!D:D),3)</f>
        <v>0</v>
      </c>
      <c r="Q1135" s="259">
        <f>ROUND(SUMIF('AV-Bewegungsdaten'!B:B,$A1135,'AV-Bewegungsdaten'!E:E),5)</f>
        <v>0</v>
      </c>
      <c r="S1135" s="444"/>
      <c r="T1135" s="444"/>
      <c r="U1135" s="261">
        <f>ROUND(SUMIF('DV-Bewegungsdaten'!B:B,A1135,'DV-Bewegungsdaten'!D:D),3)</f>
        <v>0</v>
      </c>
      <c r="V1135" s="259">
        <f>ROUND(SUMIF('DV-Bewegungsdaten'!B:B,A1135,'DV-Bewegungsdaten'!E:E),5)</f>
        <v>0</v>
      </c>
      <c r="X1135" s="444"/>
      <c r="Y1135" s="444"/>
      <c r="AK1135" s="305"/>
    </row>
    <row r="1136" spans="1:37" ht="15" customHeight="1" x14ac:dyDescent="0.25">
      <c r="A1136" s="103" t="s">
        <v>545</v>
      </c>
      <c r="B1136" s="101" t="s">
        <v>2068</v>
      </c>
      <c r="C1136" s="101" t="s">
        <v>4155</v>
      </c>
      <c r="D1136" s="101" t="s">
        <v>546</v>
      </c>
      <c r="E1136" s="101" t="s">
        <v>2446</v>
      </c>
      <c r="F1136" s="102">
        <v>23.9</v>
      </c>
      <c r="G1136" s="102">
        <v>24.099999999999998</v>
      </c>
      <c r="H1136" s="102">
        <v>19.12</v>
      </c>
      <c r="I1136" s="102"/>
      <c r="J1136" s="445"/>
      <c r="K1136" s="258">
        <f>ROUND(SUMIF('VGT-Bewegungsdaten'!B:B,A1136,'VGT-Bewegungsdaten'!D:D),3)</f>
        <v>0</v>
      </c>
      <c r="L1136" s="259">
        <f>ROUND(SUMIF('VGT-Bewegungsdaten'!B:B,$A1136,'VGT-Bewegungsdaten'!E:E),5)</f>
        <v>0</v>
      </c>
      <c r="N1136" s="298" t="s">
        <v>4918</v>
      </c>
      <c r="O1136" s="298" t="s">
        <v>4925</v>
      </c>
      <c r="P1136" s="261">
        <f>ROUND(SUMIF('AV-Bewegungsdaten'!B:B,A1136,'AV-Bewegungsdaten'!D:D),3)</f>
        <v>0</v>
      </c>
      <c r="Q1136" s="259">
        <f>ROUND(SUMIF('AV-Bewegungsdaten'!B:B,$A1136,'AV-Bewegungsdaten'!E:E),5)</f>
        <v>0</v>
      </c>
      <c r="S1136" s="444"/>
      <c r="T1136" s="444"/>
      <c r="U1136" s="261">
        <f>ROUND(SUMIF('DV-Bewegungsdaten'!B:B,A1136,'DV-Bewegungsdaten'!D:D),3)</f>
        <v>0</v>
      </c>
      <c r="V1136" s="259">
        <f>ROUND(SUMIF('DV-Bewegungsdaten'!B:B,A1136,'DV-Bewegungsdaten'!E:E),5)</f>
        <v>0</v>
      </c>
      <c r="X1136" s="444"/>
      <c r="Y1136" s="444"/>
      <c r="AK1136" s="305"/>
    </row>
    <row r="1137" spans="1:37" ht="15" customHeight="1" x14ac:dyDescent="0.25">
      <c r="A1137" s="103" t="s">
        <v>547</v>
      </c>
      <c r="B1137" s="101" t="s">
        <v>2068</v>
      </c>
      <c r="C1137" s="101" t="s">
        <v>4155</v>
      </c>
      <c r="D1137" s="101" t="s">
        <v>548</v>
      </c>
      <c r="E1137" s="101" t="s">
        <v>1533</v>
      </c>
      <c r="F1137" s="102">
        <v>24.9</v>
      </c>
      <c r="G1137" s="102">
        <v>25.099999999999998</v>
      </c>
      <c r="H1137" s="102">
        <v>19.920000000000002</v>
      </c>
      <c r="I1137" s="102"/>
      <c r="J1137" s="445"/>
      <c r="K1137" s="258">
        <f>ROUND(SUMIF('VGT-Bewegungsdaten'!B:B,A1137,'VGT-Bewegungsdaten'!D:D),3)</f>
        <v>0</v>
      </c>
      <c r="L1137" s="259">
        <f>ROUND(SUMIF('VGT-Bewegungsdaten'!B:B,$A1137,'VGT-Bewegungsdaten'!E:E),5)</f>
        <v>0</v>
      </c>
      <c r="N1137" s="298" t="s">
        <v>4918</v>
      </c>
      <c r="O1137" s="298" t="s">
        <v>4925</v>
      </c>
      <c r="P1137" s="261">
        <f>ROUND(SUMIF('AV-Bewegungsdaten'!B:B,A1137,'AV-Bewegungsdaten'!D:D),3)</f>
        <v>0</v>
      </c>
      <c r="Q1137" s="259">
        <f>ROUND(SUMIF('AV-Bewegungsdaten'!B:B,$A1137,'AV-Bewegungsdaten'!E:E),5)</f>
        <v>0</v>
      </c>
      <c r="S1137" s="444"/>
      <c r="T1137" s="444"/>
      <c r="U1137" s="261">
        <f>ROUND(SUMIF('DV-Bewegungsdaten'!B:B,A1137,'DV-Bewegungsdaten'!D:D),3)</f>
        <v>0</v>
      </c>
      <c r="V1137" s="259">
        <f>ROUND(SUMIF('DV-Bewegungsdaten'!B:B,A1137,'DV-Bewegungsdaten'!E:E),5)</f>
        <v>0</v>
      </c>
      <c r="X1137" s="444"/>
      <c r="Y1137" s="444"/>
      <c r="AK1137" s="305"/>
    </row>
    <row r="1138" spans="1:37" ht="15" customHeight="1" x14ac:dyDescent="0.25">
      <c r="A1138" s="103" t="s">
        <v>549</v>
      </c>
      <c r="B1138" s="101" t="s">
        <v>2068</v>
      </c>
      <c r="C1138" s="101" t="s">
        <v>4155</v>
      </c>
      <c r="D1138" s="101" t="s">
        <v>550</v>
      </c>
      <c r="E1138" s="101" t="s">
        <v>1536</v>
      </c>
      <c r="F1138" s="102">
        <v>24.9</v>
      </c>
      <c r="G1138" s="102">
        <v>25.099999999999998</v>
      </c>
      <c r="H1138" s="102">
        <v>19.920000000000002</v>
      </c>
      <c r="I1138" s="102"/>
      <c r="J1138" s="445"/>
      <c r="K1138" s="258">
        <f>ROUND(SUMIF('VGT-Bewegungsdaten'!B:B,A1138,'VGT-Bewegungsdaten'!D:D),3)</f>
        <v>0</v>
      </c>
      <c r="L1138" s="259">
        <f>ROUND(SUMIF('VGT-Bewegungsdaten'!B:B,$A1138,'VGT-Bewegungsdaten'!E:E),5)</f>
        <v>0</v>
      </c>
      <c r="N1138" s="298" t="s">
        <v>4918</v>
      </c>
      <c r="O1138" s="298" t="s">
        <v>4925</v>
      </c>
      <c r="P1138" s="261">
        <f>ROUND(SUMIF('AV-Bewegungsdaten'!B:B,A1138,'AV-Bewegungsdaten'!D:D),3)</f>
        <v>0</v>
      </c>
      <c r="Q1138" s="259">
        <f>ROUND(SUMIF('AV-Bewegungsdaten'!B:B,$A1138,'AV-Bewegungsdaten'!E:E),5)</f>
        <v>0</v>
      </c>
      <c r="S1138" s="444"/>
      <c r="T1138" s="444"/>
      <c r="U1138" s="261">
        <f>ROUND(SUMIF('DV-Bewegungsdaten'!B:B,A1138,'DV-Bewegungsdaten'!D:D),3)</f>
        <v>0</v>
      </c>
      <c r="V1138" s="259">
        <f>ROUND(SUMIF('DV-Bewegungsdaten'!B:B,A1138,'DV-Bewegungsdaten'!E:E),5)</f>
        <v>0</v>
      </c>
      <c r="X1138" s="444"/>
      <c r="Y1138" s="444"/>
      <c r="AK1138" s="305"/>
    </row>
    <row r="1139" spans="1:37" ht="15" customHeight="1" x14ac:dyDescent="0.25">
      <c r="A1139" s="103" t="s">
        <v>2729</v>
      </c>
      <c r="B1139" s="101" t="s">
        <v>2068</v>
      </c>
      <c r="C1139" s="101" t="s">
        <v>4155</v>
      </c>
      <c r="D1139" s="101" t="s">
        <v>2730</v>
      </c>
      <c r="E1139" s="101" t="s">
        <v>2536</v>
      </c>
      <c r="F1139" s="102">
        <v>24.87</v>
      </c>
      <c r="G1139" s="102">
        <v>25.07</v>
      </c>
      <c r="H1139" s="102">
        <v>19.899999999999999</v>
      </c>
      <c r="I1139" s="102"/>
      <c r="J1139" s="445"/>
      <c r="K1139" s="258">
        <f>ROUND(SUMIF('VGT-Bewegungsdaten'!B:B,A1139,'VGT-Bewegungsdaten'!D:D),3)</f>
        <v>0</v>
      </c>
      <c r="L1139" s="259">
        <f>ROUND(SUMIF('VGT-Bewegungsdaten'!B:B,$A1139,'VGT-Bewegungsdaten'!E:E),5)</f>
        <v>0</v>
      </c>
      <c r="N1139" s="298" t="s">
        <v>4918</v>
      </c>
      <c r="O1139" s="298" t="s">
        <v>4925</v>
      </c>
      <c r="P1139" s="261">
        <f>ROUND(SUMIF('AV-Bewegungsdaten'!B:B,A1139,'AV-Bewegungsdaten'!D:D),3)</f>
        <v>0</v>
      </c>
      <c r="Q1139" s="259">
        <f>ROUND(SUMIF('AV-Bewegungsdaten'!B:B,$A1139,'AV-Bewegungsdaten'!E:E),5)</f>
        <v>0</v>
      </c>
      <c r="S1139" s="444"/>
      <c r="T1139" s="444"/>
      <c r="U1139" s="261">
        <f>ROUND(SUMIF('DV-Bewegungsdaten'!B:B,A1139,'DV-Bewegungsdaten'!D:D),3)</f>
        <v>0</v>
      </c>
      <c r="V1139" s="259">
        <f>ROUND(SUMIF('DV-Bewegungsdaten'!B:B,A1139,'DV-Bewegungsdaten'!E:E),5)</f>
        <v>0</v>
      </c>
      <c r="X1139" s="444"/>
      <c r="Y1139" s="444"/>
      <c r="AK1139" s="305"/>
    </row>
    <row r="1140" spans="1:37" ht="15" customHeight="1" x14ac:dyDescent="0.25">
      <c r="A1140" s="103" t="s">
        <v>3472</v>
      </c>
      <c r="B1140" s="101" t="s">
        <v>2068</v>
      </c>
      <c r="C1140" s="101" t="s">
        <v>4155</v>
      </c>
      <c r="D1140" s="101" t="s">
        <v>3473</v>
      </c>
      <c r="E1140" s="101" t="s">
        <v>3279</v>
      </c>
      <c r="F1140" s="102">
        <v>24.84</v>
      </c>
      <c r="G1140" s="102">
        <v>25.04</v>
      </c>
      <c r="H1140" s="102">
        <v>19.87</v>
      </c>
      <c r="I1140" s="102"/>
      <c r="J1140" s="445"/>
      <c r="K1140" s="258">
        <f>ROUND(SUMIF('VGT-Bewegungsdaten'!B:B,A1140,'VGT-Bewegungsdaten'!D:D),3)</f>
        <v>0</v>
      </c>
      <c r="L1140" s="259">
        <f>ROUND(SUMIF('VGT-Bewegungsdaten'!B:B,$A1140,'VGT-Bewegungsdaten'!E:E),5)</f>
        <v>0</v>
      </c>
      <c r="N1140" s="298" t="s">
        <v>4918</v>
      </c>
      <c r="O1140" s="298" t="s">
        <v>4925</v>
      </c>
      <c r="P1140" s="261">
        <f>ROUND(SUMIF('AV-Bewegungsdaten'!B:B,A1140,'AV-Bewegungsdaten'!D:D),3)</f>
        <v>0</v>
      </c>
      <c r="Q1140" s="259">
        <f>ROUND(SUMIF('AV-Bewegungsdaten'!B:B,$A1140,'AV-Bewegungsdaten'!E:E),5)</f>
        <v>0</v>
      </c>
      <c r="S1140" s="444"/>
      <c r="T1140" s="444"/>
      <c r="U1140" s="261">
        <f>ROUND(SUMIF('DV-Bewegungsdaten'!B:B,A1140,'DV-Bewegungsdaten'!D:D),3)</f>
        <v>0</v>
      </c>
      <c r="V1140" s="259">
        <f>ROUND(SUMIF('DV-Bewegungsdaten'!B:B,A1140,'DV-Bewegungsdaten'!E:E),5)</f>
        <v>0</v>
      </c>
      <c r="X1140" s="444"/>
      <c r="Y1140" s="444"/>
      <c r="AK1140" s="305"/>
    </row>
    <row r="1141" spans="1:37" ht="15" customHeight="1" x14ac:dyDescent="0.25">
      <c r="A1141" s="103" t="s">
        <v>4234</v>
      </c>
      <c r="B1141" s="101" t="s">
        <v>2068</v>
      </c>
      <c r="C1141" s="101" t="s">
        <v>4155</v>
      </c>
      <c r="D1141" s="101" t="s">
        <v>4235</v>
      </c>
      <c r="E1141" s="101" t="s">
        <v>4040</v>
      </c>
      <c r="F1141" s="102">
        <v>24.810000000000002</v>
      </c>
      <c r="G1141" s="102">
        <v>25.01</v>
      </c>
      <c r="H1141" s="102">
        <v>19.850000000000001</v>
      </c>
      <c r="I1141" s="102"/>
      <c r="J1141" s="445"/>
      <c r="K1141" s="258">
        <f>ROUND(SUMIF('VGT-Bewegungsdaten'!B:B,A1141,'VGT-Bewegungsdaten'!D:D),3)</f>
        <v>0</v>
      </c>
      <c r="L1141" s="259">
        <f>ROUND(SUMIF('VGT-Bewegungsdaten'!B:B,$A1141,'VGT-Bewegungsdaten'!E:E),5)</f>
        <v>0</v>
      </c>
      <c r="N1141" s="298" t="s">
        <v>4918</v>
      </c>
      <c r="O1141" s="298" t="s">
        <v>4925</v>
      </c>
      <c r="P1141" s="261">
        <f>ROUND(SUMIF('AV-Bewegungsdaten'!B:B,A1141,'AV-Bewegungsdaten'!D:D),3)</f>
        <v>0</v>
      </c>
      <c r="Q1141" s="259">
        <f>ROUND(SUMIF('AV-Bewegungsdaten'!B:B,$A1141,'AV-Bewegungsdaten'!E:E),5)</f>
        <v>0</v>
      </c>
      <c r="S1141" s="444"/>
      <c r="T1141" s="444"/>
      <c r="U1141" s="261">
        <f>ROUND(SUMIF('DV-Bewegungsdaten'!B:B,A1141,'DV-Bewegungsdaten'!D:D),3)</f>
        <v>0</v>
      </c>
      <c r="V1141" s="259">
        <f>ROUND(SUMIF('DV-Bewegungsdaten'!B:B,A1141,'DV-Bewegungsdaten'!E:E),5)</f>
        <v>0</v>
      </c>
      <c r="X1141" s="444"/>
      <c r="Y1141" s="444"/>
      <c r="AK1141" s="305"/>
    </row>
    <row r="1142" spans="1:37" ht="15" customHeight="1" x14ac:dyDescent="0.25">
      <c r="A1142" s="103" t="s">
        <v>551</v>
      </c>
      <c r="B1142" s="101" t="s">
        <v>2068</v>
      </c>
      <c r="C1142" s="101" t="s">
        <v>4155</v>
      </c>
      <c r="D1142" s="101" t="s">
        <v>552</v>
      </c>
      <c r="E1142" s="101" t="s">
        <v>2443</v>
      </c>
      <c r="F1142" s="102">
        <v>22.9</v>
      </c>
      <c r="G1142" s="102">
        <v>23.099999999999998</v>
      </c>
      <c r="H1142" s="102">
        <v>18.32</v>
      </c>
      <c r="I1142" s="102"/>
      <c r="J1142" s="445"/>
      <c r="K1142" s="258">
        <f>ROUND(SUMIF('VGT-Bewegungsdaten'!B:B,A1142,'VGT-Bewegungsdaten'!D:D),3)</f>
        <v>0</v>
      </c>
      <c r="L1142" s="259">
        <f>ROUND(SUMIF('VGT-Bewegungsdaten'!B:B,$A1142,'VGT-Bewegungsdaten'!E:E),5)</f>
        <v>0</v>
      </c>
      <c r="N1142" s="298" t="s">
        <v>4918</v>
      </c>
      <c r="O1142" s="298" t="s">
        <v>4925</v>
      </c>
      <c r="P1142" s="261">
        <f>ROUND(SUMIF('AV-Bewegungsdaten'!B:B,A1142,'AV-Bewegungsdaten'!D:D),3)</f>
        <v>0</v>
      </c>
      <c r="Q1142" s="259">
        <f>ROUND(SUMIF('AV-Bewegungsdaten'!B:B,$A1142,'AV-Bewegungsdaten'!E:E),5)</f>
        <v>0</v>
      </c>
      <c r="S1142" s="444"/>
      <c r="T1142" s="444"/>
      <c r="U1142" s="261">
        <f>ROUND(SUMIF('DV-Bewegungsdaten'!B:B,A1142,'DV-Bewegungsdaten'!D:D),3)</f>
        <v>0</v>
      </c>
      <c r="V1142" s="259">
        <f>ROUND(SUMIF('DV-Bewegungsdaten'!B:B,A1142,'DV-Bewegungsdaten'!E:E),5)</f>
        <v>0</v>
      </c>
      <c r="X1142" s="444"/>
      <c r="Y1142" s="444"/>
      <c r="AK1142" s="305"/>
    </row>
    <row r="1143" spans="1:37" ht="15" customHeight="1" x14ac:dyDescent="0.25">
      <c r="A1143" s="103" t="s">
        <v>553</v>
      </c>
      <c r="B1143" s="101" t="s">
        <v>2068</v>
      </c>
      <c r="C1143" s="101" t="s">
        <v>4155</v>
      </c>
      <c r="D1143" s="101" t="s">
        <v>554</v>
      </c>
      <c r="E1143" s="101" t="s">
        <v>2446</v>
      </c>
      <c r="F1143" s="102">
        <v>24.9</v>
      </c>
      <c r="G1143" s="102">
        <v>25.099999999999998</v>
      </c>
      <c r="H1143" s="102">
        <v>19.920000000000002</v>
      </c>
      <c r="I1143" s="102"/>
      <c r="J1143" s="445"/>
      <c r="K1143" s="258">
        <f>ROUND(SUMIF('VGT-Bewegungsdaten'!B:B,A1143,'VGT-Bewegungsdaten'!D:D),3)</f>
        <v>0</v>
      </c>
      <c r="L1143" s="259">
        <f>ROUND(SUMIF('VGT-Bewegungsdaten'!B:B,$A1143,'VGT-Bewegungsdaten'!E:E),5)</f>
        <v>0</v>
      </c>
      <c r="N1143" s="298" t="s">
        <v>4918</v>
      </c>
      <c r="O1143" s="298" t="s">
        <v>4925</v>
      </c>
      <c r="P1143" s="261">
        <f>ROUND(SUMIF('AV-Bewegungsdaten'!B:B,A1143,'AV-Bewegungsdaten'!D:D),3)</f>
        <v>0</v>
      </c>
      <c r="Q1143" s="259">
        <f>ROUND(SUMIF('AV-Bewegungsdaten'!B:B,$A1143,'AV-Bewegungsdaten'!E:E),5)</f>
        <v>0</v>
      </c>
      <c r="S1143" s="444"/>
      <c r="T1143" s="444"/>
      <c r="U1143" s="261">
        <f>ROUND(SUMIF('DV-Bewegungsdaten'!B:B,A1143,'DV-Bewegungsdaten'!D:D),3)</f>
        <v>0</v>
      </c>
      <c r="V1143" s="259">
        <f>ROUND(SUMIF('DV-Bewegungsdaten'!B:B,A1143,'DV-Bewegungsdaten'!E:E),5)</f>
        <v>0</v>
      </c>
      <c r="X1143" s="444"/>
      <c r="Y1143" s="444"/>
      <c r="AK1143" s="305"/>
    </row>
    <row r="1144" spans="1:37" ht="15" customHeight="1" x14ac:dyDescent="0.25">
      <c r="A1144" s="103" t="s">
        <v>555</v>
      </c>
      <c r="B1144" s="101" t="s">
        <v>2068</v>
      </c>
      <c r="C1144" s="101" t="s">
        <v>4155</v>
      </c>
      <c r="D1144" s="101" t="s">
        <v>556</v>
      </c>
      <c r="E1144" s="101" t="s">
        <v>1533</v>
      </c>
      <c r="F1144" s="102">
        <v>25.9</v>
      </c>
      <c r="G1144" s="102">
        <v>26.099999999999998</v>
      </c>
      <c r="H1144" s="102">
        <v>20.72</v>
      </c>
      <c r="I1144" s="102"/>
      <c r="J1144" s="445"/>
      <c r="K1144" s="258">
        <f>ROUND(SUMIF('VGT-Bewegungsdaten'!B:B,A1144,'VGT-Bewegungsdaten'!D:D),3)</f>
        <v>0</v>
      </c>
      <c r="L1144" s="259">
        <f>ROUND(SUMIF('VGT-Bewegungsdaten'!B:B,$A1144,'VGT-Bewegungsdaten'!E:E),5)</f>
        <v>0</v>
      </c>
      <c r="N1144" s="298" t="s">
        <v>4918</v>
      </c>
      <c r="O1144" s="298" t="s">
        <v>4925</v>
      </c>
      <c r="P1144" s="261">
        <f>ROUND(SUMIF('AV-Bewegungsdaten'!B:B,A1144,'AV-Bewegungsdaten'!D:D),3)</f>
        <v>0</v>
      </c>
      <c r="Q1144" s="259">
        <f>ROUND(SUMIF('AV-Bewegungsdaten'!B:B,$A1144,'AV-Bewegungsdaten'!E:E),5)</f>
        <v>0</v>
      </c>
      <c r="S1144" s="444"/>
      <c r="T1144" s="444"/>
      <c r="U1144" s="261">
        <f>ROUND(SUMIF('DV-Bewegungsdaten'!B:B,A1144,'DV-Bewegungsdaten'!D:D),3)</f>
        <v>0</v>
      </c>
      <c r="V1144" s="259">
        <f>ROUND(SUMIF('DV-Bewegungsdaten'!B:B,A1144,'DV-Bewegungsdaten'!E:E),5)</f>
        <v>0</v>
      </c>
      <c r="X1144" s="444"/>
      <c r="Y1144" s="444"/>
      <c r="AK1144" s="305"/>
    </row>
    <row r="1145" spans="1:37" ht="15" customHeight="1" x14ac:dyDescent="0.25">
      <c r="A1145" s="103" t="s">
        <v>557</v>
      </c>
      <c r="B1145" s="101" t="s">
        <v>2068</v>
      </c>
      <c r="C1145" s="101" t="s">
        <v>4155</v>
      </c>
      <c r="D1145" s="101" t="s">
        <v>558</v>
      </c>
      <c r="E1145" s="101" t="s">
        <v>1536</v>
      </c>
      <c r="F1145" s="102">
        <v>25.9</v>
      </c>
      <c r="G1145" s="102">
        <v>26.099999999999998</v>
      </c>
      <c r="H1145" s="102">
        <v>20.72</v>
      </c>
      <c r="I1145" s="102"/>
      <c r="J1145" s="445"/>
      <c r="K1145" s="258">
        <f>ROUND(SUMIF('VGT-Bewegungsdaten'!B:B,A1145,'VGT-Bewegungsdaten'!D:D),3)</f>
        <v>0</v>
      </c>
      <c r="L1145" s="259">
        <f>ROUND(SUMIF('VGT-Bewegungsdaten'!B:B,$A1145,'VGT-Bewegungsdaten'!E:E),5)</f>
        <v>0</v>
      </c>
      <c r="N1145" s="298" t="s">
        <v>4918</v>
      </c>
      <c r="O1145" s="298" t="s">
        <v>4925</v>
      </c>
      <c r="P1145" s="261">
        <f>ROUND(SUMIF('AV-Bewegungsdaten'!B:B,A1145,'AV-Bewegungsdaten'!D:D),3)</f>
        <v>0</v>
      </c>
      <c r="Q1145" s="259">
        <f>ROUND(SUMIF('AV-Bewegungsdaten'!B:B,$A1145,'AV-Bewegungsdaten'!E:E),5)</f>
        <v>0</v>
      </c>
      <c r="S1145" s="444"/>
      <c r="T1145" s="444"/>
      <c r="U1145" s="261">
        <f>ROUND(SUMIF('DV-Bewegungsdaten'!B:B,A1145,'DV-Bewegungsdaten'!D:D),3)</f>
        <v>0</v>
      </c>
      <c r="V1145" s="259">
        <f>ROUND(SUMIF('DV-Bewegungsdaten'!B:B,A1145,'DV-Bewegungsdaten'!E:E),5)</f>
        <v>0</v>
      </c>
      <c r="X1145" s="444"/>
      <c r="Y1145" s="444"/>
      <c r="AK1145" s="305"/>
    </row>
    <row r="1146" spans="1:37" ht="15" customHeight="1" x14ac:dyDescent="0.25">
      <c r="A1146" s="103" t="s">
        <v>2731</v>
      </c>
      <c r="B1146" s="101" t="s">
        <v>2068</v>
      </c>
      <c r="C1146" s="101" t="s">
        <v>4155</v>
      </c>
      <c r="D1146" s="101" t="s">
        <v>2732</v>
      </c>
      <c r="E1146" s="101" t="s">
        <v>2536</v>
      </c>
      <c r="F1146" s="102">
        <v>25.87</v>
      </c>
      <c r="G1146" s="102">
        <v>26.07</v>
      </c>
      <c r="H1146" s="102">
        <v>20.7</v>
      </c>
      <c r="I1146" s="102"/>
      <c r="J1146" s="445"/>
      <c r="K1146" s="258">
        <f>ROUND(SUMIF('VGT-Bewegungsdaten'!B:B,A1146,'VGT-Bewegungsdaten'!D:D),3)</f>
        <v>0</v>
      </c>
      <c r="L1146" s="259">
        <f>ROUND(SUMIF('VGT-Bewegungsdaten'!B:B,$A1146,'VGT-Bewegungsdaten'!E:E),5)</f>
        <v>0</v>
      </c>
      <c r="N1146" s="298" t="s">
        <v>4918</v>
      </c>
      <c r="O1146" s="298" t="s">
        <v>4925</v>
      </c>
      <c r="P1146" s="261">
        <f>ROUND(SUMIF('AV-Bewegungsdaten'!B:B,A1146,'AV-Bewegungsdaten'!D:D),3)</f>
        <v>0</v>
      </c>
      <c r="Q1146" s="259">
        <f>ROUND(SUMIF('AV-Bewegungsdaten'!B:B,$A1146,'AV-Bewegungsdaten'!E:E),5)</f>
        <v>0</v>
      </c>
      <c r="S1146" s="444"/>
      <c r="T1146" s="444"/>
      <c r="U1146" s="261">
        <f>ROUND(SUMIF('DV-Bewegungsdaten'!B:B,A1146,'DV-Bewegungsdaten'!D:D),3)</f>
        <v>0</v>
      </c>
      <c r="V1146" s="259">
        <f>ROUND(SUMIF('DV-Bewegungsdaten'!B:B,A1146,'DV-Bewegungsdaten'!E:E),5)</f>
        <v>0</v>
      </c>
      <c r="X1146" s="444"/>
      <c r="Y1146" s="444"/>
      <c r="AK1146" s="305"/>
    </row>
    <row r="1147" spans="1:37" ht="15" customHeight="1" x14ac:dyDescent="0.25">
      <c r="A1147" s="103" t="s">
        <v>3474</v>
      </c>
      <c r="B1147" s="101" t="s">
        <v>2068</v>
      </c>
      <c r="C1147" s="101" t="s">
        <v>4155</v>
      </c>
      <c r="D1147" s="101" t="s">
        <v>3475</v>
      </c>
      <c r="E1147" s="101" t="s">
        <v>3279</v>
      </c>
      <c r="F1147" s="102">
        <v>25.84</v>
      </c>
      <c r="G1147" s="102">
        <v>26.04</v>
      </c>
      <c r="H1147" s="102">
        <v>20.67</v>
      </c>
      <c r="I1147" s="102"/>
      <c r="J1147" s="445"/>
      <c r="K1147" s="258">
        <f>ROUND(SUMIF('VGT-Bewegungsdaten'!B:B,A1147,'VGT-Bewegungsdaten'!D:D),3)</f>
        <v>0</v>
      </c>
      <c r="L1147" s="259">
        <f>ROUND(SUMIF('VGT-Bewegungsdaten'!B:B,$A1147,'VGT-Bewegungsdaten'!E:E),5)</f>
        <v>0</v>
      </c>
      <c r="N1147" s="298" t="s">
        <v>4918</v>
      </c>
      <c r="O1147" s="298" t="s">
        <v>4925</v>
      </c>
      <c r="P1147" s="261">
        <f>ROUND(SUMIF('AV-Bewegungsdaten'!B:B,A1147,'AV-Bewegungsdaten'!D:D),3)</f>
        <v>0</v>
      </c>
      <c r="Q1147" s="259">
        <f>ROUND(SUMIF('AV-Bewegungsdaten'!B:B,$A1147,'AV-Bewegungsdaten'!E:E),5)</f>
        <v>0</v>
      </c>
      <c r="S1147" s="444"/>
      <c r="T1147" s="444"/>
      <c r="U1147" s="261">
        <f>ROUND(SUMIF('DV-Bewegungsdaten'!B:B,A1147,'DV-Bewegungsdaten'!D:D),3)</f>
        <v>0</v>
      </c>
      <c r="V1147" s="259">
        <f>ROUND(SUMIF('DV-Bewegungsdaten'!B:B,A1147,'DV-Bewegungsdaten'!E:E),5)</f>
        <v>0</v>
      </c>
      <c r="X1147" s="444"/>
      <c r="Y1147" s="444"/>
      <c r="AK1147" s="305"/>
    </row>
    <row r="1148" spans="1:37" ht="15" customHeight="1" x14ac:dyDescent="0.25">
      <c r="A1148" s="103" t="s">
        <v>4236</v>
      </c>
      <c r="B1148" s="101" t="s">
        <v>2068</v>
      </c>
      <c r="C1148" s="101" t="s">
        <v>4155</v>
      </c>
      <c r="D1148" s="101" t="s">
        <v>4237</v>
      </c>
      <c r="E1148" s="101" t="s">
        <v>4040</v>
      </c>
      <c r="F1148" s="102">
        <v>25.810000000000002</v>
      </c>
      <c r="G1148" s="102">
        <v>26.01</v>
      </c>
      <c r="H1148" s="102">
        <v>20.65</v>
      </c>
      <c r="I1148" s="102"/>
      <c r="J1148" s="445"/>
      <c r="K1148" s="258">
        <f>ROUND(SUMIF('VGT-Bewegungsdaten'!B:B,A1148,'VGT-Bewegungsdaten'!D:D),3)</f>
        <v>0</v>
      </c>
      <c r="L1148" s="259">
        <f>ROUND(SUMIF('VGT-Bewegungsdaten'!B:B,$A1148,'VGT-Bewegungsdaten'!E:E),5)</f>
        <v>0</v>
      </c>
      <c r="N1148" s="298" t="s">
        <v>4918</v>
      </c>
      <c r="O1148" s="298" t="s">
        <v>4925</v>
      </c>
      <c r="P1148" s="261">
        <f>ROUND(SUMIF('AV-Bewegungsdaten'!B:B,A1148,'AV-Bewegungsdaten'!D:D),3)</f>
        <v>0</v>
      </c>
      <c r="Q1148" s="259">
        <f>ROUND(SUMIF('AV-Bewegungsdaten'!B:B,$A1148,'AV-Bewegungsdaten'!E:E),5)</f>
        <v>0</v>
      </c>
      <c r="S1148" s="444"/>
      <c r="T1148" s="444"/>
      <c r="U1148" s="261">
        <f>ROUND(SUMIF('DV-Bewegungsdaten'!B:B,A1148,'DV-Bewegungsdaten'!D:D),3)</f>
        <v>0</v>
      </c>
      <c r="V1148" s="259">
        <f>ROUND(SUMIF('DV-Bewegungsdaten'!B:B,A1148,'DV-Bewegungsdaten'!E:E),5)</f>
        <v>0</v>
      </c>
      <c r="X1148" s="444"/>
      <c r="Y1148" s="444"/>
      <c r="AK1148" s="305"/>
    </row>
    <row r="1149" spans="1:37" ht="15" customHeight="1" x14ac:dyDescent="0.25">
      <c r="A1149" s="103" t="s">
        <v>2472</v>
      </c>
      <c r="B1149" s="101" t="s">
        <v>2068</v>
      </c>
      <c r="C1149" s="101" t="s">
        <v>4155</v>
      </c>
      <c r="D1149" s="101" t="s">
        <v>2371</v>
      </c>
      <c r="E1149" s="101" t="s">
        <v>2443</v>
      </c>
      <c r="F1149" s="102">
        <v>8.9</v>
      </c>
      <c r="G1149" s="102">
        <v>9.1</v>
      </c>
      <c r="H1149" s="102">
        <v>7.12</v>
      </c>
      <c r="I1149" s="102"/>
      <c r="J1149" s="445"/>
      <c r="K1149" s="258">
        <f>ROUND(SUMIF('VGT-Bewegungsdaten'!B:B,A1149,'VGT-Bewegungsdaten'!D:D),3)</f>
        <v>0</v>
      </c>
      <c r="L1149" s="259">
        <f>ROUND(SUMIF('VGT-Bewegungsdaten'!B:B,$A1149,'VGT-Bewegungsdaten'!E:E),5)</f>
        <v>0</v>
      </c>
      <c r="N1149" s="298" t="s">
        <v>4918</v>
      </c>
      <c r="O1149" s="298" t="s">
        <v>4925</v>
      </c>
      <c r="P1149" s="261">
        <f>ROUND(SUMIF('AV-Bewegungsdaten'!B:B,A1149,'AV-Bewegungsdaten'!D:D),3)</f>
        <v>0</v>
      </c>
      <c r="Q1149" s="259">
        <f>ROUND(SUMIF('AV-Bewegungsdaten'!B:B,$A1149,'AV-Bewegungsdaten'!E:E),5)</f>
        <v>0</v>
      </c>
      <c r="S1149" s="444"/>
      <c r="T1149" s="444"/>
      <c r="U1149" s="261">
        <f>ROUND(SUMIF('DV-Bewegungsdaten'!B:B,A1149,'DV-Bewegungsdaten'!D:D),3)</f>
        <v>0</v>
      </c>
      <c r="V1149" s="259">
        <f>ROUND(SUMIF('DV-Bewegungsdaten'!B:B,A1149,'DV-Bewegungsdaten'!E:E),5)</f>
        <v>0</v>
      </c>
      <c r="X1149" s="444"/>
      <c r="Y1149" s="444"/>
      <c r="AK1149" s="305"/>
    </row>
    <row r="1150" spans="1:37" ht="15" customHeight="1" x14ac:dyDescent="0.25">
      <c r="A1150" s="103" t="s">
        <v>2473</v>
      </c>
      <c r="B1150" s="101" t="s">
        <v>2068</v>
      </c>
      <c r="C1150" s="101" t="s">
        <v>4155</v>
      </c>
      <c r="D1150" s="101" t="s">
        <v>2474</v>
      </c>
      <c r="E1150" s="101" t="s">
        <v>2446</v>
      </c>
      <c r="F1150" s="102">
        <v>10.9</v>
      </c>
      <c r="G1150" s="102">
        <v>11.1</v>
      </c>
      <c r="H1150" s="102">
        <v>8.7200000000000006</v>
      </c>
      <c r="I1150" s="102"/>
      <c r="J1150" s="445"/>
      <c r="K1150" s="258">
        <f>ROUND(SUMIF('VGT-Bewegungsdaten'!B:B,A1150,'VGT-Bewegungsdaten'!D:D),3)</f>
        <v>0</v>
      </c>
      <c r="L1150" s="259">
        <f>ROUND(SUMIF('VGT-Bewegungsdaten'!B:B,$A1150,'VGT-Bewegungsdaten'!E:E),5)</f>
        <v>0</v>
      </c>
      <c r="N1150" s="298" t="s">
        <v>4918</v>
      </c>
      <c r="O1150" s="298" t="s">
        <v>4925</v>
      </c>
      <c r="P1150" s="261">
        <f>ROUND(SUMIF('AV-Bewegungsdaten'!B:B,A1150,'AV-Bewegungsdaten'!D:D),3)</f>
        <v>0</v>
      </c>
      <c r="Q1150" s="259">
        <f>ROUND(SUMIF('AV-Bewegungsdaten'!B:B,$A1150,'AV-Bewegungsdaten'!E:E),5)</f>
        <v>0</v>
      </c>
      <c r="S1150" s="444"/>
      <c r="T1150" s="444"/>
      <c r="U1150" s="261">
        <f>ROUND(SUMIF('DV-Bewegungsdaten'!B:B,A1150,'DV-Bewegungsdaten'!D:D),3)</f>
        <v>0</v>
      </c>
      <c r="V1150" s="259">
        <f>ROUND(SUMIF('DV-Bewegungsdaten'!B:B,A1150,'DV-Bewegungsdaten'!E:E),5)</f>
        <v>0</v>
      </c>
      <c r="X1150" s="444"/>
      <c r="Y1150" s="444"/>
      <c r="AK1150" s="305"/>
    </row>
    <row r="1151" spans="1:37" ht="15" customHeight="1" x14ac:dyDescent="0.25">
      <c r="A1151" s="103" t="s">
        <v>559</v>
      </c>
      <c r="B1151" s="101" t="s">
        <v>2068</v>
      </c>
      <c r="C1151" s="101" t="s">
        <v>4155</v>
      </c>
      <c r="D1151" s="101" t="s">
        <v>1633</v>
      </c>
      <c r="E1151" s="101" t="s">
        <v>1536</v>
      </c>
      <c r="F1151" s="102">
        <v>11.9</v>
      </c>
      <c r="G1151" s="102">
        <v>12.1</v>
      </c>
      <c r="H1151" s="102">
        <v>9.52</v>
      </c>
      <c r="I1151" s="102"/>
      <c r="J1151" s="445"/>
      <c r="K1151" s="258">
        <f>ROUND(SUMIF('VGT-Bewegungsdaten'!B:B,A1151,'VGT-Bewegungsdaten'!D:D),3)</f>
        <v>0</v>
      </c>
      <c r="L1151" s="259">
        <f>ROUND(SUMIF('VGT-Bewegungsdaten'!B:B,$A1151,'VGT-Bewegungsdaten'!E:E),5)</f>
        <v>0</v>
      </c>
      <c r="N1151" s="298" t="s">
        <v>4918</v>
      </c>
      <c r="O1151" s="298" t="s">
        <v>4925</v>
      </c>
      <c r="P1151" s="261">
        <f>ROUND(SUMIF('AV-Bewegungsdaten'!B:B,A1151,'AV-Bewegungsdaten'!D:D),3)</f>
        <v>0</v>
      </c>
      <c r="Q1151" s="259">
        <f>ROUND(SUMIF('AV-Bewegungsdaten'!B:B,$A1151,'AV-Bewegungsdaten'!E:E),5)</f>
        <v>0</v>
      </c>
      <c r="S1151" s="444"/>
      <c r="T1151" s="444"/>
      <c r="U1151" s="261">
        <f>ROUND(SUMIF('DV-Bewegungsdaten'!B:B,A1151,'DV-Bewegungsdaten'!D:D),3)</f>
        <v>0</v>
      </c>
      <c r="V1151" s="259">
        <f>ROUND(SUMIF('DV-Bewegungsdaten'!B:B,A1151,'DV-Bewegungsdaten'!E:E),5)</f>
        <v>0</v>
      </c>
      <c r="X1151" s="444"/>
      <c r="Y1151" s="444"/>
      <c r="AK1151" s="305"/>
    </row>
    <row r="1152" spans="1:37" ht="15" customHeight="1" x14ac:dyDescent="0.25">
      <c r="A1152" s="103" t="s">
        <v>2733</v>
      </c>
      <c r="B1152" s="101" t="s">
        <v>2068</v>
      </c>
      <c r="C1152" s="101" t="s">
        <v>4155</v>
      </c>
      <c r="D1152" s="101" t="s">
        <v>2584</v>
      </c>
      <c r="E1152" s="101" t="s">
        <v>2536</v>
      </c>
      <c r="F1152" s="102">
        <v>11.870000000000001</v>
      </c>
      <c r="G1152" s="102">
        <v>12.07</v>
      </c>
      <c r="H1152" s="102">
        <v>9.5</v>
      </c>
      <c r="I1152" s="102"/>
      <c r="J1152" s="445"/>
      <c r="K1152" s="258">
        <f>ROUND(SUMIF('VGT-Bewegungsdaten'!B:B,A1152,'VGT-Bewegungsdaten'!D:D),3)</f>
        <v>0</v>
      </c>
      <c r="L1152" s="259">
        <f>ROUND(SUMIF('VGT-Bewegungsdaten'!B:B,$A1152,'VGT-Bewegungsdaten'!E:E),5)</f>
        <v>0</v>
      </c>
      <c r="N1152" s="298" t="s">
        <v>4918</v>
      </c>
      <c r="O1152" s="298" t="s">
        <v>4925</v>
      </c>
      <c r="P1152" s="261">
        <f>ROUND(SUMIF('AV-Bewegungsdaten'!B:B,A1152,'AV-Bewegungsdaten'!D:D),3)</f>
        <v>0</v>
      </c>
      <c r="Q1152" s="259">
        <f>ROUND(SUMIF('AV-Bewegungsdaten'!B:B,$A1152,'AV-Bewegungsdaten'!E:E),5)</f>
        <v>0</v>
      </c>
      <c r="S1152" s="444"/>
      <c r="T1152" s="444"/>
      <c r="U1152" s="261">
        <f>ROUND(SUMIF('DV-Bewegungsdaten'!B:B,A1152,'DV-Bewegungsdaten'!D:D),3)</f>
        <v>0</v>
      </c>
      <c r="V1152" s="259">
        <f>ROUND(SUMIF('DV-Bewegungsdaten'!B:B,A1152,'DV-Bewegungsdaten'!E:E),5)</f>
        <v>0</v>
      </c>
      <c r="X1152" s="444"/>
      <c r="Y1152" s="444"/>
      <c r="AK1152" s="305"/>
    </row>
    <row r="1153" spans="1:37" ht="15" customHeight="1" x14ac:dyDescent="0.25">
      <c r="A1153" s="103" t="s">
        <v>3476</v>
      </c>
      <c r="B1153" s="101" t="s">
        <v>2068</v>
      </c>
      <c r="C1153" s="101" t="s">
        <v>4155</v>
      </c>
      <c r="D1153" s="101" t="s">
        <v>3327</v>
      </c>
      <c r="E1153" s="101" t="s">
        <v>3279</v>
      </c>
      <c r="F1153" s="102">
        <v>11.84</v>
      </c>
      <c r="G1153" s="102">
        <v>12.04</v>
      </c>
      <c r="H1153" s="102">
        <v>9.4700000000000006</v>
      </c>
      <c r="I1153" s="102"/>
      <c r="J1153" s="445"/>
      <c r="K1153" s="258">
        <f>ROUND(SUMIF('VGT-Bewegungsdaten'!B:B,A1153,'VGT-Bewegungsdaten'!D:D),3)</f>
        <v>0</v>
      </c>
      <c r="L1153" s="259">
        <f>ROUND(SUMIF('VGT-Bewegungsdaten'!B:B,$A1153,'VGT-Bewegungsdaten'!E:E),5)</f>
        <v>0</v>
      </c>
      <c r="N1153" s="298" t="s">
        <v>4918</v>
      </c>
      <c r="O1153" s="298" t="s">
        <v>4925</v>
      </c>
      <c r="P1153" s="261">
        <f>ROUND(SUMIF('AV-Bewegungsdaten'!B:B,A1153,'AV-Bewegungsdaten'!D:D),3)</f>
        <v>0</v>
      </c>
      <c r="Q1153" s="259">
        <f>ROUND(SUMIF('AV-Bewegungsdaten'!B:B,$A1153,'AV-Bewegungsdaten'!E:E),5)</f>
        <v>0</v>
      </c>
      <c r="S1153" s="444"/>
      <c r="T1153" s="444"/>
      <c r="U1153" s="261">
        <f>ROUND(SUMIF('DV-Bewegungsdaten'!B:B,A1153,'DV-Bewegungsdaten'!D:D),3)</f>
        <v>0</v>
      </c>
      <c r="V1153" s="259">
        <f>ROUND(SUMIF('DV-Bewegungsdaten'!B:B,A1153,'DV-Bewegungsdaten'!E:E),5)</f>
        <v>0</v>
      </c>
      <c r="X1153" s="444"/>
      <c r="Y1153" s="444"/>
      <c r="AK1153" s="305"/>
    </row>
    <row r="1154" spans="1:37" ht="15" customHeight="1" x14ac:dyDescent="0.25">
      <c r="A1154" s="103" t="s">
        <v>4238</v>
      </c>
      <c r="B1154" s="101" t="s">
        <v>2068</v>
      </c>
      <c r="C1154" s="101" t="s">
        <v>4155</v>
      </c>
      <c r="D1154" s="101" t="s">
        <v>4088</v>
      </c>
      <c r="E1154" s="101" t="s">
        <v>4040</v>
      </c>
      <c r="F1154" s="102">
        <v>11.81</v>
      </c>
      <c r="G1154" s="102">
        <v>12.01</v>
      </c>
      <c r="H1154" s="102">
        <v>9.4499999999999993</v>
      </c>
      <c r="I1154" s="102"/>
      <c r="J1154" s="445"/>
      <c r="K1154" s="258">
        <f>ROUND(SUMIF('VGT-Bewegungsdaten'!B:B,A1154,'VGT-Bewegungsdaten'!D:D),3)</f>
        <v>0</v>
      </c>
      <c r="L1154" s="259">
        <f>ROUND(SUMIF('VGT-Bewegungsdaten'!B:B,$A1154,'VGT-Bewegungsdaten'!E:E),5)</f>
        <v>0</v>
      </c>
      <c r="N1154" s="298" t="s">
        <v>4918</v>
      </c>
      <c r="O1154" s="298" t="s">
        <v>4925</v>
      </c>
      <c r="P1154" s="261">
        <f>ROUND(SUMIF('AV-Bewegungsdaten'!B:B,A1154,'AV-Bewegungsdaten'!D:D),3)</f>
        <v>0</v>
      </c>
      <c r="Q1154" s="259">
        <f>ROUND(SUMIF('AV-Bewegungsdaten'!B:B,$A1154,'AV-Bewegungsdaten'!E:E),5)</f>
        <v>0</v>
      </c>
      <c r="S1154" s="444"/>
      <c r="T1154" s="444"/>
      <c r="U1154" s="261">
        <f>ROUND(SUMIF('DV-Bewegungsdaten'!B:B,A1154,'DV-Bewegungsdaten'!D:D),3)</f>
        <v>0</v>
      </c>
      <c r="V1154" s="259">
        <f>ROUND(SUMIF('DV-Bewegungsdaten'!B:B,A1154,'DV-Bewegungsdaten'!E:E),5)</f>
        <v>0</v>
      </c>
      <c r="X1154" s="444"/>
      <c r="Y1154" s="444"/>
      <c r="AK1154" s="305"/>
    </row>
    <row r="1155" spans="1:37" ht="15" customHeight="1" x14ac:dyDescent="0.25">
      <c r="A1155" s="103" t="s">
        <v>2475</v>
      </c>
      <c r="B1155" s="101" t="s">
        <v>2068</v>
      </c>
      <c r="C1155" s="101" t="s">
        <v>4155</v>
      </c>
      <c r="D1155" s="101" t="s">
        <v>2424</v>
      </c>
      <c r="E1155" s="101" t="s">
        <v>2443</v>
      </c>
      <c r="F1155" s="102">
        <v>12.9</v>
      </c>
      <c r="G1155" s="102">
        <v>13.1</v>
      </c>
      <c r="H1155" s="102">
        <v>10.32</v>
      </c>
      <c r="I1155" s="102"/>
      <c r="J1155" s="445"/>
      <c r="K1155" s="258">
        <f>ROUND(SUMIF('VGT-Bewegungsdaten'!B:B,A1155,'VGT-Bewegungsdaten'!D:D),3)</f>
        <v>0</v>
      </c>
      <c r="L1155" s="259">
        <f>ROUND(SUMIF('VGT-Bewegungsdaten'!B:B,$A1155,'VGT-Bewegungsdaten'!E:E),5)</f>
        <v>0</v>
      </c>
      <c r="N1155" s="298" t="s">
        <v>4918</v>
      </c>
      <c r="O1155" s="298" t="s">
        <v>4925</v>
      </c>
      <c r="P1155" s="261">
        <f>ROUND(SUMIF('AV-Bewegungsdaten'!B:B,A1155,'AV-Bewegungsdaten'!D:D),3)</f>
        <v>0</v>
      </c>
      <c r="Q1155" s="259">
        <f>ROUND(SUMIF('AV-Bewegungsdaten'!B:B,$A1155,'AV-Bewegungsdaten'!E:E),5)</f>
        <v>0</v>
      </c>
      <c r="S1155" s="444"/>
      <c r="T1155" s="444"/>
      <c r="U1155" s="261">
        <f>ROUND(SUMIF('DV-Bewegungsdaten'!B:B,A1155,'DV-Bewegungsdaten'!D:D),3)</f>
        <v>0</v>
      </c>
      <c r="V1155" s="259">
        <f>ROUND(SUMIF('DV-Bewegungsdaten'!B:B,A1155,'DV-Bewegungsdaten'!E:E),5)</f>
        <v>0</v>
      </c>
      <c r="X1155" s="444"/>
      <c r="Y1155" s="444"/>
      <c r="AK1155" s="305"/>
    </row>
    <row r="1156" spans="1:37" ht="15" customHeight="1" x14ac:dyDescent="0.25">
      <c r="A1156" s="103" t="s">
        <v>2476</v>
      </c>
      <c r="B1156" s="101" t="s">
        <v>2068</v>
      </c>
      <c r="C1156" s="101" t="s">
        <v>4155</v>
      </c>
      <c r="D1156" s="101" t="s">
        <v>2477</v>
      </c>
      <c r="E1156" s="101" t="s">
        <v>2446</v>
      </c>
      <c r="F1156" s="102">
        <v>14.9</v>
      </c>
      <c r="G1156" s="102">
        <v>15.1</v>
      </c>
      <c r="H1156" s="102">
        <v>11.92</v>
      </c>
      <c r="I1156" s="102"/>
      <c r="J1156" s="445"/>
      <c r="K1156" s="258">
        <f>ROUND(SUMIF('VGT-Bewegungsdaten'!B:B,A1156,'VGT-Bewegungsdaten'!D:D),3)</f>
        <v>0</v>
      </c>
      <c r="L1156" s="259">
        <f>ROUND(SUMIF('VGT-Bewegungsdaten'!B:B,$A1156,'VGT-Bewegungsdaten'!E:E),5)</f>
        <v>0</v>
      </c>
      <c r="N1156" s="298" t="s">
        <v>4918</v>
      </c>
      <c r="O1156" s="298" t="s">
        <v>4925</v>
      </c>
      <c r="P1156" s="261">
        <f>ROUND(SUMIF('AV-Bewegungsdaten'!B:B,A1156,'AV-Bewegungsdaten'!D:D),3)</f>
        <v>0</v>
      </c>
      <c r="Q1156" s="259">
        <f>ROUND(SUMIF('AV-Bewegungsdaten'!B:B,$A1156,'AV-Bewegungsdaten'!E:E),5)</f>
        <v>0</v>
      </c>
      <c r="S1156" s="444"/>
      <c r="T1156" s="444"/>
      <c r="U1156" s="261">
        <f>ROUND(SUMIF('DV-Bewegungsdaten'!B:B,A1156,'DV-Bewegungsdaten'!D:D),3)</f>
        <v>0</v>
      </c>
      <c r="V1156" s="259">
        <f>ROUND(SUMIF('DV-Bewegungsdaten'!B:B,A1156,'DV-Bewegungsdaten'!E:E),5)</f>
        <v>0</v>
      </c>
      <c r="X1156" s="444"/>
      <c r="Y1156" s="444"/>
      <c r="AK1156" s="305"/>
    </row>
    <row r="1157" spans="1:37" ht="15" customHeight="1" x14ac:dyDescent="0.25">
      <c r="A1157" s="103" t="s">
        <v>560</v>
      </c>
      <c r="B1157" s="101" t="s">
        <v>2068</v>
      </c>
      <c r="C1157" s="101" t="s">
        <v>4155</v>
      </c>
      <c r="D1157" s="101" t="s">
        <v>561</v>
      </c>
      <c r="E1157" s="101" t="s">
        <v>1536</v>
      </c>
      <c r="F1157" s="102">
        <v>15.9</v>
      </c>
      <c r="G1157" s="102">
        <v>16.100000000000001</v>
      </c>
      <c r="H1157" s="102">
        <v>12.72</v>
      </c>
      <c r="I1157" s="102"/>
      <c r="J1157" s="445"/>
      <c r="K1157" s="258">
        <f>ROUND(SUMIF('VGT-Bewegungsdaten'!B:B,A1157,'VGT-Bewegungsdaten'!D:D),3)</f>
        <v>0</v>
      </c>
      <c r="L1157" s="259">
        <f>ROUND(SUMIF('VGT-Bewegungsdaten'!B:B,$A1157,'VGT-Bewegungsdaten'!E:E),5)</f>
        <v>0</v>
      </c>
      <c r="N1157" s="298" t="s">
        <v>4918</v>
      </c>
      <c r="O1157" s="298" t="s">
        <v>4925</v>
      </c>
      <c r="P1157" s="261">
        <f>ROUND(SUMIF('AV-Bewegungsdaten'!B:B,A1157,'AV-Bewegungsdaten'!D:D),3)</f>
        <v>0</v>
      </c>
      <c r="Q1157" s="259">
        <f>ROUND(SUMIF('AV-Bewegungsdaten'!B:B,$A1157,'AV-Bewegungsdaten'!E:E),5)</f>
        <v>0</v>
      </c>
      <c r="S1157" s="444"/>
      <c r="T1157" s="444"/>
      <c r="U1157" s="261">
        <f>ROUND(SUMIF('DV-Bewegungsdaten'!B:B,A1157,'DV-Bewegungsdaten'!D:D),3)</f>
        <v>0</v>
      </c>
      <c r="V1157" s="259">
        <f>ROUND(SUMIF('DV-Bewegungsdaten'!B:B,A1157,'DV-Bewegungsdaten'!E:E),5)</f>
        <v>0</v>
      </c>
      <c r="X1157" s="444"/>
      <c r="Y1157" s="444"/>
      <c r="AK1157" s="305"/>
    </row>
    <row r="1158" spans="1:37" ht="15" customHeight="1" x14ac:dyDescent="0.25">
      <c r="A1158" s="103" t="s">
        <v>2734</v>
      </c>
      <c r="B1158" s="101" t="s">
        <v>2068</v>
      </c>
      <c r="C1158" s="101" t="s">
        <v>4155</v>
      </c>
      <c r="D1158" s="101" t="s">
        <v>2735</v>
      </c>
      <c r="E1158" s="101" t="s">
        <v>2536</v>
      </c>
      <c r="F1158" s="102">
        <v>15.870000000000001</v>
      </c>
      <c r="G1158" s="102">
        <v>16.07</v>
      </c>
      <c r="H1158" s="102">
        <v>12.7</v>
      </c>
      <c r="I1158" s="102"/>
      <c r="J1158" s="445"/>
      <c r="K1158" s="258">
        <f>ROUND(SUMIF('VGT-Bewegungsdaten'!B:B,A1158,'VGT-Bewegungsdaten'!D:D),3)</f>
        <v>0</v>
      </c>
      <c r="L1158" s="259">
        <f>ROUND(SUMIF('VGT-Bewegungsdaten'!B:B,$A1158,'VGT-Bewegungsdaten'!E:E),5)</f>
        <v>0</v>
      </c>
      <c r="N1158" s="298" t="s">
        <v>4918</v>
      </c>
      <c r="O1158" s="298" t="s">
        <v>4925</v>
      </c>
      <c r="P1158" s="261">
        <f>ROUND(SUMIF('AV-Bewegungsdaten'!B:B,A1158,'AV-Bewegungsdaten'!D:D),3)</f>
        <v>0</v>
      </c>
      <c r="Q1158" s="259">
        <f>ROUND(SUMIF('AV-Bewegungsdaten'!B:B,$A1158,'AV-Bewegungsdaten'!E:E),5)</f>
        <v>0</v>
      </c>
      <c r="S1158" s="444"/>
      <c r="T1158" s="444"/>
      <c r="U1158" s="261">
        <f>ROUND(SUMIF('DV-Bewegungsdaten'!B:B,A1158,'DV-Bewegungsdaten'!D:D),3)</f>
        <v>0</v>
      </c>
      <c r="V1158" s="259">
        <f>ROUND(SUMIF('DV-Bewegungsdaten'!B:B,A1158,'DV-Bewegungsdaten'!E:E),5)</f>
        <v>0</v>
      </c>
      <c r="X1158" s="444"/>
      <c r="Y1158" s="444"/>
      <c r="AK1158" s="305"/>
    </row>
    <row r="1159" spans="1:37" ht="15" customHeight="1" x14ac:dyDescent="0.25">
      <c r="A1159" s="103" t="s">
        <v>3477</v>
      </c>
      <c r="B1159" s="101" t="s">
        <v>2068</v>
      </c>
      <c r="C1159" s="101" t="s">
        <v>4155</v>
      </c>
      <c r="D1159" s="101" t="s">
        <v>3478</v>
      </c>
      <c r="E1159" s="101" t="s">
        <v>3279</v>
      </c>
      <c r="F1159" s="102">
        <v>15.84</v>
      </c>
      <c r="G1159" s="102">
        <v>16.04</v>
      </c>
      <c r="H1159" s="102">
        <v>12.67</v>
      </c>
      <c r="I1159" s="102"/>
      <c r="J1159" s="445"/>
      <c r="K1159" s="258">
        <f>ROUND(SUMIF('VGT-Bewegungsdaten'!B:B,A1159,'VGT-Bewegungsdaten'!D:D),3)</f>
        <v>0</v>
      </c>
      <c r="L1159" s="259">
        <f>ROUND(SUMIF('VGT-Bewegungsdaten'!B:B,$A1159,'VGT-Bewegungsdaten'!E:E),5)</f>
        <v>0</v>
      </c>
      <c r="N1159" s="298" t="s">
        <v>4918</v>
      </c>
      <c r="O1159" s="298" t="s">
        <v>4925</v>
      </c>
      <c r="P1159" s="261">
        <f>ROUND(SUMIF('AV-Bewegungsdaten'!B:B,A1159,'AV-Bewegungsdaten'!D:D),3)</f>
        <v>0</v>
      </c>
      <c r="Q1159" s="259">
        <f>ROUND(SUMIF('AV-Bewegungsdaten'!B:B,$A1159,'AV-Bewegungsdaten'!E:E),5)</f>
        <v>0</v>
      </c>
      <c r="S1159" s="444"/>
      <c r="T1159" s="444"/>
      <c r="U1159" s="261">
        <f>ROUND(SUMIF('DV-Bewegungsdaten'!B:B,A1159,'DV-Bewegungsdaten'!D:D),3)</f>
        <v>0</v>
      </c>
      <c r="V1159" s="259">
        <f>ROUND(SUMIF('DV-Bewegungsdaten'!B:B,A1159,'DV-Bewegungsdaten'!E:E),5)</f>
        <v>0</v>
      </c>
      <c r="X1159" s="444"/>
      <c r="Y1159" s="444"/>
      <c r="AK1159" s="305"/>
    </row>
    <row r="1160" spans="1:37" ht="15" customHeight="1" x14ac:dyDescent="0.25">
      <c r="A1160" s="103" t="s">
        <v>4239</v>
      </c>
      <c r="B1160" s="101" t="s">
        <v>2068</v>
      </c>
      <c r="C1160" s="101" t="s">
        <v>4155</v>
      </c>
      <c r="D1160" s="101" t="s">
        <v>4240</v>
      </c>
      <c r="E1160" s="101" t="s">
        <v>4040</v>
      </c>
      <c r="F1160" s="102">
        <v>15.81</v>
      </c>
      <c r="G1160" s="102">
        <v>16.010000000000002</v>
      </c>
      <c r="H1160" s="102">
        <v>12.65</v>
      </c>
      <c r="I1160" s="102"/>
      <c r="J1160" s="445"/>
      <c r="K1160" s="258">
        <f>ROUND(SUMIF('VGT-Bewegungsdaten'!B:B,A1160,'VGT-Bewegungsdaten'!D:D),3)</f>
        <v>0</v>
      </c>
      <c r="L1160" s="259">
        <f>ROUND(SUMIF('VGT-Bewegungsdaten'!B:B,$A1160,'VGT-Bewegungsdaten'!E:E),5)</f>
        <v>0</v>
      </c>
      <c r="N1160" s="298" t="s">
        <v>4918</v>
      </c>
      <c r="O1160" s="298" t="s">
        <v>4925</v>
      </c>
      <c r="P1160" s="261">
        <f>ROUND(SUMIF('AV-Bewegungsdaten'!B:B,A1160,'AV-Bewegungsdaten'!D:D),3)</f>
        <v>0</v>
      </c>
      <c r="Q1160" s="259">
        <f>ROUND(SUMIF('AV-Bewegungsdaten'!B:B,$A1160,'AV-Bewegungsdaten'!E:E),5)</f>
        <v>0</v>
      </c>
      <c r="S1160" s="444"/>
      <c r="T1160" s="444"/>
      <c r="U1160" s="261">
        <f>ROUND(SUMIF('DV-Bewegungsdaten'!B:B,A1160,'DV-Bewegungsdaten'!D:D),3)</f>
        <v>0</v>
      </c>
      <c r="V1160" s="259">
        <f>ROUND(SUMIF('DV-Bewegungsdaten'!B:B,A1160,'DV-Bewegungsdaten'!E:E),5)</f>
        <v>0</v>
      </c>
      <c r="X1160" s="444"/>
      <c r="Y1160" s="444"/>
      <c r="AK1160" s="305"/>
    </row>
    <row r="1161" spans="1:37" ht="15" customHeight="1" x14ac:dyDescent="0.25">
      <c r="A1161" s="103" t="s">
        <v>2478</v>
      </c>
      <c r="B1161" s="101" t="s">
        <v>2068</v>
      </c>
      <c r="C1161" s="101" t="s">
        <v>4155</v>
      </c>
      <c r="D1161" s="101" t="s">
        <v>2426</v>
      </c>
      <c r="E1161" s="101" t="s">
        <v>2443</v>
      </c>
      <c r="F1161" s="102">
        <v>11.4</v>
      </c>
      <c r="G1161" s="102">
        <v>11.6</v>
      </c>
      <c r="H1161" s="102">
        <v>9.1199999999999992</v>
      </c>
      <c r="I1161" s="102"/>
      <c r="J1161" s="445"/>
      <c r="K1161" s="258">
        <f>ROUND(SUMIF('VGT-Bewegungsdaten'!B:B,A1161,'VGT-Bewegungsdaten'!D:D),3)</f>
        <v>0</v>
      </c>
      <c r="L1161" s="259">
        <f>ROUND(SUMIF('VGT-Bewegungsdaten'!B:B,$A1161,'VGT-Bewegungsdaten'!E:E),5)</f>
        <v>0</v>
      </c>
      <c r="N1161" s="298" t="s">
        <v>4918</v>
      </c>
      <c r="O1161" s="298" t="s">
        <v>4925</v>
      </c>
      <c r="P1161" s="261">
        <f>ROUND(SUMIF('AV-Bewegungsdaten'!B:B,A1161,'AV-Bewegungsdaten'!D:D),3)</f>
        <v>0</v>
      </c>
      <c r="Q1161" s="259">
        <f>ROUND(SUMIF('AV-Bewegungsdaten'!B:B,$A1161,'AV-Bewegungsdaten'!E:E),5)</f>
        <v>0</v>
      </c>
      <c r="S1161" s="444"/>
      <c r="T1161" s="444"/>
      <c r="U1161" s="261">
        <f>ROUND(SUMIF('DV-Bewegungsdaten'!B:B,A1161,'DV-Bewegungsdaten'!D:D),3)</f>
        <v>0</v>
      </c>
      <c r="V1161" s="259">
        <f>ROUND(SUMIF('DV-Bewegungsdaten'!B:B,A1161,'DV-Bewegungsdaten'!E:E),5)</f>
        <v>0</v>
      </c>
      <c r="X1161" s="444"/>
      <c r="Y1161" s="444"/>
      <c r="AK1161" s="305"/>
    </row>
    <row r="1162" spans="1:37" ht="15" customHeight="1" x14ac:dyDescent="0.25">
      <c r="A1162" s="103" t="s">
        <v>2479</v>
      </c>
      <c r="B1162" s="101" t="s">
        <v>2068</v>
      </c>
      <c r="C1162" s="101" t="s">
        <v>4155</v>
      </c>
      <c r="D1162" s="101" t="s">
        <v>2480</v>
      </c>
      <c r="E1162" s="101" t="s">
        <v>2446</v>
      </c>
      <c r="F1162" s="102">
        <v>13.4</v>
      </c>
      <c r="G1162" s="102">
        <v>13.6</v>
      </c>
      <c r="H1162" s="102">
        <v>10.72</v>
      </c>
      <c r="I1162" s="102"/>
      <c r="J1162" s="445"/>
      <c r="K1162" s="258">
        <f>ROUND(SUMIF('VGT-Bewegungsdaten'!B:B,A1162,'VGT-Bewegungsdaten'!D:D),3)</f>
        <v>0</v>
      </c>
      <c r="L1162" s="259">
        <f>ROUND(SUMIF('VGT-Bewegungsdaten'!B:B,$A1162,'VGT-Bewegungsdaten'!E:E),5)</f>
        <v>0</v>
      </c>
      <c r="N1162" s="298" t="s">
        <v>4918</v>
      </c>
      <c r="O1162" s="298" t="s">
        <v>4925</v>
      </c>
      <c r="P1162" s="261">
        <f>ROUND(SUMIF('AV-Bewegungsdaten'!B:B,A1162,'AV-Bewegungsdaten'!D:D),3)</f>
        <v>0</v>
      </c>
      <c r="Q1162" s="259">
        <f>ROUND(SUMIF('AV-Bewegungsdaten'!B:B,$A1162,'AV-Bewegungsdaten'!E:E),5)</f>
        <v>0</v>
      </c>
      <c r="S1162" s="444"/>
      <c r="T1162" s="444"/>
      <c r="U1162" s="261">
        <f>ROUND(SUMIF('DV-Bewegungsdaten'!B:B,A1162,'DV-Bewegungsdaten'!D:D),3)</f>
        <v>0</v>
      </c>
      <c r="V1162" s="259">
        <f>ROUND(SUMIF('DV-Bewegungsdaten'!B:B,A1162,'DV-Bewegungsdaten'!E:E),5)</f>
        <v>0</v>
      </c>
      <c r="X1162" s="444"/>
      <c r="Y1162" s="444"/>
      <c r="AK1162" s="305"/>
    </row>
    <row r="1163" spans="1:37" ht="15" customHeight="1" x14ac:dyDescent="0.25">
      <c r="A1163" s="103" t="s">
        <v>562</v>
      </c>
      <c r="B1163" s="101" t="s">
        <v>2068</v>
      </c>
      <c r="C1163" s="101" t="s">
        <v>4155</v>
      </c>
      <c r="D1163" s="101" t="s">
        <v>563</v>
      </c>
      <c r="E1163" s="101" t="s">
        <v>1536</v>
      </c>
      <c r="F1163" s="102">
        <v>14.4</v>
      </c>
      <c r="G1163" s="102">
        <v>14.6</v>
      </c>
      <c r="H1163" s="102">
        <v>11.52</v>
      </c>
      <c r="I1163" s="102"/>
      <c r="J1163" s="445"/>
      <c r="K1163" s="258">
        <f>ROUND(SUMIF('VGT-Bewegungsdaten'!B:B,A1163,'VGT-Bewegungsdaten'!D:D),3)</f>
        <v>0</v>
      </c>
      <c r="L1163" s="259">
        <f>ROUND(SUMIF('VGT-Bewegungsdaten'!B:B,$A1163,'VGT-Bewegungsdaten'!E:E),5)</f>
        <v>0</v>
      </c>
      <c r="N1163" s="298" t="s">
        <v>4918</v>
      </c>
      <c r="O1163" s="298" t="s">
        <v>4925</v>
      </c>
      <c r="P1163" s="261">
        <f>ROUND(SUMIF('AV-Bewegungsdaten'!B:B,A1163,'AV-Bewegungsdaten'!D:D),3)</f>
        <v>0</v>
      </c>
      <c r="Q1163" s="259">
        <f>ROUND(SUMIF('AV-Bewegungsdaten'!B:B,$A1163,'AV-Bewegungsdaten'!E:E),5)</f>
        <v>0</v>
      </c>
      <c r="S1163" s="444"/>
      <c r="T1163" s="444"/>
      <c r="U1163" s="261">
        <f>ROUND(SUMIF('DV-Bewegungsdaten'!B:B,A1163,'DV-Bewegungsdaten'!D:D),3)</f>
        <v>0</v>
      </c>
      <c r="V1163" s="259">
        <f>ROUND(SUMIF('DV-Bewegungsdaten'!B:B,A1163,'DV-Bewegungsdaten'!E:E),5)</f>
        <v>0</v>
      </c>
      <c r="X1163" s="444"/>
      <c r="Y1163" s="444"/>
      <c r="AK1163" s="305"/>
    </row>
    <row r="1164" spans="1:37" ht="15" customHeight="1" x14ac:dyDescent="0.25">
      <c r="A1164" s="103" t="s">
        <v>2736</v>
      </c>
      <c r="B1164" s="101" t="s">
        <v>2068</v>
      </c>
      <c r="C1164" s="101" t="s">
        <v>4155</v>
      </c>
      <c r="D1164" s="101" t="s">
        <v>2737</v>
      </c>
      <c r="E1164" s="101" t="s">
        <v>2536</v>
      </c>
      <c r="F1164" s="102">
        <v>14.370000000000001</v>
      </c>
      <c r="G1164" s="102">
        <v>14.57</v>
      </c>
      <c r="H1164" s="102">
        <v>11.5</v>
      </c>
      <c r="I1164" s="102"/>
      <c r="J1164" s="445"/>
      <c r="K1164" s="258">
        <f>ROUND(SUMIF('VGT-Bewegungsdaten'!B:B,A1164,'VGT-Bewegungsdaten'!D:D),3)</f>
        <v>0</v>
      </c>
      <c r="L1164" s="259">
        <f>ROUND(SUMIF('VGT-Bewegungsdaten'!B:B,$A1164,'VGT-Bewegungsdaten'!E:E),5)</f>
        <v>0</v>
      </c>
      <c r="N1164" s="298" t="s">
        <v>4918</v>
      </c>
      <c r="O1164" s="298" t="s">
        <v>4925</v>
      </c>
      <c r="P1164" s="261">
        <f>ROUND(SUMIF('AV-Bewegungsdaten'!B:B,A1164,'AV-Bewegungsdaten'!D:D),3)</f>
        <v>0</v>
      </c>
      <c r="Q1164" s="259">
        <f>ROUND(SUMIF('AV-Bewegungsdaten'!B:B,$A1164,'AV-Bewegungsdaten'!E:E),5)</f>
        <v>0</v>
      </c>
      <c r="S1164" s="444"/>
      <c r="T1164" s="444"/>
      <c r="U1164" s="261">
        <f>ROUND(SUMIF('DV-Bewegungsdaten'!B:B,A1164,'DV-Bewegungsdaten'!D:D),3)</f>
        <v>0</v>
      </c>
      <c r="V1164" s="259">
        <f>ROUND(SUMIF('DV-Bewegungsdaten'!B:B,A1164,'DV-Bewegungsdaten'!E:E),5)</f>
        <v>0</v>
      </c>
      <c r="X1164" s="444"/>
      <c r="Y1164" s="444"/>
      <c r="AK1164" s="305"/>
    </row>
    <row r="1165" spans="1:37" ht="15" customHeight="1" x14ac:dyDescent="0.25">
      <c r="A1165" s="103" t="s">
        <v>3479</v>
      </c>
      <c r="B1165" s="101" t="s">
        <v>2068</v>
      </c>
      <c r="C1165" s="101" t="s">
        <v>4155</v>
      </c>
      <c r="D1165" s="101" t="s">
        <v>3480</v>
      </c>
      <c r="E1165" s="101" t="s">
        <v>3279</v>
      </c>
      <c r="F1165" s="102">
        <v>14.34</v>
      </c>
      <c r="G1165" s="102">
        <v>14.54</v>
      </c>
      <c r="H1165" s="102">
        <v>11.47</v>
      </c>
      <c r="I1165" s="102"/>
      <c r="J1165" s="445"/>
      <c r="K1165" s="258">
        <f>ROUND(SUMIF('VGT-Bewegungsdaten'!B:B,A1165,'VGT-Bewegungsdaten'!D:D),3)</f>
        <v>0</v>
      </c>
      <c r="L1165" s="259">
        <f>ROUND(SUMIF('VGT-Bewegungsdaten'!B:B,$A1165,'VGT-Bewegungsdaten'!E:E),5)</f>
        <v>0</v>
      </c>
      <c r="N1165" s="298" t="s">
        <v>4918</v>
      </c>
      <c r="O1165" s="298" t="s">
        <v>4925</v>
      </c>
      <c r="P1165" s="261">
        <f>ROUND(SUMIF('AV-Bewegungsdaten'!B:B,A1165,'AV-Bewegungsdaten'!D:D),3)</f>
        <v>0</v>
      </c>
      <c r="Q1165" s="259">
        <f>ROUND(SUMIF('AV-Bewegungsdaten'!B:B,$A1165,'AV-Bewegungsdaten'!E:E),5)</f>
        <v>0</v>
      </c>
      <c r="S1165" s="444"/>
      <c r="T1165" s="444"/>
      <c r="U1165" s="261">
        <f>ROUND(SUMIF('DV-Bewegungsdaten'!B:B,A1165,'DV-Bewegungsdaten'!D:D),3)</f>
        <v>0</v>
      </c>
      <c r="V1165" s="259">
        <f>ROUND(SUMIF('DV-Bewegungsdaten'!B:B,A1165,'DV-Bewegungsdaten'!E:E),5)</f>
        <v>0</v>
      </c>
      <c r="X1165" s="444"/>
      <c r="Y1165" s="444"/>
      <c r="AK1165" s="305"/>
    </row>
    <row r="1166" spans="1:37" ht="15" customHeight="1" x14ac:dyDescent="0.25">
      <c r="A1166" s="103" t="s">
        <v>4241</v>
      </c>
      <c r="B1166" s="101" t="s">
        <v>2068</v>
      </c>
      <c r="C1166" s="101" t="s">
        <v>4155</v>
      </c>
      <c r="D1166" s="101" t="s">
        <v>4242</v>
      </c>
      <c r="E1166" s="101" t="s">
        <v>4040</v>
      </c>
      <c r="F1166" s="102">
        <v>14.31</v>
      </c>
      <c r="G1166" s="102">
        <v>14.51</v>
      </c>
      <c r="H1166" s="102">
        <v>11.45</v>
      </c>
      <c r="I1166" s="102"/>
      <c r="J1166" s="445"/>
      <c r="K1166" s="258">
        <f>ROUND(SUMIF('VGT-Bewegungsdaten'!B:B,A1166,'VGT-Bewegungsdaten'!D:D),3)</f>
        <v>0</v>
      </c>
      <c r="L1166" s="259">
        <f>ROUND(SUMIF('VGT-Bewegungsdaten'!B:B,$A1166,'VGT-Bewegungsdaten'!E:E),5)</f>
        <v>0</v>
      </c>
      <c r="N1166" s="298" t="s">
        <v>4918</v>
      </c>
      <c r="O1166" s="298" t="s">
        <v>4925</v>
      </c>
      <c r="P1166" s="261">
        <f>ROUND(SUMIF('AV-Bewegungsdaten'!B:B,A1166,'AV-Bewegungsdaten'!D:D),3)</f>
        <v>0</v>
      </c>
      <c r="Q1166" s="259">
        <f>ROUND(SUMIF('AV-Bewegungsdaten'!B:B,$A1166,'AV-Bewegungsdaten'!E:E),5)</f>
        <v>0</v>
      </c>
      <c r="S1166" s="444"/>
      <c r="T1166" s="444"/>
      <c r="U1166" s="261">
        <f>ROUND(SUMIF('DV-Bewegungsdaten'!B:B,A1166,'DV-Bewegungsdaten'!D:D),3)</f>
        <v>0</v>
      </c>
      <c r="V1166" s="259">
        <f>ROUND(SUMIF('DV-Bewegungsdaten'!B:B,A1166,'DV-Bewegungsdaten'!E:E),5)</f>
        <v>0</v>
      </c>
      <c r="X1166" s="444"/>
      <c r="Y1166" s="444"/>
      <c r="AK1166" s="305"/>
    </row>
    <row r="1167" spans="1:37" ht="15" customHeight="1" x14ac:dyDescent="0.25">
      <c r="A1167" s="103" t="s">
        <v>2481</v>
      </c>
      <c r="B1167" s="101" t="s">
        <v>2068</v>
      </c>
      <c r="C1167" s="101" t="s">
        <v>4155</v>
      </c>
      <c r="D1167" s="101" t="s">
        <v>2482</v>
      </c>
      <c r="E1167" s="101" t="s">
        <v>2443</v>
      </c>
      <c r="F1167" s="102">
        <v>10.9</v>
      </c>
      <c r="G1167" s="102">
        <v>11.1</v>
      </c>
      <c r="H1167" s="102">
        <v>8.7200000000000006</v>
      </c>
      <c r="I1167" s="102"/>
      <c r="J1167" s="445"/>
      <c r="K1167" s="258">
        <f>ROUND(SUMIF('VGT-Bewegungsdaten'!B:B,A1167,'VGT-Bewegungsdaten'!D:D),3)</f>
        <v>0</v>
      </c>
      <c r="L1167" s="259">
        <f>ROUND(SUMIF('VGT-Bewegungsdaten'!B:B,$A1167,'VGT-Bewegungsdaten'!E:E),5)</f>
        <v>0</v>
      </c>
      <c r="N1167" s="298" t="s">
        <v>4918</v>
      </c>
      <c r="O1167" s="298" t="s">
        <v>4925</v>
      </c>
      <c r="P1167" s="261">
        <f>ROUND(SUMIF('AV-Bewegungsdaten'!B:B,A1167,'AV-Bewegungsdaten'!D:D),3)</f>
        <v>0</v>
      </c>
      <c r="Q1167" s="259">
        <f>ROUND(SUMIF('AV-Bewegungsdaten'!B:B,$A1167,'AV-Bewegungsdaten'!E:E),5)</f>
        <v>0</v>
      </c>
      <c r="S1167" s="444"/>
      <c r="T1167" s="444"/>
      <c r="U1167" s="261">
        <f>ROUND(SUMIF('DV-Bewegungsdaten'!B:B,A1167,'DV-Bewegungsdaten'!D:D),3)</f>
        <v>0</v>
      </c>
      <c r="V1167" s="259">
        <f>ROUND(SUMIF('DV-Bewegungsdaten'!B:B,A1167,'DV-Bewegungsdaten'!E:E),5)</f>
        <v>0</v>
      </c>
      <c r="X1167" s="444"/>
      <c r="Y1167" s="444"/>
      <c r="AK1167" s="305"/>
    </row>
    <row r="1168" spans="1:37" ht="15" customHeight="1" x14ac:dyDescent="0.25">
      <c r="A1168" s="103" t="s">
        <v>2483</v>
      </c>
      <c r="B1168" s="101" t="s">
        <v>2068</v>
      </c>
      <c r="C1168" s="101" t="s">
        <v>4155</v>
      </c>
      <c r="D1168" s="101" t="s">
        <v>2484</v>
      </c>
      <c r="E1168" s="101" t="s">
        <v>2446</v>
      </c>
      <c r="F1168" s="102">
        <v>12.9</v>
      </c>
      <c r="G1168" s="102">
        <v>13.1</v>
      </c>
      <c r="H1168" s="102">
        <v>10.32</v>
      </c>
      <c r="I1168" s="102"/>
      <c r="J1168" s="445"/>
      <c r="K1168" s="258">
        <f>ROUND(SUMIF('VGT-Bewegungsdaten'!B:B,A1168,'VGT-Bewegungsdaten'!D:D),3)</f>
        <v>0</v>
      </c>
      <c r="L1168" s="259">
        <f>ROUND(SUMIF('VGT-Bewegungsdaten'!B:B,$A1168,'VGT-Bewegungsdaten'!E:E),5)</f>
        <v>0</v>
      </c>
      <c r="N1168" s="298" t="s">
        <v>4918</v>
      </c>
      <c r="O1168" s="298" t="s">
        <v>4925</v>
      </c>
      <c r="P1168" s="261">
        <f>ROUND(SUMIF('AV-Bewegungsdaten'!B:B,A1168,'AV-Bewegungsdaten'!D:D),3)</f>
        <v>0</v>
      </c>
      <c r="Q1168" s="259">
        <f>ROUND(SUMIF('AV-Bewegungsdaten'!B:B,$A1168,'AV-Bewegungsdaten'!E:E),5)</f>
        <v>0</v>
      </c>
      <c r="S1168" s="444"/>
      <c r="T1168" s="444"/>
      <c r="U1168" s="261">
        <f>ROUND(SUMIF('DV-Bewegungsdaten'!B:B,A1168,'DV-Bewegungsdaten'!D:D),3)</f>
        <v>0</v>
      </c>
      <c r="V1168" s="259">
        <f>ROUND(SUMIF('DV-Bewegungsdaten'!B:B,A1168,'DV-Bewegungsdaten'!E:E),5)</f>
        <v>0</v>
      </c>
      <c r="X1168" s="444"/>
      <c r="Y1168" s="444"/>
      <c r="AK1168" s="305"/>
    </row>
    <row r="1169" spans="1:37" ht="15" customHeight="1" x14ac:dyDescent="0.25">
      <c r="A1169" s="103" t="s">
        <v>564</v>
      </c>
      <c r="B1169" s="101" t="s">
        <v>2068</v>
      </c>
      <c r="C1169" s="101" t="s">
        <v>4155</v>
      </c>
      <c r="D1169" s="101" t="s">
        <v>565</v>
      </c>
      <c r="E1169" s="101" t="s">
        <v>1536</v>
      </c>
      <c r="F1169" s="102">
        <v>13.9</v>
      </c>
      <c r="G1169" s="102">
        <v>14.1</v>
      </c>
      <c r="H1169" s="102">
        <v>11.12</v>
      </c>
      <c r="I1169" s="102"/>
      <c r="J1169" s="445"/>
      <c r="K1169" s="258">
        <f>ROUND(SUMIF('VGT-Bewegungsdaten'!B:B,A1169,'VGT-Bewegungsdaten'!D:D),3)</f>
        <v>0</v>
      </c>
      <c r="L1169" s="259">
        <f>ROUND(SUMIF('VGT-Bewegungsdaten'!B:B,$A1169,'VGT-Bewegungsdaten'!E:E),5)</f>
        <v>0</v>
      </c>
      <c r="N1169" s="298" t="s">
        <v>4918</v>
      </c>
      <c r="O1169" s="298" t="s">
        <v>4925</v>
      </c>
      <c r="P1169" s="261">
        <f>ROUND(SUMIF('AV-Bewegungsdaten'!B:B,A1169,'AV-Bewegungsdaten'!D:D),3)</f>
        <v>0</v>
      </c>
      <c r="Q1169" s="259">
        <f>ROUND(SUMIF('AV-Bewegungsdaten'!B:B,$A1169,'AV-Bewegungsdaten'!E:E),5)</f>
        <v>0</v>
      </c>
      <c r="S1169" s="444"/>
      <c r="T1169" s="444"/>
      <c r="U1169" s="261">
        <f>ROUND(SUMIF('DV-Bewegungsdaten'!B:B,A1169,'DV-Bewegungsdaten'!D:D),3)</f>
        <v>0</v>
      </c>
      <c r="V1169" s="259">
        <f>ROUND(SUMIF('DV-Bewegungsdaten'!B:B,A1169,'DV-Bewegungsdaten'!E:E),5)</f>
        <v>0</v>
      </c>
      <c r="X1169" s="444"/>
      <c r="Y1169" s="444"/>
      <c r="AK1169" s="305"/>
    </row>
    <row r="1170" spans="1:37" ht="15" customHeight="1" x14ac:dyDescent="0.25">
      <c r="A1170" s="103" t="s">
        <v>2738</v>
      </c>
      <c r="B1170" s="101" t="s">
        <v>2068</v>
      </c>
      <c r="C1170" s="101" t="s">
        <v>4155</v>
      </c>
      <c r="D1170" s="101" t="s">
        <v>2739</v>
      </c>
      <c r="E1170" s="101" t="s">
        <v>2536</v>
      </c>
      <c r="F1170" s="102">
        <v>13.870000000000001</v>
      </c>
      <c r="G1170" s="102">
        <v>14.07</v>
      </c>
      <c r="H1170" s="102">
        <v>11.1</v>
      </c>
      <c r="I1170" s="102"/>
      <c r="J1170" s="445"/>
      <c r="K1170" s="258">
        <f>ROUND(SUMIF('VGT-Bewegungsdaten'!B:B,A1170,'VGT-Bewegungsdaten'!D:D),3)</f>
        <v>0</v>
      </c>
      <c r="L1170" s="259">
        <f>ROUND(SUMIF('VGT-Bewegungsdaten'!B:B,$A1170,'VGT-Bewegungsdaten'!E:E),5)</f>
        <v>0</v>
      </c>
      <c r="N1170" s="298" t="s">
        <v>4918</v>
      </c>
      <c r="O1170" s="298" t="s">
        <v>4925</v>
      </c>
      <c r="P1170" s="261">
        <f>ROUND(SUMIF('AV-Bewegungsdaten'!B:B,A1170,'AV-Bewegungsdaten'!D:D),3)</f>
        <v>0</v>
      </c>
      <c r="Q1170" s="259">
        <f>ROUND(SUMIF('AV-Bewegungsdaten'!B:B,$A1170,'AV-Bewegungsdaten'!E:E),5)</f>
        <v>0</v>
      </c>
      <c r="S1170" s="444"/>
      <c r="T1170" s="444"/>
      <c r="U1170" s="261">
        <f>ROUND(SUMIF('DV-Bewegungsdaten'!B:B,A1170,'DV-Bewegungsdaten'!D:D),3)</f>
        <v>0</v>
      </c>
      <c r="V1170" s="259">
        <f>ROUND(SUMIF('DV-Bewegungsdaten'!B:B,A1170,'DV-Bewegungsdaten'!E:E),5)</f>
        <v>0</v>
      </c>
      <c r="X1170" s="444"/>
      <c r="Y1170" s="444"/>
      <c r="AK1170" s="305"/>
    </row>
    <row r="1171" spans="1:37" ht="15" customHeight="1" x14ac:dyDescent="0.25">
      <c r="A1171" s="103" t="s">
        <v>3481</v>
      </c>
      <c r="B1171" s="101" t="s">
        <v>2068</v>
      </c>
      <c r="C1171" s="101" t="s">
        <v>4155</v>
      </c>
      <c r="D1171" s="101" t="s">
        <v>3482</v>
      </c>
      <c r="E1171" s="101" t="s">
        <v>3279</v>
      </c>
      <c r="F1171" s="102">
        <v>13.84</v>
      </c>
      <c r="G1171" s="102">
        <v>14.04</v>
      </c>
      <c r="H1171" s="102">
        <v>11.07</v>
      </c>
      <c r="I1171" s="102"/>
      <c r="J1171" s="445"/>
      <c r="K1171" s="258">
        <f>ROUND(SUMIF('VGT-Bewegungsdaten'!B:B,A1171,'VGT-Bewegungsdaten'!D:D),3)</f>
        <v>0</v>
      </c>
      <c r="L1171" s="259">
        <f>ROUND(SUMIF('VGT-Bewegungsdaten'!B:B,$A1171,'VGT-Bewegungsdaten'!E:E),5)</f>
        <v>0</v>
      </c>
      <c r="N1171" s="298" t="s">
        <v>4918</v>
      </c>
      <c r="O1171" s="298" t="s">
        <v>4925</v>
      </c>
      <c r="P1171" s="261">
        <f>ROUND(SUMIF('AV-Bewegungsdaten'!B:B,A1171,'AV-Bewegungsdaten'!D:D),3)</f>
        <v>0</v>
      </c>
      <c r="Q1171" s="259">
        <f>ROUND(SUMIF('AV-Bewegungsdaten'!B:B,$A1171,'AV-Bewegungsdaten'!E:E),5)</f>
        <v>0</v>
      </c>
      <c r="S1171" s="444"/>
      <c r="T1171" s="444"/>
      <c r="U1171" s="261">
        <f>ROUND(SUMIF('DV-Bewegungsdaten'!B:B,A1171,'DV-Bewegungsdaten'!D:D),3)</f>
        <v>0</v>
      </c>
      <c r="V1171" s="259">
        <f>ROUND(SUMIF('DV-Bewegungsdaten'!B:B,A1171,'DV-Bewegungsdaten'!E:E),5)</f>
        <v>0</v>
      </c>
      <c r="X1171" s="444"/>
      <c r="Y1171" s="444"/>
      <c r="AK1171" s="305"/>
    </row>
    <row r="1172" spans="1:37" ht="15" customHeight="1" x14ac:dyDescent="0.25">
      <c r="A1172" s="103" t="s">
        <v>4243</v>
      </c>
      <c r="B1172" s="101" t="s">
        <v>2068</v>
      </c>
      <c r="C1172" s="101" t="s">
        <v>4155</v>
      </c>
      <c r="D1172" s="101" t="s">
        <v>4244</v>
      </c>
      <c r="E1172" s="101" t="s">
        <v>4040</v>
      </c>
      <c r="F1172" s="102">
        <v>13.81</v>
      </c>
      <c r="G1172" s="102">
        <v>14.01</v>
      </c>
      <c r="H1172" s="102">
        <v>11.05</v>
      </c>
      <c r="I1172" s="102"/>
      <c r="J1172" s="445"/>
      <c r="K1172" s="258">
        <f>ROUND(SUMIF('VGT-Bewegungsdaten'!B:B,A1172,'VGT-Bewegungsdaten'!D:D),3)</f>
        <v>0</v>
      </c>
      <c r="L1172" s="259">
        <f>ROUND(SUMIF('VGT-Bewegungsdaten'!B:B,$A1172,'VGT-Bewegungsdaten'!E:E),5)</f>
        <v>0</v>
      </c>
      <c r="N1172" s="298" t="s">
        <v>4918</v>
      </c>
      <c r="O1172" s="298" t="s">
        <v>4925</v>
      </c>
      <c r="P1172" s="261">
        <f>ROUND(SUMIF('AV-Bewegungsdaten'!B:B,A1172,'AV-Bewegungsdaten'!D:D),3)</f>
        <v>0</v>
      </c>
      <c r="Q1172" s="259">
        <f>ROUND(SUMIF('AV-Bewegungsdaten'!B:B,$A1172,'AV-Bewegungsdaten'!E:E),5)</f>
        <v>0</v>
      </c>
      <c r="S1172" s="444"/>
      <c r="T1172" s="444"/>
      <c r="U1172" s="261">
        <f>ROUND(SUMIF('DV-Bewegungsdaten'!B:B,A1172,'DV-Bewegungsdaten'!D:D),3)</f>
        <v>0</v>
      </c>
      <c r="V1172" s="259">
        <f>ROUND(SUMIF('DV-Bewegungsdaten'!B:B,A1172,'DV-Bewegungsdaten'!E:E),5)</f>
        <v>0</v>
      </c>
      <c r="X1172" s="444"/>
      <c r="Y1172" s="444"/>
      <c r="AK1172" s="305"/>
    </row>
    <row r="1173" spans="1:37" ht="15" customHeight="1" x14ac:dyDescent="0.25">
      <c r="A1173" s="103" t="s">
        <v>2485</v>
      </c>
      <c r="B1173" s="101" t="s">
        <v>2068</v>
      </c>
      <c r="C1173" s="101" t="s">
        <v>4155</v>
      </c>
      <c r="D1173" s="101" t="s">
        <v>2486</v>
      </c>
      <c r="E1173" s="101" t="s">
        <v>2443</v>
      </c>
      <c r="F1173" s="102">
        <v>14.9</v>
      </c>
      <c r="G1173" s="102">
        <v>15.1</v>
      </c>
      <c r="H1173" s="102">
        <v>11.92</v>
      </c>
      <c r="I1173" s="102"/>
      <c r="J1173" s="445"/>
      <c r="K1173" s="258">
        <f>ROUND(SUMIF('VGT-Bewegungsdaten'!B:B,A1173,'VGT-Bewegungsdaten'!D:D),3)</f>
        <v>0</v>
      </c>
      <c r="L1173" s="259">
        <f>ROUND(SUMIF('VGT-Bewegungsdaten'!B:B,$A1173,'VGT-Bewegungsdaten'!E:E),5)</f>
        <v>0</v>
      </c>
      <c r="N1173" s="298" t="s">
        <v>4918</v>
      </c>
      <c r="O1173" s="298" t="s">
        <v>4925</v>
      </c>
      <c r="P1173" s="261">
        <f>ROUND(SUMIF('AV-Bewegungsdaten'!B:B,A1173,'AV-Bewegungsdaten'!D:D),3)</f>
        <v>0</v>
      </c>
      <c r="Q1173" s="259">
        <f>ROUND(SUMIF('AV-Bewegungsdaten'!B:B,$A1173,'AV-Bewegungsdaten'!E:E),5)</f>
        <v>0</v>
      </c>
      <c r="S1173" s="444"/>
      <c r="T1173" s="444"/>
      <c r="U1173" s="261">
        <f>ROUND(SUMIF('DV-Bewegungsdaten'!B:B,A1173,'DV-Bewegungsdaten'!D:D),3)</f>
        <v>0</v>
      </c>
      <c r="V1173" s="259">
        <f>ROUND(SUMIF('DV-Bewegungsdaten'!B:B,A1173,'DV-Bewegungsdaten'!E:E),5)</f>
        <v>0</v>
      </c>
      <c r="X1173" s="444"/>
      <c r="Y1173" s="444"/>
      <c r="AK1173" s="305"/>
    </row>
    <row r="1174" spans="1:37" ht="15" customHeight="1" x14ac:dyDescent="0.25">
      <c r="A1174" s="103" t="s">
        <v>2487</v>
      </c>
      <c r="B1174" s="101" t="s">
        <v>2068</v>
      </c>
      <c r="C1174" s="101" t="s">
        <v>4155</v>
      </c>
      <c r="D1174" s="101" t="s">
        <v>2488</v>
      </c>
      <c r="E1174" s="101" t="s">
        <v>2446</v>
      </c>
      <c r="F1174" s="102">
        <v>16.899999999999999</v>
      </c>
      <c r="G1174" s="102">
        <v>17.099999999999998</v>
      </c>
      <c r="H1174" s="102">
        <v>13.52</v>
      </c>
      <c r="I1174" s="102"/>
      <c r="J1174" s="445"/>
      <c r="K1174" s="258">
        <f>ROUND(SUMIF('VGT-Bewegungsdaten'!B:B,A1174,'VGT-Bewegungsdaten'!D:D),3)</f>
        <v>0</v>
      </c>
      <c r="L1174" s="259">
        <f>ROUND(SUMIF('VGT-Bewegungsdaten'!B:B,$A1174,'VGT-Bewegungsdaten'!E:E),5)</f>
        <v>0</v>
      </c>
      <c r="N1174" s="298" t="s">
        <v>4918</v>
      </c>
      <c r="O1174" s="298" t="s">
        <v>4925</v>
      </c>
      <c r="P1174" s="261">
        <f>ROUND(SUMIF('AV-Bewegungsdaten'!B:B,A1174,'AV-Bewegungsdaten'!D:D),3)</f>
        <v>0</v>
      </c>
      <c r="Q1174" s="259">
        <f>ROUND(SUMIF('AV-Bewegungsdaten'!B:B,$A1174,'AV-Bewegungsdaten'!E:E),5)</f>
        <v>0</v>
      </c>
      <c r="S1174" s="444"/>
      <c r="T1174" s="444"/>
      <c r="U1174" s="261">
        <f>ROUND(SUMIF('DV-Bewegungsdaten'!B:B,A1174,'DV-Bewegungsdaten'!D:D),3)</f>
        <v>0</v>
      </c>
      <c r="V1174" s="259">
        <f>ROUND(SUMIF('DV-Bewegungsdaten'!B:B,A1174,'DV-Bewegungsdaten'!E:E),5)</f>
        <v>0</v>
      </c>
      <c r="X1174" s="444"/>
      <c r="Y1174" s="444"/>
      <c r="AK1174" s="305"/>
    </row>
    <row r="1175" spans="1:37" ht="15" customHeight="1" x14ac:dyDescent="0.25">
      <c r="A1175" s="103" t="s">
        <v>566</v>
      </c>
      <c r="B1175" s="101" t="s">
        <v>2068</v>
      </c>
      <c r="C1175" s="101" t="s">
        <v>4155</v>
      </c>
      <c r="D1175" s="101" t="s">
        <v>567</v>
      </c>
      <c r="E1175" s="101" t="s">
        <v>1536</v>
      </c>
      <c r="F1175" s="102">
        <v>17.899999999999999</v>
      </c>
      <c r="G1175" s="102">
        <v>18.099999999999998</v>
      </c>
      <c r="H1175" s="102">
        <v>14.32</v>
      </c>
      <c r="I1175" s="102"/>
      <c r="J1175" s="445"/>
      <c r="K1175" s="258">
        <f>ROUND(SUMIF('VGT-Bewegungsdaten'!B:B,A1175,'VGT-Bewegungsdaten'!D:D),3)</f>
        <v>0</v>
      </c>
      <c r="L1175" s="259">
        <f>ROUND(SUMIF('VGT-Bewegungsdaten'!B:B,$A1175,'VGT-Bewegungsdaten'!E:E),5)</f>
        <v>0</v>
      </c>
      <c r="N1175" s="298" t="s">
        <v>4918</v>
      </c>
      <c r="O1175" s="298" t="s">
        <v>4925</v>
      </c>
      <c r="P1175" s="261">
        <f>ROUND(SUMIF('AV-Bewegungsdaten'!B:B,A1175,'AV-Bewegungsdaten'!D:D),3)</f>
        <v>0</v>
      </c>
      <c r="Q1175" s="259">
        <f>ROUND(SUMIF('AV-Bewegungsdaten'!B:B,$A1175,'AV-Bewegungsdaten'!E:E),5)</f>
        <v>0</v>
      </c>
      <c r="S1175" s="444"/>
      <c r="T1175" s="444"/>
      <c r="U1175" s="261">
        <f>ROUND(SUMIF('DV-Bewegungsdaten'!B:B,A1175,'DV-Bewegungsdaten'!D:D),3)</f>
        <v>0</v>
      </c>
      <c r="V1175" s="259">
        <f>ROUND(SUMIF('DV-Bewegungsdaten'!B:B,A1175,'DV-Bewegungsdaten'!E:E),5)</f>
        <v>0</v>
      </c>
      <c r="X1175" s="444"/>
      <c r="Y1175" s="444"/>
      <c r="AK1175" s="305"/>
    </row>
    <row r="1176" spans="1:37" ht="15" customHeight="1" x14ac:dyDescent="0.25">
      <c r="A1176" s="103" t="s">
        <v>2740</v>
      </c>
      <c r="B1176" s="101" t="s">
        <v>2068</v>
      </c>
      <c r="C1176" s="101" t="s">
        <v>4155</v>
      </c>
      <c r="D1176" s="101" t="s">
        <v>2741</v>
      </c>
      <c r="E1176" s="101" t="s">
        <v>2536</v>
      </c>
      <c r="F1176" s="102">
        <v>17.87</v>
      </c>
      <c r="G1176" s="102">
        <v>18.07</v>
      </c>
      <c r="H1176" s="102">
        <v>14.3</v>
      </c>
      <c r="I1176" s="102"/>
      <c r="J1176" s="445"/>
      <c r="K1176" s="258">
        <f>ROUND(SUMIF('VGT-Bewegungsdaten'!B:B,A1176,'VGT-Bewegungsdaten'!D:D),3)</f>
        <v>0</v>
      </c>
      <c r="L1176" s="259">
        <f>ROUND(SUMIF('VGT-Bewegungsdaten'!B:B,$A1176,'VGT-Bewegungsdaten'!E:E),5)</f>
        <v>0</v>
      </c>
      <c r="N1176" s="298" t="s">
        <v>4918</v>
      </c>
      <c r="O1176" s="298" t="s">
        <v>4925</v>
      </c>
      <c r="P1176" s="261">
        <f>ROUND(SUMIF('AV-Bewegungsdaten'!B:B,A1176,'AV-Bewegungsdaten'!D:D),3)</f>
        <v>0</v>
      </c>
      <c r="Q1176" s="259">
        <f>ROUND(SUMIF('AV-Bewegungsdaten'!B:B,$A1176,'AV-Bewegungsdaten'!E:E),5)</f>
        <v>0</v>
      </c>
      <c r="S1176" s="444"/>
      <c r="T1176" s="444"/>
      <c r="U1176" s="261">
        <f>ROUND(SUMIF('DV-Bewegungsdaten'!B:B,A1176,'DV-Bewegungsdaten'!D:D),3)</f>
        <v>0</v>
      </c>
      <c r="V1176" s="259">
        <f>ROUND(SUMIF('DV-Bewegungsdaten'!B:B,A1176,'DV-Bewegungsdaten'!E:E),5)</f>
        <v>0</v>
      </c>
      <c r="X1176" s="444"/>
      <c r="Y1176" s="444"/>
      <c r="AK1176" s="305"/>
    </row>
    <row r="1177" spans="1:37" ht="15" customHeight="1" x14ac:dyDescent="0.25">
      <c r="A1177" s="103" t="s">
        <v>3483</v>
      </c>
      <c r="B1177" s="101" t="s">
        <v>2068</v>
      </c>
      <c r="C1177" s="101" t="s">
        <v>4155</v>
      </c>
      <c r="D1177" s="101" t="s">
        <v>3484</v>
      </c>
      <c r="E1177" s="101" t="s">
        <v>3279</v>
      </c>
      <c r="F1177" s="102">
        <v>17.84</v>
      </c>
      <c r="G1177" s="102">
        <v>18.04</v>
      </c>
      <c r="H1177" s="102">
        <v>14.27</v>
      </c>
      <c r="I1177" s="102"/>
      <c r="J1177" s="445"/>
      <c r="K1177" s="258">
        <f>ROUND(SUMIF('VGT-Bewegungsdaten'!B:B,A1177,'VGT-Bewegungsdaten'!D:D),3)</f>
        <v>0</v>
      </c>
      <c r="L1177" s="259">
        <f>ROUND(SUMIF('VGT-Bewegungsdaten'!B:B,$A1177,'VGT-Bewegungsdaten'!E:E),5)</f>
        <v>0</v>
      </c>
      <c r="N1177" s="298" t="s">
        <v>4918</v>
      </c>
      <c r="O1177" s="298" t="s">
        <v>4925</v>
      </c>
      <c r="P1177" s="261">
        <f>ROUND(SUMIF('AV-Bewegungsdaten'!B:B,A1177,'AV-Bewegungsdaten'!D:D),3)</f>
        <v>0</v>
      </c>
      <c r="Q1177" s="259">
        <f>ROUND(SUMIF('AV-Bewegungsdaten'!B:B,$A1177,'AV-Bewegungsdaten'!E:E),5)</f>
        <v>0</v>
      </c>
      <c r="S1177" s="444"/>
      <c r="T1177" s="444"/>
      <c r="U1177" s="261">
        <f>ROUND(SUMIF('DV-Bewegungsdaten'!B:B,A1177,'DV-Bewegungsdaten'!D:D),3)</f>
        <v>0</v>
      </c>
      <c r="V1177" s="259">
        <f>ROUND(SUMIF('DV-Bewegungsdaten'!B:B,A1177,'DV-Bewegungsdaten'!E:E),5)</f>
        <v>0</v>
      </c>
      <c r="X1177" s="444"/>
      <c r="Y1177" s="444"/>
      <c r="AK1177" s="305"/>
    </row>
    <row r="1178" spans="1:37" ht="15" customHeight="1" x14ac:dyDescent="0.25">
      <c r="A1178" s="103" t="s">
        <v>4245</v>
      </c>
      <c r="B1178" s="101" t="s">
        <v>2068</v>
      </c>
      <c r="C1178" s="101" t="s">
        <v>4155</v>
      </c>
      <c r="D1178" s="101" t="s">
        <v>4246</v>
      </c>
      <c r="E1178" s="101" t="s">
        <v>4040</v>
      </c>
      <c r="F1178" s="102">
        <v>17.810000000000002</v>
      </c>
      <c r="G1178" s="102">
        <v>18.010000000000002</v>
      </c>
      <c r="H1178" s="102">
        <v>14.25</v>
      </c>
      <c r="I1178" s="102"/>
      <c r="J1178" s="445"/>
      <c r="K1178" s="258">
        <f>ROUND(SUMIF('VGT-Bewegungsdaten'!B:B,A1178,'VGT-Bewegungsdaten'!D:D),3)</f>
        <v>0</v>
      </c>
      <c r="L1178" s="259">
        <f>ROUND(SUMIF('VGT-Bewegungsdaten'!B:B,$A1178,'VGT-Bewegungsdaten'!E:E),5)</f>
        <v>0</v>
      </c>
      <c r="N1178" s="298" t="s">
        <v>4918</v>
      </c>
      <c r="O1178" s="298" t="s">
        <v>4925</v>
      </c>
      <c r="P1178" s="261">
        <f>ROUND(SUMIF('AV-Bewegungsdaten'!B:B,A1178,'AV-Bewegungsdaten'!D:D),3)</f>
        <v>0</v>
      </c>
      <c r="Q1178" s="259">
        <f>ROUND(SUMIF('AV-Bewegungsdaten'!B:B,$A1178,'AV-Bewegungsdaten'!E:E),5)</f>
        <v>0</v>
      </c>
      <c r="S1178" s="444"/>
      <c r="T1178" s="444"/>
      <c r="U1178" s="261">
        <f>ROUND(SUMIF('DV-Bewegungsdaten'!B:B,A1178,'DV-Bewegungsdaten'!D:D),3)</f>
        <v>0</v>
      </c>
      <c r="V1178" s="259">
        <f>ROUND(SUMIF('DV-Bewegungsdaten'!B:B,A1178,'DV-Bewegungsdaten'!E:E),5)</f>
        <v>0</v>
      </c>
      <c r="X1178" s="444"/>
      <c r="Y1178" s="444"/>
      <c r="AK1178" s="305"/>
    </row>
    <row r="1179" spans="1:37" ht="15" customHeight="1" x14ac:dyDescent="0.25">
      <c r="A1179" s="103" t="s">
        <v>2489</v>
      </c>
      <c r="B1179" s="101" t="s">
        <v>2068</v>
      </c>
      <c r="C1179" s="101" t="s">
        <v>4155</v>
      </c>
      <c r="D1179" s="101" t="s">
        <v>2490</v>
      </c>
      <c r="E1179" s="101" t="s">
        <v>2443</v>
      </c>
      <c r="F1179" s="102">
        <v>13.4</v>
      </c>
      <c r="G1179" s="102">
        <v>13.6</v>
      </c>
      <c r="H1179" s="102">
        <v>10.72</v>
      </c>
      <c r="I1179" s="102"/>
      <c r="J1179" s="445"/>
      <c r="K1179" s="258">
        <f>ROUND(SUMIF('VGT-Bewegungsdaten'!B:B,A1179,'VGT-Bewegungsdaten'!D:D),3)</f>
        <v>0</v>
      </c>
      <c r="L1179" s="259">
        <f>ROUND(SUMIF('VGT-Bewegungsdaten'!B:B,$A1179,'VGT-Bewegungsdaten'!E:E),5)</f>
        <v>0</v>
      </c>
      <c r="N1179" s="298" t="s">
        <v>4918</v>
      </c>
      <c r="O1179" s="298" t="s">
        <v>4925</v>
      </c>
      <c r="P1179" s="261">
        <f>ROUND(SUMIF('AV-Bewegungsdaten'!B:B,A1179,'AV-Bewegungsdaten'!D:D),3)</f>
        <v>0</v>
      </c>
      <c r="Q1179" s="259">
        <f>ROUND(SUMIF('AV-Bewegungsdaten'!B:B,$A1179,'AV-Bewegungsdaten'!E:E),5)</f>
        <v>0</v>
      </c>
      <c r="S1179" s="444"/>
      <c r="T1179" s="444"/>
      <c r="U1179" s="261">
        <f>ROUND(SUMIF('DV-Bewegungsdaten'!B:B,A1179,'DV-Bewegungsdaten'!D:D),3)</f>
        <v>0</v>
      </c>
      <c r="V1179" s="259">
        <f>ROUND(SUMIF('DV-Bewegungsdaten'!B:B,A1179,'DV-Bewegungsdaten'!E:E),5)</f>
        <v>0</v>
      </c>
      <c r="X1179" s="444"/>
      <c r="Y1179" s="444"/>
      <c r="AK1179" s="305"/>
    </row>
    <row r="1180" spans="1:37" ht="15" customHeight="1" x14ac:dyDescent="0.25">
      <c r="A1180" s="103" t="s">
        <v>2491</v>
      </c>
      <c r="B1180" s="101" t="s">
        <v>2068</v>
      </c>
      <c r="C1180" s="101" t="s">
        <v>4155</v>
      </c>
      <c r="D1180" s="101" t="s">
        <v>2492</v>
      </c>
      <c r="E1180" s="101" t="s">
        <v>2446</v>
      </c>
      <c r="F1180" s="102">
        <v>15.4</v>
      </c>
      <c r="G1180" s="102">
        <v>15.6</v>
      </c>
      <c r="H1180" s="102">
        <v>12.32</v>
      </c>
      <c r="I1180" s="102"/>
      <c r="J1180" s="445"/>
      <c r="K1180" s="258">
        <f>ROUND(SUMIF('VGT-Bewegungsdaten'!B:B,A1180,'VGT-Bewegungsdaten'!D:D),3)</f>
        <v>0</v>
      </c>
      <c r="L1180" s="259">
        <f>ROUND(SUMIF('VGT-Bewegungsdaten'!B:B,$A1180,'VGT-Bewegungsdaten'!E:E),5)</f>
        <v>0</v>
      </c>
      <c r="N1180" s="298" t="s">
        <v>4918</v>
      </c>
      <c r="O1180" s="298" t="s">
        <v>4925</v>
      </c>
      <c r="P1180" s="261">
        <f>ROUND(SUMIF('AV-Bewegungsdaten'!B:B,A1180,'AV-Bewegungsdaten'!D:D),3)</f>
        <v>0</v>
      </c>
      <c r="Q1180" s="259">
        <f>ROUND(SUMIF('AV-Bewegungsdaten'!B:B,$A1180,'AV-Bewegungsdaten'!E:E),5)</f>
        <v>0</v>
      </c>
      <c r="S1180" s="444"/>
      <c r="T1180" s="444"/>
      <c r="U1180" s="261">
        <f>ROUND(SUMIF('DV-Bewegungsdaten'!B:B,A1180,'DV-Bewegungsdaten'!D:D),3)</f>
        <v>0</v>
      </c>
      <c r="V1180" s="259">
        <f>ROUND(SUMIF('DV-Bewegungsdaten'!B:B,A1180,'DV-Bewegungsdaten'!E:E),5)</f>
        <v>0</v>
      </c>
      <c r="X1180" s="444"/>
      <c r="Y1180" s="444"/>
      <c r="AK1180" s="305"/>
    </row>
    <row r="1181" spans="1:37" ht="15" customHeight="1" x14ac:dyDescent="0.25">
      <c r="A1181" s="103" t="s">
        <v>568</v>
      </c>
      <c r="B1181" s="101" t="s">
        <v>2068</v>
      </c>
      <c r="C1181" s="101" t="s">
        <v>4155</v>
      </c>
      <c r="D1181" s="101" t="s">
        <v>569</v>
      </c>
      <c r="E1181" s="101" t="s">
        <v>1536</v>
      </c>
      <c r="F1181" s="102">
        <v>16.399999999999999</v>
      </c>
      <c r="G1181" s="102">
        <v>16.599999999999998</v>
      </c>
      <c r="H1181" s="102">
        <v>13.12</v>
      </c>
      <c r="I1181" s="102"/>
      <c r="J1181" s="445"/>
      <c r="K1181" s="258">
        <f>ROUND(SUMIF('VGT-Bewegungsdaten'!B:B,A1181,'VGT-Bewegungsdaten'!D:D),3)</f>
        <v>0</v>
      </c>
      <c r="L1181" s="259">
        <f>ROUND(SUMIF('VGT-Bewegungsdaten'!B:B,$A1181,'VGT-Bewegungsdaten'!E:E),5)</f>
        <v>0</v>
      </c>
      <c r="N1181" s="298" t="s">
        <v>4918</v>
      </c>
      <c r="O1181" s="298" t="s">
        <v>4925</v>
      </c>
      <c r="P1181" s="261">
        <f>ROUND(SUMIF('AV-Bewegungsdaten'!B:B,A1181,'AV-Bewegungsdaten'!D:D),3)</f>
        <v>0</v>
      </c>
      <c r="Q1181" s="259">
        <f>ROUND(SUMIF('AV-Bewegungsdaten'!B:B,$A1181,'AV-Bewegungsdaten'!E:E),5)</f>
        <v>0</v>
      </c>
      <c r="S1181" s="444"/>
      <c r="T1181" s="444"/>
      <c r="U1181" s="261">
        <f>ROUND(SUMIF('DV-Bewegungsdaten'!B:B,A1181,'DV-Bewegungsdaten'!D:D),3)</f>
        <v>0</v>
      </c>
      <c r="V1181" s="259">
        <f>ROUND(SUMIF('DV-Bewegungsdaten'!B:B,A1181,'DV-Bewegungsdaten'!E:E),5)</f>
        <v>0</v>
      </c>
      <c r="X1181" s="444"/>
      <c r="Y1181" s="444"/>
      <c r="AK1181" s="305"/>
    </row>
    <row r="1182" spans="1:37" ht="15" customHeight="1" x14ac:dyDescent="0.25">
      <c r="A1182" s="103" t="s">
        <v>2742</v>
      </c>
      <c r="B1182" s="101" t="s">
        <v>2068</v>
      </c>
      <c r="C1182" s="101" t="s">
        <v>4155</v>
      </c>
      <c r="D1182" s="101" t="s">
        <v>2743</v>
      </c>
      <c r="E1182" s="101" t="s">
        <v>2536</v>
      </c>
      <c r="F1182" s="102">
        <v>16.37</v>
      </c>
      <c r="G1182" s="102">
        <v>16.57</v>
      </c>
      <c r="H1182" s="102">
        <v>13.1</v>
      </c>
      <c r="I1182" s="102"/>
      <c r="J1182" s="445"/>
      <c r="K1182" s="258">
        <f>ROUND(SUMIF('VGT-Bewegungsdaten'!B:B,A1182,'VGT-Bewegungsdaten'!D:D),3)</f>
        <v>0</v>
      </c>
      <c r="L1182" s="259">
        <f>ROUND(SUMIF('VGT-Bewegungsdaten'!B:B,$A1182,'VGT-Bewegungsdaten'!E:E),5)</f>
        <v>0</v>
      </c>
      <c r="N1182" s="298" t="s">
        <v>4918</v>
      </c>
      <c r="O1182" s="298" t="s">
        <v>4925</v>
      </c>
      <c r="P1182" s="261">
        <f>ROUND(SUMIF('AV-Bewegungsdaten'!B:B,A1182,'AV-Bewegungsdaten'!D:D),3)</f>
        <v>0</v>
      </c>
      <c r="Q1182" s="259">
        <f>ROUND(SUMIF('AV-Bewegungsdaten'!B:B,$A1182,'AV-Bewegungsdaten'!E:E),5)</f>
        <v>0</v>
      </c>
      <c r="S1182" s="444"/>
      <c r="T1182" s="444"/>
      <c r="U1182" s="261">
        <f>ROUND(SUMIF('DV-Bewegungsdaten'!B:B,A1182,'DV-Bewegungsdaten'!D:D),3)</f>
        <v>0</v>
      </c>
      <c r="V1182" s="259">
        <f>ROUND(SUMIF('DV-Bewegungsdaten'!B:B,A1182,'DV-Bewegungsdaten'!E:E),5)</f>
        <v>0</v>
      </c>
      <c r="X1182" s="444"/>
      <c r="Y1182" s="444"/>
      <c r="AK1182" s="305"/>
    </row>
    <row r="1183" spans="1:37" ht="15" customHeight="1" x14ac:dyDescent="0.25">
      <c r="A1183" s="103" t="s">
        <v>3485</v>
      </c>
      <c r="B1183" s="101" t="s">
        <v>2068</v>
      </c>
      <c r="C1183" s="101" t="s">
        <v>4155</v>
      </c>
      <c r="D1183" s="101" t="s">
        <v>3486</v>
      </c>
      <c r="E1183" s="101" t="s">
        <v>3279</v>
      </c>
      <c r="F1183" s="102">
        <v>16.34</v>
      </c>
      <c r="G1183" s="102">
        <v>16.54</v>
      </c>
      <c r="H1183" s="102">
        <v>13.07</v>
      </c>
      <c r="I1183" s="102"/>
      <c r="J1183" s="445"/>
      <c r="K1183" s="258">
        <f>ROUND(SUMIF('VGT-Bewegungsdaten'!B:B,A1183,'VGT-Bewegungsdaten'!D:D),3)</f>
        <v>0</v>
      </c>
      <c r="L1183" s="259">
        <f>ROUND(SUMIF('VGT-Bewegungsdaten'!B:B,$A1183,'VGT-Bewegungsdaten'!E:E),5)</f>
        <v>0</v>
      </c>
      <c r="N1183" s="298" t="s">
        <v>4918</v>
      </c>
      <c r="O1183" s="298" t="s">
        <v>4925</v>
      </c>
      <c r="P1183" s="261">
        <f>ROUND(SUMIF('AV-Bewegungsdaten'!B:B,A1183,'AV-Bewegungsdaten'!D:D),3)</f>
        <v>0</v>
      </c>
      <c r="Q1183" s="259">
        <f>ROUND(SUMIF('AV-Bewegungsdaten'!B:B,$A1183,'AV-Bewegungsdaten'!E:E),5)</f>
        <v>0</v>
      </c>
      <c r="S1183" s="444"/>
      <c r="T1183" s="444"/>
      <c r="U1183" s="261">
        <f>ROUND(SUMIF('DV-Bewegungsdaten'!B:B,A1183,'DV-Bewegungsdaten'!D:D),3)</f>
        <v>0</v>
      </c>
      <c r="V1183" s="259">
        <f>ROUND(SUMIF('DV-Bewegungsdaten'!B:B,A1183,'DV-Bewegungsdaten'!E:E),5)</f>
        <v>0</v>
      </c>
      <c r="X1183" s="444"/>
      <c r="Y1183" s="444"/>
      <c r="AK1183" s="305"/>
    </row>
    <row r="1184" spans="1:37" ht="15" customHeight="1" x14ac:dyDescent="0.25">
      <c r="A1184" s="103" t="s">
        <v>4247</v>
      </c>
      <c r="B1184" s="101" t="s">
        <v>2068</v>
      </c>
      <c r="C1184" s="101" t="s">
        <v>4155</v>
      </c>
      <c r="D1184" s="101" t="s">
        <v>4248</v>
      </c>
      <c r="E1184" s="101" t="s">
        <v>4040</v>
      </c>
      <c r="F1184" s="102">
        <v>16.310000000000002</v>
      </c>
      <c r="G1184" s="102">
        <v>16.510000000000002</v>
      </c>
      <c r="H1184" s="102">
        <v>13.05</v>
      </c>
      <c r="I1184" s="102"/>
      <c r="J1184" s="445"/>
      <c r="K1184" s="258">
        <f>ROUND(SUMIF('VGT-Bewegungsdaten'!B:B,A1184,'VGT-Bewegungsdaten'!D:D),3)</f>
        <v>0</v>
      </c>
      <c r="L1184" s="259">
        <f>ROUND(SUMIF('VGT-Bewegungsdaten'!B:B,$A1184,'VGT-Bewegungsdaten'!E:E),5)</f>
        <v>0</v>
      </c>
      <c r="N1184" s="298" t="s">
        <v>4918</v>
      </c>
      <c r="O1184" s="298" t="s">
        <v>4925</v>
      </c>
      <c r="P1184" s="261">
        <f>ROUND(SUMIF('AV-Bewegungsdaten'!B:B,A1184,'AV-Bewegungsdaten'!D:D),3)</f>
        <v>0</v>
      </c>
      <c r="Q1184" s="259">
        <f>ROUND(SUMIF('AV-Bewegungsdaten'!B:B,$A1184,'AV-Bewegungsdaten'!E:E),5)</f>
        <v>0</v>
      </c>
      <c r="S1184" s="444"/>
      <c r="T1184" s="444"/>
      <c r="U1184" s="261">
        <f>ROUND(SUMIF('DV-Bewegungsdaten'!B:B,A1184,'DV-Bewegungsdaten'!D:D),3)</f>
        <v>0</v>
      </c>
      <c r="V1184" s="259">
        <f>ROUND(SUMIF('DV-Bewegungsdaten'!B:B,A1184,'DV-Bewegungsdaten'!E:E),5)</f>
        <v>0</v>
      </c>
      <c r="X1184" s="444"/>
      <c r="Y1184" s="444"/>
      <c r="AK1184" s="305"/>
    </row>
    <row r="1185" spans="1:37" ht="15" customHeight="1" x14ac:dyDescent="0.25">
      <c r="A1185" s="103" t="s">
        <v>2493</v>
      </c>
      <c r="B1185" s="101" t="s">
        <v>2068</v>
      </c>
      <c r="C1185" s="101" t="s">
        <v>4155</v>
      </c>
      <c r="D1185" s="101" t="s">
        <v>2494</v>
      </c>
      <c r="E1185" s="101" t="s">
        <v>2443</v>
      </c>
      <c r="F1185" s="102">
        <v>8.4</v>
      </c>
      <c r="G1185" s="102">
        <v>8.6</v>
      </c>
      <c r="H1185" s="102">
        <v>6.72</v>
      </c>
      <c r="I1185" s="102"/>
      <c r="J1185" s="445"/>
      <c r="K1185" s="258">
        <f>ROUND(SUMIF('VGT-Bewegungsdaten'!B:B,A1185,'VGT-Bewegungsdaten'!D:D),3)</f>
        <v>0</v>
      </c>
      <c r="L1185" s="259">
        <f>ROUND(SUMIF('VGT-Bewegungsdaten'!B:B,$A1185,'VGT-Bewegungsdaten'!E:E),5)</f>
        <v>0</v>
      </c>
      <c r="N1185" s="298" t="s">
        <v>4918</v>
      </c>
      <c r="O1185" s="298" t="s">
        <v>4925</v>
      </c>
      <c r="P1185" s="261">
        <f>ROUND(SUMIF('AV-Bewegungsdaten'!B:B,A1185,'AV-Bewegungsdaten'!D:D),3)</f>
        <v>0</v>
      </c>
      <c r="Q1185" s="259">
        <f>ROUND(SUMIF('AV-Bewegungsdaten'!B:B,$A1185,'AV-Bewegungsdaten'!E:E),5)</f>
        <v>0</v>
      </c>
      <c r="S1185" s="444"/>
      <c r="T1185" s="444"/>
      <c r="U1185" s="261">
        <f>ROUND(SUMIF('DV-Bewegungsdaten'!B:B,A1185,'DV-Bewegungsdaten'!D:D),3)</f>
        <v>0</v>
      </c>
      <c r="V1185" s="259">
        <f>ROUND(SUMIF('DV-Bewegungsdaten'!B:B,A1185,'DV-Bewegungsdaten'!E:E),5)</f>
        <v>0</v>
      </c>
      <c r="X1185" s="444"/>
      <c r="Y1185" s="444"/>
      <c r="AK1185" s="305"/>
    </row>
    <row r="1186" spans="1:37" ht="15" customHeight="1" x14ac:dyDescent="0.25">
      <c r="A1186" s="103" t="s">
        <v>2495</v>
      </c>
      <c r="B1186" s="101" t="s">
        <v>2068</v>
      </c>
      <c r="C1186" s="101" t="s">
        <v>4155</v>
      </c>
      <c r="D1186" s="101" t="s">
        <v>2496</v>
      </c>
      <c r="E1186" s="101" t="s">
        <v>2446</v>
      </c>
      <c r="F1186" s="102">
        <v>10.4</v>
      </c>
      <c r="G1186" s="102">
        <v>10.6</v>
      </c>
      <c r="H1186" s="102">
        <v>8.32</v>
      </c>
      <c r="I1186" s="102"/>
      <c r="J1186" s="445"/>
      <c r="K1186" s="258">
        <f>ROUND(SUMIF('VGT-Bewegungsdaten'!B:B,A1186,'VGT-Bewegungsdaten'!D:D),3)</f>
        <v>0</v>
      </c>
      <c r="L1186" s="259">
        <f>ROUND(SUMIF('VGT-Bewegungsdaten'!B:B,$A1186,'VGT-Bewegungsdaten'!E:E),5)</f>
        <v>0</v>
      </c>
      <c r="N1186" s="298" t="s">
        <v>4918</v>
      </c>
      <c r="O1186" s="298" t="s">
        <v>4925</v>
      </c>
      <c r="P1186" s="261">
        <f>ROUND(SUMIF('AV-Bewegungsdaten'!B:B,A1186,'AV-Bewegungsdaten'!D:D),3)</f>
        <v>0</v>
      </c>
      <c r="Q1186" s="259">
        <f>ROUND(SUMIF('AV-Bewegungsdaten'!B:B,$A1186,'AV-Bewegungsdaten'!E:E),5)</f>
        <v>0</v>
      </c>
      <c r="S1186" s="444"/>
      <c r="T1186" s="444"/>
      <c r="U1186" s="261">
        <f>ROUND(SUMIF('DV-Bewegungsdaten'!B:B,A1186,'DV-Bewegungsdaten'!D:D),3)</f>
        <v>0</v>
      </c>
      <c r="V1186" s="259">
        <f>ROUND(SUMIF('DV-Bewegungsdaten'!B:B,A1186,'DV-Bewegungsdaten'!E:E),5)</f>
        <v>0</v>
      </c>
      <c r="X1186" s="444"/>
      <c r="Y1186" s="444"/>
      <c r="AK1186" s="305"/>
    </row>
    <row r="1187" spans="1:37" ht="15" customHeight="1" x14ac:dyDescent="0.25">
      <c r="A1187" s="103" t="s">
        <v>570</v>
      </c>
      <c r="B1187" s="101" t="s">
        <v>2068</v>
      </c>
      <c r="C1187" s="101" t="s">
        <v>4155</v>
      </c>
      <c r="D1187" s="101" t="s">
        <v>1639</v>
      </c>
      <c r="E1187" s="101" t="s">
        <v>1536</v>
      </c>
      <c r="F1187" s="102">
        <v>11.4</v>
      </c>
      <c r="G1187" s="102">
        <v>11.6</v>
      </c>
      <c r="H1187" s="102">
        <v>9.1199999999999992</v>
      </c>
      <c r="I1187" s="102"/>
      <c r="J1187" s="445"/>
      <c r="K1187" s="258">
        <f>ROUND(SUMIF('VGT-Bewegungsdaten'!B:B,A1187,'VGT-Bewegungsdaten'!D:D),3)</f>
        <v>0</v>
      </c>
      <c r="L1187" s="259">
        <f>ROUND(SUMIF('VGT-Bewegungsdaten'!B:B,$A1187,'VGT-Bewegungsdaten'!E:E),5)</f>
        <v>0</v>
      </c>
      <c r="N1187" s="298" t="s">
        <v>4918</v>
      </c>
      <c r="O1187" s="298" t="s">
        <v>4925</v>
      </c>
      <c r="P1187" s="261">
        <f>ROUND(SUMIF('AV-Bewegungsdaten'!B:B,A1187,'AV-Bewegungsdaten'!D:D),3)</f>
        <v>0</v>
      </c>
      <c r="Q1187" s="259">
        <f>ROUND(SUMIF('AV-Bewegungsdaten'!B:B,$A1187,'AV-Bewegungsdaten'!E:E),5)</f>
        <v>0</v>
      </c>
      <c r="S1187" s="444"/>
      <c r="T1187" s="444"/>
      <c r="U1187" s="261">
        <f>ROUND(SUMIF('DV-Bewegungsdaten'!B:B,A1187,'DV-Bewegungsdaten'!D:D),3)</f>
        <v>0</v>
      </c>
      <c r="V1187" s="259">
        <f>ROUND(SUMIF('DV-Bewegungsdaten'!B:B,A1187,'DV-Bewegungsdaten'!E:E),5)</f>
        <v>0</v>
      </c>
      <c r="X1187" s="444"/>
      <c r="Y1187" s="444"/>
      <c r="AK1187" s="305"/>
    </row>
    <row r="1188" spans="1:37" ht="15" customHeight="1" x14ac:dyDescent="0.25">
      <c r="A1188" s="103" t="s">
        <v>2744</v>
      </c>
      <c r="B1188" s="101" t="s">
        <v>2068</v>
      </c>
      <c r="C1188" s="101" t="s">
        <v>4155</v>
      </c>
      <c r="D1188" s="101" t="s">
        <v>2590</v>
      </c>
      <c r="E1188" s="101" t="s">
        <v>2536</v>
      </c>
      <c r="F1188" s="102">
        <v>11.370000000000001</v>
      </c>
      <c r="G1188" s="102">
        <v>11.57</v>
      </c>
      <c r="H1188" s="102">
        <v>9.1</v>
      </c>
      <c r="I1188" s="102"/>
      <c r="J1188" s="445"/>
      <c r="K1188" s="258">
        <f>ROUND(SUMIF('VGT-Bewegungsdaten'!B:B,A1188,'VGT-Bewegungsdaten'!D:D),3)</f>
        <v>0</v>
      </c>
      <c r="L1188" s="259">
        <f>ROUND(SUMIF('VGT-Bewegungsdaten'!B:B,$A1188,'VGT-Bewegungsdaten'!E:E),5)</f>
        <v>0</v>
      </c>
      <c r="N1188" s="298" t="s">
        <v>4918</v>
      </c>
      <c r="O1188" s="298" t="s">
        <v>4925</v>
      </c>
      <c r="P1188" s="261">
        <f>ROUND(SUMIF('AV-Bewegungsdaten'!B:B,A1188,'AV-Bewegungsdaten'!D:D),3)</f>
        <v>0</v>
      </c>
      <c r="Q1188" s="259">
        <f>ROUND(SUMIF('AV-Bewegungsdaten'!B:B,$A1188,'AV-Bewegungsdaten'!E:E),5)</f>
        <v>0</v>
      </c>
      <c r="S1188" s="444"/>
      <c r="T1188" s="444"/>
      <c r="U1188" s="261">
        <f>ROUND(SUMIF('DV-Bewegungsdaten'!B:B,A1188,'DV-Bewegungsdaten'!D:D),3)</f>
        <v>0</v>
      </c>
      <c r="V1188" s="259">
        <f>ROUND(SUMIF('DV-Bewegungsdaten'!B:B,A1188,'DV-Bewegungsdaten'!E:E),5)</f>
        <v>0</v>
      </c>
      <c r="X1188" s="444"/>
      <c r="Y1188" s="444"/>
      <c r="AK1188" s="305"/>
    </row>
    <row r="1189" spans="1:37" ht="15" customHeight="1" x14ac:dyDescent="0.25">
      <c r="A1189" s="103" t="s">
        <v>3487</v>
      </c>
      <c r="B1189" s="101" t="s">
        <v>2068</v>
      </c>
      <c r="C1189" s="101" t="s">
        <v>4155</v>
      </c>
      <c r="D1189" s="101" t="s">
        <v>3333</v>
      </c>
      <c r="E1189" s="101" t="s">
        <v>3279</v>
      </c>
      <c r="F1189" s="102">
        <v>11.34</v>
      </c>
      <c r="G1189" s="102">
        <v>11.54</v>
      </c>
      <c r="H1189" s="102">
        <v>9.07</v>
      </c>
      <c r="I1189" s="102"/>
      <c r="J1189" s="445"/>
      <c r="K1189" s="258">
        <f>ROUND(SUMIF('VGT-Bewegungsdaten'!B:B,A1189,'VGT-Bewegungsdaten'!D:D),3)</f>
        <v>0</v>
      </c>
      <c r="L1189" s="259">
        <f>ROUND(SUMIF('VGT-Bewegungsdaten'!B:B,$A1189,'VGT-Bewegungsdaten'!E:E),5)</f>
        <v>0</v>
      </c>
      <c r="N1189" s="298" t="s">
        <v>4918</v>
      </c>
      <c r="O1189" s="298" t="s">
        <v>4925</v>
      </c>
      <c r="P1189" s="261">
        <f>ROUND(SUMIF('AV-Bewegungsdaten'!B:B,A1189,'AV-Bewegungsdaten'!D:D),3)</f>
        <v>0</v>
      </c>
      <c r="Q1189" s="259">
        <f>ROUND(SUMIF('AV-Bewegungsdaten'!B:B,$A1189,'AV-Bewegungsdaten'!E:E),5)</f>
        <v>0</v>
      </c>
      <c r="S1189" s="444"/>
      <c r="T1189" s="444"/>
      <c r="U1189" s="261">
        <f>ROUND(SUMIF('DV-Bewegungsdaten'!B:B,A1189,'DV-Bewegungsdaten'!D:D),3)</f>
        <v>0</v>
      </c>
      <c r="V1189" s="259">
        <f>ROUND(SUMIF('DV-Bewegungsdaten'!B:B,A1189,'DV-Bewegungsdaten'!E:E),5)</f>
        <v>0</v>
      </c>
      <c r="X1189" s="444"/>
      <c r="Y1189" s="444"/>
      <c r="AK1189" s="305"/>
    </row>
    <row r="1190" spans="1:37" ht="15" customHeight="1" x14ac:dyDescent="0.25">
      <c r="A1190" s="103" t="s">
        <v>4249</v>
      </c>
      <c r="B1190" s="101" t="s">
        <v>2068</v>
      </c>
      <c r="C1190" s="101" t="s">
        <v>4155</v>
      </c>
      <c r="D1190" s="101" t="s">
        <v>4094</v>
      </c>
      <c r="E1190" s="101" t="s">
        <v>4040</v>
      </c>
      <c r="F1190" s="102">
        <v>11.31</v>
      </c>
      <c r="G1190" s="102">
        <v>11.51</v>
      </c>
      <c r="H1190" s="102">
        <v>9.0500000000000007</v>
      </c>
      <c r="I1190" s="102"/>
      <c r="J1190" s="445"/>
      <c r="K1190" s="258">
        <f>ROUND(SUMIF('VGT-Bewegungsdaten'!B:B,A1190,'VGT-Bewegungsdaten'!D:D),3)</f>
        <v>0</v>
      </c>
      <c r="L1190" s="259">
        <f>ROUND(SUMIF('VGT-Bewegungsdaten'!B:B,$A1190,'VGT-Bewegungsdaten'!E:E),5)</f>
        <v>0</v>
      </c>
      <c r="N1190" s="298" t="s">
        <v>4918</v>
      </c>
      <c r="O1190" s="298" t="s">
        <v>4925</v>
      </c>
      <c r="P1190" s="261">
        <f>ROUND(SUMIF('AV-Bewegungsdaten'!B:B,A1190,'AV-Bewegungsdaten'!D:D),3)</f>
        <v>0</v>
      </c>
      <c r="Q1190" s="259">
        <f>ROUND(SUMIF('AV-Bewegungsdaten'!B:B,$A1190,'AV-Bewegungsdaten'!E:E),5)</f>
        <v>0</v>
      </c>
      <c r="S1190" s="444"/>
      <c r="T1190" s="444"/>
      <c r="U1190" s="261">
        <f>ROUND(SUMIF('DV-Bewegungsdaten'!B:B,A1190,'DV-Bewegungsdaten'!D:D),3)</f>
        <v>0</v>
      </c>
      <c r="V1190" s="259">
        <f>ROUND(SUMIF('DV-Bewegungsdaten'!B:B,A1190,'DV-Bewegungsdaten'!E:E),5)</f>
        <v>0</v>
      </c>
      <c r="X1190" s="444"/>
      <c r="Y1190" s="444"/>
      <c r="AK1190" s="305"/>
    </row>
    <row r="1191" spans="1:37" ht="15" customHeight="1" x14ac:dyDescent="0.25">
      <c r="A1191" s="103" t="s">
        <v>571</v>
      </c>
      <c r="B1191" s="101" t="s">
        <v>2068</v>
      </c>
      <c r="C1191" s="101" t="s">
        <v>4250</v>
      </c>
      <c r="D1191" s="101" t="s">
        <v>5806</v>
      </c>
      <c r="E1191" s="101" t="s">
        <v>4037</v>
      </c>
      <c r="F1191" s="102">
        <v>7</v>
      </c>
      <c r="G1191" s="102">
        <v>7.2</v>
      </c>
      <c r="H1191" s="102">
        <v>5.6</v>
      </c>
      <c r="I1191" s="102"/>
      <c r="J1191" s="445"/>
      <c r="K1191" s="258">
        <f>ROUND(SUMIF('VGT-Bewegungsdaten'!B:B,A1191,'VGT-Bewegungsdaten'!D:D),3)</f>
        <v>0</v>
      </c>
      <c r="L1191" s="259">
        <f>ROUND(SUMIF('VGT-Bewegungsdaten'!B:B,$A1191,'VGT-Bewegungsdaten'!E:E),5)</f>
        <v>0</v>
      </c>
      <c r="N1191" s="298" t="s">
        <v>4918</v>
      </c>
      <c r="O1191" s="298" t="s">
        <v>4925</v>
      </c>
      <c r="P1191" s="261">
        <f>ROUND(SUMIF('AV-Bewegungsdaten'!B:B,A1191,'AV-Bewegungsdaten'!D:D),3)</f>
        <v>0</v>
      </c>
      <c r="Q1191" s="259">
        <f>ROUND(SUMIF('AV-Bewegungsdaten'!B:B,$A1191,'AV-Bewegungsdaten'!E:E),5)</f>
        <v>0</v>
      </c>
      <c r="S1191" s="444"/>
      <c r="T1191" s="444"/>
      <c r="U1191" s="261">
        <f>ROUND(SUMIF('DV-Bewegungsdaten'!B:B,A1191,'DV-Bewegungsdaten'!D:D),3)</f>
        <v>0</v>
      </c>
      <c r="V1191" s="259">
        <f>ROUND(SUMIF('DV-Bewegungsdaten'!B:B,A1191,'DV-Bewegungsdaten'!E:E),5)</f>
        <v>0</v>
      </c>
      <c r="X1191" s="444"/>
      <c r="Y1191" s="444"/>
      <c r="AK1191" s="305"/>
    </row>
    <row r="1192" spans="1:37" ht="15" customHeight="1" x14ac:dyDescent="0.25">
      <c r="A1192" s="103" t="s">
        <v>572</v>
      </c>
      <c r="B1192" s="101" t="s">
        <v>2068</v>
      </c>
      <c r="C1192" s="101" t="s">
        <v>4250</v>
      </c>
      <c r="D1192" s="101" t="s">
        <v>4914</v>
      </c>
      <c r="E1192" s="101" t="s">
        <v>1536</v>
      </c>
      <c r="F1192" s="102">
        <v>10</v>
      </c>
      <c r="G1192" s="102">
        <v>10.199999999999999</v>
      </c>
      <c r="H1192" s="102">
        <v>8</v>
      </c>
      <c r="I1192" s="102"/>
      <c r="J1192" s="445"/>
      <c r="K1192" s="258">
        <f>ROUND(SUMIF('VGT-Bewegungsdaten'!B:B,A1192,'VGT-Bewegungsdaten'!D:D),3)</f>
        <v>0</v>
      </c>
      <c r="L1192" s="259">
        <f>ROUND(SUMIF('VGT-Bewegungsdaten'!B:B,$A1192,'VGT-Bewegungsdaten'!E:E),5)</f>
        <v>0</v>
      </c>
      <c r="N1192" s="298" t="s">
        <v>4918</v>
      </c>
      <c r="O1192" s="298" t="s">
        <v>4925</v>
      </c>
      <c r="P1192" s="261">
        <f>ROUND(SUMIF('AV-Bewegungsdaten'!B:B,A1192,'AV-Bewegungsdaten'!D:D),3)</f>
        <v>0</v>
      </c>
      <c r="Q1192" s="259">
        <f>ROUND(SUMIF('AV-Bewegungsdaten'!B:B,$A1192,'AV-Bewegungsdaten'!E:E),5)</f>
        <v>0</v>
      </c>
      <c r="S1192" s="444"/>
      <c r="T1192" s="444"/>
      <c r="U1192" s="261">
        <f>ROUND(SUMIF('DV-Bewegungsdaten'!B:B,A1192,'DV-Bewegungsdaten'!D:D),3)</f>
        <v>0</v>
      </c>
      <c r="V1192" s="259">
        <f>ROUND(SUMIF('DV-Bewegungsdaten'!B:B,A1192,'DV-Bewegungsdaten'!E:E),5)</f>
        <v>0</v>
      </c>
      <c r="X1192" s="444"/>
      <c r="Y1192" s="444"/>
      <c r="AK1192" s="305"/>
    </row>
    <row r="1193" spans="1:37" ht="15" customHeight="1" x14ac:dyDescent="0.25">
      <c r="A1193" s="103" t="s">
        <v>2745</v>
      </c>
      <c r="B1193" s="101" t="s">
        <v>2068</v>
      </c>
      <c r="C1193" s="101" t="s">
        <v>4250</v>
      </c>
      <c r="D1193" s="101" t="s">
        <v>4913</v>
      </c>
      <c r="E1193" s="101" t="s">
        <v>2536</v>
      </c>
      <c r="F1193" s="102">
        <v>9.9700000000000006</v>
      </c>
      <c r="G1193" s="102">
        <v>10.17</v>
      </c>
      <c r="H1193" s="102">
        <v>7.98</v>
      </c>
      <c r="I1193" s="102"/>
      <c r="J1193" s="445"/>
      <c r="K1193" s="258">
        <f>ROUND(SUMIF('VGT-Bewegungsdaten'!B:B,A1193,'VGT-Bewegungsdaten'!D:D),3)</f>
        <v>0</v>
      </c>
      <c r="L1193" s="259">
        <f>ROUND(SUMIF('VGT-Bewegungsdaten'!B:B,$A1193,'VGT-Bewegungsdaten'!E:E),5)</f>
        <v>0</v>
      </c>
      <c r="N1193" s="298" t="s">
        <v>4918</v>
      </c>
      <c r="O1193" s="298" t="s">
        <v>4925</v>
      </c>
      <c r="P1193" s="261">
        <f>ROUND(SUMIF('AV-Bewegungsdaten'!B:B,A1193,'AV-Bewegungsdaten'!D:D),3)</f>
        <v>0</v>
      </c>
      <c r="Q1193" s="259">
        <f>ROUND(SUMIF('AV-Bewegungsdaten'!B:B,$A1193,'AV-Bewegungsdaten'!E:E),5)</f>
        <v>0</v>
      </c>
      <c r="S1193" s="444"/>
      <c r="T1193" s="444"/>
      <c r="U1193" s="261">
        <f>ROUND(SUMIF('DV-Bewegungsdaten'!B:B,A1193,'DV-Bewegungsdaten'!D:D),3)</f>
        <v>0</v>
      </c>
      <c r="V1193" s="259">
        <f>ROUND(SUMIF('DV-Bewegungsdaten'!B:B,A1193,'DV-Bewegungsdaten'!E:E),5)</f>
        <v>0</v>
      </c>
      <c r="X1193" s="444"/>
      <c r="Y1193" s="444"/>
      <c r="AK1193" s="305"/>
    </row>
    <row r="1194" spans="1:37" ht="15" customHeight="1" x14ac:dyDescent="0.25">
      <c r="A1194" s="103" t="s">
        <v>3488</v>
      </c>
      <c r="B1194" s="101" t="s">
        <v>2068</v>
      </c>
      <c r="C1194" s="101" t="s">
        <v>4250</v>
      </c>
      <c r="D1194" s="101" t="s">
        <v>4912</v>
      </c>
      <c r="E1194" s="101" t="s">
        <v>3279</v>
      </c>
      <c r="F1194" s="102">
        <v>9.94</v>
      </c>
      <c r="G1194" s="102">
        <v>10.139999999999999</v>
      </c>
      <c r="H1194" s="102">
        <v>7.95</v>
      </c>
      <c r="I1194" s="102"/>
      <c r="J1194" s="445"/>
      <c r="K1194" s="258">
        <f>ROUND(SUMIF('VGT-Bewegungsdaten'!B:B,A1194,'VGT-Bewegungsdaten'!D:D),3)</f>
        <v>0</v>
      </c>
      <c r="L1194" s="259">
        <f>ROUND(SUMIF('VGT-Bewegungsdaten'!B:B,$A1194,'VGT-Bewegungsdaten'!E:E),5)</f>
        <v>0</v>
      </c>
      <c r="N1194" s="298" t="s">
        <v>4918</v>
      </c>
      <c r="O1194" s="298" t="s">
        <v>4925</v>
      </c>
      <c r="P1194" s="261">
        <f>ROUND(SUMIF('AV-Bewegungsdaten'!B:B,A1194,'AV-Bewegungsdaten'!D:D),3)</f>
        <v>0</v>
      </c>
      <c r="Q1194" s="259">
        <f>ROUND(SUMIF('AV-Bewegungsdaten'!B:B,$A1194,'AV-Bewegungsdaten'!E:E),5)</f>
        <v>0</v>
      </c>
      <c r="S1194" s="444"/>
      <c r="T1194" s="444"/>
      <c r="U1194" s="261">
        <f>ROUND(SUMIF('DV-Bewegungsdaten'!B:B,A1194,'DV-Bewegungsdaten'!D:D),3)</f>
        <v>0</v>
      </c>
      <c r="V1194" s="259">
        <f>ROUND(SUMIF('DV-Bewegungsdaten'!B:B,A1194,'DV-Bewegungsdaten'!E:E),5)</f>
        <v>0</v>
      </c>
      <c r="X1194" s="444"/>
      <c r="Y1194" s="444"/>
      <c r="AK1194" s="305"/>
    </row>
    <row r="1195" spans="1:37" ht="15" customHeight="1" x14ac:dyDescent="0.25">
      <c r="A1195" s="103" t="s">
        <v>4251</v>
      </c>
      <c r="B1195" s="101" t="s">
        <v>2068</v>
      </c>
      <c r="C1195" s="101" t="s">
        <v>4250</v>
      </c>
      <c r="D1195" s="101" t="s">
        <v>4911</v>
      </c>
      <c r="E1195" s="101" t="s">
        <v>4040</v>
      </c>
      <c r="F1195" s="102">
        <v>9.91</v>
      </c>
      <c r="G1195" s="102">
        <v>10.11</v>
      </c>
      <c r="H1195" s="102">
        <v>7.93</v>
      </c>
      <c r="I1195" s="102"/>
      <c r="J1195" s="445"/>
      <c r="K1195" s="258">
        <f>ROUND(SUMIF('VGT-Bewegungsdaten'!B:B,A1195,'VGT-Bewegungsdaten'!D:D),3)</f>
        <v>0</v>
      </c>
      <c r="L1195" s="259">
        <f>ROUND(SUMIF('VGT-Bewegungsdaten'!B:B,$A1195,'VGT-Bewegungsdaten'!E:E),5)</f>
        <v>0</v>
      </c>
      <c r="N1195" s="298" t="s">
        <v>4918</v>
      </c>
      <c r="O1195" s="298" t="s">
        <v>4925</v>
      </c>
      <c r="P1195" s="261">
        <f>ROUND(SUMIF('AV-Bewegungsdaten'!B:B,A1195,'AV-Bewegungsdaten'!D:D),3)</f>
        <v>0</v>
      </c>
      <c r="Q1195" s="259">
        <f>ROUND(SUMIF('AV-Bewegungsdaten'!B:B,$A1195,'AV-Bewegungsdaten'!E:E),5)</f>
        <v>0</v>
      </c>
      <c r="S1195" s="444"/>
      <c r="T1195" s="444"/>
      <c r="U1195" s="261">
        <f>ROUND(SUMIF('DV-Bewegungsdaten'!B:B,A1195,'DV-Bewegungsdaten'!D:D),3)</f>
        <v>0</v>
      </c>
      <c r="V1195" s="259">
        <f>ROUND(SUMIF('DV-Bewegungsdaten'!B:B,A1195,'DV-Bewegungsdaten'!E:E),5)</f>
        <v>0</v>
      </c>
      <c r="X1195" s="444"/>
      <c r="Y1195" s="444"/>
      <c r="AK1195" s="305"/>
    </row>
    <row r="1196" spans="1:37" ht="15" customHeight="1" x14ac:dyDescent="0.25">
      <c r="A1196" s="103" t="s">
        <v>5267</v>
      </c>
      <c r="B1196" s="101" t="s">
        <v>2068</v>
      </c>
      <c r="C1196" s="101" t="s">
        <v>4155</v>
      </c>
      <c r="D1196" s="101" t="s">
        <v>5268</v>
      </c>
      <c r="E1196" s="101" t="s">
        <v>4983</v>
      </c>
      <c r="F1196" s="102">
        <v>24.55</v>
      </c>
      <c r="G1196" s="102">
        <v>24.75</v>
      </c>
      <c r="H1196" s="102">
        <v>19.64</v>
      </c>
      <c r="I1196" s="102"/>
      <c r="J1196" s="445"/>
      <c r="K1196" s="258">
        <f>ROUND(SUMIF('VGT-Bewegungsdaten'!B:B,A1196,'VGT-Bewegungsdaten'!D:D),3)</f>
        <v>0</v>
      </c>
      <c r="L1196" s="259">
        <f>ROUND(SUMIF('VGT-Bewegungsdaten'!B:B,$A1196,'VGT-Bewegungsdaten'!E:E),5)</f>
        <v>0</v>
      </c>
      <c r="N1196" s="298" t="s">
        <v>4918</v>
      </c>
      <c r="O1196" s="298" t="s">
        <v>4925</v>
      </c>
      <c r="P1196" s="261">
        <f>ROUND(SUMIF('AV-Bewegungsdaten'!B:B,A1196,'AV-Bewegungsdaten'!D:D),3)</f>
        <v>0</v>
      </c>
      <c r="Q1196" s="259">
        <f>ROUND(SUMIF('AV-Bewegungsdaten'!B:B,$A1196,'AV-Bewegungsdaten'!E:E),5)</f>
        <v>0</v>
      </c>
      <c r="S1196" s="444"/>
      <c r="T1196" s="444"/>
      <c r="U1196" s="261">
        <f>ROUND(SUMIF('DV-Bewegungsdaten'!B:B,A1196,'DV-Bewegungsdaten'!D:D),3)</f>
        <v>0</v>
      </c>
      <c r="V1196" s="259">
        <f>ROUND(SUMIF('DV-Bewegungsdaten'!B:B,A1196,'DV-Bewegungsdaten'!E:E),5)</f>
        <v>0</v>
      </c>
      <c r="X1196" s="444"/>
      <c r="Y1196" s="444"/>
      <c r="AK1196" s="305"/>
    </row>
    <row r="1197" spans="1:37" ht="15" customHeight="1" x14ac:dyDescent="0.25">
      <c r="A1197" s="103" t="s">
        <v>6356</v>
      </c>
      <c r="B1197" s="101" t="s">
        <v>2068</v>
      </c>
      <c r="C1197" s="101" t="s">
        <v>4155</v>
      </c>
      <c r="D1197" s="101" t="s">
        <v>5278</v>
      </c>
      <c r="E1197" s="101" t="s">
        <v>4983</v>
      </c>
      <c r="F1197" s="102">
        <v>25.55</v>
      </c>
      <c r="G1197" s="102">
        <v>25.75</v>
      </c>
      <c r="H1197" s="102">
        <v>20.440000000000001</v>
      </c>
      <c r="I1197" s="102"/>
      <c r="J1197" s="445"/>
      <c r="K1197" s="258">
        <f>ROUND(SUMIF('VGT-Bewegungsdaten'!B:B,A1197,'VGT-Bewegungsdaten'!D:D),3)</f>
        <v>0</v>
      </c>
      <c r="L1197" s="259">
        <f>ROUND(SUMIF('VGT-Bewegungsdaten'!B:B,$A1197,'VGT-Bewegungsdaten'!E:E),5)</f>
        <v>0</v>
      </c>
      <c r="N1197" s="298" t="s">
        <v>4918</v>
      </c>
      <c r="O1197" s="298" t="s">
        <v>4925</v>
      </c>
      <c r="P1197" s="261">
        <f>ROUND(SUMIF('AV-Bewegungsdaten'!B:B,A1197,'AV-Bewegungsdaten'!D:D),3)</f>
        <v>0</v>
      </c>
      <c r="Q1197" s="259">
        <f>ROUND(SUMIF('AV-Bewegungsdaten'!B:B,$A1197,'AV-Bewegungsdaten'!E:E),5)</f>
        <v>0</v>
      </c>
      <c r="S1197" s="444"/>
      <c r="T1197" s="444"/>
      <c r="U1197" s="261">
        <f>ROUND(SUMIF('DV-Bewegungsdaten'!B:B,A1197,'DV-Bewegungsdaten'!D:D),3)</f>
        <v>0</v>
      </c>
      <c r="V1197" s="259">
        <f>ROUND(SUMIF('DV-Bewegungsdaten'!B:B,A1197,'DV-Bewegungsdaten'!E:E),5)</f>
        <v>0</v>
      </c>
      <c r="X1197" s="444"/>
      <c r="Y1197" s="444"/>
      <c r="AK1197" s="305"/>
    </row>
    <row r="1198" spans="1:37" ht="15" customHeight="1" x14ac:dyDescent="0.25">
      <c r="A1198" s="103" t="s">
        <v>5269</v>
      </c>
      <c r="B1198" s="101" t="s">
        <v>2068</v>
      </c>
      <c r="C1198" s="101" t="s">
        <v>4155</v>
      </c>
      <c r="D1198" s="101" t="s">
        <v>5270</v>
      </c>
      <c r="E1198" s="101" t="s">
        <v>4983</v>
      </c>
      <c r="F1198" s="102">
        <v>22.779999999999998</v>
      </c>
      <c r="G1198" s="102">
        <v>22.979999999999997</v>
      </c>
      <c r="H1198" s="102">
        <v>18.22</v>
      </c>
      <c r="I1198" s="102"/>
      <c r="J1198" s="445"/>
      <c r="K1198" s="258">
        <f>ROUND(SUMIF('VGT-Bewegungsdaten'!B:B,A1198,'VGT-Bewegungsdaten'!D:D),3)</f>
        <v>0</v>
      </c>
      <c r="L1198" s="259">
        <f>ROUND(SUMIF('VGT-Bewegungsdaten'!B:B,$A1198,'VGT-Bewegungsdaten'!E:E),5)</f>
        <v>0</v>
      </c>
      <c r="N1198" s="298" t="s">
        <v>4918</v>
      </c>
      <c r="O1198" s="298" t="s">
        <v>4925</v>
      </c>
      <c r="P1198" s="261">
        <f>ROUND(SUMIF('AV-Bewegungsdaten'!B:B,A1198,'AV-Bewegungsdaten'!D:D),3)</f>
        <v>0</v>
      </c>
      <c r="Q1198" s="259">
        <f>ROUND(SUMIF('AV-Bewegungsdaten'!B:B,$A1198,'AV-Bewegungsdaten'!E:E),5)</f>
        <v>0</v>
      </c>
      <c r="S1198" s="444"/>
      <c r="T1198" s="444"/>
      <c r="U1198" s="261">
        <f>ROUND(SUMIF('DV-Bewegungsdaten'!B:B,A1198,'DV-Bewegungsdaten'!D:D),3)</f>
        <v>0</v>
      </c>
      <c r="V1198" s="259">
        <f>ROUND(SUMIF('DV-Bewegungsdaten'!B:B,A1198,'DV-Bewegungsdaten'!E:E),5)</f>
        <v>0</v>
      </c>
      <c r="X1198" s="444"/>
      <c r="Y1198" s="444"/>
      <c r="AK1198" s="305"/>
    </row>
    <row r="1199" spans="1:37" ht="15" customHeight="1" x14ac:dyDescent="0.25">
      <c r="A1199" s="103" t="s">
        <v>6357</v>
      </c>
      <c r="B1199" s="101" t="s">
        <v>2068</v>
      </c>
      <c r="C1199" s="101" t="s">
        <v>4155</v>
      </c>
      <c r="D1199" s="101" t="s">
        <v>5283</v>
      </c>
      <c r="E1199" s="101" t="s">
        <v>4983</v>
      </c>
      <c r="F1199" s="102">
        <v>20.78</v>
      </c>
      <c r="G1199" s="102">
        <v>20.98</v>
      </c>
      <c r="H1199" s="102">
        <v>16.62</v>
      </c>
      <c r="I1199" s="102"/>
      <c r="J1199" s="445"/>
      <c r="K1199" s="258">
        <f>ROUND(SUMIF('VGT-Bewegungsdaten'!B:B,A1199,'VGT-Bewegungsdaten'!D:D),3)</f>
        <v>0</v>
      </c>
      <c r="L1199" s="259">
        <f>ROUND(SUMIF('VGT-Bewegungsdaten'!B:B,$A1199,'VGT-Bewegungsdaten'!E:E),5)</f>
        <v>0</v>
      </c>
      <c r="N1199" s="298" t="s">
        <v>4918</v>
      </c>
      <c r="O1199" s="298" t="s">
        <v>4925</v>
      </c>
      <c r="P1199" s="261">
        <f>ROUND(SUMIF('AV-Bewegungsdaten'!B:B,A1199,'AV-Bewegungsdaten'!D:D),3)</f>
        <v>0</v>
      </c>
      <c r="Q1199" s="259">
        <f>ROUND(SUMIF('AV-Bewegungsdaten'!B:B,$A1199,'AV-Bewegungsdaten'!E:E),5)</f>
        <v>0</v>
      </c>
      <c r="S1199" s="444"/>
      <c r="T1199" s="444"/>
      <c r="U1199" s="261">
        <f>ROUND(SUMIF('DV-Bewegungsdaten'!B:B,A1199,'DV-Bewegungsdaten'!D:D),3)</f>
        <v>0</v>
      </c>
      <c r="V1199" s="259">
        <f>ROUND(SUMIF('DV-Bewegungsdaten'!B:B,A1199,'DV-Bewegungsdaten'!E:E),5)</f>
        <v>0</v>
      </c>
      <c r="X1199" s="444"/>
      <c r="Y1199" s="444"/>
      <c r="AK1199" s="305"/>
    </row>
    <row r="1200" spans="1:37" ht="15" customHeight="1" x14ac:dyDescent="0.25">
      <c r="A1200" s="103" t="s">
        <v>5271</v>
      </c>
      <c r="B1200" s="101" t="s">
        <v>2068</v>
      </c>
      <c r="C1200" s="101" t="s">
        <v>4155</v>
      </c>
      <c r="D1200" s="101" t="s">
        <v>5272</v>
      </c>
      <c r="E1200" s="101" t="s">
        <v>4983</v>
      </c>
      <c r="F1200" s="102">
        <v>17.78</v>
      </c>
      <c r="G1200" s="102">
        <v>17.98</v>
      </c>
      <c r="H1200" s="102">
        <v>14.22</v>
      </c>
      <c r="I1200" s="102"/>
      <c r="J1200" s="445"/>
      <c r="K1200" s="258">
        <f>ROUND(SUMIF('VGT-Bewegungsdaten'!B:B,A1200,'VGT-Bewegungsdaten'!D:D),3)</f>
        <v>0</v>
      </c>
      <c r="L1200" s="259">
        <f>ROUND(SUMIF('VGT-Bewegungsdaten'!B:B,$A1200,'VGT-Bewegungsdaten'!E:E),5)</f>
        <v>0</v>
      </c>
      <c r="N1200" s="298" t="s">
        <v>4918</v>
      </c>
      <c r="O1200" s="298" t="s">
        <v>4925</v>
      </c>
      <c r="P1200" s="261">
        <f>ROUND(SUMIF('AV-Bewegungsdaten'!B:B,A1200,'AV-Bewegungsdaten'!D:D),3)</f>
        <v>0</v>
      </c>
      <c r="Q1200" s="259">
        <f>ROUND(SUMIF('AV-Bewegungsdaten'!B:B,$A1200,'AV-Bewegungsdaten'!E:E),5)</f>
        <v>0</v>
      </c>
      <c r="S1200" s="444"/>
      <c r="T1200" s="444"/>
      <c r="U1200" s="261">
        <f>ROUND(SUMIF('DV-Bewegungsdaten'!B:B,A1200,'DV-Bewegungsdaten'!D:D),3)</f>
        <v>0</v>
      </c>
      <c r="V1200" s="259">
        <f>ROUND(SUMIF('DV-Bewegungsdaten'!B:B,A1200,'DV-Bewegungsdaten'!E:E),5)</f>
        <v>0</v>
      </c>
      <c r="X1200" s="444"/>
      <c r="Y1200" s="444"/>
      <c r="AK1200" s="305"/>
    </row>
    <row r="1201" spans="1:37" ht="15" customHeight="1" x14ac:dyDescent="0.25">
      <c r="A1201" s="103" t="s">
        <v>5273</v>
      </c>
      <c r="B1201" s="101" t="s">
        <v>2068</v>
      </c>
      <c r="C1201" s="101" t="s">
        <v>4155</v>
      </c>
      <c r="D1201" s="101" t="s">
        <v>5274</v>
      </c>
      <c r="E1201" s="101" t="s">
        <v>4983</v>
      </c>
      <c r="F1201" s="102">
        <v>11.280000000000001</v>
      </c>
      <c r="G1201" s="102">
        <v>11.48</v>
      </c>
      <c r="H1201" s="102">
        <v>9.02</v>
      </c>
      <c r="I1201" s="102"/>
      <c r="J1201" s="445"/>
      <c r="K1201" s="258">
        <f>ROUND(SUMIF('VGT-Bewegungsdaten'!B:B,A1201,'VGT-Bewegungsdaten'!D:D),3)</f>
        <v>0</v>
      </c>
      <c r="L1201" s="259">
        <f>ROUND(SUMIF('VGT-Bewegungsdaten'!B:B,$A1201,'VGT-Bewegungsdaten'!E:E),5)</f>
        <v>0</v>
      </c>
      <c r="N1201" s="298" t="s">
        <v>4918</v>
      </c>
      <c r="O1201" s="298" t="s">
        <v>4925</v>
      </c>
      <c r="P1201" s="261">
        <f>ROUND(SUMIF('AV-Bewegungsdaten'!B:B,A1201,'AV-Bewegungsdaten'!D:D),3)</f>
        <v>0</v>
      </c>
      <c r="Q1201" s="259">
        <f>ROUND(SUMIF('AV-Bewegungsdaten'!B:B,$A1201,'AV-Bewegungsdaten'!E:E),5)</f>
        <v>0</v>
      </c>
      <c r="S1201" s="444"/>
      <c r="T1201" s="444"/>
      <c r="U1201" s="261">
        <f>ROUND(SUMIF('DV-Bewegungsdaten'!B:B,A1201,'DV-Bewegungsdaten'!D:D),3)</f>
        <v>0</v>
      </c>
      <c r="V1201" s="259">
        <f>ROUND(SUMIF('DV-Bewegungsdaten'!B:B,A1201,'DV-Bewegungsdaten'!E:E),5)</f>
        <v>0</v>
      </c>
      <c r="X1201" s="444"/>
      <c r="Y1201" s="444"/>
      <c r="AK1201" s="305"/>
    </row>
    <row r="1202" spans="1:37" ht="15" customHeight="1" x14ac:dyDescent="0.25">
      <c r="A1202" s="103" t="s">
        <v>5812</v>
      </c>
      <c r="B1202" s="101" t="s">
        <v>2068</v>
      </c>
      <c r="C1202" s="101" t="s">
        <v>4155</v>
      </c>
      <c r="D1202" s="101" t="s">
        <v>5813</v>
      </c>
      <c r="E1202" s="101" t="s">
        <v>5257</v>
      </c>
      <c r="F1202" s="102">
        <v>26.520000000000003</v>
      </c>
      <c r="G1202" s="102">
        <v>26.720000000000002</v>
      </c>
      <c r="H1202" s="102">
        <v>21.22</v>
      </c>
      <c r="I1202" s="102"/>
      <c r="J1202" s="445"/>
      <c r="K1202" s="258">
        <f>ROUND(SUMIF('VGT-Bewegungsdaten'!B:B,A1202,'VGT-Bewegungsdaten'!D:D),3)</f>
        <v>0</v>
      </c>
      <c r="L1202" s="259">
        <f>ROUND(SUMIF('VGT-Bewegungsdaten'!B:B,$A1202,'VGT-Bewegungsdaten'!E:E),5)</f>
        <v>0</v>
      </c>
      <c r="N1202" s="298" t="s">
        <v>4918</v>
      </c>
      <c r="O1202" s="298" t="s">
        <v>4925</v>
      </c>
      <c r="P1202" s="261">
        <f>ROUND(SUMIF('AV-Bewegungsdaten'!B:B,A1202,'AV-Bewegungsdaten'!D:D),3)</f>
        <v>0</v>
      </c>
      <c r="Q1202" s="259">
        <f>ROUND(SUMIF('AV-Bewegungsdaten'!B:B,$A1202,'AV-Bewegungsdaten'!E:E),5)</f>
        <v>0</v>
      </c>
      <c r="S1202" s="444"/>
      <c r="T1202" s="444"/>
      <c r="U1202" s="261">
        <f>ROUND(SUMIF('DV-Bewegungsdaten'!B:B,A1202,'DV-Bewegungsdaten'!D:D),3)</f>
        <v>0</v>
      </c>
      <c r="V1202" s="259">
        <f>ROUND(SUMIF('DV-Bewegungsdaten'!B:B,A1202,'DV-Bewegungsdaten'!E:E),5)</f>
        <v>0</v>
      </c>
      <c r="X1202" s="444"/>
      <c r="Y1202" s="444"/>
      <c r="AK1202" s="305"/>
    </row>
    <row r="1203" spans="1:37" ht="15" customHeight="1" x14ac:dyDescent="0.25">
      <c r="A1203" s="103" t="s">
        <v>5814</v>
      </c>
      <c r="B1203" s="101" t="s">
        <v>2068</v>
      </c>
      <c r="C1203" s="101" t="s">
        <v>4155</v>
      </c>
      <c r="D1203" s="101" t="s">
        <v>5815</v>
      </c>
      <c r="E1203" s="101" t="s">
        <v>5257</v>
      </c>
      <c r="F1203" s="102">
        <v>21.75</v>
      </c>
      <c r="G1203" s="102">
        <v>21.95</v>
      </c>
      <c r="H1203" s="102">
        <v>17.399999999999999</v>
      </c>
      <c r="I1203" s="102"/>
      <c r="J1203" s="445"/>
      <c r="K1203" s="258">
        <f>ROUND(SUMIF('VGT-Bewegungsdaten'!B:B,A1203,'VGT-Bewegungsdaten'!D:D),3)</f>
        <v>0</v>
      </c>
      <c r="L1203" s="259">
        <f>ROUND(SUMIF('VGT-Bewegungsdaten'!B:B,$A1203,'VGT-Bewegungsdaten'!E:E),5)</f>
        <v>0</v>
      </c>
      <c r="N1203" s="298" t="s">
        <v>4918</v>
      </c>
      <c r="O1203" s="298" t="s">
        <v>4925</v>
      </c>
      <c r="P1203" s="261">
        <f>ROUND(SUMIF('AV-Bewegungsdaten'!B:B,A1203,'AV-Bewegungsdaten'!D:D),3)</f>
        <v>0</v>
      </c>
      <c r="Q1203" s="259">
        <f>ROUND(SUMIF('AV-Bewegungsdaten'!B:B,$A1203,'AV-Bewegungsdaten'!E:E),5)</f>
        <v>0</v>
      </c>
      <c r="S1203" s="444"/>
      <c r="T1203" s="444"/>
      <c r="U1203" s="261">
        <f>ROUND(SUMIF('DV-Bewegungsdaten'!B:B,A1203,'DV-Bewegungsdaten'!D:D),3)</f>
        <v>0</v>
      </c>
      <c r="V1203" s="259">
        <f>ROUND(SUMIF('DV-Bewegungsdaten'!B:B,A1203,'DV-Bewegungsdaten'!E:E),5)</f>
        <v>0</v>
      </c>
      <c r="X1203" s="444"/>
      <c r="Y1203" s="444"/>
      <c r="AK1203" s="305"/>
    </row>
    <row r="1204" spans="1:37" ht="15" customHeight="1" x14ac:dyDescent="0.25">
      <c r="A1204" s="103" t="s">
        <v>5816</v>
      </c>
      <c r="B1204" s="101" t="s">
        <v>2068</v>
      </c>
      <c r="C1204" s="101" t="s">
        <v>4155</v>
      </c>
      <c r="D1204" s="101" t="s">
        <v>5817</v>
      </c>
      <c r="E1204" s="101" t="s">
        <v>5818</v>
      </c>
      <c r="F1204" s="102">
        <v>26.490000000000002</v>
      </c>
      <c r="G1204" s="102">
        <v>26.69</v>
      </c>
      <c r="H1204" s="102">
        <v>21.19</v>
      </c>
      <c r="I1204" s="102"/>
      <c r="J1204" s="445"/>
      <c r="K1204" s="258">
        <f>ROUND(SUMIF('VGT-Bewegungsdaten'!B:B,A1204,'VGT-Bewegungsdaten'!D:D),3)</f>
        <v>0</v>
      </c>
      <c r="L1204" s="259">
        <f>ROUND(SUMIF('VGT-Bewegungsdaten'!B:B,$A1204,'VGT-Bewegungsdaten'!E:E),5)</f>
        <v>0</v>
      </c>
      <c r="N1204" s="298" t="s">
        <v>4918</v>
      </c>
      <c r="O1204" s="298" t="s">
        <v>4925</v>
      </c>
      <c r="P1204" s="261">
        <f>ROUND(SUMIF('AV-Bewegungsdaten'!B:B,A1204,'AV-Bewegungsdaten'!D:D),3)</f>
        <v>0</v>
      </c>
      <c r="Q1204" s="259">
        <f>ROUND(SUMIF('AV-Bewegungsdaten'!B:B,$A1204,'AV-Bewegungsdaten'!E:E),5)</f>
        <v>0</v>
      </c>
      <c r="S1204" s="444"/>
      <c r="T1204" s="444"/>
      <c r="U1204" s="261">
        <f>ROUND(SUMIF('DV-Bewegungsdaten'!B:B,A1204,'DV-Bewegungsdaten'!D:D),3)</f>
        <v>0</v>
      </c>
      <c r="V1204" s="259">
        <f>ROUND(SUMIF('DV-Bewegungsdaten'!B:B,A1204,'DV-Bewegungsdaten'!E:E),5)</f>
        <v>0</v>
      </c>
      <c r="X1204" s="444"/>
      <c r="Y1204" s="444"/>
      <c r="AK1204" s="305"/>
    </row>
    <row r="1205" spans="1:37" ht="15" customHeight="1" x14ac:dyDescent="0.25">
      <c r="A1205" s="103" t="s">
        <v>5819</v>
      </c>
      <c r="B1205" s="101" t="s">
        <v>2068</v>
      </c>
      <c r="C1205" s="101" t="s">
        <v>4155</v>
      </c>
      <c r="D1205" s="101" t="s">
        <v>5820</v>
      </c>
      <c r="E1205" s="101" t="s">
        <v>5818</v>
      </c>
      <c r="F1205" s="102">
        <v>21.72</v>
      </c>
      <c r="G1205" s="102">
        <v>21.919999999999998</v>
      </c>
      <c r="H1205" s="102">
        <v>17.38</v>
      </c>
      <c r="I1205" s="102"/>
      <c r="J1205" s="445"/>
      <c r="K1205" s="258">
        <f>ROUND(SUMIF('VGT-Bewegungsdaten'!B:B,A1205,'VGT-Bewegungsdaten'!D:D),3)</f>
        <v>0</v>
      </c>
      <c r="L1205" s="259">
        <f>ROUND(SUMIF('VGT-Bewegungsdaten'!B:B,$A1205,'VGT-Bewegungsdaten'!E:E),5)</f>
        <v>0</v>
      </c>
      <c r="N1205" s="298" t="s">
        <v>4918</v>
      </c>
      <c r="O1205" s="298" t="s">
        <v>4925</v>
      </c>
      <c r="P1205" s="261">
        <f>ROUND(SUMIF('AV-Bewegungsdaten'!B:B,A1205,'AV-Bewegungsdaten'!D:D),3)</f>
        <v>0</v>
      </c>
      <c r="Q1205" s="259">
        <f>ROUND(SUMIF('AV-Bewegungsdaten'!B:B,$A1205,'AV-Bewegungsdaten'!E:E),5)</f>
        <v>0</v>
      </c>
      <c r="S1205" s="444"/>
      <c r="T1205" s="444"/>
      <c r="U1205" s="261">
        <f>ROUND(SUMIF('DV-Bewegungsdaten'!B:B,A1205,'DV-Bewegungsdaten'!D:D),3)</f>
        <v>0</v>
      </c>
      <c r="V1205" s="259">
        <f>ROUND(SUMIF('DV-Bewegungsdaten'!B:B,A1205,'DV-Bewegungsdaten'!E:E),5)</f>
        <v>0</v>
      </c>
      <c r="X1205" s="444"/>
      <c r="Y1205" s="444"/>
      <c r="AK1205" s="305"/>
    </row>
    <row r="1206" spans="1:37" ht="15" customHeight="1" x14ac:dyDescent="0.25">
      <c r="A1206" s="103" t="s">
        <v>5883</v>
      </c>
      <c r="B1206" s="101" t="s">
        <v>2068</v>
      </c>
      <c r="C1206" s="101" t="s">
        <v>4155</v>
      </c>
      <c r="D1206" s="101" t="s">
        <v>5830</v>
      </c>
      <c r="E1206" s="101" t="s">
        <v>4983</v>
      </c>
      <c r="F1206" s="102">
        <v>28.55</v>
      </c>
      <c r="G1206" s="102">
        <v>28.75</v>
      </c>
      <c r="H1206" s="102">
        <v>22.84</v>
      </c>
      <c r="I1206" s="102"/>
      <c r="J1206" s="445"/>
      <c r="K1206" s="258">
        <f>ROUND(SUMIF('VGT-Bewegungsdaten'!B:B,A1206,'VGT-Bewegungsdaten'!D:D),3)</f>
        <v>0</v>
      </c>
      <c r="L1206" s="259">
        <f>ROUND(SUMIF('VGT-Bewegungsdaten'!B:B,$A1206,'VGT-Bewegungsdaten'!E:E),5)</f>
        <v>0</v>
      </c>
      <c r="N1206" s="298" t="s">
        <v>4918</v>
      </c>
      <c r="O1206" s="298" t="s">
        <v>4925</v>
      </c>
      <c r="P1206" s="261">
        <f>ROUND(SUMIF('AV-Bewegungsdaten'!B:B,A1206,'AV-Bewegungsdaten'!D:D),3)</f>
        <v>0</v>
      </c>
      <c r="Q1206" s="259">
        <f>ROUND(SUMIF('AV-Bewegungsdaten'!B:B,$A1206,'AV-Bewegungsdaten'!E:E),5)</f>
        <v>0</v>
      </c>
      <c r="S1206" s="444"/>
      <c r="T1206" s="444"/>
      <c r="U1206" s="261">
        <f>ROUND(SUMIF('DV-Bewegungsdaten'!B:B,A1206,'DV-Bewegungsdaten'!D:D),3)</f>
        <v>0</v>
      </c>
      <c r="V1206" s="259">
        <f>ROUND(SUMIF('DV-Bewegungsdaten'!B:B,A1206,'DV-Bewegungsdaten'!E:E),5)</f>
        <v>0</v>
      </c>
      <c r="X1206" s="444"/>
      <c r="Y1206" s="444"/>
      <c r="AK1206" s="305"/>
    </row>
    <row r="1207" spans="1:37" ht="15" customHeight="1" x14ac:dyDescent="0.25">
      <c r="A1207" s="103" t="s">
        <v>5884</v>
      </c>
      <c r="B1207" s="101" t="s">
        <v>2068</v>
      </c>
      <c r="C1207" s="101" t="s">
        <v>4155</v>
      </c>
      <c r="D1207" s="101" t="s">
        <v>5832</v>
      </c>
      <c r="E1207" s="101" t="s">
        <v>4983</v>
      </c>
      <c r="F1207" s="102">
        <v>23.779999999999998</v>
      </c>
      <c r="G1207" s="102">
        <v>23.979999999999997</v>
      </c>
      <c r="H1207" s="102">
        <v>19.02</v>
      </c>
      <c r="I1207" s="102"/>
      <c r="J1207" s="445"/>
      <c r="K1207" s="258">
        <f>ROUND(SUMIF('VGT-Bewegungsdaten'!B:B,A1207,'VGT-Bewegungsdaten'!D:D),3)</f>
        <v>0</v>
      </c>
      <c r="L1207" s="259">
        <f>ROUND(SUMIF('VGT-Bewegungsdaten'!B:B,$A1207,'VGT-Bewegungsdaten'!E:E),5)</f>
        <v>0</v>
      </c>
      <c r="N1207" s="298" t="s">
        <v>4918</v>
      </c>
      <c r="O1207" s="298" t="s">
        <v>4925</v>
      </c>
      <c r="P1207" s="261">
        <f>ROUND(SUMIF('AV-Bewegungsdaten'!B:B,A1207,'AV-Bewegungsdaten'!D:D),3)</f>
        <v>0</v>
      </c>
      <c r="Q1207" s="259">
        <f>ROUND(SUMIF('AV-Bewegungsdaten'!B:B,$A1207,'AV-Bewegungsdaten'!E:E),5)</f>
        <v>0</v>
      </c>
      <c r="S1207" s="444"/>
      <c r="T1207" s="444"/>
      <c r="U1207" s="261">
        <f>ROUND(SUMIF('DV-Bewegungsdaten'!B:B,A1207,'DV-Bewegungsdaten'!D:D),3)</f>
        <v>0</v>
      </c>
      <c r="V1207" s="259">
        <f>ROUND(SUMIF('DV-Bewegungsdaten'!B:B,A1207,'DV-Bewegungsdaten'!E:E),5)</f>
        <v>0</v>
      </c>
      <c r="X1207" s="444"/>
      <c r="Y1207" s="444"/>
      <c r="AK1207" s="305"/>
    </row>
    <row r="1208" spans="1:37" ht="15" customHeight="1" x14ac:dyDescent="0.25">
      <c r="A1208" s="103" t="s">
        <v>5885</v>
      </c>
      <c r="B1208" s="101" t="s">
        <v>2068</v>
      </c>
      <c r="C1208" s="101" t="s">
        <v>4155</v>
      </c>
      <c r="D1208" s="101" t="s">
        <v>5886</v>
      </c>
      <c r="E1208" s="101" t="s">
        <v>5818</v>
      </c>
      <c r="F1208" s="102">
        <v>11.72</v>
      </c>
      <c r="G1208" s="102">
        <v>11.92</v>
      </c>
      <c r="H1208" s="102">
        <v>9.3800000000000008</v>
      </c>
      <c r="I1208" s="102"/>
      <c r="J1208" s="445"/>
      <c r="K1208" s="258">
        <f>ROUND(SUMIF('VGT-Bewegungsdaten'!B:B,A1208,'VGT-Bewegungsdaten'!D:D),3)</f>
        <v>0</v>
      </c>
      <c r="L1208" s="259">
        <f>ROUND(SUMIF('VGT-Bewegungsdaten'!B:B,$A1208,'VGT-Bewegungsdaten'!E:E),5)</f>
        <v>0</v>
      </c>
      <c r="N1208" s="298" t="s">
        <v>4918</v>
      </c>
      <c r="O1208" s="298" t="s">
        <v>4925</v>
      </c>
      <c r="P1208" s="261">
        <f>ROUND(SUMIF('AV-Bewegungsdaten'!B:B,A1208,'AV-Bewegungsdaten'!D:D),3)</f>
        <v>0</v>
      </c>
      <c r="Q1208" s="259">
        <f>ROUND(SUMIF('AV-Bewegungsdaten'!B:B,$A1208,'AV-Bewegungsdaten'!E:E),5)</f>
        <v>0</v>
      </c>
      <c r="S1208" s="444"/>
      <c r="T1208" s="444"/>
      <c r="U1208" s="261">
        <f>ROUND(SUMIF('DV-Bewegungsdaten'!B:B,A1208,'DV-Bewegungsdaten'!D:D),3)</f>
        <v>0</v>
      </c>
      <c r="V1208" s="259">
        <f>ROUND(SUMIF('DV-Bewegungsdaten'!B:B,A1208,'DV-Bewegungsdaten'!E:E),5)</f>
        <v>0</v>
      </c>
      <c r="X1208" s="444"/>
      <c r="Y1208" s="444"/>
      <c r="AK1208" s="305"/>
    </row>
    <row r="1209" spans="1:37" ht="15" customHeight="1" x14ac:dyDescent="0.25">
      <c r="A1209" s="103" t="s">
        <v>6358</v>
      </c>
      <c r="B1209" s="101" t="s">
        <v>2068</v>
      </c>
      <c r="C1209" s="101" t="s">
        <v>4155</v>
      </c>
      <c r="D1209" s="101" t="s">
        <v>6348</v>
      </c>
      <c r="E1209" s="101" t="s">
        <v>5956</v>
      </c>
      <c r="F1209" s="102">
        <v>11.7</v>
      </c>
      <c r="G1209" s="102">
        <v>11.899999999999999</v>
      </c>
      <c r="H1209" s="102">
        <v>9.36</v>
      </c>
      <c r="I1209" s="102"/>
      <c r="J1209" s="445"/>
      <c r="K1209" s="258">
        <f>ROUND(SUMIF('VGT-Bewegungsdaten'!B:B,A1209,'VGT-Bewegungsdaten'!D:D),3)</f>
        <v>0</v>
      </c>
      <c r="L1209" s="259">
        <f>ROUND(SUMIF('VGT-Bewegungsdaten'!B:B,$A1209,'VGT-Bewegungsdaten'!E:E),5)</f>
        <v>0</v>
      </c>
      <c r="N1209" s="298" t="s">
        <v>4918</v>
      </c>
      <c r="O1209" s="298" t="s">
        <v>4925</v>
      </c>
      <c r="P1209" s="261">
        <f>ROUND(SUMIF('AV-Bewegungsdaten'!B:B,A1209,'AV-Bewegungsdaten'!D:D),3)</f>
        <v>0</v>
      </c>
      <c r="Q1209" s="259">
        <f>ROUND(SUMIF('AV-Bewegungsdaten'!B:B,$A1209,'AV-Bewegungsdaten'!E:E),5)</f>
        <v>0</v>
      </c>
      <c r="S1209" s="444"/>
      <c r="T1209" s="444"/>
      <c r="U1209" s="261">
        <f>ROUND(SUMIF('DV-Bewegungsdaten'!B:B,A1209,'DV-Bewegungsdaten'!D:D),3)</f>
        <v>0</v>
      </c>
      <c r="V1209" s="259">
        <f>ROUND(SUMIF('DV-Bewegungsdaten'!B:B,A1209,'DV-Bewegungsdaten'!E:E),5)</f>
        <v>0</v>
      </c>
      <c r="X1209" s="444"/>
      <c r="Y1209" s="444"/>
      <c r="AK1209" s="305"/>
    </row>
    <row r="1210" spans="1:37" ht="15" customHeight="1" x14ac:dyDescent="0.25">
      <c r="A1210" s="103" t="s">
        <v>6592</v>
      </c>
      <c r="B1210" s="101" t="s">
        <v>2068</v>
      </c>
      <c r="C1210" s="101" t="s">
        <v>4155</v>
      </c>
      <c r="D1210" s="101" t="s">
        <v>6593</v>
      </c>
      <c r="E1210" s="101" t="s">
        <v>6372</v>
      </c>
      <c r="F1210" s="102">
        <v>11.67</v>
      </c>
      <c r="G1210" s="102">
        <v>11.87</v>
      </c>
      <c r="H1210" s="102">
        <v>9.34</v>
      </c>
      <c r="I1210" s="102"/>
      <c r="J1210" s="445"/>
      <c r="K1210" s="258">
        <f>ROUND(SUMIF('VGT-Bewegungsdaten'!B:B,A1210,'VGT-Bewegungsdaten'!D:D),3)</f>
        <v>0</v>
      </c>
      <c r="L1210" s="259">
        <f>ROUND(SUMIF('VGT-Bewegungsdaten'!B:B,$A1210,'VGT-Bewegungsdaten'!E:E),5)</f>
        <v>0</v>
      </c>
      <c r="N1210" s="298" t="s">
        <v>4918</v>
      </c>
      <c r="O1210" s="298" t="s">
        <v>4925</v>
      </c>
      <c r="P1210" s="261">
        <f>ROUND(SUMIF('AV-Bewegungsdaten'!B:B,A1210,'AV-Bewegungsdaten'!D:D),3)</f>
        <v>0</v>
      </c>
      <c r="Q1210" s="259">
        <f>ROUND(SUMIF('AV-Bewegungsdaten'!B:B,$A1210,'AV-Bewegungsdaten'!E:E),5)</f>
        <v>0</v>
      </c>
      <c r="S1210" s="444"/>
      <c r="T1210" s="444"/>
      <c r="U1210" s="261">
        <f>ROUND(SUMIF('DV-Bewegungsdaten'!B:B,A1210,'DV-Bewegungsdaten'!D:D),3)</f>
        <v>0</v>
      </c>
      <c r="V1210" s="259">
        <f>ROUND(SUMIF('DV-Bewegungsdaten'!B:B,A1210,'DV-Bewegungsdaten'!E:E),5)</f>
        <v>0</v>
      </c>
      <c r="X1210" s="444"/>
      <c r="Y1210" s="444"/>
      <c r="AK1210" s="305"/>
    </row>
    <row r="1211" spans="1:37" ht="15" customHeight="1" x14ac:dyDescent="0.25">
      <c r="A1211" s="103" t="s">
        <v>2497</v>
      </c>
      <c r="B1211" s="101" t="s">
        <v>2068</v>
      </c>
      <c r="C1211" s="101" t="s">
        <v>3991</v>
      </c>
      <c r="D1211" s="101" t="s">
        <v>2442</v>
      </c>
      <c r="E1211" s="101" t="s">
        <v>2443</v>
      </c>
      <c r="F1211" s="102">
        <v>11.67</v>
      </c>
      <c r="G1211" s="102">
        <v>11.87</v>
      </c>
      <c r="H1211" s="102">
        <v>9.34</v>
      </c>
      <c r="I1211" s="102"/>
      <c r="J1211" s="445"/>
      <c r="K1211" s="258">
        <f>ROUND(SUMIF('VGT-Bewegungsdaten'!B:B,A1211,'VGT-Bewegungsdaten'!D:D),3)</f>
        <v>0</v>
      </c>
      <c r="L1211" s="259">
        <f>ROUND(SUMIF('VGT-Bewegungsdaten'!B:B,$A1211,'VGT-Bewegungsdaten'!E:E),5)</f>
        <v>0</v>
      </c>
      <c r="N1211" s="298" t="s">
        <v>4918</v>
      </c>
      <c r="O1211" s="298" t="s">
        <v>4925</v>
      </c>
      <c r="P1211" s="261">
        <f>ROUND(SUMIF('AV-Bewegungsdaten'!B:B,A1211,'AV-Bewegungsdaten'!D:D),3)</f>
        <v>0</v>
      </c>
      <c r="Q1211" s="259">
        <f>ROUND(SUMIF('AV-Bewegungsdaten'!B:B,$A1211,'AV-Bewegungsdaten'!E:E),5)</f>
        <v>0</v>
      </c>
      <c r="S1211" s="444"/>
      <c r="T1211" s="444"/>
      <c r="U1211" s="261">
        <f>ROUND(SUMIF('DV-Bewegungsdaten'!B:B,A1211,'DV-Bewegungsdaten'!D:D),3)</f>
        <v>0</v>
      </c>
      <c r="V1211" s="259">
        <f>ROUND(SUMIF('DV-Bewegungsdaten'!B:B,A1211,'DV-Bewegungsdaten'!E:E),5)</f>
        <v>0</v>
      </c>
      <c r="X1211" s="444"/>
      <c r="Y1211" s="444"/>
      <c r="AK1211" s="305"/>
    </row>
    <row r="1212" spans="1:37" ht="15" customHeight="1" x14ac:dyDescent="0.25">
      <c r="A1212" s="103" t="s">
        <v>2498</v>
      </c>
      <c r="B1212" s="101" t="s">
        <v>2068</v>
      </c>
      <c r="C1212" s="101" t="s">
        <v>3991</v>
      </c>
      <c r="D1212" s="101" t="s">
        <v>2445</v>
      </c>
      <c r="E1212" s="101" t="s">
        <v>2446</v>
      </c>
      <c r="F1212" s="102">
        <v>13.67</v>
      </c>
      <c r="G1212" s="102">
        <v>13.87</v>
      </c>
      <c r="H1212" s="102">
        <v>10.94</v>
      </c>
      <c r="I1212" s="102"/>
      <c r="J1212" s="445"/>
      <c r="K1212" s="258">
        <f>ROUND(SUMIF('VGT-Bewegungsdaten'!B:B,A1212,'VGT-Bewegungsdaten'!D:D),3)</f>
        <v>0</v>
      </c>
      <c r="L1212" s="259">
        <f>ROUND(SUMIF('VGT-Bewegungsdaten'!B:B,$A1212,'VGT-Bewegungsdaten'!E:E),5)</f>
        <v>0</v>
      </c>
      <c r="N1212" s="298" t="s">
        <v>4918</v>
      </c>
      <c r="O1212" s="298" t="s">
        <v>4925</v>
      </c>
      <c r="P1212" s="261">
        <f>ROUND(SUMIF('AV-Bewegungsdaten'!B:B,A1212,'AV-Bewegungsdaten'!D:D),3)</f>
        <v>0</v>
      </c>
      <c r="Q1212" s="259">
        <f>ROUND(SUMIF('AV-Bewegungsdaten'!B:B,$A1212,'AV-Bewegungsdaten'!E:E),5)</f>
        <v>0</v>
      </c>
      <c r="S1212" s="444"/>
      <c r="T1212" s="444"/>
      <c r="U1212" s="261">
        <f>ROUND(SUMIF('DV-Bewegungsdaten'!B:B,A1212,'DV-Bewegungsdaten'!D:D),3)</f>
        <v>0</v>
      </c>
      <c r="V1212" s="259">
        <f>ROUND(SUMIF('DV-Bewegungsdaten'!B:B,A1212,'DV-Bewegungsdaten'!E:E),5)</f>
        <v>0</v>
      </c>
      <c r="X1212" s="444"/>
      <c r="Y1212" s="444"/>
      <c r="AK1212" s="305"/>
    </row>
    <row r="1213" spans="1:37" ht="15" customHeight="1" x14ac:dyDescent="0.25">
      <c r="A1213" s="103" t="s">
        <v>573</v>
      </c>
      <c r="B1213" s="101" t="s">
        <v>2068</v>
      </c>
      <c r="C1213" s="101" t="s">
        <v>3991</v>
      </c>
      <c r="D1213" s="101" t="s">
        <v>1</v>
      </c>
      <c r="E1213" s="101" t="s">
        <v>1533</v>
      </c>
      <c r="F1213" s="102">
        <v>14.67</v>
      </c>
      <c r="G1213" s="102">
        <v>14.87</v>
      </c>
      <c r="H1213" s="102">
        <v>11.74</v>
      </c>
      <c r="I1213" s="102"/>
      <c r="J1213" s="445"/>
      <c r="K1213" s="258">
        <f>ROUND(SUMIF('VGT-Bewegungsdaten'!B:B,A1213,'VGT-Bewegungsdaten'!D:D),3)</f>
        <v>0</v>
      </c>
      <c r="L1213" s="259">
        <f>ROUND(SUMIF('VGT-Bewegungsdaten'!B:B,$A1213,'VGT-Bewegungsdaten'!E:E),5)</f>
        <v>0</v>
      </c>
      <c r="N1213" s="298" t="s">
        <v>4918</v>
      </c>
      <c r="O1213" s="298" t="s">
        <v>4925</v>
      </c>
      <c r="P1213" s="261">
        <f>ROUND(SUMIF('AV-Bewegungsdaten'!B:B,A1213,'AV-Bewegungsdaten'!D:D),3)</f>
        <v>0</v>
      </c>
      <c r="Q1213" s="259">
        <f>ROUND(SUMIF('AV-Bewegungsdaten'!B:B,$A1213,'AV-Bewegungsdaten'!E:E),5)</f>
        <v>0</v>
      </c>
      <c r="S1213" s="444"/>
      <c r="T1213" s="444"/>
      <c r="U1213" s="261">
        <f>ROUND(SUMIF('DV-Bewegungsdaten'!B:B,A1213,'DV-Bewegungsdaten'!D:D),3)</f>
        <v>0</v>
      </c>
      <c r="V1213" s="259">
        <f>ROUND(SUMIF('DV-Bewegungsdaten'!B:B,A1213,'DV-Bewegungsdaten'!E:E),5)</f>
        <v>0</v>
      </c>
      <c r="X1213" s="444"/>
      <c r="Y1213" s="444"/>
      <c r="AK1213" s="305"/>
    </row>
    <row r="1214" spans="1:37" ht="15" customHeight="1" x14ac:dyDescent="0.25">
      <c r="A1214" s="103" t="s">
        <v>574</v>
      </c>
      <c r="B1214" s="101" t="s">
        <v>2068</v>
      </c>
      <c r="C1214" s="101" t="s">
        <v>3991</v>
      </c>
      <c r="D1214" s="101" t="s">
        <v>3</v>
      </c>
      <c r="E1214" s="101" t="s">
        <v>1536</v>
      </c>
      <c r="F1214" s="102">
        <v>14.67</v>
      </c>
      <c r="G1214" s="102">
        <v>14.87</v>
      </c>
      <c r="H1214" s="102">
        <v>11.74</v>
      </c>
      <c r="I1214" s="102"/>
      <c r="J1214" s="445"/>
      <c r="K1214" s="258">
        <f>ROUND(SUMIF('VGT-Bewegungsdaten'!B:B,A1214,'VGT-Bewegungsdaten'!D:D),3)</f>
        <v>0</v>
      </c>
      <c r="L1214" s="259">
        <f>ROUND(SUMIF('VGT-Bewegungsdaten'!B:B,$A1214,'VGT-Bewegungsdaten'!E:E),5)</f>
        <v>0</v>
      </c>
      <c r="N1214" s="298" t="s">
        <v>4918</v>
      </c>
      <c r="O1214" s="298" t="s">
        <v>4925</v>
      </c>
      <c r="P1214" s="261">
        <f>ROUND(SUMIF('AV-Bewegungsdaten'!B:B,A1214,'AV-Bewegungsdaten'!D:D),3)</f>
        <v>0</v>
      </c>
      <c r="Q1214" s="259">
        <f>ROUND(SUMIF('AV-Bewegungsdaten'!B:B,$A1214,'AV-Bewegungsdaten'!E:E),5)</f>
        <v>0</v>
      </c>
      <c r="S1214" s="444"/>
      <c r="T1214" s="444"/>
      <c r="U1214" s="261">
        <f>ROUND(SUMIF('DV-Bewegungsdaten'!B:B,A1214,'DV-Bewegungsdaten'!D:D),3)</f>
        <v>0</v>
      </c>
      <c r="V1214" s="259">
        <f>ROUND(SUMIF('DV-Bewegungsdaten'!B:B,A1214,'DV-Bewegungsdaten'!E:E),5)</f>
        <v>0</v>
      </c>
      <c r="X1214" s="444"/>
      <c r="Y1214" s="444"/>
      <c r="AK1214" s="305"/>
    </row>
    <row r="1215" spans="1:37" ht="15" customHeight="1" x14ac:dyDescent="0.25">
      <c r="A1215" s="103" t="s">
        <v>2746</v>
      </c>
      <c r="B1215" s="101" t="s">
        <v>2068</v>
      </c>
      <c r="C1215" s="101" t="s">
        <v>3991</v>
      </c>
      <c r="D1215" s="101" t="s">
        <v>2652</v>
      </c>
      <c r="E1215" s="101" t="s">
        <v>2536</v>
      </c>
      <c r="F1215" s="102">
        <v>14.64</v>
      </c>
      <c r="G1215" s="102">
        <v>14.84</v>
      </c>
      <c r="H1215" s="102">
        <v>11.71</v>
      </c>
      <c r="I1215" s="102"/>
      <c r="J1215" s="445"/>
      <c r="K1215" s="258">
        <f>ROUND(SUMIF('VGT-Bewegungsdaten'!B:B,A1215,'VGT-Bewegungsdaten'!D:D),3)</f>
        <v>0</v>
      </c>
      <c r="L1215" s="259">
        <f>ROUND(SUMIF('VGT-Bewegungsdaten'!B:B,$A1215,'VGT-Bewegungsdaten'!E:E),5)</f>
        <v>0</v>
      </c>
      <c r="N1215" s="298" t="s">
        <v>4918</v>
      </c>
      <c r="O1215" s="298" t="s">
        <v>4925</v>
      </c>
      <c r="P1215" s="261">
        <f>ROUND(SUMIF('AV-Bewegungsdaten'!B:B,A1215,'AV-Bewegungsdaten'!D:D),3)</f>
        <v>0</v>
      </c>
      <c r="Q1215" s="259">
        <f>ROUND(SUMIF('AV-Bewegungsdaten'!B:B,$A1215,'AV-Bewegungsdaten'!E:E),5)</f>
        <v>0</v>
      </c>
      <c r="S1215" s="444"/>
      <c r="T1215" s="444"/>
      <c r="U1215" s="261">
        <f>ROUND(SUMIF('DV-Bewegungsdaten'!B:B,A1215,'DV-Bewegungsdaten'!D:D),3)</f>
        <v>0</v>
      </c>
      <c r="V1215" s="259">
        <f>ROUND(SUMIF('DV-Bewegungsdaten'!B:B,A1215,'DV-Bewegungsdaten'!E:E),5)</f>
        <v>0</v>
      </c>
      <c r="X1215" s="444"/>
      <c r="Y1215" s="444"/>
      <c r="AK1215" s="305"/>
    </row>
    <row r="1216" spans="1:37" ht="15" customHeight="1" x14ac:dyDescent="0.25">
      <c r="A1216" s="103" t="s">
        <v>3489</v>
      </c>
      <c r="B1216" s="101" t="s">
        <v>2068</v>
      </c>
      <c r="C1216" s="101" t="s">
        <v>3991</v>
      </c>
      <c r="D1216" s="101" t="s">
        <v>3395</v>
      </c>
      <c r="E1216" s="101" t="s">
        <v>3279</v>
      </c>
      <c r="F1216" s="102">
        <v>14.61</v>
      </c>
      <c r="G1216" s="102">
        <v>14.809999999999999</v>
      </c>
      <c r="H1216" s="102">
        <v>11.69</v>
      </c>
      <c r="I1216" s="102"/>
      <c r="J1216" s="445"/>
      <c r="K1216" s="258">
        <f>ROUND(SUMIF('VGT-Bewegungsdaten'!B:B,A1216,'VGT-Bewegungsdaten'!D:D),3)</f>
        <v>0</v>
      </c>
      <c r="L1216" s="259">
        <f>ROUND(SUMIF('VGT-Bewegungsdaten'!B:B,$A1216,'VGT-Bewegungsdaten'!E:E),5)</f>
        <v>0</v>
      </c>
      <c r="N1216" s="298" t="s">
        <v>4918</v>
      </c>
      <c r="O1216" s="298" t="s">
        <v>4925</v>
      </c>
      <c r="P1216" s="261">
        <f>ROUND(SUMIF('AV-Bewegungsdaten'!B:B,A1216,'AV-Bewegungsdaten'!D:D),3)</f>
        <v>0</v>
      </c>
      <c r="Q1216" s="259">
        <f>ROUND(SUMIF('AV-Bewegungsdaten'!B:B,$A1216,'AV-Bewegungsdaten'!E:E),5)</f>
        <v>0</v>
      </c>
      <c r="S1216" s="444"/>
      <c r="T1216" s="444"/>
      <c r="U1216" s="261">
        <f>ROUND(SUMIF('DV-Bewegungsdaten'!B:B,A1216,'DV-Bewegungsdaten'!D:D),3)</f>
        <v>0</v>
      </c>
      <c r="V1216" s="259">
        <f>ROUND(SUMIF('DV-Bewegungsdaten'!B:B,A1216,'DV-Bewegungsdaten'!E:E),5)</f>
        <v>0</v>
      </c>
      <c r="X1216" s="444"/>
      <c r="Y1216" s="444"/>
      <c r="AK1216" s="305"/>
    </row>
    <row r="1217" spans="1:37" ht="15" customHeight="1" x14ac:dyDescent="0.25">
      <c r="A1217" s="103" t="s">
        <v>4252</v>
      </c>
      <c r="B1217" s="101" t="s">
        <v>2068</v>
      </c>
      <c r="C1217" s="101" t="s">
        <v>3991</v>
      </c>
      <c r="D1217" s="101" t="s">
        <v>4157</v>
      </c>
      <c r="E1217" s="101" t="s">
        <v>4040</v>
      </c>
      <c r="F1217" s="102">
        <v>14.58</v>
      </c>
      <c r="G1217" s="102">
        <v>14.78</v>
      </c>
      <c r="H1217" s="102">
        <v>11.66</v>
      </c>
      <c r="I1217" s="102"/>
      <c r="J1217" s="445"/>
      <c r="K1217" s="258">
        <f>ROUND(SUMIF('VGT-Bewegungsdaten'!B:B,A1217,'VGT-Bewegungsdaten'!D:D),3)</f>
        <v>0</v>
      </c>
      <c r="L1217" s="259">
        <f>ROUND(SUMIF('VGT-Bewegungsdaten'!B:B,$A1217,'VGT-Bewegungsdaten'!E:E),5)</f>
        <v>0</v>
      </c>
      <c r="N1217" s="298" t="s">
        <v>4918</v>
      </c>
      <c r="O1217" s="298" t="s">
        <v>4925</v>
      </c>
      <c r="P1217" s="261">
        <f>ROUND(SUMIF('AV-Bewegungsdaten'!B:B,A1217,'AV-Bewegungsdaten'!D:D),3)</f>
        <v>0</v>
      </c>
      <c r="Q1217" s="259">
        <f>ROUND(SUMIF('AV-Bewegungsdaten'!B:B,$A1217,'AV-Bewegungsdaten'!E:E),5)</f>
        <v>0</v>
      </c>
      <c r="S1217" s="444"/>
      <c r="T1217" s="444"/>
      <c r="U1217" s="261">
        <f>ROUND(SUMIF('DV-Bewegungsdaten'!B:B,A1217,'DV-Bewegungsdaten'!D:D),3)</f>
        <v>0</v>
      </c>
      <c r="V1217" s="259">
        <f>ROUND(SUMIF('DV-Bewegungsdaten'!B:B,A1217,'DV-Bewegungsdaten'!E:E),5)</f>
        <v>0</v>
      </c>
      <c r="X1217" s="444"/>
      <c r="Y1217" s="444"/>
      <c r="AK1217" s="305"/>
    </row>
    <row r="1218" spans="1:37" ht="15" customHeight="1" x14ac:dyDescent="0.25">
      <c r="A1218" s="103" t="s">
        <v>6962</v>
      </c>
      <c r="B1218" s="101" t="s">
        <v>2068</v>
      </c>
      <c r="C1218" s="101" t="s">
        <v>3991</v>
      </c>
      <c r="D1218" s="101" t="s">
        <v>6963</v>
      </c>
      <c r="E1218" s="101" t="s">
        <v>6372</v>
      </c>
      <c r="F1218" s="102">
        <v>14.44</v>
      </c>
      <c r="G1218" s="102">
        <v>14.64</v>
      </c>
      <c r="H1218" s="102">
        <v>11.55</v>
      </c>
      <c r="I1218" s="102"/>
      <c r="J1218" s="445"/>
      <c r="K1218" s="258">
        <f>ROUND(SUMIF('VGT-Bewegungsdaten'!B:B,A1218,'VGT-Bewegungsdaten'!D:D),3)</f>
        <v>0</v>
      </c>
      <c r="L1218" s="259">
        <f>ROUND(SUMIF('VGT-Bewegungsdaten'!B:B,$A1218,'VGT-Bewegungsdaten'!E:E),5)</f>
        <v>0</v>
      </c>
      <c r="N1218" s="298" t="s">
        <v>4918</v>
      </c>
      <c r="O1218" s="298" t="s">
        <v>4925</v>
      </c>
      <c r="P1218" s="261">
        <f>ROUND(SUMIF('AV-Bewegungsdaten'!B:B,A1218,'AV-Bewegungsdaten'!D:D),3)</f>
        <v>0</v>
      </c>
      <c r="Q1218" s="259">
        <f>ROUND(SUMIF('AV-Bewegungsdaten'!B:B,$A1218,'AV-Bewegungsdaten'!E:E),5)</f>
        <v>0</v>
      </c>
      <c r="S1218" s="444"/>
      <c r="T1218" s="444"/>
      <c r="U1218" s="261">
        <f>ROUND(SUMIF('DV-Bewegungsdaten'!B:B,A1218,'DV-Bewegungsdaten'!D:D),3)</f>
        <v>0</v>
      </c>
      <c r="V1218" s="259">
        <f>ROUND(SUMIF('DV-Bewegungsdaten'!B:B,A1218,'DV-Bewegungsdaten'!E:E),5)</f>
        <v>0</v>
      </c>
      <c r="X1218" s="444"/>
      <c r="Y1218" s="444"/>
      <c r="AK1218" s="305"/>
    </row>
    <row r="1219" spans="1:37" ht="15" customHeight="1" x14ac:dyDescent="0.25">
      <c r="A1219" s="103" t="s">
        <v>575</v>
      </c>
      <c r="B1219" s="101" t="s">
        <v>2068</v>
      </c>
      <c r="C1219" s="101" t="s">
        <v>3991</v>
      </c>
      <c r="D1219" s="101" t="s">
        <v>5</v>
      </c>
      <c r="E1219" s="101" t="s">
        <v>2443</v>
      </c>
      <c r="F1219" s="102">
        <v>12.67</v>
      </c>
      <c r="G1219" s="102">
        <v>12.87</v>
      </c>
      <c r="H1219" s="102">
        <v>10.14</v>
      </c>
      <c r="I1219" s="102"/>
      <c r="J1219" s="445"/>
      <c r="K1219" s="258">
        <f>ROUND(SUMIF('VGT-Bewegungsdaten'!B:B,A1219,'VGT-Bewegungsdaten'!D:D),3)</f>
        <v>0</v>
      </c>
      <c r="L1219" s="259">
        <f>ROUND(SUMIF('VGT-Bewegungsdaten'!B:B,$A1219,'VGT-Bewegungsdaten'!E:E),5)</f>
        <v>0</v>
      </c>
      <c r="N1219" s="298" t="s">
        <v>4918</v>
      </c>
      <c r="O1219" s="298" t="s">
        <v>4925</v>
      </c>
      <c r="P1219" s="261">
        <f>ROUND(SUMIF('AV-Bewegungsdaten'!B:B,A1219,'AV-Bewegungsdaten'!D:D),3)</f>
        <v>0</v>
      </c>
      <c r="Q1219" s="259">
        <f>ROUND(SUMIF('AV-Bewegungsdaten'!B:B,$A1219,'AV-Bewegungsdaten'!E:E),5)</f>
        <v>0</v>
      </c>
      <c r="S1219" s="444"/>
      <c r="T1219" s="444"/>
      <c r="U1219" s="261">
        <f>ROUND(SUMIF('DV-Bewegungsdaten'!B:B,A1219,'DV-Bewegungsdaten'!D:D),3)</f>
        <v>0</v>
      </c>
      <c r="V1219" s="259">
        <f>ROUND(SUMIF('DV-Bewegungsdaten'!B:B,A1219,'DV-Bewegungsdaten'!E:E),5)</f>
        <v>0</v>
      </c>
      <c r="X1219" s="444"/>
      <c r="Y1219" s="444"/>
      <c r="AK1219" s="305"/>
    </row>
    <row r="1220" spans="1:37" ht="15" customHeight="1" x14ac:dyDescent="0.25">
      <c r="A1220" s="103" t="s">
        <v>576</v>
      </c>
      <c r="B1220" s="101" t="s">
        <v>2068</v>
      </c>
      <c r="C1220" s="101" t="s">
        <v>3991</v>
      </c>
      <c r="D1220" s="101" t="s">
        <v>7</v>
      </c>
      <c r="E1220" s="101" t="s">
        <v>2446</v>
      </c>
      <c r="F1220" s="102">
        <v>14.67</v>
      </c>
      <c r="G1220" s="102">
        <v>14.87</v>
      </c>
      <c r="H1220" s="102">
        <v>11.74</v>
      </c>
      <c r="I1220" s="102"/>
      <c r="J1220" s="445"/>
      <c r="K1220" s="258">
        <f>ROUND(SUMIF('VGT-Bewegungsdaten'!B:B,A1220,'VGT-Bewegungsdaten'!D:D),3)</f>
        <v>0</v>
      </c>
      <c r="L1220" s="259">
        <f>ROUND(SUMIF('VGT-Bewegungsdaten'!B:B,$A1220,'VGT-Bewegungsdaten'!E:E),5)</f>
        <v>0</v>
      </c>
      <c r="N1220" s="298" t="s">
        <v>4918</v>
      </c>
      <c r="O1220" s="298" t="s">
        <v>4925</v>
      </c>
      <c r="P1220" s="261">
        <f>ROUND(SUMIF('AV-Bewegungsdaten'!B:B,A1220,'AV-Bewegungsdaten'!D:D),3)</f>
        <v>0</v>
      </c>
      <c r="Q1220" s="259">
        <f>ROUND(SUMIF('AV-Bewegungsdaten'!B:B,$A1220,'AV-Bewegungsdaten'!E:E),5)</f>
        <v>0</v>
      </c>
      <c r="S1220" s="444"/>
      <c r="T1220" s="444"/>
      <c r="U1220" s="261">
        <f>ROUND(SUMIF('DV-Bewegungsdaten'!B:B,A1220,'DV-Bewegungsdaten'!D:D),3)</f>
        <v>0</v>
      </c>
      <c r="V1220" s="259">
        <f>ROUND(SUMIF('DV-Bewegungsdaten'!B:B,A1220,'DV-Bewegungsdaten'!E:E),5)</f>
        <v>0</v>
      </c>
      <c r="X1220" s="444"/>
      <c r="Y1220" s="444"/>
      <c r="AK1220" s="305"/>
    </row>
    <row r="1221" spans="1:37" ht="15" customHeight="1" x14ac:dyDescent="0.25">
      <c r="A1221" s="103" t="s">
        <v>577</v>
      </c>
      <c r="B1221" s="101" t="s">
        <v>2068</v>
      </c>
      <c r="C1221" s="101" t="s">
        <v>3991</v>
      </c>
      <c r="D1221" s="101" t="s">
        <v>9</v>
      </c>
      <c r="E1221" s="101" t="s">
        <v>1533</v>
      </c>
      <c r="F1221" s="102">
        <v>15.67</v>
      </c>
      <c r="G1221" s="102">
        <v>15.87</v>
      </c>
      <c r="H1221" s="102">
        <v>12.54</v>
      </c>
      <c r="I1221" s="102"/>
      <c r="J1221" s="445"/>
      <c r="K1221" s="258">
        <f>ROUND(SUMIF('VGT-Bewegungsdaten'!B:B,A1221,'VGT-Bewegungsdaten'!D:D),3)</f>
        <v>0</v>
      </c>
      <c r="L1221" s="259">
        <f>ROUND(SUMIF('VGT-Bewegungsdaten'!B:B,$A1221,'VGT-Bewegungsdaten'!E:E),5)</f>
        <v>0</v>
      </c>
      <c r="N1221" s="298" t="s">
        <v>4918</v>
      </c>
      <c r="O1221" s="298" t="s">
        <v>4925</v>
      </c>
      <c r="P1221" s="261">
        <f>ROUND(SUMIF('AV-Bewegungsdaten'!B:B,A1221,'AV-Bewegungsdaten'!D:D),3)</f>
        <v>0</v>
      </c>
      <c r="Q1221" s="259">
        <f>ROUND(SUMIF('AV-Bewegungsdaten'!B:B,$A1221,'AV-Bewegungsdaten'!E:E),5)</f>
        <v>0</v>
      </c>
      <c r="S1221" s="444"/>
      <c r="T1221" s="444"/>
      <c r="U1221" s="261">
        <f>ROUND(SUMIF('DV-Bewegungsdaten'!B:B,A1221,'DV-Bewegungsdaten'!D:D),3)</f>
        <v>0</v>
      </c>
      <c r="V1221" s="259">
        <f>ROUND(SUMIF('DV-Bewegungsdaten'!B:B,A1221,'DV-Bewegungsdaten'!E:E),5)</f>
        <v>0</v>
      </c>
      <c r="X1221" s="444"/>
      <c r="Y1221" s="444"/>
      <c r="AK1221" s="305"/>
    </row>
    <row r="1222" spans="1:37" ht="15" customHeight="1" x14ac:dyDescent="0.25">
      <c r="A1222" s="103" t="s">
        <v>578</v>
      </c>
      <c r="B1222" s="101" t="s">
        <v>2068</v>
      </c>
      <c r="C1222" s="101" t="s">
        <v>3991</v>
      </c>
      <c r="D1222" s="101" t="s">
        <v>11</v>
      </c>
      <c r="E1222" s="101" t="s">
        <v>1536</v>
      </c>
      <c r="F1222" s="102">
        <v>15.67</v>
      </c>
      <c r="G1222" s="102">
        <v>15.87</v>
      </c>
      <c r="H1222" s="102">
        <v>12.54</v>
      </c>
      <c r="I1222" s="102"/>
      <c r="J1222" s="445"/>
      <c r="K1222" s="258">
        <f>ROUND(SUMIF('VGT-Bewegungsdaten'!B:B,A1222,'VGT-Bewegungsdaten'!D:D),3)</f>
        <v>0</v>
      </c>
      <c r="L1222" s="259">
        <f>ROUND(SUMIF('VGT-Bewegungsdaten'!B:B,$A1222,'VGT-Bewegungsdaten'!E:E),5)</f>
        <v>0</v>
      </c>
      <c r="N1222" s="298" t="s">
        <v>4918</v>
      </c>
      <c r="O1222" s="298" t="s">
        <v>4925</v>
      </c>
      <c r="P1222" s="261">
        <f>ROUND(SUMIF('AV-Bewegungsdaten'!B:B,A1222,'AV-Bewegungsdaten'!D:D),3)</f>
        <v>0</v>
      </c>
      <c r="Q1222" s="259">
        <f>ROUND(SUMIF('AV-Bewegungsdaten'!B:B,$A1222,'AV-Bewegungsdaten'!E:E),5)</f>
        <v>0</v>
      </c>
      <c r="S1222" s="444"/>
      <c r="T1222" s="444"/>
      <c r="U1222" s="261">
        <f>ROUND(SUMIF('DV-Bewegungsdaten'!B:B,A1222,'DV-Bewegungsdaten'!D:D),3)</f>
        <v>0</v>
      </c>
      <c r="V1222" s="259">
        <f>ROUND(SUMIF('DV-Bewegungsdaten'!B:B,A1222,'DV-Bewegungsdaten'!E:E),5)</f>
        <v>0</v>
      </c>
      <c r="X1222" s="444"/>
      <c r="Y1222" s="444"/>
      <c r="AK1222" s="305"/>
    </row>
    <row r="1223" spans="1:37" ht="15" customHeight="1" x14ac:dyDescent="0.25">
      <c r="A1223" s="103" t="s">
        <v>2747</v>
      </c>
      <c r="B1223" s="101" t="s">
        <v>2068</v>
      </c>
      <c r="C1223" s="101" t="s">
        <v>3991</v>
      </c>
      <c r="D1223" s="101" t="s">
        <v>2654</v>
      </c>
      <c r="E1223" s="101" t="s">
        <v>2536</v>
      </c>
      <c r="F1223" s="102">
        <v>15.64</v>
      </c>
      <c r="G1223" s="102">
        <v>15.84</v>
      </c>
      <c r="H1223" s="102">
        <v>12.51</v>
      </c>
      <c r="I1223" s="102"/>
      <c r="J1223" s="445"/>
      <c r="K1223" s="258">
        <f>ROUND(SUMIF('VGT-Bewegungsdaten'!B:B,A1223,'VGT-Bewegungsdaten'!D:D),3)</f>
        <v>0</v>
      </c>
      <c r="L1223" s="259">
        <f>ROUND(SUMIF('VGT-Bewegungsdaten'!B:B,$A1223,'VGT-Bewegungsdaten'!E:E),5)</f>
        <v>0</v>
      </c>
      <c r="N1223" s="298" t="s">
        <v>4918</v>
      </c>
      <c r="O1223" s="298" t="s">
        <v>4925</v>
      </c>
      <c r="P1223" s="261">
        <f>ROUND(SUMIF('AV-Bewegungsdaten'!B:B,A1223,'AV-Bewegungsdaten'!D:D),3)</f>
        <v>0</v>
      </c>
      <c r="Q1223" s="259">
        <f>ROUND(SUMIF('AV-Bewegungsdaten'!B:B,$A1223,'AV-Bewegungsdaten'!E:E),5)</f>
        <v>0</v>
      </c>
      <c r="S1223" s="444"/>
      <c r="T1223" s="444"/>
      <c r="U1223" s="261">
        <f>ROUND(SUMIF('DV-Bewegungsdaten'!B:B,A1223,'DV-Bewegungsdaten'!D:D),3)</f>
        <v>0</v>
      </c>
      <c r="V1223" s="259">
        <f>ROUND(SUMIF('DV-Bewegungsdaten'!B:B,A1223,'DV-Bewegungsdaten'!E:E),5)</f>
        <v>0</v>
      </c>
      <c r="X1223" s="444"/>
      <c r="Y1223" s="444"/>
      <c r="AK1223" s="305"/>
    </row>
    <row r="1224" spans="1:37" ht="15" customHeight="1" x14ac:dyDescent="0.25">
      <c r="A1224" s="103" t="s">
        <v>3490</v>
      </c>
      <c r="B1224" s="101" t="s">
        <v>2068</v>
      </c>
      <c r="C1224" s="101" t="s">
        <v>3991</v>
      </c>
      <c r="D1224" s="101" t="s">
        <v>3397</v>
      </c>
      <c r="E1224" s="101" t="s">
        <v>3279</v>
      </c>
      <c r="F1224" s="102">
        <v>15.61</v>
      </c>
      <c r="G1224" s="102">
        <v>15.809999999999999</v>
      </c>
      <c r="H1224" s="102">
        <v>12.49</v>
      </c>
      <c r="I1224" s="102"/>
      <c r="J1224" s="445"/>
      <c r="K1224" s="258">
        <f>ROUND(SUMIF('VGT-Bewegungsdaten'!B:B,A1224,'VGT-Bewegungsdaten'!D:D),3)</f>
        <v>0</v>
      </c>
      <c r="L1224" s="259">
        <f>ROUND(SUMIF('VGT-Bewegungsdaten'!B:B,$A1224,'VGT-Bewegungsdaten'!E:E),5)</f>
        <v>0</v>
      </c>
      <c r="N1224" s="298" t="s">
        <v>4918</v>
      </c>
      <c r="O1224" s="298" t="s">
        <v>4925</v>
      </c>
      <c r="P1224" s="261">
        <f>ROUND(SUMIF('AV-Bewegungsdaten'!B:B,A1224,'AV-Bewegungsdaten'!D:D),3)</f>
        <v>0</v>
      </c>
      <c r="Q1224" s="259">
        <f>ROUND(SUMIF('AV-Bewegungsdaten'!B:B,$A1224,'AV-Bewegungsdaten'!E:E),5)</f>
        <v>0</v>
      </c>
      <c r="S1224" s="444"/>
      <c r="T1224" s="444"/>
      <c r="U1224" s="261">
        <f>ROUND(SUMIF('DV-Bewegungsdaten'!B:B,A1224,'DV-Bewegungsdaten'!D:D),3)</f>
        <v>0</v>
      </c>
      <c r="V1224" s="259">
        <f>ROUND(SUMIF('DV-Bewegungsdaten'!B:B,A1224,'DV-Bewegungsdaten'!E:E),5)</f>
        <v>0</v>
      </c>
      <c r="X1224" s="444"/>
      <c r="Y1224" s="444"/>
      <c r="AK1224" s="305"/>
    </row>
    <row r="1225" spans="1:37" ht="15" customHeight="1" x14ac:dyDescent="0.25">
      <c r="A1225" s="103" t="s">
        <v>4253</v>
      </c>
      <c r="B1225" s="101" t="s">
        <v>2068</v>
      </c>
      <c r="C1225" s="101" t="s">
        <v>3991</v>
      </c>
      <c r="D1225" s="101" t="s">
        <v>4159</v>
      </c>
      <c r="E1225" s="101" t="s">
        <v>4040</v>
      </c>
      <c r="F1225" s="102">
        <v>15.58</v>
      </c>
      <c r="G1225" s="102">
        <v>15.78</v>
      </c>
      <c r="H1225" s="102">
        <v>12.46</v>
      </c>
      <c r="I1225" s="102"/>
      <c r="J1225" s="445"/>
      <c r="K1225" s="258">
        <f>ROUND(SUMIF('VGT-Bewegungsdaten'!B:B,A1225,'VGT-Bewegungsdaten'!D:D),3)</f>
        <v>0</v>
      </c>
      <c r="L1225" s="259">
        <f>ROUND(SUMIF('VGT-Bewegungsdaten'!B:B,$A1225,'VGT-Bewegungsdaten'!E:E),5)</f>
        <v>0</v>
      </c>
      <c r="N1225" s="298" t="s">
        <v>4918</v>
      </c>
      <c r="O1225" s="298" t="s">
        <v>4925</v>
      </c>
      <c r="P1225" s="261">
        <f>ROUND(SUMIF('AV-Bewegungsdaten'!B:B,A1225,'AV-Bewegungsdaten'!D:D),3)</f>
        <v>0</v>
      </c>
      <c r="Q1225" s="259">
        <f>ROUND(SUMIF('AV-Bewegungsdaten'!B:B,$A1225,'AV-Bewegungsdaten'!E:E),5)</f>
        <v>0</v>
      </c>
      <c r="S1225" s="444"/>
      <c r="T1225" s="444"/>
      <c r="U1225" s="261">
        <f>ROUND(SUMIF('DV-Bewegungsdaten'!B:B,A1225,'DV-Bewegungsdaten'!D:D),3)</f>
        <v>0</v>
      </c>
      <c r="V1225" s="259">
        <f>ROUND(SUMIF('DV-Bewegungsdaten'!B:B,A1225,'DV-Bewegungsdaten'!E:E),5)</f>
        <v>0</v>
      </c>
      <c r="X1225" s="444"/>
      <c r="Y1225" s="444"/>
      <c r="AK1225" s="305"/>
    </row>
    <row r="1226" spans="1:37" ht="15" customHeight="1" x14ac:dyDescent="0.25">
      <c r="A1226" s="103" t="s">
        <v>2499</v>
      </c>
      <c r="B1226" s="101" t="s">
        <v>2068</v>
      </c>
      <c r="C1226" s="101" t="s">
        <v>3991</v>
      </c>
      <c r="D1226" s="101" t="s">
        <v>2448</v>
      </c>
      <c r="E1226" s="101" t="s">
        <v>2443</v>
      </c>
      <c r="F1226" s="102">
        <v>17.670000000000002</v>
      </c>
      <c r="G1226" s="102">
        <v>17.87</v>
      </c>
      <c r="H1226" s="102">
        <v>14.14</v>
      </c>
      <c r="I1226" s="102"/>
      <c r="J1226" s="445"/>
      <c r="K1226" s="258">
        <f>ROUND(SUMIF('VGT-Bewegungsdaten'!B:B,A1226,'VGT-Bewegungsdaten'!D:D),3)</f>
        <v>0</v>
      </c>
      <c r="L1226" s="259">
        <f>ROUND(SUMIF('VGT-Bewegungsdaten'!B:B,$A1226,'VGT-Bewegungsdaten'!E:E),5)</f>
        <v>0</v>
      </c>
      <c r="N1226" s="298" t="s">
        <v>4918</v>
      </c>
      <c r="O1226" s="298" t="s">
        <v>4925</v>
      </c>
      <c r="P1226" s="261">
        <f>ROUND(SUMIF('AV-Bewegungsdaten'!B:B,A1226,'AV-Bewegungsdaten'!D:D),3)</f>
        <v>0</v>
      </c>
      <c r="Q1226" s="259">
        <f>ROUND(SUMIF('AV-Bewegungsdaten'!B:B,$A1226,'AV-Bewegungsdaten'!E:E),5)</f>
        <v>0</v>
      </c>
      <c r="S1226" s="444"/>
      <c r="T1226" s="444"/>
      <c r="U1226" s="261">
        <f>ROUND(SUMIF('DV-Bewegungsdaten'!B:B,A1226,'DV-Bewegungsdaten'!D:D),3)</f>
        <v>0</v>
      </c>
      <c r="V1226" s="259">
        <f>ROUND(SUMIF('DV-Bewegungsdaten'!B:B,A1226,'DV-Bewegungsdaten'!E:E),5)</f>
        <v>0</v>
      </c>
      <c r="X1226" s="444"/>
      <c r="Y1226" s="444"/>
      <c r="AK1226" s="305"/>
    </row>
    <row r="1227" spans="1:37" ht="15" customHeight="1" x14ac:dyDescent="0.25">
      <c r="A1227" s="103" t="s">
        <v>2500</v>
      </c>
      <c r="B1227" s="101" t="s">
        <v>2068</v>
      </c>
      <c r="C1227" s="101" t="s">
        <v>3991</v>
      </c>
      <c r="D1227" s="101" t="s">
        <v>12</v>
      </c>
      <c r="E1227" s="101" t="s">
        <v>2446</v>
      </c>
      <c r="F1227" s="102">
        <v>19.670000000000002</v>
      </c>
      <c r="G1227" s="102">
        <v>19.87</v>
      </c>
      <c r="H1227" s="102">
        <v>15.74</v>
      </c>
      <c r="I1227" s="102"/>
      <c r="J1227" s="445"/>
      <c r="K1227" s="258">
        <f>ROUND(SUMIF('VGT-Bewegungsdaten'!B:B,A1227,'VGT-Bewegungsdaten'!D:D),3)</f>
        <v>0</v>
      </c>
      <c r="L1227" s="259">
        <f>ROUND(SUMIF('VGT-Bewegungsdaten'!B:B,$A1227,'VGT-Bewegungsdaten'!E:E),5)</f>
        <v>0</v>
      </c>
      <c r="N1227" s="298" t="s">
        <v>4918</v>
      </c>
      <c r="O1227" s="298" t="s">
        <v>4925</v>
      </c>
      <c r="P1227" s="261">
        <f>ROUND(SUMIF('AV-Bewegungsdaten'!B:B,A1227,'AV-Bewegungsdaten'!D:D),3)</f>
        <v>0</v>
      </c>
      <c r="Q1227" s="259">
        <f>ROUND(SUMIF('AV-Bewegungsdaten'!B:B,$A1227,'AV-Bewegungsdaten'!E:E),5)</f>
        <v>0</v>
      </c>
      <c r="S1227" s="444"/>
      <c r="T1227" s="444"/>
      <c r="U1227" s="261">
        <f>ROUND(SUMIF('DV-Bewegungsdaten'!B:B,A1227,'DV-Bewegungsdaten'!D:D),3)</f>
        <v>0</v>
      </c>
      <c r="V1227" s="259">
        <f>ROUND(SUMIF('DV-Bewegungsdaten'!B:B,A1227,'DV-Bewegungsdaten'!E:E),5)</f>
        <v>0</v>
      </c>
      <c r="X1227" s="444"/>
      <c r="Y1227" s="444"/>
      <c r="AK1227" s="305"/>
    </row>
    <row r="1228" spans="1:37" ht="15" customHeight="1" x14ac:dyDescent="0.25">
      <c r="A1228" s="103" t="s">
        <v>579</v>
      </c>
      <c r="B1228" s="101" t="s">
        <v>2068</v>
      </c>
      <c r="C1228" s="101" t="s">
        <v>3991</v>
      </c>
      <c r="D1228" s="101" t="s">
        <v>14</v>
      </c>
      <c r="E1228" s="101" t="s">
        <v>1533</v>
      </c>
      <c r="F1228" s="102">
        <v>20.67</v>
      </c>
      <c r="G1228" s="102">
        <v>20.87</v>
      </c>
      <c r="H1228" s="102">
        <v>16.54</v>
      </c>
      <c r="I1228" s="102"/>
      <c r="J1228" s="445"/>
      <c r="K1228" s="258">
        <f>ROUND(SUMIF('VGT-Bewegungsdaten'!B:B,A1228,'VGT-Bewegungsdaten'!D:D),3)</f>
        <v>0</v>
      </c>
      <c r="L1228" s="259">
        <f>ROUND(SUMIF('VGT-Bewegungsdaten'!B:B,$A1228,'VGT-Bewegungsdaten'!E:E),5)</f>
        <v>0</v>
      </c>
      <c r="N1228" s="298" t="s">
        <v>4918</v>
      </c>
      <c r="O1228" s="298" t="s">
        <v>4925</v>
      </c>
      <c r="P1228" s="261">
        <f>ROUND(SUMIF('AV-Bewegungsdaten'!B:B,A1228,'AV-Bewegungsdaten'!D:D),3)</f>
        <v>0</v>
      </c>
      <c r="Q1228" s="259">
        <f>ROUND(SUMIF('AV-Bewegungsdaten'!B:B,$A1228,'AV-Bewegungsdaten'!E:E),5)</f>
        <v>0</v>
      </c>
      <c r="S1228" s="444"/>
      <c r="T1228" s="444"/>
      <c r="U1228" s="261">
        <f>ROUND(SUMIF('DV-Bewegungsdaten'!B:B,A1228,'DV-Bewegungsdaten'!D:D),3)</f>
        <v>0</v>
      </c>
      <c r="V1228" s="259">
        <f>ROUND(SUMIF('DV-Bewegungsdaten'!B:B,A1228,'DV-Bewegungsdaten'!E:E),5)</f>
        <v>0</v>
      </c>
      <c r="X1228" s="444"/>
      <c r="Y1228" s="444"/>
      <c r="AK1228" s="305"/>
    </row>
    <row r="1229" spans="1:37" ht="15" customHeight="1" x14ac:dyDescent="0.25">
      <c r="A1229" s="103" t="s">
        <v>580</v>
      </c>
      <c r="B1229" s="101" t="s">
        <v>2068</v>
      </c>
      <c r="C1229" s="101" t="s">
        <v>3991</v>
      </c>
      <c r="D1229" s="101" t="s">
        <v>581</v>
      </c>
      <c r="E1229" s="101" t="s">
        <v>1536</v>
      </c>
      <c r="F1229" s="102">
        <v>20.67</v>
      </c>
      <c r="G1229" s="102">
        <v>20.87</v>
      </c>
      <c r="H1229" s="102">
        <v>16.54</v>
      </c>
      <c r="I1229" s="102"/>
      <c r="J1229" s="445"/>
      <c r="K1229" s="258">
        <f>ROUND(SUMIF('VGT-Bewegungsdaten'!B:B,A1229,'VGT-Bewegungsdaten'!D:D),3)</f>
        <v>0</v>
      </c>
      <c r="L1229" s="259">
        <f>ROUND(SUMIF('VGT-Bewegungsdaten'!B:B,$A1229,'VGT-Bewegungsdaten'!E:E),5)</f>
        <v>0</v>
      </c>
      <c r="N1229" s="298" t="s">
        <v>4918</v>
      </c>
      <c r="O1229" s="298" t="s">
        <v>4925</v>
      </c>
      <c r="P1229" s="261">
        <f>ROUND(SUMIF('AV-Bewegungsdaten'!B:B,A1229,'AV-Bewegungsdaten'!D:D),3)</f>
        <v>0</v>
      </c>
      <c r="Q1229" s="259">
        <f>ROUND(SUMIF('AV-Bewegungsdaten'!B:B,$A1229,'AV-Bewegungsdaten'!E:E),5)</f>
        <v>0</v>
      </c>
      <c r="S1229" s="444"/>
      <c r="T1229" s="444"/>
      <c r="U1229" s="261">
        <f>ROUND(SUMIF('DV-Bewegungsdaten'!B:B,A1229,'DV-Bewegungsdaten'!D:D),3)</f>
        <v>0</v>
      </c>
      <c r="V1229" s="259">
        <f>ROUND(SUMIF('DV-Bewegungsdaten'!B:B,A1229,'DV-Bewegungsdaten'!E:E),5)</f>
        <v>0</v>
      </c>
      <c r="X1229" s="444"/>
      <c r="Y1229" s="444"/>
      <c r="AK1229" s="305"/>
    </row>
    <row r="1230" spans="1:37" ht="15" customHeight="1" x14ac:dyDescent="0.25">
      <c r="A1230" s="103" t="s">
        <v>2748</v>
      </c>
      <c r="B1230" s="101" t="s">
        <v>2068</v>
      </c>
      <c r="C1230" s="101" t="s">
        <v>3991</v>
      </c>
      <c r="D1230" s="101" t="s">
        <v>2749</v>
      </c>
      <c r="E1230" s="101" t="s">
        <v>2536</v>
      </c>
      <c r="F1230" s="102">
        <v>20.64</v>
      </c>
      <c r="G1230" s="102">
        <v>20.84</v>
      </c>
      <c r="H1230" s="102">
        <v>16.510000000000002</v>
      </c>
      <c r="I1230" s="102"/>
      <c r="J1230" s="445"/>
      <c r="K1230" s="258">
        <f>ROUND(SUMIF('VGT-Bewegungsdaten'!B:B,A1230,'VGT-Bewegungsdaten'!D:D),3)</f>
        <v>0</v>
      </c>
      <c r="L1230" s="259">
        <f>ROUND(SUMIF('VGT-Bewegungsdaten'!B:B,$A1230,'VGT-Bewegungsdaten'!E:E),5)</f>
        <v>0</v>
      </c>
      <c r="N1230" s="298" t="s">
        <v>4918</v>
      </c>
      <c r="O1230" s="298" t="s">
        <v>4925</v>
      </c>
      <c r="P1230" s="261">
        <f>ROUND(SUMIF('AV-Bewegungsdaten'!B:B,A1230,'AV-Bewegungsdaten'!D:D),3)</f>
        <v>0</v>
      </c>
      <c r="Q1230" s="259">
        <f>ROUND(SUMIF('AV-Bewegungsdaten'!B:B,$A1230,'AV-Bewegungsdaten'!E:E),5)</f>
        <v>0</v>
      </c>
      <c r="S1230" s="444"/>
      <c r="T1230" s="444"/>
      <c r="U1230" s="261">
        <f>ROUND(SUMIF('DV-Bewegungsdaten'!B:B,A1230,'DV-Bewegungsdaten'!D:D),3)</f>
        <v>0</v>
      </c>
      <c r="V1230" s="259">
        <f>ROUND(SUMIF('DV-Bewegungsdaten'!B:B,A1230,'DV-Bewegungsdaten'!E:E),5)</f>
        <v>0</v>
      </c>
      <c r="X1230" s="444"/>
      <c r="Y1230" s="444"/>
      <c r="AK1230" s="305"/>
    </row>
    <row r="1231" spans="1:37" ht="15" customHeight="1" x14ac:dyDescent="0.25">
      <c r="A1231" s="103" t="s">
        <v>3491</v>
      </c>
      <c r="B1231" s="101" t="s">
        <v>2068</v>
      </c>
      <c r="C1231" s="101" t="s">
        <v>3991</v>
      </c>
      <c r="D1231" s="101" t="s">
        <v>3492</v>
      </c>
      <c r="E1231" s="101" t="s">
        <v>3279</v>
      </c>
      <c r="F1231" s="102">
        <v>20.61</v>
      </c>
      <c r="G1231" s="102">
        <v>20.81</v>
      </c>
      <c r="H1231" s="102">
        <v>16.489999999999998</v>
      </c>
      <c r="I1231" s="102"/>
      <c r="J1231" s="445"/>
      <c r="K1231" s="258">
        <f>ROUND(SUMIF('VGT-Bewegungsdaten'!B:B,A1231,'VGT-Bewegungsdaten'!D:D),3)</f>
        <v>0</v>
      </c>
      <c r="L1231" s="259">
        <f>ROUND(SUMIF('VGT-Bewegungsdaten'!B:B,$A1231,'VGT-Bewegungsdaten'!E:E),5)</f>
        <v>0</v>
      </c>
      <c r="N1231" s="298" t="s">
        <v>4918</v>
      </c>
      <c r="O1231" s="298" t="s">
        <v>4925</v>
      </c>
      <c r="P1231" s="261">
        <f>ROUND(SUMIF('AV-Bewegungsdaten'!B:B,A1231,'AV-Bewegungsdaten'!D:D),3)</f>
        <v>0</v>
      </c>
      <c r="Q1231" s="259">
        <f>ROUND(SUMIF('AV-Bewegungsdaten'!B:B,$A1231,'AV-Bewegungsdaten'!E:E),5)</f>
        <v>0</v>
      </c>
      <c r="S1231" s="444"/>
      <c r="T1231" s="444"/>
      <c r="U1231" s="261">
        <f>ROUND(SUMIF('DV-Bewegungsdaten'!B:B,A1231,'DV-Bewegungsdaten'!D:D),3)</f>
        <v>0</v>
      </c>
      <c r="V1231" s="259">
        <f>ROUND(SUMIF('DV-Bewegungsdaten'!B:B,A1231,'DV-Bewegungsdaten'!E:E),5)</f>
        <v>0</v>
      </c>
      <c r="X1231" s="444"/>
      <c r="Y1231" s="444"/>
      <c r="AK1231" s="305"/>
    </row>
    <row r="1232" spans="1:37" ht="15" customHeight="1" x14ac:dyDescent="0.25">
      <c r="A1232" s="103" t="s">
        <v>4254</v>
      </c>
      <c r="B1232" s="101" t="s">
        <v>2068</v>
      </c>
      <c r="C1232" s="101" t="s">
        <v>3991</v>
      </c>
      <c r="D1232" s="101" t="s">
        <v>4255</v>
      </c>
      <c r="E1232" s="101" t="s">
        <v>4040</v>
      </c>
      <c r="F1232" s="102">
        <v>20.58</v>
      </c>
      <c r="G1232" s="102">
        <v>20.779999999999998</v>
      </c>
      <c r="H1232" s="102">
        <v>16.46</v>
      </c>
      <c r="I1232" s="102"/>
      <c r="J1232" s="445"/>
      <c r="K1232" s="258">
        <f>ROUND(SUMIF('VGT-Bewegungsdaten'!B:B,A1232,'VGT-Bewegungsdaten'!D:D),3)</f>
        <v>0</v>
      </c>
      <c r="L1232" s="259">
        <f>ROUND(SUMIF('VGT-Bewegungsdaten'!B:B,$A1232,'VGT-Bewegungsdaten'!E:E),5)</f>
        <v>0</v>
      </c>
      <c r="N1232" s="298" t="s">
        <v>4918</v>
      </c>
      <c r="O1232" s="298" t="s">
        <v>4925</v>
      </c>
      <c r="P1232" s="261">
        <f>ROUND(SUMIF('AV-Bewegungsdaten'!B:B,A1232,'AV-Bewegungsdaten'!D:D),3)</f>
        <v>0</v>
      </c>
      <c r="Q1232" s="259">
        <f>ROUND(SUMIF('AV-Bewegungsdaten'!B:B,$A1232,'AV-Bewegungsdaten'!E:E),5)</f>
        <v>0</v>
      </c>
      <c r="S1232" s="444"/>
      <c r="T1232" s="444"/>
      <c r="U1232" s="261">
        <f>ROUND(SUMIF('DV-Bewegungsdaten'!B:B,A1232,'DV-Bewegungsdaten'!D:D),3)</f>
        <v>0</v>
      </c>
      <c r="V1232" s="259">
        <f>ROUND(SUMIF('DV-Bewegungsdaten'!B:B,A1232,'DV-Bewegungsdaten'!E:E),5)</f>
        <v>0</v>
      </c>
      <c r="X1232" s="444"/>
      <c r="Y1232" s="444"/>
      <c r="AK1232" s="305"/>
    </row>
    <row r="1233" spans="1:37" ht="15" customHeight="1" x14ac:dyDescent="0.25">
      <c r="A1233" s="103" t="s">
        <v>582</v>
      </c>
      <c r="B1233" s="101" t="s">
        <v>2068</v>
      </c>
      <c r="C1233" s="101" t="s">
        <v>3991</v>
      </c>
      <c r="D1233" s="101" t="s">
        <v>18</v>
      </c>
      <c r="E1233" s="101" t="s">
        <v>2443</v>
      </c>
      <c r="F1233" s="102">
        <v>18.670000000000002</v>
      </c>
      <c r="G1233" s="102">
        <v>18.87</v>
      </c>
      <c r="H1233" s="102">
        <v>14.94</v>
      </c>
      <c r="I1233" s="102"/>
      <c r="J1233" s="445"/>
      <c r="K1233" s="258">
        <f>ROUND(SUMIF('VGT-Bewegungsdaten'!B:B,A1233,'VGT-Bewegungsdaten'!D:D),3)</f>
        <v>0</v>
      </c>
      <c r="L1233" s="259">
        <f>ROUND(SUMIF('VGT-Bewegungsdaten'!B:B,$A1233,'VGT-Bewegungsdaten'!E:E),5)</f>
        <v>0</v>
      </c>
      <c r="N1233" s="298" t="s">
        <v>4918</v>
      </c>
      <c r="O1233" s="298" t="s">
        <v>4925</v>
      </c>
      <c r="P1233" s="261">
        <f>ROUND(SUMIF('AV-Bewegungsdaten'!B:B,A1233,'AV-Bewegungsdaten'!D:D),3)</f>
        <v>0</v>
      </c>
      <c r="Q1233" s="259">
        <f>ROUND(SUMIF('AV-Bewegungsdaten'!B:B,$A1233,'AV-Bewegungsdaten'!E:E),5)</f>
        <v>0</v>
      </c>
      <c r="S1233" s="444"/>
      <c r="T1233" s="444"/>
      <c r="U1233" s="261">
        <f>ROUND(SUMIF('DV-Bewegungsdaten'!B:B,A1233,'DV-Bewegungsdaten'!D:D),3)</f>
        <v>0</v>
      </c>
      <c r="V1233" s="259">
        <f>ROUND(SUMIF('DV-Bewegungsdaten'!B:B,A1233,'DV-Bewegungsdaten'!E:E),5)</f>
        <v>0</v>
      </c>
      <c r="X1233" s="444"/>
      <c r="Y1233" s="444"/>
      <c r="AK1233" s="305"/>
    </row>
    <row r="1234" spans="1:37" ht="15" customHeight="1" x14ac:dyDescent="0.25">
      <c r="A1234" s="103" t="s">
        <v>583</v>
      </c>
      <c r="B1234" s="101" t="s">
        <v>2068</v>
      </c>
      <c r="C1234" s="101" t="s">
        <v>3991</v>
      </c>
      <c r="D1234" s="101" t="s">
        <v>20</v>
      </c>
      <c r="E1234" s="101" t="s">
        <v>2446</v>
      </c>
      <c r="F1234" s="102">
        <v>20.67</v>
      </c>
      <c r="G1234" s="102">
        <v>20.87</v>
      </c>
      <c r="H1234" s="102">
        <v>16.54</v>
      </c>
      <c r="I1234" s="102"/>
      <c r="J1234" s="445"/>
      <c r="K1234" s="258">
        <f>ROUND(SUMIF('VGT-Bewegungsdaten'!B:B,A1234,'VGT-Bewegungsdaten'!D:D),3)</f>
        <v>0</v>
      </c>
      <c r="L1234" s="259">
        <f>ROUND(SUMIF('VGT-Bewegungsdaten'!B:B,$A1234,'VGT-Bewegungsdaten'!E:E),5)</f>
        <v>0</v>
      </c>
      <c r="N1234" s="298" t="s">
        <v>4918</v>
      </c>
      <c r="O1234" s="298" t="s">
        <v>4925</v>
      </c>
      <c r="P1234" s="261">
        <f>ROUND(SUMIF('AV-Bewegungsdaten'!B:B,A1234,'AV-Bewegungsdaten'!D:D),3)</f>
        <v>0</v>
      </c>
      <c r="Q1234" s="259">
        <f>ROUND(SUMIF('AV-Bewegungsdaten'!B:B,$A1234,'AV-Bewegungsdaten'!E:E),5)</f>
        <v>0</v>
      </c>
      <c r="S1234" s="444"/>
      <c r="T1234" s="444"/>
      <c r="U1234" s="261">
        <f>ROUND(SUMIF('DV-Bewegungsdaten'!B:B,A1234,'DV-Bewegungsdaten'!D:D),3)</f>
        <v>0</v>
      </c>
      <c r="V1234" s="259">
        <f>ROUND(SUMIF('DV-Bewegungsdaten'!B:B,A1234,'DV-Bewegungsdaten'!E:E),5)</f>
        <v>0</v>
      </c>
      <c r="X1234" s="444"/>
      <c r="Y1234" s="444"/>
      <c r="AK1234" s="305"/>
    </row>
    <row r="1235" spans="1:37" ht="15" customHeight="1" x14ac:dyDescent="0.25">
      <c r="A1235" s="103" t="s">
        <v>584</v>
      </c>
      <c r="B1235" s="101" t="s">
        <v>2068</v>
      </c>
      <c r="C1235" s="101" t="s">
        <v>3991</v>
      </c>
      <c r="D1235" s="101" t="s">
        <v>22</v>
      </c>
      <c r="E1235" s="101" t="s">
        <v>1533</v>
      </c>
      <c r="F1235" s="102">
        <v>21.67</v>
      </c>
      <c r="G1235" s="102">
        <v>21.87</v>
      </c>
      <c r="H1235" s="102">
        <v>17.34</v>
      </c>
      <c r="I1235" s="102"/>
      <c r="J1235" s="445"/>
      <c r="K1235" s="258">
        <f>ROUND(SUMIF('VGT-Bewegungsdaten'!B:B,A1235,'VGT-Bewegungsdaten'!D:D),3)</f>
        <v>0</v>
      </c>
      <c r="L1235" s="259">
        <f>ROUND(SUMIF('VGT-Bewegungsdaten'!B:B,$A1235,'VGT-Bewegungsdaten'!E:E),5)</f>
        <v>0</v>
      </c>
      <c r="N1235" s="298" t="s">
        <v>4918</v>
      </c>
      <c r="O1235" s="298" t="s">
        <v>4925</v>
      </c>
      <c r="P1235" s="261">
        <f>ROUND(SUMIF('AV-Bewegungsdaten'!B:B,A1235,'AV-Bewegungsdaten'!D:D),3)</f>
        <v>0</v>
      </c>
      <c r="Q1235" s="259">
        <f>ROUND(SUMIF('AV-Bewegungsdaten'!B:B,$A1235,'AV-Bewegungsdaten'!E:E),5)</f>
        <v>0</v>
      </c>
      <c r="S1235" s="444"/>
      <c r="T1235" s="444"/>
      <c r="U1235" s="261">
        <f>ROUND(SUMIF('DV-Bewegungsdaten'!B:B,A1235,'DV-Bewegungsdaten'!D:D),3)</f>
        <v>0</v>
      </c>
      <c r="V1235" s="259">
        <f>ROUND(SUMIF('DV-Bewegungsdaten'!B:B,A1235,'DV-Bewegungsdaten'!E:E),5)</f>
        <v>0</v>
      </c>
      <c r="X1235" s="444"/>
      <c r="Y1235" s="444"/>
      <c r="AK1235" s="305"/>
    </row>
    <row r="1236" spans="1:37" ht="15" customHeight="1" x14ac:dyDescent="0.25">
      <c r="A1236" s="103" t="s">
        <v>585</v>
      </c>
      <c r="B1236" s="101" t="s">
        <v>2068</v>
      </c>
      <c r="C1236" s="101" t="s">
        <v>3991</v>
      </c>
      <c r="D1236" s="101" t="s">
        <v>24</v>
      </c>
      <c r="E1236" s="101" t="s">
        <v>1536</v>
      </c>
      <c r="F1236" s="102">
        <v>21.67</v>
      </c>
      <c r="G1236" s="102">
        <v>21.87</v>
      </c>
      <c r="H1236" s="102">
        <v>17.34</v>
      </c>
      <c r="I1236" s="102"/>
      <c r="J1236" s="445"/>
      <c r="K1236" s="258">
        <f>ROUND(SUMIF('VGT-Bewegungsdaten'!B:B,A1236,'VGT-Bewegungsdaten'!D:D),3)</f>
        <v>0</v>
      </c>
      <c r="L1236" s="259">
        <f>ROUND(SUMIF('VGT-Bewegungsdaten'!B:B,$A1236,'VGT-Bewegungsdaten'!E:E),5)</f>
        <v>0</v>
      </c>
      <c r="N1236" s="298" t="s">
        <v>4918</v>
      </c>
      <c r="O1236" s="298" t="s">
        <v>4925</v>
      </c>
      <c r="P1236" s="261">
        <f>ROUND(SUMIF('AV-Bewegungsdaten'!B:B,A1236,'AV-Bewegungsdaten'!D:D),3)</f>
        <v>0</v>
      </c>
      <c r="Q1236" s="259">
        <f>ROUND(SUMIF('AV-Bewegungsdaten'!B:B,$A1236,'AV-Bewegungsdaten'!E:E),5)</f>
        <v>0</v>
      </c>
      <c r="S1236" s="444"/>
      <c r="T1236" s="444"/>
      <c r="U1236" s="261">
        <f>ROUND(SUMIF('DV-Bewegungsdaten'!B:B,A1236,'DV-Bewegungsdaten'!D:D),3)</f>
        <v>0</v>
      </c>
      <c r="V1236" s="259">
        <f>ROUND(SUMIF('DV-Bewegungsdaten'!B:B,A1236,'DV-Bewegungsdaten'!E:E),5)</f>
        <v>0</v>
      </c>
      <c r="X1236" s="444"/>
      <c r="Y1236" s="444"/>
      <c r="AK1236" s="305"/>
    </row>
    <row r="1237" spans="1:37" ht="15" customHeight="1" x14ac:dyDescent="0.25">
      <c r="A1237" s="103" t="s">
        <v>2750</v>
      </c>
      <c r="B1237" s="101" t="s">
        <v>2068</v>
      </c>
      <c r="C1237" s="101" t="s">
        <v>3991</v>
      </c>
      <c r="D1237" s="101" t="s">
        <v>2658</v>
      </c>
      <c r="E1237" s="101" t="s">
        <v>2536</v>
      </c>
      <c r="F1237" s="102">
        <v>21.64</v>
      </c>
      <c r="G1237" s="102">
        <v>21.84</v>
      </c>
      <c r="H1237" s="102">
        <v>17.309999999999999</v>
      </c>
      <c r="I1237" s="102"/>
      <c r="J1237" s="445"/>
      <c r="K1237" s="258">
        <f>ROUND(SUMIF('VGT-Bewegungsdaten'!B:B,A1237,'VGT-Bewegungsdaten'!D:D),3)</f>
        <v>0</v>
      </c>
      <c r="L1237" s="259">
        <f>ROUND(SUMIF('VGT-Bewegungsdaten'!B:B,$A1237,'VGT-Bewegungsdaten'!E:E),5)</f>
        <v>0</v>
      </c>
      <c r="N1237" s="298" t="s">
        <v>4918</v>
      </c>
      <c r="O1237" s="298" t="s">
        <v>4925</v>
      </c>
      <c r="P1237" s="261">
        <f>ROUND(SUMIF('AV-Bewegungsdaten'!B:B,A1237,'AV-Bewegungsdaten'!D:D),3)</f>
        <v>0</v>
      </c>
      <c r="Q1237" s="259">
        <f>ROUND(SUMIF('AV-Bewegungsdaten'!B:B,$A1237,'AV-Bewegungsdaten'!E:E),5)</f>
        <v>0</v>
      </c>
      <c r="S1237" s="444"/>
      <c r="T1237" s="444"/>
      <c r="U1237" s="261">
        <f>ROUND(SUMIF('DV-Bewegungsdaten'!B:B,A1237,'DV-Bewegungsdaten'!D:D),3)</f>
        <v>0</v>
      </c>
      <c r="V1237" s="259">
        <f>ROUND(SUMIF('DV-Bewegungsdaten'!B:B,A1237,'DV-Bewegungsdaten'!E:E),5)</f>
        <v>0</v>
      </c>
      <c r="X1237" s="444"/>
      <c r="Y1237" s="444"/>
      <c r="AK1237" s="305"/>
    </row>
    <row r="1238" spans="1:37" ht="15" customHeight="1" x14ac:dyDescent="0.25">
      <c r="A1238" s="103" t="s">
        <v>3493</v>
      </c>
      <c r="B1238" s="101" t="s">
        <v>2068</v>
      </c>
      <c r="C1238" s="101" t="s">
        <v>3991</v>
      </c>
      <c r="D1238" s="101" t="s">
        <v>3401</v>
      </c>
      <c r="E1238" s="101" t="s">
        <v>3279</v>
      </c>
      <c r="F1238" s="102">
        <v>21.61</v>
      </c>
      <c r="G1238" s="102">
        <v>21.81</v>
      </c>
      <c r="H1238" s="102">
        <v>17.29</v>
      </c>
      <c r="I1238" s="102"/>
      <c r="J1238" s="445"/>
      <c r="K1238" s="258">
        <f>ROUND(SUMIF('VGT-Bewegungsdaten'!B:B,A1238,'VGT-Bewegungsdaten'!D:D),3)</f>
        <v>0</v>
      </c>
      <c r="L1238" s="259">
        <f>ROUND(SUMIF('VGT-Bewegungsdaten'!B:B,$A1238,'VGT-Bewegungsdaten'!E:E),5)</f>
        <v>0</v>
      </c>
      <c r="N1238" s="298" t="s">
        <v>4918</v>
      </c>
      <c r="O1238" s="298" t="s">
        <v>4925</v>
      </c>
      <c r="P1238" s="261">
        <f>ROUND(SUMIF('AV-Bewegungsdaten'!B:B,A1238,'AV-Bewegungsdaten'!D:D),3)</f>
        <v>0</v>
      </c>
      <c r="Q1238" s="259">
        <f>ROUND(SUMIF('AV-Bewegungsdaten'!B:B,$A1238,'AV-Bewegungsdaten'!E:E),5)</f>
        <v>0</v>
      </c>
      <c r="S1238" s="444"/>
      <c r="T1238" s="444"/>
      <c r="U1238" s="261">
        <f>ROUND(SUMIF('DV-Bewegungsdaten'!B:B,A1238,'DV-Bewegungsdaten'!D:D),3)</f>
        <v>0</v>
      </c>
      <c r="V1238" s="259">
        <f>ROUND(SUMIF('DV-Bewegungsdaten'!B:B,A1238,'DV-Bewegungsdaten'!E:E),5)</f>
        <v>0</v>
      </c>
      <c r="X1238" s="444"/>
      <c r="Y1238" s="444"/>
      <c r="AK1238" s="305"/>
    </row>
    <row r="1239" spans="1:37" ht="15" customHeight="1" x14ac:dyDescent="0.25">
      <c r="A1239" s="103" t="s">
        <v>4256</v>
      </c>
      <c r="B1239" s="101" t="s">
        <v>2068</v>
      </c>
      <c r="C1239" s="101" t="s">
        <v>3991</v>
      </c>
      <c r="D1239" s="101" t="s">
        <v>4163</v>
      </c>
      <c r="E1239" s="101" t="s">
        <v>4040</v>
      </c>
      <c r="F1239" s="102">
        <v>21.58</v>
      </c>
      <c r="G1239" s="102">
        <v>21.779999999999998</v>
      </c>
      <c r="H1239" s="102">
        <v>17.260000000000002</v>
      </c>
      <c r="I1239" s="102"/>
      <c r="J1239" s="445"/>
      <c r="K1239" s="258">
        <f>ROUND(SUMIF('VGT-Bewegungsdaten'!B:B,A1239,'VGT-Bewegungsdaten'!D:D),3)</f>
        <v>0</v>
      </c>
      <c r="L1239" s="259">
        <f>ROUND(SUMIF('VGT-Bewegungsdaten'!B:B,$A1239,'VGT-Bewegungsdaten'!E:E),5)</f>
        <v>0</v>
      </c>
      <c r="N1239" s="298" t="s">
        <v>4918</v>
      </c>
      <c r="O1239" s="298" t="s">
        <v>4925</v>
      </c>
      <c r="P1239" s="261">
        <f>ROUND(SUMIF('AV-Bewegungsdaten'!B:B,A1239,'AV-Bewegungsdaten'!D:D),3)</f>
        <v>0</v>
      </c>
      <c r="Q1239" s="259">
        <f>ROUND(SUMIF('AV-Bewegungsdaten'!B:B,$A1239,'AV-Bewegungsdaten'!E:E),5)</f>
        <v>0</v>
      </c>
      <c r="S1239" s="444"/>
      <c r="T1239" s="444"/>
      <c r="U1239" s="261">
        <f>ROUND(SUMIF('DV-Bewegungsdaten'!B:B,A1239,'DV-Bewegungsdaten'!D:D),3)</f>
        <v>0</v>
      </c>
      <c r="V1239" s="259">
        <f>ROUND(SUMIF('DV-Bewegungsdaten'!B:B,A1239,'DV-Bewegungsdaten'!E:E),5)</f>
        <v>0</v>
      </c>
      <c r="X1239" s="444"/>
      <c r="Y1239" s="444"/>
      <c r="AK1239" s="305"/>
    </row>
    <row r="1240" spans="1:37" ht="15" customHeight="1" x14ac:dyDescent="0.25">
      <c r="A1240" s="103" t="s">
        <v>586</v>
      </c>
      <c r="B1240" s="101" t="s">
        <v>2068</v>
      </c>
      <c r="C1240" s="101" t="s">
        <v>3991</v>
      </c>
      <c r="D1240" s="101" t="s">
        <v>1556</v>
      </c>
      <c r="E1240" s="101" t="s">
        <v>2443</v>
      </c>
      <c r="F1240" s="102">
        <v>18.670000000000002</v>
      </c>
      <c r="G1240" s="102">
        <v>18.87</v>
      </c>
      <c r="H1240" s="102">
        <v>14.94</v>
      </c>
      <c r="I1240" s="102"/>
      <c r="J1240" s="445"/>
      <c r="K1240" s="258">
        <f>ROUND(SUMIF('VGT-Bewegungsdaten'!B:B,A1240,'VGT-Bewegungsdaten'!D:D),3)</f>
        <v>0</v>
      </c>
      <c r="L1240" s="259">
        <f>ROUND(SUMIF('VGT-Bewegungsdaten'!B:B,$A1240,'VGT-Bewegungsdaten'!E:E),5)</f>
        <v>0</v>
      </c>
      <c r="N1240" s="298" t="s">
        <v>4918</v>
      </c>
      <c r="O1240" s="298" t="s">
        <v>4925</v>
      </c>
      <c r="P1240" s="261">
        <f>ROUND(SUMIF('AV-Bewegungsdaten'!B:B,A1240,'AV-Bewegungsdaten'!D:D),3)</f>
        <v>0</v>
      </c>
      <c r="Q1240" s="259">
        <f>ROUND(SUMIF('AV-Bewegungsdaten'!B:B,$A1240,'AV-Bewegungsdaten'!E:E),5)</f>
        <v>0</v>
      </c>
      <c r="S1240" s="444"/>
      <c r="T1240" s="444"/>
      <c r="U1240" s="261">
        <f>ROUND(SUMIF('DV-Bewegungsdaten'!B:B,A1240,'DV-Bewegungsdaten'!D:D),3)</f>
        <v>0</v>
      </c>
      <c r="V1240" s="259">
        <f>ROUND(SUMIF('DV-Bewegungsdaten'!B:B,A1240,'DV-Bewegungsdaten'!E:E),5)</f>
        <v>0</v>
      </c>
      <c r="X1240" s="444"/>
      <c r="Y1240" s="444"/>
      <c r="AK1240" s="305"/>
    </row>
    <row r="1241" spans="1:37" ht="15" customHeight="1" x14ac:dyDescent="0.25">
      <c r="A1241" s="103" t="s">
        <v>587</v>
      </c>
      <c r="B1241" s="101" t="s">
        <v>2068</v>
      </c>
      <c r="C1241" s="101" t="s">
        <v>3991</v>
      </c>
      <c r="D1241" s="101" t="s">
        <v>27</v>
      </c>
      <c r="E1241" s="101" t="s">
        <v>2446</v>
      </c>
      <c r="F1241" s="102">
        <v>20.67</v>
      </c>
      <c r="G1241" s="102">
        <v>20.87</v>
      </c>
      <c r="H1241" s="102">
        <v>16.54</v>
      </c>
      <c r="I1241" s="102"/>
      <c r="J1241" s="445"/>
      <c r="K1241" s="258">
        <f>ROUND(SUMIF('VGT-Bewegungsdaten'!B:B,A1241,'VGT-Bewegungsdaten'!D:D),3)</f>
        <v>0</v>
      </c>
      <c r="L1241" s="259">
        <f>ROUND(SUMIF('VGT-Bewegungsdaten'!B:B,$A1241,'VGT-Bewegungsdaten'!E:E),5)</f>
        <v>0</v>
      </c>
      <c r="N1241" s="298" t="s">
        <v>4918</v>
      </c>
      <c r="O1241" s="298" t="s">
        <v>4925</v>
      </c>
      <c r="P1241" s="261">
        <f>ROUND(SUMIF('AV-Bewegungsdaten'!B:B,A1241,'AV-Bewegungsdaten'!D:D),3)</f>
        <v>0</v>
      </c>
      <c r="Q1241" s="259">
        <f>ROUND(SUMIF('AV-Bewegungsdaten'!B:B,$A1241,'AV-Bewegungsdaten'!E:E),5)</f>
        <v>0</v>
      </c>
      <c r="S1241" s="444"/>
      <c r="T1241" s="444"/>
      <c r="U1241" s="261">
        <f>ROUND(SUMIF('DV-Bewegungsdaten'!B:B,A1241,'DV-Bewegungsdaten'!D:D),3)</f>
        <v>0</v>
      </c>
      <c r="V1241" s="259">
        <f>ROUND(SUMIF('DV-Bewegungsdaten'!B:B,A1241,'DV-Bewegungsdaten'!E:E),5)</f>
        <v>0</v>
      </c>
      <c r="X1241" s="444"/>
      <c r="Y1241" s="444"/>
      <c r="AK1241" s="305"/>
    </row>
    <row r="1242" spans="1:37" ht="15" customHeight="1" x14ac:dyDescent="0.25">
      <c r="A1242" s="103" t="s">
        <v>588</v>
      </c>
      <c r="B1242" s="101" t="s">
        <v>2068</v>
      </c>
      <c r="C1242" s="101" t="s">
        <v>3991</v>
      </c>
      <c r="D1242" s="101" t="s">
        <v>1558</v>
      </c>
      <c r="E1242" s="101" t="s">
        <v>1533</v>
      </c>
      <c r="F1242" s="102">
        <v>21.67</v>
      </c>
      <c r="G1242" s="102">
        <v>21.87</v>
      </c>
      <c r="H1242" s="102">
        <v>17.34</v>
      </c>
      <c r="I1242" s="102"/>
      <c r="J1242" s="445"/>
      <c r="K1242" s="258">
        <f>ROUND(SUMIF('VGT-Bewegungsdaten'!B:B,A1242,'VGT-Bewegungsdaten'!D:D),3)</f>
        <v>0</v>
      </c>
      <c r="L1242" s="259">
        <f>ROUND(SUMIF('VGT-Bewegungsdaten'!B:B,$A1242,'VGT-Bewegungsdaten'!E:E),5)</f>
        <v>0</v>
      </c>
      <c r="N1242" s="298" t="s">
        <v>4918</v>
      </c>
      <c r="O1242" s="298" t="s">
        <v>4925</v>
      </c>
      <c r="P1242" s="261">
        <f>ROUND(SUMIF('AV-Bewegungsdaten'!B:B,A1242,'AV-Bewegungsdaten'!D:D),3)</f>
        <v>0</v>
      </c>
      <c r="Q1242" s="259">
        <f>ROUND(SUMIF('AV-Bewegungsdaten'!B:B,$A1242,'AV-Bewegungsdaten'!E:E),5)</f>
        <v>0</v>
      </c>
      <c r="S1242" s="444"/>
      <c r="T1242" s="444"/>
      <c r="U1242" s="261">
        <f>ROUND(SUMIF('DV-Bewegungsdaten'!B:B,A1242,'DV-Bewegungsdaten'!D:D),3)</f>
        <v>0</v>
      </c>
      <c r="V1242" s="259">
        <f>ROUND(SUMIF('DV-Bewegungsdaten'!B:B,A1242,'DV-Bewegungsdaten'!E:E),5)</f>
        <v>0</v>
      </c>
      <c r="X1242" s="444"/>
      <c r="Y1242" s="444"/>
      <c r="AK1242" s="305"/>
    </row>
    <row r="1243" spans="1:37" ht="15" customHeight="1" x14ac:dyDescent="0.25">
      <c r="A1243" s="103" t="s">
        <v>589</v>
      </c>
      <c r="B1243" s="101" t="s">
        <v>2068</v>
      </c>
      <c r="C1243" s="101" t="s">
        <v>3991</v>
      </c>
      <c r="D1243" s="101" t="s">
        <v>1560</v>
      </c>
      <c r="E1243" s="101" t="s">
        <v>1536</v>
      </c>
      <c r="F1243" s="102">
        <v>21.67</v>
      </c>
      <c r="G1243" s="102">
        <v>21.87</v>
      </c>
      <c r="H1243" s="102">
        <v>17.34</v>
      </c>
      <c r="I1243" s="102"/>
      <c r="J1243" s="445"/>
      <c r="K1243" s="258">
        <f>ROUND(SUMIF('VGT-Bewegungsdaten'!B:B,A1243,'VGT-Bewegungsdaten'!D:D),3)</f>
        <v>0</v>
      </c>
      <c r="L1243" s="259">
        <f>ROUND(SUMIF('VGT-Bewegungsdaten'!B:B,$A1243,'VGT-Bewegungsdaten'!E:E),5)</f>
        <v>0</v>
      </c>
      <c r="N1243" s="298" t="s">
        <v>4918</v>
      </c>
      <c r="O1243" s="298" t="s">
        <v>4925</v>
      </c>
      <c r="P1243" s="261">
        <f>ROUND(SUMIF('AV-Bewegungsdaten'!B:B,A1243,'AV-Bewegungsdaten'!D:D),3)</f>
        <v>0</v>
      </c>
      <c r="Q1243" s="259">
        <f>ROUND(SUMIF('AV-Bewegungsdaten'!B:B,$A1243,'AV-Bewegungsdaten'!E:E),5)</f>
        <v>0</v>
      </c>
      <c r="S1243" s="444"/>
      <c r="T1243" s="444"/>
      <c r="U1243" s="261">
        <f>ROUND(SUMIF('DV-Bewegungsdaten'!B:B,A1243,'DV-Bewegungsdaten'!D:D),3)</f>
        <v>0</v>
      </c>
      <c r="V1243" s="259">
        <f>ROUND(SUMIF('DV-Bewegungsdaten'!B:B,A1243,'DV-Bewegungsdaten'!E:E),5)</f>
        <v>0</v>
      </c>
      <c r="X1243" s="444"/>
      <c r="Y1243" s="444"/>
      <c r="AK1243" s="305"/>
    </row>
    <row r="1244" spans="1:37" ht="15" customHeight="1" x14ac:dyDescent="0.25">
      <c r="A1244" s="103" t="s">
        <v>2751</v>
      </c>
      <c r="B1244" s="101" t="s">
        <v>2068</v>
      </c>
      <c r="C1244" s="101" t="s">
        <v>3991</v>
      </c>
      <c r="D1244" s="101" t="s">
        <v>2544</v>
      </c>
      <c r="E1244" s="101" t="s">
        <v>2536</v>
      </c>
      <c r="F1244" s="102">
        <v>21.64</v>
      </c>
      <c r="G1244" s="102">
        <v>21.84</v>
      </c>
      <c r="H1244" s="102">
        <v>17.309999999999999</v>
      </c>
      <c r="I1244" s="102"/>
      <c r="J1244" s="445"/>
      <c r="K1244" s="258">
        <f>ROUND(SUMIF('VGT-Bewegungsdaten'!B:B,A1244,'VGT-Bewegungsdaten'!D:D),3)</f>
        <v>0</v>
      </c>
      <c r="L1244" s="259">
        <f>ROUND(SUMIF('VGT-Bewegungsdaten'!B:B,$A1244,'VGT-Bewegungsdaten'!E:E),5)</f>
        <v>0</v>
      </c>
      <c r="N1244" s="298" t="s">
        <v>4918</v>
      </c>
      <c r="O1244" s="298" t="s">
        <v>4925</v>
      </c>
      <c r="P1244" s="261">
        <f>ROUND(SUMIF('AV-Bewegungsdaten'!B:B,A1244,'AV-Bewegungsdaten'!D:D),3)</f>
        <v>0</v>
      </c>
      <c r="Q1244" s="259">
        <f>ROUND(SUMIF('AV-Bewegungsdaten'!B:B,$A1244,'AV-Bewegungsdaten'!E:E),5)</f>
        <v>0</v>
      </c>
      <c r="S1244" s="444"/>
      <c r="T1244" s="444"/>
      <c r="U1244" s="261">
        <f>ROUND(SUMIF('DV-Bewegungsdaten'!B:B,A1244,'DV-Bewegungsdaten'!D:D),3)</f>
        <v>0</v>
      </c>
      <c r="V1244" s="259">
        <f>ROUND(SUMIF('DV-Bewegungsdaten'!B:B,A1244,'DV-Bewegungsdaten'!E:E),5)</f>
        <v>0</v>
      </c>
      <c r="X1244" s="444"/>
      <c r="Y1244" s="444"/>
      <c r="AK1244" s="305"/>
    </row>
    <row r="1245" spans="1:37" ht="15" customHeight="1" x14ac:dyDescent="0.25">
      <c r="A1245" s="103" t="s">
        <v>3494</v>
      </c>
      <c r="B1245" s="101" t="s">
        <v>2068</v>
      </c>
      <c r="C1245" s="101" t="s">
        <v>3991</v>
      </c>
      <c r="D1245" s="101" t="s">
        <v>3287</v>
      </c>
      <c r="E1245" s="101" t="s">
        <v>3279</v>
      </c>
      <c r="F1245" s="102">
        <v>21.61</v>
      </c>
      <c r="G1245" s="102">
        <v>21.81</v>
      </c>
      <c r="H1245" s="102">
        <v>17.29</v>
      </c>
      <c r="I1245" s="102"/>
      <c r="J1245" s="445"/>
      <c r="K1245" s="258">
        <f>ROUND(SUMIF('VGT-Bewegungsdaten'!B:B,A1245,'VGT-Bewegungsdaten'!D:D),3)</f>
        <v>0</v>
      </c>
      <c r="L1245" s="259">
        <f>ROUND(SUMIF('VGT-Bewegungsdaten'!B:B,$A1245,'VGT-Bewegungsdaten'!E:E),5)</f>
        <v>0</v>
      </c>
      <c r="N1245" s="298" t="s">
        <v>4918</v>
      </c>
      <c r="O1245" s="298" t="s">
        <v>4925</v>
      </c>
      <c r="P1245" s="261">
        <f>ROUND(SUMIF('AV-Bewegungsdaten'!B:B,A1245,'AV-Bewegungsdaten'!D:D),3)</f>
        <v>0</v>
      </c>
      <c r="Q1245" s="259">
        <f>ROUND(SUMIF('AV-Bewegungsdaten'!B:B,$A1245,'AV-Bewegungsdaten'!E:E),5)</f>
        <v>0</v>
      </c>
      <c r="S1245" s="444"/>
      <c r="T1245" s="444"/>
      <c r="U1245" s="261">
        <f>ROUND(SUMIF('DV-Bewegungsdaten'!B:B,A1245,'DV-Bewegungsdaten'!D:D),3)</f>
        <v>0</v>
      </c>
      <c r="V1245" s="259">
        <f>ROUND(SUMIF('DV-Bewegungsdaten'!B:B,A1245,'DV-Bewegungsdaten'!E:E),5)</f>
        <v>0</v>
      </c>
      <c r="X1245" s="444"/>
      <c r="Y1245" s="444"/>
      <c r="AK1245" s="305"/>
    </row>
    <row r="1246" spans="1:37" ht="15" customHeight="1" x14ac:dyDescent="0.25">
      <c r="A1246" s="103" t="s">
        <v>4257</v>
      </c>
      <c r="B1246" s="101" t="s">
        <v>2068</v>
      </c>
      <c r="C1246" s="101" t="s">
        <v>3991</v>
      </c>
      <c r="D1246" s="101" t="s">
        <v>4048</v>
      </c>
      <c r="E1246" s="101" t="s">
        <v>4040</v>
      </c>
      <c r="F1246" s="102">
        <v>21.58</v>
      </c>
      <c r="G1246" s="102">
        <v>21.779999999999998</v>
      </c>
      <c r="H1246" s="102">
        <v>17.260000000000002</v>
      </c>
      <c r="I1246" s="102"/>
      <c r="J1246" s="445"/>
      <c r="K1246" s="258">
        <f>ROUND(SUMIF('VGT-Bewegungsdaten'!B:B,A1246,'VGT-Bewegungsdaten'!D:D),3)</f>
        <v>0</v>
      </c>
      <c r="L1246" s="259">
        <f>ROUND(SUMIF('VGT-Bewegungsdaten'!B:B,$A1246,'VGT-Bewegungsdaten'!E:E),5)</f>
        <v>0</v>
      </c>
      <c r="N1246" s="298" t="s">
        <v>4918</v>
      </c>
      <c r="O1246" s="298" t="s">
        <v>4925</v>
      </c>
      <c r="P1246" s="261">
        <f>ROUND(SUMIF('AV-Bewegungsdaten'!B:B,A1246,'AV-Bewegungsdaten'!D:D),3)</f>
        <v>0</v>
      </c>
      <c r="Q1246" s="259">
        <f>ROUND(SUMIF('AV-Bewegungsdaten'!B:B,$A1246,'AV-Bewegungsdaten'!E:E),5)</f>
        <v>0</v>
      </c>
      <c r="S1246" s="444"/>
      <c r="T1246" s="444"/>
      <c r="U1246" s="261">
        <f>ROUND(SUMIF('DV-Bewegungsdaten'!B:B,A1246,'DV-Bewegungsdaten'!D:D),3)</f>
        <v>0</v>
      </c>
      <c r="V1246" s="259">
        <f>ROUND(SUMIF('DV-Bewegungsdaten'!B:B,A1246,'DV-Bewegungsdaten'!E:E),5)</f>
        <v>0</v>
      </c>
      <c r="X1246" s="444"/>
      <c r="Y1246" s="444"/>
      <c r="AK1246" s="305"/>
    </row>
    <row r="1247" spans="1:37" ht="15" customHeight="1" x14ac:dyDescent="0.25">
      <c r="A1247" s="103" t="s">
        <v>590</v>
      </c>
      <c r="B1247" s="101" t="s">
        <v>2068</v>
      </c>
      <c r="C1247" s="101" t="s">
        <v>3991</v>
      </c>
      <c r="D1247" s="101" t="s">
        <v>1562</v>
      </c>
      <c r="E1247" s="101" t="s">
        <v>2443</v>
      </c>
      <c r="F1247" s="102">
        <v>19.670000000000002</v>
      </c>
      <c r="G1247" s="102">
        <v>19.87</v>
      </c>
      <c r="H1247" s="102">
        <v>15.74</v>
      </c>
      <c r="I1247" s="102"/>
      <c r="J1247" s="445"/>
      <c r="K1247" s="258">
        <f>ROUND(SUMIF('VGT-Bewegungsdaten'!B:B,A1247,'VGT-Bewegungsdaten'!D:D),3)</f>
        <v>0</v>
      </c>
      <c r="L1247" s="259">
        <f>ROUND(SUMIF('VGT-Bewegungsdaten'!B:B,$A1247,'VGT-Bewegungsdaten'!E:E),5)</f>
        <v>0</v>
      </c>
      <c r="N1247" s="298" t="s">
        <v>4918</v>
      </c>
      <c r="O1247" s="298" t="s">
        <v>4925</v>
      </c>
      <c r="P1247" s="261">
        <f>ROUND(SUMIF('AV-Bewegungsdaten'!B:B,A1247,'AV-Bewegungsdaten'!D:D),3)</f>
        <v>0</v>
      </c>
      <c r="Q1247" s="259">
        <f>ROUND(SUMIF('AV-Bewegungsdaten'!B:B,$A1247,'AV-Bewegungsdaten'!E:E),5)</f>
        <v>0</v>
      </c>
      <c r="S1247" s="444"/>
      <c r="T1247" s="444"/>
      <c r="U1247" s="261">
        <f>ROUND(SUMIF('DV-Bewegungsdaten'!B:B,A1247,'DV-Bewegungsdaten'!D:D),3)</f>
        <v>0</v>
      </c>
      <c r="V1247" s="259">
        <f>ROUND(SUMIF('DV-Bewegungsdaten'!B:B,A1247,'DV-Bewegungsdaten'!E:E),5)</f>
        <v>0</v>
      </c>
      <c r="X1247" s="444"/>
      <c r="Y1247" s="444"/>
      <c r="AK1247" s="305"/>
    </row>
    <row r="1248" spans="1:37" ht="15" customHeight="1" x14ac:dyDescent="0.25">
      <c r="A1248" s="103" t="s">
        <v>591</v>
      </c>
      <c r="B1248" s="101" t="s">
        <v>2068</v>
      </c>
      <c r="C1248" s="101" t="s">
        <v>3991</v>
      </c>
      <c r="D1248" s="101" t="s">
        <v>32</v>
      </c>
      <c r="E1248" s="101" t="s">
        <v>2446</v>
      </c>
      <c r="F1248" s="102">
        <v>21.67</v>
      </c>
      <c r="G1248" s="102">
        <v>21.87</v>
      </c>
      <c r="H1248" s="102">
        <v>17.34</v>
      </c>
      <c r="I1248" s="102"/>
      <c r="J1248" s="445"/>
      <c r="K1248" s="258">
        <f>ROUND(SUMIF('VGT-Bewegungsdaten'!B:B,A1248,'VGT-Bewegungsdaten'!D:D),3)</f>
        <v>0</v>
      </c>
      <c r="L1248" s="259">
        <f>ROUND(SUMIF('VGT-Bewegungsdaten'!B:B,$A1248,'VGT-Bewegungsdaten'!E:E),5)</f>
        <v>0</v>
      </c>
      <c r="N1248" s="298" t="s">
        <v>4918</v>
      </c>
      <c r="O1248" s="298" t="s">
        <v>4925</v>
      </c>
      <c r="P1248" s="261">
        <f>ROUND(SUMIF('AV-Bewegungsdaten'!B:B,A1248,'AV-Bewegungsdaten'!D:D),3)</f>
        <v>0</v>
      </c>
      <c r="Q1248" s="259">
        <f>ROUND(SUMIF('AV-Bewegungsdaten'!B:B,$A1248,'AV-Bewegungsdaten'!E:E),5)</f>
        <v>0</v>
      </c>
      <c r="S1248" s="444"/>
      <c r="T1248" s="444"/>
      <c r="U1248" s="261">
        <f>ROUND(SUMIF('DV-Bewegungsdaten'!B:B,A1248,'DV-Bewegungsdaten'!D:D),3)</f>
        <v>0</v>
      </c>
      <c r="V1248" s="259">
        <f>ROUND(SUMIF('DV-Bewegungsdaten'!B:B,A1248,'DV-Bewegungsdaten'!E:E),5)</f>
        <v>0</v>
      </c>
      <c r="X1248" s="444"/>
      <c r="Y1248" s="444"/>
      <c r="AK1248" s="305"/>
    </row>
    <row r="1249" spans="1:37" ht="15" customHeight="1" x14ac:dyDescent="0.25">
      <c r="A1249" s="103" t="s">
        <v>592</v>
      </c>
      <c r="B1249" s="101" t="s">
        <v>2068</v>
      </c>
      <c r="C1249" s="101" t="s">
        <v>3991</v>
      </c>
      <c r="D1249" s="101" t="s">
        <v>1564</v>
      </c>
      <c r="E1249" s="101" t="s">
        <v>1533</v>
      </c>
      <c r="F1249" s="102">
        <v>22.67</v>
      </c>
      <c r="G1249" s="102">
        <v>22.87</v>
      </c>
      <c r="H1249" s="102">
        <v>18.14</v>
      </c>
      <c r="I1249" s="102"/>
      <c r="J1249" s="445"/>
      <c r="K1249" s="258">
        <f>ROUND(SUMIF('VGT-Bewegungsdaten'!B:B,A1249,'VGT-Bewegungsdaten'!D:D),3)</f>
        <v>0</v>
      </c>
      <c r="L1249" s="259">
        <f>ROUND(SUMIF('VGT-Bewegungsdaten'!B:B,$A1249,'VGT-Bewegungsdaten'!E:E),5)</f>
        <v>0</v>
      </c>
      <c r="N1249" s="298" t="s">
        <v>4918</v>
      </c>
      <c r="O1249" s="298" t="s">
        <v>4925</v>
      </c>
      <c r="P1249" s="261">
        <f>ROUND(SUMIF('AV-Bewegungsdaten'!B:B,A1249,'AV-Bewegungsdaten'!D:D),3)</f>
        <v>0</v>
      </c>
      <c r="Q1249" s="259">
        <f>ROUND(SUMIF('AV-Bewegungsdaten'!B:B,$A1249,'AV-Bewegungsdaten'!E:E),5)</f>
        <v>0</v>
      </c>
      <c r="S1249" s="444"/>
      <c r="T1249" s="444"/>
      <c r="U1249" s="261">
        <f>ROUND(SUMIF('DV-Bewegungsdaten'!B:B,A1249,'DV-Bewegungsdaten'!D:D),3)</f>
        <v>0</v>
      </c>
      <c r="V1249" s="259">
        <f>ROUND(SUMIF('DV-Bewegungsdaten'!B:B,A1249,'DV-Bewegungsdaten'!E:E),5)</f>
        <v>0</v>
      </c>
      <c r="X1249" s="444"/>
      <c r="Y1249" s="444"/>
      <c r="AK1249" s="305"/>
    </row>
    <row r="1250" spans="1:37" ht="15" customHeight="1" x14ac:dyDescent="0.25">
      <c r="A1250" s="103" t="s">
        <v>593</v>
      </c>
      <c r="B1250" s="101" t="s">
        <v>2068</v>
      </c>
      <c r="C1250" s="101" t="s">
        <v>3991</v>
      </c>
      <c r="D1250" s="101" t="s">
        <v>1566</v>
      </c>
      <c r="E1250" s="101" t="s">
        <v>1536</v>
      </c>
      <c r="F1250" s="102">
        <v>22.67</v>
      </c>
      <c r="G1250" s="102">
        <v>22.87</v>
      </c>
      <c r="H1250" s="102">
        <v>18.14</v>
      </c>
      <c r="I1250" s="102"/>
      <c r="J1250" s="445"/>
      <c r="K1250" s="258">
        <f>ROUND(SUMIF('VGT-Bewegungsdaten'!B:B,A1250,'VGT-Bewegungsdaten'!D:D),3)</f>
        <v>0</v>
      </c>
      <c r="L1250" s="259">
        <f>ROUND(SUMIF('VGT-Bewegungsdaten'!B:B,$A1250,'VGT-Bewegungsdaten'!E:E),5)</f>
        <v>0</v>
      </c>
      <c r="N1250" s="298" t="s">
        <v>4918</v>
      </c>
      <c r="O1250" s="298" t="s">
        <v>4925</v>
      </c>
      <c r="P1250" s="261">
        <f>ROUND(SUMIF('AV-Bewegungsdaten'!B:B,A1250,'AV-Bewegungsdaten'!D:D),3)</f>
        <v>0</v>
      </c>
      <c r="Q1250" s="259">
        <f>ROUND(SUMIF('AV-Bewegungsdaten'!B:B,$A1250,'AV-Bewegungsdaten'!E:E),5)</f>
        <v>0</v>
      </c>
      <c r="S1250" s="444"/>
      <c r="T1250" s="444"/>
      <c r="U1250" s="261">
        <f>ROUND(SUMIF('DV-Bewegungsdaten'!B:B,A1250,'DV-Bewegungsdaten'!D:D),3)</f>
        <v>0</v>
      </c>
      <c r="V1250" s="259">
        <f>ROUND(SUMIF('DV-Bewegungsdaten'!B:B,A1250,'DV-Bewegungsdaten'!E:E),5)</f>
        <v>0</v>
      </c>
      <c r="X1250" s="444"/>
      <c r="Y1250" s="444"/>
      <c r="AK1250" s="305"/>
    </row>
    <row r="1251" spans="1:37" ht="15" customHeight="1" x14ac:dyDescent="0.25">
      <c r="A1251" s="103" t="s">
        <v>2752</v>
      </c>
      <c r="B1251" s="101" t="s">
        <v>2068</v>
      </c>
      <c r="C1251" s="101" t="s">
        <v>3991</v>
      </c>
      <c r="D1251" s="101" t="s">
        <v>2546</v>
      </c>
      <c r="E1251" s="101" t="s">
        <v>2536</v>
      </c>
      <c r="F1251" s="102">
        <v>22.64</v>
      </c>
      <c r="G1251" s="102">
        <v>22.84</v>
      </c>
      <c r="H1251" s="102">
        <v>18.11</v>
      </c>
      <c r="I1251" s="102"/>
      <c r="J1251" s="445"/>
      <c r="K1251" s="258">
        <f>ROUND(SUMIF('VGT-Bewegungsdaten'!B:B,A1251,'VGT-Bewegungsdaten'!D:D),3)</f>
        <v>0</v>
      </c>
      <c r="L1251" s="259">
        <f>ROUND(SUMIF('VGT-Bewegungsdaten'!B:B,$A1251,'VGT-Bewegungsdaten'!E:E),5)</f>
        <v>0</v>
      </c>
      <c r="N1251" s="298" t="s">
        <v>4918</v>
      </c>
      <c r="O1251" s="298" t="s">
        <v>4925</v>
      </c>
      <c r="P1251" s="261">
        <f>ROUND(SUMIF('AV-Bewegungsdaten'!B:B,A1251,'AV-Bewegungsdaten'!D:D),3)</f>
        <v>0</v>
      </c>
      <c r="Q1251" s="259">
        <f>ROUND(SUMIF('AV-Bewegungsdaten'!B:B,$A1251,'AV-Bewegungsdaten'!E:E),5)</f>
        <v>0</v>
      </c>
      <c r="S1251" s="444"/>
      <c r="T1251" s="444"/>
      <c r="U1251" s="261">
        <f>ROUND(SUMIF('DV-Bewegungsdaten'!B:B,A1251,'DV-Bewegungsdaten'!D:D),3)</f>
        <v>0</v>
      </c>
      <c r="V1251" s="259">
        <f>ROUND(SUMIF('DV-Bewegungsdaten'!B:B,A1251,'DV-Bewegungsdaten'!E:E),5)</f>
        <v>0</v>
      </c>
      <c r="X1251" s="444"/>
      <c r="Y1251" s="444"/>
      <c r="AK1251" s="305"/>
    </row>
    <row r="1252" spans="1:37" ht="15" customHeight="1" x14ac:dyDescent="0.25">
      <c r="A1252" s="103" t="s">
        <v>3495</v>
      </c>
      <c r="B1252" s="101" t="s">
        <v>2068</v>
      </c>
      <c r="C1252" s="101" t="s">
        <v>3991</v>
      </c>
      <c r="D1252" s="101" t="s">
        <v>3289</v>
      </c>
      <c r="E1252" s="101" t="s">
        <v>3279</v>
      </c>
      <c r="F1252" s="102">
        <v>22.61</v>
      </c>
      <c r="G1252" s="102">
        <v>22.81</v>
      </c>
      <c r="H1252" s="102">
        <v>18.09</v>
      </c>
      <c r="I1252" s="102"/>
      <c r="J1252" s="445"/>
      <c r="K1252" s="258">
        <f>ROUND(SUMIF('VGT-Bewegungsdaten'!B:B,A1252,'VGT-Bewegungsdaten'!D:D),3)</f>
        <v>0</v>
      </c>
      <c r="L1252" s="259">
        <f>ROUND(SUMIF('VGT-Bewegungsdaten'!B:B,$A1252,'VGT-Bewegungsdaten'!E:E),5)</f>
        <v>0</v>
      </c>
      <c r="N1252" s="298" t="s">
        <v>4918</v>
      </c>
      <c r="O1252" s="298" t="s">
        <v>4925</v>
      </c>
      <c r="P1252" s="261">
        <f>ROUND(SUMIF('AV-Bewegungsdaten'!B:B,A1252,'AV-Bewegungsdaten'!D:D),3)</f>
        <v>0</v>
      </c>
      <c r="Q1252" s="259">
        <f>ROUND(SUMIF('AV-Bewegungsdaten'!B:B,$A1252,'AV-Bewegungsdaten'!E:E),5)</f>
        <v>0</v>
      </c>
      <c r="S1252" s="444"/>
      <c r="T1252" s="444"/>
      <c r="U1252" s="261">
        <f>ROUND(SUMIF('DV-Bewegungsdaten'!B:B,A1252,'DV-Bewegungsdaten'!D:D),3)</f>
        <v>0</v>
      </c>
      <c r="V1252" s="259">
        <f>ROUND(SUMIF('DV-Bewegungsdaten'!B:B,A1252,'DV-Bewegungsdaten'!E:E),5)</f>
        <v>0</v>
      </c>
      <c r="X1252" s="444"/>
      <c r="Y1252" s="444"/>
      <c r="AK1252" s="305"/>
    </row>
    <row r="1253" spans="1:37" ht="15" customHeight="1" x14ac:dyDescent="0.25">
      <c r="A1253" s="103" t="s">
        <v>4258</v>
      </c>
      <c r="B1253" s="101" t="s">
        <v>2068</v>
      </c>
      <c r="C1253" s="101" t="s">
        <v>3991</v>
      </c>
      <c r="D1253" s="101" t="s">
        <v>4050</v>
      </c>
      <c r="E1253" s="101" t="s">
        <v>4040</v>
      </c>
      <c r="F1253" s="102">
        <v>22.58</v>
      </c>
      <c r="G1253" s="102">
        <v>22.779999999999998</v>
      </c>
      <c r="H1253" s="102">
        <v>18.059999999999999</v>
      </c>
      <c r="I1253" s="102"/>
      <c r="J1253" s="445"/>
      <c r="K1253" s="258">
        <f>ROUND(SUMIF('VGT-Bewegungsdaten'!B:B,A1253,'VGT-Bewegungsdaten'!D:D),3)</f>
        <v>0</v>
      </c>
      <c r="L1253" s="259">
        <f>ROUND(SUMIF('VGT-Bewegungsdaten'!B:B,$A1253,'VGT-Bewegungsdaten'!E:E),5)</f>
        <v>0</v>
      </c>
      <c r="N1253" s="298" t="s">
        <v>4918</v>
      </c>
      <c r="O1253" s="298" t="s">
        <v>4925</v>
      </c>
      <c r="P1253" s="261">
        <f>ROUND(SUMIF('AV-Bewegungsdaten'!B:B,A1253,'AV-Bewegungsdaten'!D:D),3)</f>
        <v>0</v>
      </c>
      <c r="Q1253" s="259">
        <f>ROUND(SUMIF('AV-Bewegungsdaten'!B:B,$A1253,'AV-Bewegungsdaten'!E:E),5)</f>
        <v>0</v>
      </c>
      <c r="S1253" s="444"/>
      <c r="T1253" s="444"/>
      <c r="U1253" s="261">
        <f>ROUND(SUMIF('DV-Bewegungsdaten'!B:B,A1253,'DV-Bewegungsdaten'!D:D),3)</f>
        <v>0</v>
      </c>
      <c r="V1253" s="259">
        <f>ROUND(SUMIF('DV-Bewegungsdaten'!B:B,A1253,'DV-Bewegungsdaten'!E:E),5)</f>
        <v>0</v>
      </c>
      <c r="X1253" s="444"/>
      <c r="Y1253" s="444"/>
      <c r="AK1253" s="305"/>
    </row>
    <row r="1254" spans="1:37" ht="15" customHeight="1" x14ac:dyDescent="0.25">
      <c r="A1254" s="103" t="s">
        <v>594</v>
      </c>
      <c r="B1254" s="101" t="s">
        <v>2068</v>
      </c>
      <c r="C1254" s="101" t="s">
        <v>3991</v>
      </c>
      <c r="D1254" s="101" t="s">
        <v>1568</v>
      </c>
      <c r="E1254" s="101" t="s">
        <v>2443</v>
      </c>
      <c r="F1254" s="102">
        <v>22.67</v>
      </c>
      <c r="G1254" s="102">
        <v>22.87</v>
      </c>
      <c r="H1254" s="102">
        <v>18.14</v>
      </c>
      <c r="I1254" s="102"/>
      <c r="J1254" s="445"/>
      <c r="K1254" s="258">
        <f>ROUND(SUMIF('VGT-Bewegungsdaten'!B:B,A1254,'VGT-Bewegungsdaten'!D:D),3)</f>
        <v>0</v>
      </c>
      <c r="L1254" s="259">
        <f>ROUND(SUMIF('VGT-Bewegungsdaten'!B:B,$A1254,'VGT-Bewegungsdaten'!E:E),5)</f>
        <v>0</v>
      </c>
      <c r="N1254" s="298" t="s">
        <v>4918</v>
      </c>
      <c r="O1254" s="298" t="s">
        <v>4925</v>
      </c>
      <c r="P1254" s="261">
        <f>ROUND(SUMIF('AV-Bewegungsdaten'!B:B,A1254,'AV-Bewegungsdaten'!D:D),3)</f>
        <v>0</v>
      </c>
      <c r="Q1254" s="259">
        <f>ROUND(SUMIF('AV-Bewegungsdaten'!B:B,$A1254,'AV-Bewegungsdaten'!E:E),5)</f>
        <v>0</v>
      </c>
      <c r="S1254" s="444"/>
      <c r="T1254" s="444"/>
      <c r="U1254" s="261">
        <f>ROUND(SUMIF('DV-Bewegungsdaten'!B:B,A1254,'DV-Bewegungsdaten'!D:D),3)</f>
        <v>0</v>
      </c>
      <c r="V1254" s="259">
        <f>ROUND(SUMIF('DV-Bewegungsdaten'!B:B,A1254,'DV-Bewegungsdaten'!E:E),5)</f>
        <v>0</v>
      </c>
      <c r="X1254" s="444"/>
      <c r="Y1254" s="444"/>
      <c r="AK1254" s="305"/>
    </row>
    <row r="1255" spans="1:37" ht="15" customHeight="1" x14ac:dyDescent="0.25">
      <c r="A1255" s="103" t="s">
        <v>595</v>
      </c>
      <c r="B1255" s="101" t="s">
        <v>2068</v>
      </c>
      <c r="C1255" s="101" t="s">
        <v>3991</v>
      </c>
      <c r="D1255" s="101" t="s">
        <v>37</v>
      </c>
      <c r="E1255" s="101" t="s">
        <v>2446</v>
      </c>
      <c r="F1255" s="102">
        <v>24.67</v>
      </c>
      <c r="G1255" s="102">
        <v>24.87</v>
      </c>
      <c r="H1255" s="102">
        <v>19.739999999999998</v>
      </c>
      <c r="I1255" s="102"/>
      <c r="J1255" s="445"/>
      <c r="K1255" s="258">
        <f>ROUND(SUMIF('VGT-Bewegungsdaten'!B:B,A1255,'VGT-Bewegungsdaten'!D:D),3)</f>
        <v>0</v>
      </c>
      <c r="L1255" s="259">
        <f>ROUND(SUMIF('VGT-Bewegungsdaten'!B:B,$A1255,'VGT-Bewegungsdaten'!E:E),5)</f>
        <v>0</v>
      </c>
      <c r="N1255" s="298" t="s">
        <v>4918</v>
      </c>
      <c r="O1255" s="298" t="s">
        <v>4925</v>
      </c>
      <c r="P1255" s="261">
        <f>ROUND(SUMIF('AV-Bewegungsdaten'!B:B,A1255,'AV-Bewegungsdaten'!D:D),3)</f>
        <v>0</v>
      </c>
      <c r="Q1255" s="259">
        <f>ROUND(SUMIF('AV-Bewegungsdaten'!B:B,$A1255,'AV-Bewegungsdaten'!E:E),5)</f>
        <v>0</v>
      </c>
      <c r="S1255" s="444"/>
      <c r="T1255" s="444"/>
      <c r="U1255" s="261">
        <f>ROUND(SUMIF('DV-Bewegungsdaten'!B:B,A1255,'DV-Bewegungsdaten'!D:D),3)</f>
        <v>0</v>
      </c>
      <c r="V1255" s="259">
        <f>ROUND(SUMIF('DV-Bewegungsdaten'!B:B,A1255,'DV-Bewegungsdaten'!E:E),5)</f>
        <v>0</v>
      </c>
      <c r="X1255" s="444"/>
      <c r="Y1255" s="444"/>
      <c r="AK1255" s="305"/>
    </row>
    <row r="1256" spans="1:37" ht="15" customHeight="1" x14ac:dyDescent="0.25">
      <c r="A1256" s="103" t="s">
        <v>596</v>
      </c>
      <c r="B1256" s="101" t="s">
        <v>2068</v>
      </c>
      <c r="C1256" s="101" t="s">
        <v>3991</v>
      </c>
      <c r="D1256" s="101" t="s">
        <v>1570</v>
      </c>
      <c r="E1256" s="101" t="s">
        <v>1533</v>
      </c>
      <c r="F1256" s="102">
        <v>25.67</v>
      </c>
      <c r="G1256" s="102">
        <v>25.87</v>
      </c>
      <c r="H1256" s="102">
        <v>20.54</v>
      </c>
      <c r="I1256" s="102"/>
      <c r="J1256" s="445"/>
      <c r="K1256" s="258">
        <f>ROUND(SUMIF('VGT-Bewegungsdaten'!B:B,A1256,'VGT-Bewegungsdaten'!D:D),3)</f>
        <v>0</v>
      </c>
      <c r="L1256" s="259">
        <f>ROUND(SUMIF('VGT-Bewegungsdaten'!B:B,$A1256,'VGT-Bewegungsdaten'!E:E),5)</f>
        <v>0</v>
      </c>
      <c r="N1256" s="298" t="s">
        <v>4918</v>
      </c>
      <c r="O1256" s="298" t="s">
        <v>4925</v>
      </c>
      <c r="P1256" s="261">
        <f>ROUND(SUMIF('AV-Bewegungsdaten'!B:B,A1256,'AV-Bewegungsdaten'!D:D),3)</f>
        <v>0</v>
      </c>
      <c r="Q1256" s="259">
        <f>ROUND(SUMIF('AV-Bewegungsdaten'!B:B,$A1256,'AV-Bewegungsdaten'!E:E),5)</f>
        <v>0</v>
      </c>
      <c r="S1256" s="444"/>
      <c r="T1256" s="444"/>
      <c r="U1256" s="261">
        <f>ROUND(SUMIF('DV-Bewegungsdaten'!B:B,A1256,'DV-Bewegungsdaten'!D:D),3)</f>
        <v>0</v>
      </c>
      <c r="V1256" s="259">
        <f>ROUND(SUMIF('DV-Bewegungsdaten'!B:B,A1256,'DV-Bewegungsdaten'!E:E),5)</f>
        <v>0</v>
      </c>
      <c r="X1256" s="444"/>
      <c r="Y1256" s="444"/>
      <c r="AK1256" s="305"/>
    </row>
    <row r="1257" spans="1:37" ht="15" customHeight="1" x14ac:dyDescent="0.25">
      <c r="A1257" s="103" t="s">
        <v>597</v>
      </c>
      <c r="B1257" s="101" t="s">
        <v>2068</v>
      </c>
      <c r="C1257" s="101" t="s">
        <v>3991</v>
      </c>
      <c r="D1257" s="101" t="s">
        <v>40</v>
      </c>
      <c r="E1257" s="101" t="s">
        <v>1536</v>
      </c>
      <c r="F1257" s="102">
        <v>25.67</v>
      </c>
      <c r="G1257" s="102">
        <v>25.87</v>
      </c>
      <c r="H1257" s="102">
        <v>20.54</v>
      </c>
      <c r="I1257" s="102"/>
      <c r="J1257" s="445"/>
      <c r="K1257" s="258">
        <f>ROUND(SUMIF('VGT-Bewegungsdaten'!B:B,A1257,'VGT-Bewegungsdaten'!D:D),3)</f>
        <v>0</v>
      </c>
      <c r="L1257" s="259">
        <f>ROUND(SUMIF('VGT-Bewegungsdaten'!B:B,$A1257,'VGT-Bewegungsdaten'!E:E),5)</f>
        <v>0</v>
      </c>
      <c r="N1257" s="298" t="s">
        <v>4918</v>
      </c>
      <c r="O1257" s="298" t="s">
        <v>4925</v>
      </c>
      <c r="P1257" s="261">
        <f>ROUND(SUMIF('AV-Bewegungsdaten'!B:B,A1257,'AV-Bewegungsdaten'!D:D),3)</f>
        <v>0</v>
      </c>
      <c r="Q1257" s="259">
        <f>ROUND(SUMIF('AV-Bewegungsdaten'!B:B,$A1257,'AV-Bewegungsdaten'!E:E),5)</f>
        <v>0</v>
      </c>
      <c r="S1257" s="444"/>
      <c r="T1257" s="444"/>
      <c r="U1257" s="261">
        <f>ROUND(SUMIF('DV-Bewegungsdaten'!B:B,A1257,'DV-Bewegungsdaten'!D:D),3)</f>
        <v>0</v>
      </c>
      <c r="V1257" s="259">
        <f>ROUND(SUMIF('DV-Bewegungsdaten'!B:B,A1257,'DV-Bewegungsdaten'!E:E),5)</f>
        <v>0</v>
      </c>
      <c r="X1257" s="444"/>
      <c r="Y1257" s="444"/>
      <c r="AK1257" s="305"/>
    </row>
    <row r="1258" spans="1:37" ht="15" customHeight="1" x14ac:dyDescent="0.25">
      <c r="A1258" s="103" t="s">
        <v>2753</v>
      </c>
      <c r="B1258" s="101" t="s">
        <v>2068</v>
      </c>
      <c r="C1258" s="101" t="s">
        <v>3991</v>
      </c>
      <c r="D1258" s="101" t="s">
        <v>2662</v>
      </c>
      <c r="E1258" s="101" t="s">
        <v>2536</v>
      </c>
      <c r="F1258" s="102">
        <v>25.64</v>
      </c>
      <c r="G1258" s="102">
        <v>25.84</v>
      </c>
      <c r="H1258" s="102">
        <v>20.51</v>
      </c>
      <c r="I1258" s="102"/>
      <c r="J1258" s="445"/>
      <c r="K1258" s="258">
        <f>ROUND(SUMIF('VGT-Bewegungsdaten'!B:B,A1258,'VGT-Bewegungsdaten'!D:D),3)</f>
        <v>0</v>
      </c>
      <c r="L1258" s="259">
        <f>ROUND(SUMIF('VGT-Bewegungsdaten'!B:B,$A1258,'VGT-Bewegungsdaten'!E:E),5)</f>
        <v>0</v>
      </c>
      <c r="N1258" s="298" t="s">
        <v>4918</v>
      </c>
      <c r="O1258" s="298" t="s">
        <v>4925</v>
      </c>
      <c r="P1258" s="261">
        <f>ROUND(SUMIF('AV-Bewegungsdaten'!B:B,A1258,'AV-Bewegungsdaten'!D:D),3)</f>
        <v>0</v>
      </c>
      <c r="Q1258" s="259">
        <f>ROUND(SUMIF('AV-Bewegungsdaten'!B:B,$A1258,'AV-Bewegungsdaten'!E:E),5)</f>
        <v>0</v>
      </c>
      <c r="S1258" s="444"/>
      <c r="T1258" s="444"/>
      <c r="U1258" s="261">
        <f>ROUND(SUMIF('DV-Bewegungsdaten'!B:B,A1258,'DV-Bewegungsdaten'!D:D),3)</f>
        <v>0</v>
      </c>
      <c r="V1258" s="259">
        <f>ROUND(SUMIF('DV-Bewegungsdaten'!B:B,A1258,'DV-Bewegungsdaten'!E:E),5)</f>
        <v>0</v>
      </c>
      <c r="X1258" s="444"/>
      <c r="Y1258" s="444"/>
      <c r="AK1258" s="305"/>
    </row>
    <row r="1259" spans="1:37" ht="15" customHeight="1" x14ac:dyDescent="0.25">
      <c r="A1259" s="103" t="s">
        <v>3496</v>
      </c>
      <c r="B1259" s="101" t="s">
        <v>2068</v>
      </c>
      <c r="C1259" s="101" t="s">
        <v>3991</v>
      </c>
      <c r="D1259" s="101" t="s">
        <v>3405</v>
      </c>
      <c r="E1259" s="101" t="s">
        <v>3279</v>
      </c>
      <c r="F1259" s="102">
        <v>25.61</v>
      </c>
      <c r="G1259" s="102">
        <v>25.81</v>
      </c>
      <c r="H1259" s="102">
        <v>20.49</v>
      </c>
      <c r="I1259" s="102"/>
      <c r="J1259" s="445"/>
      <c r="K1259" s="258">
        <f>ROUND(SUMIF('VGT-Bewegungsdaten'!B:B,A1259,'VGT-Bewegungsdaten'!D:D),3)</f>
        <v>0</v>
      </c>
      <c r="L1259" s="259">
        <f>ROUND(SUMIF('VGT-Bewegungsdaten'!B:B,$A1259,'VGT-Bewegungsdaten'!E:E),5)</f>
        <v>0</v>
      </c>
      <c r="N1259" s="298" t="s">
        <v>4918</v>
      </c>
      <c r="O1259" s="298" t="s">
        <v>4925</v>
      </c>
      <c r="P1259" s="261">
        <f>ROUND(SUMIF('AV-Bewegungsdaten'!B:B,A1259,'AV-Bewegungsdaten'!D:D),3)</f>
        <v>0</v>
      </c>
      <c r="Q1259" s="259">
        <f>ROUND(SUMIF('AV-Bewegungsdaten'!B:B,$A1259,'AV-Bewegungsdaten'!E:E),5)</f>
        <v>0</v>
      </c>
      <c r="S1259" s="444"/>
      <c r="T1259" s="444"/>
      <c r="U1259" s="261">
        <f>ROUND(SUMIF('DV-Bewegungsdaten'!B:B,A1259,'DV-Bewegungsdaten'!D:D),3)</f>
        <v>0</v>
      </c>
      <c r="V1259" s="259">
        <f>ROUND(SUMIF('DV-Bewegungsdaten'!B:B,A1259,'DV-Bewegungsdaten'!E:E),5)</f>
        <v>0</v>
      </c>
      <c r="X1259" s="444"/>
      <c r="Y1259" s="444"/>
      <c r="AK1259" s="305"/>
    </row>
    <row r="1260" spans="1:37" ht="15" customHeight="1" x14ac:dyDescent="0.25">
      <c r="A1260" s="103" t="s">
        <v>4259</v>
      </c>
      <c r="B1260" s="101" t="s">
        <v>2068</v>
      </c>
      <c r="C1260" s="101" t="s">
        <v>3991</v>
      </c>
      <c r="D1260" s="101" t="s">
        <v>4167</v>
      </c>
      <c r="E1260" s="101" t="s">
        <v>4040</v>
      </c>
      <c r="F1260" s="102">
        <v>25.58</v>
      </c>
      <c r="G1260" s="102">
        <v>25.779999999999998</v>
      </c>
      <c r="H1260" s="102">
        <v>20.46</v>
      </c>
      <c r="I1260" s="102"/>
      <c r="J1260" s="445"/>
      <c r="K1260" s="258">
        <f>ROUND(SUMIF('VGT-Bewegungsdaten'!B:B,A1260,'VGT-Bewegungsdaten'!D:D),3)</f>
        <v>0</v>
      </c>
      <c r="L1260" s="259">
        <f>ROUND(SUMIF('VGT-Bewegungsdaten'!B:B,$A1260,'VGT-Bewegungsdaten'!E:E),5)</f>
        <v>0</v>
      </c>
      <c r="N1260" s="298" t="s">
        <v>4918</v>
      </c>
      <c r="O1260" s="298" t="s">
        <v>4925</v>
      </c>
      <c r="P1260" s="261">
        <f>ROUND(SUMIF('AV-Bewegungsdaten'!B:B,A1260,'AV-Bewegungsdaten'!D:D),3)</f>
        <v>0</v>
      </c>
      <c r="Q1260" s="259">
        <f>ROUND(SUMIF('AV-Bewegungsdaten'!B:B,$A1260,'AV-Bewegungsdaten'!E:E),5)</f>
        <v>0</v>
      </c>
      <c r="S1260" s="444"/>
      <c r="T1260" s="444"/>
      <c r="U1260" s="261">
        <f>ROUND(SUMIF('DV-Bewegungsdaten'!B:B,A1260,'DV-Bewegungsdaten'!D:D),3)</f>
        <v>0</v>
      </c>
      <c r="V1260" s="259">
        <f>ROUND(SUMIF('DV-Bewegungsdaten'!B:B,A1260,'DV-Bewegungsdaten'!E:E),5)</f>
        <v>0</v>
      </c>
      <c r="X1260" s="444"/>
      <c r="Y1260" s="444"/>
      <c r="AK1260" s="305"/>
    </row>
    <row r="1261" spans="1:37" ht="15" customHeight="1" x14ac:dyDescent="0.25">
      <c r="A1261" s="103" t="s">
        <v>6789</v>
      </c>
      <c r="B1261" s="101" t="s">
        <v>2068</v>
      </c>
      <c r="C1261" s="101" t="s">
        <v>3991</v>
      </c>
      <c r="D1261" s="101" t="s">
        <v>6790</v>
      </c>
      <c r="E1261" s="101" t="s">
        <v>6372</v>
      </c>
      <c r="F1261" s="102">
        <v>25.44</v>
      </c>
      <c r="G1261" s="102">
        <v>25.64</v>
      </c>
      <c r="H1261" s="102">
        <v>20.350000000000001</v>
      </c>
      <c r="I1261" s="102"/>
      <c r="J1261" s="445"/>
      <c r="K1261" s="258">
        <f>ROUND(SUMIF('VGT-Bewegungsdaten'!B:B,A1261,'VGT-Bewegungsdaten'!D:D),3)</f>
        <v>0</v>
      </c>
      <c r="L1261" s="259">
        <f>ROUND(SUMIF('VGT-Bewegungsdaten'!B:B,$A1261,'VGT-Bewegungsdaten'!E:E),5)</f>
        <v>0</v>
      </c>
      <c r="N1261" s="298" t="s">
        <v>4918</v>
      </c>
      <c r="O1261" s="298" t="s">
        <v>4925</v>
      </c>
      <c r="P1261" s="261">
        <f>ROUND(SUMIF('AV-Bewegungsdaten'!B:B,A1261,'AV-Bewegungsdaten'!D:D),3)</f>
        <v>0</v>
      </c>
      <c r="Q1261" s="259">
        <f>ROUND(SUMIF('AV-Bewegungsdaten'!B:B,$A1261,'AV-Bewegungsdaten'!E:E),5)</f>
        <v>0</v>
      </c>
      <c r="S1261" s="444"/>
      <c r="T1261" s="444"/>
      <c r="U1261" s="261">
        <f>ROUND(SUMIF('DV-Bewegungsdaten'!B:B,A1261,'DV-Bewegungsdaten'!D:D),3)</f>
        <v>0</v>
      </c>
      <c r="V1261" s="259">
        <f>ROUND(SUMIF('DV-Bewegungsdaten'!B:B,A1261,'DV-Bewegungsdaten'!E:E),5)</f>
        <v>0</v>
      </c>
      <c r="X1261" s="444"/>
      <c r="Y1261" s="444"/>
      <c r="AK1261" s="305"/>
    </row>
    <row r="1262" spans="1:37" ht="15" customHeight="1" x14ac:dyDescent="0.25">
      <c r="A1262" s="103" t="s">
        <v>6964</v>
      </c>
      <c r="B1262" s="101" t="s">
        <v>2068</v>
      </c>
      <c r="C1262" s="101" t="s">
        <v>3991</v>
      </c>
      <c r="D1262" s="101" t="s">
        <v>6965</v>
      </c>
      <c r="E1262" s="101" t="s">
        <v>6372</v>
      </c>
      <c r="F1262" s="102">
        <v>26.44</v>
      </c>
      <c r="G1262" s="102">
        <v>26.64</v>
      </c>
      <c r="H1262" s="102">
        <v>21.15</v>
      </c>
      <c r="I1262" s="102"/>
      <c r="J1262" s="445"/>
      <c r="K1262" s="258">
        <f>ROUND(SUMIF('VGT-Bewegungsdaten'!B:B,A1262,'VGT-Bewegungsdaten'!D:D),3)</f>
        <v>0</v>
      </c>
      <c r="L1262" s="259">
        <f>ROUND(SUMIF('VGT-Bewegungsdaten'!B:B,$A1262,'VGT-Bewegungsdaten'!E:E),5)</f>
        <v>0</v>
      </c>
      <c r="N1262" s="298" t="s">
        <v>4918</v>
      </c>
      <c r="O1262" s="298" t="s">
        <v>4925</v>
      </c>
      <c r="P1262" s="261">
        <f>ROUND(SUMIF('AV-Bewegungsdaten'!B:B,A1262,'AV-Bewegungsdaten'!D:D),3)</f>
        <v>0</v>
      </c>
      <c r="Q1262" s="259">
        <f>ROUND(SUMIF('AV-Bewegungsdaten'!B:B,$A1262,'AV-Bewegungsdaten'!E:E),5)</f>
        <v>0</v>
      </c>
      <c r="S1262" s="444"/>
      <c r="T1262" s="444"/>
      <c r="U1262" s="261">
        <f>ROUND(SUMIF('DV-Bewegungsdaten'!B:B,A1262,'DV-Bewegungsdaten'!D:D),3)</f>
        <v>0</v>
      </c>
      <c r="V1262" s="259">
        <f>ROUND(SUMIF('DV-Bewegungsdaten'!B:B,A1262,'DV-Bewegungsdaten'!E:E),5)</f>
        <v>0</v>
      </c>
      <c r="X1262" s="444"/>
      <c r="Y1262" s="444"/>
      <c r="AK1262" s="305"/>
    </row>
    <row r="1263" spans="1:37" ht="15" customHeight="1" x14ac:dyDescent="0.25">
      <c r="A1263" s="103" t="s">
        <v>598</v>
      </c>
      <c r="B1263" s="101" t="s">
        <v>2068</v>
      </c>
      <c r="C1263" s="101" t="s">
        <v>3991</v>
      </c>
      <c r="D1263" s="101" t="s">
        <v>1574</v>
      </c>
      <c r="E1263" s="101" t="s">
        <v>2443</v>
      </c>
      <c r="F1263" s="102">
        <v>23.67</v>
      </c>
      <c r="G1263" s="102">
        <v>23.87</v>
      </c>
      <c r="H1263" s="102">
        <v>18.940000000000001</v>
      </c>
      <c r="I1263" s="102"/>
      <c r="J1263" s="445"/>
      <c r="K1263" s="258">
        <f>ROUND(SUMIF('VGT-Bewegungsdaten'!B:B,A1263,'VGT-Bewegungsdaten'!D:D),3)</f>
        <v>0</v>
      </c>
      <c r="L1263" s="259">
        <f>ROUND(SUMIF('VGT-Bewegungsdaten'!B:B,$A1263,'VGT-Bewegungsdaten'!E:E),5)</f>
        <v>0</v>
      </c>
      <c r="N1263" s="298" t="s">
        <v>4918</v>
      </c>
      <c r="O1263" s="298" t="s">
        <v>4925</v>
      </c>
      <c r="P1263" s="261">
        <f>ROUND(SUMIF('AV-Bewegungsdaten'!B:B,A1263,'AV-Bewegungsdaten'!D:D),3)</f>
        <v>0</v>
      </c>
      <c r="Q1263" s="259">
        <f>ROUND(SUMIF('AV-Bewegungsdaten'!B:B,$A1263,'AV-Bewegungsdaten'!E:E),5)</f>
        <v>0</v>
      </c>
      <c r="S1263" s="444"/>
      <c r="T1263" s="444"/>
      <c r="U1263" s="261">
        <f>ROUND(SUMIF('DV-Bewegungsdaten'!B:B,A1263,'DV-Bewegungsdaten'!D:D),3)</f>
        <v>0</v>
      </c>
      <c r="V1263" s="259">
        <f>ROUND(SUMIF('DV-Bewegungsdaten'!B:B,A1263,'DV-Bewegungsdaten'!E:E),5)</f>
        <v>0</v>
      </c>
      <c r="X1263" s="444"/>
      <c r="Y1263" s="444"/>
      <c r="AK1263" s="305"/>
    </row>
    <row r="1264" spans="1:37" ht="15" customHeight="1" x14ac:dyDescent="0.25">
      <c r="A1264" s="103" t="s">
        <v>599</v>
      </c>
      <c r="B1264" s="101" t="s">
        <v>2068</v>
      </c>
      <c r="C1264" s="101" t="s">
        <v>3991</v>
      </c>
      <c r="D1264" s="101" t="s">
        <v>43</v>
      </c>
      <c r="E1264" s="101" t="s">
        <v>2446</v>
      </c>
      <c r="F1264" s="102">
        <v>25.67</v>
      </c>
      <c r="G1264" s="102">
        <v>25.87</v>
      </c>
      <c r="H1264" s="102">
        <v>20.54</v>
      </c>
      <c r="I1264" s="102"/>
      <c r="J1264" s="445"/>
      <c r="K1264" s="258">
        <f>ROUND(SUMIF('VGT-Bewegungsdaten'!B:B,A1264,'VGT-Bewegungsdaten'!D:D),3)</f>
        <v>0</v>
      </c>
      <c r="L1264" s="259">
        <f>ROUND(SUMIF('VGT-Bewegungsdaten'!B:B,$A1264,'VGT-Bewegungsdaten'!E:E),5)</f>
        <v>0</v>
      </c>
      <c r="N1264" s="298" t="s">
        <v>4918</v>
      </c>
      <c r="O1264" s="298" t="s">
        <v>4925</v>
      </c>
      <c r="P1264" s="261">
        <f>ROUND(SUMIF('AV-Bewegungsdaten'!B:B,A1264,'AV-Bewegungsdaten'!D:D),3)</f>
        <v>0</v>
      </c>
      <c r="Q1264" s="259">
        <f>ROUND(SUMIF('AV-Bewegungsdaten'!B:B,$A1264,'AV-Bewegungsdaten'!E:E),5)</f>
        <v>0</v>
      </c>
      <c r="S1264" s="444"/>
      <c r="T1264" s="444"/>
      <c r="U1264" s="261">
        <f>ROUND(SUMIF('DV-Bewegungsdaten'!B:B,A1264,'DV-Bewegungsdaten'!D:D),3)</f>
        <v>0</v>
      </c>
      <c r="V1264" s="259">
        <f>ROUND(SUMIF('DV-Bewegungsdaten'!B:B,A1264,'DV-Bewegungsdaten'!E:E),5)</f>
        <v>0</v>
      </c>
      <c r="X1264" s="444"/>
      <c r="Y1264" s="444"/>
      <c r="AK1264" s="305"/>
    </row>
    <row r="1265" spans="1:37" ht="15" customHeight="1" x14ac:dyDescent="0.25">
      <c r="A1265" s="103" t="s">
        <v>600</v>
      </c>
      <c r="B1265" s="101" t="s">
        <v>2068</v>
      </c>
      <c r="C1265" s="101" t="s">
        <v>3991</v>
      </c>
      <c r="D1265" s="101" t="s">
        <v>1576</v>
      </c>
      <c r="E1265" s="101" t="s">
        <v>1533</v>
      </c>
      <c r="F1265" s="102">
        <v>26.67</v>
      </c>
      <c r="G1265" s="102">
        <v>26.87</v>
      </c>
      <c r="H1265" s="102">
        <v>21.34</v>
      </c>
      <c r="I1265" s="102"/>
      <c r="J1265" s="445"/>
      <c r="K1265" s="258">
        <f>ROUND(SUMIF('VGT-Bewegungsdaten'!B:B,A1265,'VGT-Bewegungsdaten'!D:D),3)</f>
        <v>0</v>
      </c>
      <c r="L1265" s="259">
        <f>ROUND(SUMIF('VGT-Bewegungsdaten'!B:B,$A1265,'VGT-Bewegungsdaten'!E:E),5)</f>
        <v>0</v>
      </c>
      <c r="N1265" s="298" t="s">
        <v>4918</v>
      </c>
      <c r="O1265" s="298" t="s">
        <v>4925</v>
      </c>
      <c r="P1265" s="261">
        <f>ROUND(SUMIF('AV-Bewegungsdaten'!B:B,A1265,'AV-Bewegungsdaten'!D:D),3)</f>
        <v>0</v>
      </c>
      <c r="Q1265" s="259">
        <f>ROUND(SUMIF('AV-Bewegungsdaten'!B:B,$A1265,'AV-Bewegungsdaten'!E:E),5)</f>
        <v>0</v>
      </c>
      <c r="S1265" s="444"/>
      <c r="T1265" s="444"/>
      <c r="U1265" s="261">
        <f>ROUND(SUMIF('DV-Bewegungsdaten'!B:B,A1265,'DV-Bewegungsdaten'!D:D),3)</f>
        <v>0</v>
      </c>
      <c r="V1265" s="259">
        <f>ROUND(SUMIF('DV-Bewegungsdaten'!B:B,A1265,'DV-Bewegungsdaten'!E:E),5)</f>
        <v>0</v>
      </c>
      <c r="X1265" s="444"/>
      <c r="Y1265" s="444"/>
      <c r="AK1265" s="305"/>
    </row>
    <row r="1266" spans="1:37" ht="15" customHeight="1" x14ac:dyDescent="0.25">
      <c r="A1266" s="103" t="s">
        <v>601</v>
      </c>
      <c r="B1266" s="101" t="s">
        <v>2068</v>
      </c>
      <c r="C1266" s="101" t="s">
        <v>3991</v>
      </c>
      <c r="D1266" s="101" t="s">
        <v>1578</v>
      </c>
      <c r="E1266" s="101" t="s">
        <v>1536</v>
      </c>
      <c r="F1266" s="102">
        <v>26.67</v>
      </c>
      <c r="G1266" s="102">
        <v>26.87</v>
      </c>
      <c r="H1266" s="102">
        <v>21.34</v>
      </c>
      <c r="I1266" s="102"/>
      <c r="J1266" s="445"/>
      <c r="K1266" s="258">
        <f>ROUND(SUMIF('VGT-Bewegungsdaten'!B:B,A1266,'VGT-Bewegungsdaten'!D:D),3)</f>
        <v>0</v>
      </c>
      <c r="L1266" s="259">
        <f>ROUND(SUMIF('VGT-Bewegungsdaten'!B:B,$A1266,'VGT-Bewegungsdaten'!E:E),5)</f>
        <v>0</v>
      </c>
      <c r="N1266" s="298" t="s">
        <v>4918</v>
      </c>
      <c r="O1266" s="298" t="s">
        <v>4925</v>
      </c>
      <c r="P1266" s="261">
        <f>ROUND(SUMIF('AV-Bewegungsdaten'!B:B,A1266,'AV-Bewegungsdaten'!D:D),3)</f>
        <v>0</v>
      </c>
      <c r="Q1266" s="259">
        <f>ROUND(SUMIF('AV-Bewegungsdaten'!B:B,$A1266,'AV-Bewegungsdaten'!E:E),5)</f>
        <v>0</v>
      </c>
      <c r="S1266" s="444"/>
      <c r="T1266" s="444"/>
      <c r="U1266" s="261">
        <f>ROUND(SUMIF('DV-Bewegungsdaten'!B:B,A1266,'DV-Bewegungsdaten'!D:D),3)</f>
        <v>0</v>
      </c>
      <c r="V1266" s="259">
        <f>ROUND(SUMIF('DV-Bewegungsdaten'!B:B,A1266,'DV-Bewegungsdaten'!E:E),5)</f>
        <v>0</v>
      </c>
      <c r="X1266" s="444"/>
      <c r="Y1266" s="444"/>
      <c r="AK1266" s="305"/>
    </row>
    <row r="1267" spans="1:37" ht="15" customHeight="1" x14ac:dyDescent="0.25">
      <c r="A1267" s="103" t="s">
        <v>2754</v>
      </c>
      <c r="B1267" s="101" t="s">
        <v>2068</v>
      </c>
      <c r="C1267" s="101" t="s">
        <v>3991</v>
      </c>
      <c r="D1267" s="101" t="s">
        <v>2550</v>
      </c>
      <c r="E1267" s="101" t="s">
        <v>2536</v>
      </c>
      <c r="F1267" s="102">
        <v>26.64</v>
      </c>
      <c r="G1267" s="102">
        <v>26.84</v>
      </c>
      <c r="H1267" s="102">
        <v>21.31</v>
      </c>
      <c r="I1267" s="102"/>
      <c r="J1267" s="445"/>
      <c r="K1267" s="258">
        <f>ROUND(SUMIF('VGT-Bewegungsdaten'!B:B,A1267,'VGT-Bewegungsdaten'!D:D),3)</f>
        <v>0</v>
      </c>
      <c r="L1267" s="259">
        <f>ROUND(SUMIF('VGT-Bewegungsdaten'!B:B,$A1267,'VGT-Bewegungsdaten'!E:E),5)</f>
        <v>0</v>
      </c>
      <c r="N1267" s="298" t="s">
        <v>4918</v>
      </c>
      <c r="O1267" s="298" t="s">
        <v>4925</v>
      </c>
      <c r="P1267" s="261">
        <f>ROUND(SUMIF('AV-Bewegungsdaten'!B:B,A1267,'AV-Bewegungsdaten'!D:D),3)</f>
        <v>0</v>
      </c>
      <c r="Q1267" s="259">
        <f>ROUND(SUMIF('AV-Bewegungsdaten'!B:B,$A1267,'AV-Bewegungsdaten'!E:E),5)</f>
        <v>0</v>
      </c>
      <c r="S1267" s="444"/>
      <c r="T1267" s="444"/>
      <c r="U1267" s="261">
        <f>ROUND(SUMIF('DV-Bewegungsdaten'!B:B,A1267,'DV-Bewegungsdaten'!D:D),3)</f>
        <v>0</v>
      </c>
      <c r="V1267" s="259">
        <f>ROUND(SUMIF('DV-Bewegungsdaten'!B:B,A1267,'DV-Bewegungsdaten'!E:E),5)</f>
        <v>0</v>
      </c>
      <c r="X1267" s="444"/>
      <c r="Y1267" s="444"/>
      <c r="AK1267" s="305"/>
    </row>
    <row r="1268" spans="1:37" ht="15" customHeight="1" x14ac:dyDescent="0.25">
      <c r="A1268" s="103" t="s">
        <v>3497</v>
      </c>
      <c r="B1268" s="101" t="s">
        <v>2068</v>
      </c>
      <c r="C1268" s="101" t="s">
        <v>3991</v>
      </c>
      <c r="D1268" s="101" t="s">
        <v>3293</v>
      </c>
      <c r="E1268" s="101" t="s">
        <v>3279</v>
      </c>
      <c r="F1268" s="102">
        <v>26.61</v>
      </c>
      <c r="G1268" s="102">
        <v>26.81</v>
      </c>
      <c r="H1268" s="102">
        <v>21.29</v>
      </c>
      <c r="I1268" s="102"/>
      <c r="J1268" s="445"/>
      <c r="K1268" s="258">
        <f>ROUND(SUMIF('VGT-Bewegungsdaten'!B:B,A1268,'VGT-Bewegungsdaten'!D:D),3)</f>
        <v>0</v>
      </c>
      <c r="L1268" s="259">
        <f>ROUND(SUMIF('VGT-Bewegungsdaten'!B:B,$A1268,'VGT-Bewegungsdaten'!E:E),5)</f>
        <v>0</v>
      </c>
      <c r="N1268" s="298" t="s">
        <v>4918</v>
      </c>
      <c r="O1268" s="298" t="s">
        <v>4925</v>
      </c>
      <c r="P1268" s="261">
        <f>ROUND(SUMIF('AV-Bewegungsdaten'!B:B,A1268,'AV-Bewegungsdaten'!D:D),3)</f>
        <v>0</v>
      </c>
      <c r="Q1268" s="259">
        <f>ROUND(SUMIF('AV-Bewegungsdaten'!B:B,$A1268,'AV-Bewegungsdaten'!E:E),5)</f>
        <v>0</v>
      </c>
      <c r="S1268" s="444"/>
      <c r="T1268" s="444"/>
      <c r="U1268" s="261">
        <f>ROUND(SUMIF('DV-Bewegungsdaten'!B:B,A1268,'DV-Bewegungsdaten'!D:D),3)</f>
        <v>0</v>
      </c>
      <c r="V1268" s="259">
        <f>ROUND(SUMIF('DV-Bewegungsdaten'!B:B,A1268,'DV-Bewegungsdaten'!E:E),5)</f>
        <v>0</v>
      </c>
      <c r="X1268" s="444"/>
      <c r="Y1268" s="444"/>
      <c r="AK1268" s="305"/>
    </row>
    <row r="1269" spans="1:37" ht="15" customHeight="1" x14ac:dyDescent="0.25">
      <c r="A1269" s="103" t="s">
        <v>4260</v>
      </c>
      <c r="B1269" s="101" t="s">
        <v>2068</v>
      </c>
      <c r="C1269" s="101" t="s">
        <v>3991</v>
      </c>
      <c r="D1269" s="101" t="s">
        <v>4054</v>
      </c>
      <c r="E1269" s="101" t="s">
        <v>4040</v>
      </c>
      <c r="F1269" s="102">
        <v>26.58</v>
      </c>
      <c r="G1269" s="102">
        <v>26.779999999999998</v>
      </c>
      <c r="H1269" s="102">
        <v>21.26</v>
      </c>
      <c r="I1269" s="102"/>
      <c r="J1269" s="445"/>
      <c r="K1269" s="258">
        <f>ROUND(SUMIF('VGT-Bewegungsdaten'!B:B,A1269,'VGT-Bewegungsdaten'!D:D),3)</f>
        <v>0</v>
      </c>
      <c r="L1269" s="259">
        <f>ROUND(SUMIF('VGT-Bewegungsdaten'!B:B,$A1269,'VGT-Bewegungsdaten'!E:E),5)</f>
        <v>0</v>
      </c>
      <c r="N1269" s="298" t="s">
        <v>4918</v>
      </c>
      <c r="O1269" s="298" t="s">
        <v>4925</v>
      </c>
      <c r="P1269" s="261">
        <f>ROUND(SUMIF('AV-Bewegungsdaten'!B:B,A1269,'AV-Bewegungsdaten'!D:D),3)</f>
        <v>0</v>
      </c>
      <c r="Q1269" s="259">
        <f>ROUND(SUMIF('AV-Bewegungsdaten'!B:B,$A1269,'AV-Bewegungsdaten'!E:E),5)</f>
        <v>0</v>
      </c>
      <c r="S1269" s="444"/>
      <c r="T1269" s="444"/>
      <c r="U1269" s="261">
        <f>ROUND(SUMIF('DV-Bewegungsdaten'!B:B,A1269,'DV-Bewegungsdaten'!D:D),3)</f>
        <v>0</v>
      </c>
      <c r="V1269" s="259">
        <f>ROUND(SUMIF('DV-Bewegungsdaten'!B:B,A1269,'DV-Bewegungsdaten'!E:E),5)</f>
        <v>0</v>
      </c>
      <c r="X1269" s="444"/>
      <c r="Y1269" s="444"/>
      <c r="AK1269" s="305"/>
    </row>
    <row r="1270" spans="1:37" ht="15" customHeight="1" x14ac:dyDescent="0.25">
      <c r="A1270" s="103" t="s">
        <v>602</v>
      </c>
      <c r="B1270" s="101" t="s">
        <v>2068</v>
      </c>
      <c r="C1270" s="101" t="s">
        <v>3991</v>
      </c>
      <c r="D1270" s="101" t="s">
        <v>1580</v>
      </c>
      <c r="E1270" s="101" t="s">
        <v>2443</v>
      </c>
      <c r="F1270" s="102">
        <v>20.67</v>
      </c>
      <c r="G1270" s="102">
        <v>20.87</v>
      </c>
      <c r="H1270" s="102">
        <v>16.54</v>
      </c>
      <c r="I1270" s="102"/>
      <c r="J1270" s="445"/>
      <c r="K1270" s="258">
        <f>ROUND(SUMIF('VGT-Bewegungsdaten'!B:B,A1270,'VGT-Bewegungsdaten'!D:D),3)</f>
        <v>0</v>
      </c>
      <c r="L1270" s="259">
        <f>ROUND(SUMIF('VGT-Bewegungsdaten'!B:B,$A1270,'VGT-Bewegungsdaten'!E:E),5)</f>
        <v>0</v>
      </c>
      <c r="N1270" s="298" t="s">
        <v>4918</v>
      </c>
      <c r="O1270" s="298" t="s">
        <v>4925</v>
      </c>
      <c r="P1270" s="261">
        <f>ROUND(SUMIF('AV-Bewegungsdaten'!B:B,A1270,'AV-Bewegungsdaten'!D:D),3)</f>
        <v>0</v>
      </c>
      <c r="Q1270" s="259">
        <f>ROUND(SUMIF('AV-Bewegungsdaten'!B:B,$A1270,'AV-Bewegungsdaten'!E:E),5)</f>
        <v>0</v>
      </c>
      <c r="S1270" s="444"/>
      <c r="T1270" s="444"/>
      <c r="U1270" s="261">
        <f>ROUND(SUMIF('DV-Bewegungsdaten'!B:B,A1270,'DV-Bewegungsdaten'!D:D),3)</f>
        <v>0</v>
      </c>
      <c r="V1270" s="259">
        <f>ROUND(SUMIF('DV-Bewegungsdaten'!B:B,A1270,'DV-Bewegungsdaten'!E:E),5)</f>
        <v>0</v>
      </c>
      <c r="X1270" s="444"/>
      <c r="Y1270" s="444"/>
      <c r="AK1270" s="305"/>
    </row>
    <row r="1271" spans="1:37" ht="15" customHeight="1" x14ac:dyDescent="0.25">
      <c r="A1271" s="103" t="s">
        <v>603</v>
      </c>
      <c r="B1271" s="101" t="s">
        <v>2068</v>
      </c>
      <c r="C1271" s="101" t="s">
        <v>3991</v>
      </c>
      <c r="D1271" s="101" t="s">
        <v>48</v>
      </c>
      <c r="E1271" s="101" t="s">
        <v>2446</v>
      </c>
      <c r="F1271" s="102">
        <v>22.67</v>
      </c>
      <c r="G1271" s="102">
        <v>22.87</v>
      </c>
      <c r="H1271" s="102">
        <v>18.14</v>
      </c>
      <c r="I1271" s="102"/>
      <c r="J1271" s="445"/>
      <c r="K1271" s="258">
        <f>ROUND(SUMIF('VGT-Bewegungsdaten'!B:B,A1271,'VGT-Bewegungsdaten'!D:D),3)</f>
        <v>0</v>
      </c>
      <c r="L1271" s="259">
        <f>ROUND(SUMIF('VGT-Bewegungsdaten'!B:B,$A1271,'VGT-Bewegungsdaten'!E:E),5)</f>
        <v>0</v>
      </c>
      <c r="N1271" s="298" t="s">
        <v>4918</v>
      </c>
      <c r="O1271" s="298" t="s">
        <v>4925</v>
      </c>
      <c r="P1271" s="261">
        <f>ROUND(SUMIF('AV-Bewegungsdaten'!B:B,A1271,'AV-Bewegungsdaten'!D:D),3)</f>
        <v>0</v>
      </c>
      <c r="Q1271" s="259">
        <f>ROUND(SUMIF('AV-Bewegungsdaten'!B:B,$A1271,'AV-Bewegungsdaten'!E:E),5)</f>
        <v>0</v>
      </c>
      <c r="S1271" s="444"/>
      <c r="T1271" s="444"/>
      <c r="U1271" s="261">
        <f>ROUND(SUMIF('DV-Bewegungsdaten'!B:B,A1271,'DV-Bewegungsdaten'!D:D),3)</f>
        <v>0</v>
      </c>
      <c r="V1271" s="259">
        <f>ROUND(SUMIF('DV-Bewegungsdaten'!B:B,A1271,'DV-Bewegungsdaten'!E:E),5)</f>
        <v>0</v>
      </c>
      <c r="X1271" s="444"/>
      <c r="Y1271" s="444"/>
      <c r="AK1271" s="305"/>
    </row>
    <row r="1272" spans="1:37" ht="15" customHeight="1" x14ac:dyDescent="0.25">
      <c r="A1272" s="103" t="s">
        <v>604</v>
      </c>
      <c r="B1272" s="101" t="s">
        <v>2068</v>
      </c>
      <c r="C1272" s="101" t="s">
        <v>3991</v>
      </c>
      <c r="D1272" s="101" t="s">
        <v>1582</v>
      </c>
      <c r="E1272" s="101" t="s">
        <v>1533</v>
      </c>
      <c r="F1272" s="102">
        <v>23.67</v>
      </c>
      <c r="G1272" s="102">
        <v>23.87</v>
      </c>
      <c r="H1272" s="102">
        <v>18.940000000000001</v>
      </c>
      <c r="I1272" s="102"/>
      <c r="J1272" s="445"/>
      <c r="K1272" s="258">
        <f>ROUND(SUMIF('VGT-Bewegungsdaten'!B:B,A1272,'VGT-Bewegungsdaten'!D:D),3)</f>
        <v>0</v>
      </c>
      <c r="L1272" s="259">
        <f>ROUND(SUMIF('VGT-Bewegungsdaten'!B:B,$A1272,'VGT-Bewegungsdaten'!E:E),5)</f>
        <v>0</v>
      </c>
      <c r="N1272" s="298" t="s">
        <v>4918</v>
      </c>
      <c r="O1272" s="298" t="s">
        <v>4925</v>
      </c>
      <c r="P1272" s="261">
        <f>ROUND(SUMIF('AV-Bewegungsdaten'!B:B,A1272,'AV-Bewegungsdaten'!D:D),3)</f>
        <v>0</v>
      </c>
      <c r="Q1272" s="259">
        <f>ROUND(SUMIF('AV-Bewegungsdaten'!B:B,$A1272,'AV-Bewegungsdaten'!E:E),5)</f>
        <v>0</v>
      </c>
      <c r="S1272" s="444"/>
      <c r="T1272" s="444"/>
      <c r="U1272" s="261">
        <f>ROUND(SUMIF('DV-Bewegungsdaten'!B:B,A1272,'DV-Bewegungsdaten'!D:D),3)</f>
        <v>0</v>
      </c>
      <c r="V1272" s="259">
        <f>ROUND(SUMIF('DV-Bewegungsdaten'!B:B,A1272,'DV-Bewegungsdaten'!E:E),5)</f>
        <v>0</v>
      </c>
      <c r="X1272" s="444"/>
      <c r="Y1272" s="444"/>
      <c r="AK1272" s="305"/>
    </row>
    <row r="1273" spans="1:37" ht="15" customHeight="1" x14ac:dyDescent="0.25">
      <c r="A1273" s="103" t="s">
        <v>605</v>
      </c>
      <c r="B1273" s="101" t="s">
        <v>2068</v>
      </c>
      <c r="C1273" s="101" t="s">
        <v>3991</v>
      </c>
      <c r="D1273" s="101" t="s">
        <v>1584</v>
      </c>
      <c r="E1273" s="101" t="s">
        <v>1536</v>
      </c>
      <c r="F1273" s="102">
        <v>23.67</v>
      </c>
      <c r="G1273" s="102">
        <v>23.87</v>
      </c>
      <c r="H1273" s="102">
        <v>18.940000000000001</v>
      </c>
      <c r="I1273" s="102"/>
      <c r="J1273" s="445"/>
      <c r="K1273" s="258">
        <f>ROUND(SUMIF('VGT-Bewegungsdaten'!B:B,A1273,'VGT-Bewegungsdaten'!D:D),3)</f>
        <v>0</v>
      </c>
      <c r="L1273" s="259">
        <f>ROUND(SUMIF('VGT-Bewegungsdaten'!B:B,$A1273,'VGT-Bewegungsdaten'!E:E),5)</f>
        <v>0</v>
      </c>
      <c r="N1273" s="298" t="s">
        <v>4918</v>
      </c>
      <c r="O1273" s="298" t="s">
        <v>4925</v>
      </c>
      <c r="P1273" s="261">
        <f>ROUND(SUMIF('AV-Bewegungsdaten'!B:B,A1273,'AV-Bewegungsdaten'!D:D),3)</f>
        <v>0</v>
      </c>
      <c r="Q1273" s="259">
        <f>ROUND(SUMIF('AV-Bewegungsdaten'!B:B,$A1273,'AV-Bewegungsdaten'!E:E),5)</f>
        <v>0</v>
      </c>
      <c r="S1273" s="444"/>
      <c r="T1273" s="444"/>
      <c r="U1273" s="261">
        <f>ROUND(SUMIF('DV-Bewegungsdaten'!B:B,A1273,'DV-Bewegungsdaten'!D:D),3)</f>
        <v>0</v>
      </c>
      <c r="V1273" s="259">
        <f>ROUND(SUMIF('DV-Bewegungsdaten'!B:B,A1273,'DV-Bewegungsdaten'!E:E),5)</f>
        <v>0</v>
      </c>
      <c r="X1273" s="444"/>
      <c r="Y1273" s="444"/>
      <c r="AK1273" s="305"/>
    </row>
    <row r="1274" spans="1:37" ht="15" customHeight="1" x14ac:dyDescent="0.25">
      <c r="A1274" s="103" t="s">
        <v>2755</v>
      </c>
      <c r="B1274" s="101" t="s">
        <v>2068</v>
      </c>
      <c r="C1274" s="101" t="s">
        <v>3991</v>
      </c>
      <c r="D1274" s="101" t="s">
        <v>2552</v>
      </c>
      <c r="E1274" s="101" t="s">
        <v>2536</v>
      </c>
      <c r="F1274" s="102">
        <v>23.64</v>
      </c>
      <c r="G1274" s="102">
        <v>23.84</v>
      </c>
      <c r="H1274" s="102">
        <v>18.91</v>
      </c>
      <c r="I1274" s="102"/>
      <c r="J1274" s="445"/>
      <c r="K1274" s="258">
        <f>ROUND(SUMIF('VGT-Bewegungsdaten'!B:B,A1274,'VGT-Bewegungsdaten'!D:D),3)</f>
        <v>0</v>
      </c>
      <c r="L1274" s="259">
        <f>ROUND(SUMIF('VGT-Bewegungsdaten'!B:B,$A1274,'VGT-Bewegungsdaten'!E:E),5)</f>
        <v>0</v>
      </c>
      <c r="N1274" s="298" t="s">
        <v>4918</v>
      </c>
      <c r="O1274" s="298" t="s">
        <v>4925</v>
      </c>
      <c r="P1274" s="261">
        <f>ROUND(SUMIF('AV-Bewegungsdaten'!B:B,A1274,'AV-Bewegungsdaten'!D:D),3)</f>
        <v>0</v>
      </c>
      <c r="Q1274" s="259">
        <f>ROUND(SUMIF('AV-Bewegungsdaten'!B:B,$A1274,'AV-Bewegungsdaten'!E:E),5)</f>
        <v>0</v>
      </c>
      <c r="S1274" s="444"/>
      <c r="T1274" s="444"/>
      <c r="U1274" s="261">
        <f>ROUND(SUMIF('DV-Bewegungsdaten'!B:B,A1274,'DV-Bewegungsdaten'!D:D),3)</f>
        <v>0</v>
      </c>
      <c r="V1274" s="259">
        <f>ROUND(SUMIF('DV-Bewegungsdaten'!B:B,A1274,'DV-Bewegungsdaten'!E:E),5)</f>
        <v>0</v>
      </c>
      <c r="X1274" s="444"/>
      <c r="Y1274" s="444"/>
      <c r="AK1274" s="305"/>
    </row>
    <row r="1275" spans="1:37" ht="15" customHeight="1" x14ac:dyDescent="0.25">
      <c r="A1275" s="103" t="s">
        <v>3498</v>
      </c>
      <c r="B1275" s="101" t="s">
        <v>2068</v>
      </c>
      <c r="C1275" s="101" t="s">
        <v>3991</v>
      </c>
      <c r="D1275" s="101" t="s">
        <v>3295</v>
      </c>
      <c r="E1275" s="101" t="s">
        <v>3279</v>
      </c>
      <c r="F1275" s="102">
        <v>23.61</v>
      </c>
      <c r="G1275" s="102">
        <v>23.81</v>
      </c>
      <c r="H1275" s="102">
        <v>18.89</v>
      </c>
      <c r="I1275" s="102"/>
      <c r="J1275" s="445"/>
      <c r="K1275" s="258">
        <f>ROUND(SUMIF('VGT-Bewegungsdaten'!B:B,A1275,'VGT-Bewegungsdaten'!D:D),3)</f>
        <v>0</v>
      </c>
      <c r="L1275" s="259">
        <f>ROUND(SUMIF('VGT-Bewegungsdaten'!B:B,$A1275,'VGT-Bewegungsdaten'!E:E),5)</f>
        <v>0</v>
      </c>
      <c r="N1275" s="298" t="s">
        <v>4918</v>
      </c>
      <c r="O1275" s="298" t="s">
        <v>4925</v>
      </c>
      <c r="P1275" s="261">
        <f>ROUND(SUMIF('AV-Bewegungsdaten'!B:B,A1275,'AV-Bewegungsdaten'!D:D),3)</f>
        <v>0</v>
      </c>
      <c r="Q1275" s="259">
        <f>ROUND(SUMIF('AV-Bewegungsdaten'!B:B,$A1275,'AV-Bewegungsdaten'!E:E),5)</f>
        <v>0</v>
      </c>
      <c r="S1275" s="444"/>
      <c r="T1275" s="444"/>
      <c r="U1275" s="261">
        <f>ROUND(SUMIF('DV-Bewegungsdaten'!B:B,A1275,'DV-Bewegungsdaten'!D:D),3)</f>
        <v>0</v>
      </c>
      <c r="V1275" s="259">
        <f>ROUND(SUMIF('DV-Bewegungsdaten'!B:B,A1275,'DV-Bewegungsdaten'!E:E),5)</f>
        <v>0</v>
      </c>
      <c r="X1275" s="444"/>
      <c r="Y1275" s="444"/>
      <c r="AK1275" s="305"/>
    </row>
    <row r="1276" spans="1:37" ht="15" customHeight="1" x14ac:dyDescent="0.25">
      <c r="A1276" s="103" t="s">
        <v>4261</v>
      </c>
      <c r="B1276" s="101" t="s">
        <v>2068</v>
      </c>
      <c r="C1276" s="101" t="s">
        <v>3991</v>
      </c>
      <c r="D1276" s="101" t="s">
        <v>4056</v>
      </c>
      <c r="E1276" s="101" t="s">
        <v>4040</v>
      </c>
      <c r="F1276" s="102">
        <v>23.58</v>
      </c>
      <c r="G1276" s="102">
        <v>23.779999999999998</v>
      </c>
      <c r="H1276" s="102">
        <v>18.86</v>
      </c>
      <c r="I1276" s="102"/>
      <c r="J1276" s="445"/>
      <c r="K1276" s="258">
        <f>ROUND(SUMIF('VGT-Bewegungsdaten'!B:B,A1276,'VGT-Bewegungsdaten'!D:D),3)</f>
        <v>0</v>
      </c>
      <c r="L1276" s="259">
        <f>ROUND(SUMIF('VGT-Bewegungsdaten'!B:B,$A1276,'VGT-Bewegungsdaten'!E:E),5)</f>
        <v>0</v>
      </c>
      <c r="N1276" s="298" t="s">
        <v>4918</v>
      </c>
      <c r="O1276" s="298" t="s">
        <v>4925</v>
      </c>
      <c r="P1276" s="261">
        <f>ROUND(SUMIF('AV-Bewegungsdaten'!B:B,A1276,'AV-Bewegungsdaten'!D:D),3)</f>
        <v>0</v>
      </c>
      <c r="Q1276" s="259">
        <f>ROUND(SUMIF('AV-Bewegungsdaten'!B:B,$A1276,'AV-Bewegungsdaten'!E:E),5)</f>
        <v>0</v>
      </c>
      <c r="S1276" s="444"/>
      <c r="T1276" s="444"/>
      <c r="U1276" s="261">
        <f>ROUND(SUMIF('DV-Bewegungsdaten'!B:B,A1276,'DV-Bewegungsdaten'!D:D),3)</f>
        <v>0</v>
      </c>
      <c r="V1276" s="259">
        <f>ROUND(SUMIF('DV-Bewegungsdaten'!B:B,A1276,'DV-Bewegungsdaten'!E:E),5)</f>
        <v>0</v>
      </c>
      <c r="X1276" s="444"/>
      <c r="Y1276" s="444"/>
      <c r="AK1276" s="305"/>
    </row>
    <row r="1277" spans="1:37" ht="15" customHeight="1" x14ac:dyDescent="0.25">
      <c r="A1277" s="103" t="s">
        <v>606</v>
      </c>
      <c r="B1277" s="101" t="s">
        <v>2068</v>
      </c>
      <c r="C1277" s="101" t="s">
        <v>3991</v>
      </c>
      <c r="D1277" s="101" t="s">
        <v>1586</v>
      </c>
      <c r="E1277" s="101" t="s">
        <v>2443</v>
      </c>
      <c r="F1277" s="102">
        <v>21.67</v>
      </c>
      <c r="G1277" s="102">
        <v>21.87</v>
      </c>
      <c r="H1277" s="102">
        <v>17.34</v>
      </c>
      <c r="I1277" s="102"/>
      <c r="J1277" s="445"/>
      <c r="K1277" s="258">
        <f>ROUND(SUMIF('VGT-Bewegungsdaten'!B:B,A1277,'VGT-Bewegungsdaten'!D:D),3)</f>
        <v>0</v>
      </c>
      <c r="L1277" s="259">
        <f>ROUND(SUMIF('VGT-Bewegungsdaten'!B:B,$A1277,'VGT-Bewegungsdaten'!E:E),5)</f>
        <v>0</v>
      </c>
      <c r="N1277" s="298" t="s">
        <v>4918</v>
      </c>
      <c r="O1277" s="298" t="s">
        <v>4925</v>
      </c>
      <c r="P1277" s="261">
        <f>ROUND(SUMIF('AV-Bewegungsdaten'!B:B,A1277,'AV-Bewegungsdaten'!D:D),3)</f>
        <v>0</v>
      </c>
      <c r="Q1277" s="259">
        <f>ROUND(SUMIF('AV-Bewegungsdaten'!B:B,$A1277,'AV-Bewegungsdaten'!E:E),5)</f>
        <v>0</v>
      </c>
      <c r="S1277" s="444"/>
      <c r="T1277" s="444"/>
      <c r="U1277" s="261">
        <f>ROUND(SUMIF('DV-Bewegungsdaten'!B:B,A1277,'DV-Bewegungsdaten'!D:D),3)</f>
        <v>0</v>
      </c>
      <c r="V1277" s="259">
        <f>ROUND(SUMIF('DV-Bewegungsdaten'!B:B,A1277,'DV-Bewegungsdaten'!E:E),5)</f>
        <v>0</v>
      </c>
      <c r="X1277" s="444"/>
      <c r="Y1277" s="444"/>
      <c r="AK1277" s="305"/>
    </row>
    <row r="1278" spans="1:37" ht="15" customHeight="1" x14ac:dyDescent="0.25">
      <c r="A1278" s="103" t="s">
        <v>607</v>
      </c>
      <c r="B1278" s="101" t="s">
        <v>2068</v>
      </c>
      <c r="C1278" s="101" t="s">
        <v>3991</v>
      </c>
      <c r="D1278" s="101" t="s">
        <v>53</v>
      </c>
      <c r="E1278" s="101" t="s">
        <v>2446</v>
      </c>
      <c r="F1278" s="102">
        <v>23.67</v>
      </c>
      <c r="G1278" s="102">
        <v>23.87</v>
      </c>
      <c r="H1278" s="102">
        <v>18.940000000000001</v>
      </c>
      <c r="I1278" s="102"/>
      <c r="J1278" s="445"/>
      <c r="K1278" s="258">
        <f>ROUND(SUMIF('VGT-Bewegungsdaten'!B:B,A1278,'VGT-Bewegungsdaten'!D:D),3)</f>
        <v>0</v>
      </c>
      <c r="L1278" s="259">
        <f>ROUND(SUMIF('VGT-Bewegungsdaten'!B:B,$A1278,'VGT-Bewegungsdaten'!E:E),5)</f>
        <v>0</v>
      </c>
      <c r="N1278" s="298" t="s">
        <v>4918</v>
      </c>
      <c r="O1278" s="298" t="s">
        <v>4925</v>
      </c>
      <c r="P1278" s="261">
        <f>ROUND(SUMIF('AV-Bewegungsdaten'!B:B,A1278,'AV-Bewegungsdaten'!D:D),3)</f>
        <v>0</v>
      </c>
      <c r="Q1278" s="259">
        <f>ROUND(SUMIF('AV-Bewegungsdaten'!B:B,$A1278,'AV-Bewegungsdaten'!E:E),5)</f>
        <v>0</v>
      </c>
      <c r="S1278" s="444"/>
      <c r="T1278" s="444"/>
      <c r="U1278" s="261">
        <f>ROUND(SUMIF('DV-Bewegungsdaten'!B:B,A1278,'DV-Bewegungsdaten'!D:D),3)</f>
        <v>0</v>
      </c>
      <c r="V1278" s="259">
        <f>ROUND(SUMIF('DV-Bewegungsdaten'!B:B,A1278,'DV-Bewegungsdaten'!E:E),5)</f>
        <v>0</v>
      </c>
      <c r="X1278" s="444"/>
      <c r="Y1278" s="444"/>
      <c r="AK1278" s="305"/>
    </row>
    <row r="1279" spans="1:37" ht="15" customHeight="1" x14ac:dyDescent="0.25">
      <c r="A1279" s="103" t="s">
        <v>608</v>
      </c>
      <c r="B1279" s="101" t="s">
        <v>2068</v>
      </c>
      <c r="C1279" s="101" t="s">
        <v>3991</v>
      </c>
      <c r="D1279" s="101" t="s">
        <v>1588</v>
      </c>
      <c r="E1279" s="101" t="s">
        <v>1533</v>
      </c>
      <c r="F1279" s="102">
        <v>24.67</v>
      </c>
      <c r="G1279" s="102">
        <v>24.87</v>
      </c>
      <c r="H1279" s="102">
        <v>19.739999999999998</v>
      </c>
      <c r="I1279" s="102"/>
      <c r="J1279" s="445"/>
      <c r="K1279" s="258">
        <f>ROUND(SUMIF('VGT-Bewegungsdaten'!B:B,A1279,'VGT-Bewegungsdaten'!D:D),3)</f>
        <v>0</v>
      </c>
      <c r="L1279" s="259">
        <f>ROUND(SUMIF('VGT-Bewegungsdaten'!B:B,$A1279,'VGT-Bewegungsdaten'!E:E),5)</f>
        <v>0</v>
      </c>
      <c r="N1279" s="298" t="s">
        <v>4918</v>
      </c>
      <c r="O1279" s="298" t="s">
        <v>4925</v>
      </c>
      <c r="P1279" s="261">
        <f>ROUND(SUMIF('AV-Bewegungsdaten'!B:B,A1279,'AV-Bewegungsdaten'!D:D),3)</f>
        <v>0</v>
      </c>
      <c r="Q1279" s="259">
        <f>ROUND(SUMIF('AV-Bewegungsdaten'!B:B,$A1279,'AV-Bewegungsdaten'!E:E),5)</f>
        <v>0</v>
      </c>
      <c r="S1279" s="444"/>
      <c r="T1279" s="444"/>
      <c r="U1279" s="261">
        <f>ROUND(SUMIF('DV-Bewegungsdaten'!B:B,A1279,'DV-Bewegungsdaten'!D:D),3)</f>
        <v>0</v>
      </c>
      <c r="V1279" s="259">
        <f>ROUND(SUMIF('DV-Bewegungsdaten'!B:B,A1279,'DV-Bewegungsdaten'!E:E),5)</f>
        <v>0</v>
      </c>
      <c r="X1279" s="444"/>
      <c r="Y1279" s="444"/>
      <c r="AK1279" s="305"/>
    </row>
    <row r="1280" spans="1:37" ht="15" customHeight="1" x14ac:dyDescent="0.25">
      <c r="A1280" s="103" t="s">
        <v>609</v>
      </c>
      <c r="B1280" s="101" t="s">
        <v>2068</v>
      </c>
      <c r="C1280" s="101" t="s">
        <v>3991</v>
      </c>
      <c r="D1280" s="101" t="s">
        <v>1590</v>
      </c>
      <c r="E1280" s="101" t="s">
        <v>1536</v>
      </c>
      <c r="F1280" s="102">
        <v>24.67</v>
      </c>
      <c r="G1280" s="102">
        <v>24.87</v>
      </c>
      <c r="H1280" s="102">
        <v>19.739999999999998</v>
      </c>
      <c r="I1280" s="102"/>
      <c r="J1280" s="445"/>
      <c r="K1280" s="258">
        <f>ROUND(SUMIF('VGT-Bewegungsdaten'!B:B,A1280,'VGT-Bewegungsdaten'!D:D),3)</f>
        <v>0</v>
      </c>
      <c r="L1280" s="259">
        <f>ROUND(SUMIF('VGT-Bewegungsdaten'!B:B,$A1280,'VGT-Bewegungsdaten'!E:E),5)</f>
        <v>0</v>
      </c>
      <c r="N1280" s="298" t="s">
        <v>4918</v>
      </c>
      <c r="O1280" s="298" t="s">
        <v>4925</v>
      </c>
      <c r="P1280" s="261">
        <f>ROUND(SUMIF('AV-Bewegungsdaten'!B:B,A1280,'AV-Bewegungsdaten'!D:D),3)</f>
        <v>0</v>
      </c>
      <c r="Q1280" s="259">
        <f>ROUND(SUMIF('AV-Bewegungsdaten'!B:B,$A1280,'AV-Bewegungsdaten'!E:E),5)</f>
        <v>0</v>
      </c>
      <c r="S1280" s="444"/>
      <c r="T1280" s="444"/>
      <c r="U1280" s="261">
        <f>ROUND(SUMIF('DV-Bewegungsdaten'!B:B,A1280,'DV-Bewegungsdaten'!D:D),3)</f>
        <v>0</v>
      </c>
      <c r="V1280" s="259">
        <f>ROUND(SUMIF('DV-Bewegungsdaten'!B:B,A1280,'DV-Bewegungsdaten'!E:E),5)</f>
        <v>0</v>
      </c>
      <c r="X1280" s="444"/>
      <c r="Y1280" s="444"/>
      <c r="AK1280" s="305"/>
    </row>
    <row r="1281" spans="1:37" ht="15" customHeight="1" x14ac:dyDescent="0.25">
      <c r="A1281" s="103" t="s">
        <v>2756</v>
      </c>
      <c r="B1281" s="101" t="s">
        <v>2068</v>
      </c>
      <c r="C1281" s="101" t="s">
        <v>3991</v>
      </c>
      <c r="D1281" s="101" t="s">
        <v>2554</v>
      </c>
      <c r="E1281" s="101" t="s">
        <v>2536</v>
      </c>
      <c r="F1281" s="102">
        <v>24.64</v>
      </c>
      <c r="G1281" s="102">
        <v>24.84</v>
      </c>
      <c r="H1281" s="102">
        <v>19.71</v>
      </c>
      <c r="I1281" s="102"/>
      <c r="J1281" s="445"/>
      <c r="K1281" s="258">
        <f>ROUND(SUMIF('VGT-Bewegungsdaten'!B:B,A1281,'VGT-Bewegungsdaten'!D:D),3)</f>
        <v>0</v>
      </c>
      <c r="L1281" s="259">
        <f>ROUND(SUMIF('VGT-Bewegungsdaten'!B:B,$A1281,'VGT-Bewegungsdaten'!E:E),5)</f>
        <v>0</v>
      </c>
      <c r="N1281" s="298" t="s">
        <v>4918</v>
      </c>
      <c r="O1281" s="298" t="s">
        <v>4925</v>
      </c>
      <c r="P1281" s="261">
        <f>ROUND(SUMIF('AV-Bewegungsdaten'!B:B,A1281,'AV-Bewegungsdaten'!D:D),3)</f>
        <v>0</v>
      </c>
      <c r="Q1281" s="259">
        <f>ROUND(SUMIF('AV-Bewegungsdaten'!B:B,$A1281,'AV-Bewegungsdaten'!E:E),5)</f>
        <v>0</v>
      </c>
      <c r="S1281" s="444"/>
      <c r="T1281" s="444"/>
      <c r="U1281" s="261">
        <f>ROUND(SUMIF('DV-Bewegungsdaten'!B:B,A1281,'DV-Bewegungsdaten'!D:D),3)</f>
        <v>0</v>
      </c>
      <c r="V1281" s="259">
        <f>ROUND(SUMIF('DV-Bewegungsdaten'!B:B,A1281,'DV-Bewegungsdaten'!E:E),5)</f>
        <v>0</v>
      </c>
      <c r="X1281" s="444"/>
      <c r="Y1281" s="444"/>
      <c r="AK1281" s="305"/>
    </row>
    <row r="1282" spans="1:37" ht="15" customHeight="1" x14ac:dyDescent="0.25">
      <c r="A1282" s="103" t="s">
        <v>3499</v>
      </c>
      <c r="B1282" s="101" t="s">
        <v>2068</v>
      </c>
      <c r="C1282" s="101" t="s">
        <v>3991</v>
      </c>
      <c r="D1282" s="101" t="s">
        <v>3297</v>
      </c>
      <c r="E1282" s="101" t="s">
        <v>3279</v>
      </c>
      <c r="F1282" s="102">
        <v>24.61</v>
      </c>
      <c r="G1282" s="102">
        <v>24.81</v>
      </c>
      <c r="H1282" s="102">
        <v>19.690000000000001</v>
      </c>
      <c r="I1282" s="102"/>
      <c r="J1282" s="445"/>
      <c r="K1282" s="258">
        <f>ROUND(SUMIF('VGT-Bewegungsdaten'!B:B,A1282,'VGT-Bewegungsdaten'!D:D),3)</f>
        <v>0</v>
      </c>
      <c r="L1282" s="259">
        <f>ROUND(SUMIF('VGT-Bewegungsdaten'!B:B,$A1282,'VGT-Bewegungsdaten'!E:E),5)</f>
        <v>0</v>
      </c>
      <c r="N1282" s="298" t="s">
        <v>4918</v>
      </c>
      <c r="O1282" s="298" t="s">
        <v>4925</v>
      </c>
      <c r="P1282" s="261">
        <f>ROUND(SUMIF('AV-Bewegungsdaten'!B:B,A1282,'AV-Bewegungsdaten'!D:D),3)</f>
        <v>0</v>
      </c>
      <c r="Q1282" s="259">
        <f>ROUND(SUMIF('AV-Bewegungsdaten'!B:B,$A1282,'AV-Bewegungsdaten'!E:E),5)</f>
        <v>0</v>
      </c>
      <c r="S1282" s="444"/>
      <c r="T1282" s="444"/>
      <c r="U1282" s="261">
        <f>ROUND(SUMIF('DV-Bewegungsdaten'!B:B,A1282,'DV-Bewegungsdaten'!D:D),3)</f>
        <v>0</v>
      </c>
      <c r="V1282" s="259">
        <f>ROUND(SUMIF('DV-Bewegungsdaten'!B:B,A1282,'DV-Bewegungsdaten'!E:E),5)</f>
        <v>0</v>
      </c>
      <c r="X1282" s="444"/>
      <c r="Y1282" s="444"/>
      <c r="AK1282" s="305"/>
    </row>
    <row r="1283" spans="1:37" ht="15" customHeight="1" x14ac:dyDescent="0.25">
      <c r="A1283" s="103" t="s">
        <v>4262</v>
      </c>
      <c r="B1283" s="101" t="s">
        <v>2068</v>
      </c>
      <c r="C1283" s="101" t="s">
        <v>3991</v>
      </c>
      <c r="D1283" s="101" t="s">
        <v>4058</v>
      </c>
      <c r="E1283" s="101" t="s">
        <v>4040</v>
      </c>
      <c r="F1283" s="102">
        <v>24.58</v>
      </c>
      <c r="G1283" s="102">
        <v>24.779999999999998</v>
      </c>
      <c r="H1283" s="102">
        <v>19.66</v>
      </c>
      <c r="I1283" s="102"/>
      <c r="J1283" s="445"/>
      <c r="K1283" s="258">
        <f>ROUND(SUMIF('VGT-Bewegungsdaten'!B:B,A1283,'VGT-Bewegungsdaten'!D:D),3)</f>
        <v>0</v>
      </c>
      <c r="L1283" s="259">
        <f>ROUND(SUMIF('VGT-Bewegungsdaten'!B:B,$A1283,'VGT-Bewegungsdaten'!E:E),5)</f>
        <v>0</v>
      </c>
      <c r="N1283" s="298" t="s">
        <v>4918</v>
      </c>
      <c r="O1283" s="298" t="s">
        <v>4925</v>
      </c>
      <c r="P1283" s="261">
        <f>ROUND(SUMIF('AV-Bewegungsdaten'!B:B,A1283,'AV-Bewegungsdaten'!D:D),3)</f>
        <v>0</v>
      </c>
      <c r="Q1283" s="259">
        <f>ROUND(SUMIF('AV-Bewegungsdaten'!B:B,$A1283,'AV-Bewegungsdaten'!E:E),5)</f>
        <v>0</v>
      </c>
      <c r="S1283" s="444"/>
      <c r="T1283" s="444"/>
      <c r="U1283" s="261">
        <f>ROUND(SUMIF('DV-Bewegungsdaten'!B:B,A1283,'DV-Bewegungsdaten'!D:D),3)</f>
        <v>0</v>
      </c>
      <c r="V1283" s="259">
        <f>ROUND(SUMIF('DV-Bewegungsdaten'!B:B,A1283,'DV-Bewegungsdaten'!E:E),5)</f>
        <v>0</v>
      </c>
      <c r="X1283" s="444"/>
      <c r="Y1283" s="444"/>
      <c r="AK1283" s="305"/>
    </row>
    <row r="1284" spans="1:37" ht="15" customHeight="1" x14ac:dyDescent="0.25">
      <c r="A1284" s="103" t="s">
        <v>610</v>
      </c>
      <c r="B1284" s="101" t="s">
        <v>2068</v>
      </c>
      <c r="C1284" s="101" t="s">
        <v>3991</v>
      </c>
      <c r="D1284" s="101" t="s">
        <v>1592</v>
      </c>
      <c r="E1284" s="101" t="s">
        <v>2443</v>
      </c>
      <c r="F1284" s="102">
        <v>24.67</v>
      </c>
      <c r="G1284" s="102">
        <v>24.87</v>
      </c>
      <c r="H1284" s="102">
        <v>19.739999999999998</v>
      </c>
      <c r="I1284" s="102"/>
      <c r="J1284" s="445"/>
      <c r="K1284" s="258">
        <f>ROUND(SUMIF('VGT-Bewegungsdaten'!B:B,A1284,'VGT-Bewegungsdaten'!D:D),3)</f>
        <v>0</v>
      </c>
      <c r="L1284" s="259">
        <f>ROUND(SUMIF('VGT-Bewegungsdaten'!B:B,$A1284,'VGT-Bewegungsdaten'!E:E),5)</f>
        <v>0</v>
      </c>
      <c r="N1284" s="298" t="s">
        <v>4918</v>
      </c>
      <c r="O1284" s="298" t="s">
        <v>4925</v>
      </c>
      <c r="P1284" s="261">
        <f>ROUND(SUMIF('AV-Bewegungsdaten'!B:B,A1284,'AV-Bewegungsdaten'!D:D),3)</f>
        <v>0</v>
      </c>
      <c r="Q1284" s="259">
        <f>ROUND(SUMIF('AV-Bewegungsdaten'!B:B,$A1284,'AV-Bewegungsdaten'!E:E),5)</f>
        <v>0</v>
      </c>
      <c r="S1284" s="444"/>
      <c r="T1284" s="444"/>
      <c r="U1284" s="261">
        <f>ROUND(SUMIF('DV-Bewegungsdaten'!B:B,A1284,'DV-Bewegungsdaten'!D:D),3)</f>
        <v>0</v>
      </c>
      <c r="V1284" s="259">
        <f>ROUND(SUMIF('DV-Bewegungsdaten'!B:B,A1284,'DV-Bewegungsdaten'!E:E),5)</f>
        <v>0</v>
      </c>
      <c r="X1284" s="444"/>
      <c r="Y1284" s="444"/>
      <c r="AK1284" s="305"/>
    </row>
    <row r="1285" spans="1:37" ht="15" customHeight="1" x14ac:dyDescent="0.25">
      <c r="A1285" s="103" t="s">
        <v>611</v>
      </c>
      <c r="B1285" s="101" t="s">
        <v>2068</v>
      </c>
      <c r="C1285" s="101" t="s">
        <v>3991</v>
      </c>
      <c r="D1285" s="101" t="s">
        <v>58</v>
      </c>
      <c r="E1285" s="101" t="s">
        <v>2446</v>
      </c>
      <c r="F1285" s="102">
        <v>26.67</v>
      </c>
      <c r="G1285" s="102">
        <v>26.87</v>
      </c>
      <c r="H1285" s="102">
        <v>21.34</v>
      </c>
      <c r="I1285" s="102"/>
      <c r="J1285" s="445"/>
      <c r="K1285" s="258">
        <f>ROUND(SUMIF('VGT-Bewegungsdaten'!B:B,A1285,'VGT-Bewegungsdaten'!D:D),3)</f>
        <v>0</v>
      </c>
      <c r="L1285" s="259">
        <f>ROUND(SUMIF('VGT-Bewegungsdaten'!B:B,$A1285,'VGT-Bewegungsdaten'!E:E),5)</f>
        <v>0</v>
      </c>
      <c r="N1285" s="298" t="s">
        <v>4918</v>
      </c>
      <c r="O1285" s="298" t="s">
        <v>4925</v>
      </c>
      <c r="P1285" s="261">
        <f>ROUND(SUMIF('AV-Bewegungsdaten'!B:B,A1285,'AV-Bewegungsdaten'!D:D),3)</f>
        <v>0</v>
      </c>
      <c r="Q1285" s="259">
        <f>ROUND(SUMIF('AV-Bewegungsdaten'!B:B,$A1285,'AV-Bewegungsdaten'!E:E),5)</f>
        <v>0</v>
      </c>
      <c r="S1285" s="444"/>
      <c r="T1285" s="444"/>
      <c r="U1285" s="261">
        <f>ROUND(SUMIF('DV-Bewegungsdaten'!B:B,A1285,'DV-Bewegungsdaten'!D:D),3)</f>
        <v>0</v>
      </c>
      <c r="V1285" s="259">
        <f>ROUND(SUMIF('DV-Bewegungsdaten'!B:B,A1285,'DV-Bewegungsdaten'!E:E),5)</f>
        <v>0</v>
      </c>
      <c r="X1285" s="444"/>
      <c r="Y1285" s="444"/>
      <c r="AK1285" s="305"/>
    </row>
    <row r="1286" spans="1:37" ht="15" customHeight="1" x14ac:dyDescent="0.25">
      <c r="A1286" s="103" t="s">
        <v>612</v>
      </c>
      <c r="B1286" s="101" t="s">
        <v>2068</v>
      </c>
      <c r="C1286" s="101" t="s">
        <v>3991</v>
      </c>
      <c r="D1286" s="101" t="s">
        <v>1594</v>
      </c>
      <c r="E1286" s="101" t="s">
        <v>1533</v>
      </c>
      <c r="F1286" s="102">
        <v>27.67</v>
      </c>
      <c r="G1286" s="102">
        <v>27.87</v>
      </c>
      <c r="H1286" s="102">
        <v>22.14</v>
      </c>
      <c r="I1286" s="102"/>
      <c r="J1286" s="445"/>
      <c r="K1286" s="258">
        <f>ROUND(SUMIF('VGT-Bewegungsdaten'!B:B,A1286,'VGT-Bewegungsdaten'!D:D),3)</f>
        <v>0</v>
      </c>
      <c r="L1286" s="259">
        <f>ROUND(SUMIF('VGT-Bewegungsdaten'!B:B,$A1286,'VGT-Bewegungsdaten'!E:E),5)</f>
        <v>0</v>
      </c>
      <c r="N1286" s="298" t="s">
        <v>4918</v>
      </c>
      <c r="O1286" s="298" t="s">
        <v>4925</v>
      </c>
      <c r="P1286" s="261">
        <f>ROUND(SUMIF('AV-Bewegungsdaten'!B:B,A1286,'AV-Bewegungsdaten'!D:D),3)</f>
        <v>0</v>
      </c>
      <c r="Q1286" s="259">
        <f>ROUND(SUMIF('AV-Bewegungsdaten'!B:B,$A1286,'AV-Bewegungsdaten'!E:E),5)</f>
        <v>0</v>
      </c>
      <c r="S1286" s="444"/>
      <c r="T1286" s="444"/>
      <c r="U1286" s="261">
        <f>ROUND(SUMIF('DV-Bewegungsdaten'!B:B,A1286,'DV-Bewegungsdaten'!D:D),3)</f>
        <v>0</v>
      </c>
      <c r="V1286" s="259">
        <f>ROUND(SUMIF('DV-Bewegungsdaten'!B:B,A1286,'DV-Bewegungsdaten'!E:E),5)</f>
        <v>0</v>
      </c>
      <c r="X1286" s="444"/>
      <c r="Y1286" s="444"/>
      <c r="AK1286" s="305"/>
    </row>
    <row r="1287" spans="1:37" ht="15" customHeight="1" x14ac:dyDescent="0.25">
      <c r="A1287" s="103" t="s">
        <v>613</v>
      </c>
      <c r="B1287" s="101" t="s">
        <v>2068</v>
      </c>
      <c r="C1287" s="101" t="s">
        <v>3991</v>
      </c>
      <c r="D1287" s="101" t="s">
        <v>1596</v>
      </c>
      <c r="E1287" s="101" t="s">
        <v>1536</v>
      </c>
      <c r="F1287" s="102">
        <v>27.67</v>
      </c>
      <c r="G1287" s="102">
        <v>27.87</v>
      </c>
      <c r="H1287" s="102">
        <v>22.14</v>
      </c>
      <c r="I1287" s="102"/>
      <c r="J1287" s="445"/>
      <c r="K1287" s="258">
        <f>ROUND(SUMIF('VGT-Bewegungsdaten'!B:B,A1287,'VGT-Bewegungsdaten'!D:D),3)</f>
        <v>0</v>
      </c>
      <c r="L1287" s="259">
        <f>ROUND(SUMIF('VGT-Bewegungsdaten'!B:B,$A1287,'VGT-Bewegungsdaten'!E:E),5)</f>
        <v>0</v>
      </c>
      <c r="N1287" s="298" t="s">
        <v>4918</v>
      </c>
      <c r="O1287" s="298" t="s">
        <v>4925</v>
      </c>
      <c r="P1287" s="261">
        <f>ROUND(SUMIF('AV-Bewegungsdaten'!B:B,A1287,'AV-Bewegungsdaten'!D:D),3)</f>
        <v>0</v>
      </c>
      <c r="Q1287" s="259">
        <f>ROUND(SUMIF('AV-Bewegungsdaten'!B:B,$A1287,'AV-Bewegungsdaten'!E:E),5)</f>
        <v>0</v>
      </c>
      <c r="S1287" s="444"/>
      <c r="T1287" s="444"/>
      <c r="U1287" s="261">
        <f>ROUND(SUMIF('DV-Bewegungsdaten'!B:B,A1287,'DV-Bewegungsdaten'!D:D),3)</f>
        <v>0</v>
      </c>
      <c r="V1287" s="259">
        <f>ROUND(SUMIF('DV-Bewegungsdaten'!B:B,A1287,'DV-Bewegungsdaten'!E:E),5)</f>
        <v>0</v>
      </c>
      <c r="X1287" s="444"/>
      <c r="Y1287" s="444"/>
      <c r="AK1287" s="305"/>
    </row>
    <row r="1288" spans="1:37" ht="15" customHeight="1" x14ac:dyDescent="0.25">
      <c r="A1288" s="103" t="s">
        <v>2757</v>
      </c>
      <c r="B1288" s="101" t="s">
        <v>2068</v>
      </c>
      <c r="C1288" s="101" t="s">
        <v>3991</v>
      </c>
      <c r="D1288" s="101" t="s">
        <v>2556</v>
      </c>
      <c r="E1288" s="101" t="s">
        <v>2536</v>
      </c>
      <c r="F1288" s="102">
        <v>27.64</v>
      </c>
      <c r="G1288" s="102">
        <v>27.84</v>
      </c>
      <c r="H1288" s="102">
        <v>22.11</v>
      </c>
      <c r="I1288" s="102"/>
      <c r="J1288" s="445"/>
      <c r="K1288" s="258">
        <f>ROUND(SUMIF('VGT-Bewegungsdaten'!B:B,A1288,'VGT-Bewegungsdaten'!D:D),3)</f>
        <v>0</v>
      </c>
      <c r="L1288" s="259">
        <f>ROUND(SUMIF('VGT-Bewegungsdaten'!B:B,$A1288,'VGT-Bewegungsdaten'!E:E),5)</f>
        <v>0</v>
      </c>
      <c r="N1288" s="298" t="s">
        <v>4918</v>
      </c>
      <c r="O1288" s="298" t="s">
        <v>4925</v>
      </c>
      <c r="P1288" s="261">
        <f>ROUND(SUMIF('AV-Bewegungsdaten'!B:B,A1288,'AV-Bewegungsdaten'!D:D),3)</f>
        <v>0</v>
      </c>
      <c r="Q1288" s="259">
        <f>ROUND(SUMIF('AV-Bewegungsdaten'!B:B,$A1288,'AV-Bewegungsdaten'!E:E),5)</f>
        <v>0</v>
      </c>
      <c r="S1288" s="444"/>
      <c r="T1288" s="444"/>
      <c r="U1288" s="261">
        <f>ROUND(SUMIF('DV-Bewegungsdaten'!B:B,A1288,'DV-Bewegungsdaten'!D:D),3)</f>
        <v>0</v>
      </c>
      <c r="V1288" s="259">
        <f>ROUND(SUMIF('DV-Bewegungsdaten'!B:B,A1288,'DV-Bewegungsdaten'!E:E),5)</f>
        <v>0</v>
      </c>
      <c r="X1288" s="444"/>
      <c r="Y1288" s="444"/>
      <c r="AK1288" s="305"/>
    </row>
    <row r="1289" spans="1:37" ht="15" customHeight="1" x14ac:dyDescent="0.25">
      <c r="A1289" s="103" t="s">
        <v>3500</v>
      </c>
      <c r="B1289" s="101" t="s">
        <v>2068</v>
      </c>
      <c r="C1289" s="101" t="s">
        <v>3991</v>
      </c>
      <c r="D1289" s="101" t="s">
        <v>3299</v>
      </c>
      <c r="E1289" s="101" t="s">
        <v>3279</v>
      </c>
      <c r="F1289" s="102">
        <v>27.61</v>
      </c>
      <c r="G1289" s="102">
        <v>27.81</v>
      </c>
      <c r="H1289" s="102">
        <v>22.09</v>
      </c>
      <c r="I1289" s="102"/>
      <c r="J1289" s="445"/>
      <c r="K1289" s="258">
        <f>ROUND(SUMIF('VGT-Bewegungsdaten'!B:B,A1289,'VGT-Bewegungsdaten'!D:D),3)</f>
        <v>0</v>
      </c>
      <c r="L1289" s="259">
        <f>ROUND(SUMIF('VGT-Bewegungsdaten'!B:B,$A1289,'VGT-Bewegungsdaten'!E:E),5)</f>
        <v>0</v>
      </c>
      <c r="N1289" s="298" t="s">
        <v>4918</v>
      </c>
      <c r="O1289" s="298" t="s">
        <v>4925</v>
      </c>
      <c r="P1289" s="261">
        <f>ROUND(SUMIF('AV-Bewegungsdaten'!B:B,A1289,'AV-Bewegungsdaten'!D:D),3)</f>
        <v>0</v>
      </c>
      <c r="Q1289" s="259">
        <f>ROUND(SUMIF('AV-Bewegungsdaten'!B:B,$A1289,'AV-Bewegungsdaten'!E:E),5)</f>
        <v>0</v>
      </c>
      <c r="S1289" s="444"/>
      <c r="T1289" s="444"/>
      <c r="U1289" s="261">
        <f>ROUND(SUMIF('DV-Bewegungsdaten'!B:B,A1289,'DV-Bewegungsdaten'!D:D),3)</f>
        <v>0</v>
      </c>
      <c r="V1289" s="259">
        <f>ROUND(SUMIF('DV-Bewegungsdaten'!B:B,A1289,'DV-Bewegungsdaten'!E:E),5)</f>
        <v>0</v>
      </c>
      <c r="X1289" s="444"/>
      <c r="Y1289" s="444"/>
      <c r="AK1289" s="305"/>
    </row>
    <row r="1290" spans="1:37" ht="15" customHeight="1" x14ac:dyDescent="0.25">
      <c r="A1290" s="103" t="s">
        <v>4263</v>
      </c>
      <c r="B1290" s="101" t="s">
        <v>2068</v>
      </c>
      <c r="C1290" s="101" t="s">
        <v>3991</v>
      </c>
      <c r="D1290" s="101" t="s">
        <v>4060</v>
      </c>
      <c r="E1290" s="101" t="s">
        <v>4040</v>
      </c>
      <c r="F1290" s="102">
        <v>27.58</v>
      </c>
      <c r="G1290" s="102">
        <v>27.779999999999998</v>
      </c>
      <c r="H1290" s="102">
        <v>22.06</v>
      </c>
      <c r="I1290" s="102"/>
      <c r="J1290" s="445"/>
      <c r="K1290" s="258">
        <f>ROUND(SUMIF('VGT-Bewegungsdaten'!B:B,A1290,'VGT-Bewegungsdaten'!D:D),3)</f>
        <v>0</v>
      </c>
      <c r="L1290" s="259">
        <f>ROUND(SUMIF('VGT-Bewegungsdaten'!B:B,$A1290,'VGT-Bewegungsdaten'!E:E),5)</f>
        <v>0</v>
      </c>
      <c r="N1290" s="298" t="s">
        <v>4918</v>
      </c>
      <c r="O1290" s="298" t="s">
        <v>4925</v>
      </c>
      <c r="P1290" s="261">
        <f>ROUND(SUMIF('AV-Bewegungsdaten'!B:B,A1290,'AV-Bewegungsdaten'!D:D),3)</f>
        <v>0</v>
      </c>
      <c r="Q1290" s="259">
        <f>ROUND(SUMIF('AV-Bewegungsdaten'!B:B,$A1290,'AV-Bewegungsdaten'!E:E),5)</f>
        <v>0</v>
      </c>
      <c r="S1290" s="444"/>
      <c r="T1290" s="444"/>
      <c r="U1290" s="261">
        <f>ROUND(SUMIF('DV-Bewegungsdaten'!B:B,A1290,'DV-Bewegungsdaten'!D:D),3)</f>
        <v>0</v>
      </c>
      <c r="V1290" s="259">
        <f>ROUND(SUMIF('DV-Bewegungsdaten'!B:B,A1290,'DV-Bewegungsdaten'!E:E),5)</f>
        <v>0</v>
      </c>
      <c r="X1290" s="444"/>
      <c r="Y1290" s="444"/>
      <c r="AK1290" s="305"/>
    </row>
    <row r="1291" spans="1:37" ht="15" customHeight="1" x14ac:dyDescent="0.25">
      <c r="A1291" s="103" t="s">
        <v>614</v>
      </c>
      <c r="B1291" s="101" t="s">
        <v>2068</v>
      </c>
      <c r="C1291" s="101" t="s">
        <v>3991</v>
      </c>
      <c r="D1291" s="101" t="s">
        <v>1598</v>
      </c>
      <c r="E1291" s="101" t="s">
        <v>2443</v>
      </c>
      <c r="F1291" s="102">
        <v>25.67</v>
      </c>
      <c r="G1291" s="102">
        <v>25.87</v>
      </c>
      <c r="H1291" s="102">
        <v>20.54</v>
      </c>
      <c r="I1291" s="102"/>
      <c r="J1291" s="445"/>
      <c r="K1291" s="258">
        <f>ROUND(SUMIF('VGT-Bewegungsdaten'!B:B,A1291,'VGT-Bewegungsdaten'!D:D),3)</f>
        <v>0</v>
      </c>
      <c r="L1291" s="259">
        <f>ROUND(SUMIF('VGT-Bewegungsdaten'!B:B,$A1291,'VGT-Bewegungsdaten'!E:E),5)</f>
        <v>0</v>
      </c>
      <c r="N1291" s="298" t="s">
        <v>4918</v>
      </c>
      <c r="O1291" s="298" t="s">
        <v>4925</v>
      </c>
      <c r="P1291" s="261">
        <f>ROUND(SUMIF('AV-Bewegungsdaten'!B:B,A1291,'AV-Bewegungsdaten'!D:D),3)</f>
        <v>0</v>
      </c>
      <c r="Q1291" s="259">
        <f>ROUND(SUMIF('AV-Bewegungsdaten'!B:B,$A1291,'AV-Bewegungsdaten'!E:E),5)</f>
        <v>0</v>
      </c>
      <c r="S1291" s="444"/>
      <c r="T1291" s="444"/>
      <c r="U1291" s="261">
        <f>ROUND(SUMIF('DV-Bewegungsdaten'!B:B,A1291,'DV-Bewegungsdaten'!D:D),3)</f>
        <v>0</v>
      </c>
      <c r="V1291" s="259">
        <f>ROUND(SUMIF('DV-Bewegungsdaten'!B:B,A1291,'DV-Bewegungsdaten'!E:E),5)</f>
        <v>0</v>
      </c>
      <c r="X1291" s="444"/>
      <c r="Y1291" s="444"/>
      <c r="AK1291" s="305"/>
    </row>
    <row r="1292" spans="1:37" ht="15" customHeight="1" x14ac:dyDescent="0.25">
      <c r="A1292" s="103" t="s">
        <v>615</v>
      </c>
      <c r="B1292" s="101" t="s">
        <v>2068</v>
      </c>
      <c r="C1292" s="101" t="s">
        <v>3991</v>
      </c>
      <c r="D1292" s="101" t="s">
        <v>63</v>
      </c>
      <c r="E1292" s="101" t="s">
        <v>2446</v>
      </c>
      <c r="F1292" s="102">
        <v>27.67</v>
      </c>
      <c r="G1292" s="102">
        <v>27.87</v>
      </c>
      <c r="H1292" s="102">
        <v>22.14</v>
      </c>
      <c r="I1292" s="102"/>
      <c r="J1292" s="445"/>
      <c r="K1292" s="258">
        <f>ROUND(SUMIF('VGT-Bewegungsdaten'!B:B,A1292,'VGT-Bewegungsdaten'!D:D),3)</f>
        <v>0</v>
      </c>
      <c r="L1292" s="259">
        <f>ROUND(SUMIF('VGT-Bewegungsdaten'!B:B,$A1292,'VGT-Bewegungsdaten'!E:E),5)</f>
        <v>0</v>
      </c>
      <c r="N1292" s="298" t="s">
        <v>4918</v>
      </c>
      <c r="O1292" s="298" t="s">
        <v>4925</v>
      </c>
      <c r="P1292" s="261">
        <f>ROUND(SUMIF('AV-Bewegungsdaten'!B:B,A1292,'AV-Bewegungsdaten'!D:D),3)</f>
        <v>0</v>
      </c>
      <c r="Q1292" s="259">
        <f>ROUND(SUMIF('AV-Bewegungsdaten'!B:B,$A1292,'AV-Bewegungsdaten'!E:E),5)</f>
        <v>0</v>
      </c>
      <c r="S1292" s="444"/>
      <c r="T1292" s="444"/>
      <c r="U1292" s="261">
        <f>ROUND(SUMIF('DV-Bewegungsdaten'!B:B,A1292,'DV-Bewegungsdaten'!D:D),3)</f>
        <v>0</v>
      </c>
      <c r="V1292" s="259">
        <f>ROUND(SUMIF('DV-Bewegungsdaten'!B:B,A1292,'DV-Bewegungsdaten'!E:E),5)</f>
        <v>0</v>
      </c>
      <c r="X1292" s="444"/>
      <c r="Y1292" s="444"/>
      <c r="AK1292" s="305"/>
    </row>
    <row r="1293" spans="1:37" ht="15" customHeight="1" x14ac:dyDescent="0.25">
      <c r="A1293" s="103" t="s">
        <v>616</v>
      </c>
      <c r="B1293" s="101" t="s">
        <v>2068</v>
      </c>
      <c r="C1293" s="101" t="s">
        <v>3991</v>
      </c>
      <c r="D1293" s="101" t="s">
        <v>1600</v>
      </c>
      <c r="E1293" s="101" t="s">
        <v>1533</v>
      </c>
      <c r="F1293" s="102">
        <v>28.67</v>
      </c>
      <c r="G1293" s="102">
        <v>28.87</v>
      </c>
      <c r="H1293" s="102">
        <v>22.94</v>
      </c>
      <c r="I1293" s="102"/>
      <c r="J1293" s="445"/>
      <c r="K1293" s="258">
        <f>ROUND(SUMIF('VGT-Bewegungsdaten'!B:B,A1293,'VGT-Bewegungsdaten'!D:D),3)</f>
        <v>0</v>
      </c>
      <c r="L1293" s="259">
        <f>ROUND(SUMIF('VGT-Bewegungsdaten'!B:B,$A1293,'VGT-Bewegungsdaten'!E:E),5)</f>
        <v>0</v>
      </c>
      <c r="N1293" s="298" t="s">
        <v>4918</v>
      </c>
      <c r="O1293" s="298" t="s">
        <v>4925</v>
      </c>
      <c r="P1293" s="261">
        <f>ROUND(SUMIF('AV-Bewegungsdaten'!B:B,A1293,'AV-Bewegungsdaten'!D:D),3)</f>
        <v>0</v>
      </c>
      <c r="Q1293" s="259">
        <f>ROUND(SUMIF('AV-Bewegungsdaten'!B:B,$A1293,'AV-Bewegungsdaten'!E:E),5)</f>
        <v>0</v>
      </c>
      <c r="S1293" s="444"/>
      <c r="T1293" s="444"/>
      <c r="U1293" s="261">
        <f>ROUND(SUMIF('DV-Bewegungsdaten'!B:B,A1293,'DV-Bewegungsdaten'!D:D),3)</f>
        <v>0</v>
      </c>
      <c r="V1293" s="259">
        <f>ROUND(SUMIF('DV-Bewegungsdaten'!B:B,A1293,'DV-Bewegungsdaten'!E:E),5)</f>
        <v>0</v>
      </c>
      <c r="X1293" s="444"/>
      <c r="Y1293" s="444"/>
      <c r="AK1293" s="305"/>
    </row>
    <row r="1294" spans="1:37" ht="15" customHeight="1" x14ac:dyDescent="0.25">
      <c r="A1294" s="103" t="s">
        <v>617</v>
      </c>
      <c r="B1294" s="101" t="s">
        <v>2068</v>
      </c>
      <c r="C1294" s="101" t="s">
        <v>3991</v>
      </c>
      <c r="D1294" s="101" t="s">
        <v>1602</v>
      </c>
      <c r="E1294" s="101" t="s">
        <v>1536</v>
      </c>
      <c r="F1294" s="102">
        <v>28.67</v>
      </c>
      <c r="G1294" s="102">
        <v>28.87</v>
      </c>
      <c r="H1294" s="102">
        <v>22.94</v>
      </c>
      <c r="I1294" s="102"/>
      <c r="J1294" s="445"/>
      <c r="K1294" s="258">
        <f>ROUND(SUMIF('VGT-Bewegungsdaten'!B:B,A1294,'VGT-Bewegungsdaten'!D:D),3)</f>
        <v>0</v>
      </c>
      <c r="L1294" s="259">
        <f>ROUND(SUMIF('VGT-Bewegungsdaten'!B:B,$A1294,'VGT-Bewegungsdaten'!E:E),5)</f>
        <v>0</v>
      </c>
      <c r="N1294" s="298" t="s">
        <v>4918</v>
      </c>
      <c r="O1294" s="298" t="s">
        <v>4925</v>
      </c>
      <c r="P1294" s="261">
        <f>ROUND(SUMIF('AV-Bewegungsdaten'!B:B,A1294,'AV-Bewegungsdaten'!D:D),3)</f>
        <v>0</v>
      </c>
      <c r="Q1294" s="259">
        <f>ROUND(SUMIF('AV-Bewegungsdaten'!B:B,$A1294,'AV-Bewegungsdaten'!E:E),5)</f>
        <v>0</v>
      </c>
      <c r="S1294" s="444"/>
      <c r="T1294" s="444"/>
      <c r="U1294" s="261">
        <f>ROUND(SUMIF('DV-Bewegungsdaten'!B:B,A1294,'DV-Bewegungsdaten'!D:D),3)</f>
        <v>0</v>
      </c>
      <c r="V1294" s="259">
        <f>ROUND(SUMIF('DV-Bewegungsdaten'!B:B,A1294,'DV-Bewegungsdaten'!E:E),5)</f>
        <v>0</v>
      </c>
      <c r="X1294" s="444"/>
      <c r="Y1294" s="444"/>
      <c r="AK1294" s="305"/>
    </row>
    <row r="1295" spans="1:37" ht="15" customHeight="1" x14ac:dyDescent="0.25">
      <c r="A1295" s="103" t="s">
        <v>2758</v>
      </c>
      <c r="B1295" s="101" t="s">
        <v>2068</v>
      </c>
      <c r="C1295" s="101" t="s">
        <v>3991</v>
      </c>
      <c r="D1295" s="101" t="s">
        <v>2558</v>
      </c>
      <c r="E1295" s="101" t="s">
        <v>2536</v>
      </c>
      <c r="F1295" s="102">
        <v>28.64</v>
      </c>
      <c r="G1295" s="102">
        <v>28.84</v>
      </c>
      <c r="H1295" s="102">
        <v>22.91</v>
      </c>
      <c r="I1295" s="102"/>
      <c r="J1295" s="445"/>
      <c r="K1295" s="258">
        <f>ROUND(SUMIF('VGT-Bewegungsdaten'!B:B,A1295,'VGT-Bewegungsdaten'!D:D),3)</f>
        <v>0</v>
      </c>
      <c r="L1295" s="259">
        <f>ROUND(SUMIF('VGT-Bewegungsdaten'!B:B,$A1295,'VGT-Bewegungsdaten'!E:E),5)</f>
        <v>0</v>
      </c>
      <c r="N1295" s="298" t="s">
        <v>4918</v>
      </c>
      <c r="O1295" s="298" t="s">
        <v>4925</v>
      </c>
      <c r="P1295" s="261">
        <f>ROUND(SUMIF('AV-Bewegungsdaten'!B:B,A1295,'AV-Bewegungsdaten'!D:D),3)</f>
        <v>0</v>
      </c>
      <c r="Q1295" s="259">
        <f>ROUND(SUMIF('AV-Bewegungsdaten'!B:B,$A1295,'AV-Bewegungsdaten'!E:E),5)</f>
        <v>0</v>
      </c>
      <c r="S1295" s="444"/>
      <c r="T1295" s="444"/>
      <c r="U1295" s="261">
        <f>ROUND(SUMIF('DV-Bewegungsdaten'!B:B,A1295,'DV-Bewegungsdaten'!D:D),3)</f>
        <v>0</v>
      </c>
      <c r="V1295" s="259">
        <f>ROUND(SUMIF('DV-Bewegungsdaten'!B:B,A1295,'DV-Bewegungsdaten'!E:E),5)</f>
        <v>0</v>
      </c>
      <c r="X1295" s="444"/>
      <c r="Y1295" s="444"/>
      <c r="AK1295" s="305"/>
    </row>
    <row r="1296" spans="1:37" ht="15" customHeight="1" x14ac:dyDescent="0.25">
      <c r="A1296" s="103" t="s">
        <v>3501</v>
      </c>
      <c r="B1296" s="101" t="s">
        <v>2068</v>
      </c>
      <c r="C1296" s="101" t="s">
        <v>3991</v>
      </c>
      <c r="D1296" s="101" t="s">
        <v>3301</v>
      </c>
      <c r="E1296" s="101" t="s">
        <v>3279</v>
      </c>
      <c r="F1296" s="102">
        <v>28.61</v>
      </c>
      <c r="G1296" s="102">
        <v>28.81</v>
      </c>
      <c r="H1296" s="102">
        <v>22.89</v>
      </c>
      <c r="I1296" s="102"/>
      <c r="J1296" s="445"/>
      <c r="K1296" s="258">
        <f>ROUND(SUMIF('VGT-Bewegungsdaten'!B:B,A1296,'VGT-Bewegungsdaten'!D:D),3)</f>
        <v>0</v>
      </c>
      <c r="L1296" s="259">
        <f>ROUND(SUMIF('VGT-Bewegungsdaten'!B:B,$A1296,'VGT-Bewegungsdaten'!E:E),5)</f>
        <v>0</v>
      </c>
      <c r="N1296" s="298" t="s">
        <v>4918</v>
      </c>
      <c r="O1296" s="298" t="s">
        <v>4925</v>
      </c>
      <c r="P1296" s="261">
        <f>ROUND(SUMIF('AV-Bewegungsdaten'!B:B,A1296,'AV-Bewegungsdaten'!D:D),3)</f>
        <v>0</v>
      </c>
      <c r="Q1296" s="259">
        <f>ROUND(SUMIF('AV-Bewegungsdaten'!B:B,$A1296,'AV-Bewegungsdaten'!E:E),5)</f>
        <v>0</v>
      </c>
      <c r="S1296" s="444"/>
      <c r="T1296" s="444"/>
      <c r="U1296" s="261">
        <f>ROUND(SUMIF('DV-Bewegungsdaten'!B:B,A1296,'DV-Bewegungsdaten'!D:D),3)</f>
        <v>0</v>
      </c>
      <c r="V1296" s="259">
        <f>ROUND(SUMIF('DV-Bewegungsdaten'!B:B,A1296,'DV-Bewegungsdaten'!E:E),5)</f>
        <v>0</v>
      </c>
      <c r="X1296" s="444"/>
      <c r="Y1296" s="444"/>
      <c r="AK1296" s="305"/>
    </row>
    <row r="1297" spans="1:37" ht="15" customHeight="1" x14ac:dyDescent="0.25">
      <c r="A1297" s="103" t="s">
        <v>4264</v>
      </c>
      <c r="B1297" s="101" t="s">
        <v>2068</v>
      </c>
      <c r="C1297" s="101" t="s">
        <v>3991</v>
      </c>
      <c r="D1297" s="101" t="s">
        <v>4062</v>
      </c>
      <c r="E1297" s="101" t="s">
        <v>4040</v>
      </c>
      <c r="F1297" s="102">
        <v>28.58</v>
      </c>
      <c r="G1297" s="102">
        <v>28.779999999999998</v>
      </c>
      <c r="H1297" s="102">
        <v>22.86</v>
      </c>
      <c r="I1297" s="102"/>
      <c r="J1297" s="445"/>
      <c r="K1297" s="258">
        <f>ROUND(SUMIF('VGT-Bewegungsdaten'!B:B,A1297,'VGT-Bewegungsdaten'!D:D),3)</f>
        <v>0</v>
      </c>
      <c r="L1297" s="259">
        <f>ROUND(SUMIF('VGT-Bewegungsdaten'!B:B,$A1297,'VGT-Bewegungsdaten'!E:E),5)</f>
        <v>0</v>
      </c>
      <c r="N1297" s="298" t="s">
        <v>4918</v>
      </c>
      <c r="O1297" s="298" t="s">
        <v>4925</v>
      </c>
      <c r="P1297" s="261">
        <f>ROUND(SUMIF('AV-Bewegungsdaten'!B:B,A1297,'AV-Bewegungsdaten'!D:D),3)</f>
        <v>0</v>
      </c>
      <c r="Q1297" s="259">
        <f>ROUND(SUMIF('AV-Bewegungsdaten'!B:B,$A1297,'AV-Bewegungsdaten'!E:E),5)</f>
        <v>0</v>
      </c>
      <c r="S1297" s="444"/>
      <c r="T1297" s="444"/>
      <c r="U1297" s="261">
        <f>ROUND(SUMIF('DV-Bewegungsdaten'!B:B,A1297,'DV-Bewegungsdaten'!D:D),3)</f>
        <v>0</v>
      </c>
      <c r="V1297" s="259">
        <f>ROUND(SUMIF('DV-Bewegungsdaten'!B:B,A1297,'DV-Bewegungsdaten'!E:E),5)</f>
        <v>0</v>
      </c>
      <c r="X1297" s="444"/>
      <c r="Y1297" s="444"/>
      <c r="AK1297" s="305"/>
    </row>
    <row r="1298" spans="1:37" ht="15" customHeight="1" x14ac:dyDescent="0.25">
      <c r="A1298" s="103" t="s">
        <v>2501</v>
      </c>
      <c r="B1298" s="101" t="s">
        <v>2068</v>
      </c>
      <c r="C1298" s="101" t="s">
        <v>3991</v>
      </c>
      <c r="D1298" s="101" t="s">
        <v>2451</v>
      </c>
      <c r="E1298" s="101" t="s">
        <v>2443</v>
      </c>
      <c r="F1298" s="102">
        <v>13.67</v>
      </c>
      <c r="G1298" s="102">
        <v>13.87</v>
      </c>
      <c r="H1298" s="102">
        <v>10.94</v>
      </c>
      <c r="I1298" s="102"/>
      <c r="J1298" s="445"/>
      <c r="K1298" s="258">
        <f>ROUND(SUMIF('VGT-Bewegungsdaten'!B:B,A1298,'VGT-Bewegungsdaten'!D:D),3)</f>
        <v>0</v>
      </c>
      <c r="L1298" s="259">
        <f>ROUND(SUMIF('VGT-Bewegungsdaten'!B:B,$A1298,'VGT-Bewegungsdaten'!E:E),5)</f>
        <v>0</v>
      </c>
      <c r="N1298" s="298" t="s">
        <v>4918</v>
      </c>
      <c r="O1298" s="298" t="s">
        <v>4925</v>
      </c>
      <c r="P1298" s="261">
        <f>ROUND(SUMIF('AV-Bewegungsdaten'!B:B,A1298,'AV-Bewegungsdaten'!D:D),3)</f>
        <v>0</v>
      </c>
      <c r="Q1298" s="259">
        <f>ROUND(SUMIF('AV-Bewegungsdaten'!B:B,$A1298,'AV-Bewegungsdaten'!E:E),5)</f>
        <v>0</v>
      </c>
      <c r="S1298" s="444"/>
      <c r="T1298" s="444"/>
      <c r="U1298" s="261">
        <f>ROUND(SUMIF('DV-Bewegungsdaten'!B:B,A1298,'DV-Bewegungsdaten'!D:D),3)</f>
        <v>0</v>
      </c>
      <c r="V1298" s="259">
        <f>ROUND(SUMIF('DV-Bewegungsdaten'!B:B,A1298,'DV-Bewegungsdaten'!E:E),5)</f>
        <v>0</v>
      </c>
      <c r="X1298" s="444"/>
      <c r="Y1298" s="444"/>
      <c r="AK1298" s="305"/>
    </row>
    <row r="1299" spans="1:37" ht="15" customHeight="1" x14ac:dyDescent="0.25">
      <c r="A1299" s="103" t="s">
        <v>2502</v>
      </c>
      <c r="B1299" s="101" t="s">
        <v>2068</v>
      </c>
      <c r="C1299" s="101" t="s">
        <v>3991</v>
      </c>
      <c r="D1299" s="101" t="s">
        <v>66</v>
      </c>
      <c r="E1299" s="101" t="s">
        <v>2446</v>
      </c>
      <c r="F1299" s="102">
        <v>15.67</v>
      </c>
      <c r="G1299" s="102">
        <v>15.87</v>
      </c>
      <c r="H1299" s="102">
        <v>12.54</v>
      </c>
      <c r="I1299" s="102"/>
      <c r="J1299" s="445"/>
      <c r="K1299" s="258">
        <f>ROUND(SUMIF('VGT-Bewegungsdaten'!B:B,A1299,'VGT-Bewegungsdaten'!D:D),3)</f>
        <v>0</v>
      </c>
      <c r="L1299" s="259">
        <f>ROUND(SUMIF('VGT-Bewegungsdaten'!B:B,$A1299,'VGT-Bewegungsdaten'!E:E),5)</f>
        <v>0</v>
      </c>
      <c r="N1299" s="298" t="s">
        <v>4918</v>
      </c>
      <c r="O1299" s="298" t="s">
        <v>4925</v>
      </c>
      <c r="P1299" s="261">
        <f>ROUND(SUMIF('AV-Bewegungsdaten'!B:B,A1299,'AV-Bewegungsdaten'!D:D),3)</f>
        <v>0</v>
      </c>
      <c r="Q1299" s="259">
        <f>ROUND(SUMIF('AV-Bewegungsdaten'!B:B,$A1299,'AV-Bewegungsdaten'!E:E),5)</f>
        <v>0</v>
      </c>
      <c r="S1299" s="444"/>
      <c r="T1299" s="444"/>
      <c r="U1299" s="261">
        <f>ROUND(SUMIF('DV-Bewegungsdaten'!B:B,A1299,'DV-Bewegungsdaten'!D:D),3)</f>
        <v>0</v>
      </c>
      <c r="V1299" s="259">
        <f>ROUND(SUMIF('DV-Bewegungsdaten'!B:B,A1299,'DV-Bewegungsdaten'!E:E),5)</f>
        <v>0</v>
      </c>
      <c r="X1299" s="444"/>
      <c r="Y1299" s="444"/>
      <c r="AK1299" s="305"/>
    </row>
    <row r="1300" spans="1:37" ht="15" customHeight="1" x14ac:dyDescent="0.25">
      <c r="A1300" s="103" t="s">
        <v>618</v>
      </c>
      <c r="B1300" s="101" t="s">
        <v>2068</v>
      </c>
      <c r="C1300" s="101" t="s">
        <v>3991</v>
      </c>
      <c r="D1300" s="101" t="s">
        <v>68</v>
      </c>
      <c r="E1300" s="101" t="s">
        <v>1533</v>
      </c>
      <c r="F1300" s="102">
        <v>16.670000000000002</v>
      </c>
      <c r="G1300" s="102">
        <v>16.87</v>
      </c>
      <c r="H1300" s="102">
        <v>13.34</v>
      </c>
      <c r="I1300" s="102"/>
      <c r="J1300" s="445"/>
      <c r="K1300" s="258">
        <f>ROUND(SUMIF('VGT-Bewegungsdaten'!B:B,A1300,'VGT-Bewegungsdaten'!D:D),3)</f>
        <v>0</v>
      </c>
      <c r="L1300" s="259">
        <f>ROUND(SUMIF('VGT-Bewegungsdaten'!B:B,$A1300,'VGT-Bewegungsdaten'!E:E),5)</f>
        <v>0</v>
      </c>
      <c r="N1300" s="298" t="s">
        <v>4918</v>
      </c>
      <c r="O1300" s="298" t="s">
        <v>4925</v>
      </c>
      <c r="P1300" s="261">
        <f>ROUND(SUMIF('AV-Bewegungsdaten'!B:B,A1300,'AV-Bewegungsdaten'!D:D),3)</f>
        <v>0</v>
      </c>
      <c r="Q1300" s="259">
        <f>ROUND(SUMIF('AV-Bewegungsdaten'!B:B,$A1300,'AV-Bewegungsdaten'!E:E),5)</f>
        <v>0</v>
      </c>
      <c r="S1300" s="444"/>
      <c r="T1300" s="444"/>
      <c r="U1300" s="261">
        <f>ROUND(SUMIF('DV-Bewegungsdaten'!B:B,A1300,'DV-Bewegungsdaten'!D:D),3)</f>
        <v>0</v>
      </c>
      <c r="V1300" s="259">
        <f>ROUND(SUMIF('DV-Bewegungsdaten'!B:B,A1300,'DV-Bewegungsdaten'!E:E),5)</f>
        <v>0</v>
      </c>
      <c r="X1300" s="444"/>
      <c r="Y1300" s="444"/>
      <c r="AK1300" s="305"/>
    </row>
    <row r="1301" spans="1:37" ht="15" customHeight="1" x14ac:dyDescent="0.25">
      <c r="A1301" s="103" t="s">
        <v>619</v>
      </c>
      <c r="B1301" s="101" t="s">
        <v>2068</v>
      </c>
      <c r="C1301" s="101" t="s">
        <v>3991</v>
      </c>
      <c r="D1301" s="101" t="s">
        <v>70</v>
      </c>
      <c r="E1301" s="101" t="s">
        <v>1536</v>
      </c>
      <c r="F1301" s="102">
        <v>16.670000000000002</v>
      </c>
      <c r="G1301" s="102">
        <v>16.87</v>
      </c>
      <c r="H1301" s="102">
        <v>13.34</v>
      </c>
      <c r="I1301" s="102"/>
      <c r="J1301" s="445"/>
      <c r="K1301" s="258">
        <f>ROUND(SUMIF('VGT-Bewegungsdaten'!B:B,A1301,'VGT-Bewegungsdaten'!D:D),3)</f>
        <v>0</v>
      </c>
      <c r="L1301" s="259">
        <f>ROUND(SUMIF('VGT-Bewegungsdaten'!B:B,$A1301,'VGT-Bewegungsdaten'!E:E),5)</f>
        <v>0</v>
      </c>
      <c r="N1301" s="298" t="s">
        <v>4918</v>
      </c>
      <c r="O1301" s="298" t="s">
        <v>4925</v>
      </c>
      <c r="P1301" s="261">
        <f>ROUND(SUMIF('AV-Bewegungsdaten'!B:B,A1301,'AV-Bewegungsdaten'!D:D),3)</f>
        <v>0</v>
      </c>
      <c r="Q1301" s="259">
        <f>ROUND(SUMIF('AV-Bewegungsdaten'!B:B,$A1301,'AV-Bewegungsdaten'!E:E),5)</f>
        <v>0</v>
      </c>
      <c r="S1301" s="444"/>
      <c r="T1301" s="444"/>
      <c r="U1301" s="261">
        <f>ROUND(SUMIF('DV-Bewegungsdaten'!B:B,A1301,'DV-Bewegungsdaten'!D:D),3)</f>
        <v>0</v>
      </c>
      <c r="V1301" s="259">
        <f>ROUND(SUMIF('DV-Bewegungsdaten'!B:B,A1301,'DV-Bewegungsdaten'!E:E),5)</f>
        <v>0</v>
      </c>
      <c r="X1301" s="444"/>
      <c r="Y1301" s="444"/>
      <c r="AK1301" s="305"/>
    </row>
    <row r="1302" spans="1:37" ht="15" customHeight="1" x14ac:dyDescent="0.25">
      <c r="A1302" s="103" t="s">
        <v>2759</v>
      </c>
      <c r="B1302" s="101" t="s">
        <v>2068</v>
      </c>
      <c r="C1302" s="101" t="s">
        <v>3991</v>
      </c>
      <c r="D1302" s="101" t="s">
        <v>2669</v>
      </c>
      <c r="E1302" s="101" t="s">
        <v>2536</v>
      </c>
      <c r="F1302" s="102">
        <v>16.64</v>
      </c>
      <c r="G1302" s="102">
        <v>16.84</v>
      </c>
      <c r="H1302" s="102">
        <v>13.31</v>
      </c>
      <c r="I1302" s="102"/>
      <c r="J1302" s="445"/>
      <c r="K1302" s="258">
        <f>ROUND(SUMIF('VGT-Bewegungsdaten'!B:B,A1302,'VGT-Bewegungsdaten'!D:D),3)</f>
        <v>0</v>
      </c>
      <c r="L1302" s="259">
        <f>ROUND(SUMIF('VGT-Bewegungsdaten'!B:B,$A1302,'VGT-Bewegungsdaten'!E:E),5)</f>
        <v>0</v>
      </c>
      <c r="N1302" s="298" t="s">
        <v>4918</v>
      </c>
      <c r="O1302" s="298" t="s">
        <v>4925</v>
      </c>
      <c r="P1302" s="261">
        <f>ROUND(SUMIF('AV-Bewegungsdaten'!B:B,A1302,'AV-Bewegungsdaten'!D:D),3)</f>
        <v>0</v>
      </c>
      <c r="Q1302" s="259">
        <f>ROUND(SUMIF('AV-Bewegungsdaten'!B:B,$A1302,'AV-Bewegungsdaten'!E:E),5)</f>
        <v>0</v>
      </c>
      <c r="S1302" s="444"/>
      <c r="T1302" s="444"/>
      <c r="U1302" s="261">
        <f>ROUND(SUMIF('DV-Bewegungsdaten'!B:B,A1302,'DV-Bewegungsdaten'!D:D),3)</f>
        <v>0</v>
      </c>
      <c r="V1302" s="259">
        <f>ROUND(SUMIF('DV-Bewegungsdaten'!B:B,A1302,'DV-Bewegungsdaten'!E:E),5)</f>
        <v>0</v>
      </c>
      <c r="X1302" s="444"/>
      <c r="Y1302" s="444"/>
      <c r="AK1302" s="305"/>
    </row>
    <row r="1303" spans="1:37" ht="15" customHeight="1" x14ac:dyDescent="0.25">
      <c r="A1303" s="103" t="s">
        <v>3502</v>
      </c>
      <c r="B1303" s="101" t="s">
        <v>2068</v>
      </c>
      <c r="C1303" s="101" t="s">
        <v>3991</v>
      </c>
      <c r="D1303" s="101" t="s">
        <v>3412</v>
      </c>
      <c r="E1303" s="101" t="s">
        <v>3279</v>
      </c>
      <c r="F1303" s="102">
        <v>16.61</v>
      </c>
      <c r="G1303" s="102">
        <v>16.809999999999999</v>
      </c>
      <c r="H1303" s="102">
        <v>13.29</v>
      </c>
      <c r="I1303" s="102"/>
      <c r="J1303" s="445"/>
      <c r="K1303" s="258">
        <f>ROUND(SUMIF('VGT-Bewegungsdaten'!B:B,A1303,'VGT-Bewegungsdaten'!D:D),3)</f>
        <v>0</v>
      </c>
      <c r="L1303" s="259">
        <f>ROUND(SUMIF('VGT-Bewegungsdaten'!B:B,$A1303,'VGT-Bewegungsdaten'!E:E),5)</f>
        <v>0</v>
      </c>
      <c r="N1303" s="298" t="s">
        <v>4918</v>
      </c>
      <c r="O1303" s="298" t="s">
        <v>4925</v>
      </c>
      <c r="P1303" s="261">
        <f>ROUND(SUMIF('AV-Bewegungsdaten'!B:B,A1303,'AV-Bewegungsdaten'!D:D),3)</f>
        <v>0</v>
      </c>
      <c r="Q1303" s="259">
        <f>ROUND(SUMIF('AV-Bewegungsdaten'!B:B,$A1303,'AV-Bewegungsdaten'!E:E),5)</f>
        <v>0</v>
      </c>
      <c r="S1303" s="444"/>
      <c r="T1303" s="444"/>
      <c r="U1303" s="261">
        <f>ROUND(SUMIF('DV-Bewegungsdaten'!B:B,A1303,'DV-Bewegungsdaten'!D:D),3)</f>
        <v>0</v>
      </c>
      <c r="V1303" s="259">
        <f>ROUND(SUMIF('DV-Bewegungsdaten'!B:B,A1303,'DV-Bewegungsdaten'!E:E),5)</f>
        <v>0</v>
      </c>
      <c r="X1303" s="444"/>
      <c r="Y1303" s="444"/>
      <c r="AK1303" s="305"/>
    </row>
    <row r="1304" spans="1:37" ht="15" customHeight="1" x14ac:dyDescent="0.25">
      <c r="A1304" s="103" t="s">
        <v>4265</v>
      </c>
      <c r="B1304" s="101" t="s">
        <v>2068</v>
      </c>
      <c r="C1304" s="101" t="s">
        <v>3991</v>
      </c>
      <c r="D1304" s="101" t="s">
        <v>4174</v>
      </c>
      <c r="E1304" s="101" t="s">
        <v>4040</v>
      </c>
      <c r="F1304" s="102">
        <v>16.579999999999998</v>
      </c>
      <c r="G1304" s="102">
        <v>16.779999999999998</v>
      </c>
      <c r="H1304" s="102">
        <v>13.26</v>
      </c>
      <c r="I1304" s="102"/>
      <c r="J1304" s="445"/>
      <c r="K1304" s="258">
        <f>ROUND(SUMIF('VGT-Bewegungsdaten'!B:B,A1304,'VGT-Bewegungsdaten'!D:D),3)</f>
        <v>0</v>
      </c>
      <c r="L1304" s="259">
        <f>ROUND(SUMIF('VGT-Bewegungsdaten'!B:B,$A1304,'VGT-Bewegungsdaten'!E:E),5)</f>
        <v>0</v>
      </c>
      <c r="N1304" s="298" t="s">
        <v>4918</v>
      </c>
      <c r="O1304" s="298" t="s">
        <v>4925</v>
      </c>
      <c r="P1304" s="261">
        <f>ROUND(SUMIF('AV-Bewegungsdaten'!B:B,A1304,'AV-Bewegungsdaten'!D:D),3)</f>
        <v>0</v>
      </c>
      <c r="Q1304" s="259">
        <f>ROUND(SUMIF('AV-Bewegungsdaten'!B:B,$A1304,'AV-Bewegungsdaten'!E:E),5)</f>
        <v>0</v>
      </c>
      <c r="S1304" s="444"/>
      <c r="T1304" s="444"/>
      <c r="U1304" s="261">
        <f>ROUND(SUMIF('DV-Bewegungsdaten'!B:B,A1304,'DV-Bewegungsdaten'!D:D),3)</f>
        <v>0</v>
      </c>
      <c r="V1304" s="259">
        <f>ROUND(SUMIF('DV-Bewegungsdaten'!B:B,A1304,'DV-Bewegungsdaten'!E:E),5)</f>
        <v>0</v>
      </c>
      <c r="X1304" s="444"/>
      <c r="Y1304" s="444"/>
      <c r="AK1304" s="305"/>
    </row>
    <row r="1305" spans="1:37" ht="15" customHeight="1" x14ac:dyDescent="0.25">
      <c r="A1305" s="103" t="s">
        <v>620</v>
      </c>
      <c r="B1305" s="101" t="s">
        <v>2068</v>
      </c>
      <c r="C1305" s="101" t="s">
        <v>3991</v>
      </c>
      <c r="D1305" s="101" t="s">
        <v>1874</v>
      </c>
      <c r="E1305" s="101" t="s">
        <v>2443</v>
      </c>
      <c r="F1305" s="102">
        <v>14.67</v>
      </c>
      <c r="G1305" s="102">
        <v>14.87</v>
      </c>
      <c r="H1305" s="102">
        <v>11.74</v>
      </c>
      <c r="I1305" s="102"/>
      <c r="J1305" s="445"/>
      <c r="K1305" s="258">
        <f>ROUND(SUMIF('VGT-Bewegungsdaten'!B:B,A1305,'VGT-Bewegungsdaten'!D:D),3)</f>
        <v>0</v>
      </c>
      <c r="L1305" s="259">
        <f>ROUND(SUMIF('VGT-Bewegungsdaten'!B:B,$A1305,'VGT-Bewegungsdaten'!E:E),5)</f>
        <v>0</v>
      </c>
      <c r="N1305" s="298" t="s">
        <v>4918</v>
      </c>
      <c r="O1305" s="298" t="s">
        <v>4925</v>
      </c>
      <c r="P1305" s="261">
        <f>ROUND(SUMIF('AV-Bewegungsdaten'!B:B,A1305,'AV-Bewegungsdaten'!D:D),3)</f>
        <v>0</v>
      </c>
      <c r="Q1305" s="259">
        <f>ROUND(SUMIF('AV-Bewegungsdaten'!B:B,$A1305,'AV-Bewegungsdaten'!E:E),5)</f>
        <v>0</v>
      </c>
      <c r="S1305" s="444"/>
      <c r="T1305" s="444"/>
      <c r="U1305" s="261">
        <f>ROUND(SUMIF('DV-Bewegungsdaten'!B:B,A1305,'DV-Bewegungsdaten'!D:D),3)</f>
        <v>0</v>
      </c>
      <c r="V1305" s="259">
        <f>ROUND(SUMIF('DV-Bewegungsdaten'!B:B,A1305,'DV-Bewegungsdaten'!E:E),5)</f>
        <v>0</v>
      </c>
      <c r="X1305" s="444"/>
      <c r="Y1305" s="444"/>
      <c r="AK1305" s="305"/>
    </row>
    <row r="1306" spans="1:37" ht="15" customHeight="1" x14ac:dyDescent="0.25">
      <c r="A1306" s="103" t="s">
        <v>621</v>
      </c>
      <c r="B1306" s="101" t="s">
        <v>2068</v>
      </c>
      <c r="C1306" s="101" t="s">
        <v>3991</v>
      </c>
      <c r="D1306" s="101" t="s">
        <v>1876</v>
      </c>
      <c r="E1306" s="101" t="s">
        <v>2446</v>
      </c>
      <c r="F1306" s="102">
        <v>16.670000000000002</v>
      </c>
      <c r="G1306" s="102">
        <v>16.87</v>
      </c>
      <c r="H1306" s="102">
        <v>13.34</v>
      </c>
      <c r="I1306" s="102"/>
      <c r="J1306" s="445"/>
      <c r="K1306" s="258">
        <f>ROUND(SUMIF('VGT-Bewegungsdaten'!B:B,A1306,'VGT-Bewegungsdaten'!D:D),3)</f>
        <v>0</v>
      </c>
      <c r="L1306" s="259">
        <f>ROUND(SUMIF('VGT-Bewegungsdaten'!B:B,$A1306,'VGT-Bewegungsdaten'!E:E),5)</f>
        <v>0</v>
      </c>
      <c r="N1306" s="298" t="s">
        <v>4918</v>
      </c>
      <c r="O1306" s="298" t="s">
        <v>4925</v>
      </c>
      <c r="P1306" s="261">
        <f>ROUND(SUMIF('AV-Bewegungsdaten'!B:B,A1306,'AV-Bewegungsdaten'!D:D),3)</f>
        <v>0</v>
      </c>
      <c r="Q1306" s="259">
        <f>ROUND(SUMIF('AV-Bewegungsdaten'!B:B,$A1306,'AV-Bewegungsdaten'!E:E),5)</f>
        <v>0</v>
      </c>
      <c r="S1306" s="444"/>
      <c r="T1306" s="444"/>
      <c r="U1306" s="261">
        <f>ROUND(SUMIF('DV-Bewegungsdaten'!B:B,A1306,'DV-Bewegungsdaten'!D:D),3)</f>
        <v>0</v>
      </c>
      <c r="V1306" s="259">
        <f>ROUND(SUMIF('DV-Bewegungsdaten'!B:B,A1306,'DV-Bewegungsdaten'!E:E),5)</f>
        <v>0</v>
      </c>
      <c r="X1306" s="444"/>
      <c r="Y1306" s="444"/>
      <c r="AK1306" s="305"/>
    </row>
    <row r="1307" spans="1:37" ht="15" customHeight="1" x14ac:dyDescent="0.25">
      <c r="A1307" s="103" t="s">
        <v>622</v>
      </c>
      <c r="B1307" s="101" t="s">
        <v>2068</v>
      </c>
      <c r="C1307" s="101" t="s">
        <v>3991</v>
      </c>
      <c r="D1307" s="101" t="s">
        <v>1878</v>
      </c>
      <c r="E1307" s="101" t="s">
        <v>1533</v>
      </c>
      <c r="F1307" s="102">
        <v>17.670000000000002</v>
      </c>
      <c r="G1307" s="102">
        <v>17.87</v>
      </c>
      <c r="H1307" s="102">
        <v>14.14</v>
      </c>
      <c r="I1307" s="102"/>
      <c r="J1307" s="445"/>
      <c r="K1307" s="258">
        <f>ROUND(SUMIF('VGT-Bewegungsdaten'!B:B,A1307,'VGT-Bewegungsdaten'!D:D),3)</f>
        <v>0</v>
      </c>
      <c r="L1307" s="259">
        <f>ROUND(SUMIF('VGT-Bewegungsdaten'!B:B,$A1307,'VGT-Bewegungsdaten'!E:E),5)</f>
        <v>0</v>
      </c>
      <c r="N1307" s="298" t="s">
        <v>4918</v>
      </c>
      <c r="O1307" s="298" t="s">
        <v>4925</v>
      </c>
      <c r="P1307" s="261">
        <f>ROUND(SUMIF('AV-Bewegungsdaten'!B:B,A1307,'AV-Bewegungsdaten'!D:D),3)</f>
        <v>0</v>
      </c>
      <c r="Q1307" s="259">
        <f>ROUND(SUMIF('AV-Bewegungsdaten'!B:B,$A1307,'AV-Bewegungsdaten'!E:E),5)</f>
        <v>0</v>
      </c>
      <c r="S1307" s="444"/>
      <c r="T1307" s="444"/>
      <c r="U1307" s="261">
        <f>ROUND(SUMIF('DV-Bewegungsdaten'!B:B,A1307,'DV-Bewegungsdaten'!D:D),3)</f>
        <v>0</v>
      </c>
      <c r="V1307" s="259">
        <f>ROUND(SUMIF('DV-Bewegungsdaten'!B:B,A1307,'DV-Bewegungsdaten'!E:E),5)</f>
        <v>0</v>
      </c>
      <c r="X1307" s="444"/>
      <c r="Y1307" s="444"/>
      <c r="AK1307" s="305"/>
    </row>
    <row r="1308" spans="1:37" ht="15" customHeight="1" x14ac:dyDescent="0.25">
      <c r="A1308" s="103" t="s">
        <v>623</v>
      </c>
      <c r="B1308" s="101" t="s">
        <v>2068</v>
      </c>
      <c r="C1308" s="101" t="s">
        <v>3991</v>
      </c>
      <c r="D1308" s="101" t="s">
        <v>1880</v>
      </c>
      <c r="E1308" s="101" t="s">
        <v>1536</v>
      </c>
      <c r="F1308" s="102">
        <v>17.670000000000002</v>
      </c>
      <c r="G1308" s="102">
        <v>17.87</v>
      </c>
      <c r="H1308" s="102">
        <v>14.14</v>
      </c>
      <c r="I1308" s="102"/>
      <c r="J1308" s="445"/>
      <c r="K1308" s="258">
        <f>ROUND(SUMIF('VGT-Bewegungsdaten'!B:B,A1308,'VGT-Bewegungsdaten'!D:D),3)</f>
        <v>0</v>
      </c>
      <c r="L1308" s="259">
        <f>ROUND(SUMIF('VGT-Bewegungsdaten'!B:B,$A1308,'VGT-Bewegungsdaten'!E:E),5)</f>
        <v>0</v>
      </c>
      <c r="N1308" s="298" t="s">
        <v>4918</v>
      </c>
      <c r="O1308" s="298" t="s">
        <v>4925</v>
      </c>
      <c r="P1308" s="261">
        <f>ROUND(SUMIF('AV-Bewegungsdaten'!B:B,A1308,'AV-Bewegungsdaten'!D:D),3)</f>
        <v>0</v>
      </c>
      <c r="Q1308" s="259">
        <f>ROUND(SUMIF('AV-Bewegungsdaten'!B:B,$A1308,'AV-Bewegungsdaten'!E:E),5)</f>
        <v>0</v>
      </c>
      <c r="S1308" s="444"/>
      <c r="T1308" s="444"/>
      <c r="U1308" s="261">
        <f>ROUND(SUMIF('DV-Bewegungsdaten'!B:B,A1308,'DV-Bewegungsdaten'!D:D),3)</f>
        <v>0</v>
      </c>
      <c r="V1308" s="259">
        <f>ROUND(SUMIF('DV-Bewegungsdaten'!B:B,A1308,'DV-Bewegungsdaten'!E:E),5)</f>
        <v>0</v>
      </c>
      <c r="X1308" s="444"/>
      <c r="Y1308" s="444"/>
      <c r="AK1308" s="305"/>
    </row>
    <row r="1309" spans="1:37" ht="15" customHeight="1" x14ac:dyDescent="0.25">
      <c r="A1309" s="103" t="s">
        <v>2760</v>
      </c>
      <c r="B1309" s="101" t="s">
        <v>2068</v>
      </c>
      <c r="C1309" s="101" t="s">
        <v>3991</v>
      </c>
      <c r="D1309" s="101" t="s">
        <v>2671</v>
      </c>
      <c r="E1309" s="101" t="s">
        <v>2536</v>
      </c>
      <c r="F1309" s="102">
        <v>17.64</v>
      </c>
      <c r="G1309" s="102">
        <v>17.84</v>
      </c>
      <c r="H1309" s="102">
        <v>14.11</v>
      </c>
      <c r="I1309" s="102"/>
      <c r="J1309" s="445"/>
      <c r="K1309" s="258">
        <f>ROUND(SUMIF('VGT-Bewegungsdaten'!B:B,A1309,'VGT-Bewegungsdaten'!D:D),3)</f>
        <v>0</v>
      </c>
      <c r="L1309" s="259">
        <f>ROUND(SUMIF('VGT-Bewegungsdaten'!B:B,$A1309,'VGT-Bewegungsdaten'!E:E),5)</f>
        <v>0</v>
      </c>
      <c r="N1309" s="298" t="s">
        <v>4918</v>
      </c>
      <c r="O1309" s="298" t="s">
        <v>4925</v>
      </c>
      <c r="P1309" s="261">
        <f>ROUND(SUMIF('AV-Bewegungsdaten'!B:B,A1309,'AV-Bewegungsdaten'!D:D),3)</f>
        <v>0</v>
      </c>
      <c r="Q1309" s="259">
        <f>ROUND(SUMIF('AV-Bewegungsdaten'!B:B,$A1309,'AV-Bewegungsdaten'!E:E),5)</f>
        <v>0</v>
      </c>
      <c r="S1309" s="444"/>
      <c r="T1309" s="444"/>
      <c r="U1309" s="261">
        <f>ROUND(SUMIF('DV-Bewegungsdaten'!B:B,A1309,'DV-Bewegungsdaten'!D:D),3)</f>
        <v>0</v>
      </c>
      <c r="V1309" s="259">
        <f>ROUND(SUMIF('DV-Bewegungsdaten'!B:B,A1309,'DV-Bewegungsdaten'!E:E),5)</f>
        <v>0</v>
      </c>
      <c r="X1309" s="444"/>
      <c r="Y1309" s="444"/>
      <c r="AK1309" s="305"/>
    </row>
    <row r="1310" spans="1:37" ht="15" customHeight="1" x14ac:dyDescent="0.25">
      <c r="A1310" s="103" t="s">
        <v>3503</v>
      </c>
      <c r="B1310" s="101" t="s">
        <v>2068</v>
      </c>
      <c r="C1310" s="101" t="s">
        <v>3991</v>
      </c>
      <c r="D1310" s="101" t="s">
        <v>3414</v>
      </c>
      <c r="E1310" s="101" t="s">
        <v>3279</v>
      </c>
      <c r="F1310" s="102">
        <v>17.61</v>
      </c>
      <c r="G1310" s="102">
        <v>17.809999999999999</v>
      </c>
      <c r="H1310" s="102">
        <v>14.09</v>
      </c>
      <c r="I1310" s="102"/>
      <c r="J1310" s="445"/>
      <c r="K1310" s="258">
        <f>ROUND(SUMIF('VGT-Bewegungsdaten'!B:B,A1310,'VGT-Bewegungsdaten'!D:D),3)</f>
        <v>0</v>
      </c>
      <c r="L1310" s="259">
        <f>ROUND(SUMIF('VGT-Bewegungsdaten'!B:B,$A1310,'VGT-Bewegungsdaten'!E:E),5)</f>
        <v>0</v>
      </c>
      <c r="N1310" s="298" t="s">
        <v>4918</v>
      </c>
      <c r="O1310" s="298" t="s">
        <v>4925</v>
      </c>
      <c r="P1310" s="261">
        <f>ROUND(SUMIF('AV-Bewegungsdaten'!B:B,A1310,'AV-Bewegungsdaten'!D:D),3)</f>
        <v>0</v>
      </c>
      <c r="Q1310" s="259">
        <f>ROUND(SUMIF('AV-Bewegungsdaten'!B:B,$A1310,'AV-Bewegungsdaten'!E:E),5)</f>
        <v>0</v>
      </c>
      <c r="S1310" s="444"/>
      <c r="T1310" s="444"/>
      <c r="U1310" s="261">
        <f>ROUND(SUMIF('DV-Bewegungsdaten'!B:B,A1310,'DV-Bewegungsdaten'!D:D),3)</f>
        <v>0</v>
      </c>
      <c r="V1310" s="259">
        <f>ROUND(SUMIF('DV-Bewegungsdaten'!B:B,A1310,'DV-Bewegungsdaten'!E:E),5)</f>
        <v>0</v>
      </c>
      <c r="X1310" s="444"/>
      <c r="Y1310" s="444"/>
      <c r="AK1310" s="305"/>
    </row>
    <row r="1311" spans="1:37" ht="15" customHeight="1" x14ac:dyDescent="0.25">
      <c r="A1311" s="103" t="s">
        <v>4266</v>
      </c>
      <c r="B1311" s="101" t="s">
        <v>2068</v>
      </c>
      <c r="C1311" s="101" t="s">
        <v>3991</v>
      </c>
      <c r="D1311" s="101" t="s">
        <v>4176</v>
      </c>
      <c r="E1311" s="101" t="s">
        <v>4040</v>
      </c>
      <c r="F1311" s="102">
        <v>17.579999999999998</v>
      </c>
      <c r="G1311" s="102">
        <v>17.779999999999998</v>
      </c>
      <c r="H1311" s="102">
        <v>14.06</v>
      </c>
      <c r="I1311" s="102"/>
      <c r="J1311" s="445"/>
      <c r="K1311" s="258">
        <f>ROUND(SUMIF('VGT-Bewegungsdaten'!B:B,A1311,'VGT-Bewegungsdaten'!D:D),3)</f>
        <v>0</v>
      </c>
      <c r="L1311" s="259">
        <f>ROUND(SUMIF('VGT-Bewegungsdaten'!B:B,$A1311,'VGT-Bewegungsdaten'!E:E),5)</f>
        <v>0</v>
      </c>
      <c r="N1311" s="298" t="s">
        <v>4918</v>
      </c>
      <c r="O1311" s="298" t="s">
        <v>4925</v>
      </c>
      <c r="P1311" s="261">
        <f>ROUND(SUMIF('AV-Bewegungsdaten'!B:B,A1311,'AV-Bewegungsdaten'!D:D),3)</f>
        <v>0</v>
      </c>
      <c r="Q1311" s="259">
        <f>ROUND(SUMIF('AV-Bewegungsdaten'!B:B,$A1311,'AV-Bewegungsdaten'!E:E),5)</f>
        <v>0</v>
      </c>
      <c r="S1311" s="444"/>
      <c r="T1311" s="444"/>
      <c r="U1311" s="261">
        <f>ROUND(SUMIF('DV-Bewegungsdaten'!B:B,A1311,'DV-Bewegungsdaten'!D:D),3)</f>
        <v>0</v>
      </c>
      <c r="V1311" s="259">
        <f>ROUND(SUMIF('DV-Bewegungsdaten'!B:B,A1311,'DV-Bewegungsdaten'!E:E),5)</f>
        <v>0</v>
      </c>
      <c r="X1311" s="444"/>
      <c r="Y1311" s="444"/>
      <c r="AK1311" s="305"/>
    </row>
    <row r="1312" spans="1:37" ht="15" customHeight="1" x14ac:dyDescent="0.25">
      <c r="A1312" s="103" t="s">
        <v>2503</v>
      </c>
      <c r="B1312" s="101" t="s">
        <v>2068</v>
      </c>
      <c r="C1312" s="101" t="s">
        <v>3991</v>
      </c>
      <c r="D1312" s="101" t="s">
        <v>2454</v>
      </c>
      <c r="E1312" s="101" t="s">
        <v>2443</v>
      </c>
      <c r="F1312" s="102">
        <v>19.670000000000002</v>
      </c>
      <c r="G1312" s="102">
        <v>19.87</v>
      </c>
      <c r="H1312" s="102">
        <v>15.74</v>
      </c>
      <c r="I1312" s="102"/>
      <c r="J1312" s="445"/>
      <c r="K1312" s="258">
        <f>ROUND(SUMIF('VGT-Bewegungsdaten'!B:B,A1312,'VGT-Bewegungsdaten'!D:D),3)</f>
        <v>0</v>
      </c>
      <c r="L1312" s="259">
        <f>ROUND(SUMIF('VGT-Bewegungsdaten'!B:B,$A1312,'VGT-Bewegungsdaten'!E:E),5)</f>
        <v>0</v>
      </c>
      <c r="N1312" s="298" t="s">
        <v>4918</v>
      </c>
      <c r="O1312" s="298" t="s">
        <v>4925</v>
      </c>
      <c r="P1312" s="261">
        <f>ROUND(SUMIF('AV-Bewegungsdaten'!B:B,A1312,'AV-Bewegungsdaten'!D:D),3)</f>
        <v>0</v>
      </c>
      <c r="Q1312" s="259">
        <f>ROUND(SUMIF('AV-Bewegungsdaten'!B:B,$A1312,'AV-Bewegungsdaten'!E:E),5)</f>
        <v>0</v>
      </c>
      <c r="S1312" s="444"/>
      <c r="T1312" s="444"/>
      <c r="U1312" s="261">
        <f>ROUND(SUMIF('DV-Bewegungsdaten'!B:B,A1312,'DV-Bewegungsdaten'!D:D),3)</f>
        <v>0</v>
      </c>
      <c r="V1312" s="259">
        <f>ROUND(SUMIF('DV-Bewegungsdaten'!B:B,A1312,'DV-Bewegungsdaten'!E:E),5)</f>
        <v>0</v>
      </c>
      <c r="X1312" s="444"/>
      <c r="Y1312" s="444"/>
      <c r="AK1312" s="305"/>
    </row>
    <row r="1313" spans="1:37" ht="15" customHeight="1" x14ac:dyDescent="0.25">
      <c r="A1313" s="103" t="s">
        <v>2504</v>
      </c>
      <c r="B1313" s="101" t="s">
        <v>2068</v>
      </c>
      <c r="C1313" s="101" t="s">
        <v>3991</v>
      </c>
      <c r="D1313" s="101" t="s">
        <v>2456</v>
      </c>
      <c r="E1313" s="101" t="s">
        <v>2446</v>
      </c>
      <c r="F1313" s="102">
        <v>21.67</v>
      </c>
      <c r="G1313" s="102">
        <v>21.87</v>
      </c>
      <c r="H1313" s="102">
        <v>17.34</v>
      </c>
      <c r="I1313" s="102"/>
      <c r="J1313" s="445"/>
      <c r="K1313" s="258">
        <f>ROUND(SUMIF('VGT-Bewegungsdaten'!B:B,A1313,'VGT-Bewegungsdaten'!D:D),3)</f>
        <v>0</v>
      </c>
      <c r="L1313" s="259">
        <f>ROUND(SUMIF('VGT-Bewegungsdaten'!B:B,$A1313,'VGT-Bewegungsdaten'!E:E),5)</f>
        <v>0</v>
      </c>
      <c r="N1313" s="298" t="s">
        <v>4918</v>
      </c>
      <c r="O1313" s="298" t="s">
        <v>4925</v>
      </c>
      <c r="P1313" s="261">
        <f>ROUND(SUMIF('AV-Bewegungsdaten'!B:B,A1313,'AV-Bewegungsdaten'!D:D),3)</f>
        <v>0</v>
      </c>
      <c r="Q1313" s="259">
        <f>ROUND(SUMIF('AV-Bewegungsdaten'!B:B,$A1313,'AV-Bewegungsdaten'!E:E),5)</f>
        <v>0</v>
      </c>
      <c r="S1313" s="444"/>
      <c r="T1313" s="444"/>
      <c r="U1313" s="261">
        <f>ROUND(SUMIF('DV-Bewegungsdaten'!B:B,A1313,'DV-Bewegungsdaten'!D:D),3)</f>
        <v>0</v>
      </c>
      <c r="V1313" s="259">
        <f>ROUND(SUMIF('DV-Bewegungsdaten'!B:B,A1313,'DV-Bewegungsdaten'!E:E),5)</f>
        <v>0</v>
      </c>
      <c r="X1313" s="444"/>
      <c r="Y1313" s="444"/>
      <c r="AK1313" s="305"/>
    </row>
    <row r="1314" spans="1:37" ht="15" customHeight="1" x14ac:dyDescent="0.25">
      <c r="A1314" s="103" t="s">
        <v>624</v>
      </c>
      <c r="B1314" s="101" t="s">
        <v>2068</v>
      </c>
      <c r="C1314" s="101" t="s">
        <v>3991</v>
      </c>
      <c r="D1314" s="101" t="s">
        <v>1882</v>
      </c>
      <c r="E1314" s="101" t="s">
        <v>1533</v>
      </c>
      <c r="F1314" s="102">
        <v>22.67</v>
      </c>
      <c r="G1314" s="102">
        <v>22.87</v>
      </c>
      <c r="H1314" s="102">
        <v>18.14</v>
      </c>
      <c r="I1314" s="102"/>
      <c r="J1314" s="445"/>
      <c r="K1314" s="258">
        <f>ROUND(SUMIF('VGT-Bewegungsdaten'!B:B,A1314,'VGT-Bewegungsdaten'!D:D),3)</f>
        <v>0</v>
      </c>
      <c r="L1314" s="259">
        <f>ROUND(SUMIF('VGT-Bewegungsdaten'!B:B,$A1314,'VGT-Bewegungsdaten'!E:E),5)</f>
        <v>0</v>
      </c>
      <c r="N1314" s="298" t="s">
        <v>4918</v>
      </c>
      <c r="O1314" s="298" t="s">
        <v>4925</v>
      </c>
      <c r="P1314" s="261">
        <f>ROUND(SUMIF('AV-Bewegungsdaten'!B:B,A1314,'AV-Bewegungsdaten'!D:D),3)</f>
        <v>0</v>
      </c>
      <c r="Q1314" s="259">
        <f>ROUND(SUMIF('AV-Bewegungsdaten'!B:B,$A1314,'AV-Bewegungsdaten'!E:E),5)</f>
        <v>0</v>
      </c>
      <c r="S1314" s="444"/>
      <c r="T1314" s="444"/>
      <c r="U1314" s="261">
        <f>ROUND(SUMIF('DV-Bewegungsdaten'!B:B,A1314,'DV-Bewegungsdaten'!D:D),3)</f>
        <v>0</v>
      </c>
      <c r="V1314" s="259">
        <f>ROUND(SUMIF('DV-Bewegungsdaten'!B:B,A1314,'DV-Bewegungsdaten'!E:E),5)</f>
        <v>0</v>
      </c>
      <c r="X1314" s="444"/>
      <c r="Y1314" s="444"/>
      <c r="AK1314" s="305"/>
    </row>
    <row r="1315" spans="1:37" ht="15" customHeight="1" x14ac:dyDescent="0.25">
      <c r="A1315" s="103" t="s">
        <v>625</v>
      </c>
      <c r="B1315" s="101" t="s">
        <v>2068</v>
      </c>
      <c r="C1315" s="101" t="s">
        <v>3991</v>
      </c>
      <c r="D1315" s="101" t="s">
        <v>1884</v>
      </c>
      <c r="E1315" s="101" t="s">
        <v>1536</v>
      </c>
      <c r="F1315" s="102">
        <v>22.67</v>
      </c>
      <c r="G1315" s="102">
        <v>22.87</v>
      </c>
      <c r="H1315" s="102">
        <v>18.14</v>
      </c>
      <c r="I1315" s="102"/>
      <c r="J1315" s="445"/>
      <c r="K1315" s="258">
        <f>ROUND(SUMIF('VGT-Bewegungsdaten'!B:B,A1315,'VGT-Bewegungsdaten'!D:D),3)</f>
        <v>0</v>
      </c>
      <c r="L1315" s="259">
        <f>ROUND(SUMIF('VGT-Bewegungsdaten'!B:B,$A1315,'VGT-Bewegungsdaten'!E:E),5)</f>
        <v>0</v>
      </c>
      <c r="N1315" s="298" t="s">
        <v>4918</v>
      </c>
      <c r="O1315" s="298" t="s">
        <v>4925</v>
      </c>
      <c r="P1315" s="261">
        <f>ROUND(SUMIF('AV-Bewegungsdaten'!B:B,A1315,'AV-Bewegungsdaten'!D:D),3)</f>
        <v>0</v>
      </c>
      <c r="Q1315" s="259">
        <f>ROUND(SUMIF('AV-Bewegungsdaten'!B:B,$A1315,'AV-Bewegungsdaten'!E:E),5)</f>
        <v>0</v>
      </c>
      <c r="S1315" s="444"/>
      <c r="T1315" s="444"/>
      <c r="U1315" s="261">
        <f>ROUND(SUMIF('DV-Bewegungsdaten'!B:B,A1315,'DV-Bewegungsdaten'!D:D),3)</f>
        <v>0</v>
      </c>
      <c r="V1315" s="259">
        <f>ROUND(SUMIF('DV-Bewegungsdaten'!B:B,A1315,'DV-Bewegungsdaten'!E:E),5)</f>
        <v>0</v>
      </c>
      <c r="X1315" s="444"/>
      <c r="Y1315" s="444"/>
      <c r="AK1315" s="305"/>
    </row>
    <row r="1316" spans="1:37" ht="15" customHeight="1" x14ac:dyDescent="0.25">
      <c r="A1316" s="103" t="s">
        <v>2761</v>
      </c>
      <c r="B1316" s="101" t="s">
        <v>2068</v>
      </c>
      <c r="C1316" s="101" t="s">
        <v>3991</v>
      </c>
      <c r="D1316" s="101" t="s">
        <v>2673</v>
      </c>
      <c r="E1316" s="101" t="s">
        <v>2536</v>
      </c>
      <c r="F1316" s="102">
        <v>22.64</v>
      </c>
      <c r="G1316" s="102">
        <v>22.84</v>
      </c>
      <c r="H1316" s="102">
        <v>18.11</v>
      </c>
      <c r="I1316" s="102"/>
      <c r="J1316" s="445"/>
      <c r="K1316" s="258">
        <f>ROUND(SUMIF('VGT-Bewegungsdaten'!B:B,A1316,'VGT-Bewegungsdaten'!D:D),3)</f>
        <v>0</v>
      </c>
      <c r="L1316" s="259">
        <f>ROUND(SUMIF('VGT-Bewegungsdaten'!B:B,$A1316,'VGT-Bewegungsdaten'!E:E),5)</f>
        <v>0</v>
      </c>
      <c r="N1316" s="298" t="s">
        <v>4918</v>
      </c>
      <c r="O1316" s="298" t="s">
        <v>4925</v>
      </c>
      <c r="P1316" s="261">
        <f>ROUND(SUMIF('AV-Bewegungsdaten'!B:B,A1316,'AV-Bewegungsdaten'!D:D),3)</f>
        <v>0</v>
      </c>
      <c r="Q1316" s="259">
        <f>ROUND(SUMIF('AV-Bewegungsdaten'!B:B,$A1316,'AV-Bewegungsdaten'!E:E),5)</f>
        <v>0</v>
      </c>
      <c r="S1316" s="444"/>
      <c r="T1316" s="444"/>
      <c r="U1316" s="261">
        <f>ROUND(SUMIF('DV-Bewegungsdaten'!B:B,A1316,'DV-Bewegungsdaten'!D:D),3)</f>
        <v>0</v>
      </c>
      <c r="V1316" s="259">
        <f>ROUND(SUMIF('DV-Bewegungsdaten'!B:B,A1316,'DV-Bewegungsdaten'!E:E),5)</f>
        <v>0</v>
      </c>
      <c r="X1316" s="444"/>
      <c r="Y1316" s="444"/>
      <c r="AK1316" s="305"/>
    </row>
    <row r="1317" spans="1:37" ht="15" customHeight="1" x14ac:dyDescent="0.25">
      <c r="A1317" s="103" t="s">
        <v>3504</v>
      </c>
      <c r="B1317" s="101" t="s">
        <v>2068</v>
      </c>
      <c r="C1317" s="101" t="s">
        <v>3991</v>
      </c>
      <c r="D1317" s="101" t="s">
        <v>3416</v>
      </c>
      <c r="E1317" s="101" t="s">
        <v>3279</v>
      </c>
      <c r="F1317" s="102">
        <v>22.61</v>
      </c>
      <c r="G1317" s="102">
        <v>22.81</v>
      </c>
      <c r="H1317" s="102">
        <v>18.09</v>
      </c>
      <c r="I1317" s="102"/>
      <c r="J1317" s="445"/>
      <c r="K1317" s="258">
        <f>ROUND(SUMIF('VGT-Bewegungsdaten'!B:B,A1317,'VGT-Bewegungsdaten'!D:D),3)</f>
        <v>0</v>
      </c>
      <c r="L1317" s="259">
        <f>ROUND(SUMIF('VGT-Bewegungsdaten'!B:B,$A1317,'VGT-Bewegungsdaten'!E:E),5)</f>
        <v>0</v>
      </c>
      <c r="N1317" s="298" t="s">
        <v>4918</v>
      </c>
      <c r="O1317" s="298" t="s">
        <v>4925</v>
      </c>
      <c r="P1317" s="261">
        <f>ROUND(SUMIF('AV-Bewegungsdaten'!B:B,A1317,'AV-Bewegungsdaten'!D:D),3)</f>
        <v>0</v>
      </c>
      <c r="Q1317" s="259">
        <f>ROUND(SUMIF('AV-Bewegungsdaten'!B:B,$A1317,'AV-Bewegungsdaten'!E:E),5)</f>
        <v>0</v>
      </c>
      <c r="S1317" s="444"/>
      <c r="T1317" s="444"/>
      <c r="U1317" s="261">
        <f>ROUND(SUMIF('DV-Bewegungsdaten'!B:B,A1317,'DV-Bewegungsdaten'!D:D),3)</f>
        <v>0</v>
      </c>
      <c r="V1317" s="259">
        <f>ROUND(SUMIF('DV-Bewegungsdaten'!B:B,A1317,'DV-Bewegungsdaten'!E:E),5)</f>
        <v>0</v>
      </c>
      <c r="X1317" s="444"/>
      <c r="Y1317" s="444"/>
      <c r="AK1317" s="305"/>
    </row>
    <row r="1318" spans="1:37" ht="15" customHeight="1" x14ac:dyDescent="0.25">
      <c r="A1318" s="103" t="s">
        <v>4267</v>
      </c>
      <c r="B1318" s="101" t="s">
        <v>2068</v>
      </c>
      <c r="C1318" s="101" t="s">
        <v>3991</v>
      </c>
      <c r="D1318" s="101" t="s">
        <v>4178</v>
      </c>
      <c r="E1318" s="101" t="s">
        <v>4040</v>
      </c>
      <c r="F1318" s="102">
        <v>22.58</v>
      </c>
      <c r="G1318" s="102">
        <v>22.779999999999998</v>
      </c>
      <c r="H1318" s="102">
        <v>18.059999999999999</v>
      </c>
      <c r="I1318" s="102"/>
      <c r="J1318" s="445"/>
      <c r="K1318" s="258">
        <f>ROUND(SUMIF('VGT-Bewegungsdaten'!B:B,A1318,'VGT-Bewegungsdaten'!D:D),3)</f>
        <v>0</v>
      </c>
      <c r="L1318" s="259">
        <f>ROUND(SUMIF('VGT-Bewegungsdaten'!B:B,$A1318,'VGT-Bewegungsdaten'!E:E),5)</f>
        <v>0</v>
      </c>
      <c r="N1318" s="298" t="s">
        <v>4918</v>
      </c>
      <c r="O1318" s="298" t="s">
        <v>4925</v>
      </c>
      <c r="P1318" s="261">
        <f>ROUND(SUMIF('AV-Bewegungsdaten'!B:B,A1318,'AV-Bewegungsdaten'!D:D),3)</f>
        <v>0</v>
      </c>
      <c r="Q1318" s="259">
        <f>ROUND(SUMIF('AV-Bewegungsdaten'!B:B,$A1318,'AV-Bewegungsdaten'!E:E),5)</f>
        <v>0</v>
      </c>
      <c r="S1318" s="444"/>
      <c r="T1318" s="444"/>
      <c r="U1318" s="261">
        <f>ROUND(SUMIF('DV-Bewegungsdaten'!B:B,A1318,'DV-Bewegungsdaten'!D:D),3)</f>
        <v>0</v>
      </c>
      <c r="V1318" s="259">
        <f>ROUND(SUMIF('DV-Bewegungsdaten'!B:B,A1318,'DV-Bewegungsdaten'!E:E),5)</f>
        <v>0</v>
      </c>
      <c r="X1318" s="444"/>
      <c r="Y1318" s="444"/>
      <c r="AK1318" s="305"/>
    </row>
    <row r="1319" spans="1:37" ht="15" customHeight="1" x14ac:dyDescent="0.25">
      <c r="A1319" s="103" t="s">
        <v>626</v>
      </c>
      <c r="B1319" s="101" t="s">
        <v>2068</v>
      </c>
      <c r="C1319" s="101" t="s">
        <v>3991</v>
      </c>
      <c r="D1319" s="101" t="s">
        <v>1886</v>
      </c>
      <c r="E1319" s="101" t="s">
        <v>2443</v>
      </c>
      <c r="F1319" s="102">
        <v>20.67</v>
      </c>
      <c r="G1319" s="102">
        <v>20.87</v>
      </c>
      <c r="H1319" s="102">
        <v>16.54</v>
      </c>
      <c r="I1319" s="102"/>
      <c r="J1319" s="445"/>
      <c r="K1319" s="258">
        <f>ROUND(SUMIF('VGT-Bewegungsdaten'!B:B,A1319,'VGT-Bewegungsdaten'!D:D),3)</f>
        <v>0</v>
      </c>
      <c r="L1319" s="259">
        <f>ROUND(SUMIF('VGT-Bewegungsdaten'!B:B,$A1319,'VGT-Bewegungsdaten'!E:E),5)</f>
        <v>0</v>
      </c>
      <c r="N1319" s="298" t="s">
        <v>4918</v>
      </c>
      <c r="O1319" s="298" t="s">
        <v>4925</v>
      </c>
      <c r="P1319" s="261">
        <f>ROUND(SUMIF('AV-Bewegungsdaten'!B:B,A1319,'AV-Bewegungsdaten'!D:D),3)</f>
        <v>0</v>
      </c>
      <c r="Q1319" s="259">
        <f>ROUND(SUMIF('AV-Bewegungsdaten'!B:B,$A1319,'AV-Bewegungsdaten'!E:E),5)</f>
        <v>0</v>
      </c>
      <c r="S1319" s="444"/>
      <c r="T1319" s="444"/>
      <c r="U1319" s="261">
        <f>ROUND(SUMIF('DV-Bewegungsdaten'!B:B,A1319,'DV-Bewegungsdaten'!D:D),3)</f>
        <v>0</v>
      </c>
      <c r="V1319" s="259">
        <f>ROUND(SUMIF('DV-Bewegungsdaten'!B:B,A1319,'DV-Bewegungsdaten'!E:E),5)</f>
        <v>0</v>
      </c>
      <c r="X1319" s="444"/>
      <c r="Y1319" s="444"/>
      <c r="AK1319" s="305"/>
    </row>
    <row r="1320" spans="1:37" ht="15" customHeight="1" x14ac:dyDescent="0.25">
      <c r="A1320" s="103" t="s">
        <v>627</v>
      </c>
      <c r="B1320" s="101" t="s">
        <v>2068</v>
      </c>
      <c r="C1320" s="101" t="s">
        <v>3991</v>
      </c>
      <c r="D1320" s="101" t="s">
        <v>1888</v>
      </c>
      <c r="E1320" s="101" t="s">
        <v>2446</v>
      </c>
      <c r="F1320" s="102">
        <v>22.67</v>
      </c>
      <c r="G1320" s="102">
        <v>22.87</v>
      </c>
      <c r="H1320" s="102">
        <v>18.14</v>
      </c>
      <c r="I1320" s="102"/>
      <c r="J1320" s="445"/>
      <c r="K1320" s="258">
        <f>ROUND(SUMIF('VGT-Bewegungsdaten'!B:B,A1320,'VGT-Bewegungsdaten'!D:D),3)</f>
        <v>0</v>
      </c>
      <c r="L1320" s="259">
        <f>ROUND(SUMIF('VGT-Bewegungsdaten'!B:B,$A1320,'VGT-Bewegungsdaten'!E:E),5)</f>
        <v>0</v>
      </c>
      <c r="N1320" s="298" t="s">
        <v>4918</v>
      </c>
      <c r="O1320" s="298" t="s">
        <v>4925</v>
      </c>
      <c r="P1320" s="261">
        <f>ROUND(SUMIF('AV-Bewegungsdaten'!B:B,A1320,'AV-Bewegungsdaten'!D:D),3)</f>
        <v>0</v>
      </c>
      <c r="Q1320" s="259">
        <f>ROUND(SUMIF('AV-Bewegungsdaten'!B:B,$A1320,'AV-Bewegungsdaten'!E:E),5)</f>
        <v>0</v>
      </c>
      <c r="S1320" s="444"/>
      <c r="T1320" s="444"/>
      <c r="U1320" s="261">
        <f>ROUND(SUMIF('DV-Bewegungsdaten'!B:B,A1320,'DV-Bewegungsdaten'!D:D),3)</f>
        <v>0</v>
      </c>
      <c r="V1320" s="259">
        <f>ROUND(SUMIF('DV-Bewegungsdaten'!B:B,A1320,'DV-Bewegungsdaten'!E:E),5)</f>
        <v>0</v>
      </c>
      <c r="X1320" s="444"/>
      <c r="Y1320" s="444"/>
      <c r="AK1320" s="305"/>
    </row>
    <row r="1321" spans="1:37" ht="15" customHeight="1" x14ac:dyDescent="0.25">
      <c r="A1321" s="103" t="s">
        <v>628</v>
      </c>
      <c r="B1321" s="101" t="s">
        <v>2068</v>
      </c>
      <c r="C1321" s="101" t="s">
        <v>3991</v>
      </c>
      <c r="D1321" s="101" t="s">
        <v>1890</v>
      </c>
      <c r="E1321" s="101" t="s">
        <v>1533</v>
      </c>
      <c r="F1321" s="102">
        <v>23.67</v>
      </c>
      <c r="G1321" s="102">
        <v>23.87</v>
      </c>
      <c r="H1321" s="102">
        <v>18.940000000000001</v>
      </c>
      <c r="I1321" s="102"/>
      <c r="J1321" s="445"/>
      <c r="K1321" s="258">
        <f>ROUND(SUMIF('VGT-Bewegungsdaten'!B:B,A1321,'VGT-Bewegungsdaten'!D:D),3)</f>
        <v>0</v>
      </c>
      <c r="L1321" s="259">
        <f>ROUND(SUMIF('VGT-Bewegungsdaten'!B:B,$A1321,'VGT-Bewegungsdaten'!E:E),5)</f>
        <v>0</v>
      </c>
      <c r="N1321" s="298" t="s">
        <v>4918</v>
      </c>
      <c r="O1321" s="298" t="s">
        <v>4925</v>
      </c>
      <c r="P1321" s="261">
        <f>ROUND(SUMIF('AV-Bewegungsdaten'!B:B,A1321,'AV-Bewegungsdaten'!D:D),3)</f>
        <v>0</v>
      </c>
      <c r="Q1321" s="259">
        <f>ROUND(SUMIF('AV-Bewegungsdaten'!B:B,$A1321,'AV-Bewegungsdaten'!E:E),5)</f>
        <v>0</v>
      </c>
      <c r="S1321" s="444"/>
      <c r="T1321" s="444"/>
      <c r="U1321" s="261">
        <f>ROUND(SUMIF('DV-Bewegungsdaten'!B:B,A1321,'DV-Bewegungsdaten'!D:D),3)</f>
        <v>0</v>
      </c>
      <c r="V1321" s="259">
        <f>ROUND(SUMIF('DV-Bewegungsdaten'!B:B,A1321,'DV-Bewegungsdaten'!E:E),5)</f>
        <v>0</v>
      </c>
      <c r="X1321" s="444"/>
      <c r="Y1321" s="444"/>
      <c r="AK1321" s="305"/>
    </row>
    <row r="1322" spans="1:37" ht="15" customHeight="1" x14ac:dyDescent="0.25">
      <c r="A1322" s="103" t="s">
        <v>629</v>
      </c>
      <c r="B1322" s="101" t="s">
        <v>2068</v>
      </c>
      <c r="C1322" s="101" t="s">
        <v>3991</v>
      </c>
      <c r="D1322" s="101" t="s">
        <v>1892</v>
      </c>
      <c r="E1322" s="101" t="s">
        <v>1536</v>
      </c>
      <c r="F1322" s="102">
        <v>23.67</v>
      </c>
      <c r="G1322" s="102">
        <v>23.87</v>
      </c>
      <c r="H1322" s="102">
        <v>18.940000000000001</v>
      </c>
      <c r="I1322" s="102"/>
      <c r="J1322" s="445"/>
      <c r="K1322" s="258">
        <f>ROUND(SUMIF('VGT-Bewegungsdaten'!B:B,A1322,'VGT-Bewegungsdaten'!D:D),3)</f>
        <v>0</v>
      </c>
      <c r="L1322" s="259">
        <f>ROUND(SUMIF('VGT-Bewegungsdaten'!B:B,$A1322,'VGT-Bewegungsdaten'!E:E),5)</f>
        <v>0</v>
      </c>
      <c r="N1322" s="298" t="s">
        <v>4918</v>
      </c>
      <c r="O1322" s="298" t="s">
        <v>4925</v>
      </c>
      <c r="P1322" s="261">
        <f>ROUND(SUMIF('AV-Bewegungsdaten'!B:B,A1322,'AV-Bewegungsdaten'!D:D),3)</f>
        <v>0</v>
      </c>
      <c r="Q1322" s="259">
        <f>ROUND(SUMIF('AV-Bewegungsdaten'!B:B,$A1322,'AV-Bewegungsdaten'!E:E),5)</f>
        <v>0</v>
      </c>
      <c r="S1322" s="444"/>
      <c r="T1322" s="444"/>
      <c r="U1322" s="261">
        <f>ROUND(SUMIF('DV-Bewegungsdaten'!B:B,A1322,'DV-Bewegungsdaten'!D:D),3)</f>
        <v>0</v>
      </c>
      <c r="V1322" s="259">
        <f>ROUND(SUMIF('DV-Bewegungsdaten'!B:B,A1322,'DV-Bewegungsdaten'!E:E),5)</f>
        <v>0</v>
      </c>
      <c r="X1322" s="444"/>
      <c r="Y1322" s="444"/>
      <c r="AK1322" s="305"/>
    </row>
    <row r="1323" spans="1:37" ht="15" customHeight="1" x14ac:dyDescent="0.25">
      <c r="A1323" s="103" t="s">
        <v>2762</v>
      </c>
      <c r="B1323" s="101" t="s">
        <v>2068</v>
      </c>
      <c r="C1323" s="101" t="s">
        <v>3991</v>
      </c>
      <c r="D1323" s="101" t="s">
        <v>2675</v>
      </c>
      <c r="E1323" s="101" t="s">
        <v>2536</v>
      </c>
      <c r="F1323" s="102">
        <v>23.64</v>
      </c>
      <c r="G1323" s="102">
        <v>23.84</v>
      </c>
      <c r="H1323" s="102">
        <v>18.91</v>
      </c>
      <c r="I1323" s="102"/>
      <c r="J1323" s="445"/>
      <c r="K1323" s="258">
        <f>ROUND(SUMIF('VGT-Bewegungsdaten'!B:B,A1323,'VGT-Bewegungsdaten'!D:D),3)</f>
        <v>0</v>
      </c>
      <c r="L1323" s="259">
        <f>ROUND(SUMIF('VGT-Bewegungsdaten'!B:B,$A1323,'VGT-Bewegungsdaten'!E:E),5)</f>
        <v>0</v>
      </c>
      <c r="N1323" s="298" t="s">
        <v>4918</v>
      </c>
      <c r="O1323" s="298" t="s">
        <v>4925</v>
      </c>
      <c r="P1323" s="261">
        <f>ROUND(SUMIF('AV-Bewegungsdaten'!B:B,A1323,'AV-Bewegungsdaten'!D:D),3)</f>
        <v>0</v>
      </c>
      <c r="Q1323" s="259">
        <f>ROUND(SUMIF('AV-Bewegungsdaten'!B:B,$A1323,'AV-Bewegungsdaten'!E:E),5)</f>
        <v>0</v>
      </c>
      <c r="S1323" s="444"/>
      <c r="T1323" s="444"/>
      <c r="U1323" s="261">
        <f>ROUND(SUMIF('DV-Bewegungsdaten'!B:B,A1323,'DV-Bewegungsdaten'!D:D),3)</f>
        <v>0</v>
      </c>
      <c r="V1323" s="259">
        <f>ROUND(SUMIF('DV-Bewegungsdaten'!B:B,A1323,'DV-Bewegungsdaten'!E:E),5)</f>
        <v>0</v>
      </c>
      <c r="X1323" s="444"/>
      <c r="Y1323" s="444"/>
      <c r="AK1323" s="305"/>
    </row>
    <row r="1324" spans="1:37" ht="15" customHeight="1" x14ac:dyDescent="0.25">
      <c r="A1324" s="103" t="s">
        <v>3505</v>
      </c>
      <c r="B1324" s="101" t="s">
        <v>2068</v>
      </c>
      <c r="C1324" s="101" t="s">
        <v>3991</v>
      </c>
      <c r="D1324" s="101" t="s">
        <v>3418</v>
      </c>
      <c r="E1324" s="101" t="s">
        <v>3279</v>
      </c>
      <c r="F1324" s="102">
        <v>23.61</v>
      </c>
      <c r="G1324" s="102">
        <v>23.81</v>
      </c>
      <c r="H1324" s="102">
        <v>18.89</v>
      </c>
      <c r="I1324" s="102"/>
      <c r="J1324" s="445"/>
      <c r="K1324" s="258">
        <f>ROUND(SUMIF('VGT-Bewegungsdaten'!B:B,A1324,'VGT-Bewegungsdaten'!D:D),3)</f>
        <v>0</v>
      </c>
      <c r="L1324" s="259">
        <f>ROUND(SUMIF('VGT-Bewegungsdaten'!B:B,$A1324,'VGT-Bewegungsdaten'!E:E),5)</f>
        <v>0</v>
      </c>
      <c r="N1324" s="298" t="s">
        <v>4918</v>
      </c>
      <c r="O1324" s="298" t="s">
        <v>4925</v>
      </c>
      <c r="P1324" s="261">
        <f>ROUND(SUMIF('AV-Bewegungsdaten'!B:B,A1324,'AV-Bewegungsdaten'!D:D),3)</f>
        <v>0</v>
      </c>
      <c r="Q1324" s="259">
        <f>ROUND(SUMIF('AV-Bewegungsdaten'!B:B,$A1324,'AV-Bewegungsdaten'!E:E),5)</f>
        <v>0</v>
      </c>
      <c r="S1324" s="444"/>
      <c r="T1324" s="444"/>
      <c r="U1324" s="261">
        <f>ROUND(SUMIF('DV-Bewegungsdaten'!B:B,A1324,'DV-Bewegungsdaten'!D:D),3)</f>
        <v>0</v>
      </c>
      <c r="V1324" s="259">
        <f>ROUND(SUMIF('DV-Bewegungsdaten'!B:B,A1324,'DV-Bewegungsdaten'!E:E),5)</f>
        <v>0</v>
      </c>
      <c r="X1324" s="444"/>
      <c r="Y1324" s="444"/>
      <c r="AK1324" s="305"/>
    </row>
    <row r="1325" spans="1:37" ht="15" customHeight="1" x14ac:dyDescent="0.25">
      <c r="A1325" s="103" t="s">
        <v>4268</v>
      </c>
      <c r="B1325" s="101" t="s">
        <v>2068</v>
      </c>
      <c r="C1325" s="101" t="s">
        <v>3991</v>
      </c>
      <c r="D1325" s="101" t="s">
        <v>4180</v>
      </c>
      <c r="E1325" s="101" t="s">
        <v>4040</v>
      </c>
      <c r="F1325" s="102">
        <v>23.58</v>
      </c>
      <c r="G1325" s="102">
        <v>23.779999999999998</v>
      </c>
      <c r="H1325" s="102">
        <v>18.86</v>
      </c>
      <c r="I1325" s="102"/>
      <c r="J1325" s="445"/>
      <c r="K1325" s="258">
        <f>ROUND(SUMIF('VGT-Bewegungsdaten'!B:B,A1325,'VGT-Bewegungsdaten'!D:D),3)</f>
        <v>0</v>
      </c>
      <c r="L1325" s="259">
        <f>ROUND(SUMIF('VGT-Bewegungsdaten'!B:B,$A1325,'VGT-Bewegungsdaten'!E:E),5)</f>
        <v>0</v>
      </c>
      <c r="N1325" s="298" t="s">
        <v>4918</v>
      </c>
      <c r="O1325" s="298" t="s">
        <v>4925</v>
      </c>
      <c r="P1325" s="261">
        <f>ROUND(SUMIF('AV-Bewegungsdaten'!B:B,A1325,'AV-Bewegungsdaten'!D:D),3)</f>
        <v>0</v>
      </c>
      <c r="Q1325" s="259">
        <f>ROUND(SUMIF('AV-Bewegungsdaten'!B:B,$A1325,'AV-Bewegungsdaten'!E:E),5)</f>
        <v>0</v>
      </c>
      <c r="S1325" s="444"/>
      <c r="T1325" s="444"/>
      <c r="U1325" s="261">
        <f>ROUND(SUMIF('DV-Bewegungsdaten'!B:B,A1325,'DV-Bewegungsdaten'!D:D),3)</f>
        <v>0</v>
      </c>
      <c r="V1325" s="259">
        <f>ROUND(SUMIF('DV-Bewegungsdaten'!B:B,A1325,'DV-Bewegungsdaten'!E:E),5)</f>
        <v>0</v>
      </c>
      <c r="X1325" s="444"/>
      <c r="Y1325" s="444"/>
      <c r="AK1325" s="305"/>
    </row>
    <row r="1326" spans="1:37" ht="15" customHeight="1" x14ac:dyDescent="0.25">
      <c r="A1326" s="103" t="s">
        <v>630</v>
      </c>
      <c r="B1326" s="101" t="s">
        <v>2068</v>
      </c>
      <c r="C1326" s="101" t="s">
        <v>3991</v>
      </c>
      <c r="D1326" s="101" t="s">
        <v>1894</v>
      </c>
      <c r="E1326" s="101" t="s">
        <v>2443</v>
      </c>
      <c r="F1326" s="102">
        <v>20.67</v>
      </c>
      <c r="G1326" s="102">
        <v>20.87</v>
      </c>
      <c r="H1326" s="102">
        <v>16.54</v>
      </c>
      <c r="I1326" s="102"/>
      <c r="J1326" s="445"/>
      <c r="K1326" s="258">
        <f>ROUND(SUMIF('VGT-Bewegungsdaten'!B:B,A1326,'VGT-Bewegungsdaten'!D:D),3)</f>
        <v>0</v>
      </c>
      <c r="L1326" s="259">
        <f>ROUND(SUMIF('VGT-Bewegungsdaten'!B:B,$A1326,'VGT-Bewegungsdaten'!E:E),5)</f>
        <v>0</v>
      </c>
      <c r="N1326" s="298" t="s">
        <v>4918</v>
      </c>
      <c r="O1326" s="298" t="s">
        <v>4925</v>
      </c>
      <c r="P1326" s="261">
        <f>ROUND(SUMIF('AV-Bewegungsdaten'!B:B,A1326,'AV-Bewegungsdaten'!D:D),3)</f>
        <v>0</v>
      </c>
      <c r="Q1326" s="259">
        <f>ROUND(SUMIF('AV-Bewegungsdaten'!B:B,$A1326,'AV-Bewegungsdaten'!E:E),5)</f>
        <v>0</v>
      </c>
      <c r="S1326" s="444"/>
      <c r="T1326" s="444"/>
      <c r="U1326" s="261">
        <f>ROUND(SUMIF('DV-Bewegungsdaten'!B:B,A1326,'DV-Bewegungsdaten'!D:D),3)</f>
        <v>0</v>
      </c>
      <c r="V1326" s="259">
        <f>ROUND(SUMIF('DV-Bewegungsdaten'!B:B,A1326,'DV-Bewegungsdaten'!E:E),5)</f>
        <v>0</v>
      </c>
      <c r="X1326" s="444"/>
      <c r="Y1326" s="444"/>
      <c r="AK1326" s="305"/>
    </row>
    <row r="1327" spans="1:37" ht="15" customHeight="1" x14ac:dyDescent="0.25">
      <c r="A1327" s="103" t="s">
        <v>631</v>
      </c>
      <c r="B1327" s="101" t="s">
        <v>2068</v>
      </c>
      <c r="C1327" s="101" t="s">
        <v>3991</v>
      </c>
      <c r="D1327" s="101" t="s">
        <v>1896</v>
      </c>
      <c r="E1327" s="101" t="s">
        <v>2446</v>
      </c>
      <c r="F1327" s="102">
        <v>22.67</v>
      </c>
      <c r="G1327" s="102">
        <v>22.87</v>
      </c>
      <c r="H1327" s="102">
        <v>18.14</v>
      </c>
      <c r="I1327" s="102"/>
      <c r="J1327" s="445"/>
      <c r="K1327" s="258">
        <f>ROUND(SUMIF('VGT-Bewegungsdaten'!B:B,A1327,'VGT-Bewegungsdaten'!D:D),3)</f>
        <v>0</v>
      </c>
      <c r="L1327" s="259">
        <f>ROUND(SUMIF('VGT-Bewegungsdaten'!B:B,$A1327,'VGT-Bewegungsdaten'!E:E),5)</f>
        <v>0</v>
      </c>
      <c r="N1327" s="298" t="s">
        <v>4918</v>
      </c>
      <c r="O1327" s="298" t="s">
        <v>4925</v>
      </c>
      <c r="P1327" s="261">
        <f>ROUND(SUMIF('AV-Bewegungsdaten'!B:B,A1327,'AV-Bewegungsdaten'!D:D),3)</f>
        <v>0</v>
      </c>
      <c r="Q1327" s="259">
        <f>ROUND(SUMIF('AV-Bewegungsdaten'!B:B,$A1327,'AV-Bewegungsdaten'!E:E),5)</f>
        <v>0</v>
      </c>
      <c r="S1327" s="444"/>
      <c r="T1327" s="444"/>
      <c r="U1327" s="261">
        <f>ROUND(SUMIF('DV-Bewegungsdaten'!B:B,A1327,'DV-Bewegungsdaten'!D:D),3)</f>
        <v>0</v>
      </c>
      <c r="V1327" s="259">
        <f>ROUND(SUMIF('DV-Bewegungsdaten'!B:B,A1327,'DV-Bewegungsdaten'!E:E),5)</f>
        <v>0</v>
      </c>
      <c r="X1327" s="444"/>
      <c r="Y1327" s="444"/>
      <c r="AK1327" s="305"/>
    </row>
    <row r="1328" spans="1:37" ht="15" customHeight="1" x14ac:dyDescent="0.25">
      <c r="A1328" s="103" t="s">
        <v>632</v>
      </c>
      <c r="B1328" s="101" t="s">
        <v>2068</v>
      </c>
      <c r="C1328" s="101" t="s">
        <v>3991</v>
      </c>
      <c r="D1328" s="101" t="s">
        <v>1898</v>
      </c>
      <c r="E1328" s="101" t="s">
        <v>1533</v>
      </c>
      <c r="F1328" s="102">
        <v>23.67</v>
      </c>
      <c r="G1328" s="102">
        <v>23.87</v>
      </c>
      <c r="H1328" s="102">
        <v>18.940000000000001</v>
      </c>
      <c r="I1328" s="102"/>
      <c r="J1328" s="445"/>
      <c r="K1328" s="258">
        <f>ROUND(SUMIF('VGT-Bewegungsdaten'!B:B,A1328,'VGT-Bewegungsdaten'!D:D),3)</f>
        <v>0</v>
      </c>
      <c r="L1328" s="259">
        <f>ROUND(SUMIF('VGT-Bewegungsdaten'!B:B,$A1328,'VGT-Bewegungsdaten'!E:E),5)</f>
        <v>0</v>
      </c>
      <c r="N1328" s="298" t="s">
        <v>4918</v>
      </c>
      <c r="O1328" s="298" t="s">
        <v>4925</v>
      </c>
      <c r="P1328" s="261">
        <f>ROUND(SUMIF('AV-Bewegungsdaten'!B:B,A1328,'AV-Bewegungsdaten'!D:D),3)</f>
        <v>0</v>
      </c>
      <c r="Q1328" s="259">
        <f>ROUND(SUMIF('AV-Bewegungsdaten'!B:B,$A1328,'AV-Bewegungsdaten'!E:E),5)</f>
        <v>0</v>
      </c>
      <c r="S1328" s="444"/>
      <c r="T1328" s="444"/>
      <c r="U1328" s="261">
        <f>ROUND(SUMIF('DV-Bewegungsdaten'!B:B,A1328,'DV-Bewegungsdaten'!D:D),3)</f>
        <v>0</v>
      </c>
      <c r="V1328" s="259">
        <f>ROUND(SUMIF('DV-Bewegungsdaten'!B:B,A1328,'DV-Bewegungsdaten'!E:E),5)</f>
        <v>0</v>
      </c>
      <c r="X1328" s="444"/>
      <c r="Y1328" s="444"/>
      <c r="AK1328" s="305"/>
    </row>
    <row r="1329" spans="1:37" ht="15" customHeight="1" x14ac:dyDescent="0.25">
      <c r="A1329" s="103" t="s">
        <v>633</v>
      </c>
      <c r="B1329" s="101" t="s">
        <v>2068</v>
      </c>
      <c r="C1329" s="101" t="s">
        <v>3991</v>
      </c>
      <c r="D1329" s="101" t="s">
        <v>1900</v>
      </c>
      <c r="E1329" s="101" t="s">
        <v>1536</v>
      </c>
      <c r="F1329" s="102">
        <v>23.67</v>
      </c>
      <c r="G1329" s="102">
        <v>23.87</v>
      </c>
      <c r="H1329" s="102">
        <v>18.940000000000001</v>
      </c>
      <c r="I1329" s="102"/>
      <c r="J1329" s="445"/>
      <c r="K1329" s="258">
        <f>ROUND(SUMIF('VGT-Bewegungsdaten'!B:B,A1329,'VGT-Bewegungsdaten'!D:D),3)</f>
        <v>0</v>
      </c>
      <c r="L1329" s="259">
        <f>ROUND(SUMIF('VGT-Bewegungsdaten'!B:B,$A1329,'VGT-Bewegungsdaten'!E:E),5)</f>
        <v>0</v>
      </c>
      <c r="N1329" s="298" t="s">
        <v>4918</v>
      </c>
      <c r="O1329" s="298" t="s">
        <v>4925</v>
      </c>
      <c r="P1329" s="261">
        <f>ROUND(SUMIF('AV-Bewegungsdaten'!B:B,A1329,'AV-Bewegungsdaten'!D:D),3)</f>
        <v>0</v>
      </c>
      <c r="Q1329" s="259">
        <f>ROUND(SUMIF('AV-Bewegungsdaten'!B:B,$A1329,'AV-Bewegungsdaten'!E:E),5)</f>
        <v>0</v>
      </c>
      <c r="S1329" s="444"/>
      <c r="T1329" s="444"/>
      <c r="U1329" s="261">
        <f>ROUND(SUMIF('DV-Bewegungsdaten'!B:B,A1329,'DV-Bewegungsdaten'!D:D),3)</f>
        <v>0</v>
      </c>
      <c r="V1329" s="259">
        <f>ROUND(SUMIF('DV-Bewegungsdaten'!B:B,A1329,'DV-Bewegungsdaten'!E:E),5)</f>
        <v>0</v>
      </c>
      <c r="X1329" s="444"/>
      <c r="Y1329" s="444"/>
      <c r="AK1329" s="305"/>
    </row>
    <row r="1330" spans="1:37" ht="15" customHeight="1" x14ac:dyDescent="0.25">
      <c r="A1330" s="103" t="s">
        <v>2763</v>
      </c>
      <c r="B1330" s="101" t="s">
        <v>2068</v>
      </c>
      <c r="C1330" s="101" t="s">
        <v>3991</v>
      </c>
      <c r="D1330" s="101" t="s">
        <v>2677</v>
      </c>
      <c r="E1330" s="101" t="s">
        <v>2536</v>
      </c>
      <c r="F1330" s="102">
        <v>23.64</v>
      </c>
      <c r="G1330" s="102">
        <v>23.84</v>
      </c>
      <c r="H1330" s="102">
        <v>18.91</v>
      </c>
      <c r="I1330" s="102"/>
      <c r="J1330" s="445"/>
      <c r="K1330" s="258">
        <f>ROUND(SUMIF('VGT-Bewegungsdaten'!B:B,A1330,'VGT-Bewegungsdaten'!D:D),3)</f>
        <v>0</v>
      </c>
      <c r="L1330" s="259">
        <f>ROUND(SUMIF('VGT-Bewegungsdaten'!B:B,$A1330,'VGT-Bewegungsdaten'!E:E),5)</f>
        <v>0</v>
      </c>
      <c r="N1330" s="298" t="s">
        <v>4918</v>
      </c>
      <c r="O1330" s="298" t="s">
        <v>4925</v>
      </c>
      <c r="P1330" s="261">
        <f>ROUND(SUMIF('AV-Bewegungsdaten'!B:B,A1330,'AV-Bewegungsdaten'!D:D),3)</f>
        <v>0</v>
      </c>
      <c r="Q1330" s="259">
        <f>ROUND(SUMIF('AV-Bewegungsdaten'!B:B,$A1330,'AV-Bewegungsdaten'!E:E),5)</f>
        <v>0</v>
      </c>
      <c r="S1330" s="444"/>
      <c r="T1330" s="444"/>
      <c r="U1330" s="261">
        <f>ROUND(SUMIF('DV-Bewegungsdaten'!B:B,A1330,'DV-Bewegungsdaten'!D:D),3)</f>
        <v>0</v>
      </c>
      <c r="V1330" s="259">
        <f>ROUND(SUMIF('DV-Bewegungsdaten'!B:B,A1330,'DV-Bewegungsdaten'!E:E),5)</f>
        <v>0</v>
      </c>
      <c r="X1330" s="444"/>
      <c r="Y1330" s="444"/>
      <c r="AK1330" s="305"/>
    </row>
    <row r="1331" spans="1:37" ht="15" customHeight="1" x14ac:dyDescent="0.25">
      <c r="A1331" s="103" t="s">
        <v>3506</v>
      </c>
      <c r="B1331" s="101" t="s">
        <v>2068</v>
      </c>
      <c r="C1331" s="101" t="s">
        <v>3991</v>
      </c>
      <c r="D1331" s="101" t="s">
        <v>3420</v>
      </c>
      <c r="E1331" s="101" t="s">
        <v>3279</v>
      </c>
      <c r="F1331" s="102">
        <v>23.61</v>
      </c>
      <c r="G1331" s="102">
        <v>23.81</v>
      </c>
      <c r="H1331" s="102">
        <v>18.89</v>
      </c>
      <c r="I1331" s="102"/>
      <c r="J1331" s="445"/>
      <c r="K1331" s="258">
        <f>ROUND(SUMIF('VGT-Bewegungsdaten'!B:B,A1331,'VGT-Bewegungsdaten'!D:D),3)</f>
        <v>0</v>
      </c>
      <c r="L1331" s="259">
        <f>ROUND(SUMIF('VGT-Bewegungsdaten'!B:B,$A1331,'VGT-Bewegungsdaten'!E:E),5)</f>
        <v>0</v>
      </c>
      <c r="N1331" s="298" t="s">
        <v>4918</v>
      </c>
      <c r="O1331" s="298" t="s">
        <v>4925</v>
      </c>
      <c r="P1331" s="261">
        <f>ROUND(SUMIF('AV-Bewegungsdaten'!B:B,A1331,'AV-Bewegungsdaten'!D:D),3)</f>
        <v>0</v>
      </c>
      <c r="Q1331" s="259">
        <f>ROUND(SUMIF('AV-Bewegungsdaten'!B:B,$A1331,'AV-Bewegungsdaten'!E:E),5)</f>
        <v>0</v>
      </c>
      <c r="S1331" s="444"/>
      <c r="T1331" s="444"/>
      <c r="U1331" s="261">
        <f>ROUND(SUMIF('DV-Bewegungsdaten'!B:B,A1331,'DV-Bewegungsdaten'!D:D),3)</f>
        <v>0</v>
      </c>
      <c r="V1331" s="259">
        <f>ROUND(SUMIF('DV-Bewegungsdaten'!B:B,A1331,'DV-Bewegungsdaten'!E:E),5)</f>
        <v>0</v>
      </c>
      <c r="X1331" s="444"/>
      <c r="Y1331" s="444"/>
      <c r="AK1331" s="305"/>
    </row>
    <row r="1332" spans="1:37" ht="15" customHeight="1" x14ac:dyDescent="0.25">
      <c r="A1332" s="103" t="s">
        <v>4269</v>
      </c>
      <c r="B1332" s="101" t="s">
        <v>2068</v>
      </c>
      <c r="C1332" s="101" t="s">
        <v>3991</v>
      </c>
      <c r="D1332" s="101" t="s">
        <v>4182</v>
      </c>
      <c r="E1332" s="101" t="s">
        <v>4040</v>
      </c>
      <c r="F1332" s="102">
        <v>23.58</v>
      </c>
      <c r="G1332" s="102">
        <v>23.779999999999998</v>
      </c>
      <c r="H1332" s="102">
        <v>18.86</v>
      </c>
      <c r="I1332" s="102"/>
      <c r="J1332" s="445"/>
      <c r="K1332" s="258">
        <f>ROUND(SUMIF('VGT-Bewegungsdaten'!B:B,A1332,'VGT-Bewegungsdaten'!D:D),3)</f>
        <v>0</v>
      </c>
      <c r="L1332" s="259">
        <f>ROUND(SUMIF('VGT-Bewegungsdaten'!B:B,$A1332,'VGT-Bewegungsdaten'!E:E),5)</f>
        <v>0</v>
      </c>
      <c r="N1332" s="298" t="s">
        <v>4918</v>
      </c>
      <c r="O1332" s="298" t="s">
        <v>4925</v>
      </c>
      <c r="P1332" s="261">
        <f>ROUND(SUMIF('AV-Bewegungsdaten'!B:B,A1332,'AV-Bewegungsdaten'!D:D),3)</f>
        <v>0</v>
      </c>
      <c r="Q1332" s="259">
        <f>ROUND(SUMIF('AV-Bewegungsdaten'!B:B,$A1332,'AV-Bewegungsdaten'!E:E),5)</f>
        <v>0</v>
      </c>
      <c r="S1332" s="444"/>
      <c r="T1332" s="444"/>
      <c r="U1332" s="261">
        <f>ROUND(SUMIF('DV-Bewegungsdaten'!B:B,A1332,'DV-Bewegungsdaten'!D:D),3)</f>
        <v>0</v>
      </c>
      <c r="V1332" s="259">
        <f>ROUND(SUMIF('DV-Bewegungsdaten'!B:B,A1332,'DV-Bewegungsdaten'!E:E),5)</f>
        <v>0</v>
      </c>
      <c r="X1332" s="444"/>
      <c r="Y1332" s="444"/>
      <c r="AK1332" s="305"/>
    </row>
    <row r="1333" spans="1:37" ht="15" customHeight="1" x14ac:dyDescent="0.25">
      <c r="A1333" s="103" t="s">
        <v>634</v>
      </c>
      <c r="B1333" s="101" t="s">
        <v>2068</v>
      </c>
      <c r="C1333" s="101" t="s">
        <v>3991</v>
      </c>
      <c r="D1333" s="101" t="s">
        <v>1902</v>
      </c>
      <c r="E1333" s="101" t="s">
        <v>2443</v>
      </c>
      <c r="F1333" s="102">
        <v>21.67</v>
      </c>
      <c r="G1333" s="102">
        <v>21.87</v>
      </c>
      <c r="H1333" s="102">
        <v>17.34</v>
      </c>
      <c r="I1333" s="102"/>
      <c r="J1333" s="445"/>
      <c r="K1333" s="258">
        <f>ROUND(SUMIF('VGT-Bewegungsdaten'!B:B,A1333,'VGT-Bewegungsdaten'!D:D),3)</f>
        <v>0</v>
      </c>
      <c r="L1333" s="259">
        <f>ROUND(SUMIF('VGT-Bewegungsdaten'!B:B,$A1333,'VGT-Bewegungsdaten'!E:E),5)</f>
        <v>0</v>
      </c>
      <c r="N1333" s="298" t="s">
        <v>4918</v>
      </c>
      <c r="O1333" s="298" t="s">
        <v>4925</v>
      </c>
      <c r="P1333" s="261">
        <f>ROUND(SUMIF('AV-Bewegungsdaten'!B:B,A1333,'AV-Bewegungsdaten'!D:D),3)</f>
        <v>0</v>
      </c>
      <c r="Q1333" s="259">
        <f>ROUND(SUMIF('AV-Bewegungsdaten'!B:B,$A1333,'AV-Bewegungsdaten'!E:E),5)</f>
        <v>0</v>
      </c>
      <c r="S1333" s="444"/>
      <c r="T1333" s="444"/>
      <c r="U1333" s="261">
        <f>ROUND(SUMIF('DV-Bewegungsdaten'!B:B,A1333,'DV-Bewegungsdaten'!D:D),3)</f>
        <v>0</v>
      </c>
      <c r="V1333" s="259">
        <f>ROUND(SUMIF('DV-Bewegungsdaten'!B:B,A1333,'DV-Bewegungsdaten'!E:E),5)</f>
        <v>0</v>
      </c>
      <c r="X1333" s="444"/>
      <c r="Y1333" s="444"/>
      <c r="AK1333" s="305"/>
    </row>
    <row r="1334" spans="1:37" ht="15" customHeight="1" x14ac:dyDescent="0.25">
      <c r="A1334" s="103" t="s">
        <v>635</v>
      </c>
      <c r="B1334" s="101" t="s">
        <v>2068</v>
      </c>
      <c r="C1334" s="101" t="s">
        <v>3991</v>
      </c>
      <c r="D1334" s="101" t="s">
        <v>1904</v>
      </c>
      <c r="E1334" s="101" t="s">
        <v>2446</v>
      </c>
      <c r="F1334" s="102">
        <v>23.67</v>
      </c>
      <c r="G1334" s="102">
        <v>23.87</v>
      </c>
      <c r="H1334" s="102">
        <v>18.940000000000001</v>
      </c>
      <c r="I1334" s="102"/>
      <c r="J1334" s="445"/>
      <c r="K1334" s="258">
        <f>ROUND(SUMIF('VGT-Bewegungsdaten'!B:B,A1334,'VGT-Bewegungsdaten'!D:D),3)</f>
        <v>0</v>
      </c>
      <c r="L1334" s="259">
        <f>ROUND(SUMIF('VGT-Bewegungsdaten'!B:B,$A1334,'VGT-Bewegungsdaten'!E:E),5)</f>
        <v>0</v>
      </c>
      <c r="N1334" s="298" t="s">
        <v>4918</v>
      </c>
      <c r="O1334" s="298" t="s">
        <v>4925</v>
      </c>
      <c r="P1334" s="261">
        <f>ROUND(SUMIF('AV-Bewegungsdaten'!B:B,A1334,'AV-Bewegungsdaten'!D:D),3)</f>
        <v>0</v>
      </c>
      <c r="Q1334" s="259">
        <f>ROUND(SUMIF('AV-Bewegungsdaten'!B:B,$A1334,'AV-Bewegungsdaten'!E:E),5)</f>
        <v>0</v>
      </c>
      <c r="S1334" s="444"/>
      <c r="T1334" s="444"/>
      <c r="U1334" s="261">
        <f>ROUND(SUMIF('DV-Bewegungsdaten'!B:B,A1334,'DV-Bewegungsdaten'!D:D),3)</f>
        <v>0</v>
      </c>
      <c r="V1334" s="259">
        <f>ROUND(SUMIF('DV-Bewegungsdaten'!B:B,A1334,'DV-Bewegungsdaten'!E:E),5)</f>
        <v>0</v>
      </c>
      <c r="X1334" s="444"/>
      <c r="Y1334" s="444"/>
      <c r="AK1334" s="305"/>
    </row>
    <row r="1335" spans="1:37" ht="15" customHeight="1" x14ac:dyDescent="0.25">
      <c r="A1335" s="103" t="s">
        <v>636</v>
      </c>
      <c r="B1335" s="101" t="s">
        <v>2068</v>
      </c>
      <c r="C1335" s="101" t="s">
        <v>3991</v>
      </c>
      <c r="D1335" s="101" t="s">
        <v>1906</v>
      </c>
      <c r="E1335" s="101" t="s">
        <v>1533</v>
      </c>
      <c r="F1335" s="102">
        <v>24.67</v>
      </c>
      <c r="G1335" s="102">
        <v>24.87</v>
      </c>
      <c r="H1335" s="102">
        <v>19.739999999999998</v>
      </c>
      <c r="I1335" s="102"/>
      <c r="J1335" s="445"/>
      <c r="K1335" s="258">
        <f>ROUND(SUMIF('VGT-Bewegungsdaten'!B:B,A1335,'VGT-Bewegungsdaten'!D:D),3)</f>
        <v>0</v>
      </c>
      <c r="L1335" s="259">
        <f>ROUND(SUMIF('VGT-Bewegungsdaten'!B:B,$A1335,'VGT-Bewegungsdaten'!E:E),5)</f>
        <v>0</v>
      </c>
      <c r="N1335" s="298" t="s">
        <v>4918</v>
      </c>
      <c r="O1335" s="298" t="s">
        <v>4925</v>
      </c>
      <c r="P1335" s="261">
        <f>ROUND(SUMIF('AV-Bewegungsdaten'!B:B,A1335,'AV-Bewegungsdaten'!D:D),3)</f>
        <v>0</v>
      </c>
      <c r="Q1335" s="259">
        <f>ROUND(SUMIF('AV-Bewegungsdaten'!B:B,$A1335,'AV-Bewegungsdaten'!E:E),5)</f>
        <v>0</v>
      </c>
      <c r="S1335" s="444"/>
      <c r="T1335" s="444"/>
      <c r="U1335" s="261">
        <f>ROUND(SUMIF('DV-Bewegungsdaten'!B:B,A1335,'DV-Bewegungsdaten'!D:D),3)</f>
        <v>0</v>
      </c>
      <c r="V1335" s="259">
        <f>ROUND(SUMIF('DV-Bewegungsdaten'!B:B,A1335,'DV-Bewegungsdaten'!E:E),5)</f>
        <v>0</v>
      </c>
      <c r="X1335" s="444"/>
      <c r="Y1335" s="444"/>
      <c r="AK1335" s="305"/>
    </row>
    <row r="1336" spans="1:37" ht="15" customHeight="1" x14ac:dyDescent="0.25">
      <c r="A1336" s="103" t="s">
        <v>637</v>
      </c>
      <c r="B1336" s="101" t="s">
        <v>2068</v>
      </c>
      <c r="C1336" s="101" t="s">
        <v>3991</v>
      </c>
      <c r="D1336" s="101" t="s">
        <v>1908</v>
      </c>
      <c r="E1336" s="101" t="s">
        <v>1536</v>
      </c>
      <c r="F1336" s="102">
        <v>24.67</v>
      </c>
      <c r="G1336" s="102">
        <v>24.87</v>
      </c>
      <c r="H1336" s="102">
        <v>19.739999999999998</v>
      </c>
      <c r="I1336" s="102"/>
      <c r="J1336" s="445"/>
      <c r="K1336" s="258">
        <f>ROUND(SUMIF('VGT-Bewegungsdaten'!B:B,A1336,'VGT-Bewegungsdaten'!D:D),3)</f>
        <v>0</v>
      </c>
      <c r="L1336" s="259">
        <f>ROUND(SUMIF('VGT-Bewegungsdaten'!B:B,$A1336,'VGT-Bewegungsdaten'!E:E),5)</f>
        <v>0</v>
      </c>
      <c r="N1336" s="298" t="s">
        <v>4918</v>
      </c>
      <c r="O1336" s="298" t="s">
        <v>4925</v>
      </c>
      <c r="P1336" s="261">
        <f>ROUND(SUMIF('AV-Bewegungsdaten'!B:B,A1336,'AV-Bewegungsdaten'!D:D),3)</f>
        <v>0</v>
      </c>
      <c r="Q1336" s="259">
        <f>ROUND(SUMIF('AV-Bewegungsdaten'!B:B,$A1336,'AV-Bewegungsdaten'!E:E),5)</f>
        <v>0</v>
      </c>
      <c r="S1336" s="444"/>
      <c r="T1336" s="444"/>
      <c r="U1336" s="261">
        <f>ROUND(SUMIF('DV-Bewegungsdaten'!B:B,A1336,'DV-Bewegungsdaten'!D:D),3)</f>
        <v>0</v>
      </c>
      <c r="V1336" s="259">
        <f>ROUND(SUMIF('DV-Bewegungsdaten'!B:B,A1336,'DV-Bewegungsdaten'!E:E),5)</f>
        <v>0</v>
      </c>
      <c r="X1336" s="444"/>
      <c r="Y1336" s="444"/>
      <c r="AK1336" s="305"/>
    </row>
    <row r="1337" spans="1:37" ht="15" customHeight="1" x14ac:dyDescent="0.25">
      <c r="A1337" s="103" t="s">
        <v>2764</v>
      </c>
      <c r="B1337" s="101" t="s">
        <v>2068</v>
      </c>
      <c r="C1337" s="101" t="s">
        <v>3991</v>
      </c>
      <c r="D1337" s="101" t="s">
        <v>2679</v>
      </c>
      <c r="E1337" s="101" t="s">
        <v>2536</v>
      </c>
      <c r="F1337" s="102">
        <v>24.64</v>
      </c>
      <c r="G1337" s="102">
        <v>24.84</v>
      </c>
      <c r="H1337" s="102">
        <v>19.71</v>
      </c>
      <c r="I1337" s="102"/>
      <c r="J1337" s="445"/>
      <c r="K1337" s="258">
        <f>ROUND(SUMIF('VGT-Bewegungsdaten'!B:B,A1337,'VGT-Bewegungsdaten'!D:D),3)</f>
        <v>0</v>
      </c>
      <c r="L1337" s="259">
        <f>ROUND(SUMIF('VGT-Bewegungsdaten'!B:B,$A1337,'VGT-Bewegungsdaten'!E:E),5)</f>
        <v>0</v>
      </c>
      <c r="N1337" s="298" t="s">
        <v>4918</v>
      </c>
      <c r="O1337" s="298" t="s">
        <v>4925</v>
      </c>
      <c r="P1337" s="261">
        <f>ROUND(SUMIF('AV-Bewegungsdaten'!B:B,A1337,'AV-Bewegungsdaten'!D:D),3)</f>
        <v>0</v>
      </c>
      <c r="Q1337" s="259">
        <f>ROUND(SUMIF('AV-Bewegungsdaten'!B:B,$A1337,'AV-Bewegungsdaten'!E:E),5)</f>
        <v>0</v>
      </c>
      <c r="S1337" s="444"/>
      <c r="T1337" s="444"/>
      <c r="U1337" s="261">
        <f>ROUND(SUMIF('DV-Bewegungsdaten'!B:B,A1337,'DV-Bewegungsdaten'!D:D),3)</f>
        <v>0</v>
      </c>
      <c r="V1337" s="259">
        <f>ROUND(SUMIF('DV-Bewegungsdaten'!B:B,A1337,'DV-Bewegungsdaten'!E:E),5)</f>
        <v>0</v>
      </c>
      <c r="X1337" s="444"/>
      <c r="Y1337" s="444"/>
      <c r="AK1337" s="305"/>
    </row>
    <row r="1338" spans="1:37" ht="15" customHeight="1" x14ac:dyDescent="0.25">
      <c r="A1338" s="103" t="s">
        <v>3507</v>
      </c>
      <c r="B1338" s="101" t="s">
        <v>2068</v>
      </c>
      <c r="C1338" s="101" t="s">
        <v>3991</v>
      </c>
      <c r="D1338" s="101" t="s">
        <v>3422</v>
      </c>
      <c r="E1338" s="101" t="s">
        <v>3279</v>
      </c>
      <c r="F1338" s="102">
        <v>24.61</v>
      </c>
      <c r="G1338" s="102">
        <v>24.81</v>
      </c>
      <c r="H1338" s="102">
        <v>19.690000000000001</v>
      </c>
      <c r="I1338" s="102"/>
      <c r="J1338" s="445"/>
      <c r="K1338" s="258">
        <f>ROUND(SUMIF('VGT-Bewegungsdaten'!B:B,A1338,'VGT-Bewegungsdaten'!D:D),3)</f>
        <v>0</v>
      </c>
      <c r="L1338" s="259">
        <f>ROUND(SUMIF('VGT-Bewegungsdaten'!B:B,$A1338,'VGT-Bewegungsdaten'!E:E),5)</f>
        <v>0</v>
      </c>
      <c r="N1338" s="298" t="s">
        <v>4918</v>
      </c>
      <c r="O1338" s="298" t="s">
        <v>4925</v>
      </c>
      <c r="P1338" s="261">
        <f>ROUND(SUMIF('AV-Bewegungsdaten'!B:B,A1338,'AV-Bewegungsdaten'!D:D),3)</f>
        <v>0</v>
      </c>
      <c r="Q1338" s="259">
        <f>ROUND(SUMIF('AV-Bewegungsdaten'!B:B,$A1338,'AV-Bewegungsdaten'!E:E),5)</f>
        <v>0</v>
      </c>
      <c r="S1338" s="444"/>
      <c r="T1338" s="444"/>
      <c r="U1338" s="261">
        <f>ROUND(SUMIF('DV-Bewegungsdaten'!B:B,A1338,'DV-Bewegungsdaten'!D:D),3)</f>
        <v>0</v>
      </c>
      <c r="V1338" s="259">
        <f>ROUND(SUMIF('DV-Bewegungsdaten'!B:B,A1338,'DV-Bewegungsdaten'!E:E),5)</f>
        <v>0</v>
      </c>
      <c r="X1338" s="444"/>
      <c r="Y1338" s="444"/>
      <c r="AK1338" s="305"/>
    </row>
    <row r="1339" spans="1:37" ht="15" customHeight="1" x14ac:dyDescent="0.25">
      <c r="A1339" s="103" t="s">
        <v>4270</v>
      </c>
      <c r="B1339" s="101" t="s">
        <v>2068</v>
      </c>
      <c r="C1339" s="101" t="s">
        <v>3991</v>
      </c>
      <c r="D1339" s="101" t="s">
        <v>4184</v>
      </c>
      <c r="E1339" s="101" t="s">
        <v>4040</v>
      </c>
      <c r="F1339" s="102">
        <v>24.58</v>
      </c>
      <c r="G1339" s="102">
        <v>24.779999999999998</v>
      </c>
      <c r="H1339" s="102">
        <v>19.66</v>
      </c>
      <c r="I1339" s="102"/>
      <c r="J1339" s="445"/>
      <c r="K1339" s="258">
        <f>ROUND(SUMIF('VGT-Bewegungsdaten'!B:B,A1339,'VGT-Bewegungsdaten'!D:D),3)</f>
        <v>0</v>
      </c>
      <c r="L1339" s="259">
        <f>ROUND(SUMIF('VGT-Bewegungsdaten'!B:B,$A1339,'VGT-Bewegungsdaten'!E:E),5)</f>
        <v>0</v>
      </c>
      <c r="N1339" s="298" t="s">
        <v>4918</v>
      </c>
      <c r="O1339" s="298" t="s">
        <v>4925</v>
      </c>
      <c r="P1339" s="261">
        <f>ROUND(SUMIF('AV-Bewegungsdaten'!B:B,A1339,'AV-Bewegungsdaten'!D:D),3)</f>
        <v>0</v>
      </c>
      <c r="Q1339" s="259">
        <f>ROUND(SUMIF('AV-Bewegungsdaten'!B:B,$A1339,'AV-Bewegungsdaten'!E:E),5)</f>
        <v>0</v>
      </c>
      <c r="S1339" s="444"/>
      <c r="T1339" s="444"/>
      <c r="U1339" s="261">
        <f>ROUND(SUMIF('DV-Bewegungsdaten'!B:B,A1339,'DV-Bewegungsdaten'!D:D),3)</f>
        <v>0</v>
      </c>
      <c r="V1339" s="259">
        <f>ROUND(SUMIF('DV-Bewegungsdaten'!B:B,A1339,'DV-Bewegungsdaten'!E:E),5)</f>
        <v>0</v>
      </c>
      <c r="X1339" s="444"/>
      <c r="Y1339" s="444"/>
      <c r="AK1339" s="305"/>
    </row>
    <row r="1340" spans="1:37" ht="15" customHeight="1" x14ac:dyDescent="0.25">
      <c r="A1340" s="103" t="s">
        <v>638</v>
      </c>
      <c r="B1340" s="101" t="s">
        <v>2068</v>
      </c>
      <c r="C1340" s="101" t="s">
        <v>3991</v>
      </c>
      <c r="D1340" s="101" t="s">
        <v>1910</v>
      </c>
      <c r="E1340" s="101" t="s">
        <v>2443</v>
      </c>
      <c r="F1340" s="102">
        <v>24.67</v>
      </c>
      <c r="G1340" s="102">
        <v>24.87</v>
      </c>
      <c r="H1340" s="102">
        <v>19.739999999999998</v>
      </c>
      <c r="I1340" s="102"/>
      <c r="J1340" s="445"/>
      <c r="K1340" s="258">
        <f>ROUND(SUMIF('VGT-Bewegungsdaten'!B:B,A1340,'VGT-Bewegungsdaten'!D:D),3)</f>
        <v>0</v>
      </c>
      <c r="L1340" s="259">
        <f>ROUND(SUMIF('VGT-Bewegungsdaten'!B:B,$A1340,'VGT-Bewegungsdaten'!E:E),5)</f>
        <v>0</v>
      </c>
      <c r="N1340" s="298" t="s">
        <v>4918</v>
      </c>
      <c r="O1340" s="298" t="s">
        <v>4925</v>
      </c>
      <c r="P1340" s="261">
        <f>ROUND(SUMIF('AV-Bewegungsdaten'!B:B,A1340,'AV-Bewegungsdaten'!D:D),3)</f>
        <v>0</v>
      </c>
      <c r="Q1340" s="259">
        <f>ROUND(SUMIF('AV-Bewegungsdaten'!B:B,$A1340,'AV-Bewegungsdaten'!E:E),5)</f>
        <v>0</v>
      </c>
      <c r="S1340" s="444"/>
      <c r="T1340" s="444"/>
      <c r="U1340" s="261">
        <f>ROUND(SUMIF('DV-Bewegungsdaten'!B:B,A1340,'DV-Bewegungsdaten'!D:D),3)</f>
        <v>0</v>
      </c>
      <c r="V1340" s="259">
        <f>ROUND(SUMIF('DV-Bewegungsdaten'!B:B,A1340,'DV-Bewegungsdaten'!E:E),5)</f>
        <v>0</v>
      </c>
      <c r="X1340" s="444"/>
      <c r="Y1340" s="444"/>
      <c r="AK1340" s="305"/>
    </row>
    <row r="1341" spans="1:37" ht="15" customHeight="1" x14ac:dyDescent="0.25">
      <c r="A1341" s="103" t="s">
        <v>639</v>
      </c>
      <c r="B1341" s="101" t="s">
        <v>2068</v>
      </c>
      <c r="C1341" s="101" t="s">
        <v>3991</v>
      </c>
      <c r="D1341" s="101" t="s">
        <v>1912</v>
      </c>
      <c r="E1341" s="101" t="s">
        <v>2446</v>
      </c>
      <c r="F1341" s="102">
        <v>26.67</v>
      </c>
      <c r="G1341" s="102">
        <v>26.87</v>
      </c>
      <c r="H1341" s="102">
        <v>21.34</v>
      </c>
      <c r="I1341" s="102"/>
      <c r="J1341" s="445"/>
      <c r="K1341" s="258">
        <f>ROUND(SUMIF('VGT-Bewegungsdaten'!B:B,A1341,'VGT-Bewegungsdaten'!D:D),3)</f>
        <v>0</v>
      </c>
      <c r="L1341" s="259">
        <f>ROUND(SUMIF('VGT-Bewegungsdaten'!B:B,$A1341,'VGT-Bewegungsdaten'!E:E),5)</f>
        <v>0</v>
      </c>
      <c r="N1341" s="298" t="s">
        <v>4918</v>
      </c>
      <c r="O1341" s="298" t="s">
        <v>4925</v>
      </c>
      <c r="P1341" s="261">
        <f>ROUND(SUMIF('AV-Bewegungsdaten'!B:B,A1341,'AV-Bewegungsdaten'!D:D),3)</f>
        <v>0</v>
      </c>
      <c r="Q1341" s="259">
        <f>ROUND(SUMIF('AV-Bewegungsdaten'!B:B,$A1341,'AV-Bewegungsdaten'!E:E),5)</f>
        <v>0</v>
      </c>
      <c r="S1341" s="444"/>
      <c r="T1341" s="444"/>
      <c r="U1341" s="261">
        <f>ROUND(SUMIF('DV-Bewegungsdaten'!B:B,A1341,'DV-Bewegungsdaten'!D:D),3)</f>
        <v>0</v>
      </c>
      <c r="V1341" s="259">
        <f>ROUND(SUMIF('DV-Bewegungsdaten'!B:B,A1341,'DV-Bewegungsdaten'!E:E),5)</f>
        <v>0</v>
      </c>
      <c r="X1341" s="444"/>
      <c r="Y1341" s="444"/>
      <c r="AK1341" s="305"/>
    </row>
    <row r="1342" spans="1:37" ht="15" customHeight="1" x14ac:dyDescent="0.25">
      <c r="A1342" s="103" t="s">
        <v>640</v>
      </c>
      <c r="B1342" s="101" t="s">
        <v>2068</v>
      </c>
      <c r="C1342" s="101" t="s">
        <v>3991</v>
      </c>
      <c r="D1342" s="101" t="s">
        <v>1914</v>
      </c>
      <c r="E1342" s="101" t="s">
        <v>1533</v>
      </c>
      <c r="F1342" s="102">
        <v>27.67</v>
      </c>
      <c r="G1342" s="102">
        <v>27.87</v>
      </c>
      <c r="H1342" s="102">
        <v>22.14</v>
      </c>
      <c r="I1342" s="102"/>
      <c r="J1342" s="445"/>
      <c r="K1342" s="258">
        <f>ROUND(SUMIF('VGT-Bewegungsdaten'!B:B,A1342,'VGT-Bewegungsdaten'!D:D),3)</f>
        <v>0</v>
      </c>
      <c r="L1342" s="259">
        <f>ROUND(SUMIF('VGT-Bewegungsdaten'!B:B,$A1342,'VGT-Bewegungsdaten'!E:E),5)</f>
        <v>0</v>
      </c>
      <c r="N1342" s="298" t="s">
        <v>4918</v>
      </c>
      <c r="O1342" s="298" t="s">
        <v>4925</v>
      </c>
      <c r="P1342" s="261">
        <f>ROUND(SUMIF('AV-Bewegungsdaten'!B:B,A1342,'AV-Bewegungsdaten'!D:D),3)</f>
        <v>0</v>
      </c>
      <c r="Q1342" s="259">
        <f>ROUND(SUMIF('AV-Bewegungsdaten'!B:B,$A1342,'AV-Bewegungsdaten'!E:E),5)</f>
        <v>0</v>
      </c>
      <c r="S1342" s="444"/>
      <c r="T1342" s="444"/>
      <c r="U1342" s="261">
        <f>ROUND(SUMIF('DV-Bewegungsdaten'!B:B,A1342,'DV-Bewegungsdaten'!D:D),3)</f>
        <v>0</v>
      </c>
      <c r="V1342" s="259">
        <f>ROUND(SUMIF('DV-Bewegungsdaten'!B:B,A1342,'DV-Bewegungsdaten'!E:E),5)</f>
        <v>0</v>
      </c>
      <c r="X1342" s="444"/>
      <c r="Y1342" s="444"/>
      <c r="AK1342" s="305"/>
    </row>
    <row r="1343" spans="1:37" ht="15" customHeight="1" x14ac:dyDescent="0.25">
      <c r="A1343" s="103" t="s">
        <v>641</v>
      </c>
      <c r="B1343" s="101" t="s">
        <v>2068</v>
      </c>
      <c r="C1343" s="101" t="s">
        <v>3991</v>
      </c>
      <c r="D1343" s="101" t="s">
        <v>1916</v>
      </c>
      <c r="E1343" s="101" t="s">
        <v>1536</v>
      </c>
      <c r="F1343" s="102">
        <v>27.67</v>
      </c>
      <c r="G1343" s="102">
        <v>27.87</v>
      </c>
      <c r="H1343" s="102">
        <v>22.14</v>
      </c>
      <c r="I1343" s="102"/>
      <c r="J1343" s="445"/>
      <c r="K1343" s="258">
        <f>ROUND(SUMIF('VGT-Bewegungsdaten'!B:B,A1343,'VGT-Bewegungsdaten'!D:D),3)</f>
        <v>0</v>
      </c>
      <c r="L1343" s="259">
        <f>ROUND(SUMIF('VGT-Bewegungsdaten'!B:B,$A1343,'VGT-Bewegungsdaten'!E:E),5)</f>
        <v>0</v>
      </c>
      <c r="N1343" s="298" t="s">
        <v>4918</v>
      </c>
      <c r="O1343" s="298" t="s">
        <v>4925</v>
      </c>
      <c r="P1343" s="261">
        <f>ROUND(SUMIF('AV-Bewegungsdaten'!B:B,A1343,'AV-Bewegungsdaten'!D:D),3)</f>
        <v>0</v>
      </c>
      <c r="Q1343" s="259">
        <f>ROUND(SUMIF('AV-Bewegungsdaten'!B:B,$A1343,'AV-Bewegungsdaten'!E:E),5)</f>
        <v>0</v>
      </c>
      <c r="S1343" s="444"/>
      <c r="T1343" s="444"/>
      <c r="U1343" s="261">
        <f>ROUND(SUMIF('DV-Bewegungsdaten'!B:B,A1343,'DV-Bewegungsdaten'!D:D),3)</f>
        <v>0</v>
      </c>
      <c r="V1343" s="259">
        <f>ROUND(SUMIF('DV-Bewegungsdaten'!B:B,A1343,'DV-Bewegungsdaten'!E:E),5)</f>
        <v>0</v>
      </c>
      <c r="X1343" s="444"/>
      <c r="Y1343" s="444"/>
      <c r="AK1343" s="305"/>
    </row>
    <row r="1344" spans="1:37" ht="15" customHeight="1" x14ac:dyDescent="0.25">
      <c r="A1344" s="103" t="s">
        <v>2765</v>
      </c>
      <c r="B1344" s="101" t="s">
        <v>2068</v>
      </c>
      <c r="C1344" s="101" t="s">
        <v>3991</v>
      </c>
      <c r="D1344" s="101" t="s">
        <v>2681</v>
      </c>
      <c r="E1344" s="101" t="s">
        <v>2536</v>
      </c>
      <c r="F1344" s="102">
        <v>27.64</v>
      </c>
      <c r="G1344" s="102">
        <v>27.84</v>
      </c>
      <c r="H1344" s="102">
        <v>22.11</v>
      </c>
      <c r="I1344" s="102"/>
      <c r="J1344" s="445"/>
      <c r="K1344" s="258">
        <f>ROUND(SUMIF('VGT-Bewegungsdaten'!B:B,A1344,'VGT-Bewegungsdaten'!D:D),3)</f>
        <v>0</v>
      </c>
      <c r="L1344" s="259">
        <f>ROUND(SUMIF('VGT-Bewegungsdaten'!B:B,$A1344,'VGT-Bewegungsdaten'!E:E),5)</f>
        <v>0</v>
      </c>
      <c r="N1344" s="298" t="s">
        <v>4918</v>
      </c>
      <c r="O1344" s="298" t="s">
        <v>4925</v>
      </c>
      <c r="P1344" s="261">
        <f>ROUND(SUMIF('AV-Bewegungsdaten'!B:B,A1344,'AV-Bewegungsdaten'!D:D),3)</f>
        <v>0</v>
      </c>
      <c r="Q1344" s="259">
        <f>ROUND(SUMIF('AV-Bewegungsdaten'!B:B,$A1344,'AV-Bewegungsdaten'!E:E),5)</f>
        <v>0</v>
      </c>
      <c r="S1344" s="444"/>
      <c r="T1344" s="444"/>
      <c r="U1344" s="261">
        <f>ROUND(SUMIF('DV-Bewegungsdaten'!B:B,A1344,'DV-Bewegungsdaten'!D:D),3)</f>
        <v>0</v>
      </c>
      <c r="V1344" s="259">
        <f>ROUND(SUMIF('DV-Bewegungsdaten'!B:B,A1344,'DV-Bewegungsdaten'!E:E),5)</f>
        <v>0</v>
      </c>
      <c r="X1344" s="444"/>
      <c r="Y1344" s="444"/>
      <c r="AK1344" s="305"/>
    </row>
    <row r="1345" spans="1:37" ht="15" customHeight="1" x14ac:dyDescent="0.25">
      <c r="A1345" s="103" t="s">
        <v>3508</v>
      </c>
      <c r="B1345" s="101" t="s">
        <v>2068</v>
      </c>
      <c r="C1345" s="101" t="s">
        <v>3991</v>
      </c>
      <c r="D1345" s="101" t="s">
        <v>3424</v>
      </c>
      <c r="E1345" s="101" t="s">
        <v>3279</v>
      </c>
      <c r="F1345" s="102">
        <v>27.61</v>
      </c>
      <c r="G1345" s="102">
        <v>27.81</v>
      </c>
      <c r="H1345" s="102">
        <v>22.09</v>
      </c>
      <c r="I1345" s="102"/>
      <c r="J1345" s="445"/>
      <c r="K1345" s="258">
        <f>ROUND(SUMIF('VGT-Bewegungsdaten'!B:B,A1345,'VGT-Bewegungsdaten'!D:D),3)</f>
        <v>0</v>
      </c>
      <c r="L1345" s="259">
        <f>ROUND(SUMIF('VGT-Bewegungsdaten'!B:B,$A1345,'VGT-Bewegungsdaten'!E:E),5)</f>
        <v>0</v>
      </c>
      <c r="N1345" s="298" t="s">
        <v>4918</v>
      </c>
      <c r="O1345" s="298" t="s">
        <v>4925</v>
      </c>
      <c r="P1345" s="261">
        <f>ROUND(SUMIF('AV-Bewegungsdaten'!B:B,A1345,'AV-Bewegungsdaten'!D:D),3)</f>
        <v>0</v>
      </c>
      <c r="Q1345" s="259">
        <f>ROUND(SUMIF('AV-Bewegungsdaten'!B:B,$A1345,'AV-Bewegungsdaten'!E:E),5)</f>
        <v>0</v>
      </c>
      <c r="S1345" s="444"/>
      <c r="T1345" s="444"/>
      <c r="U1345" s="261">
        <f>ROUND(SUMIF('DV-Bewegungsdaten'!B:B,A1345,'DV-Bewegungsdaten'!D:D),3)</f>
        <v>0</v>
      </c>
      <c r="V1345" s="259">
        <f>ROUND(SUMIF('DV-Bewegungsdaten'!B:B,A1345,'DV-Bewegungsdaten'!E:E),5)</f>
        <v>0</v>
      </c>
      <c r="X1345" s="444"/>
      <c r="Y1345" s="444"/>
      <c r="AK1345" s="305"/>
    </row>
    <row r="1346" spans="1:37" ht="15" customHeight="1" x14ac:dyDescent="0.25">
      <c r="A1346" s="103" t="s">
        <v>4271</v>
      </c>
      <c r="B1346" s="101" t="s">
        <v>2068</v>
      </c>
      <c r="C1346" s="101" t="s">
        <v>3991</v>
      </c>
      <c r="D1346" s="101" t="s">
        <v>4186</v>
      </c>
      <c r="E1346" s="101" t="s">
        <v>4040</v>
      </c>
      <c r="F1346" s="102">
        <v>27.58</v>
      </c>
      <c r="G1346" s="102">
        <v>27.779999999999998</v>
      </c>
      <c r="H1346" s="102">
        <v>22.06</v>
      </c>
      <c r="I1346" s="102"/>
      <c r="J1346" s="445"/>
      <c r="K1346" s="258">
        <f>ROUND(SUMIF('VGT-Bewegungsdaten'!B:B,A1346,'VGT-Bewegungsdaten'!D:D),3)</f>
        <v>0</v>
      </c>
      <c r="L1346" s="259">
        <f>ROUND(SUMIF('VGT-Bewegungsdaten'!B:B,$A1346,'VGT-Bewegungsdaten'!E:E),5)</f>
        <v>0</v>
      </c>
      <c r="N1346" s="298" t="s">
        <v>4918</v>
      </c>
      <c r="O1346" s="298" t="s">
        <v>4925</v>
      </c>
      <c r="P1346" s="261">
        <f>ROUND(SUMIF('AV-Bewegungsdaten'!B:B,A1346,'AV-Bewegungsdaten'!D:D),3)</f>
        <v>0</v>
      </c>
      <c r="Q1346" s="259">
        <f>ROUND(SUMIF('AV-Bewegungsdaten'!B:B,$A1346,'AV-Bewegungsdaten'!E:E),5)</f>
        <v>0</v>
      </c>
      <c r="S1346" s="444"/>
      <c r="T1346" s="444"/>
      <c r="U1346" s="261">
        <f>ROUND(SUMIF('DV-Bewegungsdaten'!B:B,A1346,'DV-Bewegungsdaten'!D:D),3)</f>
        <v>0</v>
      </c>
      <c r="V1346" s="259">
        <f>ROUND(SUMIF('DV-Bewegungsdaten'!B:B,A1346,'DV-Bewegungsdaten'!E:E),5)</f>
        <v>0</v>
      </c>
      <c r="X1346" s="444"/>
      <c r="Y1346" s="444"/>
      <c r="AK1346" s="305"/>
    </row>
    <row r="1347" spans="1:37" ht="15" customHeight="1" x14ac:dyDescent="0.25">
      <c r="A1347" s="103" t="s">
        <v>6359</v>
      </c>
      <c r="B1347" s="101" t="s">
        <v>2068</v>
      </c>
      <c r="C1347" s="101" t="s">
        <v>3991</v>
      </c>
      <c r="D1347" s="101" t="s">
        <v>5895</v>
      </c>
      <c r="E1347" s="101" t="s">
        <v>5818</v>
      </c>
      <c r="F1347" s="102">
        <v>28.490000000000002</v>
      </c>
      <c r="G1347" s="102">
        <v>28.69</v>
      </c>
      <c r="H1347" s="102">
        <v>22.79</v>
      </c>
      <c r="I1347" s="102"/>
      <c r="J1347" s="445"/>
      <c r="K1347" s="258">
        <f>ROUND(SUMIF('VGT-Bewegungsdaten'!B:B,A1347,'VGT-Bewegungsdaten'!D:D),3)</f>
        <v>0</v>
      </c>
      <c r="L1347" s="259">
        <f>ROUND(SUMIF('VGT-Bewegungsdaten'!B:B,$A1347,'VGT-Bewegungsdaten'!E:E),5)</f>
        <v>0</v>
      </c>
      <c r="N1347" s="298" t="s">
        <v>4918</v>
      </c>
      <c r="O1347" s="298" t="s">
        <v>4925</v>
      </c>
      <c r="P1347" s="261">
        <f>ROUND(SUMIF('AV-Bewegungsdaten'!B:B,A1347,'AV-Bewegungsdaten'!D:D),3)</f>
        <v>0</v>
      </c>
      <c r="Q1347" s="259">
        <f>ROUND(SUMIF('AV-Bewegungsdaten'!B:B,$A1347,'AV-Bewegungsdaten'!E:E),5)</f>
        <v>0</v>
      </c>
      <c r="S1347" s="444"/>
      <c r="T1347" s="444"/>
      <c r="U1347" s="261">
        <f>ROUND(SUMIF('DV-Bewegungsdaten'!B:B,A1347,'DV-Bewegungsdaten'!D:D),3)</f>
        <v>0</v>
      </c>
      <c r="V1347" s="259">
        <f>ROUND(SUMIF('DV-Bewegungsdaten'!B:B,A1347,'DV-Bewegungsdaten'!E:E),5)</f>
        <v>0</v>
      </c>
      <c r="X1347" s="444"/>
      <c r="Y1347" s="444"/>
      <c r="AK1347" s="305"/>
    </row>
    <row r="1348" spans="1:37" ht="15" customHeight="1" x14ac:dyDescent="0.25">
      <c r="A1348" s="103" t="s">
        <v>642</v>
      </c>
      <c r="B1348" s="101" t="s">
        <v>2068</v>
      </c>
      <c r="C1348" s="101" t="s">
        <v>3991</v>
      </c>
      <c r="D1348" s="101" t="s">
        <v>1918</v>
      </c>
      <c r="E1348" s="101" t="s">
        <v>2443</v>
      </c>
      <c r="F1348" s="102">
        <v>25.67</v>
      </c>
      <c r="G1348" s="102">
        <v>25.87</v>
      </c>
      <c r="H1348" s="102">
        <v>20.54</v>
      </c>
      <c r="I1348" s="102"/>
      <c r="J1348" s="445"/>
      <c r="K1348" s="258">
        <f>ROUND(SUMIF('VGT-Bewegungsdaten'!B:B,A1348,'VGT-Bewegungsdaten'!D:D),3)</f>
        <v>0</v>
      </c>
      <c r="L1348" s="259">
        <f>ROUND(SUMIF('VGT-Bewegungsdaten'!B:B,$A1348,'VGT-Bewegungsdaten'!E:E),5)</f>
        <v>0</v>
      </c>
      <c r="N1348" s="298" t="s">
        <v>4918</v>
      </c>
      <c r="O1348" s="298" t="s">
        <v>4925</v>
      </c>
      <c r="P1348" s="261">
        <f>ROUND(SUMIF('AV-Bewegungsdaten'!B:B,A1348,'AV-Bewegungsdaten'!D:D),3)</f>
        <v>0</v>
      </c>
      <c r="Q1348" s="259">
        <f>ROUND(SUMIF('AV-Bewegungsdaten'!B:B,$A1348,'AV-Bewegungsdaten'!E:E),5)</f>
        <v>0</v>
      </c>
      <c r="S1348" s="444"/>
      <c r="T1348" s="444"/>
      <c r="U1348" s="261">
        <f>ROUND(SUMIF('DV-Bewegungsdaten'!B:B,A1348,'DV-Bewegungsdaten'!D:D),3)</f>
        <v>0</v>
      </c>
      <c r="V1348" s="259">
        <f>ROUND(SUMIF('DV-Bewegungsdaten'!B:B,A1348,'DV-Bewegungsdaten'!E:E),5)</f>
        <v>0</v>
      </c>
      <c r="X1348" s="444"/>
      <c r="Y1348" s="444"/>
      <c r="AK1348" s="305"/>
    </row>
    <row r="1349" spans="1:37" ht="15" customHeight="1" x14ac:dyDescent="0.25">
      <c r="A1349" s="103" t="s">
        <v>643</v>
      </c>
      <c r="B1349" s="101" t="s">
        <v>2068</v>
      </c>
      <c r="C1349" s="101" t="s">
        <v>3991</v>
      </c>
      <c r="D1349" s="101" t="s">
        <v>1920</v>
      </c>
      <c r="E1349" s="101" t="s">
        <v>2446</v>
      </c>
      <c r="F1349" s="102">
        <v>27.67</v>
      </c>
      <c r="G1349" s="102">
        <v>27.87</v>
      </c>
      <c r="H1349" s="102">
        <v>22.14</v>
      </c>
      <c r="I1349" s="102"/>
      <c r="J1349" s="445"/>
      <c r="K1349" s="258">
        <f>ROUND(SUMIF('VGT-Bewegungsdaten'!B:B,A1349,'VGT-Bewegungsdaten'!D:D),3)</f>
        <v>0</v>
      </c>
      <c r="L1349" s="259">
        <f>ROUND(SUMIF('VGT-Bewegungsdaten'!B:B,$A1349,'VGT-Bewegungsdaten'!E:E),5)</f>
        <v>0</v>
      </c>
      <c r="N1349" s="298" t="s">
        <v>4918</v>
      </c>
      <c r="O1349" s="298" t="s">
        <v>4925</v>
      </c>
      <c r="P1349" s="261">
        <f>ROUND(SUMIF('AV-Bewegungsdaten'!B:B,A1349,'AV-Bewegungsdaten'!D:D),3)</f>
        <v>0</v>
      </c>
      <c r="Q1349" s="259">
        <f>ROUND(SUMIF('AV-Bewegungsdaten'!B:B,$A1349,'AV-Bewegungsdaten'!E:E),5)</f>
        <v>0</v>
      </c>
      <c r="S1349" s="444"/>
      <c r="T1349" s="444"/>
      <c r="U1349" s="261">
        <f>ROUND(SUMIF('DV-Bewegungsdaten'!B:B,A1349,'DV-Bewegungsdaten'!D:D),3)</f>
        <v>0</v>
      </c>
      <c r="V1349" s="259">
        <f>ROUND(SUMIF('DV-Bewegungsdaten'!B:B,A1349,'DV-Bewegungsdaten'!E:E),5)</f>
        <v>0</v>
      </c>
      <c r="X1349" s="444"/>
      <c r="Y1349" s="444"/>
      <c r="AK1349" s="305"/>
    </row>
    <row r="1350" spans="1:37" ht="15" customHeight="1" x14ac:dyDescent="0.25">
      <c r="A1350" s="103" t="s">
        <v>644</v>
      </c>
      <c r="B1350" s="101" t="s">
        <v>2068</v>
      </c>
      <c r="C1350" s="101" t="s">
        <v>3991</v>
      </c>
      <c r="D1350" s="101" t="s">
        <v>1922</v>
      </c>
      <c r="E1350" s="101" t="s">
        <v>1533</v>
      </c>
      <c r="F1350" s="102">
        <v>28.67</v>
      </c>
      <c r="G1350" s="102">
        <v>28.87</v>
      </c>
      <c r="H1350" s="102">
        <v>22.94</v>
      </c>
      <c r="I1350" s="102"/>
      <c r="J1350" s="445"/>
      <c r="K1350" s="258">
        <f>ROUND(SUMIF('VGT-Bewegungsdaten'!B:B,A1350,'VGT-Bewegungsdaten'!D:D),3)</f>
        <v>0</v>
      </c>
      <c r="L1350" s="259">
        <f>ROUND(SUMIF('VGT-Bewegungsdaten'!B:B,$A1350,'VGT-Bewegungsdaten'!E:E),5)</f>
        <v>0</v>
      </c>
      <c r="N1350" s="298" t="s">
        <v>4918</v>
      </c>
      <c r="O1350" s="298" t="s">
        <v>4925</v>
      </c>
      <c r="P1350" s="261">
        <f>ROUND(SUMIF('AV-Bewegungsdaten'!B:B,A1350,'AV-Bewegungsdaten'!D:D),3)</f>
        <v>0</v>
      </c>
      <c r="Q1350" s="259">
        <f>ROUND(SUMIF('AV-Bewegungsdaten'!B:B,$A1350,'AV-Bewegungsdaten'!E:E),5)</f>
        <v>0</v>
      </c>
      <c r="S1350" s="444"/>
      <c r="T1350" s="444"/>
      <c r="U1350" s="261">
        <f>ROUND(SUMIF('DV-Bewegungsdaten'!B:B,A1350,'DV-Bewegungsdaten'!D:D),3)</f>
        <v>0</v>
      </c>
      <c r="V1350" s="259">
        <f>ROUND(SUMIF('DV-Bewegungsdaten'!B:B,A1350,'DV-Bewegungsdaten'!E:E),5)</f>
        <v>0</v>
      </c>
      <c r="X1350" s="444"/>
      <c r="Y1350" s="444"/>
      <c r="AK1350" s="305"/>
    </row>
    <row r="1351" spans="1:37" ht="15" customHeight="1" x14ac:dyDescent="0.25">
      <c r="A1351" s="103" t="s">
        <v>645</v>
      </c>
      <c r="B1351" s="101" t="s">
        <v>2068</v>
      </c>
      <c r="C1351" s="101" t="s">
        <v>3991</v>
      </c>
      <c r="D1351" s="101" t="s">
        <v>1924</v>
      </c>
      <c r="E1351" s="101" t="s">
        <v>1536</v>
      </c>
      <c r="F1351" s="102">
        <v>28.67</v>
      </c>
      <c r="G1351" s="102">
        <v>28.87</v>
      </c>
      <c r="H1351" s="102">
        <v>22.94</v>
      </c>
      <c r="I1351" s="102"/>
      <c r="J1351" s="445"/>
      <c r="K1351" s="258">
        <f>ROUND(SUMIF('VGT-Bewegungsdaten'!B:B,A1351,'VGT-Bewegungsdaten'!D:D),3)</f>
        <v>0</v>
      </c>
      <c r="L1351" s="259">
        <f>ROUND(SUMIF('VGT-Bewegungsdaten'!B:B,$A1351,'VGT-Bewegungsdaten'!E:E),5)</f>
        <v>0</v>
      </c>
      <c r="N1351" s="298" t="s">
        <v>4918</v>
      </c>
      <c r="O1351" s="298" t="s">
        <v>4925</v>
      </c>
      <c r="P1351" s="261">
        <f>ROUND(SUMIF('AV-Bewegungsdaten'!B:B,A1351,'AV-Bewegungsdaten'!D:D),3)</f>
        <v>0</v>
      </c>
      <c r="Q1351" s="259">
        <f>ROUND(SUMIF('AV-Bewegungsdaten'!B:B,$A1351,'AV-Bewegungsdaten'!E:E),5)</f>
        <v>0</v>
      </c>
      <c r="S1351" s="444"/>
      <c r="T1351" s="444"/>
      <c r="U1351" s="261">
        <f>ROUND(SUMIF('DV-Bewegungsdaten'!B:B,A1351,'DV-Bewegungsdaten'!D:D),3)</f>
        <v>0</v>
      </c>
      <c r="V1351" s="259">
        <f>ROUND(SUMIF('DV-Bewegungsdaten'!B:B,A1351,'DV-Bewegungsdaten'!E:E),5)</f>
        <v>0</v>
      </c>
      <c r="X1351" s="444"/>
      <c r="Y1351" s="444"/>
      <c r="AK1351" s="305"/>
    </row>
    <row r="1352" spans="1:37" ht="15" customHeight="1" x14ac:dyDescent="0.25">
      <c r="A1352" s="103" t="s">
        <v>2766</v>
      </c>
      <c r="B1352" s="101" t="s">
        <v>2068</v>
      </c>
      <c r="C1352" s="101" t="s">
        <v>3991</v>
      </c>
      <c r="D1352" s="101" t="s">
        <v>2683</v>
      </c>
      <c r="E1352" s="101" t="s">
        <v>2536</v>
      </c>
      <c r="F1352" s="102">
        <v>28.64</v>
      </c>
      <c r="G1352" s="102">
        <v>28.84</v>
      </c>
      <c r="H1352" s="102">
        <v>22.91</v>
      </c>
      <c r="I1352" s="102"/>
      <c r="J1352" s="445"/>
      <c r="K1352" s="258">
        <f>ROUND(SUMIF('VGT-Bewegungsdaten'!B:B,A1352,'VGT-Bewegungsdaten'!D:D),3)</f>
        <v>0</v>
      </c>
      <c r="L1352" s="259">
        <f>ROUND(SUMIF('VGT-Bewegungsdaten'!B:B,$A1352,'VGT-Bewegungsdaten'!E:E),5)</f>
        <v>0</v>
      </c>
      <c r="N1352" s="298" t="s">
        <v>4918</v>
      </c>
      <c r="O1352" s="298" t="s">
        <v>4925</v>
      </c>
      <c r="P1352" s="261">
        <f>ROUND(SUMIF('AV-Bewegungsdaten'!B:B,A1352,'AV-Bewegungsdaten'!D:D),3)</f>
        <v>0</v>
      </c>
      <c r="Q1352" s="259">
        <f>ROUND(SUMIF('AV-Bewegungsdaten'!B:B,$A1352,'AV-Bewegungsdaten'!E:E),5)</f>
        <v>0</v>
      </c>
      <c r="S1352" s="444"/>
      <c r="T1352" s="444"/>
      <c r="U1352" s="261">
        <f>ROUND(SUMIF('DV-Bewegungsdaten'!B:B,A1352,'DV-Bewegungsdaten'!D:D),3)</f>
        <v>0</v>
      </c>
      <c r="V1352" s="259">
        <f>ROUND(SUMIF('DV-Bewegungsdaten'!B:B,A1352,'DV-Bewegungsdaten'!E:E),5)</f>
        <v>0</v>
      </c>
      <c r="X1352" s="444"/>
      <c r="Y1352" s="444"/>
      <c r="AK1352" s="305"/>
    </row>
    <row r="1353" spans="1:37" ht="15" customHeight="1" x14ac:dyDescent="0.25">
      <c r="A1353" s="103" t="s">
        <v>3509</v>
      </c>
      <c r="B1353" s="101" t="s">
        <v>2068</v>
      </c>
      <c r="C1353" s="101" t="s">
        <v>3991</v>
      </c>
      <c r="D1353" s="101" t="s">
        <v>3426</v>
      </c>
      <c r="E1353" s="101" t="s">
        <v>3279</v>
      </c>
      <c r="F1353" s="102">
        <v>28.61</v>
      </c>
      <c r="G1353" s="102">
        <v>28.81</v>
      </c>
      <c r="H1353" s="102">
        <v>22.89</v>
      </c>
      <c r="I1353" s="102"/>
      <c r="J1353" s="445"/>
      <c r="K1353" s="258">
        <f>ROUND(SUMIF('VGT-Bewegungsdaten'!B:B,A1353,'VGT-Bewegungsdaten'!D:D),3)</f>
        <v>0</v>
      </c>
      <c r="L1353" s="259">
        <f>ROUND(SUMIF('VGT-Bewegungsdaten'!B:B,$A1353,'VGT-Bewegungsdaten'!E:E),5)</f>
        <v>0</v>
      </c>
      <c r="N1353" s="298" t="s">
        <v>4918</v>
      </c>
      <c r="O1353" s="298" t="s">
        <v>4925</v>
      </c>
      <c r="P1353" s="261">
        <f>ROUND(SUMIF('AV-Bewegungsdaten'!B:B,A1353,'AV-Bewegungsdaten'!D:D),3)</f>
        <v>0</v>
      </c>
      <c r="Q1353" s="259">
        <f>ROUND(SUMIF('AV-Bewegungsdaten'!B:B,$A1353,'AV-Bewegungsdaten'!E:E),5)</f>
        <v>0</v>
      </c>
      <c r="S1353" s="444"/>
      <c r="T1353" s="444"/>
      <c r="U1353" s="261">
        <f>ROUND(SUMIF('DV-Bewegungsdaten'!B:B,A1353,'DV-Bewegungsdaten'!D:D),3)</f>
        <v>0</v>
      </c>
      <c r="V1353" s="259">
        <f>ROUND(SUMIF('DV-Bewegungsdaten'!B:B,A1353,'DV-Bewegungsdaten'!E:E),5)</f>
        <v>0</v>
      </c>
      <c r="X1353" s="444"/>
      <c r="Y1353" s="444"/>
      <c r="AK1353" s="305"/>
    </row>
    <row r="1354" spans="1:37" ht="15" customHeight="1" x14ac:dyDescent="0.25">
      <c r="A1354" s="103" t="s">
        <v>4272</v>
      </c>
      <c r="B1354" s="101" t="s">
        <v>2068</v>
      </c>
      <c r="C1354" s="101" t="s">
        <v>3991</v>
      </c>
      <c r="D1354" s="101" t="s">
        <v>4188</v>
      </c>
      <c r="E1354" s="101" t="s">
        <v>4040</v>
      </c>
      <c r="F1354" s="102">
        <v>28.58</v>
      </c>
      <c r="G1354" s="102">
        <v>28.779999999999998</v>
      </c>
      <c r="H1354" s="102">
        <v>22.86</v>
      </c>
      <c r="I1354" s="102"/>
      <c r="J1354" s="445"/>
      <c r="K1354" s="258">
        <f>ROUND(SUMIF('VGT-Bewegungsdaten'!B:B,A1354,'VGT-Bewegungsdaten'!D:D),3)</f>
        <v>0</v>
      </c>
      <c r="L1354" s="259">
        <f>ROUND(SUMIF('VGT-Bewegungsdaten'!B:B,$A1354,'VGT-Bewegungsdaten'!E:E),5)</f>
        <v>0</v>
      </c>
      <c r="N1354" s="298" t="s">
        <v>4918</v>
      </c>
      <c r="O1354" s="298" t="s">
        <v>4925</v>
      </c>
      <c r="P1354" s="261">
        <f>ROUND(SUMIF('AV-Bewegungsdaten'!B:B,A1354,'AV-Bewegungsdaten'!D:D),3)</f>
        <v>0</v>
      </c>
      <c r="Q1354" s="259">
        <f>ROUND(SUMIF('AV-Bewegungsdaten'!B:B,$A1354,'AV-Bewegungsdaten'!E:E),5)</f>
        <v>0</v>
      </c>
      <c r="S1354" s="444"/>
      <c r="T1354" s="444"/>
      <c r="U1354" s="261">
        <f>ROUND(SUMIF('DV-Bewegungsdaten'!B:B,A1354,'DV-Bewegungsdaten'!D:D),3)</f>
        <v>0</v>
      </c>
      <c r="V1354" s="259">
        <f>ROUND(SUMIF('DV-Bewegungsdaten'!B:B,A1354,'DV-Bewegungsdaten'!E:E),5)</f>
        <v>0</v>
      </c>
      <c r="X1354" s="444"/>
      <c r="Y1354" s="444"/>
      <c r="AK1354" s="305"/>
    </row>
    <row r="1355" spans="1:37" ht="15" customHeight="1" x14ac:dyDescent="0.25">
      <c r="A1355" s="103" t="s">
        <v>646</v>
      </c>
      <c r="B1355" s="101" t="s">
        <v>2068</v>
      </c>
      <c r="C1355" s="101" t="s">
        <v>3991</v>
      </c>
      <c r="D1355" s="101" t="s">
        <v>1926</v>
      </c>
      <c r="E1355" s="101" t="s">
        <v>2443</v>
      </c>
      <c r="F1355" s="102">
        <v>22.67</v>
      </c>
      <c r="G1355" s="102">
        <v>22.87</v>
      </c>
      <c r="H1355" s="102">
        <v>18.14</v>
      </c>
      <c r="I1355" s="102"/>
      <c r="J1355" s="445"/>
      <c r="K1355" s="258">
        <f>ROUND(SUMIF('VGT-Bewegungsdaten'!B:B,A1355,'VGT-Bewegungsdaten'!D:D),3)</f>
        <v>0</v>
      </c>
      <c r="L1355" s="259">
        <f>ROUND(SUMIF('VGT-Bewegungsdaten'!B:B,$A1355,'VGT-Bewegungsdaten'!E:E),5)</f>
        <v>0</v>
      </c>
      <c r="N1355" s="298" t="s">
        <v>4918</v>
      </c>
      <c r="O1355" s="298" t="s">
        <v>4925</v>
      </c>
      <c r="P1355" s="261">
        <f>ROUND(SUMIF('AV-Bewegungsdaten'!B:B,A1355,'AV-Bewegungsdaten'!D:D),3)</f>
        <v>0</v>
      </c>
      <c r="Q1355" s="259">
        <f>ROUND(SUMIF('AV-Bewegungsdaten'!B:B,$A1355,'AV-Bewegungsdaten'!E:E),5)</f>
        <v>0</v>
      </c>
      <c r="S1355" s="444"/>
      <c r="T1355" s="444"/>
      <c r="U1355" s="261">
        <f>ROUND(SUMIF('DV-Bewegungsdaten'!B:B,A1355,'DV-Bewegungsdaten'!D:D),3)</f>
        <v>0</v>
      </c>
      <c r="V1355" s="259">
        <f>ROUND(SUMIF('DV-Bewegungsdaten'!B:B,A1355,'DV-Bewegungsdaten'!E:E),5)</f>
        <v>0</v>
      </c>
      <c r="X1355" s="444"/>
      <c r="Y1355" s="444"/>
      <c r="AK1355" s="305"/>
    </row>
    <row r="1356" spans="1:37" ht="15" customHeight="1" x14ac:dyDescent="0.25">
      <c r="A1356" s="103" t="s">
        <v>647</v>
      </c>
      <c r="B1356" s="101" t="s">
        <v>2068</v>
      </c>
      <c r="C1356" s="101" t="s">
        <v>3991</v>
      </c>
      <c r="D1356" s="101" t="s">
        <v>1928</v>
      </c>
      <c r="E1356" s="101" t="s">
        <v>2446</v>
      </c>
      <c r="F1356" s="102">
        <v>24.67</v>
      </c>
      <c r="G1356" s="102">
        <v>24.87</v>
      </c>
      <c r="H1356" s="102">
        <v>19.739999999999998</v>
      </c>
      <c r="I1356" s="102"/>
      <c r="J1356" s="445"/>
      <c r="K1356" s="258">
        <f>ROUND(SUMIF('VGT-Bewegungsdaten'!B:B,A1356,'VGT-Bewegungsdaten'!D:D),3)</f>
        <v>0</v>
      </c>
      <c r="L1356" s="259">
        <f>ROUND(SUMIF('VGT-Bewegungsdaten'!B:B,$A1356,'VGT-Bewegungsdaten'!E:E),5)</f>
        <v>0</v>
      </c>
      <c r="N1356" s="298" t="s">
        <v>4918</v>
      </c>
      <c r="O1356" s="298" t="s">
        <v>4925</v>
      </c>
      <c r="P1356" s="261">
        <f>ROUND(SUMIF('AV-Bewegungsdaten'!B:B,A1356,'AV-Bewegungsdaten'!D:D),3)</f>
        <v>0</v>
      </c>
      <c r="Q1356" s="259">
        <f>ROUND(SUMIF('AV-Bewegungsdaten'!B:B,$A1356,'AV-Bewegungsdaten'!E:E),5)</f>
        <v>0</v>
      </c>
      <c r="S1356" s="444"/>
      <c r="T1356" s="444"/>
      <c r="U1356" s="261">
        <f>ROUND(SUMIF('DV-Bewegungsdaten'!B:B,A1356,'DV-Bewegungsdaten'!D:D),3)</f>
        <v>0</v>
      </c>
      <c r="V1356" s="259">
        <f>ROUND(SUMIF('DV-Bewegungsdaten'!B:B,A1356,'DV-Bewegungsdaten'!E:E),5)</f>
        <v>0</v>
      </c>
      <c r="X1356" s="444"/>
      <c r="Y1356" s="444"/>
      <c r="AK1356" s="305"/>
    </row>
    <row r="1357" spans="1:37" ht="15" customHeight="1" x14ac:dyDescent="0.25">
      <c r="A1357" s="103" t="s">
        <v>648</v>
      </c>
      <c r="B1357" s="101" t="s">
        <v>2068</v>
      </c>
      <c r="C1357" s="101" t="s">
        <v>3991</v>
      </c>
      <c r="D1357" s="101" t="s">
        <v>1930</v>
      </c>
      <c r="E1357" s="101" t="s">
        <v>1533</v>
      </c>
      <c r="F1357" s="102">
        <v>25.67</v>
      </c>
      <c r="G1357" s="102">
        <v>25.87</v>
      </c>
      <c r="H1357" s="102">
        <v>20.54</v>
      </c>
      <c r="I1357" s="102"/>
      <c r="J1357" s="445"/>
      <c r="K1357" s="258">
        <f>ROUND(SUMIF('VGT-Bewegungsdaten'!B:B,A1357,'VGT-Bewegungsdaten'!D:D),3)</f>
        <v>0</v>
      </c>
      <c r="L1357" s="259">
        <f>ROUND(SUMIF('VGT-Bewegungsdaten'!B:B,$A1357,'VGT-Bewegungsdaten'!E:E),5)</f>
        <v>0</v>
      </c>
      <c r="N1357" s="298" t="s">
        <v>4918</v>
      </c>
      <c r="O1357" s="298" t="s">
        <v>4925</v>
      </c>
      <c r="P1357" s="261">
        <f>ROUND(SUMIF('AV-Bewegungsdaten'!B:B,A1357,'AV-Bewegungsdaten'!D:D),3)</f>
        <v>0</v>
      </c>
      <c r="Q1357" s="259">
        <f>ROUND(SUMIF('AV-Bewegungsdaten'!B:B,$A1357,'AV-Bewegungsdaten'!E:E),5)</f>
        <v>0</v>
      </c>
      <c r="S1357" s="444"/>
      <c r="T1357" s="444"/>
      <c r="U1357" s="261">
        <f>ROUND(SUMIF('DV-Bewegungsdaten'!B:B,A1357,'DV-Bewegungsdaten'!D:D),3)</f>
        <v>0</v>
      </c>
      <c r="V1357" s="259">
        <f>ROUND(SUMIF('DV-Bewegungsdaten'!B:B,A1357,'DV-Bewegungsdaten'!E:E),5)</f>
        <v>0</v>
      </c>
      <c r="X1357" s="444"/>
      <c r="Y1357" s="444"/>
      <c r="AK1357" s="305"/>
    </row>
    <row r="1358" spans="1:37" ht="15" customHeight="1" x14ac:dyDescent="0.25">
      <c r="A1358" s="103" t="s">
        <v>649</v>
      </c>
      <c r="B1358" s="101" t="s">
        <v>2068</v>
      </c>
      <c r="C1358" s="101" t="s">
        <v>3991</v>
      </c>
      <c r="D1358" s="101" t="s">
        <v>1932</v>
      </c>
      <c r="E1358" s="101" t="s">
        <v>1536</v>
      </c>
      <c r="F1358" s="102">
        <v>25.67</v>
      </c>
      <c r="G1358" s="102">
        <v>25.87</v>
      </c>
      <c r="H1358" s="102">
        <v>20.54</v>
      </c>
      <c r="I1358" s="102"/>
      <c r="J1358" s="445"/>
      <c r="K1358" s="258">
        <f>ROUND(SUMIF('VGT-Bewegungsdaten'!B:B,A1358,'VGT-Bewegungsdaten'!D:D),3)</f>
        <v>0</v>
      </c>
      <c r="L1358" s="259">
        <f>ROUND(SUMIF('VGT-Bewegungsdaten'!B:B,$A1358,'VGT-Bewegungsdaten'!E:E),5)</f>
        <v>0</v>
      </c>
      <c r="N1358" s="298" t="s">
        <v>4918</v>
      </c>
      <c r="O1358" s="298" t="s">
        <v>4925</v>
      </c>
      <c r="P1358" s="261">
        <f>ROUND(SUMIF('AV-Bewegungsdaten'!B:B,A1358,'AV-Bewegungsdaten'!D:D),3)</f>
        <v>0</v>
      </c>
      <c r="Q1358" s="259">
        <f>ROUND(SUMIF('AV-Bewegungsdaten'!B:B,$A1358,'AV-Bewegungsdaten'!E:E),5)</f>
        <v>0</v>
      </c>
      <c r="S1358" s="444"/>
      <c r="T1358" s="444"/>
      <c r="U1358" s="261">
        <f>ROUND(SUMIF('DV-Bewegungsdaten'!B:B,A1358,'DV-Bewegungsdaten'!D:D),3)</f>
        <v>0</v>
      </c>
      <c r="V1358" s="259">
        <f>ROUND(SUMIF('DV-Bewegungsdaten'!B:B,A1358,'DV-Bewegungsdaten'!E:E),5)</f>
        <v>0</v>
      </c>
      <c r="X1358" s="444"/>
      <c r="Y1358" s="444"/>
      <c r="AK1358" s="305"/>
    </row>
    <row r="1359" spans="1:37" ht="15" customHeight="1" x14ac:dyDescent="0.25">
      <c r="A1359" s="103" t="s">
        <v>2767</v>
      </c>
      <c r="B1359" s="101" t="s">
        <v>2068</v>
      </c>
      <c r="C1359" s="101" t="s">
        <v>3991</v>
      </c>
      <c r="D1359" s="101" t="s">
        <v>2685</v>
      </c>
      <c r="E1359" s="101" t="s">
        <v>2536</v>
      </c>
      <c r="F1359" s="102">
        <v>25.64</v>
      </c>
      <c r="G1359" s="102">
        <v>25.84</v>
      </c>
      <c r="H1359" s="102">
        <v>20.51</v>
      </c>
      <c r="I1359" s="102"/>
      <c r="J1359" s="445"/>
      <c r="K1359" s="258">
        <f>ROUND(SUMIF('VGT-Bewegungsdaten'!B:B,A1359,'VGT-Bewegungsdaten'!D:D),3)</f>
        <v>0</v>
      </c>
      <c r="L1359" s="259">
        <f>ROUND(SUMIF('VGT-Bewegungsdaten'!B:B,$A1359,'VGT-Bewegungsdaten'!E:E),5)</f>
        <v>0</v>
      </c>
      <c r="N1359" s="298" t="s">
        <v>4918</v>
      </c>
      <c r="O1359" s="298" t="s">
        <v>4925</v>
      </c>
      <c r="P1359" s="261">
        <f>ROUND(SUMIF('AV-Bewegungsdaten'!B:B,A1359,'AV-Bewegungsdaten'!D:D),3)</f>
        <v>0</v>
      </c>
      <c r="Q1359" s="259">
        <f>ROUND(SUMIF('AV-Bewegungsdaten'!B:B,$A1359,'AV-Bewegungsdaten'!E:E),5)</f>
        <v>0</v>
      </c>
      <c r="S1359" s="444"/>
      <c r="T1359" s="444"/>
      <c r="U1359" s="261">
        <f>ROUND(SUMIF('DV-Bewegungsdaten'!B:B,A1359,'DV-Bewegungsdaten'!D:D),3)</f>
        <v>0</v>
      </c>
      <c r="V1359" s="259">
        <f>ROUND(SUMIF('DV-Bewegungsdaten'!B:B,A1359,'DV-Bewegungsdaten'!E:E),5)</f>
        <v>0</v>
      </c>
      <c r="X1359" s="444"/>
      <c r="Y1359" s="444"/>
      <c r="AK1359" s="305"/>
    </row>
    <row r="1360" spans="1:37" ht="15" customHeight="1" x14ac:dyDescent="0.25">
      <c r="A1360" s="103" t="s">
        <v>3510</v>
      </c>
      <c r="B1360" s="101" t="s">
        <v>2068</v>
      </c>
      <c r="C1360" s="101" t="s">
        <v>3991</v>
      </c>
      <c r="D1360" s="101" t="s">
        <v>3428</v>
      </c>
      <c r="E1360" s="101" t="s">
        <v>3279</v>
      </c>
      <c r="F1360" s="102">
        <v>25.61</v>
      </c>
      <c r="G1360" s="102">
        <v>25.81</v>
      </c>
      <c r="H1360" s="102">
        <v>20.49</v>
      </c>
      <c r="I1360" s="102"/>
      <c r="J1360" s="445"/>
      <c r="K1360" s="258">
        <f>ROUND(SUMIF('VGT-Bewegungsdaten'!B:B,A1360,'VGT-Bewegungsdaten'!D:D),3)</f>
        <v>0</v>
      </c>
      <c r="L1360" s="259">
        <f>ROUND(SUMIF('VGT-Bewegungsdaten'!B:B,$A1360,'VGT-Bewegungsdaten'!E:E),5)</f>
        <v>0</v>
      </c>
      <c r="N1360" s="298" t="s">
        <v>4918</v>
      </c>
      <c r="O1360" s="298" t="s">
        <v>4925</v>
      </c>
      <c r="P1360" s="261">
        <f>ROUND(SUMIF('AV-Bewegungsdaten'!B:B,A1360,'AV-Bewegungsdaten'!D:D),3)</f>
        <v>0</v>
      </c>
      <c r="Q1360" s="259">
        <f>ROUND(SUMIF('AV-Bewegungsdaten'!B:B,$A1360,'AV-Bewegungsdaten'!E:E),5)</f>
        <v>0</v>
      </c>
      <c r="S1360" s="444"/>
      <c r="T1360" s="444"/>
      <c r="U1360" s="261">
        <f>ROUND(SUMIF('DV-Bewegungsdaten'!B:B,A1360,'DV-Bewegungsdaten'!D:D),3)</f>
        <v>0</v>
      </c>
      <c r="V1360" s="259">
        <f>ROUND(SUMIF('DV-Bewegungsdaten'!B:B,A1360,'DV-Bewegungsdaten'!E:E),5)</f>
        <v>0</v>
      </c>
      <c r="X1360" s="444"/>
      <c r="Y1360" s="444"/>
      <c r="AK1360" s="305"/>
    </row>
    <row r="1361" spans="1:37" ht="15" customHeight="1" x14ac:dyDescent="0.25">
      <c r="A1361" s="103" t="s">
        <v>4273</v>
      </c>
      <c r="B1361" s="101" t="s">
        <v>2068</v>
      </c>
      <c r="C1361" s="101" t="s">
        <v>3991</v>
      </c>
      <c r="D1361" s="101" t="s">
        <v>4190</v>
      </c>
      <c r="E1361" s="101" t="s">
        <v>4040</v>
      </c>
      <c r="F1361" s="102">
        <v>25.58</v>
      </c>
      <c r="G1361" s="102">
        <v>25.779999999999998</v>
      </c>
      <c r="H1361" s="102">
        <v>20.46</v>
      </c>
      <c r="I1361" s="102"/>
      <c r="J1361" s="445"/>
      <c r="K1361" s="258">
        <f>ROUND(SUMIF('VGT-Bewegungsdaten'!B:B,A1361,'VGT-Bewegungsdaten'!D:D),3)</f>
        <v>0</v>
      </c>
      <c r="L1361" s="259">
        <f>ROUND(SUMIF('VGT-Bewegungsdaten'!B:B,$A1361,'VGT-Bewegungsdaten'!E:E),5)</f>
        <v>0</v>
      </c>
      <c r="N1361" s="298" t="s">
        <v>4918</v>
      </c>
      <c r="O1361" s="298" t="s">
        <v>4925</v>
      </c>
      <c r="P1361" s="261">
        <f>ROUND(SUMIF('AV-Bewegungsdaten'!B:B,A1361,'AV-Bewegungsdaten'!D:D),3)</f>
        <v>0</v>
      </c>
      <c r="Q1361" s="259">
        <f>ROUND(SUMIF('AV-Bewegungsdaten'!B:B,$A1361,'AV-Bewegungsdaten'!E:E),5)</f>
        <v>0</v>
      </c>
      <c r="S1361" s="444"/>
      <c r="T1361" s="444"/>
      <c r="U1361" s="261">
        <f>ROUND(SUMIF('DV-Bewegungsdaten'!B:B,A1361,'DV-Bewegungsdaten'!D:D),3)</f>
        <v>0</v>
      </c>
      <c r="V1361" s="259">
        <f>ROUND(SUMIF('DV-Bewegungsdaten'!B:B,A1361,'DV-Bewegungsdaten'!E:E),5)</f>
        <v>0</v>
      </c>
      <c r="X1361" s="444"/>
      <c r="Y1361" s="444"/>
      <c r="AK1361" s="305"/>
    </row>
    <row r="1362" spans="1:37" ht="15" customHeight="1" x14ac:dyDescent="0.25">
      <c r="A1362" s="103" t="s">
        <v>7103</v>
      </c>
      <c r="B1362" s="101" t="s">
        <v>2068</v>
      </c>
      <c r="C1362" s="101" t="s">
        <v>3991</v>
      </c>
      <c r="D1362" s="101" t="s">
        <v>7104</v>
      </c>
      <c r="E1362" s="101" t="s">
        <v>6961</v>
      </c>
      <c r="F1362" s="102">
        <v>25.360000000000003</v>
      </c>
      <c r="G1362" s="102">
        <v>25.560000000000002</v>
      </c>
      <c r="H1362" s="102">
        <v>20.29</v>
      </c>
      <c r="I1362" s="102"/>
      <c r="J1362" s="445"/>
      <c r="K1362" s="258">
        <f>ROUND(SUMIF('VGT-Bewegungsdaten'!B:B,A1362,'VGT-Bewegungsdaten'!D:D),3)</f>
        <v>0</v>
      </c>
      <c r="L1362" s="259">
        <f>ROUND(SUMIF('VGT-Bewegungsdaten'!B:B,$A1362,'VGT-Bewegungsdaten'!E:E),5)</f>
        <v>0</v>
      </c>
      <c r="N1362" s="298" t="s">
        <v>4918</v>
      </c>
      <c r="O1362" s="298" t="s">
        <v>4925</v>
      </c>
      <c r="P1362" s="261">
        <f>ROUND(SUMIF('AV-Bewegungsdaten'!B:B,A1362,'AV-Bewegungsdaten'!D:D),3)</f>
        <v>0</v>
      </c>
      <c r="Q1362" s="259">
        <f>ROUND(SUMIF('AV-Bewegungsdaten'!B:B,$A1362,'AV-Bewegungsdaten'!E:E),5)</f>
        <v>0</v>
      </c>
      <c r="S1362" s="444"/>
      <c r="T1362" s="444"/>
      <c r="U1362" s="261">
        <f>ROUND(SUMIF('DV-Bewegungsdaten'!B:B,A1362,'DV-Bewegungsdaten'!D:D),3)</f>
        <v>0</v>
      </c>
      <c r="V1362" s="259">
        <f>ROUND(SUMIF('DV-Bewegungsdaten'!B:B,A1362,'DV-Bewegungsdaten'!E:E),5)</f>
        <v>0</v>
      </c>
      <c r="X1362" s="444"/>
      <c r="Y1362" s="444"/>
      <c r="AK1362" s="305"/>
    </row>
    <row r="1363" spans="1:37" ht="15" customHeight="1" x14ac:dyDescent="0.25">
      <c r="A1363" s="103" t="s">
        <v>650</v>
      </c>
      <c r="B1363" s="101" t="s">
        <v>2068</v>
      </c>
      <c r="C1363" s="101" t="s">
        <v>3991</v>
      </c>
      <c r="D1363" s="101" t="s">
        <v>1934</v>
      </c>
      <c r="E1363" s="101" t="s">
        <v>2443</v>
      </c>
      <c r="F1363" s="102">
        <v>23.67</v>
      </c>
      <c r="G1363" s="102">
        <v>23.87</v>
      </c>
      <c r="H1363" s="102">
        <v>18.940000000000001</v>
      </c>
      <c r="I1363" s="102"/>
      <c r="J1363" s="445"/>
      <c r="K1363" s="258">
        <f>ROUND(SUMIF('VGT-Bewegungsdaten'!B:B,A1363,'VGT-Bewegungsdaten'!D:D),3)</f>
        <v>0</v>
      </c>
      <c r="L1363" s="259">
        <f>ROUND(SUMIF('VGT-Bewegungsdaten'!B:B,$A1363,'VGT-Bewegungsdaten'!E:E),5)</f>
        <v>0</v>
      </c>
      <c r="N1363" s="298" t="s">
        <v>4918</v>
      </c>
      <c r="O1363" s="298" t="s">
        <v>4925</v>
      </c>
      <c r="P1363" s="261">
        <f>ROUND(SUMIF('AV-Bewegungsdaten'!B:B,A1363,'AV-Bewegungsdaten'!D:D),3)</f>
        <v>0</v>
      </c>
      <c r="Q1363" s="259">
        <f>ROUND(SUMIF('AV-Bewegungsdaten'!B:B,$A1363,'AV-Bewegungsdaten'!E:E),5)</f>
        <v>0</v>
      </c>
      <c r="S1363" s="444"/>
      <c r="T1363" s="444"/>
      <c r="U1363" s="261">
        <f>ROUND(SUMIF('DV-Bewegungsdaten'!B:B,A1363,'DV-Bewegungsdaten'!D:D),3)</f>
        <v>0</v>
      </c>
      <c r="V1363" s="259">
        <f>ROUND(SUMIF('DV-Bewegungsdaten'!B:B,A1363,'DV-Bewegungsdaten'!E:E),5)</f>
        <v>0</v>
      </c>
      <c r="X1363" s="444"/>
      <c r="Y1363" s="444"/>
      <c r="AK1363" s="305"/>
    </row>
    <row r="1364" spans="1:37" ht="15" customHeight="1" x14ac:dyDescent="0.25">
      <c r="A1364" s="103" t="s">
        <v>651</v>
      </c>
      <c r="B1364" s="101" t="s">
        <v>2068</v>
      </c>
      <c r="C1364" s="101" t="s">
        <v>3991</v>
      </c>
      <c r="D1364" s="101" t="s">
        <v>1936</v>
      </c>
      <c r="E1364" s="101" t="s">
        <v>2446</v>
      </c>
      <c r="F1364" s="102">
        <v>25.67</v>
      </c>
      <c r="G1364" s="102">
        <v>25.87</v>
      </c>
      <c r="H1364" s="102">
        <v>20.54</v>
      </c>
      <c r="I1364" s="102"/>
      <c r="J1364" s="445"/>
      <c r="K1364" s="258">
        <f>ROUND(SUMIF('VGT-Bewegungsdaten'!B:B,A1364,'VGT-Bewegungsdaten'!D:D),3)</f>
        <v>0</v>
      </c>
      <c r="L1364" s="259">
        <f>ROUND(SUMIF('VGT-Bewegungsdaten'!B:B,$A1364,'VGT-Bewegungsdaten'!E:E),5)</f>
        <v>0</v>
      </c>
      <c r="N1364" s="298" t="s">
        <v>4918</v>
      </c>
      <c r="O1364" s="298" t="s">
        <v>4925</v>
      </c>
      <c r="P1364" s="261">
        <f>ROUND(SUMIF('AV-Bewegungsdaten'!B:B,A1364,'AV-Bewegungsdaten'!D:D),3)</f>
        <v>0</v>
      </c>
      <c r="Q1364" s="259">
        <f>ROUND(SUMIF('AV-Bewegungsdaten'!B:B,$A1364,'AV-Bewegungsdaten'!E:E),5)</f>
        <v>0</v>
      </c>
      <c r="S1364" s="444"/>
      <c r="T1364" s="444"/>
      <c r="U1364" s="261">
        <f>ROUND(SUMIF('DV-Bewegungsdaten'!B:B,A1364,'DV-Bewegungsdaten'!D:D),3)</f>
        <v>0</v>
      </c>
      <c r="V1364" s="259">
        <f>ROUND(SUMIF('DV-Bewegungsdaten'!B:B,A1364,'DV-Bewegungsdaten'!E:E),5)</f>
        <v>0</v>
      </c>
      <c r="X1364" s="444"/>
      <c r="Y1364" s="444"/>
      <c r="AK1364" s="305"/>
    </row>
    <row r="1365" spans="1:37" ht="15" customHeight="1" x14ac:dyDescent="0.25">
      <c r="A1365" s="103" t="s">
        <v>652</v>
      </c>
      <c r="B1365" s="101" t="s">
        <v>2068</v>
      </c>
      <c r="C1365" s="101" t="s">
        <v>3991</v>
      </c>
      <c r="D1365" s="101" t="s">
        <v>1938</v>
      </c>
      <c r="E1365" s="101" t="s">
        <v>1533</v>
      </c>
      <c r="F1365" s="102">
        <v>26.67</v>
      </c>
      <c r="G1365" s="102">
        <v>26.87</v>
      </c>
      <c r="H1365" s="102">
        <v>21.34</v>
      </c>
      <c r="I1365" s="102"/>
      <c r="J1365" s="445"/>
      <c r="K1365" s="258">
        <f>ROUND(SUMIF('VGT-Bewegungsdaten'!B:B,A1365,'VGT-Bewegungsdaten'!D:D),3)</f>
        <v>0</v>
      </c>
      <c r="L1365" s="259">
        <f>ROUND(SUMIF('VGT-Bewegungsdaten'!B:B,$A1365,'VGT-Bewegungsdaten'!E:E),5)</f>
        <v>0</v>
      </c>
      <c r="N1365" s="298" t="s">
        <v>4918</v>
      </c>
      <c r="O1365" s="298" t="s">
        <v>4925</v>
      </c>
      <c r="P1365" s="261">
        <f>ROUND(SUMIF('AV-Bewegungsdaten'!B:B,A1365,'AV-Bewegungsdaten'!D:D),3)</f>
        <v>0</v>
      </c>
      <c r="Q1365" s="259">
        <f>ROUND(SUMIF('AV-Bewegungsdaten'!B:B,$A1365,'AV-Bewegungsdaten'!E:E),5)</f>
        <v>0</v>
      </c>
      <c r="S1365" s="444"/>
      <c r="T1365" s="444"/>
      <c r="U1365" s="261">
        <f>ROUND(SUMIF('DV-Bewegungsdaten'!B:B,A1365,'DV-Bewegungsdaten'!D:D),3)</f>
        <v>0</v>
      </c>
      <c r="V1365" s="259">
        <f>ROUND(SUMIF('DV-Bewegungsdaten'!B:B,A1365,'DV-Bewegungsdaten'!E:E),5)</f>
        <v>0</v>
      </c>
      <c r="X1365" s="444"/>
      <c r="Y1365" s="444"/>
      <c r="AK1365" s="305"/>
    </row>
    <row r="1366" spans="1:37" ht="15" customHeight="1" x14ac:dyDescent="0.25">
      <c r="A1366" s="103" t="s">
        <v>653</v>
      </c>
      <c r="B1366" s="101" t="s">
        <v>2068</v>
      </c>
      <c r="C1366" s="101" t="s">
        <v>3991</v>
      </c>
      <c r="D1366" s="101" t="s">
        <v>1940</v>
      </c>
      <c r="E1366" s="101" t="s">
        <v>1536</v>
      </c>
      <c r="F1366" s="102">
        <v>26.67</v>
      </c>
      <c r="G1366" s="102">
        <v>26.87</v>
      </c>
      <c r="H1366" s="102">
        <v>21.34</v>
      </c>
      <c r="I1366" s="102"/>
      <c r="J1366" s="445"/>
      <c r="K1366" s="258">
        <f>ROUND(SUMIF('VGT-Bewegungsdaten'!B:B,A1366,'VGT-Bewegungsdaten'!D:D),3)</f>
        <v>0</v>
      </c>
      <c r="L1366" s="259">
        <f>ROUND(SUMIF('VGT-Bewegungsdaten'!B:B,$A1366,'VGT-Bewegungsdaten'!E:E),5)</f>
        <v>0</v>
      </c>
      <c r="N1366" s="298" t="s">
        <v>4918</v>
      </c>
      <c r="O1366" s="298" t="s">
        <v>4925</v>
      </c>
      <c r="P1366" s="261">
        <f>ROUND(SUMIF('AV-Bewegungsdaten'!B:B,A1366,'AV-Bewegungsdaten'!D:D),3)</f>
        <v>0</v>
      </c>
      <c r="Q1366" s="259">
        <f>ROUND(SUMIF('AV-Bewegungsdaten'!B:B,$A1366,'AV-Bewegungsdaten'!E:E),5)</f>
        <v>0</v>
      </c>
      <c r="S1366" s="444"/>
      <c r="T1366" s="444"/>
      <c r="U1366" s="261">
        <f>ROUND(SUMIF('DV-Bewegungsdaten'!B:B,A1366,'DV-Bewegungsdaten'!D:D),3)</f>
        <v>0</v>
      </c>
      <c r="V1366" s="259">
        <f>ROUND(SUMIF('DV-Bewegungsdaten'!B:B,A1366,'DV-Bewegungsdaten'!E:E),5)</f>
        <v>0</v>
      </c>
      <c r="X1366" s="444"/>
      <c r="Y1366" s="444"/>
      <c r="AK1366" s="305"/>
    </row>
    <row r="1367" spans="1:37" ht="15" customHeight="1" x14ac:dyDescent="0.25">
      <c r="A1367" s="103" t="s">
        <v>2768</v>
      </c>
      <c r="B1367" s="101" t="s">
        <v>2068</v>
      </c>
      <c r="C1367" s="101" t="s">
        <v>3991</v>
      </c>
      <c r="D1367" s="101" t="s">
        <v>2687</v>
      </c>
      <c r="E1367" s="101" t="s">
        <v>2536</v>
      </c>
      <c r="F1367" s="102">
        <v>26.64</v>
      </c>
      <c r="G1367" s="102">
        <v>26.84</v>
      </c>
      <c r="H1367" s="102">
        <v>21.31</v>
      </c>
      <c r="I1367" s="102"/>
      <c r="J1367" s="445"/>
      <c r="K1367" s="258">
        <f>ROUND(SUMIF('VGT-Bewegungsdaten'!B:B,A1367,'VGT-Bewegungsdaten'!D:D),3)</f>
        <v>0</v>
      </c>
      <c r="L1367" s="259">
        <f>ROUND(SUMIF('VGT-Bewegungsdaten'!B:B,$A1367,'VGT-Bewegungsdaten'!E:E),5)</f>
        <v>0</v>
      </c>
      <c r="N1367" s="298" t="s">
        <v>4918</v>
      </c>
      <c r="O1367" s="298" t="s">
        <v>4925</v>
      </c>
      <c r="P1367" s="261">
        <f>ROUND(SUMIF('AV-Bewegungsdaten'!B:B,A1367,'AV-Bewegungsdaten'!D:D),3)</f>
        <v>0</v>
      </c>
      <c r="Q1367" s="259">
        <f>ROUND(SUMIF('AV-Bewegungsdaten'!B:B,$A1367,'AV-Bewegungsdaten'!E:E),5)</f>
        <v>0</v>
      </c>
      <c r="S1367" s="444"/>
      <c r="T1367" s="444"/>
      <c r="U1367" s="261">
        <f>ROUND(SUMIF('DV-Bewegungsdaten'!B:B,A1367,'DV-Bewegungsdaten'!D:D),3)</f>
        <v>0</v>
      </c>
      <c r="V1367" s="259">
        <f>ROUND(SUMIF('DV-Bewegungsdaten'!B:B,A1367,'DV-Bewegungsdaten'!E:E),5)</f>
        <v>0</v>
      </c>
      <c r="X1367" s="444"/>
      <c r="Y1367" s="444"/>
      <c r="AK1367" s="305"/>
    </row>
    <row r="1368" spans="1:37" ht="15" customHeight="1" x14ac:dyDescent="0.25">
      <c r="A1368" s="103" t="s">
        <v>3511</v>
      </c>
      <c r="B1368" s="101" t="s">
        <v>2068</v>
      </c>
      <c r="C1368" s="101" t="s">
        <v>3991</v>
      </c>
      <c r="D1368" s="101" t="s">
        <v>3430</v>
      </c>
      <c r="E1368" s="101" t="s">
        <v>3279</v>
      </c>
      <c r="F1368" s="102">
        <v>26.61</v>
      </c>
      <c r="G1368" s="102">
        <v>26.81</v>
      </c>
      <c r="H1368" s="102">
        <v>21.29</v>
      </c>
      <c r="I1368" s="102"/>
      <c r="J1368" s="445"/>
      <c r="K1368" s="258">
        <f>ROUND(SUMIF('VGT-Bewegungsdaten'!B:B,A1368,'VGT-Bewegungsdaten'!D:D),3)</f>
        <v>0</v>
      </c>
      <c r="L1368" s="259">
        <f>ROUND(SUMIF('VGT-Bewegungsdaten'!B:B,$A1368,'VGT-Bewegungsdaten'!E:E),5)</f>
        <v>0</v>
      </c>
      <c r="N1368" s="298" t="s">
        <v>4918</v>
      </c>
      <c r="O1368" s="298" t="s">
        <v>4925</v>
      </c>
      <c r="P1368" s="261">
        <f>ROUND(SUMIF('AV-Bewegungsdaten'!B:B,A1368,'AV-Bewegungsdaten'!D:D),3)</f>
        <v>0</v>
      </c>
      <c r="Q1368" s="259">
        <f>ROUND(SUMIF('AV-Bewegungsdaten'!B:B,$A1368,'AV-Bewegungsdaten'!E:E),5)</f>
        <v>0</v>
      </c>
      <c r="S1368" s="444"/>
      <c r="T1368" s="444"/>
      <c r="U1368" s="261">
        <f>ROUND(SUMIF('DV-Bewegungsdaten'!B:B,A1368,'DV-Bewegungsdaten'!D:D),3)</f>
        <v>0</v>
      </c>
      <c r="V1368" s="259">
        <f>ROUND(SUMIF('DV-Bewegungsdaten'!B:B,A1368,'DV-Bewegungsdaten'!E:E),5)</f>
        <v>0</v>
      </c>
      <c r="X1368" s="444"/>
      <c r="Y1368" s="444"/>
      <c r="AK1368" s="305"/>
    </row>
    <row r="1369" spans="1:37" ht="15" customHeight="1" x14ac:dyDescent="0.25">
      <c r="A1369" s="103" t="s">
        <v>4274</v>
      </c>
      <c r="B1369" s="101" t="s">
        <v>2068</v>
      </c>
      <c r="C1369" s="101" t="s">
        <v>3991</v>
      </c>
      <c r="D1369" s="101" t="s">
        <v>4192</v>
      </c>
      <c r="E1369" s="101" t="s">
        <v>4040</v>
      </c>
      <c r="F1369" s="102">
        <v>26.58</v>
      </c>
      <c r="G1369" s="102">
        <v>26.779999999999998</v>
      </c>
      <c r="H1369" s="102">
        <v>21.26</v>
      </c>
      <c r="I1369" s="102"/>
      <c r="J1369" s="445"/>
      <c r="K1369" s="258">
        <f>ROUND(SUMIF('VGT-Bewegungsdaten'!B:B,A1369,'VGT-Bewegungsdaten'!D:D),3)</f>
        <v>0</v>
      </c>
      <c r="L1369" s="259">
        <f>ROUND(SUMIF('VGT-Bewegungsdaten'!B:B,$A1369,'VGT-Bewegungsdaten'!E:E),5)</f>
        <v>0</v>
      </c>
      <c r="N1369" s="298" t="s">
        <v>4918</v>
      </c>
      <c r="O1369" s="298" t="s">
        <v>4925</v>
      </c>
      <c r="P1369" s="261">
        <f>ROUND(SUMIF('AV-Bewegungsdaten'!B:B,A1369,'AV-Bewegungsdaten'!D:D),3)</f>
        <v>0</v>
      </c>
      <c r="Q1369" s="259">
        <f>ROUND(SUMIF('AV-Bewegungsdaten'!B:B,$A1369,'AV-Bewegungsdaten'!E:E),5)</f>
        <v>0</v>
      </c>
      <c r="S1369" s="444"/>
      <c r="T1369" s="444"/>
      <c r="U1369" s="261">
        <f>ROUND(SUMIF('DV-Bewegungsdaten'!B:B,A1369,'DV-Bewegungsdaten'!D:D),3)</f>
        <v>0</v>
      </c>
      <c r="V1369" s="259">
        <f>ROUND(SUMIF('DV-Bewegungsdaten'!B:B,A1369,'DV-Bewegungsdaten'!E:E),5)</f>
        <v>0</v>
      </c>
      <c r="X1369" s="444"/>
      <c r="Y1369" s="444"/>
      <c r="AK1369" s="305"/>
    </row>
    <row r="1370" spans="1:37" ht="15" customHeight="1" x14ac:dyDescent="0.25">
      <c r="A1370" s="103" t="s">
        <v>7105</v>
      </c>
      <c r="B1370" s="101" t="s">
        <v>2068</v>
      </c>
      <c r="C1370" s="101" t="s">
        <v>3991</v>
      </c>
      <c r="D1370" s="101" t="s">
        <v>7106</v>
      </c>
      <c r="E1370" s="101" t="s">
        <v>6961</v>
      </c>
      <c r="F1370" s="102">
        <v>26.360000000000003</v>
      </c>
      <c r="G1370" s="102">
        <v>26.560000000000002</v>
      </c>
      <c r="H1370" s="102">
        <v>21.09</v>
      </c>
      <c r="I1370" s="102"/>
      <c r="J1370" s="445"/>
      <c r="K1370" s="258">
        <f>ROUND(SUMIF('VGT-Bewegungsdaten'!B:B,A1370,'VGT-Bewegungsdaten'!D:D),3)</f>
        <v>0</v>
      </c>
      <c r="L1370" s="259">
        <f>ROUND(SUMIF('VGT-Bewegungsdaten'!B:B,$A1370,'VGT-Bewegungsdaten'!E:E),5)</f>
        <v>0</v>
      </c>
      <c r="N1370" s="298" t="s">
        <v>4918</v>
      </c>
      <c r="O1370" s="298" t="s">
        <v>4925</v>
      </c>
      <c r="P1370" s="261">
        <f>ROUND(SUMIF('AV-Bewegungsdaten'!B:B,A1370,'AV-Bewegungsdaten'!D:D),3)</f>
        <v>0</v>
      </c>
      <c r="Q1370" s="259">
        <f>ROUND(SUMIF('AV-Bewegungsdaten'!B:B,$A1370,'AV-Bewegungsdaten'!E:E),5)</f>
        <v>0</v>
      </c>
      <c r="S1370" s="444"/>
      <c r="T1370" s="444"/>
      <c r="U1370" s="261">
        <f>ROUND(SUMIF('DV-Bewegungsdaten'!B:B,A1370,'DV-Bewegungsdaten'!D:D),3)</f>
        <v>0</v>
      </c>
      <c r="V1370" s="259">
        <f>ROUND(SUMIF('DV-Bewegungsdaten'!B:B,A1370,'DV-Bewegungsdaten'!E:E),5)</f>
        <v>0</v>
      </c>
      <c r="X1370" s="444"/>
      <c r="Y1370" s="444"/>
      <c r="AK1370" s="305"/>
    </row>
    <row r="1371" spans="1:37" ht="15" customHeight="1" x14ac:dyDescent="0.25">
      <c r="A1371" s="103" t="s">
        <v>654</v>
      </c>
      <c r="B1371" s="101" t="s">
        <v>2068</v>
      </c>
      <c r="C1371" s="101" t="s">
        <v>3991</v>
      </c>
      <c r="D1371" s="101" t="s">
        <v>1942</v>
      </c>
      <c r="E1371" s="101" t="s">
        <v>2443</v>
      </c>
      <c r="F1371" s="102">
        <v>26.67</v>
      </c>
      <c r="G1371" s="102">
        <v>26.87</v>
      </c>
      <c r="H1371" s="102">
        <v>21.34</v>
      </c>
      <c r="I1371" s="102"/>
      <c r="J1371" s="445"/>
      <c r="K1371" s="258">
        <f>ROUND(SUMIF('VGT-Bewegungsdaten'!B:B,A1371,'VGT-Bewegungsdaten'!D:D),3)</f>
        <v>0</v>
      </c>
      <c r="L1371" s="259">
        <f>ROUND(SUMIF('VGT-Bewegungsdaten'!B:B,$A1371,'VGT-Bewegungsdaten'!E:E),5)</f>
        <v>0</v>
      </c>
      <c r="N1371" s="298" t="s">
        <v>4918</v>
      </c>
      <c r="O1371" s="298" t="s">
        <v>4925</v>
      </c>
      <c r="P1371" s="261">
        <f>ROUND(SUMIF('AV-Bewegungsdaten'!B:B,A1371,'AV-Bewegungsdaten'!D:D),3)</f>
        <v>0</v>
      </c>
      <c r="Q1371" s="259">
        <f>ROUND(SUMIF('AV-Bewegungsdaten'!B:B,$A1371,'AV-Bewegungsdaten'!E:E),5)</f>
        <v>0</v>
      </c>
      <c r="S1371" s="444"/>
      <c r="T1371" s="444"/>
      <c r="U1371" s="261">
        <f>ROUND(SUMIF('DV-Bewegungsdaten'!B:B,A1371,'DV-Bewegungsdaten'!D:D),3)</f>
        <v>0</v>
      </c>
      <c r="V1371" s="259">
        <f>ROUND(SUMIF('DV-Bewegungsdaten'!B:B,A1371,'DV-Bewegungsdaten'!E:E),5)</f>
        <v>0</v>
      </c>
      <c r="X1371" s="444"/>
      <c r="Y1371" s="444"/>
      <c r="AK1371" s="305"/>
    </row>
    <row r="1372" spans="1:37" ht="15" customHeight="1" x14ac:dyDescent="0.25">
      <c r="A1372" s="103" t="s">
        <v>655</v>
      </c>
      <c r="B1372" s="101" t="s">
        <v>2068</v>
      </c>
      <c r="C1372" s="101" t="s">
        <v>3991</v>
      </c>
      <c r="D1372" s="101" t="s">
        <v>1944</v>
      </c>
      <c r="E1372" s="101" t="s">
        <v>2446</v>
      </c>
      <c r="F1372" s="102">
        <v>28.67</v>
      </c>
      <c r="G1372" s="102">
        <v>28.87</v>
      </c>
      <c r="H1372" s="102">
        <v>22.94</v>
      </c>
      <c r="I1372" s="102"/>
      <c r="J1372" s="445"/>
      <c r="K1372" s="258">
        <f>ROUND(SUMIF('VGT-Bewegungsdaten'!B:B,A1372,'VGT-Bewegungsdaten'!D:D),3)</f>
        <v>0</v>
      </c>
      <c r="L1372" s="259">
        <f>ROUND(SUMIF('VGT-Bewegungsdaten'!B:B,$A1372,'VGT-Bewegungsdaten'!E:E),5)</f>
        <v>0</v>
      </c>
      <c r="N1372" s="298" t="s">
        <v>4918</v>
      </c>
      <c r="O1372" s="298" t="s">
        <v>4925</v>
      </c>
      <c r="P1372" s="261">
        <f>ROUND(SUMIF('AV-Bewegungsdaten'!B:B,A1372,'AV-Bewegungsdaten'!D:D),3)</f>
        <v>0</v>
      </c>
      <c r="Q1372" s="259">
        <f>ROUND(SUMIF('AV-Bewegungsdaten'!B:B,$A1372,'AV-Bewegungsdaten'!E:E),5)</f>
        <v>0</v>
      </c>
      <c r="S1372" s="444"/>
      <c r="T1372" s="444"/>
      <c r="U1372" s="261">
        <f>ROUND(SUMIF('DV-Bewegungsdaten'!B:B,A1372,'DV-Bewegungsdaten'!D:D),3)</f>
        <v>0</v>
      </c>
      <c r="V1372" s="259">
        <f>ROUND(SUMIF('DV-Bewegungsdaten'!B:B,A1372,'DV-Bewegungsdaten'!E:E),5)</f>
        <v>0</v>
      </c>
      <c r="X1372" s="444"/>
      <c r="Y1372" s="444"/>
      <c r="AK1372" s="305"/>
    </row>
    <row r="1373" spans="1:37" ht="15" customHeight="1" x14ac:dyDescent="0.25">
      <c r="A1373" s="103" t="s">
        <v>656</v>
      </c>
      <c r="B1373" s="101" t="s">
        <v>2068</v>
      </c>
      <c r="C1373" s="101" t="s">
        <v>3991</v>
      </c>
      <c r="D1373" s="101" t="s">
        <v>1946</v>
      </c>
      <c r="E1373" s="101" t="s">
        <v>1533</v>
      </c>
      <c r="F1373" s="102">
        <v>29.67</v>
      </c>
      <c r="G1373" s="102">
        <v>29.87</v>
      </c>
      <c r="H1373" s="102">
        <v>23.74</v>
      </c>
      <c r="I1373" s="102"/>
      <c r="J1373" s="445"/>
      <c r="K1373" s="258">
        <f>ROUND(SUMIF('VGT-Bewegungsdaten'!B:B,A1373,'VGT-Bewegungsdaten'!D:D),3)</f>
        <v>0</v>
      </c>
      <c r="L1373" s="259">
        <f>ROUND(SUMIF('VGT-Bewegungsdaten'!B:B,$A1373,'VGT-Bewegungsdaten'!E:E),5)</f>
        <v>0</v>
      </c>
      <c r="N1373" s="298" t="s">
        <v>4918</v>
      </c>
      <c r="O1373" s="298" t="s">
        <v>4925</v>
      </c>
      <c r="P1373" s="261">
        <f>ROUND(SUMIF('AV-Bewegungsdaten'!B:B,A1373,'AV-Bewegungsdaten'!D:D),3)</f>
        <v>0</v>
      </c>
      <c r="Q1373" s="259">
        <f>ROUND(SUMIF('AV-Bewegungsdaten'!B:B,$A1373,'AV-Bewegungsdaten'!E:E),5)</f>
        <v>0</v>
      </c>
      <c r="S1373" s="444"/>
      <c r="T1373" s="444"/>
      <c r="U1373" s="261">
        <f>ROUND(SUMIF('DV-Bewegungsdaten'!B:B,A1373,'DV-Bewegungsdaten'!D:D),3)</f>
        <v>0</v>
      </c>
      <c r="V1373" s="259">
        <f>ROUND(SUMIF('DV-Bewegungsdaten'!B:B,A1373,'DV-Bewegungsdaten'!E:E),5)</f>
        <v>0</v>
      </c>
      <c r="X1373" s="444"/>
      <c r="Y1373" s="444"/>
      <c r="AK1373" s="305"/>
    </row>
    <row r="1374" spans="1:37" ht="15" customHeight="1" x14ac:dyDescent="0.25">
      <c r="A1374" s="103" t="s">
        <v>657</v>
      </c>
      <c r="B1374" s="101" t="s">
        <v>2068</v>
      </c>
      <c r="C1374" s="101" t="s">
        <v>3991</v>
      </c>
      <c r="D1374" s="101" t="s">
        <v>1948</v>
      </c>
      <c r="E1374" s="101" t="s">
        <v>1536</v>
      </c>
      <c r="F1374" s="102">
        <v>29.67</v>
      </c>
      <c r="G1374" s="102">
        <v>29.87</v>
      </c>
      <c r="H1374" s="102">
        <v>23.74</v>
      </c>
      <c r="I1374" s="102"/>
      <c r="J1374" s="445"/>
      <c r="K1374" s="258">
        <f>ROUND(SUMIF('VGT-Bewegungsdaten'!B:B,A1374,'VGT-Bewegungsdaten'!D:D),3)</f>
        <v>0</v>
      </c>
      <c r="L1374" s="259">
        <f>ROUND(SUMIF('VGT-Bewegungsdaten'!B:B,$A1374,'VGT-Bewegungsdaten'!E:E),5)</f>
        <v>0</v>
      </c>
      <c r="N1374" s="298" t="s">
        <v>4918</v>
      </c>
      <c r="O1374" s="298" t="s">
        <v>4925</v>
      </c>
      <c r="P1374" s="261">
        <f>ROUND(SUMIF('AV-Bewegungsdaten'!B:B,A1374,'AV-Bewegungsdaten'!D:D),3)</f>
        <v>0</v>
      </c>
      <c r="Q1374" s="259">
        <f>ROUND(SUMIF('AV-Bewegungsdaten'!B:B,$A1374,'AV-Bewegungsdaten'!E:E),5)</f>
        <v>0</v>
      </c>
      <c r="S1374" s="444"/>
      <c r="T1374" s="444"/>
      <c r="U1374" s="261">
        <f>ROUND(SUMIF('DV-Bewegungsdaten'!B:B,A1374,'DV-Bewegungsdaten'!D:D),3)</f>
        <v>0</v>
      </c>
      <c r="V1374" s="259">
        <f>ROUND(SUMIF('DV-Bewegungsdaten'!B:B,A1374,'DV-Bewegungsdaten'!E:E),5)</f>
        <v>0</v>
      </c>
      <c r="X1374" s="444"/>
      <c r="Y1374" s="444"/>
      <c r="AK1374" s="305"/>
    </row>
    <row r="1375" spans="1:37" ht="15" customHeight="1" x14ac:dyDescent="0.25">
      <c r="A1375" s="103" t="s">
        <v>2769</v>
      </c>
      <c r="B1375" s="101" t="s">
        <v>2068</v>
      </c>
      <c r="C1375" s="101" t="s">
        <v>3991</v>
      </c>
      <c r="D1375" s="101" t="s">
        <v>2689</v>
      </c>
      <c r="E1375" s="101" t="s">
        <v>2536</v>
      </c>
      <c r="F1375" s="102">
        <v>29.64</v>
      </c>
      <c r="G1375" s="102">
        <v>29.84</v>
      </c>
      <c r="H1375" s="102">
        <v>23.71</v>
      </c>
      <c r="I1375" s="102"/>
      <c r="J1375" s="445"/>
      <c r="K1375" s="258">
        <f>ROUND(SUMIF('VGT-Bewegungsdaten'!B:B,A1375,'VGT-Bewegungsdaten'!D:D),3)</f>
        <v>0</v>
      </c>
      <c r="L1375" s="259">
        <f>ROUND(SUMIF('VGT-Bewegungsdaten'!B:B,$A1375,'VGT-Bewegungsdaten'!E:E),5)</f>
        <v>0</v>
      </c>
      <c r="N1375" s="298" t="s">
        <v>4918</v>
      </c>
      <c r="O1375" s="298" t="s">
        <v>4925</v>
      </c>
      <c r="P1375" s="261">
        <f>ROUND(SUMIF('AV-Bewegungsdaten'!B:B,A1375,'AV-Bewegungsdaten'!D:D),3)</f>
        <v>0</v>
      </c>
      <c r="Q1375" s="259">
        <f>ROUND(SUMIF('AV-Bewegungsdaten'!B:B,$A1375,'AV-Bewegungsdaten'!E:E),5)</f>
        <v>0</v>
      </c>
      <c r="S1375" s="444"/>
      <c r="T1375" s="444"/>
      <c r="U1375" s="261">
        <f>ROUND(SUMIF('DV-Bewegungsdaten'!B:B,A1375,'DV-Bewegungsdaten'!D:D),3)</f>
        <v>0</v>
      </c>
      <c r="V1375" s="259">
        <f>ROUND(SUMIF('DV-Bewegungsdaten'!B:B,A1375,'DV-Bewegungsdaten'!E:E),5)</f>
        <v>0</v>
      </c>
      <c r="X1375" s="444"/>
      <c r="Y1375" s="444"/>
      <c r="AK1375" s="305"/>
    </row>
    <row r="1376" spans="1:37" ht="15" customHeight="1" x14ac:dyDescent="0.25">
      <c r="A1376" s="103" t="s">
        <v>3512</v>
      </c>
      <c r="B1376" s="101" t="s">
        <v>2068</v>
      </c>
      <c r="C1376" s="101" t="s">
        <v>3991</v>
      </c>
      <c r="D1376" s="101" t="s">
        <v>3432</v>
      </c>
      <c r="E1376" s="101" t="s">
        <v>3279</v>
      </c>
      <c r="F1376" s="102">
        <v>29.61</v>
      </c>
      <c r="G1376" s="102">
        <v>29.81</v>
      </c>
      <c r="H1376" s="102">
        <v>23.69</v>
      </c>
      <c r="I1376" s="102"/>
      <c r="J1376" s="445"/>
      <c r="K1376" s="258">
        <f>ROUND(SUMIF('VGT-Bewegungsdaten'!B:B,A1376,'VGT-Bewegungsdaten'!D:D),3)</f>
        <v>0</v>
      </c>
      <c r="L1376" s="259">
        <f>ROUND(SUMIF('VGT-Bewegungsdaten'!B:B,$A1376,'VGT-Bewegungsdaten'!E:E),5)</f>
        <v>0</v>
      </c>
      <c r="N1376" s="298" t="s">
        <v>4918</v>
      </c>
      <c r="O1376" s="298" t="s">
        <v>4925</v>
      </c>
      <c r="P1376" s="261">
        <f>ROUND(SUMIF('AV-Bewegungsdaten'!B:B,A1376,'AV-Bewegungsdaten'!D:D),3)</f>
        <v>0</v>
      </c>
      <c r="Q1376" s="259">
        <f>ROUND(SUMIF('AV-Bewegungsdaten'!B:B,$A1376,'AV-Bewegungsdaten'!E:E),5)</f>
        <v>0</v>
      </c>
      <c r="S1376" s="444"/>
      <c r="T1376" s="444"/>
      <c r="U1376" s="261">
        <f>ROUND(SUMIF('DV-Bewegungsdaten'!B:B,A1376,'DV-Bewegungsdaten'!D:D),3)</f>
        <v>0</v>
      </c>
      <c r="V1376" s="259">
        <f>ROUND(SUMIF('DV-Bewegungsdaten'!B:B,A1376,'DV-Bewegungsdaten'!E:E),5)</f>
        <v>0</v>
      </c>
      <c r="X1376" s="444"/>
      <c r="Y1376" s="444"/>
      <c r="AK1376" s="305"/>
    </row>
    <row r="1377" spans="1:37" ht="15" customHeight="1" x14ac:dyDescent="0.25">
      <c r="A1377" s="103" t="s">
        <v>4275</v>
      </c>
      <c r="B1377" s="101" t="s">
        <v>2068</v>
      </c>
      <c r="C1377" s="101" t="s">
        <v>3991</v>
      </c>
      <c r="D1377" s="101" t="s">
        <v>4194</v>
      </c>
      <c r="E1377" s="101" t="s">
        <v>4040</v>
      </c>
      <c r="F1377" s="102">
        <v>29.58</v>
      </c>
      <c r="G1377" s="102">
        <v>29.779999999999998</v>
      </c>
      <c r="H1377" s="102">
        <v>23.66</v>
      </c>
      <c r="I1377" s="102"/>
      <c r="J1377" s="445"/>
      <c r="K1377" s="258">
        <f>ROUND(SUMIF('VGT-Bewegungsdaten'!B:B,A1377,'VGT-Bewegungsdaten'!D:D),3)</f>
        <v>0</v>
      </c>
      <c r="L1377" s="259">
        <f>ROUND(SUMIF('VGT-Bewegungsdaten'!B:B,$A1377,'VGT-Bewegungsdaten'!E:E),5)</f>
        <v>0</v>
      </c>
      <c r="N1377" s="298" t="s">
        <v>4918</v>
      </c>
      <c r="O1377" s="298" t="s">
        <v>4925</v>
      </c>
      <c r="P1377" s="261">
        <f>ROUND(SUMIF('AV-Bewegungsdaten'!B:B,A1377,'AV-Bewegungsdaten'!D:D),3)</f>
        <v>0</v>
      </c>
      <c r="Q1377" s="259">
        <f>ROUND(SUMIF('AV-Bewegungsdaten'!B:B,$A1377,'AV-Bewegungsdaten'!E:E),5)</f>
        <v>0</v>
      </c>
      <c r="S1377" s="444"/>
      <c r="T1377" s="444"/>
      <c r="U1377" s="261">
        <f>ROUND(SUMIF('DV-Bewegungsdaten'!B:B,A1377,'DV-Bewegungsdaten'!D:D),3)</f>
        <v>0</v>
      </c>
      <c r="V1377" s="259">
        <f>ROUND(SUMIF('DV-Bewegungsdaten'!B:B,A1377,'DV-Bewegungsdaten'!E:E),5)</f>
        <v>0</v>
      </c>
      <c r="X1377" s="444"/>
      <c r="Y1377" s="444"/>
      <c r="AK1377" s="305"/>
    </row>
    <row r="1378" spans="1:37" ht="15" customHeight="1" x14ac:dyDescent="0.25">
      <c r="A1378" s="103" t="s">
        <v>658</v>
      </c>
      <c r="B1378" s="101" t="s">
        <v>2068</v>
      </c>
      <c r="C1378" s="101" t="s">
        <v>3991</v>
      </c>
      <c r="D1378" s="101" t="s">
        <v>1950</v>
      </c>
      <c r="E1378" s="101" t="s">
        <v>2443</v>
      </c>
      <c r="F1378" s="102">
        <v>27.67</v>
      </c>
      <c r="G1378" s="102">
        <v>27.87</v>
      </c>
      <c r="H1378" s="102">
        <v>22.14</v>
      </c>
      <c r="I1378" s="102"/>
      <c r="J1378" s="445"/>
      <c r="K1378" s="258">
        <f>ROUND(SUMIF('VGT-Bewegungsdaten'!B:B,A1378,'VGT-Bewegungsdaten'!D:D),3)</f>
        <v>0</v>
      </c>
      <c r="L1378" s="259">
        <f>ROUND(SUMIF('VGT-Bewegungsdaten'!B:B,$A1378,'VGT-Bewegungsdaten'!E:E),5)</f>
        <v>0</v>
      </c>
      <c r="N1378" s="298" t="s">
        <v>4918</v>
      </c>
      <c r="O1378" s="298" t="s">
        <v>4925</v>
      </c>
      <c r="P1378" s="261">
        <f>ROUND(SUMIF('AV-Bewegungsdaten'!B:B,A1378,'AV-Bewegungsdaten'!D:D),3)</f>
        <v>0</v>
      </c>
      <c r="Q1378" s="259">
        <f>ROUND(SUMIF('AV-Bewegungsdaten'!B:B,$A1378,'AV-Bewegungsdaten'!E:E),5)</f>
        <v>0</v>
      </c>
      <c r="S1378" s="444"/>
      <c r="T1378" s="444"/>
      <c r="U1378" s="261">
        <f>ROUND(SUMIF('DV-Bewegungsdaten'!B:B,A1378,'DV-Bewegungsdaten'!D:D),3)</f>
        <v>0</v>
      </c>
      <c r="V1378" s="259">
        <f>ROUND(SUMIF('DV-Bewegungsdaten'!B:B,A1378,'DV-Bewegungsdaten'!E:E),5)</f>
        <v>0</v>
      </c>
      <c r="X1378" s="444"/>
      <c r="Y1378" s="444"/>
      <c r="AK1378" s="305"/>
    </row>
    <row r="1379" spans="1:37" ht="15" customHeight="1" x14ac:dyDescent="0.25">
      <c r="A1379" s="103" t="s">
        <v>659</v>
      </c>
      <c r="B1379" s="101" t="s">
        <v>2068</v>
      </c>
      <c r="C1379" s="101" t="s">
        <v>3991</v>
      </c>
      <c r="D1379" s="101" t="s">
        <v>1952</v>
      </c>
      <c r="E1379" s="101" t="s">
        <v>2446</v>
      </c>
      <c r="F1379" s="102">
        <v>29.67</v>
      </c>
      <c r="G1379" s="102">
        <v>29.87</v>
      </c>
      <c r="H1379" s="102">
        <v>23.74</v>
      </c>
      <c r="I1379" s="102"/>
      <c r="J1379" s="445"/>
      <c r="K1379" s="258">
        <f>ROUND(SUMIF('VGT-Bewegungsdaten'!B:B,A1379,'VGT-Bewegungsdaten'!D:D),3)</f>
        <v>0</v>
      </c>
      <c r="L1379" s="259">
        <f>ROUND(SUMIF('VGT-Bewegungsdaten'!B:B,$A1379,'VGT-Bewegungsdaten'!E:E),5)</f>
        <v>0</v>
      </c>
      <c r="N1379" s="298" t="s">
        <v>4918</v>
      </c>
      <c r="O1379" s="298" t="s">
        <v>4925</v>
      </c>
      <c r="P1379" s="261">
        <f>ROUND(SUMIF('AV-Bewegungsdaten'!B:B,A1379,'AV-Bewegungsdaten'!D:D),3)</f>
        <v>0</v>
      </c>
      <c r="Q1379" s="259">
        <f>ROUND(SUMIF('AV-Bewegungsdaten'!B:B,$A1379,'AV-Bewegungsdaten'!E:E),5)</f>
        <v>0</v>
      </c>
      <c r="S1379" s="444"/>
      <c r="T1379" s="444"/>
      <c r="U1379" s="261">
        <f>ROUND(SUMIF('DV-Bewegungsdaten'!B:B,A1379,'DV-Bewegungsdaten'!D:D),3)</f>
        <v>0</v>
      </c>
      <c r="V1379" s="259">
        <f>ROUND(SUMIF('DV-Bewegungsdaten'!B:B,A1379,'DV-Bewegungsdaten'!E:E),5)</f>
        <v>0</v>
      </c>
      <c r="X1379" s="444"/>
      <c r="Y1379" s="444"/>
      <c r="AK1379" s="305"/>
    </row>
    <row r="1380" spans="1:37" ht="15" customHeight="1" x14ac:dyDescent="0.25">
      <c r="A1380" s="103" t="s">
        <v>660</v>
      </c>
      <c r="B1380" s="101" t="s">
        <v>2068</v>
      </c>
      <c r="C1380" s="101" t="s">
        <v>3991</v>
      </c>
      <c r="D1380" s="101" t="s">
        <v>1954</v>
      </c>
      <c r="E1380" s="101" t="s">
        <v>1533</v>
      </c>
      <c r="F1380" s="102">
        <v>30.67</v>
      </c>
      <c r="G1380" s="102">
        <v>30.87</v>
      </c>
      <c r="H1380" s="102">
        <v>24.54</v>
      </c>
      <c r="I1380" s="102"/>
      <c r="J1380" s="445"/>
      <c r="K1380" s="258">
        <f>ROUND(SUMIF('VGT-Bewegungsdaten'!B:B,A1380,'VGT-Bewegungsdaten'!D:D),3)</f>
        <v>0</v>
      </c>
      <c r="L1380" s="259">
        <f>ROUND(SUMIF('VGT-Bewegungsdaten'!B:B,$A1380,'VGT-Bewegungsdaten'!E:E),5)</f>
        <v>0</v>
      </c>
      <c r="N1380" s="298" t="s">
        <v>4918</v>
      </c>
      <c r="O1380" s="298" t="s">
        <v>4925</v>
      </c>
      <c r="P1380" s="261">
        <f>ROUND(SUMIF('AV-Bewegungsdaten'!B:B,A1380,'AV-Bewegungsdaten'!D:D),3)</f>
        <v>0</v>
      </c>
      <c r="Q1380" s="259">
        <f>ROUND(SUMIF('AV-Bewegungsdaten'!B:B,$A1380,'AV-Bewegungsdaten'!E:E),5)</f>
        <v>0</v>
      </c>
      <c r="S1380" s="444"/>
      <c r="T1380" s="444"/>
      <c r="U1380" s="261">
        <f>ROUND(SUMIF('DV-Bewegungsdaten'!B:B,A1380,'DV-Bewegungsdaten'!D:D),3)</f>
        <v>0</v>
      </c>
      <c r="V1380" s="259">
        <f>ROUND(SUMIF('DV-Bewegungsdaten'!B:B,A1380,'DV-Bewegungsdaten'!E:E),5)</f>
        <v>0</v>
      </c>
      <c r="X1380" s="444"/>
      <c r="Y1380" s="444"/>
      <c r="AK1380" s="305"/>
    </row>
    <row r="1381" spans="1:37" ht="15" customHeight="1" x14ac:dyDescent="0.25">
      <c r="A1381" s="103" t="s">
        <v>661</v>
      </c>
      <c r="B1381" s="101" t="s">
        <v>2068</v>
      </c>
      <c r="C1381" s="101" t="s">
        <v>3991</v>
      </c>
      <c r="D1381" s="101" t="s">
        <v>1956</v>
      </c>
      <c r="E1381" s="101" t="s">
        <v>1536</v>
      </c>
      <c r="F1381" s="102">
        <v>30.67</v>
      </c>
      <c r="G1381" s="102">
        <v>30.87</v>
      </c>
      <c r="H1381" s="102">
        <v>24.54</v>
      </c>
      <c r="I1381" s="102"/>
      <c r="J1381" s="445"/>
      <c r="K1381" s="258">
        <f>ROUND(SUMIF('VGT-Bewegungsdaten'!B:B,A1381,'VGT-Bewegungsdaten'!D:D),3)</f>
        <v>0</v>
      </c>
      <c r="L1381" s="259">
        <f>ROUND(SUMIF('VGT-Bewegungsdaten'!B:B,$A1381,'VGT-Bewegungsdaten'!E:E),5)</f>
        <v>0</v>
      </c>
      <c r="N1381" s="298" t="s">
        <v>4918</v>
      </c>
      <c r="O1381" s="298" t="s">
        <v>4925</v>
      </c>
      <c r="P1381" s="261">
        <f>ROUND(SUMIF('AV-Bewegungsdaten'!B:B,A1381,'AV-Bewegungsdaten'!D:D),3)</f>
        <v>0</v>
      </c>
      <c r="Q1381" s="259">
        <f>ROUND(SUMIF('AV-Bewegungsdaten'!B:B,$A1381,'AV-Bewegungsdaten'!E:E),5)</f>
        <v>0</v>
      </c>
      <c r="S1381" s="444"/>
      <c r="T1381" s="444"/>
      <c r="U1381" s="261">
        <f>ROUND(SUMIF('DV-Bewegungsdaten'!B:B,A1381,'DV-Bewegungsdaten'!D:D),3)</f>
        <v>0</v>
      </c>
      <c r="V1381" s="259">
        <f>ROUND(SUMIF('DV-Bewegungsdaten'!B:B,A1381,'DV-Bewegungsdaten'!E:E),5)</f>
        <v>0</v>
      </c>
      <c r="X1381" s="444"/>
      <c r="Y1381" s="444"/>
      <c r="AK1381" s="305"/>
    </row>
    <row r="1382" spans="1:37" ht="15" customHeight="1" x14ac:dyDescent="0.25">
      <c r="A1382" s="103" t="s">
        <v>2770</v>
      </c>
      <c r="B1382" s="101" t="s">
        <v>2068</v>
      </c>
      <c r="C1382" s="101" t="s">
        <v>3991</v>
      </c>
      <c r="D1382" s="101" t="s">
        <v>2691</v>
      </c>
      <c r="E1382" s="101" t="s">
        <v>2536</v>
      </c>
      <c r="F1382" s="102">
        <v>30.64</v>
      </c>
      <c r="G1382" s="102">
        <v>30.84</v>
      </c>
      <c r="H1382" s="102">
        <v>24.51</v>
      </c>
      <c r="I1382" s="102"/>
      <c r="J1382" s="445"/>
      <c r="K1382" s="258">
        <f>ROUND(SUMIF('VGT-Bewegungsdaten'!B:B,A1382,'VGT-Bewegungsdaten'!D:D),3)</f>
        <v>0</v>
      </c>
      <c r="L1382" s="259">
        <f>ROUND(SUMIF('VGT-Bewegungsdaten'!B:B,$A1382,'VGT-Bewegungsdaten'!E:E),5)</f>
        <v>0</v>
      </c>
      <c r="N1382" s="298" t="s">
        <v>4918</v>
      </c>
      <c r="O1382" s="298" t="s">
        <v>4925</v>
      </c>
      <c r="P1382" s="261">
        <f>ROUND(SUMIF('AV-Bewegungsdaten'!B:B,A1382,'AV-Bewegungsdaten'!D:D),3)</f>
        <v>0</v>
      </c>
      <c r="Q1382" s="259">
        <f>ROUND(SUMIF('AV-Bewegungsdaten'!B:B,$A1382,'AV-Bewegungsdaten'!E:E),5)</f>
        <v>0</v>
      </c>
      <c r="S1382" s="444"/>
      <c r="T1382" s="444"/>
      <c r="U1382" s="261">
        <f>ROUND(SUMIF('DV-Bewegungsdaten'!B:B,A1382,'DV-Bewegungsdaten'!D:D),3)</f>
        <v>0</v>
      </c>
      <c r="V1382" s="259">
        <f>ROUND(SUMIF('DV-Bewegungsdaten'!B:B,A1382,'DV-Bewegungsdaten'!E:E),5)</f>
        <v>0</v>
      </c>
      <c r="X1382" s="444"/>
      <c r="Y1382" s="444"/>
      <c r="AK1382" s="305"/>
    </row>
    <row r="1383" spans="1:37" ht="15" customHeight="1" x14ac:dyDescent="0.25">
      <c r="A1383" s="103" t="s">
        <v>3513</v>
      </c>
      <c r="B1383" s="101" t="s">
        <v>2068</v>
      </c>
      <c r="C1383" s="101" t="s">
        <v>3991</v>
      </c>
      <c r="D1383" s="101" t="s">
        <v>3434</v>
      </c>
      <c r="E1383" s="101" t="s">
        <v>3279</v>
      </c>
      <c r="F1383" s="102">
        <v>30.61</v>
      </c>
      <c r="G1383" s="102">
        <v>30.81</v>
      </c>
      <c r="H1383" s="102">
        <v>24.49</v>
      </c>
      <c r="I1383" s="102"/>
      <c r="J1383" s="445"/>
      <c r="K1383" s="258">
        <f>ROUND(SUMIF('VGT-Bewegungsdaten'!B:B,A1383,'VGT-Bewegungsdaten'!D:D),3)</f>
        <v>0</v>
      </c>
      <c r="L1383" s="259">
        <f>ROUND(SUMIF('VGT-Bewegungsdaten'!B:B,$A1383,'VGT-Bewegungsdaten'!E:E),5)</f>
        <v>0</v>
      </c>
      <c r="N1383" s="298" t="s">
        <v>4918</v>
      </c>
      <c r="O1383" s="298" t="s">
        <v>4925</v>
      </c>
      <c r="P1383" s="261">
        <f>ROUND(SUMIF('AV-Bewegungsdaten'!B:B,A1383,'AV-Bewegungsdaten'!D:D),3)</f>
        <v>0</v>
      </c>
      <c r="Q1383" s="259">
        <f>ROUND(SUMIF('AV-Bewegungsdaten'!B:B,$A1383,'AV-Bewegungsdaten'!E:E),5)</f>
        <v>0</v>
      </c>
      <c r="S1383" s="444"/>
      <c r="T1383" s="444"/>
      <c r="U1383" s="261">
        <f>ROUND(SUMIF('DV-Bewegungsdaten'!B:B,A1383,'DV-Bewegungsdaten'!D:D),3)</f>
        <v>0</v>
      </c>
      <c r="V1383" s="259">
        <f>ROUND(SUMIF('DV-Bewegungsdaten'!B:B,A1383,'DV-Bewegungsdaten'!E:E),5)</f>
        <v>0</v>
      </c>
      <c r="X1383" s="444"/>
      <c r="Y1383" s="444"/>
      <c r="AK1383" s="305"/>
    </row>
    <row r="1384" spans="1:37" ht="15" customHeight="1" x14ac:dyDescent="0.25">
      <c r="A1384" s="103" t="s">
        <v>4276</v>
      </c>
      <c r="B1384" s="101" t="s">
        <v>2068</v>
      </c>
      <c r="C1384" s="101" t="s">
        <v>3991</v>
      </c>
      <c r="D1384" s="101" t="s">
        <v>4196</v>
      </c>
      <c r="E1384" s="101" t="s">
        <v>4040</v>
      </c>
      <c r="F1384" s="102">
        <v>30.58</v>
      </c>
      <c r="G1384" s="102">
        <v>30.779999999999998</v>
      </c>
      <c r="H1384" s="102">
        <v>24.46</v>
      </c>
      <c r="I1384" s="102"/>
      <c r="J1384" s="445"/>
      <c r="K1384" s="258">
        <f>ROUND(SUMIF('VGT-Bewegungsdaten'!B:B,A1384,'VGT-Bewegungsdaten'!D:D),3)</f>
        <v>0</v>
      </c>
      <c r="L1384" s="259">
        <f>ROUND(SUMIF('VGT-Bewegungsdaten'!B:B,$A1384,'VGT-Bewegungsdaten'!E:E),5)</f>
        <v>0</v>
      </c>
      <c r="N1384" s="298" t="s">
        <v>4918</v>
      </c>
      <c r="O1384" s="298" t="s">
        <v>4925</v>
      </c>
      <c r="P1384" s="261">
        <f>ROUND(SUMIF('AV-Bewegungsdaten'!B:B,A1384,'AV-Bewegungsdaten'!D:D),3)</f>
        <v>0</v>
      </c>
      <c r="Q1384" s="259">
        <f>ROUND(SUMIF('AV-Bewegungsdaten'!B:B,$A1384,'AV-Bewegungsdaten'!E:E),5)</f>
        <v>0</v>
      </c>
      <c r="S1384" s="444"/>
      <c r="T1384" s="444"/>
      <c r="U1384" s="261">
        <f>ROUND(SUMIF('DV-Bewegungsdaten'!B:B,A1384,'DV-Bewegungsdaten'!D:D),3)</f>
        <v>0</v>
      </c>
      <c r="V1384" s="259">
        <f>ROUND(SUMIF('DV-Bewegungsdaten'!B:B,A1384,'DV-Bewegungsdaten'!E:E),5)</f>
        <v>0</v>
      </c>
      <c r="X1384" s="444"/>
      <c r="Y1384" s="444"/>
      <c r="AK1384" s="305"/>
    </row>
    <row r="1385" spans="1:37" ht="15" customHeight="1" x14ac:dyDescent="0.25">
      <c r="A1385" s="103" t="s">
        <v>2505</v>
      </c>
      <c r="B1385" s="101" t="s">
        <v>2068</v>
      </c>
      <c r="C1385" s="101" t="s">
        <v>3991</v>
      </c>
      <c r="D1385" s="101" t="s">
        <v>2458</v>
      </c>
      <c r="E1385" s="101" t="s">
        <v>2443</v>
      </c>
      <c r="F1385" s="102">
        <v>9.75</v>
      </c>
      <c r="G1385" s="102">
        <v>9.9499999999999993</v>
      </c>
      <c r="H1385" s="102">
        <v>7.8</v>
      </c>
      <c r="I1385" s="102"/>
      <c r="J1385" s="445"/>
      <c r="K1385" s="258">
        <f>ROUND(SUMIF('VGT-Bewegungsdaten'!B:B,A1385,'VGT-Bewegungsdaten'!D:D),3)</f>
        <v>0</v>
      </c>
      <c r="L1385" s="259">
        <f>ROUND(SUMIF('VGT-Bewegungsdaten'!B:B,$A1385,'VGT-Bewegungsdaten'!E:E),5)</f>
        <v>0</v>
      </c>
      <c r="N1385" s="298" t="s">
        <v>4918</v>
      </c>
      <c r="O1385" s="298" t="s">
        <v>4925</v>
      </c>
      <c r="P1385" s="261">
        <f>ROUND(SUMIF('AV-Bewegungsdaten'!B:B,A1385,'AV-Bewegungsdaten'!D:D),3)</f>
        <v>0</v>
      </c>
      <c r="Q1385" s="259">
        <f>ROUND(SUMIF('AV-Bewegungsdaten'!B:B,$A1385,'AV-Bewegungsdaten'!E:E),5)</f>
        <v>0</v>
      </c>
      <c r="S1385" s="444"/>
      <c r="T1385" s="444"/>
      <c r="U1385" s="261">
        <f>ROUND(SUMIF('DV-Bewegungsdaten'!B:B,A1385,'DV-Bewegungsdaten'!D:D),3)</f>
        <v>0</v>
      </c>
      <c r="V1385" s="259">
        <f>ROUND(SUMIF('DV-Bewegungsdaten'!B:B,A1385,'DV-Bewegungsdaten'!E:E),5)</f>
        <v>0</v>
      </c>
      <c r="X1385" s="444"/>
      <c r="Y1385" s="444"/>
      <c r="AK1385" s="305"/>
    </row>
    <row r="1386" spans="1:37" ht="15" customHeight="1" x14ac:dyDescent="0.25">
      <c r="A1386" s="103" t="s">
        <v>2506</v>
      </c>
      <c r="B1386" s="101" t="s">
        <v>2068</v>
      </c>
      <c r="C1386" s="101" t="s">
        <v>3991</v>
      </c>
      <c r="D1386" s="101" t="s">
        <v>2460</v>
      </c>
      <c r="E1386" s="101" t="s">
        <v>2446</v>
      </c>
      <c r="F1386" s="102">
        <v>11.75</v>
      </c>
      <c r="G1386" s="102">
        <v>11.95</v>
      </c>
      <c r="H1386" s="102">
        <v>9.4</v>
      </c>
      <c r="I1386" s="102"/>
      <c r="J1386" s="445"/>
      <c r="K1386" s="258">
        <f>ROUND(SUMIF('VGT-Bewegungsdaten'!B:B,A1386,'VGT-Bewegungsdaten'!D:D),3)</f>
        <v>0</v>
      </c>
      <c r="L1386" s="259">
        <f>ROUND(SUMIF('VGT-Bewegungsdaten'!B:B,$A1386,'VGT-Bewegungsdaten'!E:E),5)</f>
        <v>0</v>
      </c>
      <c r="N1386" s="298" t="s">
        <v>4918</v>
      </c>
      <c r="O1386" s="298" t="s">
        <v>4925</v>
      </c>
      <c r="P1386" s="261">
        <f>ROUND(SUMIF('AV-Bewegungsdaten'!B:B,A1386,'AV-Bewegungsdaten'!D:D),3)</f>
        <v>0</v>
      </c>
      <c r="Q1386" s="259">
        <f>ROUND(SUMIF('AV-Bewegungsdaten'!B:B,$A1386,'AV-Bewegungsdaten'!E:E),5)</f>
        <v>0</v>
      </c>
      <c r="S1386" s="444"/>
      <c r="T1386" s="444"/>
      <c r="U1386" s="261">
        <f>ROUND(SUMIF('DV-Bewegungsdaten'!B:B,A1386,'DV-Bewegungsdaten'!D:D),3)</f>
        <v>0</v>
      </c>
      <c r="V1386" s="259">
        <f>ROUND(SUMIF('DV-Bewegungsdaten'!B:B,A1386,'DV-Bewegungsdaten'!E:E),5)</f>
        <v>0</v>
      </c>
      <c r="X1386" s="444"/>
      <c r="Y1386" s="444"/>
      <c r="AK1386" s="305"/>
    </row>
    <row r="1387" spans="1:37" ht="15" customHeight="1" x14ac:dyDescent="0.25">
      <c r="A1387" s="103" t="s">
        <v>662</v>
      </c>
      <c r="B1387" s="101" t="s">
        <v>2068</v>
      </c>
      <c r="C1387" s="101" t="s">
        <v>3991</v>
      </c>
      <c r="D1387" s="101" t="s">
        <v>1958</v>
      </c>
      <c r="E1387" s="101" t="s">
        <v>1533</v>
      </c>
      <c r="F1387" s="102">
        <v>12.75</v>
      </c>
      <c r="G1387" s="102">
        <v>12.95</v>
      </c>
      <c r="H1387" s="102">
        <v>10.199999999999999</v>
      </c>
      <c r="I1387" s="102"/>
      <c r="J1387" s="445"/>
      <c r="K1387" s="258">
        <f>ROUND(SUMIF('VGT-Bewegungsdaten'!B:B,A1387,'VGT-Bewegungsdaten'!D:D),3)</f>
        <v>0</v>
      </c>
      <c r="L1387" s="259">
        <f>ROUND(SUMIF('VGT-Bewegungsdaten'!B:B,$A1387,'VGT-Bewegungsdaten'!E:E),5)</f>
        <v>0</v>
      </c>
      <c r="N1387" s="298" t="s">
        <v>4918</v>
      </c>
      <c r="O1387" s="298" t="s">
        <v>4925</v>
      </c>
      <c r="P1387" s="261">
        <f>ROUND(SUMIF('AV-Bewegungsdaten'!B:B,A1387,'AV-Bewegungsdaten'!D:D),3)</f>
        <v>0</v>
      </c>
      <c r="Q1387" s="259">
        <f>ROUND(SUMIF('AV-Bewegungsdaten'!B:B,$A1387,'AV-Bewegungsdaten'!E:E),5)</f>
        <v>0</v>
      </c>
      <c r="S1387" s="444"/>
      <c r="T1387" s="444"/>
      <c r="U1387" s="261">
        <f>ROUND(SUMIF('DV-Bewegungsdaten'!B:B,A1387,'DV-Bewegungsdaten'!D:D),3)</f>
        <v>0</v>
      </c>
      <c r="V1387" s="259">
        <f>ROUND(SUMIF('DV-Bewegungsdaten'!B:B,A1387,'DV-Bewegungsdaten'!E:E),5)</f>
        <v>0</v>
      </c>
      <c r="X1387" s="444"/>
      <c r="Y1387" s="444"/>
      <c r="AK1387" s="305"/>
    </row>
    <row r="1388" spans="1:37" ht="15" customHeight="1" x14ac:dyDescent="0.25">
      <c r="A1388" s="103" t="s">
        <v>663</v>
      </c>
      <c r="B1388" s="101" t="s">
        <v>2068</v>
      </c>
      <c r="C1388" s="101" t="s">
        <v>3991</v>
      </c>
      <c r="D1388" s="101" t="s">
        <v>1960</v>
      </c>
      <c r="E1388" s="101" t="s">
        <v>1536</v>
      </c>
      <c r="F1388" s="102">
        <v>12.75</v>
      </c>
      <c r="G1388" s="102">
        <v>12.95</v>
      </c>
      <c r="H1388" s="102">
        <v>10.199999999999999</v>
      </c>
      <c r="I1388" s="102"/>
      <c r="J1388" s="445"/>
      <c r="K1388" s="258">
        <f>ROUND(SUMIF('VGT-Bewegungsdaten'!B:B,A1388,'VGT-Bewegungsdaten'!D:D),3)</f>
        <v>0</v>
      </c>
      <c r="L1388" s="259">
        <f>ROUND(SUMIF('VGT-Bewegungsdaten'!B:B,$A1388,'VGT-Bewegungsdaten'!E:E),5)</f>
        <v>0</v>
      </c>
      <c r="N1388" s="298" t="s">
        <v>4918</v>
      </c>
      <c r="O1388" s="298" t="s">
        <v>4925</v>
      </c>
      <c r="P1388" s="261">
        <f>ROUND(SUMIF('AV-Bewegungsdaten'!B:B,A1388,'AV-Bewegungsdaten'!D:D),3)</f>
        <v>0</v>
      </c>
      <c r="Q1388" s="259">
        <f>ROUND(SUMIF('AV-Bewegungsdaten'!B:B,$A1388,'AV-Bewegungsdaten'!E:E),5)</f>
        <v>0</v>
      </c>
      <c r="S1388" s="444"/>
      <c r="T1388" s="444"/>
      <c r="U1388" s="261">
        <f>ROUND(SUMIF('DV-Bewegungsdaten'!B:B,A1388,'DV-Bewegungsdaten'!D:D),3)</f>
        <v>0</v>
      </c>
      <c r="V1388" s="259">
        <f>ROUND(SUMIF('DV-Bewegungsdaten'!B:B,A1388,'DV-Bewegungsdaten'!E:E),5)</f>
        <v>0</v>
      </c>
      <c r="X1388" s="444"/>
      <c r="Y1388" s="444"/>
      <c r="AK1388" s="305"/>
    </row>
    <row r="1389" spans="1:37" ht="15" customHeight="1" x14ac:dyDescent="0.25">
      <c r="A1389" s="103" t="s">
        <v>2771</v>
      </c>
      <c r="B1389" s="101" t="s">
        <v>2068</v>
      </c>
      <c r="C1389" s="101" t="s">
        <v>3991</v>
      </c>
      <c r="D1389" s="101" t="s">
        <v>2693</v>
      </c>
      <c r="E1389" s="101" t="s">
        <v>2536</v>
      </c>
      <c r="F1389" s="102">
        <v>12.72</v>
      </c>
      <c r="G1389" s="102">
        <v>12.92</v>
      </c>
      <c r="H1389" s="102">
        <v>10.18</v>
      </c>
      <c r="I1389" s="102"/>
      <c r="J1389" s="445"/>
      <c r="K1389" s="258">
        <f>ROUND(SUMIF('VGT-Bewegungsdaten'!B:B,A1389,'VGT-Bewegungsdaten'!D:D),3)</f>
        <v>0</v>
      </c>
      <c r="L1389" s="259">
        <f>ROUND(SUMIF('VGT-Bewegungsdaten'!B:B,$A1389,'VGT-Bewegungsdaten'!E:E),5)</f>
        <v>0</v>
      </c>
      <c r="N1389" s="298" t="s">
        <v>4918</v>
      </c>
      <c r="O1389" s="298" t="s">
        <v>4925</v>
      </c>
      <c r="P1389" s="261">
        <f>ROUND(SUMIF('AV-Bewegungsdaten'!B:B,A1389,'AV-Bewegungsdaten'!D:D),3)</f>
        <v>0</v>
      </c>
      <c r="Q1389" s="259">
        <f>ROUND(SUMIF('AV-Bewegungsdaten'!B:B,$A1389,'AV-Bewegungsdaten'!E:E),5)</f>
        <v>0</v>
      </c>
      <c r="S1389" s="444"/>
      <c r="T1389" s="444"/>
      <c r="U1389" s="261">
        <f>ROUND(SUMIF('DV-Bewegungsdaten'!B:B,A1389,'DV-Bewegungsdaten'!D:D),3)</f>
        <v>0</v>
      </c>
      <c r="V1389" s="259">
        <f>ROUND(SUMIF('DV-Bewegungsdaten'!B:B,A1389,'DV-Bewegungsdaten'!E:E),5)</f>
        <v>0</v>
      </c>
      <c r="X1389" s="444"/>
      <c r="Y1389" s="444"/>
      <c r="AK1389" s="305"/>
    </row>
    <row r="1390" spans="1:37" ht="15" customHeight="1" x14ac:dyDescent="0.25">
      <c r="A1390" s="103" t="s">
        <v>3514</v>
      </c>
      <c r="B1390" s="101" t="s">
        <v>2068</v>
      </c>
      <c r="C1390" s="101" t="s">
        <v>3991</v>
      </c>
      <c r="D1390" s="101" t="s">
        <v>3436</v>
      </c>
      <c r="E1390" s="101" t="s">
        <v>3279</v>
      </c>
      <c r="F1390" s="102">
        <v>12.69</v>
      </c>
      <c r="G1390" s="102">
        <v>12.889999999999999</v>
      </c>
      <c r="H1390" s="102">
        <v>10.15</v>
      </c>
      <c r="I1390" s="102"/>
      <c r="J1390" s="445"/>
      <c r="K1390" s="258">
        <f>ROUND(SUMIF('VGT-Bewegungsdaten'!B:B,A1390,'VGT-Bewegungsdaten'!D:D),3)</f>
        <v>0</v>
      </c>
      <c r="L1390" s="259">
        <f>ROUND(SUMIF('VGT-Bewegungsdaten'!B:B,$A1390,'VGT-Bewegungsdaten'!E:E),5)</f>
        <v>0</v>
      </c>
      <c r="N1390" s="298" t="s">
        <v>4918</v>
      </c>
      <c r="O1390" s="298" t="s">
        <v>4925</v>
      </c>
      <c r="P1390" s="261">
        <f>ROUND(SUMIF('AV-Bewegungsdaten'!B:B,A1390,'AV-Bewegungsdaten'!D:D),3)</f>
        <v>0</v>
      </c>
      <c r="Q1390" s="259">
        <f>ROUND(SUMIF('AV-Bewegungsdaten'!B:B,$A1390,'AV-Bewegungsdaten'!E:E),5)</f>
        <v>0</v>
      </c>
      <c r="S1390" s="444"/>
      <c r="T1390" s="444"/>
      <c r="U1390" s="261">
        <f>ROUND(SUMIF('DV-Bewegungsdaten'!B:B,A1390,'DV-Bewegungsdaten'!D:D),3)</f>
        <v>0</v>
      </c>
      <c r="V1390" s="259">
        <f>ROUND(SUMIF('DV-Bewegungsdaten'!B:B,A1390,'DV-Bewegungsdaten'!E:E),5)</f>
        <v>0</v>
      </c>
      <c r="X1390" s="444"/>
      <c r="Y1390" s="444"/>
      <c r="AK1390" s="305"/>
    </row>
    <row r="1391" spans="1:37" ht="15" customHeight="1" x14ac:dyDescent="0.25">
      <c r="A1391" s="103" t="s">
        <v>4277</v>
      </c>
      <c r="B1391" s="101" t="s">
        <v>2068</v>
      </c>
      <c r="C1391" s="101" t="s">
        <v>3991</v>
      </c>
      <c r="D1391" s="101" t="s">
        <v>4198</v>
      </c>
      <c r="E1391" s="101" t="s">
        <v>4040</v>
      </c>
      <c r="F1391" s="102">
        <v>12.66</v>
      </c>
      <c r="G1391" s="102">
        <v>12.86</v>
      </c>
      <c r="H1391" s="102">
        <v>10.130000000000001</v>
      </c>
      <c r="I1391" s="102"/>
      <c r="J1391" s="445"/>
      <c r="K1391" s="258">
        <f>ROUND(SUMIF('VGT-Bewegungsdaten'!B:B,A1391,'VGT-Bewegungsdaten'!D:D),3)</f>
        <v>0</v>
      </c>
      <c r="L1391" s="259">
        <f>ROUND(SUMIF('VGT-Bewegungsdaten'!B:B,$A1391,'VGT-Bewegungsdaten'!E:E),5)</f>
        <v>0</v>
      </c>
      <c r="N1391" s="298" t="s">
        <v>4918</v>
      </c>
      <c r="O1391" s="298" t="s">
        <v>4925</v>
      </c>
      <c r="P1391" s="261">
        <f>ROUND(SUMIF('AV-Bewegungsdaten'!B:B,A1391,'AV-Bewegungsdaten'!D:D),3)</f>
        <v>0</v>
      </c>
      <c r="Q1391" s="259">
        <f>ROUND(SUMIF('AV-Bewegungsdaten'!B:B,$A1391,'AV-Bewegungsdaten'!E:E),5)</f>
        <v>0</v>
      </c>
      <c r="S1391" s="444"/>
      <c r="T1391" s="444"/>
      <c r="U1391" s="261">
        <f>ROUND(SUMIF('DV-Bewegungsdaten'!B:B,A1391,'DV-Bewegungsdaten'!D:D),3)</f>
        <v>0</v>
      </c>
      <c r="V1391" s="259">
        <f>ROUND(SUMIF('DV-Bewegungsdaten'!B:B,A1391,'DV-Bewegungsdaten'!E:E),5)</f>
        <v>0</v>
      </c>
      <c r="X1391" s="444"/>
      <c r="Y1391" s="444"/>
      <c r="AK1391" s="305"/>
    </row>
    <row r="1392" spans="1:37" ht="15" customHeight="1" x14ac:dyDescent="0.25">
      <c r="A1392" s="103" t="s">
        <v>6966</v>
      </c>
      <c r="B1392" s="101" t="s">
        <v>2068</v>
      </c>
      <c r="C1392" s="101" t="s">
        <v>3991</v>
      </c>
      <c r="D1392" s="101" t="s">
        <v>6967</v>
      </c>
      <c r="E1392" s="101" t="s">
        <v>6372</v>
      </c>
      <c r="F1392" s="102">
        <v>12.52</v>
      </c>
      <c r="G1392" s="102">
        <v>12.72</v>
      </c>
      <c r="H1392" s="102">
        <v>10.02</v>
      </c>
      <c r="I1392" s="102"/>
      <c r="J1392" s="445"/>
      <c r="K1392" s="258">
        <f>ROUND(SUMIF('VGT-Bewegungsdaten'!B:B,A1392,'VGT-Bewegungsdaten'!D:D),3)</f>
        <v>0</v>
      </c>
      <c r="L1392" s="259">
        <f>ROUND(SUMIF('VGT-Bewegungsdaten'!B:B,$A1392,'VGT-Bewegungsdaten'!E:E),5)</f>
        <v>0</v>
      </c>
      <c r="N1392" s="298" t="s">
        <v>4918</v>
      </c>
      <c r="O1392" s="298" t="s">
        <v>4925</v>
      </c>
      <c r="P1392" s="261">
        <f>ROUND(SUMIF('AV-Bewegungsdaten'!B:B,A1392,'AV-Bewegungsdaten'!D:D),3)</f>
        <v>0</v>
      </c>
      <c r="Q1392" s="259">
        <f>ROUND(SUMIF('AV-Bewegungsdaten'!B:B,$A1392,'AV-Bewegungsdaten'!E:E),5)</f>
        <v>0</v>
      </c>
      <c r="S1392" s="444"/>
      <c r="T1392" s="444"/>
      <c r="U1392" s="261">
        <f>ROUND(SUMIF('DV-Bewegungsdaten'!B:B,A1392,'DV-Bewegungsdaten'!D:D),3)</f>
        <v>0</v>
      </c>
      <c r="V1392" s="259">
        <f>ROUND(SUMIF('DV-Bewegungsdaten'!B:B,A1392,'DV-Bewegungsdaten'!E:E),5)</f>
        <v>0</v>
      </c>
      <c r="X1392" s="444"/>
      <c r="Y1392" s="444"/>
      <c r="AK1392" s="305"/>
    </row>
    <row r="1393" spans="1:37" ht="15" customHeight="1" x14ac:dyDescent="0.25">
      <c r="A1393" s="103" t="s">
        <v>664</v>
      </c>
      <c r="B1393" s="101" t="s">
        <v>2068</v>
      </c>
      <c r="C1393" s="101" t="s">
        <v>3991</v>
      </c>
      <c r="D1393" s="101" t="s">
        <v>1962</v>
      </c>
      <c r="E1393" s="101" t="s">
        <v>2443</v>
      </c>
      <c r="F1393" s="102">
        <v>10.75</v>
      </c>
      <c r="G1393" s="102">
        <v>10.95</v>
      </c>
      <c r="H1393" s="102">
        <v>8.6</v>
      </c>
      <c r="I1393" s="102"/>
      <c r="J1393" s="445"/>
      <c r="K1393" s="258">
        <f>ROUND(SUMIF('VGT-Bewegungsdaten'!B:B,A1393,'VGT-Bewegungsdaten'!D:D),3)</f>
        <v>0</v>
      </c>
      <c r="L1393" s="259">
        <f>ROUND(SUMIF('VGT-Bewegungsdaten'!B:B,$A1393,'VGT-Bewegungsdaten'!E:E),5)</f>
        <v>0</v>
      </c>
      <c r="N1393" s="298" t="s">
        <v>4918</v>
      </c>
      <c r="O1393" s="298" t="s">
        <v>4925</v>
      </c>
      <c r="P1393" s="261">
        <f>ROUND(SUMIF('AV-Bewegungsdaten'!B:B,A1393,'AV-Bewegungsdaten'!D:D),3)</f>
        <v>0</v>
      </c>
      <c r="Q1393" s="259">
        <f>ROUND(SUMIF('AV-Bewegungsdaten'!B:B,$A1393,'AV-Bewegungsdaten'!E:E),5)</f>
        <v>0</v>
      </c>
      <c r="S1393" s="444"/>
      <c r="T1393" s="444"/>
      <c r="U1393" s="261">
        <f>ROUND(SUMIF('DV-Bewegungsdaten'!B:B,A1393,'DV-Bewegungsdaten'!D:D),3)</f>
        <v>0</v>
      </c>
      <c r="V1393" s="259">
        <f>ROUND(SUMIF('DV-Bewegungsdaten'!B:B,A1393,'DV-Bewegungsdaten'!E:E),5)</f>
        <v>0</v>
      </c>
      <c r="X1393" s="444"/>
      <c r="Y1393" s="444"/>
      <c r="AK1393" s="305"/>
    </row>
    <row r="1394" spans="1:37" ht="15" customHeight="1" x14ac:dyDescent="0.25">
      <c r="A1394" s="103" t="s">
        <v>665</v>
      </c>
      <c r="B1394" s="101" t="s">
        <v>2068</v>
      </c>
      <c r="C1394" s="101" t="s">
        <v>3991</v>
      </c>
      <c r="D1394" s="101" t="s">
        <v>1964</v>
      </c>
      <c r="E1394" s="101" t="s">
        <v>2446</v>
      </c>
      <c r="F1394" s="102">
        <v>12.75</v>
      </c>
      <c r="G1394" s="102">
        <v>12.95</v>
      </c>
      <c r="H1394" s="102">
        <v>10.199999999999999</v>
      </c>
      <c r="I1394" s="102"/>
      <c r="J1394" s="445"/>
      <c r="K1394" s="258">
        <f>ROUND(SUMIF('VGT-Bewegungsdaten'!B:B,A1394,'VGT-Bewegungsdaten'!D:D),3)</f>
        <v>0</v>
      </c>
      <c r="L1394" s="259">
        <f>ROUND(SUMIF('VGT-Bewegungsdaten'!B:B,$A1394,'VGT-Bewegungsdaten'!E:E),5)</f>
        <v>0</v>
      </c>
      <c r="N1394" s="298" t="s">
        <v>4918</v>
      </c>
      <c r="O1394" s="298" t="s">
        <v>4925</v>
      </c>
      <c r="P1394" s="261">
        <f>ROUND(SUMIF('AV-Bewegungsdaten'!B:B,A1394,'AV-Bewegungsdaten'!D:D),3)</f>
        <v>0</v>
      </c>
      <c r="Q1394" s="259">
        <f>ROUND(SUMIF('AV-Bewegungsdaten'!B:B,$A1394,'AV-Bewegungsdaten'!E:E),5)</f>
        <v>0</v>
      </c>
      <c r="S1394" s="444"/>
      <c r="T1394" s="444"/>
      <c r="U1394" s="261">
        <f>ROUND(SUMIF('DV-Bewegungsdaten'!B:B,A1394,'DV-Bewegungsdaten'!D:D),3)</f>
        <v>0</v>
      </c>
      <c r="V1394" s="259">
        <f>ROUND(SUMIF('DV-Bewegungsdaten'!B:B,A1394,'DV-Bewegungsdaten'!E:E),5)</f>
        <v>0</v>
      </c>
      <c r="X1394" s="444"/>
      <c r="Y1394" s="444"/>
      <c r="AK1394" s="305"/>
    </row>
    <row r="1395" spans="1:37" ht="15" customHeight="1" x14ac:dyDescent="0.25">
      <c r="A1395" s="103" t="s">
        <v>666</v>
      </c>
      <c r="B1395" s="101" t="s">
        <v>2068</v>
      </c>
      <c r="C1395" s="101" t="s">
        <v>3991</v>
      </c>
      <c r="D1395" s="101" t="s">
        <v>1966</v>
      </c>
      <c r="E1395" s="101" t="s">
        <v>1533</v>
      </c>
      <c r="F1395" s="102">
        <v>13.75</v>
      </c>
      <c r="G1395" s="102">
        <v>13.95</v>
      </c>
      <c r="H1395" s="102">
        <v>11</v>
      </c>
      <c r="I1395" s="102"/>
      <c r="J1395" s="445"/>
      <c r="K1395" s="258">
        <f>ROUND(SUMIF('VGT-Bewegungsdaten'!B:B,A1395,'VGT-Bewegungsdaten'!D:D),3)</f>
        <v>0</v>
      </c>
      <c r="L1395" s="259">
        <f>ROUND(SUMIF('VGT-Bewegungsdaten'!B:B,$A1395,'VGT-Bewegungsdaten'!E:E),5)</f>
        <v>0</v>
      </c>
      <c r="N1395" s="298" t="s">
        <v>4918</v>
      </c>
      <c r="O1395" s="298" t="s">
        <v>4925</v>
      </c>
      <c r="P1395" s="261">
        <f>ROUND(SUMIF('AV-Bewegungsdaten'!B:B,A1395,'AV-Bewegungsdaten'!D:D),3)</f>
        <v>0</v>
      </c>
      <c r="Q1395" s="259">
        <f>ROUND(SUMIF('AV-Bewegungsdaten'!B:B,$A1395,'AV-Bewegungsdaten'!E:E),5)</f>
        <v>0</v>
      </c>
      <c r="S1395" s="444"/>
      <c r="T1395" s="444"/>
      <c r="U1395" s="261">
        <f>ROUND(SUMIF('DV-Bewegungsdaten'!B:B,A1395,'DV-Bewegungsdaten'!D:D),3)</f>
        <v>0</v>
      </c>
      <c r="V1395" s="259">
        <f>ROUND(SUMIF('DV-Bewegungsdaten'!B:B,A1395,'DV-Bewegungsdaten'!E:E),5)</f>
        <v>0</v>
      </c>
      <c r="X1395" s="444"/>
      <c r="Y1395" s="444"/>
      <c r="AK1395" s="305"/>
    </row>
    <row r="1396" spans="1:37" ht="15" customHeight="1" x14ac:dyDescent="0.25">
      <c r="A1396" s="103" t="s">
        <v>667</v>
      </c>
      <c r="B1396" s="101" t="s">
        <v>2068</v>
      </c>
      <c r="C1396" s="101" t="s">
        <v>3991</v>
      </c>
      <c r="D1396" s="101" t="s">
        <v>1968</v>
      </c>
      <c r="E1396" s="101" t="s">
        <v>1536</v>
      </c>
      <c r="F1396" s="102">
        <v>13.75</v>
      </c>
      <c r="G1396" s="102">
        <v>13.95</v>
      </c>
      <c r="H1396" s="102">
        <v>11</v>
      </c>
      <c r="I1396" s="102"/>
      <c r="J1396" s="445"/>
      <c r="K1396" s="258">
        <f>ROUND(SUMIF('VGT-Bewegungsdaten'!B:B,A1396,'VGT-Bewegungsdaten'!D:D),3)</f>
        <v>0</v>
      </c>
      <c r="L1396" s="259">
        <f>ROUND(SUMIF('VGT-Bewegungsdaten'!B:B,$A1396,'VGT-Bewegungsdaten'!E:E),5)</f>
        <v>0</v>
      </c>
      <c r="N1396" s="298" t="s">
        <v>4918</v>
      </c>
      <c r="O1396" s="298" t="s">
        <v>4925</v>
      </c>
      <c r="P1396" s="261">
        <f>ROUND(SUMIF('AV-Bewegungsdaten'!B:B,A1396,'AV-Bewegungsdaten'!D:D),3)</f>
        <v>0</v>
      </c>
      <c r="Q1396" s="259">
        <f>ROUND(SUMIF('AV-Bewegungsdaten'!B:B,$A1396,'AV-Bewegungsdaten'!E:E),5)</f>
        <v>0</v>
      </c>
      <c r="S1396" s="444"/>
      <c r="T1396" s="444"/>
      <c r="U1396" s="261">
        <f>ROUND(SUMIF('DV-Bewegungsdaten'!B:B,A1396,'DV-Bewegungsdaten'!D:D),3)</f>
        <v>0</v>
      </c>
      <c r="V1396" s="259">
        <f>ROUND(SUMIF('DV-Bewegungsdaten'!B:B,A1396,'DV-Bewegungsdaten'!E:E),5)</f>
        <v>0</v>
      </c>
      <c r="X1396" s="444"/>
      <c r="Y1396" s="444"/>
      <c r="AK1396" s="305"/>
    </row>
    <row r="1397" spans="1:37" ht="15" customHeight="1" x14ac:dyDescent="0.25">
      <c r="A1397" s="103" t="s">
        <v>2772</v>
      </c>
      <c r="B1397" s="101" t="s">
        <v>2068</v>
      </c>
      <c r="C1397" s="101" t="s">
        <v>3991</v>
      </c>
      <c r="D1397" s="101" t="s">
        <v>2695</v>
      </c>
      <c r="E1397" s="101" t="s">
        <v>2536</v>
      </c>
      <c r="F1397" s="102">
        <v>13.72</v>
      </c>
      <c r="G1397" s="102">
        <v>13.92</v>
      </c>
      <c r="H1397" s="102">
        <v>10.98</v>
      </c>
      <c r="I1397" s="102"/>
      <c r="J1397" s="445"/>
      <c r="K1397" s="258">
        <f>ROUND(SUMIF('VGT-Bewegungsdaten'!B:B,A1397,'VGT-Bewegungsdaten'!D:D),3)</f>
        <v>0</v>
      </c>
      <c r="L1397" s="259">
        <f>ROUND(SUMIF('VGT-Bewegungsdaten'!B:B,$A1397,'VGT-Bewegungsdaten'!E:E),5)</f>
        <v>0</v>
      </c>
      <c r="N1397" s="298" t="s">
        <v>4918</v>
      </c>
      <c r="O1397" s="298" t="s">
        <v>4925</v>
      </c>
      <c r="P1397" s="261">
        <f>ROUND(SUMIF('AV-Bewegungsdaten'!B:B,A1397,'AV-Bewegungsdaten'!D:D),3)</f>
        <v>0</v>
      </c>
      <c r="Q1397" s="259">
        <f>ROUND(SUMIF('AV-Bewegungsdaten'!B:B,$A1397,'AV-Bewegungsdaten'!E:E),5)</f>
        <v>0</v>
      </c>
      <c r="S1397" s="444"/>
      <c r="T1397" s="444"/>
      <c r="U1397" s="261">
        <f>ROUND(SUMIF('DV-Bewegungsdaten'!B:B,A1397,'DV-Bewegungsdaten'!D:D),3)</f>
        <v>0</v>
      </c>
      <c r="V1397" s="259">
        <f>ROUND(SUMIF('DV-Bewegungsdaten'!B:B,A1397,'DV-Bewegungsdaten'!E:E),5)</f>
        <v>0</v>
      </c>
      <c r="X1397" s="444"/>
      <c r="Y1397" s="444"/>
      <c r="AK1397" s="305"/>
    </row>
    <row r="1398" spans="1:37" ht="15" customHeight="1" x14ac:dyDescent="0.25">
      <c r="A1398" s="103" t="s">
        <v>3515</v>
      </c>
      <c r="B1398" s="101" t="s">
        <v>2068</v>
      </c>
      <c r="C1398" s="101" t="s">
        <v>3991</v>
      </c>
      <c r="D1398" s="101" t="s">
        <v>3438</v>
      </c>
      <c r="E1398" s="101" t="s">
        <v>3279</v>
      </c>
      <c r="F1398" s="102">
        <v>13.69</v>
      </c>
      <c r="G1398" s="102">
        <v>13.889999999999999</v>
      </c>
      <c r="H1398" s="102">
        <v>10.95</v>
      </c>
      <c r="I1398" s="102"/>
      <c r="J1398" s="445"/>
      <c r="K1398" s="258">
        <f>ROUND(SUMIF('VGT-Bewegungsdaten'!B:B,A1398,'VGT-Bewegungsdaten'!D:D),3)</f>
        <v>0</v>
      </c>
      <c r="L1398" s="259">
        <f>ROUND(SUMIF('VGT-Bewegungsdaten'!B:B,$A1398,'VGT-Bewegungsdaten'!E:E),5)</f>
        <v>0</v>
      </c>
      <c r="N1398" s="298" t="s">
        <v>4918</v>
      </c>
      <c r="O1398" s="298" t="s">
        <v>4925</v>
      </c>
      <c r="P1398" s="261">
        <f>ROUND(SUMIF('AV-Bewegungsdaten'!B:B,A1398,'AV-Bewegungsdaten'!D:D),3)</f>
        <v>0</v>
      </c>
      <c r="Q1398" s="259">
        <f>ROUND(SUMIF('AV-Bewegungsdaten'!B:B,$A1398,'AV-Bewegungsdaten'!E:E),5)</f>
        <v>0</v>
      </c>
      <c r="S1398" s="444"/>
      <c r="T1398" s="444"/>
      <c r="U1398" s="261">
        <f>ROUND(SUMIF('DV-Bewegungsdaten'!B:B,A1398,'DV-Bewegungsdaten'!D:D),3)</f>
        <v>0</v>
      </c>
      <c r="V1398" s="259">
        <f>ROUND(SUMIF('DV-Bewegungsdaten'!B:B,A1398,'DV-Bewegungsdaten'!E:E),5)</f>
        <v>0</v>
      </c>
      <c r="X1398" s="444"/>
      <c r="Y1398" s="444"/>
      <c r="AK1398" s="305"/>
    </row>
    <row r="1399" spans="1:37" ht="15" customHeight="1" x14ac:dyDescent="0.25">
      <c r="A1399" s="103" t="s">
        <v>4278</v>
      </c>
      <c r="B1399" s="101" t="s">
        <v>2068</v>
      </c>
      <c r="C1399" s="101" t="s">
        <v>3991</v>
      </c>
      <c r="D1399" s="101" t="s">
        <v>4200</v>
      </c>
      <c r="E1399" s="101" t="s">
        <v>4040</v>
      </c>
      <c r="F1399" s="102">
        <v>13.66</v>
      </c>
      <c r="G1399" s="102">
        <v>13.86</v>
      </c>
      <c r="H1399" s="102">
        <v>10.93</v>
      </c>
      <c r="I1399" s="102"/>
      <c r="J1399" s="445"/>
      <c r="K1399" s="258">
        <f>ROUND(SUMIF('VGT-Bewegungsdaten'!B:B,A1399,'VGT-Bewegungsdaten'!D:D),3)</f>
        <v>0</v>
      </c>
      <c r="L1399" s="259">
        <f>ROUND(SUMIF('VGT-Bewegungsdaten'!B:B,$A1399,'VGT-Bewegungsdaten'!E:E),5)</f>
        <v>0</v>
      </c>
      <c r="N1399" s="298" t="s">
        <v>4918</v>
      </c>
      <c r="O1399" s="298" t="s">
        <v>4925</v>
      </c>
      <c r="P1399" s="261">
        <f>ROUND(SUMIF('AV-Bewegungsdaten'!B:B,A1399,'AV-Bewegungsdaten'!D:D),3)</f>
        <v>0</v>
      </c>
      <c r="Q1399" s="259">
        <f>ROUND(SUMIF('AV-Bewegungsdaten'!B:B,$A1399,'AV-Bewegungsdaten'!E:E),5)</f>
        <v>0</v>
      </c>
      <c r="S1399" s="444"/>
      <c r="T1399" s="444"/>
      <c r="U1399" s="261">
        <f>ROUND(SUMIF('DV-Bewegungsdaten'!B:B,A1399,'DV-Bewegungsdaten'!D:D),3)</f>
        <v>0</v>
      </c>
      <c r="V1399" s="259">
        <f>ROUND(SUMIF('DV-Bewegungsdaten'!B:B,A1399,'DV-Bewegungsdaten'!E:E),5)</f>
        <v>0</v>
      </c>
      <c r="X1399" s="444"/>
      <c r="Y1399" s="444"/>
      <c r="AK1399" s="305"/>
    </row>
    <row r="1400" spans="1:37" ht="15" customHeight="1" x14ac:dyDescent="0.25">
      <c r="A1400" s="103" t="s">
        <v>2507</v>
      </c>
      <c r="B1400" s="101" t="s">
        <v>2068</v>
      </c>
      <c r="C1400" s="101" t="s">
        <v>3991</v>
      </c>
      <c r="D1400" s="101" t="s">
        <v>2462</v>
      </c>
      <c r="E1400" s="101" t="s">
        <v>2443</v>
      </c>
      <c r="F1400" s="102">
        <v>15.75</v>
      </c>
      <c r="G1400" s="102">
        <v>15.95</v>
      </c>
      <c r="H1400" s="102">
        <v>12.6</v>
      </c>
      <c r="I1400" s="102"/>
      <c r="J1400" s="445"/>
      <c r="K1400" s="258">
        <f>ROUND(SUMIF('VGT-Bewegungsdaten'!B:B,A1400,'VGT-Bewegungsdaten'!D:D),3)</f>
        <v>0</v>
      </c>
      <c r="L1400" s="259">
        <f>ROUND(SUMIF('VGT-Bewegungsdaten'!B:B,$A1400,'VGT-Bewegungsdaten'!E:E),5)</f>
        <v>0</v>
      </c>
      <c r="N1400" s="298" t="s">
        <v>4918</v>
      </c>
      <c r="O1400" s="298" t="s">
        <v>4925</v>
      </c>
      <c r="P1400" s="261">
        <f>ROUND(SUMIF('AV-Bewegungsdaten'!B:B,A1400,'AV-Bewegungsdaten'!D:D),3)</f>
        <v>0</v>
      </c>
      <c r="Q1400" s="259">
        <f>ROUND(SUMIF('AV-Bewegungsdaten'!B:B,$A1400,'AV-Bewegungsdaten'!E:E),5)</f>
        <v>0</v>
      </c>
      <c r="S1400" s="444"/>
      <c r="T1400" s="444"/>
      <c r="U1400" s="261">
        <f>ROUND(SUMIF('DV-Bewegungsdaten'!B:B,A1400,'DV-Bewegungsdaten'!D:D),3)</f>
        <v>0</v>
      </c>
      <c r="V1400" s="259">
        <f>ROUND(SUMIF('DV-Bewegungsdaten'!B:B,A1400,'DV-Bewegungsdaten'!E:E),5)</f>
        <v>0</v>
      </c>
      <c r="X1400" s="444"/>
      <c r="Y1400" s="444"/>
      <c r="AK1400" s="305"/>
    </row>
    <row r="1401" spans="1:37" ht="15" customHeight="1" x14ac:dyDescent="0.25">
      <c r="A1401" s="103" t="s">
        <v>2508</v>
      </c>
      <c r="B1401" s="101" t="s">
        <v>2068</v>
      </c>
      <c r="C1401" s="101" t="s">
        <v>3991</v>
      </c>
      <c r="D1401" s="101" t="s">
        <v>668</v>
      </c>
      <c r="E1401" s="101" t="s">
        <v>2446</v>
      </c>
      <c r="F1401" s="102">
        <v>17.75</v>
      </c>
      <c r="G1401" s="102">
        <v>17.95</v>
      </c>
      <c r="H1401" s="102">
        <v>14.2</v>
      </c>
      <c r="I1401" s="102"/>
      <c r="J1401" s="445"/>
      <c r="K1401" s="258">
        <f>ROUND(SUMIF('VGT-Bewegungsdaten'!B:B,A1401,'VGT-Bewegungsdaten'!D:D),3)</f>
        <v>0</v>
      </c>
      <c r="L1401" s="259">
        <f>ROUND(SUMIF('VGT-Bewegungsdaten'!B:B,$A1401,'VGT-Bewegungsdaten'!E:E),5)</f>
        <v>0</v>
      </c>
      <c r="N1401" s="298" t="s">
        <v>4918</v>
      </c>
      <c r="O1401" s="298" t="s">
        <v>4925</v>
      </c>
      <c r="P1401" s="261">
        <f>ROUND(SUMIF('AV-Bewegungsdaten'!B:B,A1401,'AV-Bewegungsdaten'!D:D),3)</f>
        <v>0</v>
      </c>
      <c r="Q1401" s="259">
        <f>ROUND(SUMIF('AV-Bewegungsdaten'!B:B,$A1401,'AV-Bewegungsdaten'!E:E),5)</f>
        <v>0</v>
      </c>
      <c r="S1401" s="444"/>
      <c r="T1401" s="444"/>
      <c r="U1401" s="261">
        <f>ROUND(SUMIF('DV-Bewegungsdaten'!B:B,A1401,'DV-Bewegungsdaten'!D:D),3)</f>
        <v>0</v>
      </c>
      <c r="V1401" s="259">
        <f>ROUND(SUMIF('DV-Bewegungsdaten'!B:B,A1401,'DV-Bewegungsdaten'!E:E),5)</f>
        <v>0</v>
      </c>
      <c r="X1401" s="444"/>
      <c r="Y1401" s="444"/>
      <c r="AK1401" s="305"/>
    </row>
    <row r="1402" spans="1:37" ht="15" customHeight="1" x14ac:dyDescent="0.25">
      <c r="A1402" s="103" t="s">
        <v>669</v>
      </c>
      <c r="B1402" s="101" t="s">
        <v>2068</v>
      </c>
      <c r="C1402" s="101" t="s">
        <v>3991</v>
      </c>
      <c r="D1402" s="101" t="s">
        <v>1970</v>
      </c>
      <c r="E1402" s="101" t="s">
        <v>1533</v>
      </c>
      <c r="F1402" s="102">
        <v>18.75</v>
      </c>
      <c r="G1402" s="102">
        <v>18.95</v>
      </c>
      <c r="H1402" s="102">
        <v>15</v>
      </c>
      <c r="I1402" s="102"/>
      <c r="J1402" s="445"/>
      <c r="K1402" s="258">
        <f>ROUND(SUMIF('VGT-Bewegungsdaten'!B:B,A1402,'VGT-Bewegungsdaten'!D:D),3)</f>
        <v>0</v>
      </c>
      <c r="L1402" s="259">
        <f>ROUND(SUMIF('VGT-Bewegungsdaten'!B:B,$A1402,'VGT-Bewegungsdaten'!E:E),5)</f>
        <v>0</v>
      </c>
      <c r="N1402" s="298" t="s">
        <v>4918</v>
      </c>
      <c r="O1402" s="298" t="s">
        <v>4925</v>
      </c>
      <c r="P1402" s="261">
        <f>ROUND(SUMIF('AV-Bewegungsdaten'!B:B,A1402,'AV-Bewegungsdaten'!D:D),3)</f>
        <v>0</v>
      </c>
      <c r="Q1402" s="259">
        <f>ROUND(SUMIF('AV-Bewegungsdaten'!B:B,$A1402,'AV-Bewegungsdaten'!E:E),5)</f>
        <v>0</v>
      </c>
      <c r="S1402" s="444"/>
      <c r="T1402" s="444"/>
      <c r="U1402" s="261">
        <f>ROUND(SUMIF('DV-Bewegungsdaten'!B:B,A1402,'DV-Bewegungsdaten'!D:D),3)</f>
        <v>0</v>
      </c>
      <c r="V1402" s="259">
        <f>ROUND(SUMIF('DV-Bewegungsdaten'!B:B,A1402,'DV-Bewegungsdaten'!E:E),5)</f>
        <v>0</v>
      </c>
      <c r="X1402" s="444"/>
      <c r="Y1402" s="444"/>
      <c r="AK1402" s="305"/>
    </row>
    <row r="1403" spans="1:37" ht="15" customHeight="1" x14ac:dyDescent="0.25">
      <c r="A1403" s="103" t="s">
        <v>670</v>
      </c>
      <c r="B1403" s="101" t="s">
        <v>2068</v>
      </c>
      <c r="C1403" s="101" t="s">
        <v>3991</v>
      </c>
      <c r="D1403" s="101" t="s">
        <v>1972</v>
      </c>
      <c r="E1403" s="101" t="s">
        <v>1536</v>
      </c>
      <c r="F1403" s="102">
        <v>18.75</v>
      </c>
      <c r="G1403" s="102">
        <v>18.95</v>
      </c>
      <c r="H1403" s="102">
        <v>15</v>
      </c>
      <c r="I1403" s="102"/>
      <c r="J1403" s="445"/>
      <c r="K1403" s="258">
        <f>ROUND(SUMIF('VGT-Bewegungsdaten'!B:B,A1403,'VGT-Bewegungsdaten'!D:D),3)</f>
        <v>0</v>
      </c>
      <c r="L1403" s="259">
        <f>ROUND(SUMIF('VGT-Bewegungsdaten'!B:B,$A1403,'VGT-Bewegungsdaten'!E:E),5)</f>
        <v>0</v>
      </c>
      <c r="N1403" s="298" t="s">
        <v>4918</v>
      </c>
      <c r="O1403" s="298" t="s">
        <v>4925</v>
      </c>
      <c r="P1403" s="261">
        <f>ROUND(SUMIF('AV-Bewegungsdaten'!B:B,A1403,'AV-Bewegungsdaten'!D:D),3)</f>
        <v>0</v>
      </c>
      <c r="Q1403" s="259">
        <f>ROUND(SUMIF('AV-Bewegungsdaten'!B:B,$A1403,'AV-Bewegungsdaten'!E:E),5)</f>
        <v>0</v>
      </c>
      <c r="S1403" s="444"/>
      <c r="T1403" s="444"/>
      <c r="U1403" s="261">
        <f>ROUND(SUMIF('DV-Bewegungsdaten'!B:B,A1403,'DV-Bewegungsdaten'!D:D),3)</f>
        <v>0</v>
      </c>
      <c r="V1403" s="259">
        <f>ROUND(SUMIF('DV-Bewegungsdaten'!B:B,A1403,'DV-Bewegungsdaten'!E:E),5)</f>
        <v>0</v>
      </c>
      <c r="X1403" s="444"/>
      <c r="Y1403" s="444"/>
      <c r="AK1403" s="305"/>
    </row>
    <row r="1404" spans="1:37" ht="15" customHeight="1" x14ac:dyDescent="0.25">
      <c r="A1404" s="103" t="s">
        <v>2773</v>
      </c>
      <c r="B1404" s="101" t="s">
        <v>2068</v>
      </c>
      <c r="C1404" s="101" t="s">
        <v>3991</v>
      </c>
      <c r="D1404" s="101" t="s">
        <v>2697</v>
      </c>
      <c r="E1404" s="101" t="s">
        <v>2536</v>
      </c>
      <c r="F1404" s="102">
        <v>18.72</v>
      </c>
      <c r="G1404" s="102">
        <v>18.919999999999998</v>
      </c>
      <c r="H1404" s="102">
        <v>14.98</v>
      </c>
      <c r="I1404" s="102"/>
      <c r="J1404" s="445"/>
      <c r="K1404" s="258">
        <f>ROUND(SUMIF('VGT-Bewegungsdaten'!B:B,A1404,'VGT-Bewegungsdaten'!D:D),3)</f>
        <v>0</v>
      </c>
      <c r="L1404" s="259">
        <f>ROUND(SUMIF('VGT-Bewegungsdaten'!B:B,$A1404,'VGT-Bewegungsdaten'!E:E),5)</f>
        <v>0</v>
      </c>
      <c r="N1404" s="298" t="s">
        <v>4918</v>
      </c>
      <c r="O1404" s="298" t="s">
        <v>4925</v>
      </c>
      <c r="P1404" s="261">
        <f>ROUND(SUMIF('AV-Bewegungsdaten'!B:B,A1404,'AV-Bewegungsdaten'!D:D),3)</f>
        <v>0</v>
      </c>
      <c r="Q1404" s="259">
        <f>ROUND(SUMIF('AV-Bewegungsdaten'!B:B,$A1404,'AV-Bewegungsdaten'!E:E),5)</f>
        <v>0</v>
      </c>
      <c r="S1404" s="444"/>
      <c r="T1404" s="444"/>
      <c r="U1404" s="261">
        <f>ROUND(SUMIF('DV-Bewegungsdaten'!B:B,A1404,'DV-Bewegungsdaten'!D:D),3)</f>
        <v>0</v>
      </c>
      <c r="V1404" s="259">
        <f>ROUND(SUMIF('DV-Bewegungsdaten'!B:B,A1404,'DV-Bewegungsdaten'!E:E),5)</f>
        <v>0</v>
      </c>
      <c r="X1404" s="444"/>
      <c r="Y1404" s="444"/>
      <c r="AK1404" s="305"/>
    </row>
    <row r="1405" spans="1:37" ht="15" customHeight="1" x14ac:dyDescent="0.25">
      <c r="A1405" s="103" t="s">
        <v>3516</v>
      </c>
      <c r="B1405" s="101" t="s">
        <v>2068</v>
      </c>
      <c r="C1405" s="101" t="s">
        <v>3991</v>
      </c>
      <c r="D1405" s="101" t="s">
        <v>3440</v>
      </c>
      <c r="E1405" s="101" t="s">
        <v>3279</v>
      </c>
      <c r="F1405" s="102">
        <v>18.689999999999998</v>
      </c>
      <c r="G1405" s="102">
        <v>18.889999999999997</v>
      </c>
      <c r="H1405" s="102">
        <v>14.95</v>
      </c>
      <c r="I1405" s="102"/>
      <c r="J1405" s="445"/>
      <c r="K1405" s="258">
        <f>ROUND(SUMIF('VGT-Bewegungsdaten'!B:B,A1405,'VGT-Bewegungsdaten'!D:D),3)</f>
        <v>0</v>
      </c>
      <c r="L1405" s="259">
        <f>ROUND(SUMIF('VGT-Bewegungsdaten'!B:B,$A1405,'VGT-Bewegungsdaten'!E:E),5)</f>
        <v>0</v>
      </c>
      <c r="N1405" s="298" t="s">
        <v>4918</v>
      </c>
      <c r="O1405" s="298" t="s">
        <v>4925</v>
      </c>
      <c r="P1405" s="261">
        <f>ROUND(SUMIF('AV-Bewegungsdaten'!B:B,A1405,'AV-Bewegungsdaten'!D:D),3)</f>
        <v>0</v>
      </c>
      <c r="Q1405" s="259">
        <f>ROUND(SUMIF('AV-Bewegungsdaten'!B:B,$A1405,'AV-Bewegungsdaten'!E:E),5)</f>
        <v>0</v>
      </c>
      <c r="S1405" s="444"/>
      <c r="T1405" s="444"/>
      <c r="U1405" s="261">
        <f>ROUND(SUMIF('DV-Bewegungsdaten'!B:B,A1405,'DV-Bewegungsdaten'!D:D),3)</f>
        <v>0</v>
      </c>
      <c r="V1405" s="259">
        <f>ROUND(SUMIF('DV-Bewegungsdaten'!B:B,A1405,'DV-Bewegungsdaten'!E:E),5)</f>
        <v>0</v>
      </c>
      <c r="X1405" s="444"/>
      <c r="Y1405" s="444"/>
      <c r="AK1405" s="305"/>
    </row>
    <row r="1406" spans="1:37" ht="15" customHeight="1" x14ac:dyDescent="0.25">
      <c r="A1406" s="103" t="s">
        <v>4279</v>
      </c>
      <c r="B1406" s="101" t="s">
        <v>2068</v>
      </c>
      <c r="C1406" s="101" t="s">
        <v>3991</v>
      </c>
      <c r="D1406" s="101" t="s">
        <v>4202</v>
      </c>
      <c r="E1406" s="101" t="s">
        <v>4040</v>
      </c>
      <c r="F1406" s="102">
        <v>18.66</v>
      </c>
      <c r="G1406" s="102">
        <v>18.86</v>
      </c>
      <c r="H1406" s="102">
        <v>14.93</v>
      </c>
      <c r="I1406" s="102"/>
      <c r="J1406" s="445"/>
      <c r="K1406" s="258">
        <f>ROUND(SUMIF('VGT-Bewegungsdaten'!B:B,A1406,'VGT-Bewegungsdaten'!D:D),3)</f>
        <v>0</v>
      </c>
      <c r="L1406" s="259">
        <f>ROUND(SUMIF('VGT-Bewegungsdaten'!B:B,$A1406,'VGT-Bewegungsdaten'!E:E),5)</f>
        <v>0</v>
      </c>
      <c r="N1406" s="298" t="s">
        <v>4918</v>
      </c>
      <c r="O1406" s="298" t="s">
        <v>4925</v>
      </c>
      <c r="P1406" s="261">
        <f>ROUND(SUMIF('AV-Bewegungsdaten'!B:B,A1406,'AV-Bewegungsdaten'!D:D),3)</f>
        <v>0</v>
      </c>
      <c r="Q1406" s="259">
        <f>ROUND(SUMIF('AV-Bewegungsdaten'!B:B,$A1406,'AV-Bewegungsdaten'!E:E),5)</f>
        <v>0</v>
      </c>
      <c r="S1406" s="444"/>
      <c r="T1406" s="444"/>
      <c r="U1406" s="261">
        <f>ROUND(SUMIF('DV-Bewegungsdaten'!B:B,A1406,'DV-Bewegungsdaten'!D:D),3)</f>
        <v>0</v>
      </c>
      <c r="V1406" s="259">
        <f>ROUND(SUMIF('DV-Bewegungsdaten'!B:B,A1406,'DV-Bewegungsdaten'!E:E),5)</f>
        <v>0</v>
      </c>
      <c r="X1406" s="444"/>
      <c r="Y1406" s="444"/>
      <c r="AK1406" s="305"/>
    </row>
    <row r="1407" spans="1:37" ht="15" customHeight="1" x14ac:dyDescent="0.25">
      <c r="A1407" s="103" t="s">
        <v>671</v>
      </c>
      <c r="B1407" s="101" t="s">
        <v>2068</v>
      </c>
      <c r="C1407" s="101" t="s">
        <v>3991</v>
      </c>
      <c r="D1407" s="101" t="s">
        <v>1974</v>
      </c>
      <c r="E1407" s="101" t="s">
        <v>2443</v>
      </c>
      <c r="F1407" s="102">
        <v>16.75</v>
      </c>
      <c r="G1407" s="102">
        <v>16.95</v>
      </c>
      <c r="H1407" s="102">
        <v>13.4</v>
      </c>
      <c r="I1407" s="102"/>
      <c r="J1407" s="445"/>
      <c r="K1407" s="258">
        <f>ROUND(SUMIF('VGT-Bewegungsdaten'!B:B,A1407,'VGT-Bewegungsdaten'!D:D),3)</f>
        <v>0</v>
      </c>
      <c r="L1407" s="259">
        <f>ROUND(SUMIF('VGT-Bewegungsdaten'!B:B,$A1407,'VGT-Bewegungsdaten'!E:E),5)</f>
        <v>0</v>
      </c>
      <c r="N1407" s="298" t="s">
        <v>4918</v>
      </c>
      <c r="O1407" s="298" t="s">
        <v>4925</v>
      </c>
      <c r="P1407" s="261">
        <f>ROUND(SUMIF('AV-Bewegungsdaten'!B:B,A1407,'AV-Bewegungsdaten'!D:D),3)</f>
        <v>0</v>
      </c>
      <c r="Q1407" s="259">
        <f>ROUND(SUMIF('AV-Bewegungsdaten'!B:B,$A1407,'AV-Bewegungsdaten'!E:E),5)</f>
        <v>0</v>
      </c>
      <c r="S1407" s="444"/>
      <c r="T1407" s="444"/>
      <c r="U1407" s="261">
        <f>ROUND(SUMIF('DV-Bewegungsdaten'!B:B,A1407,'DV-Bewegungsdaten'!D:D),3)</f>
        <v>0</v>
      </c>
      <c r="V1407" s="259">
        <f>ROUND(SUMIF('DV-Bewegungsdaten'!B:B,A1407,'DV-Bewegungsdaten'!E:E),5)</f>
        <v>0</v>
      </c>
      <c r="X1407" s="444"/>
      <c r="Y1407" s="444"/>
      <c r="AK1407" s="305"/>
    </row>
    <row r="1408" spans="1:37" ht="15" customHeight="1" x14ac:dyDescent="0.25">
      <c r="A1408" s="103" t="s">
        <v>672</v>
      </c>
      <c r="B1408" s="101" t="s">
        <v>2068</v>
      </c>
      <c r="C1408" s="101" t="s">
        <v>3991</v>
      </c>
      <c r="D1408" s="101" t="s">
        <v>1976</v>
      </c>
      <c r="E1408" s="101" t="s">
        <v>2446</v>
      </c>
      <c r="F1408" s="102">
        <v>18.75</v>
      </c>
      <c r="G1408" s="102">
        <v>18.95</v>
      </c>
      <c r="H1408" s="102">
        <v>15</v>
      </c>
      <c r="I1408" s="102"/>
      <c r="J1408" s="445"/>
      <c r="K1408" s="258">
        <f>ROUND(SUMIF('VGT-Bewegungsdaten'!B:B,A1408,'VGT-Bewegungsdaten'!D:D),3)</f>
        <v>0</v>
      </c>
      <c r="L1408" s="259">
        <f>ROUND(SUMIF('VGT-Bewegungsdaten'!B:B,$A1408,'VGT-Bewegungsdaten'!E:E),5)</f>
        <v>0</v>
      </c>
      <c r="N1408" s="298" t="s">
        <v>4918</v>
      </c>
      <c r="O1408" s="298" t="s">
        <v>4925</v>
      </c>
      <c r="P1408" s="261">
        <f>ROUND(SUMIF('AV-Bewegungsdaten'!B:B,A1408,'AV-Bewegungsdaten'!D:D),3)</f>
        <v>0</v>
      </c>
      <c r="Q1408" s="259">
        <f>ROUND(SUMIF('AV-Bewegungsdaten'!B:B,$A1408,'AV-Bewegungsdaten'!E:E),5)</f>
        <v>0</v>
      </c>
      <c r="S1408" s="444"/>
      <c r="T1408" s="444"/>
      <c r="U1408" s="261">
        <f>ROUND(SUMIF('DV-Bewegungsdaten'!B:B,A1408,'DV-Bewegungsdaten'!D:D),3)</f>
        <v>0</v>
      </c>
      <c r="V1408" s="259">
        <f>ROUND(SUMIF('DV-Bewegungsdaten'!B:B,A1408,'DV-Bewegungsdaten'!E:E),5)</f>
        <v>0</v>
      </c>
      <c r="X1408" s="444"/>
      <c r="Y1408" s="444"/>
      <c r="AK1408" s="305"/>
    </row>
    <row r="1409" spans="1:37" ht="15" customHeight="1" x14ac:dyDescent="0.25">
      <c r="A1409" s="103" t="s">
        <v>673</v>
      </c>
      <c r="B1409" s="101" t="s">
        <v>2068</v>
      </c>
      <c r="C1409" s="101" t="s">
        <v>3991</v>
      </c>
      <c r="D1409" s="101" t="s">
        <v>1978</v>
      </c>
      <c r="E1409" s="101" t="s">
        <v>1533</v>
      </c>
      <c r="F1409" s="102">
        <v>19.75</v>
      </c>
      <c r="G1409" s="102">
        <v>19.95</v>
      </c>
      <c r="H1409" s="102">
        <v>15.8</v>
      </c>
      <c r="I1409" s="102"/>
      <c r="J1409" s="445"/>
      <c r="K1409" s="258">
        <f>ROUND(SUMIF('VGT-Bewegungsdaten'!B:B,A1409,'VGT-Bewegungsdaten'!D:D),3)</f>
        <v>0</v>
      </c>
      <c r="L1409" s="259">
        <f>ROUND(SUMIF('VGT-Bewegungsdaten'!B:B,$A1409,'VGT-Bewegungsdaten'!E:E),5)</f>
        <v>0</v>
      </c>
      <c r="N1409" s="298" t="s">
        <v>4918</v>
      </c>
      <c r="O1409" s="298" t="s">
        <v>4925</v>
      </c>
      <c r="P1409" s="261">
        <f>ROUND(SUMIF('AV-Bewegungsdaten'!B:B,A1409,'AV-Bewegungsdaten'!D:D),3)</f>
        <v>0</v>
      </c>
      <c r="Q1409" s="259">
        <f>ROUND(SUMIF('AV-Bewegungsdaten'!B:B,$A1409,'AV-Bewegungsdaten'!E:E),5)</f>
        <v>0</v>
      </c>
      <c r="S1409" s="444"/>
      <c r="T1409" s="444"/>
      <c r="U1409" s="261">
        <f>ROUND(SUMIF('DV-Bewegungsdaten'!B:B,A1409,'DV-Bewegungsdaten'!D:D),3)</f>
        <v>0</v>
      </c>
      <c r="V1409" s="259">
        <f>ROUND(SUMIF('DV-Bewegungsdaten'!B:B,A1409,'DV-Bewegungsdaten'!E:E),5)</f>
        <v>0</v>
      </c>
      <c r="X1409" s="444"/>
      <c r="Y1409" s="444"/>
      <c r="AK1409" s="305"/>
    </row>
    <row r="1410" spans="1:37" ht="15" customHeight="1" x14ac:dyDescent="0.25">
      <c r="A1410" s="103" t="s">
        <v>674</v>
      </c>
      <c r="B1410" s="101" t="s">
        <v>2068</v>
      </c>
      <c r="C1410" s="101" t="s">
        <v>3991</v>
      </c>
      <c r="D1410" s="101" t="s">
        <v>1980</v>
      </c>
      <c r="E1410" s="101" t="s">
        <v>1536</v>
      </c>
      <c r="F1410" s="102">
        <v>19.75</v>
      </c>
      <c r="G1410" s="102">
        <v>19.95</v>
      </c>
      <c r="H1410" s="102">
        <v>15.8</v>
      </c>
      <c r="I1410" s="102"/>
      <c r="J1410" s="445"/>
      <c r="K1410" s="258">
        <f>ROUND(SUMIF('VGT-Bewegungsdaten'!B:B,A1410,'VGT-Bewegungsdaten'!D:D),3)</f>
        <v>0</v>
      </c>
      <c r="L1410" s="259">
        <f>ROUND(SUMIF('VGT-Bewegungsdaten'!B:B,$A1410,'VGT-Bewegungsdaten'!E:E),5)</f>
        <v>0</v>
      </c>
      <c r="N1410" s="298" t="s">
        <v>4918</v>
      </c>
      <c r="O1410" s="298" t="s">
        <v>4925</v>
      </c>
      <c r="P1410" s="261">
        <f>ROUND(SUMIF('AV-Bewegungsdaten'!B:B,A1410,'AV-Bewegungsdaten'!D:D),3)</f>
        <v>0</v>
      </c>
      <c r="Q1410" s="259">
        <f>ROUND(SUMIF('AV-Bewegungsdaten'!B:B,$A1410,'AV-Bewegungsdaten'!E:E),5)</f>
        <v>0</v>
      </c>
      <c r="S1410" s="444"/>
      <c r="T1410" s="444"/>
      <c r="U1410" s="261">
        <f>ROUND(SUMIF('DV-Bewegungsdaten'!B:B,A1410,'DV-Bewegungsdaten'!D:D),3)</f>
        <v>0</v>
      </c>
      <c r="V1410" s="259">
        <f>ROUND(SUMIF('DV-Bewegungsdaten'!B:B,A1410,'DV-Bewegungsdaten'!E:E),5)</f>
        <v>0</v>
      </c>
      <c r="X1410" s="444"/>
      <c r="Y1410" s="444"/>
      <c r="AK1410" s="305"/>
    </row>
    <row r="1411" spans="1:37" ht="15" customHeight="1" x14ac:dyDescent="0.25">
      <c r="A1411" s="103" t="s">
        <v>2774</v>
      </c>
      <c r="B1411" s="101" t="s">
        <v>2068</v>
      </c>
      <c r="C1411" s="101" t="s">
        <v>3991</v>
      </c>
      <c r="D1411" s="101" t="s">
        <v>2699</v>
      </c>
      <c r="E1411" s="101" t="s">
        <v>2536</v>
      </c>
      <c r="F1411" s="102">
        <v>19.72</v>
      </c>
      <c r="G1411" s="102">
        <v>19.919999999999998</v>
      </c>
      <c r="H1411" s="102">
        <v>15.78</v>
      </c>
      <c r="I1411" s="102"/>
      <c r="J1411" s="445"/>
      <c r="K1411" s="258">
        <f>ROUND(SUMIF('VGT-Bewegungsdaten'!B:B,A1411,'VGT-Bewegungsdaten'!D:D),3)</f>
        <v>0</v>
      </c>
      <c r="L1411" s="259">
        <f>ROUND(SUMIF('VGT-Bewegungsdaten'!B:B,$A1411,'VGT-Bewegungsdaten'!E:E),5)</f>
        <v>0</v>
      </c>
      <c r="N1411" s="298" t="s">
        <v>4918</v>
      </c>
      <c r="O1411" s="298" t="s">
        <v>4925</v>
      </c>
      <c r="P1411" s="261">
        <f>ROUND(SUMIF('AV-Bewegungsdaten'!B:B,A1411,'AV-Bewegungsdaten'!D:D),3)</f>
        <v>0</v>
      </c>
      <c r="Q1411" s="259">
        <f>ROUND(SUMIF('AV-Bewegungsdaten'!B:B,$A1411,'AV-Bewegungsdaten'!E:E),5)</f>
        <v>0</v>
      </c>
      <c r="S1411" s="444"/>
      <c r="T1411" s="444"/>
      <c r="U1411" s="261">
        <f>ROUND(SUMIF('DV-Bewegungsdaten'!B:B,A1411,'DV-Bewegungsdaten'!D:D),3)</f>
        <v>0</v>
      </c>
      <c r="V1411" s="259">
        <f>ROUND(SUMIF('DV-Bewegungsdaten'!B:B,A1411,'DV-Bewegungsdaten'!E:E),5)</f>
        <v>0</v>
      </c>
      <c r="X1411" s="444"/>
      <c r="Y1411" s="444"/>
      <c r="AK1411" s="305"/>
    </row>
    <row r="1412" spans="1:37" ht="15" customHeight="1" x14ac:dyDescent="0.25">
      <c r="A1412" s="103" t="s">
        <v>3517</v>
      </c>
      <c r="B1412" s="101" t="s">
        <v>2068</v>
      </c>
      <c r="C1412" s="101" t="s">
        <v>3991</v>
      </c>
      <c r="D1412" s="101" t="s">
        <v>3442</v>
      </c>
      <c r="E1412" s="101" t="s">
        <v>3279</v>
      </c>
      <c r="F1412" s="102">
        <v>19.689999999999998</v>
      </c>
      <c r="G1412" s="102">
        <v>19.889999999999997</v>
      </c>
      <c r="H1412" s="102">
        <v>15.75</v>
      </c>
      <c r="I1412" s="102"/>
      <c r="J1412" s="445"/>
      <c r="K1412" s="258">
        <f>ROUND(SUMIF('VGT-Bewegungsdaten'!B:B,A1412,'VGT-Bewegungsdaten'!D:D),3)</f>
        <v>0</v>
      </c>
      <c r="L1412" s="259">
        <f>ROUND(SUMIF('VGT-Bewegungsdaten'!B:B,$A1412,'VGT-Bewegungsdaten'!E:E),5)</f>
        <v>0</v>
      </c>
      <c r="N1412" s="298" t="s">
        <v>4918</v>
      </c>
      <c r="O1412" s="298" t="s">
        <v>4925</v>
      </c>
      <c r="P1412" s="261">
        <f>ROUND(SUMIF('AV-Bewegungsdaten'!B:B,A1412,'AV-Bewegungsdaten'!D:D),3)</f>
        <v>0</v>
      </c>
      <c r="Q1412" s="259">
        <f>ROUND(SUMIF('AV-Bewegungsdaten'!B:B,$A1412,'AV-Bewegungsdaten'!E:E),5)</f>
        <v>0</v>
      </c>
      <c r="S1412" s="444"/>
      <c r="T1412" s="444"/>
      <c r="U1412" s="261">
        <f>ROUND(SUMIF('DV-Bewegungsdaten'!B:B,A1412,'DV-Bewegungsdaten'!D:D),3)</f>
        <v>0</v>
      </c>
      <c r="V1412" s="259">
        <f>ROUND(SUMIF('DV-Bewegungsdaten'!B:B,A1412,'DV-Bewegungsdaten'!E:E),5)</f>
        <v>0</v>
      </c>
      <c r="X1412" s="444"/>
      <c r="Y1412" s="444"/>
      <c r="AK1412" s="305"/>
    </row>
    <row r="1413" spans="1:37" ht="15" customHeight="1" x14ac:dyDescent="0.25">
      <c r="A1413" s="103" t="s">
        <v>4280</v>
      </c>
      <c r="B1413" s="101" t="s">
        <v>2068</v>
      </c>
      <c r="C1413" s="101" t="s">
        <v>3991</v>
      </c>
      <c r="D1413" s="101" t="s">
        <v>4204</v>
      </c>
      <c r="E1413" s="101" t="s">
        <v>4040</v>
      </c>
      <c r="F1413" s="102">
        <v>19.66</v>
      </c>
      <c r="G1413" s="102">
        <v>19.86</v>
      </c>
      <c r="H1413" s="102">
        <v>15.73</v>
      </c>
      <c r="I1413" s="102"/>
      <c r="J1413" s="445"/>
      <c r="K1413" s="258">
        <f>ROUND(SUMIF('VGT-Bewegungsdaten'!B:B,A1413,'VGT-Bewegungsdaten'!D:D),3)</f>
        <v>0</v>
      </c>
      <c r="L1413" s="259">
        <f>ROUND(SUMIF('VGT-Bewegungsdaten'!B:B,$A1413,'VGT-Bewegungsdaten'!E:E),5)</f>
        <v>0</v>
      </c>
      <c r="N1413" s="298" t="s">
        <v>4918</v>
      </c>
      <c r="O1413" s="298" t="s">
        <v>4925</v>
      </c>
      <c r="P1413" s="261">
        <f>ROUND(SUMIF('AV-Bewegungsdaten'!B:B,A1413,'AV-Bewegungsdaten'!D:D),3)</f>
        <v>0</v>
      </c>
      <c r="Q1413" s="259">
        <f>ROUND(SUMIF('AV-Bewegungsdaten'!B:B,$A1413,'AV-Bewegungsdaten'!E:E),5)</f>
        <v>0</v>
      </c>
      <c r="S1413" s="444"/>
      <c r="T1413" s="444"/>
      <c r="U1413" s="261">
        <f>ROUND(SUMIF('DV-Bewegungsdaten'!B:B,A1413,'DV-Bewegungsdaten'!D:D),3)</f>
        <v>0</v>
      </c>
      <c r="V1413" s="259">
        <f>ROUND(SUMIF('DV-Bewegungsdaten'!B:B,A1413,'DV-Bewegungsdaten'!E:E),5)</f>
        <v>0</v>
      </c>
      <c r="X1413" s="444"/>
      <c r="Y1413" s="444"/>
      <c r="AK1413" s="305"/>
    </row>
    <row r="1414" spans="1:37" ht="15" customHeight="1" x14ac:dyDescent="0.25">
      <c r="A1414" s="103" t="s">
        <v>675</v>
      </c>
      <c r="B1414" s="101" t="s">
        <v>2068</v>
      </c>
      <c r="C1414" s="101" t="s">
        <v>3991</v>
      </c>
      <c r="D1414" s="101" t="s">
        <v>229</v>
      </c>
      <c r="E1414" s="101" t="s">
        <v>2443</v>
      </c>
      <c r="F1414" s="102">
        <v>16.75</v>
      </c>
      <c r="G1414" s="102">
        <v>16.95</v>
      </c>
      <c r="H1414" s="102">
        <v>13.4</v>
      </c>
      <c r="I1414" s="102"/>
      <c r="J1414" s="445"/>
      <c r="K1414" s="258">
        <f>ROUND(SUMIF('VGT-Bewegungsdaten'!B:B,A1414,'VGT-Bewegungsdaten'!D:D),3)</f>
        <v>0</v>
      </c>
      <c r="L1414" s="259">
        <f>ROUND(SUMIF('VGT-Bewegungsdaten'!B:B,$A1414,'VGT-Bewegungsdaten'!E:E),5)</f>
        <v>0</v>
      </c>
      <c r="N1414" s="298" t="s">
        <v>4918</v>
      </c>
      <c r="O1414" s="298" t="s">
        <v>4925</v>
      </c>
      <c r="P1414" s="261">
        <f>ROUND(SUMIF('AV-Bewegungsdaten'!B:B,A1414,'AV-Bewegungsdaten'!D:D),3)</f>
        <v>0</v>
      </c>
      <c r="Q1414" s="259">
        <f>ROUND(SUMIF('AV-Bewegungsdaten'!B:B,$A1414,'AV-Bewegungsdaten'!E:E),5)</f>
        <v>0</v>
      </c>
      <c r="S1414" s="444"/>
      <c r="T1414" s="444"/>
      <c r="U1414" s="261">
        <f>ROUND(SUMIF('DV-Bewegungsdaten'!B:B,A1414,'DV-Bewegungsdaten'!D:D),3)</f>
        <v>0</v>
      </c>
      <c r="V1414" s="259">
        <f>ROUND(SUMIF('DV-Bewegungsdaten'!B:B,A1414,'DV-Bewegungsdaten'!E:E),5)</f>
        <v>0</v>
      </c>
      <c r="X1414" s="444"/>
      <c r="Y1414" s="444"/>
      <c r="AK1414" s="305"/>
    </row>
    <row r="1415" spans="1:37" ht="15" customHeight="1" x14ac:dyDescent="0.25">
      <c r="A1415" s="103" t="s">
        <v>676</v>
      </c>
      <c r="B1415" s="101" t="s">
        <v>2068</v>
      </c>
      <c r="C1415" s="101" t="s">
        <v>3991</v>
      </c>
      <c r="D1415" s="101" t="s">
        <v>1983</v>
      </c>
      <c r="E1415" s="101" t="s">
        <v>2446</v>
      </c>
      <c r="F1415" s="102">
        <v>18.75</v>
      </c>
      <c r="G1415" s="102">
        <v>18.95</v>
      </c>
      <c r="H1415" s="102">
        <v>15</v>
      </c>
      <c r="I1415" s="102"/>
      <c r="J1415" s="445"/>
      <c r="K1415" s="258">
        <f>ROUND(SUMIF('VGT-Bewegungsdaten'!B:B,A1415,'VGT-Bewegungsdaten'!D:D),3)</f>
        <v>0</v>
      </c>
      <c r="L1415" s="259">
        <f>ROUND(SUMIF('VGT-Bewegungsdaten'!B:B,$A1415,'VGT-Bewegungsdaten'!E:E),5)</f>
        <v>0</v>
      </c>
      <c r="N1415" s="298" t="s">
        <v>4918</v>
      </c>
      <c r="O1415" s="298" t="s">
        <v>4925</v>
      </c>
      <c r="P1415" s="261">
        <f>ROUND(SUMIF('AV-Bewegungsdaten'!B:B,A1415,'AV-Bewegungsdaten'!D:D),3)</f>
        <v>0</v>
      </c>
      <c r="Q1415" s="259">
        <f>ROUND(SUMIF('AV-Bewegungsdaten'!B:B,$A1415,'AV-Bewegungsdaten'!E:E),5)</f>
        <v>0</v>
      </c>
      <c r="S1415" s="444"/>
      <c r="T1415" s="444"/>
      <c r="U1415" s="261">
        <f>ROUND(SUMIF('DV-Bewegungsdaten'!B:B,A1415,'DV-Bewegungsdaten'!D:D),3)</f>
        <v>0</v>
      </c>
      <c r="V1415" s="259">
        <f>ROUND(SUMIF('DV-Bewegungsdaten'!B:B,A1415,'DV-Bewegungsdaten'!E:E),5)</f>
        <v>0</v>
      </c>
      <c r="X1415" s="444"/>
      <c r="Y1415" s="444"/>
      <c r="AK1415" s="305"/>
    </row>
    <row r="1416" spans="1:37" ht="15" customHeight="1" x14ac:dyDescent="0.25">
      <c r="A1416" s="103" t="s">
        <v>677</v>
      </c>
      <c r="B1416" s="101" t="s">
        <v>2068</v>
      </c>
      <c r="C1416" s="101" t="s">
        <v>3991</v>
      </c>
      <c r="D1416" s="101" t="s">
        <v>231</v>
      </c>
      <c r="E1416" s="101" t="s">
        <v>1533</v>
      </c>
      <c r="F1416" s="102">
        <v>19.75</v>
      </c>
      <c r="G1416" s="102">
        <v>19.95</v>
      </c>
      <c r="H1416" s="102">
        <v>15.8</v>
      </c>
      <c r="I1416" s="102"/>
      <c r="J1416" s="445"/>
      <c r="K1416" s="258">
        <f>ROUND(SUMIF('VGT-Bewegungsdaten'!B:B,A1416,'VGT-Bewegungsdaten'!D:D),3)</f>
        <v>0</v>
      </c>
      <c r="L1416" s="259">
        <f>ROUND(SUMIF('VGT-Bewegungsdaten'!B:B,$A1416,'VGT-Bewegungsdaten'!E:E),5)</f>
        <v>0</v>
      </c>
      <c r="N1416" s="298" t="s">
        <v>4918</v>
      </c>
      <c r="O1416" s="298" t="s">
        <v>4925</v>
      </c>
      <c r="P1416" s="261">
        <f>ROUND(SUMIF('AV-Bewegungsdaten'!B:B,A1416,'AV-Bewegungsdaten'!D:D),3)</f>
        <v>0</v>
      </c>
      <c r="Q1416" s="259">
        <f>ROUND(SUMIF('AV-Bewegungsdaten'!B:B,$A1416,'AV-Bewegungsdaten'!E:E),5)</f>
        <v>0</v>
      </c>
      <c r="S1416" s="444"/>
      <c r="T1416" s="444"/>
      <c r="U1416" s="261">
        <f>ROUND(SUMIF('DV-Bewegungsdaten'!B:B,A1416,'DV-Bewegungsdaten'!D:D),3)</f>
        <v>0</v>
      </c>
      <c r="V1416" s="259">
        <f>ROUND(SUMIF('DV-Bewegungsdaten'!B:B,A1416,'DV-Bewegungsdaten'!E:E),5)</f>
        <v>0</v>
      </c>
      <c r="X1416" s="444"/>
      <c r="Y1416" s="444"/>
      <c r="AK1416" s="305"/>
    </row>
    <row r="1417" spans="1:37" ht="15" customHeight="1" x14ac:dyDescent="0.25">
      <c r="A1417" s="103" t="s">
        <v>678</v>
      </c>
      <c r="B1417" s="101" t="s">
        <v>2068</v>
      </c>
      <c r="C1417" s="101" t="s">
        <v>3991</v>
      </c>
      <c r="D1417" s="101" t="s">
        <v>233</v>
      </c>
      <c r="E1417" s="101" t="s">
        <v>1536</v>
      </c>
      <c r="F1417" s="102">
        <v>19.75</v>
      </c>
      <c r="G1417" s="102">
        <v>19.95</v>
      </c>
      <c r="H1417" s="102">
        <v>15.8</v>
      </c>
      <c r="I1417" s="102"/>
      <c r="J1417" s="445"/>
      <c r="K1417" s="258">
        <f>ROUND(SUMIF('VGT-Bewegungsdaten'!B:B,A1417,'VGT-Bewegungsdaten'!D:D),3)</f>
        <v>0</v>
      </c>
      <c r="L1417" s="259">
        <f>ROUND(SUMIF('VGT-Bewegungsdaten'!B:B,$A1417,'VGT-Bewegungsdaten'!E:E),5)</f>
        <v>0</v>
      </c>
      <c r="N1417" s="298" t="s">
        <v>4918</v>
      </c>
      <c r="O1417" s="298" t="s">
        <v>4925</v>
      </c>
      <c r="P1417" s="261">
        <f>ROUND(SUMIF('AV-Bewegungsdaten'!B:B,A1417,'AV-Bewegungsdaten'!D:D),3)</f>
        <v>0</v>
      </c>
      <c r="Q1417" s="259">
        <f>ROUND(SUMIF('AV-Bewegungsdaten'!B:B,$A1417,'AV-Bewegungsdaten'!E:E),5)</f>
        <v>0</v>
      </c>
      <c r="S1417" s="444"/>
      <c r="T1417" s="444"/>
      <c r="U1417" s="261">
        <f>ROUND(SUMIF('DV-Bewegungsdaten'!B:B,A1417,'DV-Bewegungsdaten'!D:D),3)</f>
        <v>0</v>
      </c>
      <c r="V1417" s="259">
        <f>ROUND(SUMIF('DV-Bewegungsdaten'!B:B,A1417,'DV-Bewegungsdaten'!E:E),5)</f>
        <v>0</v>
      </c>
      <c r="X1417" s="444"/>
      <c r="Y1417" s="444"/>
      <c r="AK1417" s="305"/>
    </row>
    <row r="1418" spans="1:37" ht="15" customHeight="1" x14ac:dyDescent="0.25">
      <c r="A1418" s="103" t="s">
        <v>2775</v>
      </c>
      <c r="B1418" s="101" t="s">
        <v>2068</v>
      </c>
      <c r="C1418" s="101" t="s">
        <v>3991</v>
      </c>
      <c r="D1418" s="101" t="s">
        <v>2568</v>
      </c>
      <c r="E1418" s="101" t="s">
        <v>2536</v>
      </c>
      <c r="F1418" s="102">
        <v>19.72</v>
      </c>
      <c r="G1418" s="102">
        <v>19.919999999999998</v>
      </c>
      <c r="H1418" s="102">
        <v>15.78</v>
      </c>
      <c r="I1418" s="102"/>
      <c r="J1418" s="445"/>
      <c r="K1418" s="258">
        <f>ROUND(SUMIF('VGT-Bewegungsdaten'!B:B,A1418,'VGT-Bewegungsdaten'!D:D),3)</f>
        <v>0</v>
      </c>
      <c r="L1418" s="259">
        <f>ROUND(SUMIF('VGT-Bewegungsdaten'!B:B,$A1418,'VGT-Bewegungsdaten'!E:E),5)</f>
        <v>0</v>
      </c>
      <c r="N1418" s="298" t="s">
        <v>4918</v>
      </c>
      <c r="O1418" s="298" t="s">
        <v>4925</v>
      </c>
      <c r="P1418" s="261">
        <f>ROUND(SUMIF('AV-Bewegungsdaten'!B:B,A1418,'AV-Bewegungsdaten'!D:D),3)</f>
        <v>0</v>
      </c>
      <c r="Q1418" s="259">
        <f>ROUND(SUMIF('AV-Bewegungsdaten'!B:B,$A1418,'AV-Bewegungsdaten'!E:E),5)</f>
        <v>0</v>
      </c>
      <c r="S1418" s="444"/>
      <c r="T1418" s="444"/>
      <c r="U1418" s="261">
        <f>ROUND(SUMIF('DV-Bewegungsdaten'!B:B,A1418,'DV-Bewegungsdaten'!D:D),3)</f>
        <v>0</v>
      </c>
      <c r="V1418" s="259">
        <f>ROUND(SUMIF('DV-Bewegungsdaten'!B:B,A1418,'DV-Bewegungsdaten'!E:E),5)</f>
        <v>0</v>
      </c>
      <c r="X1418" s="444"/>
      <c r="Y1418" s="444"/>
      <c r="AK1418" s="305"/>
    </row>
    <row r="1419" spans="1:37" ht="15" customHeight="1" x14ac:dyDescent="0.25">
      <c r="A1419" s="103" t="s">
        <v>3518</v>
      </c>
      <c r="B1419" s="101" t="s">
        <v>2068</v>
      </c>
      <c r="C1419" s="101" t="s">
        <v>3991</v>
      </c>
      <c r="D1419" s="101" t="s">
        <v>3311</v>
      </c>
      <c r="E1419" s="101" t="s">
        <v>3279</v>
      </c>
      <c r="F1419" s="102">
        <v>19.689999999999998</v>
      </c>
      <c r="G1419" s="102">
        <v>19.889999999999997</v>
      </c>
      <c r="H1419" s="102">
        <v>15.75</v>
      </c>
      <c r="I1419" s="102"/>
      <c r="J1419" s="445"/>
      <c r="K1419" s="258">
        <f>ROUND(SUMIF('VGT-Bewegungsdaten'!B:B,A1419,'VGT-Bewegungsdaten'!D:D),3)</f>
        <v>0</v>
      </c>
      <c r="L1419" s="259">
        <f>ROUND(SUMIF('VGT-Bewegungsdaten'!B:B,$A1419,'VGT-Bewegungsdaten'!E:E),5)</f>
        <v>0</v>
      </c>
      <c r="N1419" s="298" t="s">
        <v>4918</v>
      </c>
      <c r="O1419" s="298" t="s">
        <v>4925</v>
      </c>
      <c r="P1419" s="261">
        <f>ROUND(SUMIF('AV-Bewegungsdaten'!B:B,A1419,'AV-Bewegungsdaten'!D:D),3)</f>
        <v>0</v>
      </c>
      <c r="Q1419" s="259">
        <f>ROUND(SUMIF('AV-Bewegungsdaten'!B:B,$A1419,'AV-Bewegungsdaten'!E:E),5)</f>
        <v>0</v>
      </c>
      <c r="S1419" s="444"/>
      <c r="T1419" s="444"/>
      <c r="U1419" s="261">
        <f>ROUND(SUMIF('DV-Bewegungsdaten'!B:B,A1419,'DV-Bewegungsdaten'!D:D),3)</f>
        <v>0</v>
      </c>
      <c r="V1419" s="259">
        <f>ROUND(SUMIF('DV-Bewegungsdaten'!B:B,A1419,'DV-Bewegungsdaten'!E:E),5)</f>
        <v>0</v>
      </c>
      <c r="X1419" s="444"/>
      <c r="Y1419" s="444"/>
      <c r="AK1419" s="305"/>
    </row>
    <row r="1420" spans="1:37" ht="15" customHeight="1" x14ac:dyDescent="0.25">
      <c r="A1420" s="103" t="s">
        <v>4281</v>
      </c>
      <c r="B1420" s="101" t="s">
        <v>2068</v>
      </c>
      <c r="C1420" s="101" t="s">
        <v>3991</v>
      </c>
      <c r="D1420" s="101" t="s">
        <v>4072</v>
      </c>
      <c r="E1420" s="101" t="s">
        <v>4040</v>
      </c>
      <c r="F1420" s="102">
        <v>19.66</v>
      </c>
      <c r="G1420" s="102">
        <v>19.86</v>
      </c>
      <c r="H1420" s="102">
        <v>15.73</v>
      </c>
      <c r="I1420" s="102"/>
      <c r="J1420" s="445"/>
      <c r="K1420" s="258">
        <f>ROUND(SUMIF('VGT-Bewegungsdaten'!B:B,A1420,'VGT-Bewegungsdaten'!D:D),3)</f>
        <v>0</v>
      </c>
      <c r="L1420" s="259">
        <f>ROUND(SUMIF('VGT-Bewegungsdaten'!B:B,$A1420,'VGT-Bewegungsdaten'!E:E),5)</f>
        <v>0</v>
      </c>
      <c r="N1420" s="298" t="s">
        <v>4918</v>
      </c>
      <c r="O1420" s="298" t="s">
        <v>4925</v>
      </c>
      <c r="P1420" s="261">
        <f>ROUND(SUMIF('AV-Bewegungsdaten'!B:B,A1420,'AV-Bewegungsdaten'!D:D),3)</f>
        <v>0</v>
      </c>
      <c r="Q1420" s="259">
        <f>ROUND(SUMIF('AV-Bewegungsdaten'!B:B,$A1420,'AV-Bewegungsdaten'!E:E),5)</f>
        <v>0</v>
      </c>
      <c r="S1420" s="444"/>
      <c r="T1420" s="444"/>
      <c r="U1420" s="261">
        <f>ROUND(SUMIF('DV-Bewegungsdaten'!B:B,A1420,'DV-Bewegungsdaten'!D:D),3)</f>
        <v>0</v>
      </c>
      <c r="V1420" s="259">
        <f>ROUND(SUMIF('DV-Bewegungsdaten'!B:B,A1420,'DV-Bewegungsdaten'!E:E),5)</f>
        <v>0</v>
      </c>
      <c r="X1420" s="444"/>
      <c r="Y1420" s="444"/>
      <c r="AK1420" s="305"/>
    </row>
    <row r="1421" spans="1:37" ht="15" customHeight="1" x14ac:dyDescent="0.25">
      <c r="A1421" s="103" t="s">
        <v>679</v>
      </c>
      <c r="B1421" s="101" t="s">
        <v>2068</v>
      </c>
      <c r="C1421" s="101" t="s">
        <v>3991</v>
      </c>
      <c r="D1421" s="101" t="s">
        <v>235</v>
      </c>
      <c r="E1421" s="101" t="s">
        <v>2443</v>
      </c>
      <c r="F1421" s="102">
        <v>17.75</v>
      </c>
      <c r="G1421" s="102">
        <v>17.95</v>
      </c>
      <c r="H1421" s="102">
        <v>14.2</v>
      </c>
      <c r="I1421" s="102"/>
      <c r="J1421" s="445"/>
      <c r="K1421" s="258">
        <f>ROUND(SUMIF('VGT-Bewegungsdaten'!B:B,A1421,'VGT-Bewegungsdaten'!D:D),3)</f>
        <v>0</v>
      </c>
      <c r="L1421" s="259">
        <f>ROUND(SUMIF('VGT-Bewegungsdaten'!B:B,$A1421,'VGT-Bewegungsdaten'!E:E),5)</f>
        <v>0</v>
      </c>
      <c r="N1421" s="298" t="s">
        <v>4918</v>
      </c>
      <c r="O1421" s="298" t="s">
        <v>4925</v>
      </c>
      <c r="P1421" s="261">
        <f>ROUND(SUMIF('AV-Bewegungsdaten'!B:B,A1421,'AV-Bewegungsdaten'!D:D),3)</f>
        <v>0</v>
      </c>
      <c r="Q1421" s="259">
        <f>ROUND(SUMIF('AV-Bewegungsdaten'!B:B,$A1421,'AV-Bewegungsdaten'!E:E),5)</f>
        <v>0</v>
      </c>
      <c r="S1421" s="444"/>
      <c r="T1421" s="444"/>
      <c r="U1421" s="261">
        <f>ROUND(SUMIF('DV-Bewegungsdaten'!B:B,A1421,'DV-Bewegungsdaten'!D:D),3)</f>
        <v>0</v>
      </c>
      <c r="V1421" s="259">
        <f>ROUND(SUMIF('DV-Bewegungsdaten'!B:B,A1421,'DV-Bewegungsdaten'!E:E),5)</f>
        <v>0</v>
      </c>
      <c r="X1421" s="444"/>
      <c r="Y1421" s="444"/>
      <c r="AK1421" s="305"/>
    </row>
    <row r="1422" spans="1:37" ht="15" customHeight="1" x14ac:dyDescent="0.25">
      <c r="A1422" s="103" t="s">
        <v>680</v>
      </c>
      <c r="B1422" s="101" t="s">
        <v>2068</v>
      </c>
      <c r="C1422" s="101" t="s">
        <v>3991</v>
      </c>
      <c r="D1422" s="101" t="s">
        <v>1988</v>
      </c>
      <c r="E1422" s="101" t="s">
        <v>2446</v>
      </c>
      <c r="F1422" s="102">
        <v>19.75</v>
      </c>
      <c r="G1422" s="102">
        <v>19.95</v>
      </c>
      <c r="H1422" s="102">
        <v>15.8</v>
      </c>
      <c r="I1422" s="102"/>
      <c r="J1422" s="445"/>
      <c r="K1422" s="258">
        <f>ROUND(SUMIF('VGT-Bewegungsdaten'!B:B,A1422,'VGT-Bewegungsdaten'!D:D),3)</f>
        <v>0</v>
      </c>
      <c r="L1422" s="259">
        <f>ROUND(SUMIF('VGT-Bewegungsdaten'!B:B,$A1422,'VGT-Bewegungsdaten'!E:E),5)</f>
        <v>0</v>
      </c>
      <c r="N1422" s="298" t="s">
        <v>4918</v>
      </c>
      <c r="O1422" s="298" t="s">
        <v>4925</v>
      </c>
      <c r="P1422" s="261">
        <f>ROUND(SUMIF('AV-Bewegungsdaten'!B:B,A1422,'AV-Bewegungsdaten'!D:D),3)</f>
        <v>0</v>
      </c>
      <c r="Q1422" s="259">
        <f>ROUND(SUMIF('AV-Bewegungsdaten'!B:B,$A1422,'AV-Bewegungsdaten'!E:E),5)</f>
        <v>0</v>
      </c>
      <c r="S1422" s="444"/>
      <c r="T1422" s="444"/>
      <c r="U1422" s="261">
        <f>ROUND(SUMIF('DV-Bewegungsdaten'!B:B,A1422,'DV-Bewegungsdaten'!D:D),3)</f>
        <v>0</v>
      </c>
      <c r="V1422" s="259">
        <f>ROUND(SUMIF('DV-Bewegungsdaten'!B:B,A1422,'DV-Bewegungsdaten'!E:E),5)</f>
        <v>0</v>
      </c>
      <c r="X1422" s="444"/>
      <c r="Y1422" s="444"/>
      <c r="AK1422" s="305"/>
    </row>
    <row r="1423" spans="1:37" ht="15" customHeight="1" x14ac:dyDescent="0.25">
      <c r="A1423" s="103" t="s">
        <v>276</v>
      </c>
      <c r="B1423" s="101" t="s">
        <v>2068</v>
      </c>
      <c r="C1423" s="101" t="s">
        <v>3991</v>
      </c>
      <c r="D1423" s="101" t="s">
        <v>237</v>
      </c>
      <c r="E1423" s="101" t="s">
        <v>1533</v>
      </c>
      <c r="F1423" s="102">
        <v>20.75</v>
      </c>
      <c r="G1423" s="102">
        <v>20.95</v>
      </c>
      <c r="H1423" s="102">
        <v>16.600000000000001</v>
      </c>
      <c r="I1423" s="102"/>
      <c r="J1423" s="445"/>
      <c r="K1423" s="258">
        <f>ROUND(SUMIF('VGT-Bewegungsdaten'!B:B,A1423,'VGT-Bewegungsdaten'!D:D),3)</f>
        <v>0</v>
      </c>
      <c r="L1423" s="259">
        <f>ROUND(SUMIF('VGT-Bewegungsdaten'!B:B,$A1423,'VGT-Bewegungsdaten'!E:E),5)</f>
        <v>0</v>
      </c>
      <c r="N1423" s="298" t="s">
        <v>4918</v>
      </c>
      <c r="O1423" s="298" t="s">
        <v>4925</v>
      </c>
      <c r="P1423" s="261">
        <f>ROUND(SUMIF('AV-Bewegungsdaten'!B:B,A1423,'AV-Bewegungsdaten'!D:D),3)</f>
        <v>0</v>
      </c>
      <c r="Q1423" s="259">
        <f>ROUND(SUMIF('AV-Bewegungsdaten'!B:B,$A1423,'AV-Bewegungsdaten'!E:E),5)</f>
        <v>0</v>
      </c>
      <c r="S1423" s="444"/>
      <c r="T1423" s="444"/>
      <c r="U1423" s="261">
        <f>ROUND(SUMIF('DV-Bewegungsdaten'!B:B,A1423,'DV-Bewegungsdaten'!D:D),3)</f>
        <v>0</v>
      </c>
      <c r="V1423" s="259">
        <f>ROUND(SUMIF('DV-Bewegungsdaten'!B:B,A1423,'DV-Bewegungsdaten'!E:E),5)</f>
        <v>0</v>
      </c>
      <c r="X1423" s="444"/>
      <c r="Y1423" s="444"/>
      <c r="AK1423" s="305"/>
    </row>
    <row r="1424" spans="1:37" ht="15" customHeight="1" x14ac:dyDescent="0.25">
      <c r="A1424" s="103" t="s">
        <v>277</v>
      </c>
      <c r="B1424" s="101" t="s">
        <v>2068</v>
      </c>
      <c r="C1424" s="101" t="s">
        <v>3991</v>
      </c>
      <c r="D1424" s="101" t="s">
        <v>239</v>
      </c>
      <c r="E1424" s="101" t="s">
        <v>1536</v>
      </c>
      <c r="F1424" s="102">
        <v>20.75</v>
      </c>
      <c r="G1424" s="102">
        <v>20.95</v>
      </c>
      <c r="H1424" s="102">
        <v>16.600000000000001</v>
      </c>
      <c r="I1424" s="102"/>
      <c r="J1424" s="445"/>
      <c r="K1424" s="258">
        <f>ROUND(SUMIF('VGT-Bewegungsdaten'!B:B,A1424,'VGT-Bewegungsdaten'!D:D),3)</f>
        <v>0</v>
      </c>
      <c r="L1424" s="259">
        <f>ROUND(SUMIF('VGT-Bewegungsdaten'!B:B,$A1424,'VGT-Bewegungsdaten'!E:E),5)</f>
        <v>0</v>
      </c>
      <c r="N1424" s="298" t="s">
        <v>4918</v>
      </c>
      <c r="O1424" s="298" t="s">
        <v>4925</v>
      </c>
      <c r="P1424" s="261">
        <f>ROUND(SUMIF('AV-Bewegungsdaten'!B:B,A1424,'AV-Bewegungsdaten'!D:D),3)</f>
        <v>0</v>
      </c>
      <c r="Q1424" s="259">
        <f>ROUND(SUMIF('AV-Bewegungsdaten'!B:B,$A1424,'AV-Bewegungsdaten'!E:E),5)</f>
        <v>0</v>
      </c>
      <c r="S1424" s="444"/>
      <c r="T1424" s="444"/>
      <c r="U1424" s="261">
        <f>ROUND(SUMIF('DV-Bewegungsdaten'!B:B,A1424,'DV-Bewegungsdaten'!D:D),3)</f>
        <v>0</v>
      </c>
      <c r="V1424" s="259">
        <f>ROUND(SUMIF('DV-Bewegungsdaten'!B:B,A1424,'DV-Bewegungsdaten'!E:E),5)</f>
        <v>0</v>
      </c>
      <c r="X1424" s="444"/>
      <c r="Y1424" s="444"/>
      <c r="AK1424" s="305"/>
    </row>
    <row r="1425" spans="1:37" ht="15" customHeight="1" x14ac:dyDescent="0.25">
      <c r="A1425" s="103" t="s">
        <v>2776</v>
      </c>
      <c r="B1425" s="101" t="s">
        <v>2068</v>
      </c>
      <c r="C1425" s="101" t="s">
        <v>3991</v>
      </c>
      <c r="D1425" s="101" t="s">
        <v>2570</v>
      </c>
      <c r="E1425" s="101" t="s">
        <v>2536</v>
      </c>
      <c r="F1425" s="102">
        <v>20.72</v>
      </c>
      <c r="G1425" s="102">
        <v>20.919999999999998</v>
      </c>
      <c r="H1425" s="102">
        <v>16.579999999999998</v>
      </c>
      <c r="I1425" s="102"/>
      <c r="J1425" s="445"/>
      <c r="K1425" s="258">
        <f>ROUND(SUMIF('VGT-Bewegungsdaten'!B:B,A1425,'VGT-Bewegungsdaten'!D:D),3)</f>
        <v>0</v>
      </c>
      <c r="L1425" s="259">
        <f>ROUND(SUMIF('VGT-Bewegungsdaten'!B:B,$A1425,'VGT-Bewegungsdaten'!E:E),5)</f>
        <v>0</v>
      </c>
      <c r="N1425" s="298" t="s">
        <v>4918</v>
      </c>
      <c r="O1425" s="298" t="s">
        <v>4925</v>
      </c>
      <c r="P1425" s="261">
        <f>ROUND(SUMIF('AV-Bewegungsdaten'!B:B,A1425,'AV-Bewegungsdaten'!D:D),3)</f>
        <v>0</v>
      </c>
      <c r="Q1425" s="259">
        <f>ROUND(SUMIF('AV-Bewegungsdaten'!B:B,$A1425,'AV-Bewegungsdaten'!E:E),5)</f>
        <v>0</v>
      </c>
      <c r="S1425" s="444"/>
      <c r="T1425" s="444"/>
      <c r="U1425" s="261">
        <f>ROUND(SUMIF('DV-Bewegungsdaten'!B:B,A1425,'DV-Bewegungsdaten'!D:D),3)</f>
        <v>0</v>
      </c>
      <c r="V1425" s="259">
        <f>ROUND(SUMIF('DV-Bewegungsdaten'!B:B,A1425,'DV-Bewegungsdaten'!E:E),5)</f>
        <v>0</v>
      </c>
      <c r="X1425" s="444"/>
      <c r="Y1425" s="444"/>
      <c r="AK1425" s="305"/>
    </row>
    <row r="1426" spans="1:37" ht="15" customHeight="1" x14ac:dyDescent="0.25">
      <c r="A1426" s="103" t="s">
        <v>3519</v>
      </c>
      <c r="B1426" s="101" t="s">
        <v>2068</v>
      </c>
      <c r="C1426" s="101" t="s">
        <v>3991</v>
      </c>
      <c r="D1426" s="101" t="s">
        <v>3313</v>
      </c>
      <c r="E1426" s="101" t="s">
        <v>3279</v>
      </c>
      <c r="F1426" s="102">
        <v>20.689999999999998</v>
      </c>
      <c r="G1426" s="102">
        <v>20.889999999999997</v>
      </c>
      <c r="H1426" s="102">
        <v>16.55</v>
      </c>
      <c r="I1426" s="102"/>
      <c r="J1426" s="445"/>
      <c r="K1426" s="258">
        <f>ROUND(SUMIF('VGT-Bewegungsdaten'!B:B,A1426,'VGT-Bewegungsdaten'!D:D),3)</f>
        <v>0</v>
      </c>
      <c r="L1426" s="259">
        <f>ROUND(SUMIF('VGT-Bewegungsdaten'!B:B,$A1426,'VGT-Bewegungsdaten'!E:E),5)</f>
        <v>0</v>
      </c>
      <c r="N1426" s="298" t="s">
        <v>4918</v>
      </c>
      <c r="O1426" s="298" t="s">
        <v>4925</v>
      </c>
      <c r="P1426" s="261">
        <f>ROUND(SUMIF('AV-Bewegungsdaten'!B:B,A1426,'AV-Bewegungsdaten'!D:D),3)</f>
        <v>0</v>
      </c>
      <c r="Q1426" s="259">
        <f>ROUND(SUMIF('AV-Bewegungsdaten'!B:B,$A1426,'AV-Bewegungsdaten'!E:E),5)</f>
        <v>0</v>
      </c>
      <c r="S1426" s="444"/>
      <c r="T1426" s="444"/>
      <c r="U1426" s="261">
        <f>ROUND(SUMIF('DV-Bewegungsdaten'!B:B,A1426,'DV-Bewegungsdaten'!D:D),3)</f>
        <v>0</v>
      </c>
      <c r="V1426" s="259">
        <f>ROUND(SUMIF('DV-Bewegungsdaten'!B:B,A1426,'DV-Bewegungsdaten'!E:E),5)</f>
        <v>0</v>
      </c>
      <c r="X1426" s="444"/>
      <c r="Y1426" s="444"/>
      <c r="AK1426" s="305"/>
    </row>
    <row r="1427" spans="1:37" ht="15" customHeight="1" x14ac:dyDescent="0.25">
      <c r="A1427" s="103" t="s">
        <v>4282</v>
      </c>
      <c r="B1427" s="101" t="s">
        <v>2068</v>
      </c>
      <c r="C1427" s="101" t="s">
        <v>3991</v>
      </c>
      <c r="D1427" s="101" t="s">
        <v>4074</v>
      </c>
      <c r="E1427" s="101" t="s">
        <v>4040</v>
      </c>
      <c r="F1427" s="102">
        <v>20.66</v>
      </c>
      <c r="G1427" s="102">
        <v>20.86</v>
      </c>
      <c r="H1427" s="102">
        <v>16.53</v>
      </c>
      <c r="I1427" s="102"/>
      <c r="J1427" s="445"/>
      <c r="K1427" s="258">
        <f>ROUND(SUMIF('VGT-Bewegungsdaten'!B:B,A1427,'VGT-Bewegungsdaten'!D:D),3)</f>
        <v>0</v>
      </c>
      <c r="L1427" s="259">
        <f>ROUND(SUMIF('VGT-Bewegungsdaten'!B:B,$A1427,'VGT-Bewegungsdaten'!E:E),5)</f>
        <v>0</v>
      </c>
      <c r="N1427" s="298" t="s">
        <v>4918</v>
      </c>
      <c r="O1427" s="298" t="s">
        <v>4925</v>
      </c>
      <c r="P1427" s="261">
        <f>ROUND(SUMIF('AV-Bewegungsdaten'!B:B,A1427,'AV-Bewegungsdaten'!D:D),3)</f>
        <v>0</v>
      </c>
      <c r="Q1427" s="259">
        <f>ROUND(SUMIF('AV-Bewegungsdaten'!B:B,$A1427,'AV-Bewegungsdaten'!E:E),5)</f>
        <v>0</v>
      </c>
      <c r="S1427" s="444"/>
      <c r="T1427" s="444"/>
      <c r="U1427" s="261">
        <f>ROUND(SUMIF('DV-Bewegungsdaten'!B:B,A1427,'DV-Bewegungsdaten'!D:D),3)</f>
        <v>0</v>
      </c>
      <c r="V1427" s="259">
        <f>ROUND(SUMIF('DV-Bewegungsdaten'!B:B,A1427,'DV-Bewegungsdaten'!E:E),5)</f>
        <v>0</v>
      </c>
      <c r="X1427" s="444"/>
      <c r="Y1427" s="444"/>
      <c r="AK1427" s="305"/>
    </row>
    <row r="1428" spans="1:37" ht="15" customHeight="1" x14ac:dyDescent="0.25">
      <c r="A1428" s="103" t="s">
        <v>278</v>
      </c>
      <c r="B1428" s="101" t="s">
        <v>2068</v>
      </c>
      <c r="C1428" s="101" t="s">
        <v>3991</v>
      </c>
      <c r="D1428" s="101" t="s">
        <v>241</v>
      </c>
      <c r="E1428" s="101" t="s">
        <v>2443</v>
      </c>
      <c r="F1428" s="102">
        <v>17.75</v>
      </c>
      <c r="G1428" s="102">
        <v>17.95</v>
      </c>
      <c r="H1428" s="102">
        <v>14.2</v>
      </c>
      <c r="I1428" s="102"/>
      <c r="J1428" s="445"/>
      <c r="K1428" s="258">
        <f>ROUND(SUMIF('VGT-Bewegungsdaten'!B:B,A1428,'VGT-Bewegungsdaten'!D:D),3)</f>
        <v>0</v>
      </c>
      <c r="L1428" s="259">
        <f>ROUND(SUMIF('VGT-Bewegungsdaten'!B:B,$A1428,'VGT-Bewegungsdaten'!E:E),5)</f>
        <v>0</v>
      </c>
      <c r="N1428" s="298" t="s">
        <v>4918</v>
      </c>
      <c r="O1428" s="298" t="s">
        <v>4925</v>
      </c>
      <c r="P1428" s="261">
        <f>ROUND(SUMIF('AV-Bewegungsdaten'!B:B,A1428,'AV-Bewegungsdaten'!D:D),3)</f>
        <v>0</v>
      </c>
      <c r="Q1428" s="259">
        <f>ROUND(SUMIF('AV-Bewegungsdaten'!B:B,$A1428,'AV-Bewegungsdaten'!E:E),5)</f>
        <v>0</v>
      </c>
      <c r="S1428" s="444"/>
      <c r="T1428" s="444"/>
      <c r="U1428" s="261">
        <f>ROUND(SUMIF('DV-Bewegungsdaten'!B:B,A1428,'DV-Bewegungsdaten'!D:D),3)</f>
        <v>0</v>
      </c>
      <c r="V1428" s="259">
        <f>ROUND(SUMIF('DV-Bewegungsdaten'!B:B,A1428,'DV-Bewegungsdaten'!E:E),5)</f>
        <v>0</v>
      </c>
      <c r="X1428" s="444"/>
      <c r="Y1428" s="444"/>
      <c r="AK1428" s="305"/>
    </row>
    <row r="1429" spans="1:37" ht="15" customHeight="1" x14ac:dyDescent="0.25">
      <c r="A1429" s="103" t="s">
        <v>279</v>
      </c>
      <c r="B1429" s="101" t="s">
        <v>2068</v>
      </c>
      <c r="C1429" s="101" t="s">
        <v>3991</v>
      </c>
      <c r="D1429" s="101" t="s">
        <v>1993</v>
      </c>
      <c r="E1429" s="101" t="s">
        <v>2446</v>
      </c>
      <c r="F1429" s="102">
        <v>19.75</v>
      </c>
      <c r="G1429" s="102">
        <v>19.95</v>
      </c>
      <c r="H1429" s="102">
        <v>15.8</v>
      </c>
      <c r="I1429" s="102"/>
      <c r="J1429" s="445"/>
      <c r="K1429" s="258">
        <f>ROUND(SUMIF('VGT-Bewegungsdaten'!B:B,A1429,'VGT-Bewegungsdaten'!D:D),3)</f>
        <v>0</v>
      </c>
      <c r="L1429" s="259">
        <f>ROUND(SUMIF('VGT-Bewegungsdaten'!B:B,$A1429,'VGT-Bewegungsdaten'!E:E),5)</f>
        <v>0</v>
      </c>
      <c r="N1429" s="298" t="s">
        <v>4918</v>
      </c>
      <c r="O1429" s="298" t="s">
        <v>4925</v>
      </c>
      <c r="P1429" s="261">
        <f>ROUND(SUMIF('AV-Bewegungsdaten'!B:B,A1429,'AV-Bewegungsdaten'!D:D),3)</f>
        <v>0</v>
      </c>
      <c r="Q1429" s="259">
        <f>ROUND(SUMIF('AV-Bewegungsdaten'!B:B,$A1429,'AV-Bewegungsdaten'!E:E),5)</f>
        <v>0</v>
      </c>
      <c r="S1429" s="444"/>
      <c r="T1429" s="444"/>
      <c r="U1429" s="261">
        <f>ROUND(SUMIF('DV-Bewegungsdaten'!B:B,A1429,'DV-Bewegungsdaten'!D:D),3)</f>
        <v>0</v>
      </c>
      <c r="V1429" s="259">
        <f>ROUND(SUMIF('DV-Bewegungsdaten'!B:B,A1429,'DV-Bewegungsdaten'!E:E),5)</f>
        <v>0</v>
      </c>
      <c r="X1429" s="444"/>
      <c r="Y1429" s="444"/>
      <c r="AK1429" s="305"/>
    </row>
    <row r="1430" spans="1:37" ht="15" customHeight="1" x14ac:dyDescent="0.25">
      <c r="A1430" s="103" t="s">
        <v>280</v>
      </c>
      <c r="B1430" s="101" t="s">
        <v>2068</v>
      </c>
      <c r="C1430" s="101" t="s">
        <v>3991</v>
      </c>
      <c r="D1430" s="101" t="s">
        <v>243</v>
      </c>
      <c r="E1430" s="101" t="s">
        <v>1533</v>
      </c>
      <c r="F1430" s="102">
        <v>20.75</v>
      </c>
      <c r="G1430" s="102">
        <v>20.95</v>
      </c>
      <c r="H1430" s="102">
        <v>16.600000000000001</v>
      </c>
      <c r="I1430" s="102"/>
      <c r="J1430" s="445"/>
      <c r="K1430" s="258">
        <f>ROUND(SUMIF('VGT-Bewegungsdaten'!B:B,A1430,'VGT-Bewegungsdaten'!D:D),3)</f>
        <v>0</v>
      </c>
      <c r="L1430" s="259">
        <f>ROUND(SUMIF('VGT-Bewegungsdaten'!B:B,$A1430,'VGT-Bewegungsdaten'!E:E),5)</f>
        <v>0</v>
      </c>
      <c r="N1430" s="298" t="s">
        <v>4918</v>
      </c>
      <c r="O1430" s="298" t="s">
        <v>4925</v>
      </c>
      <c r="P1430" s="261">
        <f>ROUND(SUMIF('AV-Bewegungsdaten'!B:B,A1430,'AV-Bewegungsdaten'!D:D),3)</f>
        <v>0</v>
      </c>
      <c r="Q1430" s="259">
        <f>ROUND(SUMIF('AV-Bewegungsdaten'!B:B,$A1430,'AV-Bewegungsdaten'!E:E),5)</f>
        <v>0</v>
      </c>
      <c r="S1430" s="444"/>
      <c r="T1430" s="444"/>
      <c r="U1430" s="261">
        <f>ROUND(SUMIF('DV-Bewegungsdaten'!B:B,A1430,'DV-Bewegungsdaten'!D:D),3)</f>
        <v>0</v>
      </c>
      <c r="V1430" s="259">
        <f>ROUND(SUMIF('DV-Bewegungsdaten'!B:B,A1430,'DV-Bewegungsdaten'!E:E),5)</f>
        <v>0</v>
      </c>
      <c r="X1430" s="444"/>
      <c r="Y1430" s="444"/>
      <c r="AK1430" s="305"/>
    </row>
    <row r="1431" spans="1:37" ht="15" customHeight="1" x14ac:dyDescent="0.25">
      <c r="A1431" s="103" t="s">
        <v>281</v>
      </c>
      <c r="B1431" s="101" t="s">
        <v>2068</v>
      </c>
      <c r="C1431" s="101" t="s">
        <v>3991</v>
      </c>
      <c r="D1431" s="101" t="s">
        <v>1996</v>
      </c>
      <c r="E1431" s="101" t="s">
        <v>1536</v>
      </c>
      <c r="F1431" s="102">
        <v>20.75</v>
      </c>
      <c r="G1431" s="102">
        <v>20.95</v>
      </c>
      <c r="H1431" s="102">
        <v>16.600000000000001</v>
      </c>
      <c r="I1431" s="102"/>
      <c r="J1431" s="445"/>
      <c r="K1431" s="258">
        <f>ROUND(SUMIF('VGT-Bewegungsdaten'!B:B,A1431,'VGT-Bewegungsdaten'!D:D),3)</f>
        <v>0</v>
      </c>
      <c r="L1431" s="259">
        <f>ROUND(SUMIF('VGT-Bewegungsdaten'!B:B,$A1431,'VGT-Bewegungsdaten'!E:E),5)</f>
        <v>0</v>
      </c>
      <c r="N1431" s="298" t="s">
        <v>4918</v>
      </c>
      <c r="O1431" s="298" t="s">
        <v>4925</v>
      </c>
      <c r="P1431" s="261">
        <f>ROUND(SUMIF('AV-Bewegungsdaten'!B:B,A1431,'AV-Bewegungsdaten'!D:D),3)</f>
        <v>0</v>
      </c>
      <c r="Q1431" s="259">
        <f>ROUND(SUMIF('AV-Bewegungsdaten'!B:B,$A1431,'AV-Bewegungsdaten'!E:E),5)</f>
        <v>0</v>
      </c>
      <c r="S1431" s="444"/>
      <c r="T1431" s="444"/>
      <c r="U1431" s="261">
        <f>ROUND(SUMIF('DV-Bewegungsdaten'!B:B,A1431,'DV-Bewegungsdaten'!D:D),3)</f>
        <v>0</v>
      </c>
      <c r="V1431" s="259">
        <f>ROUND(SUMIF('DV-Bewegungsdaten'!B:B,A1431,'DV-Bewegungsdaten'!E:E),5)</f>
        <v>0</v>
      </c>
      <c r="X1431" s="444"/>
      <c r="Y1431" s="444"/>
      <c r="AK1431" s="305"/>
    </row>
    <row r="1432" spans="1:37" ht="15" customHeight="1" x14ac:dyDescent="0.25">
      <c r="A1432" s="103" t="s">
        <v>2777</v>
      </c>
      <c r="B1432" s="101" t="s">
        <v>2068</v>
      </c>
      <c r="C1432" s="101" t="s">
        <v>3991</v>
      </c>
      <c r="D1432" s="101" t="s">
        <v>2703</v>
      </c>
      <c r="E1432" s="101" t="s">
        <v>2536</v>
      </c>
      <c r="F1432" s="102">
        <v>20.72</v>
      </c>
      <c r="G1432" s="102">
        <v>20.919999999999998</v>
      </c>
      <c r="H1432" s="102">
        <v>16.579999999999998</v>
      </c>
      <c r="I1432" s="102"/>
      <c r="J1432" s="445"/>
      <c r="K1432" s="258">
        <f>ROUND(SUMIF('VGT-Bewegungsdaten'!B:B,A1432,'VGT-Bewegungsdaten'!D:D),3)</f>
        <v>0</v>
      </c>
      <c r="L1432" s="259">
        <f>ROUND(SUMIF('VGT-Bewegungsdaten'!B:B,$A1432,'VGT-Bewegungsdaten'!E:E),5)</f>
        <v>0</v>
      </c>
      <c r="N1432" s="298" t="s">
        <v>4918</v>
      </c>
      <c r="O1432" s="298" t="s">
        <v>4925</v>
      </c>
      <c r="P1432" s="261">
        <f>ROUND(SUMIF('AV-Bewegungsdaten'!B:B,A1432,'AV-Bewegungsdaten'!D:D),3)</f>
        <v>0</v>
      </c>
      <c r="Q1432" s="259">
        <f>ROUND(SUMIF('AV-Bewegungsdaten'!B:B,$A1432,'AV-Bewegungsdaten'!E:E),5)</f>
        <v>0</v>
      </c>
      <c r="S1432" s="444"/>
      <c r="T1432" s="444"/>
      <c r="U1432" s="261">
        <f>ROUND(SUMIF('DV-Bewegungsdaten'!B:B,A1432,'DV-Bewegungsdaten'!D:D),3)</f>
        <v>0</v>
      </c>
      <c r="V1432" s="259">
        <f>ROUND(SUMIF('DV-Bewegungsdaten'!B:B,A1432,'DV-Bewegungsdaten'!E:E),5)</f>
        <v>0</v>
      </c>
      <c r="X1432" s="444"/>
      <c r="Y1432" s="444"/>
      <c r="AK1432" s="305"/>
    </row>
    <row r="1433" spans="1:37" ht="15" customHeight="1" x14ac:dyDescent="0.25">
      <c r="A1433" s="103" t="s">
        <v>3520</v>
      </c>
      <c r="B1433" s="101" t="s">
        <v>2068</v>
      </c>
      <c r="C1433" s="101" t="s">
        <v>3991</v>
      </c>
      <c r="D1433" s="101" t="s">
        <v>3446</v>
      </c>
      <c r="E1433" s="101" t="s">
        <v>3279</v>
      </c>
      <c r="F1433" s="102">
        <v>20.689999999999998</v>
      </c>
      <c r="G1433" s="102">
        <v>20.889999999999997</v>
      </c>
      <c r="H1433" s="102">
        <v>16.55</v>
      </c>
      <c r="I1433" s="102"/>
      <c r="J1433" s="445"/>
      <c r="K1433" s="258">
        <f>ROUND(SUMIF('VGT-Bewegungsdaten'!B:B,A1433,'VGT-Bewegungsdaten'!D:D),3)</f>
        <v>0</v>
      </c>
      <c r="L1433" s="259">
        <f>ROUND(SUMIF('VGT-Bewegungsdaten'!B:B,$A1433,'VGT-Bewegungsdaten'!E:E),5)</f>
        <v>0</v>
      </c>
      <c r="N1433" s="298" t="s">
        <v>4918</v>
      </c>
      <c r="O1433" s="298" t="s">
        <v>4925</v>
      </c>
      <c r="P1433" s="261">
        <f>ROUND(SUMIF('AV-Bewegungsdaten'!B:B,A1433,'AV-Bewegungsdaten'!D:D),3)</f>
        <v>0</v>
      </c>
      <c r="Q1433" s="259">
        <f>ROUND(SUMIF('AV-Bewegungsdaten'!B:B,$A1433,'AV-Bewegungsdaten'!E:E),5)</f>
        <v>0</v>
      </c>
      <c r="S1433" s="444"/>
      <c r="T1433" s="444"/>
      <c r="U1433" s="261">
        <f>ROUND(SUMIF('DV-Bewegungsdaten'!B:B,A1433,'DV-Bewegungsdaten'!D:D),3)</f>
        <v>0</v>
      </c>
      <c r="V1433" s="259">
        <f>ROUND(SUMIF('DV-Bewegungsdaten'!B:B,A1433,'DV-Bewegungsdaten'!E:E),5)</f>
        <v>0</v>
      </c>
      <c r="X1433" s="444"/>
      <c r="Y1433" s="444"/>
      <c r="AK1433" s="305"/>
    </row>
    <row r="1434" spans="1:37" ht="15" customHeight="1" x14ac:dyDescent="0.25">
      <c r="A1434" s="103" t="s">
        <v>4283</v>
      </c>
      <c r="B1434" s="101" t="s">
        <v>2068</v>
      </c>
      <c r="C1434" s="101" t="s">
        <v>3991</v>
      </c>
      <c r="D1434" s="101" t="s">
        <v>4208</v>
      </c>
      <c r="E1434" s="101" t="s">
        <v>4040</v>
      </c>
      <c r="F1434" s="102">
        <v>20.66</v>
      </c>
      <c r="G1434" s="102">
        <v>20.86</v>
      </c>
      <c r="H1434" s="102">
        <v>16.53</v>
      </c>
      <c r="I1434" s="102"/>
      <c r="J1434" s="445"/>
      <c r="K1434" s="258">
        <f>ROUND(SUMIF('VGT-Bewegungsdaten'!B:B,A1434,'VGT-Bewegungsdaten'!D:D),3)</f>
        <v>0</v>
      </c>
      <c r="L1434" s="259">
        <f>ROUND(SUMIF('VGT-Bewegungsdaten'!B:B,$A1434,'VGT-Bewegungsdaten'!E:E),5)</f>
        <v>0</v>
      </c>
      <c r="N1434" s="298" t="s">
        <v>4918</v>
      </c>
      <c r="O1434" s="298" t="s">
        <v>4925</v>
      </c>
      <c r="P1434" s="261">
        <f>ROUND(SUMIF('AV-Bewegungsdaten'!B:B,A1434,'AV-Bewegungsdaten'!D:D),3)</f>
        <v>0</v>
      </c>
      <c r="Q1434" s="259">
        <f>ROUND(SUMIF('AV-Bewegungsdaten'!B:B,$A1434,'AV-Bewegungsdaten'!E:E),5)</f>
        <v>0</v>
      </c>
      <c r="S1434" s="444"/>
      <c r="T1434" s="444"/>
      <c r="U1434" s="261">
        <f>ROUND(SUMIF('DV-Bewegungsdaten'!B:B,A1434,'DV-Bewegungsdaten'!D:D),3)</f>
        <v>0</v>
      </c>
      <c r="V1434" s="259">
        <f>ROUND(SUMIF('DV-Bewegungsdaten'!B:B,A1434,'DV-Bewegungsdaten'!E:E),5)</f>
        <v>0</v>
      </c>
      <c r="X1434" s="444"/>
      <c r="Y1434" s="444"/>
      <c r="AK1434" s="305"/>
    </row>
    <row r="1435" spans="1:37" ht="15" customHeight="1" x14ac:dyDescent="0.25">
      <c r="A1435" s="103" t="s">
        <v>6791</v>
      </c>
      <c r="B1435" s="101" t="s">
        <v>2068</v>
      </c>
      <c r="C1435" s="101" t="s">
        <v>3991</v>
      </c>
      <c r="D1435" s="101" t="s">
        <v>6792</v>
      </c>
      <c r="E1435" s="101" t="s">
        <v>6372</v>
      </c>
      <c r="F1435" s="102">
        <v>20.52</v>
      </c>
      <c r="G1435" s="102">
        <v>20.72</v>
      </c>
      <c r="H1435" s="102">
        <v>16.420000000000002</v>
      </c>
      <c r="I1435" s="102"/>
      <c r="J1435" s="445"/>
      <c r="K1435" s="258">
        <f>ROUND(SUMIF('VGT-Bewegungsdaten'!B:B,A1435,'VGT-Bewegungsdaten'!D:D),3)</f>
        <v>0</v>
      </c>
      <c r="L1435" s="259">
        <f>ROUND(SUMIF('VGT-Bewegungsdaten'!B:B,$A1435,'VGT-Bewegungsdaten'!E:E),5)</f>
        <v>0</v>
      </c>
      <c r="N1435" s="298" t="s">
        <v>4918</v>
      </c>
      <c r="O1435" s="298" t="s">
        <v>4925</v>
      </c>
      <c r="P1435" s="261">
        <f>ROUND(SUMIF('AV-Bewegungsdaten'!B:B,A1435,'AV-Bewegungsdaten'!D:D),3)</f>
        <v>0</v>
      </c>
      <c r="Q1435" s="259">
        <f>ROUND(SUMIF('AV-Bewegungsdaten'!B:B,$A1435,'AV-Bewegungsdaten'!E:E),5)</f>
        <v>0</v>
      </c>
      <c r="S1435" s="444"/>
      <c r="T1435" s="444"/>
      <c r="U1435" s="261">
        <f>ROUND(SUMIF('DV-Bewegungsdaten'!B:B,A1435,'DV-Bewegungsdaten'!D:D),3)</f>
        <v>0</v>
      </c>
      <c r="V1435" s="259">
        <f>ROUND(SUMIF('DV-Bewegungsdaten'!B:B,A1435,'DV-Bewegungsdaten'!E:E),5)</f>
        <v>0</v>
      </c>
      <c r="X1435" s="444"/>
      <c r="Y1435" s="444"/>
      <c r="AK1435" s="305"/>
    </row>
    <row r="1436" spans="1:37" ht="15" customHeight="1" x14ac:dyDescent="0.25">
      <c r="A1436" s="103" t="s">
        <v>282</v>
      </c>
      <c r="B1436" s="101" t="s">
        <v>2068</v>
      </c>
      <c r="C1436" s="101" t="s">
        <v>3991</v>
      </c>
      <c r="D1436" s="101" t="s">
        <v>247</v>
      </c>
      <c r="E1436" s="101" t="s">
        <v>2443</v>
      </c>
      <c r="F1436" s="102">
        <v>18.75</v>
      </c>
      <c r="G1436" s="102">
        <v>18.95</v>
      </c>
      <c r="H1436" s="102">
        <v>15</v>
      </c>
      <c r="I1436" s="102"/>
      <c r="J1436" s="445"/>
      <c r="K1436" s="258">
        <f>ROUND(SUMIF('VGT-Bewegungsdaten'!B:B,A1436,'VGT-Bewegungsdaten'!D:D),3)</f>
        <v>0</v>
      </c>
      <c r="L1436" s="259">
        <f>ROUND(SUMIF('VGT-Bewegungsdaten'!B:B,$A1436,'VGT-Bewegungsdaten'!E:E),5)</f>
        <v>0</v>
      </c>
      <c r="N1436" s="298" t="s">
        <v>4918</v>
      </c>
      <c r="O1436" s="298" t="s">
        <v>4925</v>
      </c>
      <c r="P1436" s="261">
        <f>ROUND(SUMIF('AV-Bewegungsdaten'!B:B,A1436,'AV-Bewegungsdaten'!D:D),3)</f>
        <v>0</v>
      </c>
      <c r="Q1436" s="259">
        <f>ROUND(SUMIF('AV-Bewegungsdaten'!B:B,$A1436,'AV-Bewegungsdaten'!E:E),5)</f>
        <v>0</v>
      </c>
      <c r="S1436" s="444"/>
      <c r="T1436" s="444"/>
      <c r="U1436" s="261">
        <f>ROUND(SUMIF('DV-Bewegungsdaten'!B:B,A1436,'DV-Bewegungsdaten'!D:D),3)</f>
        <v>0</v>
      </c>
      <c r="V1436" s="259">
        <f>ROUND(SUMIF('DV-Bewegungsdaten'!B:B,A1436,'DV-Bewegungsdaten'!E:E),5)</f>
        <v>0</v>
      </c>
      <c r="X1436" s="444"/>
      <c r="Y1436" s="444"/>
      <c r="AK1436" s="305"/>
    </row>
    <row r="1437" spans="1:37" ht="15" customHeight="1" x14ac:dyDescent="0.25">
      <c r="A1437" s="103" t="s">
        <v>283</v>
      </c>
      <c r="B1437" s="101" t="s">
        <v>2068</v>
      </c>
      <c r="C1437" s="101" t="s">
        <v>3991</v>
      </c>
      <c r="D1437" s="101" t="s">
        <v>1780</v>
      </c>
      <c r="E1437" s="101" t="s">
        <v>2446</v>
      </c>
      <c r="F1437" s="102">
        <v>20.75</v>
      </c>
      <c r="G1437" s="102">
        <v>20.95</v>
      </c>
      <c r="H1437" s="102">
        <v>16.600000000000001</v>
      </c>
      <c r="I1437" s="102"/>
      <c r="J1437" s="445"/>
      <c r="K1437" s="258">
        <f>ROUND(SUMIF('VGT-Bewegungsdaten'!B:B,A1437,'VGT-Bewegungsdaten'!D:D),3)</f>
        <v>0</v>
      </c>
      <c r="L1437" s="259">
        <f>ROUND(SUMIF('VGT-Bewegungsdaten'!B:B,$A1437,'VGT-Bewegungsdaten'!E:E),5)</f>
        <v>0</v>
      </c>
      <c r="N1437" s="298" t="s">
        <v>4918</v>
      </c>
      <c r="O1437" s="298" t="s">
        <v>4925</v>
      </c>
      <c r="P1437" s="261">
        <f>ROUND(SUMIF('AV-Bewegungsdaten'!B:B,A1437,'AV-Bewegungsdaten'!D:D),3)</f>
        <v>0</v>
      </c>
      <c r="Q1437" s="259">
        <f>ROUND(SUMIF('AV-Bewegungsdaten'!B:B,$A1437,'AV-Bewegungsdaten'!E:E),5)</f>
        <v>0</v>
      </c>
      <c r="S1437" s="444"/>
      <c r="T1437" s="444"/>
      <c r="U1437" s="261">
        <f>ROUND(SUMIF('DV-Bewegungsdaten'!B:B,A1437,'DV-Bewegungsdaten'!D:D),3)</f>
        <v>0</v>
      </c>
      <c r="V1437" s="259">
        <f>ROUND(SUMIF('DV-Bewegungsdaten'!B:B,A1437,'DV-Bewegungsdaten'!E:E),5)</f>
        <v>0</v>
      </c>
      <c r="X1437" s="444"/>
      <c r="Y1437" s="444"/>
      <c r="AK1437" s="305"/>
    </row>
    <row r="1438" spans="1:37" ht="15" customHeight="1" x14ac:dyDescent="0.25">
      <c r="A1438" s="103" t="s">
        <v>284</v>
      </c>
      <c r="B1438" s="101" t="s">
        <v>2068</v>
      </c>
      <c r="C1438" s="101" t="s">
        <v>3991</v>
      </c>
      <c r="D1438" s="101" t="s">
        <v>249</v>
      </c>
      <c r="E1438" s="101" t="s">
        <v>1533</v>
      </c>
      <c r="F1438" s="102">
        <v>21.75</v>
      </c>
      <c r="G1438" s="102">
        <v>21.95</v>
      </c>
      <c r="H1438" s="102">
        <v>17.399999999999999</v>
      </c>
      <c r="I1438" s="102"/>
      <c r="J1438" s="445"/>
      <c r="K1438" s="258">
        <f>ROUND(SUMIF('VGT-Bewegungsdaten'!B:B,A1438,'VGT-Bewegungsdaten'!D:D),3)</f>
        <v>0</v>
      </c>
      <c r="L1438" s="259">
        <f>ROUND(SUMIF('VGT-Bewegungsdaten'!B:B,$A1438,'VGT-Bewegungsdaten'!E:E),5)</f>
        <v>0</v>
      </c>
      <c r="N1438" s="298" t="s">
        <v>4918</v>
      </c>
      <c r="O1438" s="298" t="s">
        <v>4925</v>
      </c>
      <c r="P1438" s="261">
        <f>ROUND(SUMIF('AV-Bewegungsdaten'!B:B,A1438,'AV-Bewegungsdaten'!D:D),3)</f>
        <v>0</v>
      </c>
      <c r="Q1438" s="259">
        <f>ROUND(SUMIF('AV-Bewegungsdaten'!B:B,$A1438,'AV-Bewegungsdaten'!E:E),5)</f>
        <v>0</v>
      </c>
      <c r="S1438" s="444"/>
      <c r="T1438" s="444"/>
      <c r="U1438" s="261">
        <f>ROUND(SUMIF('DV-Bewegungsdaten'!B:B,A1438,'DV-Bewegungsdaten'!D:D),3)</f>
        <v>0</v>
      </c>
      <c r="V1438" s="259">
        <f>ROUND(SUMIF('DV-Bewegungsdaten'!B:B,A1438,'DV-Bewegungsdaten'!E:E),5)</f>
        <v>0</v>
      </c>
      <c r="X1438" s="444"/>
      <c r="Y1438" s="444"/>
      <c r="AK1438" s="305"/>
    </row>
    <row r="1439" spans="1:37" ht="15" customHeight="1" x14ac:dyDescent="0.25">
      <c r="A1439" s="103" t="s">
        <v>285</v>
      </c>
      <c r="B1439" s="101" t="s">
        <v>2068</v>
      </c>
      <c r="C1439" s="101" t="s">
        <v>3991</v>
      </c>
      <c r="D1439" s="101" t="s">
        <v>251</v>
      </c>
      <c r="E1439" s="101" t="s">
        <v>1536</v>
      </c>
      <c r="F1439" s="102">
        <v>21.75</v>
      </c>
      <c r="G1439" s="102">
        <v>21.95</v>
      </c>
      <c r="H1439" s="102">
        <v>17.399999999999999</v>
      </c>
      <c r="I1439" s="102"/>
      <c r="J1439" s="445"/>
      <c r="K1439" s="258">
        <f>ROUND(SUMIF('VGT-Bewegungsdaten'!B:B,A1439,'VGT-Bewegungsdaten'!D:D),3)</f>
        <v>0</v>
      </c>
      <c r="L1439" s="259">
        <f>ROUND(SUMIF('VGT-Bewegungsdaten'!B:B,$A1439,'VGT-Bewegungsdaten'!E:E),5)</f>
        <v>0</v>
      </c>
      <c r="N1439" s="298" t="s">
        <v>4918</v>
      </c>
      <c r="O1439" s="298" t="s">
        <v>4925</v>
      </c>
      <c r="P1439" s="261">
        <f>ROUND(SUMIF('AV-Bewegungsdaten'!B:B,A1439,'AV-Bewegungsdaten'!D:D),3)</f>
        <v>0</v>
      </c>
      <c r="Q1439" s="259">
        <f>ROUND(SUMIF('AV-Bewegungsdaten'!B:B,$A1439,'AV-Bewegungsdaten'!E:E),5)</f>
        <v>0</v>
      </c>
      <c r="S1439" s="444"/>
      <c r="T1439" s="444"/>
      <c r="U1439" s="261">
        <f>ROUND(SUMIF('DV-Bewegungsdaten'!B:B,A1439,'DV-Bewegungsdaten'!D:D),3)</f>
        <v>0</v>
      </c>
      <c r="V1439" s="259">
        <f>ROUND(SUMIF('DV-Bewegungsdaten'!B:B,A1439,'DV-Bewegungsdaten'!E:E),5)</f>
        <v>0</v>
      </c>
      <c r="X1439" s="444"/>
      <c r="Y1439" s="444"/>
      <c r="AK1439" s="305"/>
    </row>
    <row r="1440" spans="1:37" ht="15" customHeight="1" x14ac:dyDescent="0.25">
      <c r="A1440" s="103" t="s">
        <v>2778</v>
      </c>
      <c r="B1440" s="101" t="s">
        <v>2068</v>
      </c>
      <c r="C1440" s="101" t="s">
        <v>3991</v>
      </c>
      <c r="D1440" s="101" t="s">
        <v>2574</v>
      </c>
      <c r="E1440" s="101" t="s">
        <v>2536</v>
      </c>
      <c r="F1440" s="102">
        <v>21.72</v>
      </c>
      <c r="G1440" s="102">
        <v>21.919999999999998</v>
      </c>
      <c r="H1440" s="102">
        <v>17.38</v>
      </c>
      <c r="I1440" s="102"/>
      <c r="J1440" s="445"/>
      <c r="K1440" s="258">
        <f>ROUND(SUMIF('VGT-Bewegungsdaten'!B:B,A1440,'VGT-Bewegungsdaten'!D:D),3)</f>
        <v>0</v>
      </c>
      <c r="L1440" s="259">
        <f>ROUND(SUMIF('VGT-Bewegungsdaten'!B:B,$A1440,'VGT-Bewegungsdaten'!E:E),5)</f>
        <v>0</v>
      </c>
      <c r="N1440" s="298" t="s">
        <v>4918</v>
      </c>
      <c r="O1440" s="298" t="s">
        <v>4925</v>
      </c>
      <c r="P1440" s="261">
        <f>ROUND(SUMIF('AV-Bewegungsdaten'!B:B,A1440,'AV-Bewegungsdaten'!D:D),3)</f>
        <v>0</v>
      </c>
      <c r="Q1440" s="259">
        <f>ROUND(SUMIF('AV-Bewegungsdaten'!B:B,$A1440,'AV-Bewegungsdaten'!E:E),5)</f>
        <v>0</v>
      </c>
      <c r="S1440" s="444"/>
      <c r="T1440" s="444"/>
      <c r="U1440" s="261">
        <f>ROUND(SUMIF('DV-Bewegungsdaten'!B:B,A1440,'DV-Bewegungsdaten'!D:D),3)</f>
        <v>0</v>
      </c>
      <c r="V1440" s="259">
        <f>ROUND(SUMIF('DV-Bewegungsdaten'!B:B,A1440,'DV-Bewegungsdaten'!E:E),5)</f>
        <v>0</v>
      </c>
      <c r="X1440" s="444"/>
      <c r="Y1440" s="444"/>
      <c r="AK1440" s="305"/>
    </row>
    <row r="1441" spans="1:37" ht="15" customHeight="1" x14ac:dyDescent="0.25">
      <c r="A1441" s="103" t="s">
        <v>3521</v>
      </c>
      <c r="B1441" s="101" t="s">
        <v>2068</v>
      </c>
      <c r="C1441" s="101" t="s">
        <v>3991</v>
      </c>
      <c r="D1441" s="101" t="s">
        <v>3317</v>
      </c>
      <c r="E1441" s="101" t="s">
        <v>3279</v>
      </c>
      <c r="F1441" s="102">
        <v>21.689999999999998</v>
      </c>
      <c r="G1441" s="102">
        <v>21.889999999999997</v>
      </c>
      <c r="H1441" s="102">
        <v>17.350000000000001</v>
      </c>
      <c r="I1441" s="102"/>
      <c r="J1441" s="445"/>
      <c r="K1441" s="258">
        <f>ROUND(SUMIF('VGT-Bewegungsdaten'!B:B,A1441,'VGT-Bewegungsdaten'!D:D),3)</f>
        <v>0</v>
      </c>
      <c r="L1441" s="259">
        <f>ROUND(SUMIF('VGT-Bewegungsdaten'!B:B,$A1441,'VGT-Bewegungsdaten'!E:E),5)</f>
        <v>0</v>
      </c>
      <c r="N1441" s="298" t="s">
        <v>4918</v>
      </c>
      <c r="O1441" s="298" t="s">
        <v>4925</v>
      </c>
      <c r="P1441" s="261">
        <f>ROUND(SUMIF('AV-Bewegungsdaten'!B:B,A1441,'AV-Bewegungsdaten'!D:D),3)</f>
        <v>0</v>
      </c>
      <c r="Q1441" s="259">
        <f>ROUND(SUMIF('AV-Bewegungsdaten'!B:B,$A1441,'AV-Bewegungsdaten'!E:E),5)</f>
        <v>0</v>
      </c>
      <c r="S1441" s="444"/>
      <c r="T1441" s="444"/>
      <c r="U1441" s="261">
        <f>ROUND(SUMIF('DV-Bewegungsdaten'!B:B,A1441,'DV-Bewegungsdaten'!D:D),3)</f>
        <v>0</v>
      </c>
      <c r="V1441" s="259">
        <f>ROUND(SUMIF('DV-Bewegungsdaten'!B:B,A1441,'DV-Bewegungsdaten'!E:E),5)</f>
        <v>0</v>
      </c>
      <c r="X1441" s="444"/>
      <c r="Y1441" s="444"/>
      <c r="AK1441" s="305"/>
    </row>
    <row r="1442" spans="1:37" ht="15" customHeight="1" x14ac:dyDescent="0.25">
      <c r="A1442" s="103" t="s">
        <v>4284</v>
      </c>
      <c r="B1442" s="101" t="s">
        <v>2068</v>
      </c>
      <c r="C1442" s="101" t="s">
        <v>3991</v>
      </c>
      <c r="D1442" s="101" t="s">
        <v>4078</v>
      </c>
      <c r="E1442" s="101" t="s">
        <v>4040</v>
      </c>
      <c r="F1442" s="102">
        <v>21.66</v>
      </c>
      <c r="G1442" s="102">
        <v>21.86</v>
      </c>
      <c r="H1442" s="102">
        <v>17.329999999999998</v>
      </c>
      <c r="I1442" s="102"/>
      <c r="J1442" s="445"/>
      <c r="K1442" s="258">
        <f>ROUND(SUMIF('VGT-Bewegungsdaten'!B:B,A1442,'VGT-Bewegungsdaten'!D:D),3)</f>
        <v>0</v>
      </c>
      <c r="L1442" s="259">
        <f>ROUND(SUMIF('VGT-Bewegungsdaten'!B:B,$A1442,'VGT-Bewegungsdaten'!E:E),5)</f>
        <v>0</v>
      </c>
      <c r="N1442" s="298" t="s">
        <v>4918</v>
      </c>
      <c r="O1442" s="298" t="s">
        <v>4925</v>
      </c>
      <c r="P1442" s="261">
        <f>ROUND(SUMIF('AV-Bewegungsdaten'!B:B,A1442,'AV-Bewegungsdaten'!D:D),3)</f>
        <v>0</v>
      </c>
      <c r="Q1442" s="259">
        <f>ROUND(SUMIF('AV-Bewegungsdaten'!B:B,$A1442,'AV-Bewegungsdaten'!E:E),5)</f>
        <v>0</v>
      </c>
      <c r="S1442" s="444"/>
      <c r="T1442" s="444"/>
      <c r="U1442" s="261">
        <f>ROUND(SUMIF('DV-Bewegungsdaten'!B:B,A1442,'DV-Bewegungsdaten'!D:D),3)</f>
        <v>0</v>
      </c>
      <c r="V1442" s="259">
        <f>ROUND(SUMIF('DV-Bewegungsdaten'!B:B,A1442,'DV-Bewegungsdaten'!E:E),5)</f>
        <v>0</v>
      </c>
      <c r="X1442" s="444"/>
      <c r="Y1442" s="444"/>
      <c r="AK1442" s="305"/>
    </row>
    <row r="1443" spans="1:37" ht="15" customHeight="1" x14ac:dyDescent="0.25">
      <c r="A1443" s="103" t="s">
        <v>286</v>
      </c>
      <c r="B1443" s="101" t="s">
        <v>2068</v>
      </c>
      <c r="C1443" s="101" t="s">
        <v>3991</v>
      </c>
      <c r="D1443" s="101" t="s">
        <v>253</v>
      </c>
      <c r="E1443" s="101" t="s">
        <v>2443</v>
      </c>
      <c r="F1443" s="102">
        <v>18.75</v>
      </c>
      <c r="G1443" s="102">
        <v>18.95</v>
      </c>
      <c r="H1443" s="102">
        <v>15</v>
      </c>
      <c r="I1443" s="102"/>
      <c r="J1443" s="445"/>
      <c r="K1443" s="258">
        <f>ROUND(SUMIF('VGT-Bewegungsdaten'!B:B,A1443,'VGT-Bewegungsdaten'!D:D),3)</f>
        <v>0</v>
      </c>
      <c r="L1443" s="259">
        <f>ROUND(SUMIF('VGT-Bewegungsdaten'!B:B,$A1443,'VGT-Bewegungsdaten'!E:E),5)</f>
        <v>0</v>
      </c>
      <c r="N1443" s="298" t="s">
        <v>4918</v>
      </c>
      <c r="O1443" s="298" t="s">
        <v>4925</v>
      </c>
      <c r="P1443" s="261">
        <f>ROUND(SUMIF('AV-Bewegungsdaten'!B:B,A1443,'AV-Bewegungsdaten'!D:D),3)</f>
        <v>0</v>
      </c>
      <c r="Q1443" s="259">
        <f>ROUND(SUMIF('AV-Bewegungsdaten'!B:B,$A1443,'AV-Bewegungsdaten'!E:E),5)</f>
        <v>0</v>
      </c>
      <c r="S1443" s="444"/>
      <c r="T1443" s="444"/>
      <c r="U1443" s="261">
        <f>ROUND(SUMIF('DV-Bewegungsdaten'!B:B,A1443,'DV-Bewegungsdaten'!D:D),3)</f>
        <v>0</v>
      </c>
      <c r="V1443" s="259">
        <f>ROUND(SUMIF('DV-Bewegungsdaten'!B:B,A1443,'DV-Bewegungsdaten'!E:E),5)</f>
        <v>0</v>
      </c>
      <c r="X1443" s="444"/>
      <c r="Y1443" s="444"/>
      <c r="AK1443" s="305"/>
    </row>
    <row r="1444" spans="1:37" ht="15" customHeight="1" x14ac:dyDescent="0.25">
      <c r="A1444" s="103" t="s">
        <v>287</v>
      </c>
      <c r="B1444" s="101" t="s">
        <v>2068</v>
      </c>
      <c r="C1444" s="101" t="s">
        <v>3991</v>
      </c>
      <c r="D1444" s="101" t="s">
        <v>1785</v>
      </c>
      <c r="E1444" s="101" t="s">
        <v>2446</v>
      </c>
      <c r="F1444" s="102">
        <v>20.75</v>
      </c>
      <c r="G1444" s="102">
        <v>20.95</v>
      </c>
      <c r="H1444" s="102">
        <v>16.600000000000001</v>
      </c>
      <c r="I1444" s="102"/>
      <c r="J1444" s="445"/>
      <c r="K1444" s="258">
        <f>ROUND(SUMIF('VGT-Bewegungsdaten'!B:B,A1444,'VGT-Bewegungsdaten'!D:D),3)</f>
        <v>0</v>
      </c>
      <c r="L1444" s="259">
        <f>ROUND(SUMIF('VGT-Bewegungsdaten'!B:B,$A1444,'VGT-Bewegungsdaten'!E:E),5)</f>
        <v>0</v>
      </c>
      <c r="N1444" s="298" t="s">
        <v>4918</v>
      </c>
      <c r="O1444" s="298" t="s">
        <v>4925</v>
      </c>
      <c r="P1444" s="261">
        <f>ROUND(SUMIF('AV-Bewegungsdaten'!B:B,A1444,'AV-Bewegungsdaten'!D:D),3)</f>
        <v>0</v>
      </c>
      <c r="Q1444" s="259">
        <f>ROUND(SUMIF('AV-Bewegungsdaten'!B:B,$A1444,'AV-Bewegungsdaten'!E:E),5)</f>
        <v>0</v>
      </c>
      <c r="S1444" s="444"/>
      <c r="T1444" s="444"/>
      <c r="U1444" s="261">
        <f>ROUND(SUMIF('DV-Bewegungsdaten'!B:B,A1444,'DV-Bewegungsdaten'!D:D),3)</f>
        <v>0</v>
      </c>
      <c r="V1444" s="259">
        <f>ROUND(SUMIF('DV-Bewegungsdaten'!B:B,A1444,'DV-Bewegungsdaten'!E:E),5)</f>
        <v>0</v>
      </c>
      <c r="X1444" s="444"/>
      <c r="Y1444" s="444"/>
      <c r="AK1444" s="305"/>
    </row>
    <row r="1445" spans="1:37" ht="15" customHeight="1" x14ac:dyDescent="0.25">
      <c r="A1445" s="103" t="s">
        <v>288</v>
      </c>
      <c r="B1445" s="101" t="s">
        <v>2068</v>
      </c>
      <c r="C1445" s="101" t="s">
        <v>3991</v>
      </c>
      <c r="D1445" s="101" t="s">
        <v>255</v>
      </c>
      <c r="E1445" s="101" t="s">
        <v>1533</v>
      </c>
      <c r="F1445" s="102">
        <v>21.75</v>
      </c>
      <c r="G1445" s="102">
        <v>21.95</v>
      </c>
      <c r="H1445" s="102">
        <v>17.399999999999999</v>
      </c>
      <c r="I1445" s="102"/>
      <c r="J1445" s="445"/>
      <c r="K1445" s="258">
        <f>ROUND(SUMIF('VGT-Bewegungsdaten'!B:B,A1445,'VGT-Bewegungsdaten'!D:D),3)</f>
        <v>0</v>
      </c>
      <c r="L1445" s="259">
        <f>ROUND(SUMIF('VGT-Bewegungsdaten'!B:B,$A1445,'VGT-Bewegungsdaten'!E:E),5)</f>
        <v>0</v>
      </c>
      <c r="N1445" s="298" t="s">
        <v>4918</v>
      </c>
      <c r="O1445" s="298" t="s">
        <v>4925</v>
      </c>
      <c r="P1445" s="261">
        <f>ROUND(SUMIF('AV-Bewegungsdaten'!B:B,A1445,'AV-Bewegungsdaten'!D:D),3)</f>
        <v>0</v>
      </c>
      <c r="Q1445" s="259">
        <f>ROUND(SUMIF('AV-Bewegungsdaten'!B:B,$A1445,'AV-Bewegungsdaten'!E:E),5)</f>
        <v>0</v>
      </c>
      <c r="S1445" s="444"/>
      <c r="T1445" s="444"/>
      <c r="U1445" s="261">
        <f>ROUND(SUMIF('DV-Bewegungsdaten'!B:B,A1445,'DV-Bewegungsdaten'!D:D),3)</f>
        <v>0</v>
      </c>
      <c r="V1445" s="259">
        <f>ROUND(SUMIF('DV-Bewegungsdaten'!B:B,A1445,'DV-Bewegungsdaten'!E:E),5)</f>
        <v>0</v>
      </c>
      <c r="X1445" s="444"/>
      <c r="Y1445" s="444"/>
      <c r="AK1445" s="305"/>
    </row>
    <row r="1446" spans="1:37" ht="15" customHeight="1" x14ac:dyDescent="0.25">
      <c r="A1446" s="103" t="s">
        <v>289</v>
      </c>
      <c r="B1446" s="101" t="s">
        <v>2068</v>
      </c>
      <c r="C1446" s="101" t="s">
        <v>3991</v>
      </c>
      <c r="D1446" s="101" t="s">
        <v>257</v>
      </c>
      <c r="E1446" s="101" t="s">
        <v>1536</v>
      </c>
      <c r="F1446" s="102">
        <v>21.75</v>
      </c>
      <c r="G1446" s="102">
        <v>21.95</v>
      </c>
      <c r="H1446" s="102">
        <v>17.399999999999999</v>
      </c>
      <c r="I1446" s="102"/>
      <c r="J1446" s="445"/>
      <c r="K1446" s="258">
        <f>ROUND(SUMIF('VGT-Bewegungsdaten'!B:B,A1446,'VGT-Bewegungsdaten'!D:D),3)</f>
        <v>0</v>
      </c>
      <c r="L1446" s="259">
        <f>ROUND(SUMIF('VGT-Bewegungsdaten'!B:B,$A1446,'VGT-Bewegungsdaten'!E:E),5)</f>
        <v>0</v>
      </c>
      <c r="N1446" s="298" t="s">
        <v>4918</v>
      </c>
      <c r="O1446" s="298" t="s">
        <v>4925</v>
      </c>
      <c r="P1446" s="261">
        <f>ROUND(SUMIF('AV-Bewegungsdaten'!B:B,A1446,'AV-Bewegungsdaten'!D:D),3)</f>
        <v>0</v>
      </c>
      <c r="Q1446" s="259">
        <f>ROUND(SUMIF('AV-Bewegungsdaten'!B:B,$A1446,'AV-Bewegungsdaten'!E:E),5)</f>
        <v>0</v>
      </c>
      <c r="S1446" s="444"/>
      <c r="T1446" s="444"/>
      <c r="U1446" s="261">
        <f>ROUND(SUMIF('DV-Bewegungsdaten'!B:B,A1446,'DV-Bewegungsdaten'!D:D),3)</f>
        <v>0</v>
      </c>
      <c r="V1446" s="259">
        <f>ROUND(SUMIF('DV-Bewegungsdaten'!B:B,A1446,'DV-Bewegungsdaten'!E:E),5)</f>
        <v>0</v>
      </c>
      <c r="X1446" s="444"/>
      <c r="Y1446" s="444"/>
      <c r="AK1446" s="305"/>
    </row>
    <row r="1447" spans="1:37" ht="15" customHeight="1" x14ac:dyDescent="0.25">
      <c r="A1447" s="103" t="s">
        <v>2779</v>
      </c>
      <c r="B1447" s="101" t="s">
        <v>2068</v>
      </c>
      <c r="C1447" s="101" t="s">
        <v>3991</v>
      </c>
      <c r="D1447" s="101" t="s">
        <v>2576</v>
      </c>
      <c r="E1447" s="101" t="s">
        <v>2536</v>
      </c>
      <c r="F1447" s="102">
        <v>21.72</v>
      </c>
      <c r="G1447" s="102">
        <v>21.919999999999998</v>
      </c>
      <c r="H1447" s="102">
        <v>17.38</v>
      </c>
      <c r="I1447" s="102"/>
      <c r="J1447" s="445"/>
      <c r="K1447" s="258">
        <f>ROUND(SUMIF('VGT-Bewegungsdaten'!B:B,A1447,'VGT-Bewegungsdaten'!D:D),3)</f>
        <v>0</v>
      </c>
      <c r="L1447" s="259">
        <f>ROUND(SUMIF('VGT-Bewegungsdaten'!B:B,$A1447,'VGT-Bewegungsdaten'!E:E),5)</f>
        <v>0</v>
      </c>
      <c r="N1447" s="298" t="s">
        <v>4918</v>
      </c>
      <c r="O1447" s="298" t="s">
        <v>4925</v>
      </c>
      <c r="P1447" s="261">
        <f>ROUND(SUMIF('AV-Bewegungsdaten'!B:B,A1447,'AV-Bewegungsdaten'!D:D),3)</f>
        <v>0</v>
      </c>
      <c r="Q1447" s="259">
        <f>ROUND(SUMIF('AV-Bewegungsdaten'!B:B,$A1447,'AV-Bewegungsdaten'!E:E),5)</f>
        <v>0</v>
      </c>
      <c r="S1447" s="444"/>
      <c r="T1447" s="444"/>
      <c r="U1447" s="261">
        <f>ROUND(SUMIF('DV-Bewegungsdaten'!B:B,A1447,'DV-Bewegungsdaten'!D:D),3)</f>
        <v>0</v>
      </c>
      <c r="V1447" s="259">
        <f>ROUND(SUMIF('DV-Bewegungsdaten'!B:B,A1447,'DV-Bewegungsdaten'!E:E),5)</f>
        <v>0</v>
      </c>
      <c r="X1447" s="444"/>
      <c r="Y1447" s="444"/>
      <c r="AK1447" s="305"/>
    </row>
    <row r="1448" spans="1:37" ht="15" customHeight="1" x14ac:dyDescent="0.25">
      <c r="A1448" s="103" t="s">
        <v>3522</v>
      </c>
      <c r="B1448" s="101" t="s">
        <v>2068</v>
      </c>
      <c r="C1448" s="101" t="s">
        <v>3991</v>
      </c>
      <c r="D1448" s="101" t="s">
        <v>3319</v>
      </c>
      <c r="E1448" s="101" t="s">
        <v>3279</v>
      </c>
      <c r="F1448" s="102">
        <v>21.689999999999998</v>
      </c>
      <c r="G1448" s="102">
        <v>21.889999999999997</v>
      </c>
      <c r="H1448" s="102">
        <v>17.350000000000001</v>
      </c>
      <c r="I1448" s="102"/>
      <c r="J1448" s="445"/>
      <c r="K1448" s="258">
        <f>ROUND(SUMIF('VGT-Bewegungsdaten'!B:B,A1448,'VGT-Bewegungsdaten'!D:D),3)</f>
        <v>0</v>
      </c>
      <c r="L1448" s="259">
        <f>ROUND(SUMIF('VGT-Bewegungsdaten'!B:B,$A1448,'VGT-Bewegungsdaten'!E:E),5)</f>
        <v>0</v>
      </c>
      <c r="N1448" s="298" t="s">
        <v>4918</v>
      </c>
      <c r="O1448" s="298" t="s">
        <v>4925</v>
      </c>
      <c r="P1448" s="261">
        <f>ROUND(SUMIF('AV-Bewegungsdaten'!B:B,A1448,'AV-Bewegungsdaten'!D:D),3)</f>
        <v>0</v>
      </c>
      <c r="Q1448" s="259">
        <f>ROUND(SUMIF('AV-Bewegungsdaten'!B:B,$A1448,'AV-Bewegungsdaten'!E:E),5)</f>
        <v>0</v>
      </c>
      <c r="S1448" s="444"/>
      <c r="T1448" s="444"/>
      <c r="U1448" s="261">
        <f>ROUND(SUMIF('DV-Bewegungsdaten'!B:B,A1448,'DV-Bewegungsdaten'!D:D),3)</f>
        <v>0</v>
      </c>
      <c r="V1448" s="259">
        <f>ROUND(SUMIF('DV-Bewegungsdaten'!B:B,A1448,'DV-Bewegungsdaten'!E:E),5)</f>
        <v>0</v>
      </c>
      <c r="X1448" s="444"/>
      <c r="Y1448" s="444"/>
      <c r="AK1448" s="305"/>
    </row>
    <row r="1449" spans="1:37" ht="15" customHeight="1" x14ac:dyDescent="0.25">
      <c r="A1449" s="103" t="s">
        <v>4285</v>
      </c>
      <c r="B1449" s="101" t="s">
        <v>2068</v>
      </c>
      <c r="C1449" s="101" t="s">
        <v>3991</v>
      </c>
      <c r="D1449" s="101" t="s">
        <v>4080</v>
      </c>
      <c r="E1449" s="101" t="s">
        <v>4040</v>
      </c>
      <c r="F1449" s="102">
        <v>21.66</v>
      </c>
      <c r="G1449" s="102">
        <v>21.86</v>
      </c>
      <c r="H1449" s="102">
        <v>17.329999999999998</v>
      </c>
      <c r="I1449" s="102"/>
      <c r="J1449" s="445"/>
      <c r="K1449" s="258">
        <f>ROUND(SUMIF('VGT-Bewegungsdaten'!B:B,A1449,'VGT-Bewegungsdaten'!D:D),3)</f>
        <v>0</v>
      </c>
      <c r="L1449" s="259">
        <f>ROUND(SUMIF('VGT-Bewegungsdaten'!B:B,$A1449,'VGT-Bewegungsdaten'!E:E),5)</f>
        <v>0</v>
      </c>
      <c r="N1449" s="298" t="s">
        <v>4918</v>
      </c>
      <c r="O1449" s="298" t="s">
        <v>4925</v>
      </c>
      <c r="P1449" s="261">
        <f>ROUND(SUMIF('AV-Bewegungsdaten'!B:B,A1449,'AV-Bewegungsdaten'!D:D),3)</f>
        <v>0</v>
      </c>
      <c r="Q1449" s="259">
        <f>ROUND(SUMIF('AV-Bewegungsdaten'!B:B,$A1449,'AV-Bewegungsdaten'!E:E),5)</f>
        <v>0</v>
      </c>
      <c r="S1449" s="444"/>
      <c r="T1449" s="444"/>
      <c r="U1449" s="261">
        <f>ROUND(SUMIF('DV-Bewegungsdaten'!B:B,A1449,'DV-Bewegungsdaten'!D:D),3)</f>
        <v>0</v>
      </c>
      <c r="V1449" s="259">
        <f>ROUND(SUMIF('DV-Bewegungsdaten'!B:B,A1449,'DV-Bewegungsdaten'!E:E),5)</f>
        <v>0</v>
      </c>
      <c r="X1449" s="444"/>
      <c r="Y1449" s="444"/>
      <c r="AK1449" s="305"/>
    </row>
    <row r="1450" spans="1:37" ht="15" customHeight="1" x14ac:dyDescent="0.25">
      <c r="A1450" s="103" t="s">
        <v>290</v>
      </c>
      <c r="B1450" s="101" t="s">
        <v>2068</v>
      </c>
      <c r="C1450" s="101" t="s">
        <v>3991</v>
      </c>
      <c r="D1450" s="101" t="s">
        <v>259</v>
      </c>
      <c r="E1450" s="101" t="s">
        <v>2443</v>
      </c>
      <c r="F1450" s="102">
        <v>19.75</v>
      </c>
      <c r="G1450" s="102">
        <v>19.95</v>
      </c>
      <c r="H1450" s="102">
        <v>15.8</v>
      </c>
      <c r="I1450" s="102"/>
      <c r="J1450" s="445"/>
      <c r="K1450" s="258">
        <f>ROUND(SUMIF('VGT-Bewegungsdaten'!B:B,A1450,'VGT-Bewegungsdaten'!D:D),3)</f>
        <v>0</v>
      </c>
      <c r="L1450" s="259">
        <f>ROUND(SUMIF('VGT-Bewegungsdaten'!B:B,$A1450,'VGT-Bewegungsdaten'!E:E),5)</f>
        <v>0</v>
      </c>
      <c r="N1450" s="298" t="s">
        <v>4918</v>
      </c>
      <c r="O1450" s="298" t="s">
        <v>4925</v>
      </c>
      <c r="P1450" s="261">
        <f>ROUND(SUMIF('AV-Bewegungsdaten'!B:B,A1450,'AV-Bewegungsdaten'!D:D),3)</f>
        <v>0</v>
      </c>
      <c r="Q1450" s="259">
        <f>ROUND(SUMIF('AV-Bewegungsdaten'!B:B,$A1450,'AV-Bewegungsdaten'!E:E),5)</f>
        <v>0</v>
      </c>
      <c r="S1450" s="444"/>
      <c r="T1450" s="444"/>
      <c r="U1450" s="261">
        <f>ROUND(SUMIF('DV-Bewegungsdaten'!B:B,A1450,'DV-Bewegungsdaten'!D:D),3)</f>
        <v>0</v>
      </c>
      <c r="V1450" s="259">
        <f>ROUND(SUMIF('DV-Bewegungsdaten'!B:B,A1450,'DV-Bewegungsdaten'!E:E),5)</f>
        <v>0</v>
      </c>
      <c r="X1450" s="444"/>
      <c r="Y1450" s="444"/>
      <c r="AK1450" s="305"/>
    </row>
    <row r="1451" spans="1:37" ht="15" customHeight="1" x14ac:dyDescent="0.25">
      <c r="A1451" s="103" t="s">
        <v>291</v>
      </c>
      <c r="B1451" s="101" t="s">
        <v>2068</v>
      </c>
      <c r="C1451" s="101" t="s">
        <v>3991</v>
      </c>
      <c r="D1451" s="101" t="s">
        <v>1790</v>
      </c>
      <c r="E1451" s="101" t="s">
        <v>2446</v>
      </c>
      <c r="F1451" s="102">
        <v>21.75</v>
      </c>
      <c r="G1451" s="102">
        <v>21.95</v>
      </c>
      <c r="H1451" s="102">
        <v>17.399999999999999</v>
      </c>
      <c r="I1451" s="102"/>
      <c r="J1451" s="445"/>
      <c r="K1451" s="258">
        <f>ROUND(SUMIF('VGT-Bewegungsdaten'!B:B,A1451,'VGT-Bewegungsdaten'!D:D),3)</f>
        <v>0</v>
      </c>
      <c r="L1451" s="259">
        <f>ROUND(SUMIF('VGT-Bewegungsdaten'!B:B,$A1451,'VGT-Bewegungsdaten'!E:E),5)</f>
        <v>0</v>
      </c>
      <c r="N1451" s="298" t="s">
        <v>4918</v>
      </c>
      <c r="O1451" s="298" t="s">
        <v>4925</v>
      </c>
      <c r="P1451" s="261">
        <f>ROUND(SUMIF('AV-Bewegungsdaten'!B:B,A1451,'AV-Bewegungsdaten'!D:D),3)</f>
        <v>0</v>
      </c>
      <c r="Q1451" s="259">
        <f>ROUND(SUMIF('AV-Bewegungsdaten'!B:B,$A1451,'AV-Bewegungsdaten'!E:E),5)</f>
        <v>0</v>
      </c>
      <c r="S1451" s="444"/>
      <c r="T1451" s="444"/>
      <c r="U1451" s="261">
        <f>ROUND(SUMIF('DV-Bewegungsdaten'!B:B,A1451,'DV-Bewegungsdaten'!D:D),3)</f>
        <v>0</v>
      </c>
      <c r="V1451" s="259">
        <f>ROUND(SUMIF('DV-Bewegungsdaten'!B:B,A1451,'DV-Bewegungsdaten'!E:E),5)</f>
        <v>0</v>
      </c>
      <c r="X1451" s="444"/>
      <c r="Y1451" s="444"/>
      <c r="AK1451" s="305"/>
    </row>
    <row r="1452" spans="1:37" ht="15" customHeight="1" x14ac:dyDescent="0.25">
      <c r="A1452" s="103" t="s">
        <v>292</v>
      </c>
      <c r="B1452" s="101" t="s">
        <v>2068</v>
      </c>
      <c r="C1452" s="101" t="s">
        <v>3991</v>
      </c>
      <c r="D1452" s="101" t="s">
        <v>261</v>
      </c>
      <c r="E1452" s="101" t="s">
        <v>1533</v>
      </c>
      <c r="F1452" s="102">
        <v>22.75</v>
      </c>
      <c r="G1452" s="102">
        <v>22.95</v>
      </c>
      <c r="H1452" s="102">
        <v>18.2</v>
      </c>
      <c r="I1452" s="102"/>
      <c r="J1452" s="445"/>
      <c r="K1452" s="258">
        <f>ROUND(SUMIF('VGT-Bewegungsdaten'!B:B,A1452,'VGT-Bewegungsdaten'!D:D),3)</f>
        <v>0</v>
      </c>
      <c r="L1452" s="259">
        <f>ROUND(SUMIF('VGT-Bewegungsdaten'!B:B,$A1452,'VGT-Bewegungsdaten'!E:E),5)</f>
        <v>0</v>
      </c>
      <c r="N1452" s="298" t="s">
        <v>4918</v>
      </c>
      <c r="O1452" s="298" t="s">
        <v>4925</v>
      </c>
      <c r="P1452" s="261">
        <f>ROUND(SUMIF('AV-Bewegungsdaten'!B:B,A1452,'AV-Bewegungsdaten'!D:D),3)</f>
        <v>0</v>
      </c>
      <c r="Q1452" s="259">
        <f>ROUND(SUMIF('AV-Bewegungsdaten'!B:B,$A1452,'AV-Bewegungsdaten'!E:E),5)</f>
        <v>0</v>
      </c>
      <c r="S1452" s="444"/>
      <c r="T1452" s="444"/>
      <c r="U1452" s="261">
        <f>ROUND(SUMIF('DV-Bewegungsdaten'!B:B,A1452,'DV-Bewegungsdaten'!D:D),3)</f>
        <v>0</v>
      </c>
      <c r="V1452" s="259">
        <f>ROUND(SUMIF('DV-Bewegungsdaten'!B:B,A1452,'DV-Bewegungsdaten'!E:E),5)</f>
        <v>0</v>
      </c>
      <c r="X1452" s="444"/>
      <c r="Y1452" s="444"/>
      <c r="AK1452" s="305"/>
    </row>
    <row r="1453" spans="1:37" ht="15" customHeight="1" x14ac:dyDescent="0.25">
      <c r="A1453" s="103" t="s">
        <v>293</v>
      </c>
      <c r="B1453" s="101" t="s">
        <v>2068</v>
      </c>
      <c r="C1453" s="101" t="s">
        <v>3991</v>
      </c>
      <c r="D1453" s="101" t="s">
        <v>263</v>
      </c>
      <c r="E1453" s="101" t="s">
        <v>1536</v>
      </c>
      <c r="F1453" s="102">
        <v>22.75</v>
      </c>
      <c r="G1453" s="102">
        <v>22.95</v>
      </c>
      <c r="H1453" s="102">
        <v>18.2</v>
      </c>
      <c r="I1453" s="102"/>
      <c r="J1453" s="445"/>
      <c r="K1453" s="258">
        <f>ROUND(SUMIF('VGT-Bewegungsdaten'!B:B,A1453,'VGT-Bewegungsdaten'!D:D),3)</f>
        <v>0</v>
      </c>
      <c r="L1453" s="259">
        <f>ROUND(SUMIF('VGT-Bewegungsdaten'!B:B,$A1453,'VGT-Bewegungsdaten'!E:E),5)</f>
        <v>0</v>
      </c>
      <c r="N1453" s="298" t="s">
        <v>4918</v>
      </c>
      <c r="O1453" s="298" t="s">
        <v>4925</v>
      </c>
      <c r="P1453" s="261">
        <f>ROUND(SUMIF('AV-Bewegungsdaten'!B:B,A1453,'AV-Bewegungsdaten'!D:D),3)</f>
        <v>0</v>
      </c>
      <c r="Q1453" s="259">
        <f>ROUND(SUMIF('AV-Bewegungsdaten'!B:B,$A1453,'AV-Bewegungsdaten'!E:E),5)</f>
        <v>0</v>
      </c>
      <c r="S1453" s="444"/>
      <c r="T1453" s="444"/>
      <c r="U1453" s="261">
        <f>ROUND(SUMIF('DV-Bewegungsdaten'!B:B,A1453,'DV-Bewegungsdaten'!D:D),3)</f>
        <v>0</v>
      </c>
      <c r="V1453" s="259">
        <f>ROUND(SUMIF('DV-Bewegungsdaten'!B:B,A1453,'DV-Bewegungsdaten'!E:E),5)</f>
        <v>0</v>
      </c>
      <c r="X1453" s="444"/>
      <c r="Y1453" s="444"/>
      <c r="AK1453" s="305"/>
    </row>
    <row r="1454" spans="1:37" ht="15" customHeight="1" x14ac:dyDescent="0.25">
      <c r="A1454" s="103" t="s">
        <v>2780</v>
      </c>
      <c r="B1454" s="101" t="s">
        <v>2068</v>
      </c>
      <c r="C1454" s="101" t="s">
        <v>3991</v>
      </c>
      <c r="D1454" s="101" t="s">
        <v>2578</v>
      </c>
      <c r="E1454" s="101" t="s">
        <v>2536</v>
      </c>
      <c r="F1454" s="102">
        <v>22.72</v>
      </c>
      <c r="G1454" s="102">
        <v>22.919999999999998</v>
      </c>
      <c r="H1454" s="102">
        <v>18.18</v>
      </c>
      <c r="I1454" s="102"/>
      <c r="J1454" s="445"/>
      <c r="K1454" s="258">
        <f>ROUND(SUMIF('VGT-Bewegungsdaten'!B:B,A1454,'VGT-Bewegungsdaten'!D:D),3)</f>
        <v>0</v>
      </c>
      <c r="L1454" s="259">
        <f>ROUND(SUMIF('VGT-Bewegungsdaten'!B:B,$A1454,'VGT-Bewegungsdaten'!E:E),5)</f>
        <v>0</v>
      </c>
      <c r="N1454" s="298" t="s">
        <v>4918</v>
      </c>
      <c r="O1454" s="298" t="s">
        <v>4925</v>
      </c>
      <c r="P1454" s="261">
        <f>ROUND(SUMIF('AV-Bewegungsdaten'!B:B,A1454,'AV-Bewegungsdaten'!D:D),3)</f>
        <v>0</v>
      </c>
      <c r="Q1454" s="259">
        <f>ROUND(SUMIF('AV-Bewegungsdaten'!B:B,$A1454,'AV-Bewegungsdaten'!E:E),5)</f>
        <v>0</v>
      </c>
      <c r="S1454" s="444"/>
      <c r="T1454" s="444"/>
      <c r="U1454" s="261">
        <f>ROUND(SUMIF('DV-Bewegungsdaten'!B:B,A1454,'DV-Bewegungsdaten'!D:D),3)</f>
        <v>0</v>
      </c>
      <c r="V1454" s="259">
        <f>ROUND(SUMIF('DV-Bewegungsdaten'!B:B,A1454,'DV-Bewegungsdaten'!E:E),5)</f>
        <v>0</v>
      </c>
      <c r="X1454" s="444"/>
      <c r="Y1454" s="444"/>
      <c r="AK1454" s="305"/>
    </row>
    <row r="1455" spans="1:37" ht="15" customHeight="1" x14ac:dyDescent="0.25">
      <c r="A1455" s="103" t="s">
        <v>3523</v>
      </c>
      <c r="B1455" s="101" t="s">
        <v>2068</v>
      </c>
      <c r="C1455" s="101" t="s">
        <v>3991</v>
      </c>
      <c r="D1455" s="101" t="s">
        <v>3321</v>
      </c>
      <c r="E1455" s="101" t="s">
        <v>3279</v>
      </c>
      <c r="F1455" s="102">
        <v>22.689999999999998</v>
      </c>
      <c r="G1455" s="102">
        <v>22.889999999999997</v>
      </c>
      <c r="H1455" s="102">
        <v>18.149999999999999</v>
      </c>
      <c r="I1455" s="102"/>
      <c r="J1455" s="445"/>
      <c r="K1455" s="258">
        <f>ROUND(SUMIF('VGT-Bewegungsdaten'!B:B,A1455,'VGT-Bewegungsdaten'!D:D),3)</f>
        <v>0</v>
      </c>
      <c r="L1455" s="259">
        <f>ROUND(SUMIF('VGT-Bewegungsdaten'!B:B,$A1455,'VGT-Bewegungsdaten'!E:E),5)</f>
        <v>0</v>
      </c>
      <c r="N1455" s="298" t="s">
        <v>4918</v>
      </c>
      <c r="O1455" s="298" t="s">
        <v>4925</v>
      </c>
      <c r="P1455" s="261">
        <f>ROUND(SUMIF('AV-Bewegungsdaten'!B:B,A1455,'AV-Bewegungsdaten'!D:D),3)</f>
        <v>0</v>
      </c>
      <c r="Q1455" s="259">
        <f>ROUND(SUMIF('AV-Bewegungsdaten'!B:B,$A1455,'AV-Bewegungsdaten'!E:E),5)</f>
        <v>0</v>
      </c>
      <c r="S1455" s="444"/>
      <c r="T1455" s="444"/>
      <c r="U1455" s="261">
        <f>ROUND(SUMIF('DV-Bewegungsdaten'!B:B,A1455,'DV-Bewegungsdaten'!D:D),3)</f>
        <v>0</v>
      </c>
      <c r="V1455" s="259">
        <f>ROUND(SUMIF('DV-Bewegungsdaten'!B:B,A1455,'DV-Bewegungsdaten'!E:E),5)</f>
        <v>0</v>
      </c>
      <c r="X1455" s="444"/>
      <c r="Y1455" s="444"/>
      <c r="AK1455" s="305"/>
    </row>
    <row r="1456" spans="1:37" ht="15" customHeight="1" x14ac:dyDescent="0.25">
      <c r="A1456" s="103" t="s">
        <v>4286</v>
      </c>
      <c r="B1456" s="101" t="s">
        <v>2068</v>
      </c>
      <c r="C1456" s="101" t="s">
        <v>3991</v>
      </c>
      <c r="D1456" s="101" t="s">
        <v>4082</v>
      </c>
      <c r="E1456" s="101" t="s">
        <v>4040</v>
      </c>
      <c r="F1456" s="102">
        <v>22.66</v>
      </c>
      <c r="G1456" s="102">
        <v>22.86</v>
      </c>
      <c r="H1456" s="102">
        <v>18.13</v>
      </c>
      <c r="I1456" s="102"/>
      <c r="J1456" s="445"/>
      <c r="K1456" s="258">
        <f>ROUND(SUMIF('VGT-Bewegungsdaten'!B:B,A1456,'VGT-Bewegungsdaten'!D:D),3)</f>
        <v>0</v>
      </c>
      <c r="L1456" s="259">
        <f>ROUND(SUMIF('VGT-Bewegungsdaten'!B:B,$A1456,'VGT-Bewegungsdaten'!E:E),5)</f>
        <v>0</v>
      </c>
      <c r="N1456" s="298" t="s">
        <v>4918</v>
      </c>
      <c r="O1456" s="298" t="s">
        <v>4925</v>
      </c>
      <c r="P1456" s="261">
        <f>ROUND(SUMIF('AV-Bewegungsdaten'!B:B,A1456,'AV-Bewegungsdaten'!D:D),3)</f>
        <v>0</v>
      </c>
      <c r="Q1456" s="259">
        <f>ROUND(SUMIF('AV-Bewegungsdaten'!B:B,$A1456,'AV-Bewegungsdaten'!E:E),5)</f>
        <v>0</v>
      </c>
      <c r="S1456" s="444"/>
      <c r="T1456" s="444"/>
      <c r="U1456" s="261">
        <f>ROUND(SUMIF('DV-Bewegungsdaten'!B:B,A1456,'DV-Bewegungsdaten'!D:D),3)</f>
        <v>0</v>
      </c>
      <c r="V1456" s="259">
        <f>ROUND(SUMIF('DV-Bewegungsdaten'!B:B,A1456,'DV-Bewegungsdaten'!E:E),5)</f>
        <v>0</v>
      </c>
      <c r="X1456" s="444"/>
      <c r="Y1456" s="444"/>
      <c r="AK1456" s="305"/>
    </row>
    <row r="1457" spans="1:37" ht="15" customHeight="1" x14ac:dyDescent="0.25">
      <c r="A1457" s="103" t="s">
        <v>294</v>
      </c>
      <c r="B1457" s="101" t="s">
        <v>2068</v>
      </c>
      <c r="C1457" s="101" t="s">
        <v>3991</v>
      </c>
      <c r="D1457" s="101" t="s">
        <v>265</v>
      </c>
      <c r="E1457" s="101" t="s">
        <v>2443</v>
      </c>
      <c r="F1457" s="102">
        <v>19.75</v>
      </c>
      <c r="G1457" s="102">
        <v>19.95</v>
      </c>
      <c r="H1457" s="102">
        <v>15.8</v>
      </c>
      <c r="I1457" s="102"/>
      <c r="J1457" s="445"/>
      <c r="K1457" s="258">
        <f>ROUND(SUMIF('VGT-Bewegungsdaten'!B:B,A1457,'VGT-Bewegungsdaten'!D:D),3)</f>
        <v>0</v>
      </c>
      <c r="L1457" s="259">
        <f>ROUND(SUMIF('VGT-Bewegungsdaten'!B:B,$A1457,'VGT-Bewegungsdaten'!E:E),5)</f>
        <v>0</v>
      </c>
      <c r="N1457" s="298" t="s">
        <v>4918</v>
      </c>
      <c r="O1457" s="298" t="s">
        <v>4925</v>
      </c>
      <c r="P1457" s="261">
        <f>ROUND(SUMIF('AV-Bewegungsdaten'!B:B,A1457,'AV-Bewegungsdaten'!D:D),3)</f>
        <v>0</v>
      </c>
      <c r="Q1457" s="259">
        <f>ROUND(SUMIF('AV-Bewegungsdaten'!B:B,$A1457,'AV-Bewegungsdaten'!E:E),5)</f>
        <v>0</v>
      </c>
      <c r="S1457" s="444"/>
      <c r="T1457" s="444"/>
      <c r="U1457" s="261">
        <f>ROUND(SUMIF('DV-Bewegungsdaten'!B:B,A1457,'DV-Bewegungsdaten'!D:D),3)</f>
        <v>0</v>
      </c>
      <c r="V1457" s="259">
        <f>ROUND(SUMIF('DV-Bewegungsdaten'!B:B,A1457,'DV-Bewegungsdaten'!E:E),5)</f>
        <v>0</v>
      </c>
      <c r="X1457" s="444"/>
      <c r="Y1457" s="444"/>
      <c r="AK1457" s="305"/>
    </row>
    <row r="1458" spans="1:37" ht="15" customHeight="1" x14ac:dyDescent="0.25">
      <c r="A1458" s="103" t="s">
        <v>295</v>
      </c>
      <c r="B1458" s="101" t="s">
        <v>2068</v>
      </c>
      <c r="C1458" s="101" t="s">
        <v>3991</v>
      </c>
      <c r="D1458" s="101" t="s">
        <v>1795</v>
      </c>
      <c r="E1458" s="101" t="s">
        <v>2446</v>
      </c>
      <c r="F1458" s="102">
        <v>21.75</v>
      </c>
      <c r="G1458" s="102">
        <v>21.95</v>
      </c>
      <c r="H1458" s="102">
        <v>17.399999999999999</v>
      </c>
      <c r="I1458" s="102"/>
      <c r="J1458" s="445"/>
      <c r="K1458" s="258">
        <f>ROUND(SUMIF('VGT-Bewegungsdaten'!B:B,A1458,'VGT-Bewegungsdaten'!D:D),3)</f>
        <v>0</v>
      </c>
      <c r="L1458" s="259">
        <f>ROUND(SUMIF('VGT-Bewegungsdaten'!B:B,$A1458,'VGT-Bewegungsdaten'!E:E),5)</f>
        <v>0</v>
      </c>
      <c r="N1458" s="298" t="s">
        <v>4918</v>
      </c>
      <c r="O1458" s="298" t="s">
        <v>4925</v>
      </c>
      <c r="P1458" s="261">
        <f>ROUND(SUMIF('AV-Bewegungsdaten'!B:B,A1458,'AV-Bewegungsdaten'!D:D),3)</f>
        <v>0</v>
      </c>
      <c r="Q1458" s="259">
        <f>ROUND(SUMIF('AV-Bewegungsdaten'!B:B,$A1458,'AV-Bewegungsdaten'!E:E),5)</f>
        <v>0</v>
      </c>
      <c r="S1458" s="444"/>
      <c r="T1458" s="444"/>
      <c r="U1458" s="261">
        <f>ROUND(SUMIF('DV-Bewegungsdaten'!B:B,A1458,'DV-Bewegungsdaten'!D:D),3)</f>
        <v>0</v>
      </c>
      <c r="V1458" s="259">
        <f>ROUND(SUMIF('DV-Bewegungsdaten'!B:B,A1458,'DV-Bewegungsdaten'!E:E),5)</f>
        <v>0</v>
      </c>
      <c r="X1458" s="444"/>
      <c r="Y1458" s="444"/>
      <c r="AK1458" s="305"/>
    </row>
    <row r="1459" spans="1:37" ht="15" customHeight="1" x14ac:dyDescent="0.25">
      <c r="A1459" s="103" t="s">
        <v>296</v>
      </c>
      <c r="B1459" s="101" t="s">
        <v>2068</v>
      </c>
      <c r="C1459" s="101" t="s">
        <v>3991</v>
      </c>
      <c r="D1459" s="101" t="s">
        <v>1623</v>
      </c>
      <c r="E1459" s="101" t="s">
        <v>1533</v>
      </c>
      <c r="F1459" s="102">
        <v>22.75</v>
      </c>
      <c r="G1459" s="102">
        <v>22.95</v>
      </c>
      <c r="H1459" s="102">
        <v>18.2</v>
      </c>
      <c r="I1459" s="102"/>
      <c r="J1459" s="445"/>
      <c r="K1459" s="258">
        <f>ROUND(SUMIF('VGT-Bewegungsdaten'!B:B,A1459,'VGT-Bewegungsdaten'!D:D),3)</f>
        <v>0</v>
      </c>
      <c r="L1459" s="259">
        <f>ROUND(SUMIF('VGT-Bewegungsdaten'!B:B,$A1459,'VGT-Bewegungsdaten'!E:E),5)</f>
        <v>0</v>
      </c>
      <c r="N1459" s="298" t="s">
        <v>4918</v>
      </c>
      <c r="O1459" s="298" t="s">
        <v>4925</v>
      </c>
      <c r="P1459" s="261">
        <f>ROUND(SUMIF('AV-Bewegungsdaten'!B:B,A1459,'AV-Bewegungsdaten'!D:D),3)</f>
        <v>0</v>
      </c>
      <c r="Q1459" s="259">
        <f>ROUND(SUMIF('AV-Bewegungsdaten'!B:B,$A1459,'AV-Bewegungsdaten'!E:E),5)</f>
        <v>0</v>
      </c>
      <c r="S1459" s="444"/>
      <c r="T1459" s="444"/>
      <c r="U1459" s="261">
        <f>ROUND(SUMIF('DV-Bewegungsdaten'!B:B,A1459,'DV-Bewegungsdaten'!D:D),3)</f>
        <v>0</v>
      </c>
      <c r="V1459" s="259">
        <f>ROUND(SUMIF('DV-Bewegungsdaten'!B:B,A1459,'DV-Bewegungsdaten'!E:E),5)</f>
        <v>0</v>
      </c>
      <c r="X1459" s="444"/>
      <c r="Y1459" s="444"/>
      <c r="AK1459" s="305"/>
    </row>
    <row r="1460" spans="1:37" ht="15" customHeight="1" x14ac:dyDescent="0.25">
      <c r="A1460" s="103" t="s">
        <v>297</v>
      </c>
      <c r="B1460" s="101" t="s">
        <v>2068</v>
      </c>
      <c r="C1460" s="101" t="s">
        <v>3991</v>
      </c>
      <c r="D1460" s="101" t="s">
        <v>1625</v>
      </c>
      <c r="E1460" s="101" t="s">
        <v>1536</v>
      </c>
      <c r="F1460" s="102">
        <v>22.75</v>
      </c>
      <c r="G1460" s="102">
        <v>22.95</v>
      </c>
      <c r="H1460" s="102">
        <v>18.2</v>
      </c>
      <c r="I1460" s="102"/>
      <c r="J1460" s="445"/>
      <c r="K1460" s="258">
        <f>ROUND(SUMIF('VGT-Bewegungsdaten'!B:B,A1460,'VGT-Bewegungsdaten'!D:D),3)</f>
        <v>0</v>
      </c>
      <c r="L1460" s="259">
        <f>ROUND(SUMIF('VGT-Bewegungsdaten'!B:B,$A1460,'VGT-Bewegungsdaten'!E:E),5)</f>
        <v>0</v>
      </c>
      <c r="N1460" s="298" t="s">
        <v>4918</v>
      </c>
      <c r="O1460" s="298" t="s">
        <v>4925</v>
      </c>
      <c r="P1460" s="261">
        <f>ROUND(SUMIF('AV-Bewegungsdaten'!B:B,A1460,'AV-Bewegungsdaten'!D:D),3)</f>
        <v>0</v>
      </c>
      <c r="Q1460" s="259">
        <f>ROUND(SUMIF('AV-Bewegungsdaten'!B:B,$A1460,'AV-Bewegungsdaten'!E:E),5)</f>
        <v>0</v>
      </c>
      <c r="S1460" s="444"/>
      <c r="T1460" s="444"/>
      <c r="U1460" s="261">
        <f>ROUND(SUMIF('DV-Bewegungsdaten'!B:B,A1460,'DV-Bewegungsdaten'!D:D),3)</f>
        <v>0</v>
      </c>
      <c r="V1460" s="259">
        <f>ROUND(SUMIF('DV-Bewegungsdaten'!B:B,A1460,'DV-Bewegungsdaten'!E:E),5)</f>
        <v>0</v>
      </c>
      <c r="X1460" s="444"/>
      <c r="Y1460" s="444"/>
      <c r="AK1460" s="305"/>
    </row>
    <row r="1461" spans="1:37" ht="15" customHeight="1" x14ac:dyDescent="0.25">
      <c r="A1461" s="103" t="s">
        <v>2781</v>
      </c>
      <c r="B1461" s="101" t="s">
        <v>2068</v>
      </c>
      <c r="C1461" s="101" t="s">
        <v>3991</v>
      </c>
      <c r="D1461" s="101" t="s">
        <v>2580</v>
      </c>
      <c r="E1461" s="101" t="s">
        <v>2536</v>
      </c>
      <c r="F1461" s="102">
        <v>22.72</v>
      </c>
      <c r="G1461" s="102">
        <v>22.919999999999998</v>
      </c>
      <c r="H1461" s="102">
        <v>18.18</v>
      </c>
      <c r="I1461" s="102"/>
      <c r="J1461" s="445"/>
      <c r="K1461" s="258">
        <f>ROUND(SUMIF('VGT-Bewegungsdaten'!B:B,A1461,'VGT-Bewegungsdaten'!D:D),3)</f>
        <v>0</v>
      </c>
      <c r="L1461" s="259">
        <f>ROUND(SUMIF('VGT-Bewegungsdaten'!B:B,$A1461,'VGT-Bewegungsdaten'!E:E),5)</f>
        <v>0</v>
      </c>
      <c r="N1461" s="298" t="s">
        <v>4918</v>
      </c>
      <c r="O1461" s="298" t="s">
        <v>4925</v>
      </c>
      <c r="P1461" s="261">
        <f>ROUND(SUMIF('AV-Bewegungsdaten'!B:B,A1461,'AV-Bewegungsdaten'!D:D),3)</f>
        <v>0</v>
      </c>
      <c r="Q1461" s="259">
        <f>ROUND(SUMIF('AV-Bewegungsdaten'!B:B,$A1461,'AV-Bewegungsdaten'!E:E),5)</f>
        <v>0</v>
      </c>
      <c r="S1461" s="444"/>
      <c r="T1461" s="444"/>
      <c r="U1461" s="261">
        <f>ROUND(SUMIF('DV-Bewegungsdaten'!B:B,A1461,'DV-Bewegungsdaten'!D:D),3)</f>
        <v>0</v>
      </c>
      <c r="V1461" s="259">
        <f>ROUND(SUMIF('DV-Bewegungsdaten'!B:B,A1461,'DV-Bewegungsdaten'!E:E),5)</f>
        <v>0</v>
      </c>
      <c r="X1461" s="444"/>
      <c r="Y1461" s="444"/>
      <c r="AK1461" s="305"/>
    </row>
    <row r="1462" spans="1:37" ht="15" customHeight="1" x14ac:dyDescent="0.25">
      <c r="A1462" s="103" t="s">
        <v>3524</v>
      </c>
      <c r="B1462" s="101" t="s">
        <v>2068</v>
      </c>
      <c r="C1462" s="101" t="s">
        <v>3991</v>
      </c>
      <c r="D1462" s="101" t="s">
        <v>3323</v>
      </c>
      <c r="E1462" s="101" t="s">
        <v>3279</v>
      </c>
      <c r="F1462" s="102">
        <v>22.689999999999998</v>
      </c>
      <c r="G1462" s="102">
        <v>22.889999999999997</v>
      </c>
      <c r="H1462" s="102">
        <v>18.149999999999999</v>
      </c>
      <c r="I1462" s="102"/>
      <c r="J1462" s="445"/>
      <c r="K1462" s="258">
        <f>ROUND(SUMIF('VGT-Bewegungsdaten'!B:B,A1462,'VGT-Bewegungsdaten'!D:D),3)</f>
        <v>0</v>
      </c>
      <c r="L1462" s="259">
        <f>ROUND(SUMIF('VGT-Bewegungsdaten'!B:B,$A1462,'VGT-Bewegungsdaten'!E:E),5)</f>
        <v>0</v>
      </c>
      <c r="N1462" s="298" t="s">
        <v>4918</v>
      </c>
      <c r="O1462" s="298" t="s">
        <v>4925</v>
      </c>
      <c r="P1462" s="261">
        <f>ROUND(SUMIF('AV-Bewegungsdaten'!B:B,A1462,'AV-Bewegungsdaten'!D:D),3)</f>
        <v>0</v>
      </c>
      <c r="Q1462" s="259">
        <f>ROUND(SUMIF('AV-Bewegungsdaten'!B:B,$A1462,'AV-Bewegungsdaten'!E:E),5)</f>
        <v>0</v>
      </c>
      <c r="S1462" s="444"/>
      <c r="T1462" s="444"/>
      <c r="U1462" s="261">
        <f>ROUND(SUMIF('DV-Bewegungsdaten'!B:B,A1462,'DV-Bewegungsdaten'!D:D),3)</f>
        <v>0</v>
      </c>
      <c r="V1462" s="259">
        <f>ROUND(SUMIF('DV-Bewegungsdaten'!B:B,A1462,'DV-Bewegungsdaten'!E:E),5)</f>
        <v>0</v>
      </c>
      <c r="X1462" s="444"/>
      <c r="Y1462" s="444"/>
      <c r="AK1462" s="305"/>
    </row>
    <row r="1463" spans="1:37" ht="15" customHeight="1" x14ac:dyDescent="0.25">
      <c r="A1463" s="103" t="s">
        <v>4287</v>
      </c>
      <c r="B1463" s="101" t="s">
        <v>2068</v>
      </c>
      <c r="C1463" s="101" t="s">
        <v>3991</v>
      </c>
      <c r="D1463" s="101" t="s">
        <v>4084</v>
      </c>
      <c r="E1463" s="101" t="s">
        <v>4040</v>
      </c>
      <c r="F1463" s="102">
        <v>22.66</v>
      </c>
      <c r="G1463" s="102">
        <v>22.86</v>
      </c>
      <c r="H1463" s="102">
        <v>18.13</v>
      </c>
      <c r="I1463" s="102"/>
      <c r="J1463" s="445"/>
      <c r="K1463" s="258">
        <f>ROUND(SUMIF('VGT-Bewegungsdaten'!B:B,A1463,'VGT-Bewegungsdaten'!D:D),3)</f>
        <v>0</v>
      </c>
      <c r="L1463" s="259">
        <f>ROUND(SUMIF('VGT-Bewegungsdaten'!B:B,$A1463,'VGT-Bewegungsdaten'!E:E),5)</f>
        <v>0</v>
      </c>
      <c r="N1463" s="298" t="s">
        <v>4918</v>
      </c>
      <c r="O1463" s="298" t="s">
        <v>4925</v>
      </c>
      <c r="P1463" s="261">
        <f>ROUND(SUMIF('AV-Bewegungsdaten'!B:B,A1463,'AV-Bewegungsdaten'!D:D),3)</f>
        <v>0</v>
      </c>
      <c r="Q1463" s="259">
        <f>ROUND(SUMIF('AV-Bewegungsdaten'!B:B,$A1463,'AV-Bewegungsdaten'!E:E),5)</f>
        <v>0</v>
      </c>
      <c r="S1463" s="444"/>
      <c r="T1463" s="444"/>
      <c r="U1463" s="261">
        <f>ROUND(SUMIF('DV-Bewegungsdaten'!B:B,A1463,'DV-Bewegungsdaten'!D:D),3)</f>
        <v>0</v>
      </c>
      <c r="V1463" s="259">
        <f>ROUND(SUMIF('DV-Bewegungsdaten'!B:B,A1463,'DV-Bewegungsdaten'!E:E),5)</f>
        <v>0</v>
      </c>
      <c r="X1463" s="444"/>
      <c r="Y1463" s="444"/>
      <c r="AK1463" s="305"/>
    </row>
    <row r="1464" spans="1:37" ht="15" customHeight="1" x14ac:dyDescent="0.25">
      <c r="A1464" s="103" t="s">
        <v>298</v>
      </c>
      <c r="B1464" s="101" t="s">
        <v>2068</v>
      </c>
      <c r="C1464" s="101" t="s">
        <v>3991</v>
      </c>
      <c r="D1464" s="101" t="s">
        <v>1627</v>
      </c>
      <c r="E1464" s="101" t="s">
        <v>2443</v>
      </c>
      <c r="F1464" s="102">
        <v>20.75</v>
      </c>
      <c r="G1464" s="102">
        <v>20.95</v>
      </c>
      <c r="H1464" s="102">
        <v>16.600000000000001</v>
      </c>
      <c r="I1464" s="102"/>
      <c r="J1464" s="445"/>
      <c r="K1464" s="258">
        <f>ROUND(SUMIF('VGT-Bewegungsdaten'!B:B,A1464,'VGT-Bewegungsdaten'!D:D),3)</f>
        <v>0</v>
      </c>
      <c r="L1464" s="259">
        <f>ROUND(SUMIF('VGT-Bewegungsdaten'!B:B,$A1464,'VGT-Bewegungsdaten'!E:E),5)</f>
        <v>0</v>
      </c>
      <c r="N1464" s="298" t="s">
        <v>4918</v>
      </c>
      <c r="O1464" s="298" t="s">
        <v>4925</v>
      </c>
      <c r="P1464" s="261">
        <f>ROUND(SUMIF('AV-Bewegungsdaten'!B:B,A1464,'AV-Bewegungsdaten'!D:D),3)</f>
        <v>0</v>
      </c>
      <c r="Q1464" s="259">
        <f>ROUND(SUMIF('AV-Bewegungsdaten'!B:B,$A1464,'AV-Bewegungsdaten'!E:E),5)</f>
        <v>0</v>
      </c>
      <c r="S1464" s="444"/>
      <c r="T1464" s="444"/>
      <c r="U1464" s="261">
        <f>ROUND(SUMIF('DV-Bewegungsdaten'!B:B,A1464,'DV-Bewegungsdaten'!D:D),3)</f>
        <v>0</v>
      </c>
      <c r="V1464" s="259">
        <f>ROUND(SUMIF('DV-Bewegungsdaten'!B:B,A1464,'DV-Bewegungsdaten'!E:E),5)</f>
        <v>0</v>
      </c>
      <c r="X1464" s="444"/>
      <c r="Y1464" s="444"/>
      <c r="AK1464" s="305"/>
    </row>
    <row r="1465" spans="1:37" ht="15" customHeight="1" x14ac:dyDescent="0.25">
      <c r="A1465" s="103" t="s">
        <v>299</v>
      </c>
      <c r="B1465" s="101" t="s">
        <v>2068</v>
      </c>
      <c r="C1465" s="101" t="s">
        <v>3991</v>
      </c>
      <c r="D1465" s="101" t="s">
        <v>1800</v>
      </c>
      <c r="E1465" s="101" t="s">
        <v>2446</v>
      </c>
      <c r="F1465" s="102">
        <v>22.75</v>
      </c>
      <c r="G1465" s="102">
        <v>22.95</v>
      </c>
      <c r="H1465" s="102">
        <v>18.2</v>
      </c>
      <c r="I1465" s="102"/>
      <c r="J1465" s="445"/>
      <c r="K1465" s="258">
        <f>ROUND(SUMIF('VGT-Bewegungsdaten'!B:B,A1465,'VGT-Bewegungsdaten'!D:D),3)</f>
        <v>0</v>
      </c>
      <c r="L1465" s="259">
        <f>ROUND(SUMIF('VGT-Bewegungsdaten'!B:B,$A1465,'VGT-Bewegungsdaten'!E:E),5)</f>
        <v>0</v>
      </c>
      <c r="N1465" s="298" t="s">
        <v>4918</v>
      </c>
      <c r="O1465" s="298" t="s">
        <v>4925</v>
      </c>
      <c r="P1465" s="261">
        <f>ROUND(SUMIF('AV-Bewegungsdaten'!B:B,A1465,'AV-Bewegungsdaten'!D:D),3)</f>
        <v>0</v>
      </c>
      <c r="Q1465" s="259">
        <f>ROUND(SUMIF('AV-Bewegungsdaten'!B:B,$A1465,'AV-Bewegungsdaten'!E:E),5)</f>
        <v>0</v>
      </c>
      <c r="S1465" s="444"/>
      <c r="T1465" s="444"/>
      <c r="U1465" s="261">
        <f>ROUND(SUMIF('DV-Bewegungsdaten'!B:B,A1465,'DV-Bewegungsdaten'!D:D),3)</f>
        <v>0</v>
      </c>
      <c r="V1465" s="259">
        <f>ROUND(SUMIF('DV-Bewegungsdaten'!B:B,A1465,'DV-Bewegungsdaten'!E:E),5)</f>
        <v>0</v>
      </c>
      <c r="X1465" s="444"/>
      <c r="Y1465" s="444"/>
      <c r="AK1465" s="305"/>
    </row>
    <row r="1466" spans="1:37" ht="15" customHeight="1" x14ac:dyDescent="0.25">
      <c r="A1466" s="103" t="s">
        <v>300</v>
      </c>
      <c r="B1466" s="101" t="s">
        <v>2068</v>
      </c>
      <c r="C1466" s="101" t="s">
        <v>3991</v>
      </c>
      <c r="D1466" s="101" t="s">
        <v>1629</v>
      </c>
      <c r="E1466" s="101" t="s">
        <v>1533</v>
      </c>
      <c r="F1466" s="102">
        <v>23.75</v>
      </c>
      <c r="G1466" s="102">
        <v>23.95</v>
      </c>
      <c r="H1466" s="102">
        <v>19</v>
      </c>
      <c r="I1466" s="102"/>
      <c r="J1466" s="445"/>
      <c r="K1466" s="258">
        <f>ROUND(SUMIF('VGT-Bewegungsdaten'!B:B,A1466,'VGT-Bewegungsdaten'!D:D),3)</f>
        <v>0</v>
      </c>
      <c r="L1466" s="259">
        <f>ROUND(SUMIF('VGT-Bewegungsdaten'!B:B,$A1466,'VGT-Bewegungsdaten'!E:E),5)</f>
        <v>0</v>
      </c>
      <c r="N1466" s="298" t="s">
        <v>4918</v>
      </c>
      <c r="O1466" s="298" t="s">
        <v>4925</v>
      </c>
      <c r="P1466" s="261">
        <f>ROUND(SUMIF('AV-Bewegungsdaten'!B:B,A1466,'AV-Bewegungsdaten'!D:D),3)</f>
        <v>0</v>
      </c>
      <c r="Q1466" s="259">
        <f>ROUND(SUMIF('AV-Bewegungsdaten'!B:B,$A1466,'AV-Bewegungsdaten'!E:E),5)</f>
        <v>0</v>
      </c>
      <c r="S1466" s="444"/>
      <c r="T1466" s="444"/>
      <c r="U1466" s="261">
        <f>ROUND(SUMIF('DV-Bewegungsdaten'!B:B,A1466,'DV-Bewegungsdaten'!D:D),3)</f>
        <v>0</v>
      </c>
      <c r="V1466" s="259">
        <f>ROUND(SUMIF('DV-Bewegungsdaten'!B:B,A1466,'DV-Bewegungsdaten'!E:E),5)</f>
        <v>0</v>
      </c>
      <c r="X1466" s="444"/>
      <c r="Y1466" s="444"/>
      <c r="AK1466" s="305"/>
    </row>
    <row r="1467" spans="1:37" ht="15" customHeight="1" x14ac:dyDescent="0.25">
      <c r="A1467" s="103" t="s">
        <v>301</v>
      </c>
      <c r="B1467" s="101" t="s">
        <v>2068</v>
      </c>
      <c r="C1467" s="101" t="s">
        <v>3991</v>
      </c>
      <c r="D1467" s="101" t="s">
        <v>1631</v>
      </c>
      <c r="E1467" s="101" t="s">
        <v>1536</v>
      </c>
      <c r="F1467" s="102">
        <v>23.75</v>
      </c>
      <c r="G1467" s="102">
        <v>23.95</v>
      </c>
      <c r="H1467" s="102">
        <v>19</v>
      </c>
      <c r="I1467" s="102"/>
      <c r="J1467" s="445"/>
      <c r="K1467" s="258">
        <f>ROUND(SUMIF('VGT-Bewegungsdaten'!B:B,A1467,'VGT-Bewegungsdaten'!D:D),3)</f>
        <v>0</v>
      </c>
      <c r="L1467" s="259">
        <f>ROUND(SUMIF('VGT-Bewegungsdaten'!B:B,$A1467,'VGT-Bewegungsdaten'!E:E),5)</f>
        <v>0</v>
      </c>
      <c r="N1467" s="298" t="s">
        <v>4918</v>
      </c>
      <c r="O1467" s="298" t="s">
        <v>4925</v>
      </c>
      <c r="P1467" s="261">
        <f>ROUND(SUMIF('AV-Bewegungsdaten'!B:B,A1467,'AV-Bewegungsdaten'!D:D),3)</f>
        <v>0</v>
      </c>
      <c r="Q1467" s="259">
        <f>ROUND(SUMIF('AV-Bewegungsdaten'!B:B,$A1467,'AV-Bewegungsdaten'!E:E),5)</f>
        <v>0</v>
      </c>
      <c r="S1467" s="444"/>
      <c r="T1467" s="444"/>
      <c r="U1467" s="261">
        <f>ROUND(SUMIF('DV-Bewegungsdaten'!B:B,A1467,'DV-Bewegungsdaten'!D:D),3)</f>
        <v>0</v>
      </c>
      <c r="V1467" s="259">
        <f>ROUND(SUMIF('DV-Bewegungsdaten'!B:B,A1467,'DV-Bewegungsdaten'!E:E),5)</f>
        <v>0</v>
      </c>
      <c r="X1467" s="444"/>
      <c r="Y1467" s="444"/>
      <c r="AK1467" s="305"/>
    </row>
    <row r="1468" spans="1:37" ht="15" customHeight="1" x14ac:dyDescent="0.25">
      <c r="A1468" s="103" t="s">
        <v>2782</v>
      </c>
      <c r="B1468" s="101" t="s">
        <v>2068</v>
      </c>
      <c r="C1468" s="101" t="s">
        <v>3991</v>
      </c>
      <c r="D1468" s="101" t="s">
        <v>2582</v>
      </c>
      <c r="E1468" s="101" t="s">
        <v>2536</v>
      </c>
      <c r="F1468" s="102">
        <v>23.72</v>
      </c>
      <c r="G1468" s="102">
        <v>23.919999999999998</v>
      </c>
      <c r="H1468" s="102">
        <v>18.98</v>
      </c>
      <c r="I1468" s="102"/>
      <c r="J1468" s="445"/>
      <c r="K1468" s="258">
        <f>ROUND(SUMIF('VGT-Bewegungsdaten'!B:B,A1468,'VGT-Bewegungsdaten'!D:D),3)</f>
        <v>0</v>
      </c>
      <c r="L1468" s="259">
        <f>ROUND(SUMIF('VGT-Bewegungsdaten'!B:B,$A1468,'VGT-Bewegungsdaten'!E:E),5)</f>
        <v>0</v>
      </c>
      <c r="N1468" s="298" t="s">
        <v>4918</v>
      </c>
      <c r="O1468" s="298" t="s">
        <v>4925</v>
      </c>
      <c r="P1468" s="261">
        <f>ROUND(SUMIF('AV-Bewegungsdaten'!B:B,A1468,'AV-Bewegungsdaten'!D:D),3)</f>
        <v>0</v>
      </c>
      <c r="Q1468" s="259">
        <f>ROUND(SUMIF('AV-Bewegungsdaten'!B:B,$A1468,'AV-Bewegungsdaten'!E:E),5)</f>
        <v>0</v>
      </c>
      <c r="S1468" s="444"/>
      <c r="T1468" s="444"/>
      <c r="U1468" s="261">
        <f>ROUND(SUMIF('DV-Bewegungsdaten'!B:B,A1468,'DV-Bewegungsdaten'!D:D),3)</f>
        <v>0</v>
      </c>
      <c r="V1468" s="259">
        <f>ROUND(SUMIF('DV-Bewegungsdaten'!B:B,A1468,'DV-Bewegungsdaten'!E:E),5)</f>
        <v>0</v>
      </c>
      <c r="X1468" s="444"/>
      <c r="Y1468" s="444"/>
      <c r="AK1468" s="305"/>
    </row>
    <row r="1469" spans="1:37" ht="15" customHeight="1" x14ac:dyDescent="0.25">
      <c r="A1469" s="103" t="s">
        <v>3525</v>
      </c>
      <c r="B1469" s="101" t="s">
        <v>2068</v>
      </c>
      <c r="C1469" s="101" t="s">
        <v>3991</v>
      </c>
      <c r="D1469" s="101" t="s">
        <v>3325</v>
      </c>
      <c r="E1469" s="101" t="s">
        <v>3279</v>
      </c>
      <c r="F1469" s="102">
        <v>23.689999999999998</v>
      </c>
      <c r="G1469" s="102">
        <v>23.889999999999997</v>
      </c>
      <c r="H1469" s="102">
        <v>18.95</v>
      </c>
      <c r="I1469" s="102"/>
      <c r="J1469" s="445"/>
      <c r="K1469" s="258">
        <f>ROUND(SUMIF('VGT-Bewegungsdaten'!B:B,A1469,'VGT-Bewegungsdaten'!D:D),3)</f>
        <v>0</v>
      </c>
      <c r="L1469" s="259">
        <f>ROUND(SUMIF('VGT-Bewegungsdaten'!B:B,$A1469,'VGT-Bewegungsdaten'!E:E),5)</f>
        <v>0</v>
      </c>
      <c r="N1469" s="298" t="s">
        <v>4918</v>
      </c>
      <c r="O1469" s="298" t="s">
        <v>4925</v>
      </c>
      <c r="P1469" s="261">
        <f>ROUND(SUMIF('AV-Bewegungsdaten'!B:B,A1469,'AV-Bewegungsdaten'!D:D),3)</f>
        <v>0</v>
      </c>
      <c r="Q1469" s="259">
        <f>ROUND(SUMIF('AV-Bewegungsdaten'!B:B,$A1469,'AV-Bewegungsdaten'!E:E),5)</f>
        <v>0</v>
      </c>
      <c r="S1469" s="444"/>
      <c r="T1469" s="444"/>
      <c r="U1469" s="261">
        <f>ROUND(SUMIF('DV-Bewegungsdaten'!B:B,A1469,'DV-Bewegungsdaten'!D:D),3)</f>
        <v>0</v>
      </c>
      <c r="V1469" s="259">
        <f>ROUND(SUMIF('DV-Bewegungsdaten'!B:B,A1469,'DV-Bewegungsdaten'!E:E),5)</f>
        <v>0</v>
      </c>
      <c r="X1469" s="444"/>
      <c r="Y1469" s="444"/>
      <c r="AK1469" s="305"/>
    </row>
    <row r="1470" spans="1:37" ht="15" customHeight="1" x14ac:dyDescent="0.25">
      <c r="A1470" s="103" t="s">
        <v>4288</v>
      </c>
      <c r="B1470" s="101" t="s">
        <v>2068</v>
      </c>
      <c r="C1470" s="101" t="s">
        <v>3991</v>
      </c>
      <c r="D1470" s="101" t="s">
        <v>4086</v>
      </c>
      <c r="E1470" s="101" t="s">
        <v>4040</v>
      </c>
      <c r="F1470" s="102">
        <v>23.66</v>
      </c>
      <c r="G1470" s="102">
        <v>23.86</v>
      </c>
      <c r="H1470" s="102">
        <v>18.93</v>
      </c>
      <c r="I1470" s="102"/>
      <c r="J1470" s="445"/>
      <c r="K1470" s="258">
        <f>ROUND(SUMIF('VGT-Bewegungsdaten'!B:B,A1470,'VGT-Bewegungsdaten'!D:D),3)</f>
        <v>0</v>
      </c>
      <c r="L1470" s="259">
        <f>ROUND(SUMIF('VGT-Bewegungsdaten'!B:B,$A1470,'VGT-Bewegungsdaten'!E:E),5)</f>
        <v>0</v>
      </c>
      <c r="N1470" s="298" t="s">
        <v>4918</v>
      </c>
      <c r="O1470" s="298" t="s">
        <v>4925</v>
      </c>
      <c r="P1470" s="261">
        <f>ROUND(SUMIF('AV-Bewegungsdaten'!B:B,A1470,'AV-Bewegungsdaten'!D:D),3)</f>
        <v>0</v>
      </c>
      <c r="Q1470" s="259">
        <f>ROUND(SUMIF('AV-Bewegungsdaten'!B:B,$A1470,'AV-Bewegungsdaten'!E:E),5)</f>
        <v>0</v>
      </c>
      <c r="S1470" s="444"/>
      <c r="T1470" s="444"/>
      <c r="U1470" s="261">
        <f>ROUND(SUMIF('DV-Bewegungsdaten'!B:B,A1470,'DV-Bewegungsdaten'!D:D),3)</f>
        <v>0</v>
      </c>
      <c r="V1470" s="259">
        <f>ROUND(SUMIF('DV-Bewegungsdaten'!B:B,A1470,'DV-Bewegungsdaten'!E:E),5)</f>
        <v>0</v>
      </c>
      <c r="X1470" s="444"/>
      <c r="Y1470" s="444"/>
      <c r="AK1470" s="305"/>
    </row>
    <row r="1471" spans="1:37" ht="15" customHeight="1" x14ac:dyDescent="0.25">
      <c r="A1471" s="103" t="s">
        <v>2509</v>
      </c>
      <c r="B1471" s="101" t="s">
        <v>2068</v>
      </c>
      <c r="C1471" s="101" t="s">
        <v>3991</v>
      </c>
      <c r="D1471" s="101" t="s">
        <v>2466</v>
      </c>
      <c r="E1471" s="101" t="s">
        <v>2443</v>
      </c>
      <c r="F1471" s="102">
        <v>11.75</v>
      </c>
      <c r="G1471" s="102">
        <v>11.95</v>
      </c>
      <c r="H1471" s="102">
        <v>9.4</v>
      </c>
      <c r="I1471" s="102"/>
      <c r="J1471" s="445"/>
      <c r="K1471" s="258">
        <f>ROUND(SUMIF('VGT-Bewegungsdaten'!B:B,A1471,'VGT-Bewegungsdaten'!D:D),3)</f>
        <v>0</v>
      </c>
      <c r="L1471" s="259">
        <f>ROUND(SUMIF('VGT-Bewegungsdaten'!B:B,$A1471,'VGT-Bewegungsdaten'!E:E),5)</f>
        <v>0</v>
      </c>
      <c r="N1471" s="298" t="s">
        <v>4918</v>
      </c>
      <c r="O1471" s="298" t="s">
        <v>4925</v>
      </c>
      <c r="P1471" s="261">
        <f>ROUND(SUMIF('AV-Bewegungsdaten'!B:B,A1471,'AV-Bewegungsdaten'!D:D),3)</f>
        <v>0</v>
      </c>
      <c r="Q1471" s="259">
        <f>ROUND(SUMIF('AV-Bewegungsdaten'!B:B,$A1471,'AV-Bewegungsdaten'!E:E),5)</f>
        <v>0</v>
      </c>
      <c r="S1471" s="444"/>
      <c r="T1471" s="444"/>
      <c r="U1471" s="261">
        <f>ROUND(SUMIF('DV-Bewegungsdaten'!B:B,A1471,'DV-Bewegungsdaten'!D:D),3)</f>
        <v>0</v>
      </c>
      <c r="V1471" s="259">
        <f>ROUND(SUMIF('DV-Bewegungsdaten'!B:B,A1471,'DV-Bewegungsdaten'!E:E),5)</f>
        <v>0</v>
      </c>
      <c r="X1471" s="444"/>
      <c r="Y1471" s="444"/>
      <c r="AK1471" s="305"/>
    </row>
    <row r="1472" spans="1:37" ht="15" customHeight="1" x14ac:dyDescent="0.25">
      <c r="A1472" s="103" t="s">
        <v>2510</v>
      </c>
      <c r="B1472" s="101" t="s">
        <v>2068</v>
      </c>
      <c r="C1472" s="101" t="s">
        <v>3991</v>
      </c>
      <c r="D1472" s="101" t="s">
        <v>1803</v>
      </c>
      <c r="E1472" s="101" t="s">
        <v>2446</v>
      </c>
      <c r="F1472" s="102">
        <v>13.75</v>
      </c>
      <c r="G1472" s="102">
        <v>13.95</v>
      </c>
      <c r="H1472" s="102">
        <v>11</v>
      </c>
      <c r="I1472" s="102"/>
      <c r="J1472" s="445"/>
      <c r="K1472" s="258">
        <f>ROUND(SUMIF('VGT-Bewegungsdaten'!B:B,A1472,'VGT-Bewegungsdaten'!D:D),3)</f>
        <v>0</v>
      </c>
      <c r="L1472" s="259">
        <f>ROUND(SUMIF('VGT-Bewegungsdaten'!B:B,$A1472,'VGT-Bewegungsdaten'!E:E),5)</f>
        <v>0</v>
      </c>
      <c r="N1472" s="298" t="s">
        <v>4918</v>
      </c>
      <c r="O1472" s="298" t="s">
        <v>4925</v>
      </c>
      <c r="P1472" s="261">
        <f>ROUND(SUMIF('AV-Bewegungsdaten'!B:B,A1472,'AV-Bewegungsdaten'!D:D),3)</f>
        <v>0</v>
      </c>
      <c r="Q1472" s="259">
        <f>ROUND(SUMIF('AV-Bewegungsdaten'!B:B,$A1472,'AV-Bewegungsdaten'!E:E),5)</f>
        <v>0</v>
      </c>
      <c r="S1472" s="444"/>
      <c r="T1472" s="444"/>
      <c r="U1472" s="261">
        <f>ROUND(SUMIF('DV-Bewegungsdaten'!B:B,A1472,'DV-Bewegungsdaten'!D:D),3)</f>
        <v>0</v>
      </c>
      <c r="V1472" s="259">
        <f>ROUND(SUMIF('DV-Bewegungsdaten'!B:B,A1472,'DV-Bewegungsdaten'!E:E),5)</f>
        <v>0</v>
      </c>
      <c r="X1472" s="444"/>
      <c r="Y1472" s="444"/>
      <c r="AK1472" s="305"/>
    </row>
    <row r="1473" spans="1:37" ht="15" customHeight="1" x14ac:dyDescent="0.25">
      <c r="A1473" s="103" t="s">
        <v>302</v>
      </c>
      <c r="B1473" s="101" t="s">
        <v>2068</v>
      </c>
      <c r="C1473" s="101" t="s">
        <v>3991</v>
      </c>
      <c r="D1473" s="101" t="s">
        <v>1805</v>
      </c>
      <c r="E1473" s="101" t="s">
        <v>1533</v>
      </c>
      <c r="F1473" s="102">
        <v>14.75</v>
      </c>
      <c r="G1473" s="102">
        <v>14.95</v>
      </c>
      <c r="H1473" s="102">
        <v>11.8</v>
      </c>
      <c r="I1473" s="102"/>
      <c r="J1473" s="445"/>
      <c r="K1473" s="258">
        <f>ROUND(SUMIF('VGT-Bewegungsdaten'!B:B,A1473,'VGT-Bewegungsdaten'!D:D),3)</f>
        <v>0</v>
      </c>
      <c r="L1473" s="259">
        <f>ROUND(SUMIF('VGT-Bewegungsdaten'!B:B,$A1473,'VGT-Bewegungsdaten'!E:E),5)</f>
        <v>0</v>
      </c>
      <c r="N1473" s="298" t="s">
        <v>4918</v>
      </c>
      <c r="O1473" s="298" t="s">
        <v>4925</v>
      </c>
      <c r="P1473" s="261">
        <f>ROUND(SUMIF('AV-Bewegungsdaten'!B:B,A1473,'AV-Bewegungsdaten'!D:D),3)</f>
        <v>0</v>
      </c>
      <c r="Q1473" s="259">
        <f>ROUND(SUMIF('AV-Bewegungsdaten'!B:B,$A1473,'AV-Bewegungsdaten'!E:E),5)</f>
        <v>0</v>
      </c>
      <c r="S1473" s="444"/>
      <c r="T1473" s="444"/>
      <c r="U1473" s="261">
        <f>ROUND(SUMIF('DV-Bewegungsdaten'!B:B,A1473,'DV-Bewegungsdaten'!D:D),3)</f>
        <v>0</v>
      </c>
      <c r="V1473" s="259">
        <f>ROUND(SUMIF('DV-Bewegungsdaten'!B:B,A1473,'DV-Bewegungsdaten'!E:E),5)</f>
        <v>0</v>
      </c>
      <c r="X1473" s="444"/>
      <c r="Y1473" s="444"/>
      <c r="AK1473" s="305"/>
    </row>
    <row r="1474" spans="1:37" ht="15" customHeight="1" x14ac:dyDescent="0.25">
      <c r="A1474" s="103" t="s">
        <v>303</v>
      </c>
      <c r="B1474" s="101" t="s">
        <v>2068</v>
      </c>
      <c r="C1474" s="101" t="s">
        <v>3991</v>
      </c>
      <c r="D1474" s="101" t="s">
        <v>1807</v>
      </c>
      <c r="E1474" s="101" t="s">
        <v>1536</v>
      </c>
      <c r="F1474" s="102">
        <v>14.75</v>
      </c>
      <c r="G1474" s="102">
        <v>14.95</v>
      </c>
      <c r="H1474" s="102">
        <v>11.8</v>
      </c>
      <c r="I1474" s="102"/>
      <c r="J1474" s="445"/>
      <c r="K1474" s="258">
        <f>ROUND(SUMIF('VGT-Bewegungsdaten'!B:B,A1474,'VGT-Bewegungsdaten'!D:D),3)</f>
        <v>0</v>
      </c>
      <c r="L1474" s="259">
        <f>ROUND(SUMIF('VGT-Bewegungsdaten'!B:B,$A1474,'VGT-Bewegungsdaten'!E:E),5)</f>
        <v>0</v>
      </c>
      <c r="N1474" s="298" t="s">
        <v>4918</v>
      </c>
      <c r="O1474" s="298" t="s">
        <v>4925</v>
      </c>
      <c r="P1474" s="261">
        <f>ROUND(SUMIF('AV-Bewegungsdaten'!B:B,A1474,'AV-Bewegungsdaten'!D:D),3)</f>
        <v>0</v>
      </c>
      <c r="Q1474" s="259">
        <f>ROUND(SUMIF('AV-Bewegungsdaten'!B:B,$A1474,'AV-Bewegungsdaten'!E:E),5)</f>
        <v>0</v>
      </c>
      <c r="S1474" s="444"/>
      <c r="T1474" s="444"/>
      <c r="U1474" s="261">
        <f>ROUND(SUMIF('DV-Bewegungsdaten'!B:B,A1474,'DV-Bewegungsdaten'!D:D),3)</f>
        <v>0</v>
      </c>
      <c r="V1474" s="259">
        <f>ROUND(SUMIF('DV-Bewegungsdaten'!B:B,A1474,'DV-Bewegungsdaten'!E:E),5)</f>
        <v>0</v>
      </c>
      <c r="X1474" s="444"/>
      <c r="Y1474" s="444"/>
      <c r="AK1474" s="305"/>
    </row>
    <row r="1475" spans="1:37" ht="15" customHeight="1" x14ac:dyDescent="0.25">
      <c r="A1475" s="103" t="s">
        <v>2783</v>
      </c>
      <c r="B1475" s="101" t="s">
        <v>2068</v>
      </c>
      <c r="C1475" s="101" t="s">
        <v>3991</v>
      </c>
      <c r="D1475" s="101" t="s">
        <v>2710</v>
      </c>
      <c r="E1475" s="101" t="s">
        <v>2536</v>
      </c>
      <c r="F1475" s="102">
        <v>14.72</v>
      </c>
      <c r="G1475" s="102">
        <v>14.92</v>
      </c>
      <c r="H1475" s="102">
        <v>11.78</v>
      </c>
      <c r="I1475" s="102"/>
      <c r="J1475" s="445"/>
      <c r="K1475" s="258">
        <f>ROUND(SUMIF('VGT-Bewegungsdaten'!B:B,A1475,'VGT-Bewegungsdaten'!D:D),3)</f>
        <v>0</v>
      </c>
      <c r="L1475" s="259">
        <f>ROUND(SUMIF('VGT-Bewegungsdaten'!B:B,$A1475,'VGT-Bewegungsdaten'!E:E),5)</f>
        <v>0</v>
      </c>
      <c r="N1475" s="298" t="s">
        <v>4918</v>
      </c>
      <c r="O1475" s="298" t="s">
        <v>4925</v>
      </c>
      <c r="P1475" s="261">
        <f>ROUND(SUMIF('AV-Bewegungsdaten'!B:B,A1475,'AV-Bewegungsdaten'!D:D),3)</f>
        <v>0</v>
      </c>
      <c r="Q1475" s="259">
        <f>ROUND(SUMIF('AV-Bewegungsdaten'!B:B,$A1475,'AV-Bewegungsdaten'!E:E),5)</f>
        <v>0</v>
      </c>
      <c r="S1475" s="444"/>
      <c r="T1475" s="444"/>
      <c r="U1475" s="261">
        <f>ROUND(SUMIF('DV-Bewegungsdaten'!B:B,A1475,'DV-Bewegungsdaten'!D:D),3)</f>
        <v>0</v>
      </c>
      <c r="V1475" s="259">
        <f>ROUND(SUMIF('DV-Bewegungsdaten'!B:B,A1475,'DV-Bewegungsdaten'!E:E),5)</f>
        <v>0</v>
      </c>
      <c r="X1475" s="444"/>
      <c r="Y1475" s="444"/>
      <c r="AK1475" s="305"/>
    </row>
    <row r="1476" spans="1:37" ht="15" customHeight="1" x14ac:dyDescent="0.25">
      <c r="A1476" s="103" t="s">
        <v>3526</v>
      </c>
      <c r="B1476" s="101" t="s">
        <v>2068</v>
      </c>
      <c r="C1476" s="101" t="s">
        <v>3991</v>
      </c>
      <c r="D1476" s="101" t="s">
        <v>3453</v>
      </c>
      <c r="E1476" s="101" t="s">
        <v>3279</v>
      </c>
      <c r="F1476" s="102">
        <v>14.69</v>
      </c>
      <c r="G1476" s="102">
        <v>14.889999999999999</v>
      </c>
      <c r="H1476" s="102">
        <v>11.75</v>
      </c>
      <c r="I1476" s="102"/>
      <c r="J1476" s="445"/>
      <c r="K1476" s="258">
        <f>ROUND(SUMIF('VGT-Bewegungsdaten'!B:B,A1476,'VGT-Bewegungsdaten'!D:D),3)</f>
        <v>0</v>
      </c>
      <c r="L1476" s="259">
        <f>ROUND(SUMIF('VGT-Bewegungsdaten'!B:B,$A1476,'VGT-Bewegungsdaten'!E:E),5)</f>
        <v>0</v>
      </c>
      <c r="N1476" s="298" t="s">
        <v>4918</v>
      </c>
      <c r="O1476" s="298" t="s">
        <v>4925</v>
      </c>
      <c r="P1476" s="261">
        <f>ROUND(SUMIF('AV-Bewegungsdaten'!B:B,A1476,'AV-Bewegungsdaten'!D:D),3)</f>
        <v>0</v>
      </c>
      <c r="Q1476" s="259">
        <f>ROUND(SUMIF('AV-Bewegungsdaten'!B:B,$A1476,'AV-Bewegungsdaten'!E:E),5)</f>
        <v>0</v>
      </c>
      <c r="S1476" s="444"/>
      <c r="T1476" s="444"/>
      <c r="U1476" s="261">
        <f>ROUND(SUMIF('DV-Bewegungsdaten'!B:B,A1476,'DV-Bewegungsdaten'!D:D),3)</f>
        <v>0</v>
      </c>
      <c r="V1476" s="259">
        <f>ROUND(SUMIF('DV-Bewegungsdaten'!B:B,A1476,'DV-Bewegungsdaten'!E:E),5)</f>
        <v>0</v>
      </c>
      <c r="X1476" s="444"/>
      <c r="Y1476" s="444"/>
      <c r="AK1476" s="305"/>
    </row>
    <row r="1477" spans="1:37" ht="15" customHeight="1" x14ac:dyDescent="0.25">
      <c r="A1477" s="103" t="s">
        <v>4289</v>
      </c>
      <c r="B1477" s="101" t="s">
        <v>2068</v>
      </c>
      <c r="C1477" s="101" t="s">
        <v>3991</v>
      </c>
      <c r="D1477" s="101" t="s">
        <v>4215</v>
      </c>
      <c r="E1477" s="101" t="s">
        <v>4040</v>
      </c>
      <c r="F1477" s="102">
        <v>14.66</v>
      </c>
      <c r="G1477" s="102">
        <v>14.86</v>
      </c>
      <c r="H1477" s="102">
        <v>11.73</v>
      </c>
      <c r="I1477" s="102"/>
      <c r="J1477" s="445"/>
      <c r="K1477" s="258">
        <f>ROUND(SUMIF('VGT-Bewegungsdaten'!B:B,A1477,'VGT-Bewegungsdaten'!D:D),3)</f>
        <v>0</v>
      </c>
      <c r="L1477" s="259">
        <f>ROUND(SUMIF('VGT-Bewegungsdaten'!B:B,$A1477,'VGT-Bewegungsdaten'!E:E),5)</f>
        <v>0</v>
      </c>
      <c r="N1477" s="298" t="s">
        <v>4918</v>
      </c>
      <c r="O1477" s="298" t="s">
        <v>4925</v>
      </c>
      <c r="P1477" s="261">
        <f>ROUND(SUMIF('AV-Bewegungsdaten'!B:B,A1477,'AV-Bewegungsdaten'!D:D),3)</f>
        <v>0</v>
      </c>
      <c r="Q1477" s="259">
        <f>ROUND(SUMIF('AV-Bewegungsdaten'!B:B,$A1477,'AV-Bewegungsdaten'!E:E),5)</f>
        <v>0</v>
      </c>
      <c r="S1477" s="444"/>
      <c r="T1477" s="444"/>
      <c r="U1477" s="261">
        <f>ROUND(SUMIF('DV-Bewegungsdaten'!B:B,A1477,'DV-Bewegungsdaten'!D:D),3)</f>
        <v>0</v>
      </c>
      <c r="V1477" s="259">
        <f>ROUND(SUMIF('DV-Bewegungsdaten'!B:B,A1477,'DV-Bewegungsdaten'!E:E),5)</f>
        <v>0</v>
      </c>
      <c r="X1477" s="444"/>
      <c r="Y1477" s="444"/>
      <c r="AK1477" s="305"/>
    </row>
    <row r="1478" spans="1:37" ht="15" customHeight="1" x14ac:dyDescent="0.25">
      <c r="A1478" s="103" t="s">
        <v>304</v>
      </c>
      <c r="B1478" s="101" t="s">
        <v>2068</v>
      </c>
      <c r="C1478" s="101" t="s">
        <v>3991</v>
      </c>
      <c r="D1478" s="101" t="s">
        <v>1809</v>
      </c>
      <c r="E1478" s="101" t="s">
        <v>2443</v>
      </c>
      <c r="F1478" s="102">
        <v>12.75</v>
      </c>
      <c r="G1478" s="102">
        <v>12.95</v>
      </c>
      <c r="H1478" s="102">
        <v>10.199999999999999</v>
      </c>
      <c r="I1478" s="102"/>
      <c r="J1478" s="445"/>
      <c r="K1478" s="258">
        <f>ROUND(SUMIF('VGT-Bewegungsdaten'!B:B,A1478,'VGT-Bewegungsdaten'!D:D),3)</f>
        <v>0</v>
      </c>
      <c r="L1478" s="259">
        <f>ROUND(SUMIF('VGT-Bewegungsdaten'!B:B,$A1478,'VGT-Bewegungsdaten'!E:E),5)</f>
        <v>0</v>
      </c>
      <c r="N1478" s="298" t="s">
        <v>4918</v>
      </c>
      <c r="O1478" s="298" t="s">
        <v>4925</v>
      </c>
      <c r="P1478" s="261">
        <f>ROUND(SUMIF('AV-Bewegungsdaten'!B:B,A1478,'AV-Bewegungsdaten'!D:D),3)</f>
        <v>0</v>
      </c>
      <c r="Q1478" s="259">
        <f>ROUND(SUMIF('AV-Bewegungsdaten'!B:B,$A1478,'AV-Bewegungsdaten'!E:E),5)</f>
        <v>0</v>
      </c>
      <c r="S1478" s="444"/>
      <c r="T1478" s="444"/>
      <c r="U1478" s="261">
        <f>ROUND(SUMIF('DV-Bewegungsdaten'!B:B,A1478,'DV-Bewegungsdaten'!D:D),3)</f>
        <v>0</v>
      </c>
      <c r="V1478" s="259">
        <f>ROUND(SUMIF('DV-Bewegungsdaten'!B:B,A1478,'DV-Bewegungsdaten'!E:E),5)</f>
        <v>0</v>
      </c>
      <c r="X1478" s="444"/>
      <c r="Y1478" s="444"/>
      <c r="AK1478" s="305"/>
    </row>
    <row r="1479" spans="1:37" ht="15" customHeight="1" x14ac:dyDescent="0.25">
      <c r="A1479" s="103" t="s">
        <v>305</v>
      </c>
      <c r="B1479" s="101" t="s">
        <v>2068</v>
      </c>
      <c r="C1479" s="101" t="s">
        <v>3991</v>
      </c>
      <c r="D1479" s="101" t="s">
        <v>1811</v>
      </c>
      <c r="E1479" s="101" t="s">
        <v>2446</v>
      </c>
      <c r="F1479" s="102">
        <v>14.75</v>
      </c>
      <c r="G1479" s="102">
        <v>14.95</v>
      </c>
      <c r="H1479" s="102">
        <v>11.8</v>
      </c>
      <c r="I1479" s="102"/>
      <c r="J1479" s="445"/>
      <c r="K1479" s="258">
        <f>ROUND(SUMIF('VGT-Bewegungsdaten'!B:B,A1479,'VGT-Bewegungsdaten'!D:D),3)</f>
        <v>0</v>
      </c>
      <c r="L1479" s="259">
        <f>ROUND(SUMIF('VGT-Bewegungsdaten'!B:B,$A1479,'VGT-Bewegungsdaten'!E:E),5)</f>
        <v>0</v>
      </c>
      <c r="N1479" s="298" t="s">
        <v>4918</v>
      </c>
      <c r="O1479" s="298" t="s">
        <v>4925</v>
      </c>
      <c r="P1479" s="261">
        <f>ROUND(SUMIF('AV-Bewegungsdaten'!B:B,A1479,'AV-Bewegungsdaten'!D:D),3)</f>
        <v>0</v>
      </c>
      <c r="Q1479" s="259">
        <f>ROUND(SUMIF('AV-Bewegungsdaten'!B:B,$A1479,'AV-Bewegungsdaten'!E:E),5)</f>
        <v>0</v>
      </c>
      <c r="S1479" s="444"/>
      <c r="T1479" s="444"/>
      <c r="U1479" s="261">
        <f>ROUND(SUMIF('DV-Bewegungsdaten'!B:B,A1479,'DV-Bewegungsdaten'!D:D),3)</f>
        <v>0</v>
      </c>
      <c r="V1479" s="259">
        <f>ROUND(SUMIF('DV-Bewegungsdaten'!B:B,A1479,'DV-Bewegungsdaten'!E:E),5)</f>
        <v>0</v>
      </c>
      <c r="X1479" s="444"/>
      <c r="Y1479" s="444"/>
      <c r="AK1479" s="305"/>
    </row>
    <row r="1480" spans="1:37" ht="15" customHeight="1" x14ac:dyDescent="0.25">
      <c r="A1480" s="103" t="s">
        <v>306</v>
      </c>
      <c r="B1480" s="101" t="s">
        <v>2068</v>
      </c>
      <c r="C1480" s="101" t="s">
        <v>3991</v>
      </c>
      <c r="D1480" s="101" t="s">
        <v>1813</v>
      </c>
      <c r="E1480" s="101" t="s">
        <v>1533</v>
      </c>
      <c r="F1480" s="102">
        <v>15.75</v>
      </c>
      <c r="G1480" s="102">
        <v>15.95</v>
      </c>
      <c r="H1480" s="102">
        <v>12.6</v>
      </c>
      <c r="I1480" s="102"/>
      <c r="J1480" s="445"/>
      <c r="K1480" s="258">
        <f>ROUND(SUMIF('VGT-Bewegungsdaten'!B:B,A1480,'VGT-Bewegungsdaten'!D:D),3)</f>
        <v>0</v>
      </c>
      <c r="L1480" s="259">
        <f>ROUND(SUMIF('VGT-Bewegungsdaten'!B:B,$A1480,'VGT-Bewegungsdaten'!E:E),5)</f>
        <v>0</v>
      </c>
      <c r="N1480" s="298" t="s">
        <v>4918</v>
      </c>
      <c r="O1480" s="298" t="s">
        <v>4925</v>
      </c>
      <c r="P1480" s="261">
        <f>ROUND(SUMIF('AV-Bewegungsdaten'!B:B,A1480,'AV-Bewegungsdaten'!D:D),3)</f>
        <v>0</v>
      </c>
      <c r="Q1480" s="259">
        <f>ROUND(SUMIF('AV-Bewegungsdaten'!B:B,$A1480,'AV-Bewegungsdaten'!E:E),5)</f>
        <v>0</v>
      </c>
      <c r="S1480" s="444"/>
      <c r="T1480" s="444"/>
      <c r="U1480" s="261">
        <f>ROUND(SUMIF('DV-Bewegungsdaten'!B:B,A1480,'DV-Bewegungsdaten'!D:D),3)</f>
        <v>0</v>
      </c>
      <c r="V1480" s="259">
        <f>ROUND(SUMIF('DV-Bewegungsdaten'!B:B,A1480,'DV-Bewegungsdaten'!E:E),5)</f>
        <v>0</v>
      </c>
      <c r="X1480" s="444"/>
      <c r="Y1480" s="444"/>
      <c r="AK1480" s="305"/>
    </row>
    <row r="1481" spans="1:37" ht="15" customHeight="1" x14ac:dyDescent="0.25">
      <c r="A1481" s="103" t="s">
        <v>307</v>
      </c>
      <c r="B1481" s="101" t="s">
        <v>2068</v>
      </c>
      <c r="C1481" s="101" t="s">
        <v>3991</v>
      </c>
      <c r="D1481" s="101" t="s">
        <v>1815</v>
      </c>
      <c r="E1481" s="101" t="s">
        <v>1536</v>
      </c>
      <c r="F1481" s="102">
        <v>15.75</v>
      </c>
      <c r="G1481" s="102">
        <v>15.95</v>
      </c>
      <c r="H1481" s="102">
        <v>12.6</v>
      </c>
      <c r="I1481" s="102"/>
      <c r="J1481" s="445"/>
      <c r="K1481" s="258">
        <f>ROUND(SUMIF('VGT-Bewegungsdaten'!B:B,A1481,'VGT-Bewegungsdaten'!D:D),3)</f>
        <v>0</v>
      </c>
      <c r="L1481" s="259">
        <f>ROUND(SUMIF('VGT-Bewegungsdaten'!B:B,$A1481,'VGT-Bewegungsdaten'!E:E),5)</f>
        <v>0</v>
      </c>
      <c r="N1481" s="298" t="s">
        <v>4918</v>
      </c>
      <c r="O1481" s="298" t="s">
        <v>4925</v>
      </c>
      <c r="P1481" s="261">
        <f>ROUND(SUMIF('AV-Bewegungsdaten'!B:B,A1481,'AV-Bewegungsdaten'!D:D),3)</f>
        <v>0</v>
      </c>
      <c r="Q1481" s="259">
        <f>ROUND(SUMIF('AV-Bewegungsdaten'!B:B,$A1481,'AV-Bewegungsdaten'!E:E),5)</f>
        <v>0</v>
      </c>
      <c r="S1481" s="444"/>
      <c r="T1481" s="444"/>
      <c r="U1481" s="261">
        <f>ROUND(SUMIF('DV-Bewegungsdaten'!B:B,A1481,'DV-Bewegungsdaten'!D:D),3)</f>
        <v>0</v>
      </c>
      <c r="V1481" s="259">
        <f>ROUND(SUMIF('DV-Bewegungsdaten'!B:B,A1481,'DV-Bewegungsdaten'!E:E),5)</f>
        <v>0</v>
      </c>
      <c r="X1481" s="444"/>
      <c r="Y1481" s="444"/>
      <c r="AK1481" s="305"/>
    </row>
    <row r="1482" spans="1:37" ht="15" customHeight="1" x14ac:dyDescent="0.25">
      <c r="A1482" s="103" t="s">
        <v>2784</v>
      </c>
      <c r="B1482" s="101" t="s">
        <v>2068</v>
      </c>
      <c r="C1482" s="101" t="s">
        <v>3991</v>
      </c>
      <c r="D1482" s="101" t="s">
        <v>2712</v>
      </c>
      <c r="E1482" s="101" t="s">
        <v>2536</v>
      </c>
      <c r="F1482" s="102">
        <v>15.72</v>
      </c>
      <c r="G1482" s="102">
        <v>15.92</v>
      </c>
      <c r="H1482" s="102">
        <v>12.58</v>
      </c>
      <c r="I1482" s="102"/>
      <c r="J1482" s="445"/>
      <c r="K1482" s="258">
        <f>ROUND(SUMIF('VGT-Bewegungsdaten'!B:B,A1482,'VGT-Bewegungsdaten'!D:D),3)</f>
        <v>0</v>
      </c>
      <c r="L1482" s="259">
        <f>ROUND(SUMIF('VGT-Bewegungsdaten'!B:B,$A1482,'VGT-Bewegungsdaten'!E:E),5)</f>
        <v>0</v>
      </c>
      <c r="N1482" s="298" t="s">
        <v>4918</v>
      </c>
      <c r="O1482" s="298" t="s">
        <v>4925</v>
      </c>
      <c r="P1482" s="261">
        <f>ROUND(SUMIF('AV-Bewegungsdaten'!B:B,A1482,'AV-Bewegungsdaten'!D:D),3)</f>
        <v>0</v>
      </c>
      <c r="Q1482" s="259">
        <f>ROUND(SUMIF('AV-Bewegungsdaten'!B:B,$A1482,'AV-Bewegungsdaten'!E:E),5)</f>
        <v>0</v>
      </c>
      <c r="S1482" s="444"/>
      <c r="T1482" s="444"/>
      <c r="U1482" s="261">
        <f>ROUND(SUMIF('DV-Bewegungsdaten'!B:B,A1482,'DV-Bewegungsdaten'!D:D),3)</f>
        <v>0</v>
      </c>
      <c r="V1482" s="259">
        <f>ROUND(SUMIF('DV-Bewegungsdaten'!B:B,A1482,'DV-Bewegungsdaten'!E:E),5)</f>
        <v>0</v>
      </c>
      <c r="X1482" s="444"/>
      <c r="Y1482" s="444"/>
      <c r="AK1482" s="305"/>
    </row>
    <row r="1483" spans="1:37" ht="15" customHeight="1" x14ac:dyDescent="0.25">
      <c r="A1483" s="103" t="s">
        <v>3527</v>
      </c>
      <c r="B1483" s="101" t="s">
        <v>2068</v>
      </c>
      <c r="C1483" s="101" t="s">
        <v>3991</v>
      </c>
      <c r="D1483" s="101" t="s">
        <v>3455</v>
      </c>
      <c r="E1483" s="101" t="s">
        <v>3279</v>
      </c>
      <c r="F1483" s="102">
        <v>15.69</v>
      </c>
      <c r="G1483" s="102">
        <v>15.889999999999999</v>
      </c>
      <c r="H1483" s="102">
        <v>12.55</v>
      </c>
      <c r="I1483" s="102"/>
      <c r="J1483" s="445"/>
      <c r="K1483" s="258">
        <f>ROUND(SUMIF('VGT-Bewegungsdaten'!B:B,A1483,'VGT-Bewegungsdaten'!D:D),3)</f>
        <v>0</v>
      </c>
      <c r="L1483" s="259">
        <f>ROUND(SUMIF('VGT-Bewegungsdaten'!B:B,$A1483,'VGT-Bewegungsdaten'!E:E),5)</f>
        <v>0</v>
      </c>
      <c r="N1483" s="298" t="s">
        <v>4918</v>
      </c>
      <c r="O1483" s="298" t="s">
        <v>4925</v>
      </c>
      <c r="P1483" s="261">
        <f>ROUND(SUMIF('AV-Bewegungsdaten'!B:B,A1483,'AV-Bewegungsdaten'!D:D),3)</f>
        <v>0</v>
      </c>
      <c r="Q1483" s="259">
        <f>ROUND(SUMIF('AV-Bewegungsdaten'!B:B,$A1483,'AV-Bewegungsdaten'!E:E),5)</f>
        <v>0</v>
      </c>
      <c r="S1483" s="444"/>
      <c r="T1483" s="444"/>
      <c r="U1483" s="261">
        <f>ROUND(SUMIF('DV-Bewegungsdaten'!B:B,A1483,'DV-Bewegungsdaten'!D:D),3)</f>
        <v>0</v>
      </c>
      <c r="V1483" s="259">
        <f>ROUND(SUMIF('DV-Bewegungsdaten'!B:B,A1483,'DV-Bewegungsdaten'!E:E),5)</f>
        <v>0</v>
      </c>
      <c r="X1483" s="444"/>
      <c r="Y1483" s="444"/>
      <c r="AK1483" s="305"/>
    </row>
    <row r="1484" spans="1:37" ht="15" customHeight="1" x14ac:dyDescent="0.25">
      <c r="A1484" s="103" t="s">
        <v>4290</v>
      </c>
      <c r="B1484" s="101" t="s">
        <v>2068</v>
      </c>
      <c r="C1484" s="101" t="s">
        <v>3991</v>
      </c>
      <c r="D1484" s="101" t="s">
        <v>4217</v>
      </c>
      <c r="E1484" s="101" t="s">
        <v>4040</v>
      </c>
      <c r="F1484" s="102">
        <v>15.66</v>
      </c>
      <c r="G1484" s="102">
        <v>15.86</v>
      </c>
      <c r="H1484" s="102">
        <v>12.53</v>
      </c>
      <c r="I1484" s="102"/>
      <c r="J1484" s="445"/>
      <c r="K1484" s="258">
        <f>ROUND(SUMIF('VGT-Bewegungsdaten'!B:B,A1484,'VGT-Bewegungsdaten'!D:D),3)</f>
        <v>0</v>
      </c>
      <c r="L1484" s="259">
        <f>ROUND(SUMIF('VGT-Bewegungsdaten'!B:B,$A1484,'VGT-Bewegungsdaten'!E:E),5)</f>
        <v>0</v>
      </c>
      <c r="N1484" s="298" t="s">
        <v>4918</v>
      </c>
      <c r="O1484" s="298" t="s">
        <v>4925</v>
      </c>
      <c r="P1484" s="261">
        <f>ROUND(SUMIF('AV-Bewegungsdaten'!B:B,A1484,'AV-Bewegungsdaten'!D:D),3)</f>
        <v>0</v>
      </c>
      <c r="Q1484" s="259">
        <f>ROUND(SUMIF('AV-Bewegungsdaten'!B:B,$A1484,'AV-Bewegungsdaten'!E:E),5)</f>
        <v>0</v>
      </c>
      <c r="S1484" s="444"/>
      <c r="T1484" s="444"/>
      <c r="U1484" s="261">
        <f>ROUND(SUMIF('DV-Bewegungsdaten'!B:B,A1484,'DV-Bewegungsdaten'!D:D),3)</f>
        <v>0</v>
      </c>
      <c r="V1484" s="259">
        <f>ROUND(SUMIF('DV-Bewegungsdaten'!B:B,A1484,'DV-Bewegungsdaten'!E:E),5)</f>
        <v>0</v>
      </c>
      <c r="X1484" s="444"/>
      <c r="Y1484" s="444"/>
      <c r="AK1484" s="305"/>
    </row>
    <row r="1485" spans="1:37" ht="15" customHeight="1" x14ac:dyDescent="0.25">
      <c r="A1485" s="103" t="s">
        <v>2511</v>
      </c>
      <c r="B1485" s="101" t="s">
        <v>2068</v>
      </c>
      <c r="C1485" s="101" t="s">
        <v>3991</v>
      </c>
      <c r="D1485" s="101" t="s">
        <v>2469</v>
      </c>
      <c r="E1485" s="101" t="s">
        <v>2443</v>
      </c>
      <c r="F1485" s="102">
        <v>17.75</v>
      </c>
      <c r="G1485" s="102">
        <v>17.95</v>
      </c>
      <c r="H1485" s="102">
        <v>14.2</v>
      </c>
      <c r="I1485" s="102"/>
      <c r="J1485" s="445"/>
      <c r="K1485" s="258">
        <f>ROUND(SUMIF('VGT-Bewegungsdaten'!B:B,A1485,'VGT-Bewegungsdaten'!D:D),3)</f>
        <v>0</v>
      </c>
      <c r="L1485" s="259">
        <f>ROUND(SUMIF('VGT-Bewegungsdaten'!B:B,$A1485,'VGT-Bewegungsdaten'!E:E),5)</f>
        <v>0</v>
      </c>
      <c r="N1485" s="298" t="s">
        <v>4918</v>
      </c>
      <c r="O1485" s="298" t="s">
        <v>4925</v>
      </c>
      <c r="P1485" s="261">
        <f>ROUND(SUMIF('AV-Bewegungsdaten'!B:B,A1485,'AV-Bewegungsdaten'!D:D),3)</f>
        <v>0</v>
      </c>
      <c r="Q1485" s="259">
        <f>ROUND(SUMIF('AV-Bewegungsdaten'!B:B,$A1485,'AV-Bewegungsdaten'!E:E),5)</f>
        <v>0</v>
      </c>
      <c r="S1485" s="444"/>
      <c r="T1485" s="444"/>
      <c r="U1485" s="261">
        <f>ROUND(SUMIF('DV-Bewegungsdaten'!B:B,A1485,'DV-Bewegungsdaten'!D:D),3)</f>
        <v>0</v>
      </c>
      <c r="V1485" s="259">
        <f>ROUND(SUMIF('DV-Bewegungsdaten'!B:B,A1485,'DV-Bewegungsdaten'!E:E),5)</f>
        <v>0</v>
      </c>
      <c r="X1485" s="444"/>
      <c r="Y1485" s="444"/>
      <c r="AK1485" s="305"/>
    </row>
    <row r="1486" spans="1:37" ht="15" customHeight="1" x14ac:dyDescent="0.25">
      <c r="A1486" s="103" t="s">
        <v>2512</v>
      </c>
      <c r="B1486" s="101" t="s">
        <v>2068</v>
      </c>
      <c r="C1486" s="101" t="s">
        <v>3991</v>
      </c>
      <c r="D1486" s="101" t="s">
        <v>2471</v>
      </c>
      <c r="E1486" s="101" t="s">
        <v>2446</v>
      </c>
      <c r="F1486" s="102">
        <v>19.75</v>
      </c>
      <c r="G1486" s="102">
        <v>19.95</v>
      </c>
      <c r="H1486" s="102">
        <v>15.8</v>
      </c>
      <c r="I1486" s="102"/>
      <c r="J1486" s="445"/>
      <c r="K1486" s="258">
        <f>ROUND(SUMIF('VGT-Bewegungsdaten'!B:B,A1486,'VGT-Bewegungsdaten'!D:D),3)</f>
        <v>0</v>
      </c>
      <c r="L1486" s="259">
        <f>ROUND(SUMIF('VGT-Bewegungsdaten'!B:B,$A1486,'VGT-Bewegungsdaten'!E:E),5)</f>
        <v>0</v>
      </c>
      <c r="N1486" s="298" t="s">
        <v>4918</v>
      </c>
      <c r="O1486" s="298" t="s">
        <v>4925</v>
      </c>
      <c r="P1486" s="261">
        <f>ROUND(SUMIF('AV-Bewegungsdaten'!B:B,A1486,'AV-Bewegungsdaten'!D:D),3)</f>
        <v>0</v>
      </c>
      <c r="Q1486" s="259">
        <f>ROUND(SUMIF('AV-Bewegungsdaten'!B:B,$A1486,'AV-Bewegungsdaten'!E:E),5)</f>
        <v>0</v>
      </c>
      <c r="S1486" s="444"/>
      <c r="T1486" s="444"/>
      <c r="U1486" s="261">
        <f>ROUND(SUMIF('DV-Bewegungsdaten'!B:B,A1486,'DV-Bewegungsdaten'!D:D),3)</f>
        <v>0</v>
      </c>
      <c r="V1486" s="259">
        <f>ROUND(SUMIF('DV-Bewegungsdaten'!B:B,A1486,'DV-Bewegungsdaten'!E:E),5)</f>
        <v>0</v>
      </c>
      <c r="X1486" s="444"/>
      <c r="Y1486" s="444"/>
      <c r="AK1486" s="305"/>
    </row>
    <row r="1487" spans="1:37" ht="15" customHeight="1" x14ac:dyDescent="0.25">
      <c r="A1487" s="103" t="s">
        <v>308</v>
      </c>
      <c r="B1487" s="101" t="s">
        <v>2068</v>
      </c>
      <c r="C1487" s="101" t="s">
        <v>3991</v>
      </c>
      <c r="D1487" s="101" t="s">
        <v>1817</v>
      </c>
      <c r="E1487" s="101" t="s">
        <v>1533</v>
      </c>
      <c r="F1487" s="102">
        <v>20.75</v>
      </c>
      <c r="G1487" s="102">
        <v>20.95</v>
      </c>
      <c r="H1487" s="102">
        <v>16.600000000000001</v>
      </c>
      <c r="I1487" s="102"/>
      <c r="J1487" s="445"/>
      <c r="K1487" s="258">
        <f>ROUND(SUMIF('VGT-Bewegungsdaten'!B:B,A1487,'VGT-Bewegungsdaten'!D:D),3)</f>
        <v>0</v>
      </c>
      <c r="L1487" s="259">
        <f>ROUND(SUMIF('VGT-Bewegungsdaten'!B:B,$A1487,'VGT-Bewegungsdaten'!E:E),5)</f>
        <v>0</v>
      </c>
      <c r="N1487" s="298" t="s">
        <v>4918</v>
      </c>
      <c r="O1487" s="298" t="s">
        <v>4925</v>
      </c>
      <c r="P1487" s="261">
        <f>ROUND(SUMIF('AV-Bewegungsdaten'!B:B,A1487,'AV-Bewegungsdaten'!D:D),3)</f>
        <v>0</v>
      </c>
      <c r="Q1487" s="259">
        <f>ROUND(SUMIF('AV-Bewegungsdaten'!B:B,$A1487,'AV-Bewegungsdaten'!E:E),5)</f>
        <v>0</v>
      </c>
      <c r="S1487" s="444"/>
      <c r="T1487" s="444"/>
      <c r="U1487" s="261">
        <f>ROUND(SUMIF('DV-Bewegungsdaten'!B:B,A1487,'DV-Bewegungsdaten'!D:D),3)</f>
        <v>0</v>
      </c>
      <c r="V1487" s="259">
        <f>ROUND(SUMIF('DV-Bewegungsdaten'!B:B,A1487,'DV-Bewegungsdaten'!E:E),5)</f>
        <v>0</v>
      </c>
      <c r="X1487" s="444"/>
      <c r="Y1487" s="444"/>
      <c r="AK1487" s="305"/>
    </row>
    <row r="1488" spans="1:37" ht="15" customHeight="1" x14ac:dyDescent="0.25">
      <c r="A1488" s="103" t="s">
        <v>309</v>
      </c>
      <c r="B1488" s="101" t="s">
        <v>2068</v>
      </c>
      <c r="C1488" s="101" t="s">
        <v>3991</v>
      </c>
      <c r="D1488" s="101" t="s">
        <v>1819</v>
      </c>
      <c r="E1488" s="101" t="s">
        <v>1536</v>
      </c>
      <c r="F1488" s="102">
        <v>20.75</v>
      </c>
      <c r="G1488" s="102">
        <v>20.95</v>
      </c>
      <c r="H1488" s="102">
        <v>16.600000000000001</v>
      </c>
      <c r="I1488" s="102"/>
      <c r="J1488" s="445"/>
      <c r="K1488" s="258">
        <f>ROUND(SUMIF('VGT-Bewegungsdaten'!B:B,A1488,'VGT-Bewegungsdaten'!D:D),3)</f>
        <v>0</v>
      </c>
      <c r="L1488" s="259">
        <f>ROUND(SUMIF('VGT-Bewegungsdaten'!B:B,$A1488,'VGT-Bewegungsdaten'!E:E),5)</f>
        <v>0</v>
      </c>
      <c r="N1488" s="298" t="s">
        <v>4918</v>
      </c>
      <c r="O1488" s="298" t="s">
        <v>4925</v>
      </c>
      <c r="P1488" s="261">
        <f>ROUND(SUMIF('AV-Bewegungsdaten'!B:B,A1488,'AV-Bewegungsdaten'!D:D),3)</f>
        <v>0</v>
      </c>
      <c r="Q1488" s="259">
        <f>ROUND(SUMIF('AV-Bewegungsdaten'!B:B,$A1488,'AV-Bewegungsdaten'!E:E),5)</f>
        <v>0</v>
      </c>
      <c r="S1488" s="444"/>
      <c r="T1488" s="444"/>
      <c r="U1488" s="261">
        <f>ROUND(SUMIF('DV-Bewegungsdaten'!B:B,A1488,'DV-Bewegungsdaten'!D:D),3)</f>
        <v>0</v>
      </c>
      <c r="V1488" s="259">
        <f>ROUND(SUMIF('DV-Bewegungsdaten'!B:B,A1488,'DV-Bewegungsdaten'!E:E),5)</f>
        <v>0</v>
      </c>
      <c r="X1488" s="444"/>
      <c r="Y1488" s="444"/>
      <c r="AK1488" s="305"/>
    </row>
    <row r="1489" spans="1:37" ht="15" customHeight="1" x14ac:dyDescent="0.25">
      <c r="A1489" s="103" t="s">
        <v>2785</v>
      </c>
      <c r="B1489" s="101" t="s">
        <v>2068</v>
      </c>
      <c r="C1489" s="101" t="s">
        <v>3991</v>
      </c>
      <c r="D1489" s="101" t="s">
        <v>2714</v>
      </c>
      <c r="E1489" s="101" t="s">
        <v>2536</v>
      </c>
      <c r="F1489" s="102">
        <v>20.72</v>
      </c>
      <c r="G1489" s="102">
        <v>20.919999999999998</v>
      </c>
      <c r="H1489" s="102">
        <v>16.579999999999998</v>
      </c>
      <c r="I1489" s="102"/>
      <c r="J1489" s="445"/>
      <c r="K1489" s="258">
        <f>ROUND(SUMIF('VGT-Bewegungsdaten'!B:B,A1489,'VGT-Bewegungsdaten'!D:D),3)</f>
        <v>0</v>
      </c>
      <c r="L1489" s="259">
        <f>ROUND(SUMIF('VGT-Bewegungsdaten'!B:B,$A1489,'VGT-Bewegungsdaten'!E:E),5)</f>
        <v>0</v>
      </c>
      <c r="N1489" s="298" t="s">
        <v>4918</v>
      </c>
      <c r="O1489" s="298" t="s">
        <v>4925</v>
      </c>
      <c r="P1489" s="261">
        <f>ROUND(SUMIF('AV-Bewegungsdaten'!B:B,A1489,'AV-Bewegungsdaten'!D:D),3)</f>
        <v>0</v>
      </c>
      <c r="Q1489" s="259">
        <f>ROUND(SUMIF('AV-Bewegungsdaten'!B:B,$A1489,'AV-Bewegungsdaten'!E:E),5)</f>
        <v>0</v>
      </c>
      <c r="S1489" s="444"/>
      <c r="T1489" s="444"/>
      <c r="U1489" s="261">
        <f>ROUND(SUMIF('DV-Bewegungsdaten'!B:B,A1489,'DV-Bewegungsdaten'!D:D),3)</f>
        <v>0</v>
      </c>
      <c r="V1489" s="259">
        <f>ROUND(SUMIF('DV-Bewegungsdaten'!B:B,A1489,'DV-Bewegungsdaten'!E:E),5)</f>
        <v>0</v>
      </c>
      <c r="X1489" s="444"/>
      <c r="Y1489" s="444"/>
      <c r="AK1489" s="305"/>
    </row>
    <row r="1490" spans="1:37" ht="15" customHeight="1" x14ac:dyDescent="0.25">
      <c r="A1490" s="103" t="s">
        <v>3528</v>
      </c>
      <c r="B1490" s="101" t="s">
        <v>2068</v>
      </c>
      <c r="C1490" s="101" t="s">
        <v>3991</v>
      </c>
      <c r="D1490" s="101" t="s">
        <v>3457</v>
      </c>
      <c r="E1490" s="101" t="s">
        <v>3279</v>
      </c>
      <c r="F1490" s="102">
        <v>20.689999999999998</v>
      </c>
      <c r="G1490" s="102">
        <v>20.889999999999997</v>
      </c>
      <c r="H1490" s="102">
        <v>16.55</v>
      </c>
      <c r="I1490" s="102"/>
      <c r="J1490" s="445"/>
      <c r="K1490" s="258">
        <f>ROUND(SUMIF('VGT-Bewegungsdaten'!B:B,A1490,'VGT-Bewegungsdaten'!D:D),3)</f>
        <v>0</v>
      </c>
      <c r="L1490" s="259">
        <f>ROUND(SUMIF('VGT-Bewegungsdaten'!B:B,$A1490,'VGT-Bewegungsdaten'!E:E),5)</f>
        <v>0</v>
      </c>
      <c r="N1490" s="298" t="s">
        <v>4918</v>
      </c>
      <c r="O1490" s="298" t="s">
        <v>4925</v>
      </c>
      <c r="P1490" s="261">
        <f>ROUND(SUMIF('AV-Bewegungsdaten'!B:B,A1490,'AV-Bewegungsdaten'!D:D),3)</f>
        <v>0</v>
      </c>
      <c r="Q1490" s="259">
        <f>ROUND(SUMIF('AV-Bewegungsdaten'!B:B,$A1490,'AV-Bewegungsdaten'!E:E),5)</f>
        <v>0</v>
      </c>
      <c r="S1490" s="444"/>
      <c r="T1490" s="444"/>
      <c r="U1490" s="261">
        <f>ROUND(SUMIF('DV-Bewegungsdaten'!B:B,A1490,'DV-Bewegungsdaten'!D:D),3)</f>
        <v>0</v>
      </c>
      <c r="V1490" s="259">
        <f>ROUND(SUMIF('DV-Bewegungsdaten'!B:B,A1490,'DV-Bewegungsdaten'!E:E),5)</f>
        <v>0</v>
      </c>
      <c r="X1490" s="444"/>
      <c r="Y1490" s="444"/>
      <c r="AK1490" s="305"/>
    </row>
    <row r="1491" spans="1:37" ht="15" customHeight="1" x14ac:dyDescent="0.25">
      <c r="A1491" s="103" t="s">
        <v>4291</v>
      </c>
      <c r="B1491" s="101" t="s">
        <v>2068</v>
      </c>
      <c r="C1491" s="101" t="s">
        <v>3991</v>
      </c>
      <c r="D1491" s="101" t="s">
        <v>4219</v>
      </c>
      <c r="E1491" s="101" t="s">
        <v>4040</v>
      </c>
      <c r="F1491" s="102">
        <v>20.66</v>
      </c>
      <c r="G1491" s="102">
        <v>20.86</v>
      </c>
      <c r="H1491" s="102">
        <v>16.53</v>
      </c>
      <c r="I1491" s="102"/>
      <c r="J1491" s="445"/>
      <c r="K1491" s="258">
        <f>ROUND(SUMIF('VGT-Bewegungsdaten'!B:B,A1491,'VGT-Bewegungsdaten'!D:D),3)</f>
        <v>0</v>
      </c>
      <c r="L1491" s="259">
        <f>ROUND(SUMIF('VGT-Bewegungsdaten'!B:B,$A1491,'VGT-Bewegungsdaten'!E:E),5)</f>
        <v>0</v>
      </c>
      <c r="N1491" s="298" t="s">
        <v>4918</v>
      </c>
      <c r="O1491" s="298" t="s">
        <v>4925</v>
      </c>
      <c r="P1491" s="261">
        <f>ROUND(SUMIF('AV-Bewegungsdaten'!B:B,A1491,'AV-Bewegungsdaten'!D:D),3)</f>
        <v>0</v>
      </c>
      <c r="Q1491" s="259">
        <f>ROUND(SUMIF('AV-Bewegungsdaten'!B:B,$A1491,'AV-Bewegungsdaten'!E:E),5)</f>
        <v>0</v>
      </c>
      <c r="S1491" s="444"/>
      <c r="T1491" s="444"/>
      <c r="U1491" s="261">
        <f>ROUND(SUMIF('DV-Bewegungsdaten'!B:B,A1491,'DV-Bewegungsdaten'!D:D),3)</f>
        <v>0</v>
      </c>
      <c r="V1491" s="259">
        <f>ROUND(SUMIF('DV-Bewegungsdaten'!B:B,A1491,'DV-Bewegungsdaten'!E:E),5)</f>
        <v>0</v>
      </c>
      <c r="X1491" s="444"/>
      <c r="Y1491" s="444"/>
      <c r="AK1491" s="305"/>
    </row>
    <row r="1492" spans="1:37" ht="15" customHeight="1" x14ac:dyDescent="0.25">
      <c r="A1492" s="103" t="s">
        <v>310</v>
      </c>
      <c r="B1492" s="101" t="s">
        <v>2068</v>
      </c>
      <c r="C1492" s="101" t="s">
        <v>3991</v>
      </c>
      <c r="D1492" s="101" t="s">
        <v>1821</v>
      </c>
      <c r="E1492" s="101" t="s">
        <v>2443</v>
      </c>
      <c r="F1492" s="102">
        <v>18.75</v>
      </c>
      <c r="G1492" s="102">
        <v>18.95</v>
      </c>
      <c r="H1492" s="102">
        <v>15</v>
      </c>
      <c r="I1492" s="102"/>
      <c r="J1492" s="445"/>
      <c r="K1492" s="258">
        <f>ROUND(SUMIF('VGT-Bewegungsdaten'!B:B,A1492,'VGT-Bewegungsdaten'!D:D),3)</f>
        <v>0</v>
      </c>
      <c r="L1492" s="259">
        <f>ROUND(SUMIF('VGT-Bewegungsdaten'!B:B,$A1492,'VGT-Bewegungsdaten'!E:E),5)</f>
        <v>0</v>
      </c>
      <c r="N1492" s="298" t="s">
        <v>4918</v>
      </c>
      <c r="O1492" s="298" t="s">
        <v>4925</v>
      </c>
      <c r="P1492" s="261">
        <f>ROUND(SUMIF('AV-Bewegungsdaten'!B:B,A1492,'AV-Bewegungsdaten'!D:D),3)</f>
        <v>0</v>
      </c>
      <c r="Q1492" s="259">
        <f>ROUND(SUMIF('AV-Bewegungsdaten'!B:B,$A1492,'AV-Bewegungsdaten'!E:E),5)</f>
        <v>0</v>
      </c>
      <c r="S1492" s="444"/>
      <c r="T1492" s="444"/>
      <c r="U1492" s="261">
        <f>ROUND(SUMIF('DV-Bewegungsdaten'!B:B,A1492,'DV-Bewegungsdaten'!D:D),3)</f>
        <v>0</v>
      </c>
      <c r="V1492" s="259">
        <f>ROUND(SUMIF('DV-Bewegungsdaten'!B:B,A1492,'DV-Bewegungsdaten'!E:E),5)</f>
        <v>0</v>
      </c>
      <c r="X1492" s="444"/>
      <c r="Y1492" s="444"/>
      <c r="AK1492" s="305"/>
    </row>
    <row r="1493" spans="1:37" ht="15" customHeight="1" x14ac:dyDescent="0.25">
      <c r="A1493" s="103" t="s">
        <v>311</v>
      </c>
      <c r="B1493" s="101" t="s">
        <v>2068</v>
      </c>
      <c r="C1493" s="101" t="s">
        <v>3991</v>
      </c>
      <c r="D1493" s="101" t="s">
        <v>1823</v>
      </c>
      <c r="E1493" s="101" t="s">
        <v>2446</v>
      </c>
      <c r="F1493" s="102">
        <v>20.75</v>
      </c>
      <c r="G1493" s="102">
        <v>20.95</v>
      </c>
      <c r="H1493" s="102">
        <v>16.600000000000001</v>
      </c>
      <c r="I1493" s="102"/>
      <c r="J1493" s="445"/>
      <c r="K1493" s="258">
        <f>ROUND(SUMIF('VGT-Bewegungsdaten'!B:B,A1493,'VGT-Bewegungsdaten'!D:D),3)</f>
        <v>0</v>
      </c>
      <c r="L1493" s="259">
        <f>ROUND(SUMIF('VGT-Bewegungsdaten'!B:B,$A1493,'VGT-Bewegungsdaten'!E:E),5)</f>
        <v>0</v>
      </c>
      <c r="N1493" s="298" t="s">
        <v>4918</v>
      </c>
      <c r="O1493" s="298" t="s">
        <v>4925</v>
      </c>
      <c r="P1493" s="261">
        <f>ROUND(SUMIF('AV-Bewegungsdaten'!B:B,A1493,'AV-Bewegungsdaten'!D:D),3)</f>
        <v>0</v>
      </c>
      <c r="Q1493" s="259">
        <f>ROUND(SUMIF('AV-Bewegungsdaten'!B:B,$A1493,'AV-Bewegungsdaten'!E:E),5)</f>
        <v>0</v>
      </c>
      <c r="S1493" s="444"/>
      <c r="T1493" s="444"/>
      <c r="U1493" s="261">
        <f>ROUND(SUMIF('DV-Bewegungsdaten'!B:B,A1493,'DV-Bewegungsdaten'!D:D),3)</f>
        <v>0</v>
      </c>
      <c r="V1493" s="259">
        <f>ROUND(SUMIF('DV-Bewegungsdaten'!B:B,A1493,'DV-Bewegungsdaten'!E:E),5)</f>
        <v>0</v>
      </c>
      <c r="X1493" s="444"/>
      <c r="Y1493" s="444"/>
      <c r="AK1493" s="305"/>
    </row>
    <row r="1494" spans="1:37" ht="15" customHeight="1" x14ac:dyDescent="0.25">
      <c r="A1494" s="103" t="s">
        <v>312</v>
      </c>
      <c r="B1494" s="101" t="s">
        <v>2068</v>
      </c>
      <c r="C1494" s="101" t="s">
        <v>3991</v>
      </c>
      <c r="D1494" s="101" t="s">
        <v>1825</v>
      </c>
      <c r="E1494" s="101" t="s">
        <v>1533</v>
      </c>
      <c r="F1494" s="102">
        <v>21.75</v>
      </c>
      <c r="G1494" s="102">
        <v>21.95</v>
      </c>
      <c r="H1494" s="102">
        <v>17.399999999999999</v>
      </c>
      <c r="I1494" s="102"/>
      <c r="J1494" s="445"/>
      <c r="K1494" s="258">
        <f>ROUND(SUMIF('VGT-Bewegungsdaten'!B:B,A1494,'VGT-Bewegungsdaten'!D:D),3)</f>
        <v>0</v>
      </c>
      <c r="L1494" s="259">
        <f>ROUND(SUMIF('VGT-Bewegungsdaten'!B:B,$A1494,'VGT-Bewegungsdaten'!E:E),5)</f>
        <v>0</v>
      </c>
      <c r="N1494" s="298" t="s">
        <v>4918</v>
      </c>
      <c r="O1494" s="298" t="s">
        <v>4925</v>
      </c>
      <c r="P1494" s="261">
        <f>ROUND(SUMIF('AV-Bewegungsdaten'!B:B,A1494,'AV-Bewegungsdaten'!D:D),3)</f>
        <v>0</v>
      </c>
      <c r="Q1494" s="259">
        <f>ROUND(SUMIF('AV-Bewegungsdaten'!B:B,$A1494,'AV-Bewegungsdaten'!E:E),5)</f>
        <v>0</v>
      </c>
      <c r="S1494" s="444"/>
      <c r="T1494" s="444"/>
      <c r="U1494" s="261">
        <f>ROUND(SUMIF('DV-Bewegungsdaten'!B:B,A1494,'DV-Bewegungsdaten'!D:D),3)</f>
        <v>0</v>
      </c>
      <c r="V1494" s="259">
        <f>ROUND(SUMIF('DV-Bewegungsdaten'!B:B,A1494,'DV-Bewegungsdaten'!E:E),5)</f>
        <v>0</v>
      </c>
      <c r="X1494" s="444"/>
      <c r="Y1494" s="444"/>
      <c r="AK1494" s="305"/>
    </row>
    <row r="1495" spans="1:37" ht="15" customHeight="1" x14ac:dyDescent="0.25">
      <c r="A1495" s="103" t="s">
        <v>313</v>
      </c>
      <c r="B1495" s="101" t="s">
        <v>2068</v>
      </c>
      <c r="C1495" s="101" t="s">
        <v>3991</v>
      </c>
      <c r="D1495" s="101" t="s">
        <v>1827</v>
      </c>
      <c r="E1495" s="101" t="s">
        <v>1536</v>
      </c>
      <c r="F1495" s="102">
        <v>21.75</v>
      </c>
      <c r="G1495" s="102">
        <v>21.95</v>
      </c>
      <c r="H1495" s="102">
        <v>17.399999999999999</v>
      </c>
      <c r="I1495" s="102"/>
      <c r="J1495" s="445"/>
      <c r="K1495" s="258">
        <f>ROUND(SUMIF('VGT-Bewegungsdaten'!B:B,A1495,'VGT-Bewegungsdaten'!D:D),3)</f>
        <v>0</v>
      </c>
      <c r="L1495" s="259">
        <f>ROUND(SUMIF('VGT-Bewegungsdaten'!B:B,$A1495,'VGT-Bewegungsdaten'!E:E),5)</f>
        <v>0</v>
      </c>
      <c r="N1495" s="298" t="s">
        <v>4918</v>
      </c>
      <c r="O1495" s="298" t="s">
        <v>4925</v>
      </c>
      <c r="P1495" s="261">
        <f>ROUND(SUMIF('AV-Bewegungsdaten'!B:B,A1495,'AV-Bewegungsdaten'!D:D),3)</f>
        <v>0</v>
      </c>
      <c r="Q1495" s="259">
        <f>ROUND(SUMIF('AV-Bewegungsdaten'!B:B,$A1495,'AV-Bewegungsdaten'!E:E),5)</f>
        <v>0</v>
      </c>
      <c r="S1495" s="444"/>
      <c r="T1495" s="444"/>
      <c r="U1495" s="261">
        <f>ROUND(SUMIF('DV-Bewegungsdaten'!B:B,A1495,'DV-Bewegungsdaten'!D:D),3)</f>
        <v>0</v>
      </c>
      <c r="V1495" s="259">
        <f>ROUND(SUMIF('DV-Bewegungsdaten'!B:B,A1495,'DV-Bewegungsdaten'!E:E),5)</f>
        <v>0</v>
      </c>
      <c r="X1495" s="444"/>
      <c r="Y1495" s="444"/>
      <c r="AK1495" s="305"/>
    </row>
    <row r="1496" spans="1:37" ht="15" customHeight="1" x14ac:dyDescent="0.25">
      <c r="A1496" s="103" t="s">
        <v>2786</v>
      </c>
      <c r="B1496" s="101" t="s">
        <v>2068</v>
      </c>
      <c r="C1496" s="101" t="s">
        <v>3991</v>
      </c>
      <c r="D1496" s="101" t="s">
        <v>2716</v>
      </c>
      <c r="E1496" s="101" t="s">
        <v>2536</v>
      </c>
      <c r="F1496" s="102">
        <v>21.72</v>
      </c>
      <c r="G1496" s="102">
        <v>21.919999999999998</v>
      </c>
      <c r="H1496" s="102">
        <v>17.38</v>
      </c>
      <c r="I1496" s="102"/>
      <c r="J1496" s="445"/>
      <c r="K1496" s="258">
        <f>ROUND(SUMIF('VGT-Bewegungsdaten'!B:B,A1496,'VGT-Bewegungsdaten'!D:D),3)</f>
        <v>0</v>
      </c>
      <c r="L1496" s="259">
        <f>ROUND(SUMIF('VGT-Bewegungsdaten'!B:B,$A1496,'VGT-Bewegungsdaten'!E:E),5)</f>
        <v>0</v>
      </c>
      <c r="N1496" s="298" t="s">
        <v>4918</v>
      </c>
      <c r="O1496" s="298" t="s">
        <v>4925</v>
      </c>
      <c r="P1496" s="261">
        <f>ROUND(SUMIF('AV-Bewegungsdaten'!B:B,A1496,'AV-Bewegungsdaten'!D:D),3)</f>
        <v>0</v>
      </c>
      <c r="Q1496" s="259">
        <f>ROUND(SUMIF('AV-Bewegungsdaten'!B:B,$A1496,'AV-Bewegungsdaten'!E:E),5)</f>
        <v>0</v>
      </c>
      <c r="S1496" s="444"/>
      <c r="T1496" s="444"/>
      <c r="U1496" s="261">
        <f>ROUND(SUMIF('DV-Bewegungsdaten'!B:B,A1496,'DV-Bewegungsdaten'!D:D),3)</f>
        <v>0</v>
      </c>
      <c r="V1496" s="259">
        <f>ROUND(SUMIF('DV-Bewegungsdaten'!B:B,A1496,'DV-Bewegungsdaten'!E:E),5)</f>
        <v>0</v>
      </c>
      <c r="X1496" s="444"/>
      <c r="Y1496" s="444"/>
      <c r="AK1496" s="305"/>
    </row>
    <row r="1497" spans="1:37" ht="15" customHeight="1" x14ac:dyDescent="0.25">
      <c r="A1497" s="103" t="s">
        <v>3529</v>
      </c>
      <c r="B1497" s="101" t="s">
        <v>2068</v>
      </c>
      <c r="C1497" s="101" t="s">
        <v>3991</v>
      </c>
      <c r="D1497" s="101" t="s">
        <v>3459</v>
      </c>
      <c r="E1497" s="101" t="s">
        <v>3279</v>
      </c>
      <c r="F1497" s="102">
        <v>21.689999999999998</v>
      </c>
      <c r="G1497" s="102">
        <v>21.889999999999997</v>
      </c>
      <c r="H1497" s="102">
        <v>17.350000000000001</v>
      </c>
      <c r="I1497" s="102"/>
      <c r="J1497" s="445"/>
      <c r="K1497" s="258">
        <f>ROUND(SUMIF('VGT-Bewegungsdaten'!B:B,A1497,'VGT-Bewegungsdaten'!D:D),3)</f>
        <v>0</v>
      </c>
      <c r="L1497" s="259">
        <f>ROUND(SUMIF('VGT-Bewegungsdaten'!B:B,$A1497,'VGT-Bewegungsdaten'!E:E),5)</f>
        <v>0</v>
      </c>
      <c r="N1497" s="298" t="s">
        <v>4918</v>
      </c>
      <c r="O1497" s="298" t="s">
        <v>4925</v>
      </c>
      <c r="P1497" s="261">
        <f>ROUND(SUMIF('AV-Bewegungsdaten'!B:B,A1497,'AV-Bewegungsdaten'!D:D),3)</f>
        <v>0</v>
      </c>
      <c r="Q1497" s="259">
        <f>ROUND(SUMIF('AV-Bewegungsdaten'!B:B,$A1497,'AV-Bewegungsdaten'!E:E),5)</f>
        <v>0</v>
      </c>
      <c r="S1497" s="444"/>
      <c r="T1497" s="444"/>
      <c r="U1497" s="261">
        <f>ROUND(SUMIF('DV-Bewegungsdaten'!B:B,A1497,'DV-Bewegungsdaten'!D:D),3)</f>
        <v>0</v>
      </c>
      <c r="V1497" s="259">
        <f>ROUND(SUMIF('DV-Bewegungsdaten'!B:B,A1497,'DV-Bewegungsdaten'!E:E),5)</f>
        <v>0</v>
      </c>
      <c r="X1497" s="444"/>
      <c r="Y1497" s="444"/>
      <c r="AK1497" s="305"/>
    </row>
    <row r="1498" spans="1:37" ht="15" customHeight="1" x14ac:dyDescent="0.25">
      <c r="A1498" s="103" t="s">
        <v>4292</v>
      </c>
      <c r="B1498" s="101" t="s">
        <v>2068</v>
      </c>
      <c r="C1498" s="101" t="s">
        <v>3991</v>
      </c>
      <c r="D1498" s="101" t="s">
        <v>4221</v>
      </c>
      <c r="E1498" s="101" t="s">
        <v>4040</v>
      </c>
      <c r="F1498" s="102">
        <v>21.66</v>
      </c>
      <c r="G1498" s="102">
        <v>21.86</v>
      </c>
      <c r="H1498" s="102">
        <v>17.329999999999998</v>
      </c>
      <c r="I1498" s="102"/>
      <c r="J1498" s="445"/>
      <c r="K1498" s="258">
        <f>ROUND(SUMIF('VGT-Bewegungsdaten'!B:B,A1498,'VGT-Bewegungsdaten'!D:D),3)</f>
        <v>0</v>
      </c>
      <c r="L1498" s="259">
        <f>ROUND(SUMIF('VGT-Bewegungsdaten'!B:B,$A1498,'VGT-Bewegungsdaten'!E:E),5)</f>
        <v>0</v>
      </c>
      <c r="N1498" s="298" t="s">
        <v>4918</v>
      </c>
      <c r="O1498" s="298" t="s">
        <v>4925</v>
      </c>
      <c r="P1498" s="261">
        <f>ROUND(SUMIF('AV-Bewegungsdaten'!B:B,A1498,'AV-Bewegungsdaten'!D:D),3)</f>
        <v>0</v>
      </c>
      <c r="Q1498" s="259">
        <f>ROUND(SUMIF('AV-Bewegungsdaten'!B:B,$A1498,'AV-Bewegungsdaten'!E:E),5)</f>
        <v>0</v>
      </c>
      <c r="S1498" s="444"/>
      <c r="T1498" s="444"/>
      <c r="U1498" s="261">
        <f>ROUND(SUMIF('DV-Bewegungsdaten'!B:B,A1498,'DV-Bewegungsdaten'!D:D),3)</f>
        <v>0</v>
      </c>
      <c r="V1498" s="259">
        <f>ROUND(SUMIF('DV-Bewegungsdaten'!B:B,A1498,'DV-Bewegungsdaten'!E:E),5)</f>
        <v>0</v>
      </c>
      <c r="X1498" s="444"/>
      <c r="Y1498" s="444"/>
      <c r="AK1498" s="305"/>
    </row>
    <row r="1499" spans="1:37" ht="15" customHeight="1" x14ac:dyDescent="0.25">
      <c r="A1499" s="103" t="s">
        <v>314</v>
      </c>
      <c r="B1499" s="101" t="s">
        <v>2068</v>
      </c>
      <c r="C1499" s="101" t="s">
        <v>3991</v>
      </c>
      <c r="D1499" s="101" t="s">
        <v>1829</v>
      </c>
      <c r="E1499" s="101" t="s">
        <v>2443</v>
      </c>
      <c r="F1499" s="102">
        <v>18.75</v>
      </c>
      <c r="G1499" s="102">
        <v>18.95</v>
      </c>
      <c r="H1499" s="102">
        <v>15</v>
      </c>
      <c r="I1499" s="102"/>
      <c r="J1499" s="445"/>
      <c r="K1499" s="258">
        <f>ROUND(SUMIF('VGT-Bewegungsdaten'!B:B,A1499,'VGT-Bewegungsdaten'!D:D),3)</f>
        <v>0</v>
      </c>
      <c r="L1499" s="259">
        <f>ROUND(SUMIF('VGT-Bewegungsdaten'!B:B,$A1499,'VGT-Bewegungsdaten'!E:E),5)</f>
        <v>0</v>
      </c>
      <c r="N1499" s="298" t="s">
        <v>4918</v>
      </c>
      <c r="O1499" s="298" t="s">
        <v>4925</v>
      </c>
      <c r="P1499" s="261">
        <f>ROUND(SUMIF('AV-Bewegungsdaten'!B:B,A1499,'AV-Bewegungsdaten'!D:D),3)</f>
        <v>0</v>
      </c>
      <c r="Q1499" s="259">
        <f>ROUND(SUMIF('AV-Bewegungsdaten'!B:B,$A1499,'AV-Bewegungsdaten'!E:E),5)</f>
        <v>0</v>
      </c>
      <c r="S1499" s="444"/>
      <c r="T1499" s="444"/>
      <c r="U1499" s="261">
        <f>ROUND(SUMIF('DV-Bewegungsdaten'!B:B,A1499,'DV-Bewegungsdaten'!D:D),3)</f>
        <v>0</v>
      </c>
      <c r="V1499" s="259">
        <f>ROUND(SUMIF('DV-Bewegungsdaten'!B:B,A1499,'DV-Bewegungsdaten'!E:E),5)</f>
        <v>0</v>
      </c>
      <c r="X1499" s="444"/>
      <c r="Y1499" s="444"/>
      <c r="AK1499" s="305"/>
    </row>
    <row r="1500" spans="1:37" ht="15" customHeight="1" x14ac:dyDescent="0.25">
      <c r="A1500" s="103" t="s">
        <v>315</v>
      </c>
      <c r="B1500" s="101" t="s">
        <v>2068</v>
      </c>
      <c r="C1500" s="101" t="s">
        <v>3991</v>
      </c>
      <c r="D1500" s="101" t="s">
        <v>1831</v>
      </c>
      <c r="E1500" s="101" t="s">
        <v>2446</v>
      </c>
      <c r="F1500" s="102">
        <v>20.75</v>
      </c>
      <c r="G1500" s="102">
        <v>20.95</v>
      </c>
      <c r="H1500" s="102">
        <v>16.600000000000001</v>
      </c>
      <c r="I1500" s="102"/>
      <c r="J1500" s="445"/>
      <c r="K1500" s="258">
        <f>ROUND(SUMIF('VGT-Bewegungsdaten'!B:B,A1500,'VGT-Bewegungsdaten'!D:D),3)</f>
        <v>0</v>
      </c>
      <c r="L1500" s="259">
        <f>ROUND(SUMIF('VGT-Bewegungsdaten'!B:B,$A1500,'VGT-Bewegungsdaten'!E:E),5)</f>
        <v>0</v>
      </c>
      <c r="N1500" s="298" t="s">
        <v>4918</v>
      </c>
      <c r="O1500" s="298" t="s">
        <v>4925</v>
      </c>
      <c r="P1500" s="261">
        <f>ROUND(SUMIF('AV-Bewegungsdaten'!B:B,A1500,'AV-Bewegungsdaten'!D:D),3)</f>
        <v>0</v>
      </c>
      <c r="Q1500" s="259">
        <f>ROUND(SUMIF('AV-Bewegungsdaten'!B:B,$A1500,'AV-Bewegungsdaten'!E:E),5)</f>
        <v>0</v>
      </c>
      <c r="S1500" s="444"/>
      <c r="T1500" s="444"/>
      <c r="U1500" s="261">
        <f>ROUND(SUMIF('DV-Bewegungsdaten'!B:B,A1500,'DV-Bewegungsdaten'!D:D),3)</f>
        <v>0</v>
      </c>
      <c r="V1500" s="259">
        <f>ROUND(SUMIF('DV-Bewegungsdaten'!B:B,A1500,'DV-Bewegungsdaten'!E:E),5)</f>
        <v>0</v>
      </c>
      <c r="X1500" s="444"/>
      <c r="Y1500" s="444"/>
      <c r="AK1500" s="305"/>
    </row>
    <row r="1501" spans="1:37" ht="15" customHeight="1" x14ac:dyDescent="0.25">
      <c r="A1501" s="103" t="s">
        <v>316</v>
      </c>
      <c r="B1501" s="101" t="s">
        <v>2068</v>
      </c>
      <c r="C1501" s="101" t="s">
        <v>3991</v>
      </c>
      <c r="D1501" s="101" t="s">
        <v>1833</v>
      </c>
      <c r="E1501" s="101" t="s">
        <v>1533</v>
      </c>
      <c r="F1501" s="102">
        <v>21.75</v>
      </c>
      <c r="G1501" s="102">
        <v>21.95</v>
      </c>
      <c r="H1501" s="102">
        <v>17.399999999999999</v>
      </c>
      <c r="I1501" s="102"/>
      <c r="J1501" s="445"/>
      <c r="K1501" s="258">
        <f>ROUND(SUMIF('VGT-Bewegungsdaten'!B:B,A1501,'VGT-Bewegungsdaten'!D:D),3)</f>
        <v>0</v>
      </c>
      <c r="L1501" s="259">
        <f>ROUND(SUMIF('VGT-Bewegungsdaten'!B:B,$A1501,'VGT-Bewegungsdaten'!E:E),5)</f>
        <v>0</v>
      </c>
      <c r="N1501" s="298" t="s">
        <v>4918</v>
      </c>
      <c r="O1501" s="298" t="s">
        <v>4925</v>
      </c>
      <c r="P1501" s="261">
        <f>ROUND(SUMIF('AV-Bewegungsdaten'!B:B,A1501,'AV-Bewegungsdaten'!D:D),3)</f>
        <v>0</v>
      </c>
      <c r="Q1501" s="259">
        <f>ROUND(SUMIF('AV-Bewegungsdaten'!B:B,$A1501,'AV-Bewegungsdaten'!E:E),5)</f>
        <v>0</v>
      </c>
      <c r="S1501" s="444"/>
      <c r="T1501" s="444"/>
      <c r="U1501" s="261">
        <f>ROUND(SUMIF('DV-Bewegungsdaten'!B:B,A1501,'DV-Bewegungsdaten'!D:D),3)</f>
        <v>0</v>
      </c>
      <c r="V1501" s="259">
        <f>ROUND(SUMIF('DV-Bewegungsdaten'!B:B,A1501,'DV-Bewegungsdaten'!E:E),5)</f>
        <v>0</v>
      </c>
      <c r="X1501" s="444"/>
      <c r="Y1501" s="444"/>
      <c r="AK1501" s="305"/>
    </row>
    <row r="1502" spans="1:37" ht="15" customHeight="1" x14ac:dyDescent="0.25">
      <c r="A1502" s="103" t="s">
        <v>317</v>
      </c>
      <c r="B1502" s="101" t="s">
        <v>2068</v>
      </c>
      <c r="C1502" s="101" t="s">
        <v>3991</v>
      </c>
      <c r="D1502" s="101" t="s">
        <v>1835</v>
      </c>
      <c r="E1502" s="101" t="s">
        <v>1536</v>
      </c>
      <c r="F1502" s="102">
        <v>21.75</v>
      </c>
      <c r="G1502" s="102">
        <v>21.95</v>
      </c>
      <c r="H1502" s="102">
        <v>17.399999999999999</v>
      </c>
      <c r="I1502" s="102"/>
      <c r="J1502" s="445"/>
      <c r="K1502" s="258">
        <f>ROUND(SUMIF('VGT-Bewegungsdaten'!B:B,A1502,'VGT-Bewegungsdaten'!D:D),3)</f>
        <v>0</v>
      </c>
      <c r="L1502" s="259">
        <f>ROUND(SUMIF('VGT-Bewegungsdaten'!B:B,$A1502,'VGT-Bewegungsdaten'!E:E),5)</f>
        <v>0</v>
      </c>
      <c r="N1502" s="298" t="s">
        <v>4918</v>
      </c>
      <c r="O1502" s="298" t="s">
        <v>4925</v>
      </c>
      <c r="P1502" s="261">
        <f>ROUND(SUMIF('AV-Bewegungsdaten'!B:B,A1502,'AV-Bewegungsdaten'!D:D),3)</f>
        <v>0</v>
      </c>
      <c r="Q1502" s="259">
        <f>ROUND(SUMIF('AV-Bewegungsdaten'!B:B,$A1502,'AV-Bewegungsdaten'!E:E),5)</f>
        <v>0</v>
      </c>
      <c r="S1502" s="444"/>
      <c r="T1502" s="444"/>
      <c r="U1502" s="261">
        <f>ROUND(SUMIF('DV-Bewegungsdaten'!B:B,A1502,'DV-Bewegungsdaten'!D:D),3)</f>
        <v>0</v>
      </c>
      <c r="V1502" s="259">
        <f>ROUND(SUMIF('DV-Bewegungsdaten'!B:B,A1502,'DV-Bewegungsdaten'!E:E),5)</f>
        <v>0</v>
      </c>
      <c r="X1502" s="444"/>
      <c r="Y1502" s="444"/>
      <c r="AK1502" s="305"/>
    </row>
    <row r="1503" spans="1:37" ht="15" customHeight="1" x14ac:dyDescent="0.25">
      <c r="A1503" s="103" t="s">
        <v>2787</v>
      </c>
      <c r="B1503" s="101" t="s">
        <v>2068</v>
      </c>
      <c r="C1503" s="101" t="s">
        <v>3991</v>
      </c>
      <c r="D1503" s="101" t="s">
        <v>2718</v>
      </c>
      <c r="E1503" s="101" t="s">
        <v>2536</v>
      </c>
      <c r="F1503" s="102">
        <v>21.72</v>
      </c>
      <c r="G1503" s="102">
        <v>21.919999999999998</v>
      </c>
      <c r="H1503" s="102">
        <v>17.38</v>
      </c>
      <c r="I1503" s="102"/>
      <c r="J1503" s="445"/>
      <c r="K1503" s="258">
        <f>ROUND(SUMIF('VGT-Bewegungsdaten'!B:B,A1503,'VGT-Bewegungsdaten'!D:D),3)</f>
        <v>0</v>
      </c>
      <c r="L1503" s="259">
        <f>ROUND(SUMIF('VGT-Bewegungsdaten'!B:B,$A1503,'VGT-Bewegungsdaten'!E:E),5)</f>
        <v>0</v>
      </c>
      <c r="N1503" s="298" t="s">
        <v>4918</v>
      </c>
      <c r="O1503" s="298" t="s">
        <v>4925</v>
      </c>
      <c r="P1503" s="261">
        <f>ROUND(SUMIF('AV-Bewegungsdaten'!B:B,A1503,'AV-Bewegungsdaten'!D:D),3)</f>
        <v>0</v>
      </c>
      <c r="Q1503" s="259">
        <f>ROUND(SUMIF('AV-Bewegungsdaten'!B:B,$A1503,'AV-Bewegungsdaten'!E:E),5)</f>
        <v>0</v>
      </c>
      <c r="S1503" s="444"/>
      <c r="T1503" s="444"/>
      <c r="U1503" s="261">
        <f>ROUND(SUMIF('DV-Bewegungsdaten'!B:B,A1503,'DV-Bewegungsdaten'!D:D),3)</f>
        <v>0</v>
      </c>
      <c r="V1503" s="259">
        <f>ROUND(SUMIF('DV-Bewegungsdaten'!B:B,A1503,'DV-Bewegungsdaten'!E:E),5)</f>
        <v>0</v>
      </c>
      <c r="X1503" s="444"/>
      <c r="Y1503" s="444"/>
      <c r="AK1503" s="305"/>
    </row>
    <row r="1504" spans="1:37" ht="15" customHeight="1" x14ac:dyDescent="0.25">
      <c r="A1504" s="103" t="s">
        <v>3530</v>
      </c>
      <c r="B1504" s="101" t="s">
        <v>2068</v>
      </c>
      <c r="C1504" s="101" t="s">
        <v>3991</v>
      </c>
      <c r="D1504" s="101" t="s">
        <v>3461</v>
      </c>
      <c r="E1504" s="101" t="s">
        <v>3279</v>
      </c>
      <c r="F1504" s="102">
        <v>21.689999999999998</v>
      </c>
      <c r="G1504" s="102">
        <v>21.889999999999997</v>
      </c>
      <c r="H1504" s="102">
        <v>17.350000000000001</v>
      </c>
      <c r="I1504" s="102"/>
      <c r="J1504" s="445"/>
      <c r="K1504" s="258">
        <f>ROUND(SUMIF('VGT-Bewegungsdaten'!B:B,A1504,'VGT-Bewegungsdaten'!D:D),3)</f>
        <v>0</v>
      </c>
      <c r="L1504" s="259">
        <f>ROUND(SUMIF('VGT-Bewegungsdaten'!B:B,$A1504,'VGT-Bewegungsdaten'!E:E),5)</f>
        <v>0</v>
      </c>
      <c r="N1504" s="298" t="s">
        <v>4918</v>
      </c>
      <c r="O1504" s="298" t="s">
        <v>4925</v>
      </c>
      <c r="P1504" s="261">
        <f>ROUND(SUMIF('AV-Bewegungsdaten'!B:B,A1504,'AV-Bewegungsdaten'!D:D),3)</f>
        <v>0</v>
      </c>
      <c r="Q1504" s="259">
        <f>ROUND(SUMIF('AV-Bewegungsdaten'!B:B,$A1504,'AV-Bewegungsdaten'!E:E),5)</f>
        <v>0</v>
      </c>
      <c r="S1504" s="444"/>
      <c r="T1504" s="444"/>
      <c r="U1504" s="261">
        <f>ROUND(SUMIF('DV-Bewegungsdaten'!B:B,A1504,'DV-Bewegungsdaten'!D:D),3)</f>
        <v>0</v>
      </c>
      <c r="V1504" s="259">
        <f>ROUND(SUMIF('DV-Bewegungsdaten'!B:B,A1504,'DV-Bewegungsdaten'!E:E),5)</f>
        <v>0</v>
      </c>
      <c r="X1504" s="444"/>
      <c r="Y1504" s="444"/>
      <c r="AK1504" s="305"/>
    </row>
    <row r="1505" spans="1:37" ht="15" customHeight="1" x14ac:dyDescent="0.25">
      <c r="A1505" s="103" t="s">
        <v>4293</v>
      </c>
      <c r="B1505" s="101" t="s">
        <v>2068</v>
      </c>
      <c r="C1505" s="101" t="s">
        <v>3991</v>
      </c>
      <c r="D1505" s="101" t="s">
        <v>4223</v>
      </c>
      <c r="E1505" s="101" t="s">
        <v>4040</v>
      </c>
      <c r="F1505" s="102">
        <v>21.66</v>
      </c>
      <c r="G1505" s="102">
        <v>21.86</v>
      </c>
      <c r="H1505" s="102">
        <v>17.329999999999998</v>
      </c>
      <c r="I1505" s="102"/>
      <c r="J1505" s="445"/>
      <c r="K1505" s="258">
        <f>ROUND(SUMIF('VGT-Bewegungsdaten'!B:B,A1505,'VGT-Bewegungsdaten'!D:D),3)</f>
        <v>0</v>
      </c>
      <c r="L1505" s="259">
        <f>ROUND(SUMIF('VGT-Bewegungsdaten'!B:B,$A1505,'VGT-Bewegungsdaten'!E:E),5)</f>
        <v>0</v>
      </c>
      <c r="N1505" s="298" t="s">
        <v>4918</v>
      </c>
      <c r="O1505" s="298" t="s">
        <v>4925</v>
      </c>
      <c r="P1505" s="261">
        <f>ROUND(SUMIF('AV-Bewegungsdaten'!B:B,A1505,'AV-Bewegungsdaten'!D:D),3)</f>
        <v>0</v>
      </c>
      <c r="Q1505" s="259">
        <f>ROUND(SUMIF('AV-Bewegungsdaten'!B:B,$A1505,'AV-Bewegungsdaten'!E:E),5)</f>
        <v>0</v>
      </c>
      <c r="S1505" s="444"/>
      <c r="T1505" s="444"/>
      <c r="U1505" s="261">
        <f>ROUND(SUMIF('DV-Bewegungsdaten'!B:B,A1505,'DV-Bewegungsdaten'!D:D),3)</f>
        <v>0</v>
      </c>
      <c r="V1505" s="259">
        <f>ROUND(SUMIF('DV-Bewegungsdaten'!B:B,A1505,'DV-Bewegungsdaten'!E:E),5)</f>
        <v>0</v>
      </c>
      <c r="X1505" s="444"/>
      <c r="Y1505" s="444"/>
      <c r="AK1505" s="305"/>
    </row>
    <row r="1506" spans="1:37" ht="15" customHeight="1" x14ac:dyDescent="0.25">
      <c r="A1506" s="103" t="s">
        <v>318</v>
      </c>
      <c r="B1506" s="101" t="s">
        <v>2068</v>
      </c>
      <c r="C1506" s="101" t="s">
        <v>3991</v>
      </c>
      <c r="D1506" s="101" t="s">
        <v>1837</v>
      </c>
      <c r="E1506" s="101" t="s">
        <v>2443</v>
      </c>
      <c r="F1506" s="102">
        <v>19.75</v>
      </c>
      <c r="G1506" s="102">
        <v>19.95</v>
      </c>
      <c r="H1506" s="102">
        <v>15.8</v>
      </c>
      <c r="I1506" s="102"/>
      <c r="J1506" s="445"/>
      <c r="K1506" s="258">
        <f>ROUND(SUMIF('VGT-Bewegungsdaten'!B:B,A1506,'VGT-Bewegungsdaten'!D:D),3)</f>
        <v>0</v>
      </c>
      <c r="L1506" s="259">
        <f>ROUND(SUMIF('VGT-Bewegungsdaten'!B:B,$A1506,'VGT-Bewegungsdaten'!E:E),5)</f>
        <v>0</v>
      </c>
      <c r="N1506" s="298" t="s">
        <v>4918</v>
      </c>
      <c r="O1506" s="298" t="s">
        <v>4925</v>
      </c>
      <c r="P1506" s="261">
        <f>ROUND(SUMIF('AV-Bewegungsdaten'!B:B,A1506,'AV-Bewegungsdaten'!D:D),3)</f>
        <v>0</v>
      </c>
      <c r="Q1506" s="259">
        <f>ROUND(SUMIF('AV-Bewegungsdaten'!B:B,$A1506,'AV-Bewegungsdaten'!E:E),5)</f>
        <v>0</v>
      </c>
      <c r="S1506" s="444"/>
      <c r="T1506" s="444"/>
      <c r="U1506" s="261">
        <f>ROUND(SUMIF('DV-Bewegungsdaten'!B:B,A1506,'DV-Bewegungsdaten'!D:D),3)</f>
        <v>0</v>
      </c>
      <c r="V1506" s="259">
        <f>ROUND(SUMIF('DV-Bewegungsdaten'!B:B,A1506,'DV-Bewegungsdaten'!E:E),5)</f>
        <v>0</v>
      </c>
      <c r="X1506" s="444"/>
      <c r="Y1506" s="444"/>
      <c r="AK1506" s="305"/>
    </row>
    <row r="1507" spans="1:37" ht="15" customHeight="1" x14ac:dyDescent="0.25">
      <c r="A1507" s="103" t="s">
        <v>319</v>
      </c>
      <c r="B1507" s="101" t="s">
        <v>2068</v>
      </c>
      <c r="C1507" s="101" t="s">
        <v>3991</v>
      </c>
      <c r="D1507" s="101" t="s">
        <v>1839</v>
      </c>
      <c r="E1507" s="101" t="s">
        <v>2446</v>
      </c>
      <c r="F1507" s="102">
        <v>21.75</v>
      </c>
      <c r="G1507" s="102">
        <v>21.95</v>
      </c>
      <c r="H1507" s="102">
        <v>17.399999999999999</v>
      </c>
      <c r="I1507" s="102"/>
      <c r="J1507" s="445"/>
      <c r="K1507" s="258">
        <f>ROUND(SUMIF('VGT-Bewegungsdaten'!B:B,A1507,'VGT-Bewegungsdaten'!D:D),3)</f>
        <v>0</v>
      </c>
      <c r="L1507" s="259">
        <f>ROUND(SUMIF('VGT-Bewegungsdaten'!B:B,$A1507,'VGT-Bewegungsdaten'!E:E),5)</f>
        <v>0</v>
      </c>
      <c r="N1507" s="298" t="s">
        <v>4918</v>
      </c>
      <c r="O1507" s="298" t="s">
        <v>4925</v>
      </c>
      <c r="P1507" s="261">
        <f>ROUND(SUMIF('AV-Bewegungsdaten'!B:B,A1507,'AV-Bewegungsdaten'!D:D),3)</f>
        <v>0</v>
      </c>
      <c r="Q1507" s="259">
        <f>ROUND(SUMIF('AV-Bewegungsdaten'!B:B,$A1507,'AV-Bewegungsdaten'!E:E),5)</f>
        <v>0</v>
      </c>
      <c r="S1507" s="444"/>
      <c r="T1507" s="444"/>
      <c r="U1507" s="261">
        <f>ROUND(SUMIF('DV-Bewegungsdaten'!B:B,A1507,'DV-Bewegungsdaten'!D:D),3)</f>
        <v>0</v>
      </c>
      <c r="V1507" s="259">
        <f>ROUND(SUMIF('DV-Bewegungsdaten'!B:B,A1507,'DV-Bewegungsdaten'!E:E),5)</f>
        <v>0</v>
      </c>
      <c r="X1507" s="444"/>
      <c r="Y1507" s="444"/>
      <c r="AK1507" s="305"/>
    </row>
    <row r="1508" spans="1:37" ht="15" customHeight="1" x14ac:dyDescent="0.25">
      <c r="A1508" s="103" t="s">
        <v>320</v>
      </c>
      <c r="B1508" s="101" t="s">
        <v>2068</v>
      </c>
      <c r="C1508" s="101" t="s">
        <v>3991</v>
      </c>
      <c r="D1508" s="101" t="s">
        <v>1841</v>
      </c>
      <c r="E1508" s="101" t="s">
        <v>1533</v>
      </c>
      <c r="F1508" s="102">
        <v>22.75</v>
      </c>
      <c r="G1508" s="102">
        <v>22.95</v>
      </c>
      <c r="H1508" s="102">
        <v>18.2</v>
      </c>
      <c r="I1508" s="102"/>
      <c r="J1508" s="445"/>
      <c r="K1508" s="258">
        <f>ROUND(SUMIF('VGT-Bewegungsdaten'!B:B,A1508,'VGT-Bewegungsdaten'!D:D),3)</f>
        <v>0</v>
      </c>
      <c r="L1508" s="259">
        <f>ROUND(SUMIF('VGT-Bewegungsdaten'!B:B,$A1508,'VGT-Bewegungsdaten'!E:E),5)</f>
        <v>0</v>
      </c>
      <c r="N1508" s="298" t="s">
        <v>4918</v>
      </c>
      <c r="O1508" s="298" t="s">
        <v>4925</v>
      </c>
      <c r="P1508" s="261">
        <f>ROUND(SUMIF('AV-Bewegungsdaten'!B:B,A1508,'AV-Bewegungsdaten'!D:D),3)</f>
        <v>0</v>
      </c>
      <c r="Q1508" s="259">
        <f>ROUND(SUMIF('AV-Bewegungsdaten'!B:B,$A1508,'AV-Bewegungsdaten'!E:E),5)</f>
        <v>0</v>
      </c>
      <c r="S1508" s="444"/>
      <c r="T1508" s="444"/>
      <c r="U1508" s="261">
        <f>ROUND(SUMIF('DV-Bewegungsdaten'!B:B,A1508,'DV-Bewegungsdaten'!D:D),3)</f>
        <v>0</v>
      </c>
      <c r="V1508" s="259">
        <f>ROUND(SUMIF('DV-Bewegungsdaten'!B:B,A1508,'DV-Bewegungsdaten'!E:E),5)</f>
        <v>0</v>
      </c>
      <c r="X1508" s="444"/>
      <c r="Y1508" s="444"/>
      <c r="AK1508" s="305"/>
    </row>
    <row r="1509" spans="1:37" ht="15" customHeight="1" x14ac:dyDescent="0.25">
      <c r="A1509" s="103" t="s">
        <v>321</v>
      </c>
      <c r="B1509" s="101" t="s">
        <v>2068</v>
      </c>
      <c r="C1509" s="101" t="s">
        <v>3991</v>
      </c>
      <c r="D1509" s="101" t="s">
        <v>1843</v>
      </c>
      <c r="E1509" s="101" t="s">
        <v>1536</v>
      </c>
      <c r="F1509" s="102">
        <v>22.75</v>
      </c>
      <c r="G1509" s="102">
        <v>22.95</v>
      </c>
      <c r="H1509" s="102">
        <v>18.2</v>
      </c>
      <c r="I1509" s="102"/>
      <c r="J1509" s="445"/>
      <c r="K1509" s="258">
        <f>ROUND(SUMIF('VGT-Bewegungsdaten'!B:B,A1509,'VGT-Bewegungsdaten'!D:D),3)</f>
        <v>0</v>
      </c>
      <c r="L1509" s="259">
        <f>ROUND(SUMIF('VGT-Bewegungsdaten'!B:B,$A1509,'VGT-Bewegungsdaten'!E:E),5)</f>
        <v>0</v>
      </c>
      <c r="N1509" s="298" t="s">
        <v>4918</v>
      </c>
      <c r="O1509" s="298" t="s">
        <v>4925</v>
      </c>
      <c r="P1509" s="261">
        <f>ROUND(SUMIF('AV-Bewegungsdaten'!B:B,A1509,'AV-Bewegungsdaten'!D:D),3)</f>
        <v>0</v>
      </c>
      <c r="Q1509" s="259">
        <f>ROUND(SUMIF('AV-Bewegungsdaten'!B:B,$A1509,'AV-Bewegungsdaten'!E:E),5)</f>
        <v>0</v>
      </c>
      <c r="S1509" s="444"/>
      <c r="T1509" s="444"/>
      <c r="U1509" s="261">
        <f>ROUND(SUMIF('DV-Bewegungsdaten'!B:B,A1509,'DV-Bewegungsdaten'!D:D),3)</f>
        <v>0</v>
      </c>
      <c r="V1509" s="259">
        <f>ROUND(SUMIF('DV-Bewegungsdaten'!B:B,A1509,'DV-Bewegungsdaten'!E:E),5)</f>
        <v>0</v>
      </c>
      <c r="X1509" s="444"/>
      <c r="Y1509" s="444"/>
      <c r="AK1509" s="305"/>
    </row>
    <row r="1510" spans="1:37" ht="15" customHeight="1" x14ac:dyDescent="0.25">
      <c r="A1510" s="103" t="s">
        <v>2788</v>
      </c>
      <c r="B1510" s="101" t="s">
        <v>2068</v>
      </c>
      <c r="C1510" s="101" t="s">
        <v>3991</v>
      </c>
      <c r="D1510" s="101" t="s">
        <v>2720</v>
      </c>
      <c r="E1510" s="101" t="s">
        <v>2536</v>
      </c>
      <c r="F1510" s="102">
        <v>22.72</v>
      </c>
      <c r="G1510" s="102">
        <v>22.919999999999998</v>
      </c>
      <c r="H1510" s="102">
        <v>18.18</v>
      </c>
      <c r="I1510" s="102"/>
      <c r="J1510" s="445"/>
      <c r="K1510" s="258">
        <f>ROUND(SUMIF('VGT-Bewegungsdaten'!B:B,A1510,'VGT-Bewegungsdaten'!D:D),3)</f>
        <v>0</v>
      </c>
      <c r="L1510" s="259">
        <f>ROUND(SUMIF('VGT-Bewegungsdaten'!B:B,$A1510,'VGT-Bewegungsdaten'!E:E),5)</f>
        <v>0</v>
      </c>
      <c r="N1510" s="298" t="s">
        <v>4918</v>
      </c>
      <c r="O1510" s="298" t="s">
        <v>4925</v>
      </c>
      <c r="P1510" s="261">
        <f>ROUND(SUMIF('AV-Bewegungsdaten'!B:B,A1510,'AV-Bewegungsdaten'!D:D),3)</f>
        <v>0</v>
      </c>
      <c r="Q1510" s="259">
        <f>ROUND(SUMIF('AV-Bewegungsdaten'!B:B,$A1510,'AV-Bewegungsdaten'!E:E),5)</f>
        <v>0</v>
      </c>
      <c r="S1510" s="444"/>
      <c r="T1510" s="444"/>
      <c r="U1510" s="261">
        <f>ROUND(SUMIF('DV-Bewegungsdaten'!B:B,A1510,'DV-Bewegungsdaten'!D:D),3)</f>
        <v>0</v>
      </c>
      <c r="V1510" s="259">
        <f>ROUND(SUMIF('DV-Bewegungsdaten'!B:B,A1510,'DV-Bewegungsdaten'!E:E),5)</f>
        <v>0</v>
      </c>
      <c r="X1510" s="444"/>
      <c r="Y1510" s="444"/>
      <c r="AK1510" s="305"/>
    </row>
    <row r="1511" spans="1:37" ht="15" customHeight="1" x14ac:dyDescent="0.25">
      <c r="A1511" s="103" t="s">
        <v>3531</v>
      </c>
      <c r="B1511" s="101" t="s">
        <v>2068</v>
      </c>
      <c r="C1511" s="101" t="s">
        <v>3991</v>
      </c>
      <c r="D1511" s="101" t="s">
        <v>3463</v>
      </c>
      <c r="E1511" s="101" t="s">
        <v>3279</v>
      </c>
      <c r="F1511" s="102">
        <v>22.689999999999998</v>
      </c>
      <c r="G1511" s="102">
        <v>22.889999999999997</v>
      </c>
      <c r="H1511" s="102">
        <v>18.149999999999999</v>
      </c>
      <c r="I1511" s="102"/>
      <c r="J1511" s="445"/>
      <c r="K1511" s="258">
        <f>ROUND(SUMIF('VGT-Bewegungsdaten'!B:B,A1511,'VGT-Bewegungsdaten'!D:D),3)</f>
        <v>0</v>
      </c>
      <c r="L1511" s="259">
        <f>ROUND(SUMIF('VGT-Bewegungsdaten'!B:B,$A1511,'VGT-Bewegungsdaten'!E:E),5)</f>
        <v>0</v>
      </c>
      <c r="N1511" s="298" t="s">
        <v>4918</v>
      </c>
      <c r="O1511" s="298" t="s">
        <v>4925</v>
      </c>
      <c r="P1511" s="261">
        <f>ROUND(SUMIF('AV-Bewegungsdaten'!B:B,A1511,'AV-Bewegungsdaten'!D:D),3)</f>
        <v>0</v>
      </c>
      <c r="Q1511" s="259">
        <f>ROUND(SUMIF('AV-Bewegungsdaten'!B:B,$A1511,'AV-Bewegungsdaten'!E:E),5)</f>
        <v>0</v>
      </c>
      <c r="S1511" s="444"/>
      <c r="T1511" s="444"/>
      <c r="U1511" s="261">
        <f>ROUND(SUMIF('DV-Bewegungsdaten'!B:B,A1511,'DV-Bewegungsdaten'!D:D),3)</f>
        <v>0</v>
      </c>
      <c r="V1511" s="259">
        <f>ROUND(SUMIF('DV-Bewegungsdaten'!B:B,A1511,'DV-Bewegungsdaten'!E:E),5)</f>
        <v>0</v>
      </c>
      <c r="X1511" s="444"/>
      <c r="Y1511" s="444"/>
      <c r="AK1511" s="305"/>
    </row>
    <row r="1512" spans="1:37" ht="15" customHeight="1" x14ac:dyDescent="0.25">
      <c r="A1512" s="103" t="s">
        <v>4294</v>
      </c>
      <c r="B1512" s="101" t="s">
        <v>2068</v>
      </c>
      <c r="C1512" s="101" t="s">
        <v>3991</v>
      </c>
      <c r="D1512" s="101" t="s">
        <v>4225</v>
      </c>
      <c r="E1512" s="101" t="s">
        <v>4040</v>
      </c>
      <c r="F1512" s="102">
        <v>22.66</v>
      </c>
      <c r="G1512" s="102">
        <v>22.86</v>
      </c>
      <c r="H1512" s="102">
        <v>18.13</v>
      </c>
      <c r="I1512" s="102"/>
      <c r="J1512" s="445"/>
      <c r="K1512" s="258">
        <f>ROUND(SUMIF('VGT-Bewegungsdaten'!B:B,A1512,'VGT-Bewegungsdaten'!D:D),3)</f>
        <v>0</v>
      </c>
      <c r="L1512" s="259">
        <f>ROUND(SUMIF('VGT-Bewegungsdaten'!B:B,$A1512,'VGT-Bewegungsdaten'!E:E),5)</f>
        <v>0</v>
      </c>
      <c r="N1512" s="298" t="s">
        <v>4918</v>
      </c>
      <c r="O1512" s="298" t="s">
        <v>4925</v>
      </c>
      <c r="P1512" s="261">
        <f>ROUND(SUMIF('AV-Bewegungsdaten'!B:B,A1512,'AV-Bewegungsdaten'!D:D),3)</f>
        <v>0</v>
      </c>
      <c r="Q1512" s="259">
        <f>ROUND(SUMIF('AV-Bewegungsdaten'!B:B,$A1512,'AV-Bewegungsdaten'!E:E),5)</f>
        <v>0</v>
      </c>
      <c r="S1512" s="444"/>
      <c r="T1512" s="444"/>
      <c r="U1512" s="261">
        <f>ROUND(SUMIF('DV-Bewegungsdaten'!B:B,A1512,'DV-Bewegungsdaten'!D:D),3)</f>
        <v>0</v>
      </c>
      <c r="V1512" s="259">
        <f>ROUND(SUMIF('DV-Bewegungsdaten'!B:B,A1512,'DV-Bewegungsdaten'!E:E),5)</f>
        <v>0</v>
      </c>
      <c r="X1512" s="444"/>
      <c r="Y1512" s="444"/>
      <c r="AK1512" s="305"/>
    </row>
    <row r="1513" spans="1:37" ht="15" customHeight="1" x14ac:dyDescent="0.25">
      <c r="A1513" s="103" t="s">
        <v>322</v>
      </c>
      <c r="B1513" s="101" t="s">
        <v>2068</v>
      </c>
      <c r="C1513" s="101" t="s">
        <v>3991</v>
      </c>
      <c r="D1513" s="101" t="s">
        <v>1845</v>
      </c>
      <c r="E1513" s="101" t="s">
        <v>2443</v>
      </c>
      <c r="F1513" s="102">
        <v>19.75</v>
      </c>
      <c r="G1513" s="102">
        <v>19.95</v>
      </c>
      <c r="H1513" s="102">
        <v>15.8</v>
      </c>
      <c r="I1513" s="102"/>
      <c r="J1513" s="445"/>
      <c r="K1513" s="258">
        <f>ROUND(SUMIF('VGT-Bewegungsdaten'!B:B,A1513,'VGT-Bewegungsdaten'!D:D),3)</f>
        <v>0</v>
      </c>
      <c r="L1513" s="259">
        <f>ROUND(SUMIF('VGT-Bewegungsdaten'!B:B,$A1513,'VGT-Bewegungsdaten'!E:E),5)</f>
        <v>0</v>
      </c>
      <c r="N1513" s="298" t="s">
        <v>4918</v>
      </c>
      <c r="O1513" s="298" t="s">
        <v>4925</v>
      </c>
      <c r="P1513" s="261">
        <f>ROUND(SUMIF('AV-Bewegungsdaten'!B:B,A1513,'AV-Bewegungsdaten'!D:D),3)</f>
        <v>0</v>
      </c>
      <c r="Q1513" s="259">
        <f>ROUND(SUMIF('AV-Bewegungsdaten'!B:B,$A1513,'AV-Bewegungsdaten'!E:E),5)</f>
        <v>0</v>
      </c>
      <c r="S1513" s="444"/>
      <c r="T1513" s="444"/>
      <c r="U1513" s="261">
        <f>ROUND(SUMIF('DV-Bewegungsdaten'!B:B,A1513,'DV-Bewegungsdaten'!D:D),3)</f>
        <v>0</v>
      </c>
      <c r="V1513" s="259">
        <f>ROUND(SUMIF('DV-Bewegungsdaten'!B:B,A1513,'DV-Bewegungsdaten'!E:E),5)</f>
        <v>0</v>
      </c>
      <c r="X1513" s="444"/>
      <c r="Y1513" s="444"/>
      <c r="AK1513" s="305"/>
    </row>
    <row r="1514" spans="1:37" ht="15" customHeight="1" x14ac:dyDescent="0.25">
      <c r="A1514" s="103" t="s">
        <v>323</v>
      </c>
      <c r="B1514" s="101" t="s">
        <v>2068</v>
      </c>
      <c r="C1514" s="101" t="s">
        <v>3991</v>
      </c>
      <c r="D1514" s="101" t="s">
        <v>1847</v>
      </c>
      <c r="E1514" s="101" t="s">
        <v>2446</v>
      </c>
      <c r="F1514" s="102">
        <v>21.75</v>
      </c>
      <c r="G1514" s="102">
        <v>21.95</v>
      </c>
      <c r="H1514" s="102">
        <v>17.399999999999999</v>
      </c>
      <c r="I1514" s="102"/>
      <c r="J1514" s="445"/>
      <c r="K1514" s="258">
        <f>ROUND(SUMIF('VGT-Bewegungsdaten'!B:B,A1514,'VGT-Bewegungsdaten'!D:D),3)</f>
        <v>0</v>
      </c>
      <c r="L1514" s="259">
        <f>ROUND(SUMIF('VGT-Bewegungsdaten'!B:B,$A1514,'VGT-Bewegungsdaten'!E:E),5)</f>
        <v>0</v>
      </c>
      <c r="N1514" s="298" t="s">
        <v>4918</v>
      </c>
      <c r="O1514" s="298" t="s">
        <v>4925</v>
      </c>
      <c r="P1514" s="261">
        <f>ROUND(SUMIF('AV-Bewegungsdaten'!B:B,A1514,'AV-Bewegungsdaten'!D:D),3)</f>
        <v>0</v>
      </c>
      <c r="Q1514" s="259">
        <f>ROUND(SUMIF('AV-Bewegungsdaten'!B:B,$A1514,'AV-Bewegungsdaten'!E:E),5)</f>
        <v>0</v>
      </c>
      <c r="S1514" s="444"/>
      <c r="T1514" s="444"/>
      <c r="U1514" s="261">
        <f>ROUND(SUMIF('DV-Bewegungsdaten'!B:B,A1514,'DV-Bewegungsdaten'!D:D),3)</f>
        <v>0</v>
      </c>
      <c r="V1514" s="259">
        <f>ROUND(SUMIF('DV-Bewegungsdaten'!B:B,A1514,'DV-Bewegungsdaten'!E:E),5)</f>
        <v>0</v>
      </c>
      <c r="X1514" s="444"/>
      <c r="Y1514" s="444"/>
      <c r="AK1514" s="305"/>
    </row>
    <row r="1515" spans="1:37" ht="15" customHeight="1" x14ac:dyDescent="0.25">
      <c r="A1515" s="103" t="s">
        <v>324</v>
      </c>
      <c r="B1515" s="101" t="s">
        <v>2068</v>
      </c>
      <c r="C1515" s="101" t="s">
        <v>3991</v>
      </c>
      <c r="D1515" s="101" t="s">
        <v>1849</v>
      </c>
      <c r="E1515" s="101" t="s">
        <v>1533</v>
      </c>
      <c r="F1515" s="102">
        <v>22.75</v>
      </c>
      <c r="G1515" s="102">
        <v>22.95</v>
      </c>
      <c r="H1515" s="102">
        <v>18.2</v>
      </c>
      <c r="I1515" s="102"/>
      <c r="J1515" s="445"/>
      <c r="K1515" s="258">
        <f>ROUND(SUMIF('VGT-Bewegungsdaten'!B:B,A1515,'VGT-Bewegungsdaten'!D:D),3)</f>
        <v>0</v>
      </c>
      <c r="L1515" s="259">
        <f>ROUND(SUMIF('VGT-Bewegungsdaten'!B:B,$A1515,'VGT-Bewegungsdaten'!E:E),5)</f>
        <v>0</v>
      </c>
      <c r="N1515" s="298" t="s">
        <v>4918</v>
      </c>
      <c r="O1515" s="298" t="s">
        <v>4925</v>
      </c>
      <c r="P1515" s="261">
        <f>ROUND(SUMIF('AV-Bewegungsdaten'!B:B,A1515,'AV-Bewegungsdaten'!D:D),3)</f>
        <v>0</v>
      </c>
      <c r="Q1515" s="259">
        <f>ROUND(SUMIF('AV-Bewegungsdaten'!B:B,$A1515,'AV-Bewegungsdaten'!E:E),5)</f>
        <v>0</v>
      </c>
      <c r="S1515" s="444"/>
      <c r="T1515" s="444"/>
      <c r="U1515" s="261">
        <f>ROUND(SUMIF('DV-Bewegungsdaten'!B:B,A1515,'DV-Bewegungsdaten'!D:D),3)</f>
        <v>0</v>
      </c>
      <c r="V1515" s="259">
        <f>ROUND(SUMIF('DV-Bewegungsdaten'!B:B,A1515,'DV-Bewegungsdaten'!E:E),5)</f>
        <v>0</v>
      </c>
      <c r="X1515" s="444"/>
      <c r="Y1515" s="444"/>
      <c r="AK1515" s="305"/>
    </row>
    <row r="1516" spans="1:37" ht="15" customHeight="1" x14ac:dyDescent="0.25">
      <c r="A1516" s="103" t="s">
        <v>325</v>
      </c>
      <c r="B1516" s="101" t="s">
        <v>2068</v>
      </c>
      <c r="C1516" s="101" t="s">
        <v>3991</v>
      </c>
      <c r="D1516" s="101" t="s">
        <v>1851</v>
      </c>
      <c r="E1516" s="101" t="s">
        <v>1536</v>
      </c>
      <c r="F1516" s="102">
        <v>22.75</v>
      </c>
      <c r="G1516" s="102">
        <v>22.95</v>
      </c>
      <c r="H1516" s="102">
        <v>18.2</v>
      </c>
      <c r="I1516" s="102"/>
      <c r="J1516" s="445"/>
      <c r="K1516" s="258">
        <f>ROUND(SUMIF('VGT-Bewegungsdaten'!B:B,A1516,'VGT-Bewegungsdaten'!D:D),3)</f>
        <v>0</v>
      </c>
      <c r="L1516" s="259">
        <f>ROUND(SUMIF('VGT-Bewegungsdaten'!B:B,$A1516,'VGT-Bewegungsdaten'!E:E),5)</f>
        <v>0</v>
      </c>
      <c r="N1516" s="298" t="s">
        <v>4918</v>
      </c>
      <c r="O1516" s="298" t="s">
        <v>4925</v>
      </c>
      <c r="P1516" s="261">
        <f>ROUND(SUMIF('AV-Bewegungsdaten'!B:B,A1516,'AV-Bewegungsdaten'!D:D),3)</f>
        <v>0</v>
      </c>
      <c r="Q1516" s="259">
        <f>ROUND(SUMIF('AV-Bewegungsdaten'!B:B,$A1516,'AV-Bewegungsdaten'!E:E),5)</f>
        <v>0</v>
      </c>
      <c r="S1516" s="444"/>
      <c r="T1516" s="444"/>
      <c r="U1516" s="261">
        <f>ROUND(SUMIF('DV-Bewegungsdaten'!B:B,A1516,'DV-Bewegungsdaten'!D:D),3)</f>
        <v>0</v>
      </c>
      <c r="V1516" s="259">
        <f>ROUND(SUMIF('DV-Bewegungsdaten'!B:B,A1516,'DV-Bewegungsdaten'!E:E),5)</f>
        <v>0</v>
      </c>
      <c r="X1516" s="444"/>
      <c r="Y1516" s="444"/>
      <c r="AK1516" s="305"/>
    </row>
    <row r="1517" spans="1:37" ht="15" customHeight="1" x14ac:dyDescent="0.25">
      <c r="A1517" s="103" t="s">
        <v>2789</v>
      </c>
      <c r="B1517" s="101" t="s">
        <v>2068</v>
      </c>
      <c r="C1517" s="101" t="s">
        <v>3991</v>
      </c>
      <c r="D1517" s="101" t="s">
        <v>2722</v>
      </c>
      <c r="E1517" s="101" t="s">
        <v>2536</v>
      </c>
      <c r="F1517" s="102">
        <v>22.72</v>
      </c>
      <c r="G1517" s="102">
        <v>22.919999999999998</v>
      </c>
      <c r="H1517" s="102">
        <v>18.18</v>
      </c>
      <c r="I1517" s="102"/>
      <c r="J1517" s="445"/>
      <c r="K1517" s="258">
        <f>ROUND(SUMIF('VGT-Bewegungsdaten'!B:B,A1517,'VGT-Bewegungsdaten'!D:D),3)</f>
        <v>0</v>
      </c>
      <c r="L1517" s="259">
        <f>ROUND(SUMIF('VGT-Bewegungsdaten'!B:B,$A1517,'VGT-Bewegungsdaten'!E:E),5)</f>
        <v>0</v>
      </c>
      <c r="N1517" s="298" t="s">
        <v>4918</v>
      </c>
      <c r="O1517" s="298" t="s">
        <v>4925</v>
      </c>
      <c r="P1517" s="261">
        <f>ROUND(SUMIF('AV-Bewegungsdaten'!B:B,A1517,'AV-Bewegungsdaten'!D:D),3)</f>
        <v>0</v>
      </c>
      <c r="Q1517" s="259">
        <f>ROUND(SUMIF('AV-Bewegungsdaten'!B:B,$A1517,'AV-Bewegungsdaten'!E:E),5)</f>
        <v>0</v>
      </c>
      <c r="S1517" s="444"/>
      <c r="T1517" s="444"/>
      <c r="U1517" s="261">
        <f>ROUND(SUMIF('DV-Bewegungsdaten'!B:B,A1517,'DV-Bewegungsdaten'!D:D),3)</f>
        <v>0</v>
      </c>
      <c r="V1517" s="259">
        <f>ROUND(SUMIF('DV-Bewegungsdaten'!B:B,A1517,'DV-Bewegungsdaten'!E:E),5)</f>
        <v>0</v>
      </c>
      <c r="X1517" s="444"/>
      <c r="Y1517" s="444"/>
      <c r="AK1517" s="305"/>
    </row>
    <row r="1518" spans="1:37" ht="15" customHeight="1" x14ac:dyDescent="0.25">
      <c r="A1518" s="103" t="s">
        <v>3532</v>
      </c>
      <c r="B1518" s="101" t="s">
        <v>2068</v>
      </c>
      <c r="C1518" s="101" t="s">
        <v>3991</v>
      </c>
      <c r="D1518" s="101" t="s">
        <v>3465</v>
      </c>
      <c r="E1518" s="101" t="s">
        <v>3279</v>
      </c>
      <c r="F1518" s="102">
        <v>22.689999999999998</v>
      </c>
      <c r="G1518" s="102">
        <v>22.889999999999997</v>
      </c>
      <c r="H1518" s="102">
        <v>18.149999999999999</v>
      </c>
      <c r="I1518" s="102"/>
      <c r="J1518" s="445"/>
      <c r="K1518" s="258">
        <f>ROUND(SUMIF('VGT-Bewegungsdaten'!B:B,A1518,'VGT-Bewegungsdaten'!D:D),3)</f>
        <v>0</v>
      </c>
      <c r="L1518" s="259">
        <f>ROUND(SUMIF('VGT-Bewegungsdaten'!B:B,$A1518,'VGT-Bewegungsdaten'!E:E),5)</f>
        <v>0</v>
      </c>
      <c r="N1518" s="298" t="s">
        <v>4918</v>
      </c>
      <c r="O1518" s="298" t="s">
        <v>4925</v>
      </c>
      <c r="P1518" s="261">
        <f>ROUND(SUMIF('AV-Bewegungsdaten'!B:B,A1518,'AV-Bewegungsdaten'!D:D),3)</f>
        <v>0</v>
      </c>
      <c r="Q1518" s="259">
        <f>ROUND(SUMIF('AV-Bewegungsdaten'!B:B,$A1518,'AV-Bewegungsdaten'!E:E),5)</f>
        <v>0</v>
      </c>
      <c r="S1518" s="444"/>
      <c r="T1518" s="444"/>
      <c r="U1518" s="261">
        <f>ROUND(SUMIF('DV-Bewegungsdaten'!B:B,A1518,'DV-Bewegungsdaten'!D:D),3)</f>
        <v>0</v>
      </c>
      <c r="V1518" s="259">
        <f>ROUND(SUMIF('DV-Bewegungsdaten'!B:B,A1518,'DV-Bewegungsdaten'!E:E),5)</f>
        <v>0</v>
      </c>
      <c r="X1518" s="444"/>
      <c r="Y1518" s="444"/>
      <c r="AK1518" s="305"/>
    </row>
    <row r="1519" spans="1:37" ht="15" customHeight="1" x14ac:dyDescent="0.25">
      <c r="A1519" s="103" t="s">
        <v>4295</v>
      </c>
      <c r="B1519" s="101" t="s">
        <v>2068</v>
      </c>
      <c r="C1519" s="101" t="s">
        <v>3991</v>
      </c>
      <c r="D1519" s="101" t="s">
        <v>4227</v>
      </c>
      <c r="E1519" s="101" t="s">
        <v>4040</v>
      </c>
      <c r="F1519" s="102">
        <v>22.66</v>
      </c>
      <c r="G1519" s="102">
        <v>22.86</v>
      </c>
      <c r="H1519" s="102">
        <v>18.13</v>
      </c>
      <c r="I1519" s="102"/>
      <c r="J1519" s="445"/>
      <c r="K1519" s="258">
        <f>ROUND(SUMIF('VGT-Bewegungsdaten'!B:B,A1519,'VGT-Bewegungsdaten'!D:D),3)</f>
        <v>0</v>
      </c>
      <c r="L1519" s="259">
        <f>ROUND(SUMIF('VGT-Bewegungsdaten'!B:B,$A1519,'VGT-Bewegungsdaten'!E:E),5)</f>
        <v>0</v>
      </c>
      <c r="N1519" s="298" t="s">
        <v>4918</v>
      </c>
      <c r="O1519" s="298" t="s">
        <v>4925</v>
      </c>
      <c r="P1519" s="261">
        <f>ROUND(SUMIF('AV-Bewegungsdaten'!B:B,A1519,'AV-Bewegungsdaten'!D:D),3)</f>
        <v>0</v>
      </c>
      <c r="Q1519" s="259">
        <f>ROUND(SUMIF('AV-Bewegungsdaten'!B:B,$A1519,'AV-Bewegungsdaten'!E:E),5)</f>
        <v>0</v>
      </c>
      <c r="S1519" s="444"/>
      <c r="T1519" s="444"/>
      <c r="U1519" s="261">
        <f>ROUND(SUMIF('DV-Bewegungsdaten'!B:B,A1519,'DV-Bewegungsdaten'!D:D),3)</f>
        <v>0</v>
      </c>
      <c r="V1519" s="259">
        <f>ROUND(SUMIF('DV-Bewegungsdaten'!B:B,A1519,'DV-Bewegungsdaten'!E:E),5)</f>
        <v>0</v>
      </c>
      <c r="X1519" s="444"/>
      <c r="Y1519" s="444"/>
      <c r="AK1519" s="305"/>
    </row>
    <row r="1520" spans="1:37" ht="15" customHeight="1" x14ac:dyDescent="0.25">
      <c r="A1520" s="103" t="s">
        <v>6360</v>
      </c>
      <c r="B1520" s="101" t="s">
        <v>2068</v>
      </c>
      <c r="C1520" s="101" t="s">
        <v>3991</v>
      </c>
      <c r="D1520" s="101" t="s">
        <v>5898</v>
      </c>
      <c r="E1520" s="101" t="s">
        <v>5818</v>
      </c>
      <c r="F1520" s="102">
        <v>23.57</v>
      </c>
      <c r="G1520" s="102">
        <v>23.77</v>
      </c>
      <c r="H1520" s="102">
        <v>18.86</v>
      </c>
      <c r="I1520" s="102"/>
      <c r="J1520" s="445"/>
      <c r="K1520" s="258">
        <f>ROUND(SUMIF('VGT-Bewegungsdaten'!B:B,A1520,'VGT-Bewegungsdaten'!D:D),3)</f>
        <v>0</v>
      </c>
      <c r="L1520" s="259">
        <f>ROUND(SUMIF('VGT-Bewegungsdaten'!B:B,$A1520,'VGT-Bewegungsdaten'!E:E),5)</f>
        <v>0</v>
      </c>
      <c r="N1520" s="298" t="s">
        <v>4918</v>
      </c>
      <c r="O1520" s="298" t="s">
        <v>4925</v>
      </c>
      <c r="P1520" s="261">
        <f>ROUND(SUMIF('AV-Bewegungsdaten'!B:B,A1520,'AV-Bewegungsdaten'!D:D),3)</f>
        <v>0</v>
      </c>
      <c r="Q1520" s="259">
        <f>ROUND(SUMIF('AV-Bewegungsdaten'!B:B,$A1520,'AV-Bewegungsdaten'!E:E),5)</f>
        <v>0</v>
      </c>
      <c r="S1520" s="444"/>
      <c r="T1520" s="444"/>
      <c r="U1520" s="261">
        <f>ROUND(SUMIF('DV-Bewegungsdaten'!B:B,A1520,'DV-Bewegungsdaten'!D:D),3)</f>
        <v>0</v>
      </c>
      <c r="V1520" s="259">
        <f>ROUND(SUMIF('DV-Bewegungsdaten'!B:B,A1520,'DV-Bewegungsdaten'!E:E),5)</f>
        <v>0</v>
      </c>
      <c r="X1520" s="444"/>
      <c r="Y1520" s="444"/>
      <c r="AK1520" s="305"/>
    </row>
    <row r="1521" spans="1:37" ht="15" customHeight="1" x14ac:dyDescent="0.25">
      <c r="A1521" s="103" t="s">
        <v>326</v>
      </c>
      <c r="B1521" s="101" t="s">
        <v>2068</v>
      </c>
      <c r="C1521" s="101" t="s">
        <v>3991</v>
      </c>
      <c r="D1521" s="101" t="s">
        <v>1853</v>
      </c>
      <c r="E1521" s="101" t="s">
        <v>2443</v>
      </c>
      <c r="F1521" s="102">
        <v>20.75</v>
      </c>
      <c r="G1521" s="102">
        <v>20.95</v>
      </c>
      <c r="H1521" s="102">
        <v>16.600000000000001</v>
      </c>
      <c r="I1521" s="102"/>
      <c r="J1521" s="445"/>
      <c r="K1521" s="258">
        <f>ROUND(SUMIF('VGT-Bewegungsdaten'!B:B,A1521,'VGT-Bewegungsdaten'!D:D),3)</f>
        <v>0</v>
      </c>
      <c r="L1521" s="259">
        <f>ROUND(SUMIF('VGT-Bewegungsdaten'!B:B,$A1521,'VGT-Bewegungsdaten'!E:E),5)</f>
        <v>0</v>
      </c>
      <c r="N1521" s="298" t="s">
        <v>4918</v>
      </c>
      <c r="O1521" s="298" t="s">
        <v>4925</v>
      </c>
      <c r="P1521" s="261">
        <f>ROUND(SUMIF('AV-Bewegungsdaten'!B:B,A1521,'AV-Bewegungsdaten'!D:D),3)</f>
        <v>0</v>
      </c>
      <c r="Q1521" s="259">
        <f>ROUND(SUMIF('AV-Bewegungsdaten'!B:B,$A1521,'AV-Bewegungsdaten'!E:E),5)</f>
        <v>0</v>
      </c>
      <c r="S1521" s="444"/>
      <c r="T1521" s="444"/>
      <c r="U1521" s="261">
        <f>ROUND(SUMIF('DV-Bewegungsdaten'!B:B,A1521,'DV-Bewegungsdaten'!D:D),3)</f>
        <v>0</v>
      </c>
      <c r="V1521" s="259">
        <f>ROUND(SUMIF('DV-Bewegungsdaten'!B:B,A1521,'DV-Bewegungsdaten'!E:E),5)</f>
        <v>0</v>
      </c>
      <c r="X1521" s="444"/>
      <c r="Y1521" s="444"/>
      <c r="AK1521" s="305"/>
    </row>
    <row r="1522" spans="1:37" ht="15" customHeight="1" x14ac:dyDescent="0.25">
      <c r="A1522" s="103" t="s">
        <v>327</v>
      </c>
      <c r="B1522" s="101" t="s">
        <v>2068</v>
      </c>
      <c r="C1522" s="101" t="s">
        <v>3991</v>
      </c>
      <c r="D1522" s="101" t="s">
        <v>1855</v>
      </c>
      <c r="E1522" s="101" t="s">
        <v>2446</v>
      </c>
      <c r="F1522" s="102">
        <v>22.75</v>
      </c>
      <c r="G1522" s="102">
        <v>22.95</v>
      </c>
      <c r="H1522" s="102">
        <v>18.2</v>
      </c>
      <c r="I1522" s="102"/>
      <c r="J1522" s="445"/>
      <c r="K1522" s="258">
        <f>ROUND(SUMIF('VGT-Bewegungsdaten'!B:B,A1522,'VGT-Bewegungsdaten'!D:D),3)</f>
        <v>0</v>
      </c>
      <c r="L1522" s="259">
        <f>ROUND(SUMIF('VGT-Bewegungsdaten'!B:B,$A1522,'VGT-Bewegungsdaten'!E:E),5)</f>
        <v>0</v>
      </c>
      <c r="N1522" s="298" t="s">
        <v>4918</v>
      </c>
      <c r="O1522" s="298" t="s">
        <v>4925</v>
      </c>
      <c r="P1522" s="261">
        <f>ROUND(SUMIF('AV-Bewegungsdaten'!B:B,A1522,'AV-Bewegungsdaten'!D:D),3)</f>
        <v>0</v>
      </c>
      <c r="Q1522" s="259">
        <f>ROUND(SUMIF('AV-Bewegungsdaten'!B:B,$A1522,'AV-Bewegungsdaten'!E:E),5)</f>
        <v>0</v>
      </c>
      <c r="S1522" s="444"/>
      <c r="T1522" s="444"/>
      <c r="U1522" s="261">
        <f>ROUND(SUMIF('DV-Bewegungsdaten'!B:B,A1522,'DV-Bewegungsdaten'!D:D),3)</f>
        <v>0</v>
      </c>
      <c r="V1522" s="259">
        <f>ROUND(SUMIF('DV-Bewegungsdaten'!B:B,A1522,'DV-Bewegungsdaten'!E:E),5)</f>
        <v>0</v>
      </c>
      <c r="X1522" s="444"/>
      <c r="Y1522" s="444"/>
      <c r="AK1522" s="305"/>
    </row>
    <row r="1523" spans="1:37" ht="15" customHeight="1" x14ac:dyDescent="0.25">
      <c r="A1523" s="103" t="s">
        <v>328</v>
      </c>
      <c r="B1523" s="101" t="s">
        <v>2068</v>
      </c>
      <c r="C1523" s="101" t="s">
        <v>3991</v>
      </c>
      <c r="D1523" s="101" t="s">
        <v>1857</v>
      </c>
      <c r="E1523" s="101" t="s">
        <v>1533</v>
      </c>
      <c r="F1523" s="102">
        <v>23.75</v>
      </c>
      <c r="G1523" s="102">
        <v>23.95</v>
      </c>
      <c r="H1523" s="102">
        <v>19</v>
      </c>
      <c r="I1523" s="102"/>
      <c r="J1523" s="445"/>
      <c r="K1523" s="258">
        <f>ROUND(SUMIF('VGT-Bewegungsdaten'!B:B,A1523,'VGT-Bewegungsdaten'!D:D),3)</f>
        <v>0</v>
      </c>
      <c r="L1523" s="259">
        <f>ROUND(SUMIF('VGT-Bewegungsdaten'!B:B,$A1523,'VGT-Bewegungsdaten'!E:E),5)</f>
        <v>0</v>
      </c>
      <c r="N1523" s="298" t="s">
        <v>4918</v>
      </c>
      <c r="O1523" s="298" t="s">
        <v>4925</v>
      </c>
      <c r="P1523" s="261">
        <f>ROUND(SUMIF('AV-Bewegungsdaten'!B:B,A1523,'AV-Bewegungsdaten'!D:D),3)</f>
        <v>0</v>
      </c>
      <c r="Q1523" s="259">
        <f>ROUND(SUMIF('AV-Bewegungsdaten'!B:B,$A1523,'AV-Bewegungsdaten'!E:E),5)</f>
        <v>0</v>
      </c>
      <c r="S1523" s="444"/>
      <c r="T1523" s="444"/>
      <c r="U1523" s="261">
        <f>ROUND(SUMIF('DV-Bewegungsdaten'!B:B,A1523,'DV-Bewegungsdaten'!D:D),3)</f>
        <v>0</v>
      </c>
      <c r="V1523" s="259">
        <f>ROUND(SUMIF('DV-Bewegungsdaten'!B:B,A1523,'DV-Bewegungsdaten'!E:E),5)</f>
        <v>0</v>
      </c>
      <c r="X1523" s="444"/>
      <c r="Y1523" s="444"/>
      <c r="AK1523" s="305"/>
    </row>
    <row r="1524" spans="1:37" ht="15" customHeight="1" x14ac:dyDescent="0.25">
      <c r="A1524" s="103" t="s">
        <v>329</v>
      </c>
      <c r="B1524" s="101" t="s">
        <v>2068</v>
      </c>
      <c r="C1524" s="101" t="s">
        <v>3991</v>
      </c>
      <c r="D1524" s="101" t="s">
        <v>1859</v>
      </c>
      <c r="E1524" s="101" t="s">
        <v>1536</v>
      </c>
      <c r="F1524" s="102">
        <v>23.75</v>
      </c>
      <c r="G1524" s="102">
        <v>23.95</v>
      </c>
      <c r="H1524" s="102">
        <v>19</v>
      </c>
      <c r="I1524" s="102"/>
      <c r="J1524" s="445"/>
      <c r="K1524" s="258">
        <f>ROUND(SUMIF('VGT-Bewegungsdaten'!B:B,A1524,'VGT-Bewegungsdaten'!D:D),3)</f>
        <v>0</v>
      </c>
      <c r="L1524" s="259">
        <f>ROUND(SUMIF('VGT-Bewegungsdaten'!B:B,$A1524,'VGT-Bewegungsdaten'!E:E),5)</f>
        <v>0</v>
      </c>
      <c r="N1524" s="298" t="s">
        <v>4918</v>
      </c>
      <c r="O1524" s="298" t="s">
        <v>4925</v>
      </c>
      <c r="P1524" s="261">
        <f>ROUND(SUMIF('AV-Bewegungsdaten'!B:B,A1524,'AV-Bewegungsdaten'!D:D),3)</f>
        <v>0</v>
      </c>
      <c r="Q1524" s="259">
        <f>ROUND(SUMIF('AV-Bewegungsdaten'!B:B,$A1524,'AV-Bewegungsdaten'!E:E),5)</f>
        <v>0</v>
      </c>
      <c r="S1524" s="444"/>
      <c r="T1524" s="444"/>
      <c r="U1524" s="261">
        <f>ROUND(SUMIF('DV-Bewegungsdaten'!B:B,A1524,'DV-Bewegungsdaten'!D:D),3)</f>
        <v>0</v>
      </c>
      <c r="V1524" s="259">
        <f>ROUND(SUMIF('DV-Bewegungsdaten'!B:B,A1524,'DV-Bewegungsdaten'!E:E),5)</f>
        <v>0</v>
      </c>
      <c r="X1524" s="444"/>
      <c r="Y1524" s="444"/>
      <c r="AK1524" s="305"/>
    </row>
    <row r="1525" spans="1:37" ht="15" customHeight="1" x14ac:dyDescent="0.25">
      <c r="A1525" s="103" t="s">
        <v>2790</v>
      </c>
      <c r="B1525" s="101" t="s">
        <v>2068</v>
      </c>
      <c r="C1525" s="101" t="s">
        <v>3991</v>
      </c>
      <c r="D1525" s="101" t="s">
        <v>2724</v>
      </c>
      <c r="E1525" s="101" t="s">
        <v>2536</v>
      </c>
      <c r="F1525" s="102">
        <v>23.72</v>
      </c>
      <c r="G1525" s="102">
        <v>23.919999999999998</v>
      </c>
      <c r="H1525" s="102">
        <v>18.98</v>
      </c>
      <c r="I1525" s="102"/>
      <c r="J1525" s="445"/>
      <c r="K1525" s="258">
        <f>ROUND(SUMIF('VGT-Bewegungsdaten'!B:B,A1525,'VGT-Bewegungsdaten'!D:D),3)</f>
        <v>0</v>
      </c>
      <c r="L1525" s="259">
        <f>ROUND(SUMIF('VGT-Bewegungsdaten'!B:B,$A1525,'VGT-Bewegungsdaten'!E:E),5)</f>
        <v>0</v>
      </c>
      <c r="N1525" s="298" t="s">
        <v>4918</v>
      </c>
      <c r="O1525" s="298" t="s">
        <v>4925</v>
      </c>
      <c r="P1525" s="261">
        <f>ROUND(SUMIF('AV-Bewegungsdaten'!B:B,A1525,'AV-Bewegungsdaten'!D:D),3)</f>
        <v>0</v>
      </c>
      <c r="Q1525" s="259">
        <f>ROUND(SUMIF('AV-Bewegungsdaten'!B:B,$A1525,'AV-Bewegungsdaten'!E:E),5)</f>
        <v>0</v>
      </c>
      <c r="S1525" s="444"/>
      <c r="T1525" s="444"/>
      <c r="U1525" s="261">
        <f>ROUND(SUMIF('DV-Bewegungsdaten'!B:B,A1525,'DV-Bewegungsdaten'!D:D),3)</f>
        <v>0</v>
      </c>
      <c r="V1525" s="259">
        <f>ROUND(SUMIF('DV-Bewegungsdaten'!B:B,A1525,'DV-Bewegungsdaten'!E:E),5)</f>
        <v>0</v>
      </c>
      <c r="X1525" s="444"/>
      <c r="Y1525" s="444"/>
      <c r="AK1525" s="305"/>
    </row>
    <row r="1526" spans="1:37" ht="15" customHeight="1" x14ac:dyDescent="0.25">
      <c r="A1526" s="103" t="s">
        <v>3533</v>
      </c>
      <c r="B1526" s="101" t="s">
        <v>2068</v>
      </c>
      <c r="C1526" s="101" t="s">
        <v>3991</v>
      </c>
      <c r="D1526" s="101" t="s">
        <v>3467</v>
      </c>
      <c r="E1526" s="101" t="s">
        <v>3279</v>
      </c>
      <c r="F1526" s="102">
        <v>23.689999999999998</v>
      </c>
      <c r="G1526" s="102">
        <v>23.889999999999997</v>
      </c>
      <c r="H1526" s="102">
        <v>18.95</v>
      </c>
      <c r="I1526" s="102"/>
      <c r="J1526" s="445"/>
      <c r="K1526" s="258">
        <f>ROUND(SUMIF('VGT-Bewegungsdaten'!B:B,A1526,'VGT-Bewegungsdaten'!D:D),3)</f>
        <v>0</v>
      </c>
      <c r="L1526" s="259">
        <f>ROUND(SUMIF('VGT-Bewegungsdaten'!B:B,$A1526,'VGT-Bewegungsdaten'!E:E),5)</f>
        <v>0</v>
      </c>
      <c r="N1526" s="298" t="s">
        <v>4918</v>
      </c>
      <c r="O1526" s="298" t="s">
        <v>4925</v>
      </c>
      <c r="P1526" s="261">
        <f>ROUND(SUMIF('AV-Bewegungsdaten'!B:B,A1526,'AV-Bewegungsdaten'!D:D),3)</f>
        <v>0</v>
      </c>
      <c r="Q1526" s="259">
        <f>ROUND(SUMIF('AV-Bewegungsdaten'!B:B,$A1526,'AV-Bewegungsdaten'!E:E),5)</f>
        <v>0</v>
      </c>
      <c r="S1526" s="444"/>
      <c r="T1526" s="444"/>
      <c r="U1526" s="261">
        <f>ROUND(SUMIF('DV-Bewegungsdaten'!B:B,A1526,'DV-Bewegungsdaten'!D:D),3)</f>
        <v>0</v>
      </c>
      <c r="V1526" s="259">
        <f>ROUND(SUMIF('DV-Bewegungsdaten'!B:B,A1526,'DV-Bewegungsdaten'!E:E),5)</f>
        <v>0</v>
      </c>
      <c r="X1526" s="444"/>
      <c r="Y1526" s="444"/>
      <c r="AK1526" s="305"/>
    </row>
    <row r="1527" spans="1:37" ht="15" customHeight="1" x14ac:dyDescent="0.25">
      <c r="A1527" s="103" t="s">
        <v>4296</v>
      </c>
      <c r="B1527" s="101" t="s">
        <v>2068</v>
      </c>
      <c r="C1527" s="101" t="s">
        <v>3991</v>
      </c>
      <c r="D1527" s="101" t="s">
        <v>4229</v>
      </c>
      <c r="E1527" s="101" t="s">
        <v>4040</v>
      </c>
      <c r="F1527" s="102">
        <v>23.66</v>
      </c>
      <c r="G1527" s="102">
        <v>23.86</v>
      </c>
      <c r="H1527" s="102">
        <v>18.93</v>
      </c>
      <c r="I1527" s="102"/>
      <c r="J1527" s="445"/>
      <c r="K1527" s="258">
        <f>ROUND(SUMIF('VGT-Bewegungsdaten'!B:B,A1527,'VGT-Bewegungsdaten'!D:D),3)</f>
        <v>0</v>
      </c>
      <c r="L1527" s="259">
        <f>ROUND(SUMIF('VGT-Bewegungsdaten'!B:B,$A1527,'VGT-Bewegungsdaten'!E:E),5)</f>
        <v>0</v>
      </c>
      <c r="N1527" s="298" t="s">
        <v>4918</v>
      </c>
      <c r="O1527" s="298" t="s">
        <v>4925</v>
      </c>
      <c r="P1527" s="261">
        <f>ROUND(SUMIF('AV-Bewegungsdaten'!B:B,A1527,'AV-Bewegungsdaten'!D:D),3)</f>
        <v>0</v>
      </c>
      <c r="Q1527" s="259">
        <f>ROUND(SUMIF('AV-Bewegungsdaten'!B:B,$A1527,'AV-Bewegungsdaten'!E:E),5)</f>
        <v>0</v>
      </c>
      <c r="S1527" s="444"/>
      <c r="T1527" s="444"/>
      <c r="U1527" s="261">
        <f>ROUND(SUMIF('DV-Bewegungsdaten'!B:B,A1527,'DV-Bewegungsdaten'!D:D),3)</f>
        <v>0</v>
      </c>
      <c r="V1527" s="259">
        <f>ROUND(SUMIF('DV-Bewegungsdaten'!B:B,A1527,'DV-Bewegungsdaten'!E:E),5)</f>
        <v>0</v>
      </c>
      <c r="X1527" s="444"/>
      <c r="Y1527" s="444"/>
      <c r="AK1527" s="305"/>
    </row>
    <row r="1528" spans="1:37" ht="15" customHeight="1" x14ac:dyDescent="0.25">
      <c r="A1528" s="103" t="s">
        <v>330</v>
      </c>
      <c r="B1528" s="101" t="s">
        <v>2068</v>
      </c>
      <c r="C1528" s="101" t="s">
        <v>3991</v>
      </c>
      <c r="D1528" s="101" t="s">
        <v>1861</v>
      </c>
      <c r="E1528" s="101" t="s">
        <v>2443</v>
      </c>
      <c r="F1528" s="102">
        <v>20.75</v>
      </c>
      <c r="G1528" s="102">
        <v>20.95</v>
      </c>
      <c r="H1528" s="102">
        <v>16.600000000000001</v>
      </c>
      <c r="I1528" s="102"/>
      <c r="J1528" s="445"/>
      <c r="K1528" s="258">
        <f>ROUND(SUMIF('VGT-Bewegungsdaten'!B:B,A1528,'VGT-Bewegungsdaten'!D:D),3)</f>
        <v>0</v>
      </c>
      <c r="L1528" s="259">
        <f>ROUND(SUMIF('VGT-Bewegungsdaten'!B:B,$A1528,'VGT-Bewegungsdaten'!E:E),5)</f>
        <v>0</v>
      </c>
      <c r="N1528" s="298" t="s">
        <v>4918</v>
      </c>
      <c r="O1528" s="298" t="s">
        <v>4925</v>
      </c>
      <c r="P1528" s="261">
        <f>ROUND(SUMIF('AV-Bewegungsdaten'!B:B,A1528,'AV-Bewegungsdaten'!D:D),3)</f>
        <v>0</v>
      </c>
      <c r="Q1528" s="259">
        <f>ROUND(SUMIF('AV-Bewegungsdaten'!B:B,$A1528,'AV-Bewegungsdaten'!E:E),5)</f>
        <v>0</v>
      </c>
      <c r="S1528" s="444"/>
      <c r="T1528" s="444"/>
      <c r="U1528" s="261">
        <f>ROUND(SUMIF('DV-Bewegungsdaten'!B:B,A1528,'DV-Bewegungsdaten'!D:D),3)</f>
        <v>0</v>
      </c>
      <c r="V1528" s="259">
        <f>ROUND(SUMIF('DV-Bewegungsdaten'!B:B,A1528,'DV-Bewegungsdaten'!E:E),5)</f>
        <v>0</v>
      </c>
      <c r="X1528" s="444"/>
      <c r="Y1528" s="444"/>
      <c r="AK1528" s="305"/>
    </row>
    <row r="1529" spans="1:37" ht="15" customHeight="1" x14ac:dyDescent="0.25">
      <c r="A1529" s="103" t="s">
        <v>331</v>
      </c>
      <c r="B1529" s="101" t="s">
        <v>2068</v>
      </c>
      <c r="C1529" s="101" t="s">
        <v>3991</v>
      </c>
      <c r="D1529" s="101" t="s">
        <v>1863</v>
      </c>
      <c r="E1529" s="101" t="s">
        <v>2446</v>
      </c>
      <c r="F1529" s="102">
        <v>22.75</v>
      </c>
      <c r="G1529" s="102">
        <v>22.95</v>
      </c>
      <c r="H1529" s="102">
        <v>18.2</v>
      </c>
      <c r="I1529" s="102"/>
      <c r="J1529" s="445"/>
      <c r="K1529" s="258">
        <f>ROUND(SUMIF('VGT-Bewegungsdaten'!B:B,A1529,'VGT-Bewegungsdaten'!D:D),3)</f>
        <v>0</v>
      </c>
      <c r="L1529" s="259">
        <f>ROUND(SUMIF('VGT-Bewegungsdaten'!B:B,$A1529,'VGT-Bewegungsdaten'!E:E),5)</f>
        <v>0</v>
      </c>
      <c r="N1529" s="298" t="s">
        <v>4918</v>
      </c>
      <c r="O1529" s="298" t="s">
        <v>4925</v>
      </c>
      <c r="P1529" s="261">
        <f>ROUND(SUMIF('AV-Bewegungsdaten'!B:B,A1529,'AV-Bewegungsdaten'!D:D),3)</f>
        <v>0</v>
      </c>
      <c r="Q1529" s="259">
        <f>ROUND(SUMIF('AV-Bewegungsdaten'!B:B,$A1529,'AV-Bewegungsdaten'!E:E),5)</f>
        <v>0</v>
      </c>
      <c r="S1529" s="444"/>
      <c r="T1529" s="444"/>
      <c r="U1529" s="261">
        <f>ROUND(SUMIF('DV-Bewegungsdaten'!B:B,A1529,'DV-Bewegungsdaten'!D:D),3)</f>
        <v>0</v>
      </c>
      <c r="V1529" s="259">
        <f>ROUND(SUMIF('DV-Bewegungsdaten'!B:B,A1529,'DV-Bewegungsdaten'!E:E),5)</f>
        <v>0</v>
      </c>
      <c r="X1529" s="444"/>
      <c r="Y1529" s="444"/>
      <c r="AK1529" s="305"/>
    </row>
    <row r="1530" spans="1:37" ht="15" customHeight="1" x14ac:dyDescent="0.25">
      <c r="A1530" s="103" t="s">
        <v>332</v>
      </c>
      <c r="B1530" s="101" t="s">
        <v>2068</v>
      </c>
      <c r="C1530" s="101" t="s">
        <v>3991</v>
      </c>
      <c r="D1530" s="101" t="s">
        <v>1865</v>
      </c>
      <c r="E1530" s="101" t="s">
        <v>1533</v>
      </c>
      <c r="F1530" s="102">
        <v>23.75</v>
      </c>
      <c r="G1530" s="102">
        <v>23.95</v>
      </c>
      <c r="H1530" s="102">
        <v>19</v>
      </c>
      <c r="I1530" s="102"/>
      <c r="J1530" s="445"/>
      <c r="K1530" s="258">
        <f>ROUND(SUMIF('VGT-Bewegungsdaten'!B:B,A1530,'VGT-Bewegungsdaten'!D:D),3)</f>
        <v>0</v>
      </c>
      <c r="L1530" s="259">
        <f>ROUND(SUMIF('VGT-Bewegungsdaten'!B:B,$A1530,'VGT-Bewegungsdaten'!E:E),5)</f>
        <v>0</v>
      </c>
      <c r="N1530" s="298" t="s">
        <v>4918</v>
      </c>
      <c r="O1530" s="298" t="s">
        <v>4925</v>
      </c>
      <c r="P1530" s="261">
        <f>ROUND(SUMIF('AV-Bewegungsdaten'!B:B,A1530,'AV-Bewegungsdaten'!D:D),3)</f>
        <v>0</v>
      </c>
      <c r="Q1530" s="259">
        <f>ROUND(SUMIF('AV-Bewegungsdaten'!B:B,$A1530,'AV-Bewegungsdaten'!E:E),5)</f>
        <v>0</v>
      </c>
      <c r="S1530" s="444"/>
      <c r="T1530" s="444"/>
      <c r="U1530" s="261">
        <f>ROUND(SUMIF('DV-Bewegungsdaten'!B:B,A1530,'DV-Bewegungsdaten'!D:D),3)</f>
        <v>0</v>
      </c>
      <c r="V1530" s="259">
        <f>ROUND(SUMIF('DV-Bewegungsdaten'!B:B,A1530,'DV-Bewegungsdaten'!E:E),5)</f>
        <v>0</v>
      </c>
      <c r="X1530" s="444"/>
      <c r="Y1530" s="444"/>
      <c r="AK1530" s="305"/>
    </row>
    <row r="1531" spans="1:37" ht="15" customHeight="1" x14ac:dyDescent="0.25">
      <c r="A1531" s="103" t="s">
        <v>333</v>
      </c>
      <c r="B1531" s="101" t="s">
        <v>2068</v>
      </c>
      <c r="C1531" s="101" t="s">
        <v>3991</v>
      </c>
      <c r="D1531" s="101" t="s">
        <v>1867</v>
      </c>
      <c r="E1531" s="101" t="s">
        <v>1536</v>
      </c>
      <c r="F1531" s="102">
        <v>23.75</v>
      </c>
      <c r="G1531" s="102">
        <v>23.95</v>
      </c>
      <c r="H1531" s="102">
        <v>19</v>
      </c>
      <c r="I1531" s="102"/>
      <c r="J1531" s="445"/>
      <c r="K1531" s="258">
        <f>ROUND(SUMIF('VGT-Bewegungsdaten'!B:B,A1531,'VGT-Bewegungsdaten'!D:D),3)</f>
        <v>0</v>
      </c>
      <c r="L1531" s="259">
        <f>ROUND(SUMIF('VGT-Bewegungsdaten'!B:B,$A1531,'VGT-Bewegungsdaten'!E:E),5)</f>
        <v>0</v>
      </c>
      <c r="N1531" s="298" t="s">
        <v>4918</v>
      </c>
      <c r="O1531" s="298" t="s">
        <v>4925</v>
      </c>
      <c r="P1531" s="261">
        <f>ROUND(SUMIF('AV-Bewegungsdaten'!B:B,A1531,'AV-Bewegungsdaten'!D:D),3)</f>
        <v>0</v>
      </c>
      <c r="Q1531" s="259">
        <f>ROUND(SUMIF('AV-Bewegungsdaten'!B:B,$A1531,'AV-Bewegungsdaten'!E:E),5)</f>
        <v>0</v>
      </c>
      <c r="S1531" s="444"/>
      <c r="T1531" s="444"/>
      <c r="U1531" s="261">
        <f>ROUND(SUMIF('DV-Bewegungsdaten'!B:B,A1531,'DV-Bewegungsdaten'!D:D),3)</f>
        <v>0</v>
      </c>
      <c r="V1531" s="259">
        <f>ROUND(SUMIF('DV-Bewegungsdaten'!B:B,A1531,'DV-Bewegungsdaten'!E:E),5)</f>
        <v>0</v>
      </c>
      <c r="X1531" s="444"/>
      <c r="Y1531" s="444"/>
      <c r="AK1531" s="305"/>
    </row>
    <row r="1532" spans="1:37" ht="15" customHeight="1" x14ac:dyDescent="0.25">
      <c r="A1532" s="103" t="s">
        <v>2791</v>
      </c>
      <c r="B1532" s="101" t="s">
        <v>2068</v>
      </c>
      <c r="C1532" s="101" t="s">
        <v>3991</v>
      </c>
      <c r="D1532" s="101" t="s">
        <v>2726</v>
      </c>
      <c r="E1532" s="101" t="s">
        <v>2536</v>
      </c>
      <c r="F1532" s="102">
        <v>23.72</v>
      </c>
      <c r="G1532" s="102">
        <v>23.919999999999998</v>
      </c>
      <c r="H1532" s="102">
        <v>18.98</v>
      </c>
      <c r="I1532" s="102"/>
      <c r="J1532" s="445"/>
      <c r="K1532" s="258">
        <f>ROUND(SUMIF('VGT-Bewegungsdaten'!B:B,A1532,'VGT-Bewegungsdaten'!D:D),3)</f>
        <v>0</v>
      </c>
      <c r="L1532" s="259">
        <f>ROUND(SUMIF('VGT-Bewegungsdaten'!B:B,$A1532,'VGT-Bewegungsdaten'!E:E),5)</f>
        <v>0</v>
      </c>
      <c r="N1532" s="298" t="s">
        <v>4918</v>
      </c>
      <c r="O1532" s="298" t="s">
        <v>4925</v>
      </c>
      <c r="P1532" s="261">
        <f>ROUND(SUMIF('AV-Bewegungsdaten'!B:B,A1532,'AV-Bewegungsdaten'!D:D),3)</f>
        <v>0</v>
      </c>
      <c r="Q1532" s="259">
        <f>ROUND(SUMIF('AV-Bewegungsdaten'!B:B,$A1532,'AV-Bewegungsdaten'!E:E),5)</f>
        <v>0</v>
      </c>
      <c r="S1532" s="444"/>
      <c r="T1532" s="444"/>
      <c r="U1532" s="261">
        <f>ROUND(SUMIF('DV-Bewegungsdaten'!B:B,A1532,'DV-Bewegungsdaten'!D:D),3)</f>
        <v>0</v>
      </c>
      <c r="V1532" s="259">
        <f>ROUND(SUMIF('DV-Bewegungsdaten'!B:B,A1532,'DV-Bewegungsdaten'!E:E),5)</f>
        <v>0</v>
      </c>
      <c r="X1532" s="444"/>
      <c r="Y1532" s="444"/>
      <c r="AK1532" s="305"/>
    </row>
    <row r="1533" spans="1:37" ht="15" customHeight="1" x14ac:dyDescent="0.25">
      <c r="A1533" s="103" t="s">
        <v>3534</v>
      </c>
      <c r="B1533" s="101" t="s">
        <v>2068</v>
      </c>
      <c r="C1533" s="101" t="s">
        <v>3991</v>
      </c>
      <c r="D1533" s="101" t="s">
        <v>3469</v>
      </c>
      <c r="E1533" s="101" t="s">
        <v>3279</v>
      </c>
      <c r="F1533" s="102">
        <v>23.689999999999998</v>
      </c>
      <c r="G1533" s="102">
        <v>23.889999999999997</v>
      </c>
      <c r="H1533" s="102">
        <v>18.95</v>
      </c>
      <c r="I1533" s="102"/>
      <c r="J1533" s="445"/>
      <c r="K1533" s="258">
        <f>ROUND(SUMIF('VGT-Bewegungsdaten'!B:B,A1533,'VGT-Bewegungsdaten'!D:D),3)</f>
        <v>0</v>
      </c>
      <c r="L1533" s="259">
        <f>ROUND(SUMIF('VGT-Bewegungsdaten'!B:B,$A1533,'VGT-Bewegungsdaten'!E:E),5)</f>
        <v>0</v>
      </c>
      <c r="N1533" s="298" t="s">
        <v>4918</v>
      </c>
      <c r="O1533" s="298" t="s">
        <v>4925</v>
      </c>
      <c r="P1533" s="261">
        <f>ROUND(SUMIF('AV-Bewegungsdaten'!B:B,A1533,'AV-Bewegungsdaten'!D:D),3)</f>
        <v>0</v>
      </c>
      <c r="Q1533" s="259">
        <f>ROUND(SUMIF('AV-Bewegungsdaten'!B:B,$A1533,'AV-Bewegungsdaten'!E:E),5)</f>
        <v>0</v>
      </c>
      <c r="S1533" s="444"/>
      <c r="T1533" s="444"/>
      <c r="U1533" s="261">
        <f>ROUND(SUMIF('DV-Bewegungsdaten'!B:B,A1533,'DV-Bewegungsdaten'!D:D),3)</f>
        <v>0</v>
      </c>
      <c r="V1533" s="259">
        <f>ROUND(SUMIF('DV-Bewegungsdaten'!B:B,A1533,'DV-Bewegungsdaten'!E:E),5)</f>
        <v>0</v>
      </c>
      <c r="X1533" s="444"/>
      <c r="Y1533" s="444"/>
      <c r="AK1533" s="305"/>
    </row>
    <row r="1534" spans="1:37" ht="15" customHeight="1" x14ac:dyDescent="0.25">
      <c r="A1534" s="103" t="s">
        <v>4297</v>
      </c>
      <c r="B1534" s="101" t="s">
        <v>2068</v>
      </c>
      <c r="C1534" s="101" t="s">
        <v>3991</v>
      </c>
      <c r="D1534" s="101" t="s">
        <v>4231</v>
      </c>
      <c r="E1534" s="101" t="s">
        <v>4040</v>
      </c>
      <c r="F1534" s="102">
        <v>23.66</v>
      </c>
      <c r="G1534" s="102">
        <v>23.86</v>
      </c>
      <c r="H1534" s="102">
        <v>18.93</v>
      </c>
      <c r="I1534" s="102"/>
      <c r="J1534" s="445"/>
      <c r="K1534" s="258">
        <f>ROUND(SUMIF('VGT-Bewegungsdaten'!B:B,A1534,'VGT-Bewegungsdaten'!D:D),3)</f>
        <v>0</v>
      </c>
      <c r="L1534" s="259">
        <f>ROUND(SUMIF('VGT-Bewegungsdaten'!B:B,$A1534,'VGT-Bewegungsdaten'!E:E),5)</f>
        <v>0</v>
      </c>
      <c r="N1534" s="298" t="s">
        <v>4918</v>
      </c>
      <c r="O1534" s="298" t="s">
        <v>4925</v>
      </c>
      <c r="P1534" s="261">
        <f>ROUND(SUMIF('AV-Bewegungsdaten'!B:B,A1534,'AV-Bewegungsdaten'!D:D),3)</f>
        <v>0</v>
      </c>
      <c r="Q1534" s="259">
        <f>ROUND(SUMIF('AV-Bewegungsdaten'!B:B,$A1534,'AV-Bewegungsdaten'!E:E),5)</f>
        <v>0</v>
      </c>
      <c r="S1534" s="444"/>
      <c r="T1534" s="444"/>
      <c r="U1534" s="261">
        <f>ROUND(SUMIF('DV-Bewegungsdaten'!B:B,A1534,'DV-Bewegungsdaten'!D:D),3)</f>
        <v>0</v>
      </c>
      <c r="V1534" s="259">
        <f>ROUND(SUMIF('DV-Bewegungsdaten'!B:B,A1534,'DV-Bewegungsdaten'!E:E),5)</f>
        <v>0</v>
      </c>
      <c r="X1534" s="444"/>
      <c r="Y1534" s="444"/>
      <c r="AK1534" s="305"/>
    </row>
    <row r="1535" spans="1:37" ht="15" customHeight="1" x14ac:dyDescent="0.25">
      <c r="A1535" s="103" t="s">
        <v>7107</v>
      </c>
      <c r="B1535" s="101" t="s">
        <v>2068</v>
      </c>
      <c r="C1535" s="101" t="s">
        <v>3991</v>
      </c>
      <c r="D1535" s="101" t="s">
        <v>7108</v>
      </c>
      <c r="E1535" s="101" t="s">
        <v>6961</v>
      </c>
      <c r="F1535" s="102">
        <v>23.44</v>
      </c>
      <c r="G1535" s="102">
        <v>23.64</v>
      </c>
      <c r="H1535" s="102">
        <v>18.75</v>
      </c>
      <c r="I1535" s="102"/>
      <c r="J1535" s="445"/>
      <c r="K1535" s="258">
        <f>ROUND(SUMIF('VGT-Bewegungsdaten'!B:B,A1535,'VGT-Bewegungsdaten'!D:D),3)</f>
        <v>0</v>
      </c>
      <c r="L1535" s="259">
        <f>ROUND(SUMIF('VGT-Bewegungsdaten'!B:B,$A1535,'VGT-Bewegungsdaten'!E:E),5)</f>
        <v>0</v>
      </c>
      <c r="N1535" s="298" t="s">
        <v>4918</v>
      </c>
      <c r="O1535" s="298" t="s">
        <v>4925</v>
      </c>
      <c r="P1535" s="261">
        <f>ROUND(SUMIF('AV-Bewegungsdaten'!B:B,A1535,'AV-Bewegungsdaten'!D:D),3)</f>
        <v>0</v>
      </c>
      <c r="Q1535" s="259">
        <f>ROUND(SUMIF('AV-Bewegungsdaten'!B:B,$A1535,'AV-Bewegungsdaten'!E:E),5)</f>
        <v>0</v>
      </c>
      <c r="S1535" s="444"/>
      <c r="T1535" s="444"/>
      <c r="U1535" s="261">
        <f>ROUND(SUMIF('DV-Bewegungsdaten'!B:B,A1535,'DV-Bewegungsdaten'!D:D),3)</f>
        <v>0</v>
      </c>
      <c r="V1535" s="259">
        <f>ROUND(SUMIF('DV-Bewegungsdaten'!B:B,A1535,'DV-Bewegungsdaten'!E:E),5)</f>
        <v>0</v>
      </c>
      <c r="X1535" s="444"/>
      <c r="Y1535" s="444"/>
      <c r="AK1535" s="305"/>
    </row>
    <row r="1536" spans="1:37" ht="15" customHeight="1" x14ac:dyDescent="0.25">
      <c r="A1536" s="103" t="s">
        <v>334</v>
      </c>
      <c r="B1536" s="101" t="s">
        <v>2068</v>
      </c>
      <c r="C1536" s="101" t="s">
        <v>3991</v>
      </c>
      <c r="D1536" s="101" t="s">
        <v>1869</v>
      </c>
      <c r="E1536" s="101" t="s">
        <v>2443</v>
      </c>
      <c r="F1536" s="102">
        <v>21.75</v>
      </c>
      <c r="G1536" s="102">
        <v>21.95</v>
      </c>
      <c r="H1536" s="102">
        <v>17.399999999999999</v>
      </c>
      <c r="I1536" s="102"/>
      <c r="J1536" s="445"/>
      <c r="K1536" s="258">
        <f>ROUND(SUMIF('VGT-Bewegungsdaten'!B:B,A1536,'VGT-Bewegungsdaten'!D:D),3)</f>
        <v>0</v>
      </c>
      <c r="L1536" s="259">
        <f>ROUND(SUMIF('VGT-Bewegungsdaten'!B:B,$A1536,'VGT-Bewegungsdaten'!E:E),5)</f>
        <v>0</v>
      </c>
      <c r="N1536" s="298" t="s">
        <v>4918</v>
      </c>
      <c r="O1536" s="298" t="s">
        <v>4925</v>
      </c>
      <c r="P1536" s="261">
        <f>ROUND(SUMIF('AV-Bewegungsdaten'!B:B,A1536,'AV-Bewegungsdaten'!D:D),3)</f>
        <v>0</v>
      </c>
      <c r="Q1536" s="259">
        <f>ROUND(SUMIF('AV-Bewegungsdaten'!B:B,$A1536,'AV-Bewegungsdaten'!E:E),5)</f>
        <v>0</v>
      </c>
      <c r="S1536" s="444"/>
      <c r="T1536" s="444"/>
      <c r="U1536" s="261">
        <f>ROUND(SUMIF('DV-Bewegungsdaten'!B:B,A1536,'DV-Bewegungsdaten'!D:D),3)</f>
        <v>0</v>
      </c>
      <c r="V1536" s="259">
        <f>ROUND(SUMIF('DV-Bewegungsdaten'!B:B,A1536,'DV-Bewegungsdaten'!E:E),5)</f>
        <v>0</v>
      </c>
      <c r="X1536" s="444"/>
      <c r="Y1536" s="444"/>
      <c r="AK1536" s="305"/>
    </row>
    <row r="1537" spans="1:37" ht="15" customHeight="1" x14ac:dyDescent="0.25">
      <c r="A1537" s="103" t="s">
        <v>335</v>
      </c>
      <c r="B1537" s="101" t="s">
        <v>2068</v>
      </c>
      <c r="C1537" s="101" t="s">
        <v>3991</v>
      </c>
      <c r="D1537" s="101" t="s">
        <v>1871</v>
      </c>
      <c r="E1537" s="101" t="s">
        <v>2446</v>
      </c>
      <c r="F1537" s="102">
        <v>23.75</v>
      </c>
      <c r="G1537" s="102">
        <v>23.95</v>
      </c>
      <c r="H1537" s="102">
        <v>19</v>
      </c>
      <c r="I1537" s="102"/>
      <c r="J1537" s="445"/>
      <c r="K1537" s="258">
        <f>ROUND(SUMIF('VGT-Bewegungsdaten'!B:B,A1537,'VGT-Bewegungsdaten'!D:D),3)</f>
        <v>0</v>
      </c>
      <c r="L1537" s="259">
        <f>ROUND(SUMIF('VGT-Bewegungsdaten'!B:B,$A1537,'VGT-Bewegungsdaten'!E:E),5)</f>
        <v>0</v>
      </c>
      <c r="N1537" s="298" t="s">
        <v>4918</v>
      </c>
      <c r="O1537" s="298" t="s">
        <v>4925</v>
      </c>
      <c r="P1537" s="261">
        <f>ROUND(SUMIF('AV-Bewegungsdaten'!B:B,A1537,'AV-Bewegungsdaten'!D:D),3)</f>
        <v>0</v>
      </c>
      <c r="Q1537" s="259">
        <f>ROUND(SUMIF('AV-Bewegungsdaten'!B:B,$A1537,'AV-Bewegungsdaten'!E:E),5)</f>
        <v>0</v>
      </c>
      <c r="S1537" s="444"/>
      <c r="T1537" s="444"/>
      <c r="U1537" s="261">
        <f>ROUND(SUMIF('DV-Bewegungsdaten'!B:B,A1537,'DV-Bewegungsdaten'!D:D),3)</f>
        <v>0</v>
      </c>
      <c r="V1537" s="259">
        <f>ROUND(SUMIF('DV-Bewegungsdaten'!B:B,A1537,'DV-Bewegungsdaten'!E:E),5)</f>
        <v>0</v>
      </c>
      <c r="X1537" s="444"/>
      <c r="Y1537" s="444"/>
      <c r="AK1537" s="305"/>
    </row>
    <row r="1538" spans="1:37" ht="15" customHeight="1" x14ac:dyDescent="0.25">
      <c r="A1538" s="103" t="s">
        <v>336</v>
      </c>
      <c r="B1538" s="101" t="s">
        <v>2068</v>
      </c>
      <c r="C1538" s="101" t="s">
        <v>3991</v>
      </c>
      <c r="D1538" s="101" t="s">
        <v>1873</v>
      </c>
      <c r="E1538" s="101" t="s">
        <v>1533</v>
      </c>
      <c r="F1538" s="102">
        <v>24.75</v>
      </c>
      <c r="G1538" s="102">
        <v>24.95</v>
      </c>
      <c r="H1538" s="102">
        <v>19.8</v>
      </c>
      <c r="I1538" s="102"/>
      <c r="J1538" s="445"/>
      <c r="K1538" s="258">
        <f>ROUND(SUMIF('VGT-Bewegungsdaten'!B:B,A1538,'VGT-Bewegungsdaten'!D:D),3)</f>
        <v>0</v>
      </c>
      <c r="L1538" s="259">
        <f>ROUND(SUMIF('VGT-Bewegungsdaten'!B:B,$A1538,'VGT-Bewegungsdaten'!E:E),5)</f>
        <v>0</v>
      </c>
      <c r="N1538" s="298" t="s">
        <v>4918</v>
      </c>
      <c r="O1538" s="298" t="s">
        <v>4925</v>
      </c>
      <c r="P1538" s="261">
        <f>ROUND(SUMIF('AV-Bewegungsdaten'!B:B,A1538,'AV-Bewegungsdaten'!D:D),3)</f>
        <v>0</v>
      </c>
      <c r="Q1538" s="259">
        <f>ROUND(SUMIF('AV-Bewegungsdaten'!B:B,$A1538,'AV-Bewegungsdaten'!E:E),5)</f>
        <v>0</v>
      </c>
      <c r="S1538" s="444"/>
      <c r="T1538" s="444"/>
      <c r="U1538" s="261">
        <f>ROUND(SUMIF('DV-Bewegungsdaten'!B:B,A1538,'DV-Bewegungsdaten'!D:D),3)</f>
        <v>0</v>
      </c>
      <c r="V1538" s="259">
        <f>ROUND(SUMIF('DV-Bewegungsdaten'!B:B,A1538,'DV-Bewegungsdaten'!E:E),5)</f>
        <v>0</v>
      </c>
      <c r="X1538" s="444"/>
      <c r="Y1538" s="444"/>
      <c r="AK1538" s="305"/>
    </row>
    <row r="1539" spans="1:37" ht="15" customHeight="1" x14ac:dyDescent="0.25">
      <c r="A1539" s="103" t="s">
        <v>337</v>
      </c>
      <c r="B1539" s="101" t="s">
        <v>2068</v>
      </c>
      <c r="C1539" s="101" t="s">
        <v>3991</v>
      </c>
      <c r="D1539" s="101" t="s">
        <v>542</v>
      </c>
      <c r="E1539" s="101" t="s">
        <v>1536</v>
      </c>
      <c r="F1539" s="102">
        <v>24.75</v>
      </c>
      <c r="G1539" s="102">
        <v>24.95</v>
      </c>
      <c r="H1539" s="102">
        <v>19.8</v>
      </c>
      <c r="I1539" s="102"/>
      <c r="J1539" s="445"/>
      <c r="K1539" s="258">
        <f>ROUND(SUMIF('VGT-Bewegungsdaten'!B:B,A1539,'VGT-Bewegungsdaten'!D:D),3)</f>
        <v>0</v>
      </c>
      <c r="L1539" s="259">
        <f>ROUND(SUMIF('VGT-Bewegungsdaten'!B:B,$A1539,'VGT-Bewegungsdaten'!E:E),5)</f>
        <v>0</v>
      </c>
      <c r="N1539" s="298" t="s">
        <v>4918</v>
      </c>
      <c r="O1539" s="298" t="s">
        <v>4925</v>
      </c>
      <c r="P1539" s="261">
        <f>ROUND(SUMIF('AV-Bewegungsdaten'!B:B,A1539,'AV-Bewegungsdaten'!D:D),3)</f>
        <v>0</v>
      </c>
      <c r="Q1539" s="259">
        <f>ROUND(SUMIF('AV-Bewegungsdaten'!B:B,$A1539,'AV-Bewegungsdaten'!E:E),5)</f>
        <v>0</v>
      </c>
      <c r="S1539" s="444"/>
      <c r="T1539" s="444"/>
      <c r="U1539" s="261">
        <f>ROUND(SUMIF('DV-Bewegungsdaten'!B:B,A1539,'DV-Bewegungsdaten'!D:D),3)</f>
        <v>0</v>
      </c>
      <c r="V1539" s="259">
        <f>ROUND(SUMIF('DV-Bewegungsdaten'!B:B,A1539,'DV-Bewegungsdaten'!E:E),5)</f>
        <v>0</v>
      </c>
      <c r="X1539" s="444"/>
      <c r="Y1539" s="444"/>
      <c r="AK1539" s="305"/>
    </row>
    <row r="1540" spans="1:37" ht="15" customHeight="1" x14ac:dyDescent="0.25">
      <c r="A1540" s="103" t="s">
        <v>2792</v>
      </c>
      <c r="B1540" s="101" t="s">
        <v>2068</v>
      </c>
      <c r="C1540" s="101" t="s">
        <v>3991</v>
      </c>
      <c r="D1540" s="101" t="s">
        <v>2728</v>
      </c>
      <c r="E1540" s="101" t="s">
        <v>2536</v>
      </c>
      <c r="F1540" s="102">
        <v>24.72</v>
      </c>
      <c r="G1540" s="102">
        <v>24.919999999999998</v>
      </c>
      <c r="H1540" s="102">
        <v>19.78</v>
      </c>
      <c r="I1540" s="102"/>
      <c r="J1540" s="445"/>
      <c r="K1540" s="258">
        <f>ROUND(SUMIF('VGT-Bewegungsdaten'!B:B,A1540,'VGT-Bewegungsdaten'!D:D),3)</f>
        <v>0</v>
      </c>
      <c r="L1540" s="259">
        <f>ROUND(SUMIF('VGT-Bewegungsdaten'!B:B,$A1540,'VGT-Bewegungsdaten'!E:E),5)</f>
        <v>0</v>
      </c>
      <c r="N1540" s="298" t="s">
        <v>4918</v>
      </c>
      <c r="O1540" s="298" t="s">
        <v>4925</v>
      </c>
      <c r="P1540" s="261">
        <f>ROUND(SUMIF('AV-Bewegungsdaten'!B:B,A1540,'AV-Bewegungsdaten'!D:D),3)</f>
        <v>0</v>
      </c>
      <c r="Q1540" s="259">
        <f>ROUND(SUMIF('AV-Bewegungsdaten'!B:B,$A1540,'AV-Bewegungsdaten'!E:E),5)</f>
        <v>0</v>
      </c>
      <c r="S1540" s="444"/>
      <c r="T1540" s="444"/>
      <c r="U1540" s="261">
        <f>ROUND(SUMIF('DV-Bewegungsdaten'!B:B,A1540,'DV-Bewegungsdaten'!D:D),3)</f>
        <v>0</v>
      </c>
      <c r="V1540" s="259">
        <f>ROUND(SUMIF('DV-Bewegungsdaten'!B:B,A1540,'DV-Bewegungsdaten'!E:E),5)</f>
        <v>0</v>
      </c>
      <c r="X1540" s="444"/>
      <c r="Y1540" s="444"/>
      <c r="AK1540" s="305"/>
    </row>
    <row r="1541" spans="1:37" ht="15" customHeight="1" x14ac:dyDescent="0.25">
      <c r="A1541" s="103" t="s">
        <v>3535</v>
      </c>
      <c r="B1541" s="101" t="s">
        <v>2068</v>
      </c>
      <c r="C1541" s="101" t="s">
        <v>3991</v>
      </c>
      <c r="D1541" s="101" t="s">
        <v>3471</v>
      </c>
      <c r="E1541" s="101" t="s">
        <v>3279</v>
      </c>
      <c r="F1541" s="102">
        <v>24.689999999999998</v>
      </c>
      <c r="G1541" s="102">
        <v>24.889999999999997</v>
      </c>
      <c r="H1541" s="102">
        <v>19.75</v>
      </c>
      <c r="I1541" s="102"/>
      <c r="J1541" s="445"/>
      <c r="K1541" s="258">
        <f>ROUND(SUMIF('VGT-Bewegungsdaten'!B:B,A1541,'VGT-Bewegungsdaten'!D:D),3)</f>
        <v>0</v>
      </c>
      <c r="L1541" s="259">
        <f>ROUND(SUMIF('VGT-Bewegungsdaten'!B:B,$A1541,'VGT-Bewegungsdaten'!E:E),5)</f>
        <v>0</v>
      </c>
      <c r="N1541" s="298" t="s">
        <v>4918</v>
      </c>
      <c r="O1541" s="298" t="s">
        <v>4925</v>
      </c>
      <c r="P1541" s="261">
        <f>ROUND(SUMIF('AV-Bewegungsdaten'!B:B,A1541,'AV-Bewegungsdaten'!D:D),3)</f>
        <v>0</v>
      </c>
      <c r="Q1541" s="259">
        <f>ROUND(SUMIF('AV-Bewegungsdaten'!B:B,$A1541,'AV-Bewegungsdaten'!E:E),5)</f>
        <v>0</v>
      </c>
      <c r="S1541" s="444"/>
      <c r="T1541" s="444"/>
      <c r="U1541" s="261">
        <f>ROUND(SUMIF('DV-Bewegungsdaten'!B:B,A1541,'DV-Bewegungsdaten'!D:D),3)</f>
        <v>0</v>
      </c>
      <c r="V1541" s="259">
        <f>ROUND(SUMIF('DV-Bewegungsdaten'!B:B,A1541,'DV-Bewegungsdaten'!E:E),5)</f>
        <v>0</v>
      </c>
      <c r="X1541" s="444"/>
      <c r="Y1541" s="444"/>
      <c r="AK1541" s="305"/>
    </row>
    <row r="1542" spans="1:37" ht="15" customHeight="1" x14ac:dyDescent="0.25">
      <c r="A1542" s="103" t="s">
        <v>4298</v>
      </c>
      <c r="B1542" s="101" t="s">
        <v>2068</v>
      </c>
      <c r="C1542" s="101" t="s">
        <v>3991</v>
      </c>
      <c r="D1542" s="101" t="s">
        <v>4233</v>
      </c>
      <c r="E1542" s="101" t="s">
        <v>4040</v>
      </c>
      <c r="F1542" s="102">
        <v>24.66</v>
      </c>
      <c r="G1542" s="102">
        <v>24.86</v>
      </c>
      <c r="H1542" s="102">
        <v>19.73</v>
      </c>
      <c r="I1542" s="102"/>
      <c r="J1542" s="445"/>
      <c r="K1542" s="258">
        <f>ROUND(SUMIF('VGT-Bewegungsdaten'!B:B,A1542,'VGT-Bewegungsdaten'!D:D),3)</f>
        <v>0</v>
      </c>
      <c r="L1542" s="259">
        <f>ROUND(SUMIF('VGT-Bewegungsdaten'!B:B,$A1542,'VGT-Bewegungsdaten'!E:E),5)</f>
        <v>0</v>
      </c>
      <c r="N1542" s="298" t="s">
        <v>4918</v>
      </c>
      <c r="O1542" s="298" t="s">
        <v>4925</v>
      </c>
      <c r="P1542" s="261">
        <f>ROUND(SUMIF('AV-Bewegungsdaten'!B:B,A1542,'AV-Bewegungsdaten'!D:D),3)</f>
        <v>0</v>
      </c>
      <c r="Q1542" s="259">
        <f>ROUND(SUMIF('AV-Bewegungsdaten'!B:B,$A1542,'AV-Bewegungsdaten'!E:E),5)</f>
        <v>0</v>
      </c>
      <c r="S1542" s="444"/>
      <c r="T1542" s="444"/>
      <c r="U1542" s="261">
        <f>ROUND(SUMIF('DV-Bewegungsdaten'!B:B,A1542,'DV-Bewegungsdaten'!D:D),3)</f>
        <v>0</v>
      </c>
      <c r="V1542" s="259">
        <f>ROUND(SUMIF('DV-Bewegungsdaten'!B:B,A1542,'DV-Bewegungsdaten'!E:E),5)</f>
        <v>0</v>
      </c>
      <c r="X1542" s="444"/>
      <c r="Y1542" s="444"/>
      <c r="AK1542" s="305"/>
    </row>
    <row r="1543" spans="1:37" ht="15" customHeight="1" x14ac:dyDescent="0.25">
      <c r="A1543" s="103" t="s">
        <v>7109</v>
      </c>
      <c r="B1543" s="101" t="s">
        <v>2068</v>
      </c>
      <c r="C1543" s="101" t="s">
        <v>3991</v>
      </c>
      <c r="D1543" s="101" t="s">
        <v>7110</v>
      </c>
      <c r="E1543" s="101" t="s">
        <v>6961</v>
      </c>
      <c r="F1543" s="102">
        <v>24.44</v>
      </c>
      <c r="G1543" s="102">
        <v>24.64</v>
      </c>
      <c r="H1543" s="102">
        <v>19.55</v>
      </c>
      <c r="I1543" s="102"/>
      <c r="J1543" s="445"/>
      <c r="K1543" s="258">
        <f>ROUND(SUMIF('VGT-Bewegungsdaten'!B:B,A1543,'VGT-Bewegungsdaten'!D:D),3)</f>
        <v>0</v>
      </c>
      <c r="L1543" s="259">
        <f>ROUND(SUMIF('VGT-Bewegungsdaten'!B:B,$A1543,'VGT-Bewegungsdaten'!E:E),5)</f>
        <v>0</v>
      </c>
      <c r="N1543" s="298" t="s">
        <v>4918</v>
      </c>
      <c r="O1543" s="298" t="s">
        <v>4925</v>
      </c>
      <c r="P1543" s="261">
        <f>ROUND(SUMIF('AV-Bewegungsdaten'!B:B,A1543,'AV-Bewegungsdaten'!D:D),3)</f>
        <v>0</v>
      </c>
      <c r="Q1543" s="259">
        <f>ROUND(SUMIF('AV-Bewegungsdaten'!B:B,$A1543,'AV-Bewegungsdaten'!E:E),5)</f>
        <v>0</v>
      </c>
      <c r="S1543" s="444"/>
      <c r="T1543" s="444"/>
      <c r="U1543" s="261">
        <f>ROUND(SUMIF('DV-Bewegungsdaten'!B:B,A1543,'DV-Bewegungsdaten'!D:D),3)</f>
        <v>0</v>
      </c>
      <c r="V1543" s="259">
        <f>ROUND(SUMIF('DV-Bewegungsdaten'!B:B,A1543,'DV-Bewegungsdaten'!E:E),5)</f>
        <v>0</v>
      </c>
      <c r="X1543" s="444"/>
      <c r="Y1543" s="444"/>
      <c r="AK1543" s="305"/>
    </row>
    <row r="1544" spans="1:37" ht="15" customHeight="1" x14ac:dyDescent="0.25">
      <c r="A1544" s="103" t="s">
        <v>338</v>
      </c>
      <c r="B1544" s="101" t="s">
        <v>2068</v>
      </c>
      <c r="C1544" s="101" t="s">
        <v>3991</v>
      </c>
      <c r="D1544" s="101" t="s">
        <v>544</v>
      </c>
      <c r="E1544" s="101" t="s">
        <v>2443</v>
      </c>
      <c r="F1544" s="102">
        <v>21.75</v>
      </c>
      <c r="G1544" s="102">
        <v>21.95</v>
      </c>
      <c r="H1544" s="102">
        <v>17.399999999999999</v>
      </c>
      <c r="I1544" s="102"/>
      <c r="J1544" s="445"/>
      <c r="K1544" s="258">
        <f>ROUND(SUMIF('VGT-Bewegungsdaten'!B:B,A1544,'VGT-Bewegungsdaten'!D:D),3)</f>
        <v>0</v>
      </c>
      <c r="L1544" s="259">
        <f>ROUND(SUMIF('VGT-Bewegungsdaten'!B:B,$A1544,'VGT-Bewegungsdaten'!E:E),5)</f>
        <v>0</v>
      </c>
      <c r="N1544" s="298" t="s">
        <v>4918</v>
      </c>
      <c r="O1544" s="298" t="s">
        <v>4925</v>
      </c>
      <c r="P1544" s="261">
        <f>ROUND(SUMIF('AV-Bewegungsdaten'!B:B,A1544,'AV-Bewegungsdaten'!D:D),3)</f>
        <v>0</v>
      </c>
      <c r="Q1544" s="259">
        <f>ROUND(SUMIF('AV-Bewegungsdaten'!B:B,$A1544,'AV-Bewegungsdaten'!E:E),5)</f>
        <v>0</v>
      </c>
      <c r="S1544" s="444"/>
      <c r="T1544" s="444"/>
      <c r="U1544" s="261">
        <f>ROUND(SUMIF('DV-Bewegungsdaten'!B:B,A1544,'DV-Bewegungsdaten'!D:D),3)</f>
        <v>0</v>
      </c>
      <c r="V1544" s="259">
        <f>ROUND(SUMIF('DV-Bewegungsdaten'!B:B,A1544,'DV-Bewegungsdaten'!E:E),5)</f>
        <v>0</v>
      </c>
      <c r="X1544" s="444"/>
      <c r="Y1544" s="444"/>
      <c r="AK1544" s="305"/>
    </row>
    <row r="1545" spans="1:37" ht="15" customHeight="1" x14ac:dyDescent="0.25">
      <c r="A1545" s="103" t="s">
        <v>339</v>
      </c>
      <c r="B1545" s="101" t="s">
        <v>2068</v>
      </c>
      <c r="C1545" s="101" t="s">
        <v>3991</v>
      </c>
      <c r="D1545" s="101" t="s">
        <v>546</v>
      </c>
      <c r="E1545" s="101" t="s">
        <v>2446</v>
      </c>
      <c r="F1545" s="102">
        <v>23.75</v>
      </c>
      <c r="G1545" s="102">
        <v>23.95</v>
      </c>
      <c r="H1545" s="102">
        <v>19</v>
      </c>
      <c r="I1545" s="102"/>
      <c r="J1545" s="445"/>
      <c r="K1545" s="258">
        <f>ROUND(SUMIF('VGT-Bewegungsdaten'!B:B,A1545,'VGT-Bewegungsdaten'!D:D),3)</f>
        <v>0</v>
      </c>
      <c r="L1545" s="259">
        <f>ROUND(SUMIF('VGT-Bewegungsdaten'!B:B,$A1545,'VGT-Bewegungsdaten'!E:E),5)</f>
        <v>0</v>
      </c>
      <c r="N1545" s="298" t="s">
        <v>4918</v>
      </c>
      <c r="O1545" s="298" t="s">
        <v>4925</v>
      </c>
      <c r="P1545" s="261">
        <f>ROUND(SUMIF('AV-Bewegungsdaten'!B:B,A1545,'AV-Bewegungsdaten'!D:D),3)</f>
        <v>0</v>
      </c>
      <c r="Q1545" s="259">
        <f>ROUND(SUMIF('AV-Bewegungsdaten'!B:B,$A1545,'AV-Bewegungsdaten'!E:E),5)</f>
        <v>0</v>
      </c>
      <c r="S1545" s="444"/>
      <c r="T1545" s="444"/>
      <c r="U1545" s="261">
        <f>ROUND(SUMIF('DV-Bewegungsdaten'!B:B,A1545,'DV-Bewegungsdaten'!D:D),3)</f>
        <v>0</v>
      </c>
      <c r="V1545" s="259">
        <f>ROUND(SUMIF('DV-Bewegungsdaten'!B:B,A1545,'DV-Bewegungsdaten'!E:E),5)</f>
        <v>0</v>
      </c>
      <c r="X1545" s="444"/>
      <c r="Y1545" s="444"/>
      <c r="AK1545" s="305"/>
    </row>
    <row r="1546" spans="1:37" ht="15" customHeight="1" x14ac:dyDescent="0.25">
      <c r="A1546" s="103" t="s">
        <v>340</v>
      </c>
      <c r="B1546" s="101" t="s">
        <v>2068</v>
      </c>
      <c r="C1546" s="101" t="s">
        <v>3991</v>
      </c>
      <c r="D1546" s="101" t="s">
        <v>548</v>
      </c>
      <c r="E1546" s="101" t="s">
        <v>1533</v>
      </c>
      <c r="F1546" s="102">
        <v>24.75</v>
      </c>
      <c r="G1546" s="102">
        <v>24.95</v>
      </c>
      <c r="H1546" s="102">
        <v>19.8</v>
      </c>
      <c r="I1546" s="102"/>
      <c r="J1546" s="445"/>
      <c r="K1546" s="258">
        <f>ROUND(SUMIF('VGT-Bewegungsdaten'!B:B,A1546,'VGT-Bewegungsdaten'!D:D),3)</f>
        <v>0</v>
      </c>
      <c r="L1546" s="259">
        <f>ROUND(SUMIF('VGT-Bewegungsdaten'!B:B,$A1546,'VGT-Bewegungsdaten'!E:E),5)</f>
        <v>0</v>
      </c>
      <c r="N1546" s="298" t="s">
        <v>4918</v>
      </c>
      <c r="O1546" s="298" t="s">
        <v>4925</v>
      </c>
      <c r="P1546" s="261">
        <f>ROUND(SUMIF('AV-Bewegungsdaten'!B:B,A1546,'AV-Bewegungsdaten'!D:D),3)</f>
        <v>0</v>
      </c>
      <c r="Q1546" s="259">
        <f>ROUND(SUMIF('AV-Bewegungsdaten'!B:B,$A1546,'AV-Bewegungsdaten'!E:E),5)</f>
        <v>0</v>
      </c>
      <c r="S1546" s="444"/>
      <c r="T1546" s="444"/>
      <c r="U1546" s="261">
        <f>ROUND(SUMIF('DV-Bewegungsdaten'!B:B,A1546,'DV-Bewegungsdaten'!D:D),3)</f>
        <v>0</v>
      </c>
      <c r="V1546" s="259">
        <f>ROUND(SUMIF('DV-Bewegungsdaten'!B:B,A1546,'DV-Bewegungsdaten'!E:E),5)</f>
        <v>0</v>
      </c>
      <c r="X1546" s="444"/>
      <c r="Y1546" s="444"/>
      <c r="AK1546" s="305"/>
    </row>
    <row r="1547" spans="1:37" ht="15" customHeight="1" x14ac:dyDescent="0.25">
      <c r="A1547" s="103" t="s">
        <v>341</v>
      </c>
      <c r="B1547" s="101" t="s">
        <v>2068</v>
      </c>
      <c r="C1547" s="101" t="s">
        <v>3991</v>
      </c>
      <c r="D1547" s="101" t="s">
        <v>550</v>
      </c>
      <c r="E1547" s="101" t="s">
        <v>1536</v>
      </c>
      <c r="F1547" s="102">
        <v>24.75</v>
      </c>
      <c r="G1547" s="102">
        <v>24.95</v>
      </c>
      <c r="H1547" s="102">
        <v>19.8</v>
      </c>
      <c r="I1547" s="102"/>
      <c r="J1547" s="445"/>
      <c r="K1547" s="258">
        <f>ROUND(SUMIF('VGT-Bewegungsdaten'!B:B,A1547,'VGT-Bewegungsdaten'!D:D),3)</f>
        <v>0</v>
      </c>
      <c r="L1547" s="259">
        <f>ROUND(SUMIF('VGT-Bewegungsdaten'!B:B,$A1547,'VGT-Bewegungsdaten'!E:E),5)</f>
        <v>0</v>
      </c>
      <c r="N1547" s="298" t="s">
        <v>4918</v>
      </c>
      <c r="O1547" s="298" t="s">
        <v>4925</v>
      </c>
      <c r="P1547" s="261">
        <f>ROUND(SUMIF('AV-Bewegungsdaten'!B:B,A1547,'AV-Bewegungsdaten'!D:D),3)</f>
        <v>0</v>
      </c>
      <c r="Q1547" s="259">
        <f>ROUND(SUMIF('AV-Bewegungsdaten'!B:B,$A1547,'AV-Bewegungsdaten'!E:E),5)</f>
        <v>0</v>
      </c>
      <c r="S1547" s="444"/>
      <c r="T1547" s="444"/>
      <c r="U1547" s="261">
        <f>ROUND(SUMIF('DV-Bewegungsdaten'!B:B,A1547,'DV-Bewegungsdaten'!D:D),3)</f>
        <v>0</v>
      </c>
      <c r="V1547" s="259">
        <f>ROUND(SUMIF('DV-Bewegungsdaten'!B:B,A1547,'DV-Bewegungsdaten'!E:E),5)</f>
        <v>0</v>
      </c>
      <c r="X1547" s="444"/>
      <c r="Y1547" s="444"/>
      <c r="AK1547" s="305"/>
    </row>
    <row r="1548" spans="1:37" ht="15" customHeight="1" x14ac:dyDescent="0.25">
      <c r="A1548" s="103" t="s">
        <v>2793</v>
      </c>
      <c r="B1548" s="101" t="s">
        <v>2068</v>
      </c>
      <c r="C1548" s="101" t="s">
        <v>3991</v>
      </c>
      <c r="D1548" s="101" t="s">
        <v>2730</v>
      </c>
      <c r="E1548" s="101" t="s">
        <v>2536</v>
      </c>
      <c r="F1548" s="102">
        <v>24.72</v>
      </c>
      <c r="G1548" s="102">
        <v>24.919999999999998</v>
      </c>
      <c r="H1548" s="102">
        <v>19.78</v>
      </c>
      <c r="I1548" s="102"/>
      <c r="J1548" s="445"/>
      <c r="K1548" s="258">
        <f>ROUND(SUMIF('VGT-Bewegungsdaten'!B:B,A1548,'VGT-Bewegungsdaten'!D:D),3)</f>
        <v>0</v>
      </c>
      <c r="L1548" s="259">
        <f>ROUND(SUMIF('VGT-Bewegungsdaten'!B:B,$A1548,'VGT-Bewegungsdaten'!E:E),5)</f>
        <v>0</v>
      </c>
      <c r="N1548" s="298" t="s">
        <v>4918</v>
      </c>
      <c r="O1548" s="298" t="s">
        <v>4925</v>
      </c>
      <c r="P1548" s="261">
        <f>ROUND(SUMIF('AV-Bewegungsdaten'!B:B,A1548,'AV-Bewegungsdaten'!D:D),3)</f>
        <v>0</v>
      </c>
      <c r="Q1548" s="259">
        <f>ROUND(SUMIF('AV-Bewegungsdaten'!B:B,$A1548,'AV-Bewegungsdaten'!E:E),5)</f>
        <v>0</v>
      </c>
      <c r="S1548" s="444"/>
      <c r="T1548" s="444"/>
      <c r="U1548" s="261">
        <f>ROUND(SUMIF('DV-Bewegungsdaten'!B:B,A1548,'DV-Bewegungsdaten'!D:D),3)</f>
        <v>0</v>
      </c>
      <c r="V1548" s="259">
        <f>ROUND(SUMIF('DV-Bewegungsdaten'!B:B,A1548,'DV-Bewegungsdaten'!E:E),5)</f>
        <v>0</v>
      </c>
      <c r="X1548" s="444"/>
      <c r="Y1548" s="444"/>
      <c r="AK1548" s="305"/>
    </row>
    <row r="1549" spans="1:37" ht="15" customHeight="1" x14ac:dyDescent="0.25">
      <c r="A1549" s="103" t="s">
        <v>3536</v>
      </c>
      <c r="B1549" s="101" t="s">
        <v>2068</v>
      </c>
      <c r="C1549" s="101" t="s">
        <v>3991</v>
      </c>
      <c r="D1549" s="101" t="s">
        <v>3473</v>
      </c>
      <c r="E1549" s="101" t="s">
        <v>3279</v>
      </c>
      <c r="F1549" s="102">
        <v>24.689999999999998</v>
      </c>
      <c r="G1549" s="102">
        <v>24.889999999999997</v>
      </c>
      <c r="H1549" s="102">
        <v>19.75</v>
      </c>
      <c r="I1549" s="102"/>
      <c r="J1549" s="445"/>
      <c r="K1549" s="258">
        <f>ROUND(SUMIF('VGT-Bewegungsdaten'!B:B,A1549,'VGT-Bewegungsdaten'!D:D),3)</f>
        <v>0</v>
      </c>
      <c r="L1549" s="259">
        <f>ROUND(SUMIF('VGT-Bewegungsdaten'!B:B,$A1549,'VGT-Bewegungsdaten'!E:E),5)</f>
        <v>0</v>
      </c>
      <c r="N1549" s="298" t="s">
        <v>4918</v>
      </c>
      <c r="O1549" s="298" t="s">
        <v>4925</v>
      </c>
      <c r="P1549" s="261">
        <f>ROUND(SUMIF('AV-Bewegungsdaten'!B:B,A1549,'AV-Bewegungsdaten'!D:D),3)</f>
        <v>0</v>
      </c>
      <c r="Q1549" s="259">
        <f>ROUND(SUMIF('AV-Bewegungsdaten'!B:B,$A1549,'AV-Bewegungsdaten'!E:E),5)</f>
        <v>0</v>
      </c>
      <c r="S1549" s="444"/>
      <c r="T1549" s="444"/>
      <c r="U1549" s="261">
        <f>ROUND(SUMIF('DV-Bewegungsdaten'!B:B,A1549,'DV-Bewegungsdaten'!D:D),3)</f>
        <v>0</v>
      </c>
      <c r="V1549" s="259">
        <f>ROUND(SUMIF('DV-Bewegungsdaten'!B:B,A1549,'DV-Bewegungsdaten'!E:E),5)</f>
        <v>0</v>
      </c>
      <c r="X1549" s="444"/>
      <c r="Y1549" s="444"/>
      <c r="AK1549" s="305"/>
    </row>
    <row r="1550" spans="1:37" ht="15" customHeight="1" x14ac:dyDescent="0.25">
      <c r="A1550" s="103" t="s">
        <v>4299</v>
      </c>
      <c r="B1550" s="101" t="s">
        <v>2068</v>
      </c>
      <c r="C1550" s="101" t="s">
        <v>3991</v>
      </c>
      <c r="D1550" s="101" t="s">
        <v>4235</v>
      </c>
      <c r="E1550" s="101" t="s">
        <v>4040</v>
      </c>
      <c r="F1550" s="102">
        <v>24.66</v>
      </c>
      <c r="G1550" s="102">
        <v>24.86</v>
      </c>
      <c r="H1550" s="102">
        <v>19.73</v>
      </c>
      <c r="I1550" s="102"/>
      <c r="J1550" s="445"/>
      <c r="K1550" s="258">
        <f>ROUND(SUMIF('VGT-Bewegungsdaten'!B:B,A1550,'VGT-Bewegungsdaten'!D:D),3)</f>
        <v>0</v>
      </c>
      <c r="L1550" s="259">
        <f>ROUND(SUMIF('VGT-Bewegungsdaten'!B:B,$A1550,'VGT-Bewegungsdaten'!E:E),5)</f>
        <v>0</v>
      </c>
      <c r="N1550" s="298" t="s">
        <v>4918</v>
      </c>
      <c r="O1550" s="298" t="s">
        <v>4925</v>
      </c>
      <c r="P1550" s="261">
        <f>ROUND(SUMIF('AV-Bewegungsdaten'!B:B,A1550,'AV-Bewegungsdaten'!D:D),3)</f>
        <v>0</v>
      </c>
      <c r="Q1550" s="259">
        <f>ROUND(SUMIF('AV-Bewegungsdaten'!B:B,$A1550,'AV-Bewegungsdaten'!E:E),5)</f>
        <v>0</v>
      </c>
      <c r="S1550" s="444"/>
      <c r="T1550" s="444"/>
      <c r="U1550" s="261">
        <f>ROUND(SUMIF('DV-Bewegungsdaten'!B:B,A1550,'DV-Bewegungsdaten'!D:D),3)</f>
        <v>0</v>
      </c>
      <c r="V1550" s="259">
        <f>ROUND(SUMIF('DV-Bewegungsdaten'!B:B,A1550,'DV-Bewegungsdaten'!E:E),5)</f>
        <v>0</v>
      </c>
      <c r="X1550" s="444"/>
      <c r="Y1550" s="444"/>
      <c r="AK1550" s="305"/>
    </row>
    <row r="1551" spans="1:37" ht="15" customHeight="1" x14ac:dyDescent="0.25">
      <c r="A1551" s="103" t="s">
        <v>342</v>
      </c>
      <c r="B1551" s="101" t="s">
        <v>2068</v>
      </c>
      <c r="C1551" s="101" t="s">
        <v>3991</v>
      </c>
      <c r="D1551" s="101" t="s">
        <v>552</v>
      </c>
      <c r="E1551" s="101" t="s">
        <v>2443</v>
      </c>
      <c r="F1551" s="102">
        <v>22.75</v>
      </c>
      <c r="G1551" s="102">
        <v>22.95</v>
      </c>
      <c r="H1551" s="102">
        <v>18.2</v>
      </c>
      <c r="I1551" s="102"/>
      <c r="J1551" s="445"/>
      <c r="K1551" s="258">
        <f>ROUND(SUMIF('VGT-Bewegungsdaten'!B:B,A1551,'VGT-Bewegungsdaten'!D:D),3)</f>
        <v>0</v>
      </c>
      <c r="L1551" s="259">
        <f>ROUND(SUMIF('VGT-Bewegungsdaten'!B:B,$A1551,'VGT-Bewegungsdaten'!E:E),5)</f>
        <v>0</v>
      </c>
      <c r="N1551" s="298" t="s">
        <v>4918</v>
      </c>
      <c r="O1551" s="298" t="s">
        <v>4925</v>
      </c>
      <c r="P1551" s="261">
        <f>ROUND(SUMIF('AV-Bewegungsdaten'!B:B,A1551,'AV-Bewegungsdaten'!D:D),3)</f>
        <v>0</v>
      </c>
      <c r="Q1551" s="259">
        <f>ROUND(SUMIF('AV-Bewegungsdaten'!B:B,$A1551,'AV-Bewegungsdaten'!E:E),5)</f>
        <v>0</v>
      </c>
      <c r="S1551" s="444"/>
      <c r="T1551" s="444"/>
      <c r="U1551" s="261">
        <f>ROUND(SUMIF('DV-Bewegungsdaten'!B:B,A1551,'DV-Bewegungsdaten'!D:D),3)</f>
        <v>0</v>
      </c>
      <c r="V1551" s="259">
        <f>ROUND(SUMIF('DV-Bewegungsdaten'!B:B,A1551,'DV-Bewegungsdaten'!E:E),5)</f>
        <v>0</v>
      </c>
      <c r="X1551" s="444"/>
      <c r="Y1551" s="444"/>
      <c r="AK1551" s="305"/>
    </row>
    <row r="1552" spans="1:37" ht="15" customHeight="1" x14ac:dyDescent="0.25">
      <c r="A1552" s="103" t="s">
        <v>343</v>
      </c>
      <c r="B1552" s="101" t="s">
        <v>2068</v>
      </c>
      <c r="C1552" s="101" t="s">
        <v>3991</v>
      </c>
      <c r="D1552" s="101" t="s">
        <v>554</v>
      </c>
      <c r="E1552" s="101" t="s">
        <v>2446</v>
      </c>
      <c r="F1552" s="102">
        <v>24.75</v>
      </c>
      <c r="G1552" s="102">
        <v>24.95</v>
      </c>
      <c r="H1552" s="102">
        <v>19.8</v>
      </c>
      <c r="I1552" s="102"/>
      <c r="J1552" s="445"/>
      <c r="K1552" s="258">
        <f>ROUND(SUMIF('VGT-Bewegungsdaten'!B:B,A1552,'VGT-Bewegungsdaten'!D:D),3)</f>
        <v>0</v>
      </c>
      <c r="L1552" s="259">
        <f>ROUND(SUMIF('VGT-Bewegungsdaten'!B:B,$A1552,'VGT-Bewegungsdaten'!E:E),5)</f>
        <v>0</v>
      </c>
      <c r="N1552" s="298" t="s">
        <v>4918</v>
      </c>
      <c r="O1552" s="298" t="s">
        <v>4925</v>
      </c>
      <c r="P1552" s="261">
        <f>ROUND(SUMIF('AV-Bewegungsdaten'!B:B,A1552,'AV-Bewegungsdaten'!D:D),3)</f>
        <v>0</v>
      </c>
      <c r="Q1552" s="259">
        <f>ROUND(SUMIF('AV-Bewegungsdaten'!B:B,$A1552,'AV-Bewegungsdaten'!E:E),5)</f>
        <v>0</v>
      </c>
      <c r="S1552" s="444"/>
      <c r="T1552" s="444"/>
      <c r="U1552" s="261">
        <f>ROUND(SUMIF('DV-Bewegungsdaten'!B:B,A1552,'DV-Bewegungsdaten'!D:D),3)</f>
        <v>0</v>
      </c>
      <c r="V1552" s="259">
        <f>ROUND(SUMIF('DV-Bewegungsdaten'!B:B,A1552,'DV-Bewegungsdaten'!E:E),5)</f>
        <v>0</v>
      </c>
      <c r="X1552" s="444"/>
      <c r="Y1552" s="444"/>
      <c r="AK1552" s="305"/>
    </row>
    <row r="1553" spans="1:37" ht="15" customHeight="1" x14ac:dyDescent="0.25">
      <c r="A1553" s="103" t="s">
        <v>344</v>
      </c>
      <c r="B1553" s="101" t="s">
        <v>2068</v>
      </c>
      <c r="C1553" s="101" t="s">
        <v>3991</v>
      </c>
      <c r="D1553" s="101" t="s">
        <v>556</v>
      </c>
      <c r="E1553" s="101" t="s">
        <v>1533</v>
      </c>
      <c r="F1553" s="102">
        <v>25.75</v>
      </c>
      <c r="G1553" s="102">
        <v>25.95</v>
      </c>
      <c r="H1553" s="102">
        <v>20.6</v>
      </c>
      <c r="I1553" s="102"/>
      <c r="J1553" s="445"/>
      <c r="K1553" s="258">
        <f>ROUND(SUMIF('VGT-Bewegungsdaten'!B:B,A1553,'VGT-Bewegungsdaten'!D:D),3)</f>
        <v>0</v>
      </c>
      <c r="L1553" s="259">
        <f>ROUND(SUMIF('VGT-Bewegungsdaten'!B:B,$A1553,'VGT-Bewegungsdaten'!E:E),5)</f>
        <v>0</v>
      </c>
      <c r="N1553" s="298" t="s">
        <v>4918</v>
      </c>
      <c r="O1553" s="298" t="s">
        <v>4925</v>
      </c>
      <c r="P1553" s="261">
        <f>ROUND(SUMIF('AV-Bewegungsdaten'!B:B,A1553,'AV-Bewegungsdaten'!D:D),3)</f>
        <v>0</v>
      </c>
      <c r="Q1553" s="259">
        <f>ROUND(SUMIF('AV-Bewegungsdaten'!B:B,$A1553,'AV-Bewegungsdaten'!E:E),5)</f>
        <v>0</v>
      </c>
      <c r="S1553" s="444"/>
      <c r="T1553" s="444"/>
      <c r="U1553" s="261">
        <f>ROUND(SUMIF('DV-Bewegungsdaten'!B:B,A1553,'DV-Bewegungsdaten'!D:D),3)</f>
        <v>0</v>
      </c>
      <c r="V1553" s="259">
        <f>ROUND(SUMIF('DV-Bewegungsdaten'!B:B,A1553,'DV-Bewegungsdaten'!E:E),5)</f>
        <v>0</v>
      </c>
      <c r="X1553" s="444"/>
      <c r="Y1553" s="444"/>
      <c r="AK1553" s="305"/>
    </row>
    <row r="1554" spans="1:37" ht="15" customHeight="1" x14ac:dyDescent="0.25">
      <c r="A1554" s="103" t="s">
        <v>345</v>
      </c>
      <c r="B1554" s="101" t="s">
        <v>2068</v>
      </c>
      <c r="C1554" s="101" t="s">
        <v>3991</v>
      </c>
      <c r="D1554" s="101" t="s">
        <v>558</v>
      </c>
      <c r="E1554" s="101" t="s">
        <v>1536</v>
      </c>
      <c r="F1554" s="102">
        <v>25.75</v>
      </c>
      <c r="G1554" s="102">
        <v>25.95</v>
      </c>
      <c r="H1554" s="102">
        <v>20.6</v>
      </c>
      <c r="I1554" s="102"/>
      <c r="J1554" s="445"/>
      <c r="K1554" s="258">
        <f>ROUND(SUMIF('VGT-Bewegungsdaten'!B:B,A1554,'VGT-Bewegungsdaten'!D:D),3)</f>
        <v>0</v>
      </c>
      <c r="L1554" s="259">
        <f>ROUND(SUMIF('VGT-Bewegungsdaten'!B:B,$A1554,'VGT-Bewegungsdaten'!E:E),5)</f>
        <v>0</v>
      </c>
      <c r="N1554" s="298" t="s">
        <v>4918</v>
      </c>
      <c r="O1554" s="298" t="s">
        <v>4925</v>
      </c>
      <c r="P1554" s="261">
        <f>ROUND(SUMIF('AV-Bewegungsdaten'!B:B,A1554,'AV-Bewegungsdaten'!D:D),3)</f>
        <v>0</v>
      </c>
      <c r="Q1554" s="259">
        <f>ROUND(SUMIF('AV-Bewegungsdaten'!B:B,$A1554,'AV-Bewegungsdaten'!E:E),5)</f>
        <v>0</v>
      </c>
      <c r="S1554" s="444"/>
      <c r="T1554" s="444"/>
      <c r="U1554" s="261">
        <f>ROUND(SUMIF('DV-Bewegungsdaten'!B:B,A1554,'DV-Bewegungsdaten'!D:D),3)</f>
        <v>0</v>
      </c>
      <c r="V1554" s="259">
        <f>ROUND(SUMIF('DV-Bewegungsdaten'!B:B,A1554,'DV-Bewegungsdaten'!E:E),5)</f>
        <v>0</v>
      </c>
      <c r="X1554" s="444"/>
      <c r="Y1554" s="444"/>
      <c r="AK1554" s="305"/>
    </row>
    <row r="1555" spans="1:37" ht="15" customHeight="1" x14ac:dyDescent="0.25">
      <c r="A1555" s="103" t="s">
        <v>2794</v>
      </c>
      <c r="B1555" s="101" t="s">
        <v>2068</v>
      </c>
      <c r="C1555" s="101" t="s">
        <v>3991</v>
      </c>
      <c r="D1555" s="101" t="s">
        <v>2732</v>
      </c>
      <c r="E1555" s="101" t="s">
        <v>2536</v>
      </c>
      <c r="F1555" s="102">
        <v>25.72</v>
      </c>
      <c r="G1555" s="102">
        <v>25.919999999999998</v>
      </c>
      <c r="H1555" s="102">
        <v>20.58</v>
      </c>
      <c r="I1555" s="102"/>
      <c r="J1555" s="445"/>
      <c r="K1555" s="258">
        <f>ROUND(SUMIF('VGT-Bewegungsdaten'!B:B,A1555,'VGT-Bewegungsdaten'!D:D),3)</f>
        <v>0</v>
      </c>
      <c r="L1555" s="259">
        <f>ROUND(SUMIF('VGT-Bewegungsdaten'!B:B,$A1555,'VGT-Bewegungsdaten'!E:E),5)</f>
        <v>0</v>
      </c>
      <c r="N1555" s="298" t="s">
        <v>4918</v>
      </c>
      <c r="O1555" s="298" t="s">
        <v>4925</v>
      </c>
      <c r="P1555" s="261">
        <f>ROUND(SUMIF('AV-Bewegungsdaten'!B:B,A1555,'AV-Bewegungsdaten'!D:D),3)</f>
        <v>0</v>
      </c>
      <c r="Q1555" s="259">
        <f>ROUND(SUMIF('AV-Bewegungsdaten'!B:B,$A1555,'AV-Bewegungsdaten'!E:E),5)</f>
        <v>0</v>
      </c>
      <c r="S1555" s="444"/>
      <c r="T1555" s="444"/>
      <c r="U1555" s="261">
        <f>ROUND(SUMIF('DV-Bewegungsdaten'!B:B,A1555,'DV-Bewegungsdaten'!D:D),3)</f>
        <v>0</v>
      </c>
      <c r="V1555" s="259">
        <f>ROUND(SUMIF('DV-Bewegungsdaten'!B:B,A1555,'DV-Bewegungsdaten'!E:E),5)</f>
        <v>0</v>
      </c>
      <c r="X1555" s="444"/>
      <c r="Y1555" s="444"/>
      <c r="AK1555" s="305"/>
    </row>
    <row r="1556" spans="1:37" ht="15" customHeight="1" x14ac:dyDescent="0.25">
      <c r="A1556" s="103" t="s">
        <v>3537</v>
      </c>
      <c r="B1556" s="101" t="s">
        <v>2068</v>
      </c>
      <c r="C1556" s="101" t="s">
        <v>3991</v>
      </c>
      <c r="D1556" s="101" t="s">
        <v>3475</v>
      </c>
      <c r="E1556" s="101" t="s">
        <v>3279</v>
      </c>
      <c r="F1556" s="102">
        <v>25.689999999999998</v>
      </c>
      <c r="G1556" s="102">
        <v>25.889999999999997</v>
      </c>
      <c r="H1556" s="102">
        <v>20.55</v>
      </c>
      <c r="I1556" s="102"/>
      <c r="J1556" s="445"/>
      <c r="K1556" s="258">
        <f>ROUND(SUMIF('VGT-Bewegungsdaten'!B:B,A1556,'VGT-Bewegungsdaten'!D:D),3)</f>
        <v>0</v>
      </c>
      <c r="L1556" s="259">
        <f>ROUND(SUMIF('VGT-Bewegungsdaten'!B:B,$A1556,'VGT-Bewegungsdaten'!E:E),5)</f>
        <v>0</v>
      </c>
      <c r="N1556" s="298" t="s">
        <v>4918</v>
      </c>
      <c r="O1556" s="298" t="s">
        <v>4925</v>
      </c>
      <c r="P1556" s="261">
        <f>ROUND(SUMIF('AV-Bewegungsdaten'!B:B,A1556,'AV-Bewegungsdaten'!D:D),3)</f>
        <v>0</v>
      </c>
      <c r="Q1556" s="259">
        <f>ROUND(SUMIF('AV-Bewegungsdaten'!B:B,$A1556,'AV-Bewegungsdaten'!E:E),5)</f>
        <v>0</v>
      </c>
      <c r="S1556" s="444"/>
      <c r="T1556" s="444"/>
      <c r="U1556" s="261">
        <f>ROUND(SUMIF('DV-Bewegungsdaten'!B:B,A1556,'DV-Bewegungsdaten'!D:D),3)</f>
        <v>0</v>
      </c>
      <c r="V1556" s="259">
        <f>ROUND(SUMIF('DV-Bewegungsdaten'!B:B,A1556,'DV-Bewegungsdaten'!E:E),5)</f>
        <v>0</v>
      </c>
      <c r="X1556" s="444"/>
      <c r="Y1556" s="444"/>
      <c r="AK1556" s="305"/>
    </row>
    <row r="1557" spans="1:37" ht="15" customHeight="1" x14ac:dyDescent="0.25">
      <c r="A1557" s="103" t="s">
        <v>4300</v>
      </c>
      <c r="B1557" s="101" t="s">
        <v>2068</v>
      </c>
      <c r="C1557" s="101" t="s">
        <v>3991</v>
      </c>
      <c r="D1557" s="101" t="s">
        <v>4237</v>
      </c>
      <c r="E1557" s="101" t="s">
        <v>4040</v>
      </c>
      <c r="F1557" s="102">
        <v>25.66</v>
      </c>
      <c r="G1557" s="102">
        <v>25.86</v>
      </c>
      <c r="H1557" s="102">
        <v>20.53</v>
      </c>
      <c r="I1557" s="102"/>
      <c r="J1557" s="445"/>
      <c r="K1557" s="258">
        <f>ROUND(SUMIF('VGT-Bewegungsdaten'!B:B,A1557,'VGT-Bewegungsdaten'!D:D),3)</f>
        <v>0</v>
      </c>
      <c r="L1557" s="259">
        <f>ROUND(SUMIF('VGT-Bewegungsdaten'!B:B,$A1557,'VGT-Bewegungsdaten'!E:E),5)</f>
        <v>0</v>
      </c>
      <c r="N1557" s="298" t="s">
        <v>4918</v>
      </c>
      <c r="O1557" s="298" t="s">
        <v>4925</v>
      </c>
      <c r="P1557" s="261">
        <f>ROUND(SUMIF('AV-Bewegungsdaten'!B:B,A1557,'AV-Bewegungsdaten'!D:D),3)</f>
        <v>0</v>
      </c>
      <c r="Q1557" s="259">
        <f>ROUND(SUMIF('AV-Bewegungsdaten'!B:B,$A1557,'AV-Bewegungsdaten'!E:E),5)</f>
        <v>0</v>
      </c>
      <c r="S1557" s="444"/>
      <c r="T1557" s="444"/>
      <c r="U1557" s="261">
        <f>ROUND(SUMIF('DV-Bewegungsdaten'!B:B,A1557,'DV-Bewegungsdaten'!D:D),3)</f>
        <v>0</v>
      </c>
      <c r="V1557" s="259">
        <f>ROUND(SUMIF('DV-Bewegungsdaten'!B:B,A1557,'DV-Bewegungsdaten'!E:E),5)</f>
        <v>0</v>
      </c>
      <c r="X1557" s="444"/>
      <c r="Y1557" s="444"/>
      <c r="AK1557" s="305"/>
    </row>
    <row r="1558" spans="1:37" ht="15" customHeight="1" x14ac:dyDescent="0.25">
      <c r="A1558" s="103" t="s">
        <v>2513</v>
      </c>
      <c r="B1558" s="101" t="s">
        <v>2068</v>
      </c>
      <c r="C1558" s="101" t="s">
        <v>3991</v>
      </c>
      <c r="D1558" s="101" t="s">
        <v>2371</v>
      </c>
      <c r="E1558" s="101" t="s">
        <v>2443</v>
      </c>
      <c r="F1558" s="102">
        <v>8.77</v>
      </c>
      <c r="G1558" s="102">
        <v>8.9699999999999989</v>
      </c>
      <c r="H1558" s="102">
        <v>7.02</v>
      </c>
      <c r="I1558" s="102"/>
      <c r="J1558" s="445"/>
      <c r="K1558" s="258">
        <f>ROUND(SUMIF('VGT-Bewegungsdaten'!B:B,A1558,'VGT-Bewegungsdaten'!D:D),3)</f>
        <v>0</v>
      </c>
      <c r="L1558" s="259">
        <f>ROUND(SUMIF('VGT-Bewegungsdaten'!B:B,$A1558,'VGT-Bewegungsdaten'!E:E),5)</f>
        <v>0</v>
      </c>
      <c r="N1558" s="298" t="s">
        <v>4918</v>
      </c>
      <c r="O1558" s="298" t="s">
        <v>4925</v>
      </c>
      <c r="P1558" s="261">
        <f>ROUND(SUMIF('AV-Bewegungsdaten'!B:B,A1558,'AV-Bewegungsdaten'!D:D),3)</f>
        <v>0</v>
      </c>
      <c r="Q1558" s="259">
        <f>ROUND(SUMIF('AV-Bewegungsdaten'!B:B,$A1558,'AV-Bewegungsdaten'!E:E),5)</f>
        <v>0</v>
      </c>
      <c r="S1558" s="444"/>
      <c r="T1558" s="444"/>
      <c r="U1558" s="261">
        <f>ROUND(SUMIF('DV-Bewegungsdaten'!B:B,A1558,'DV-Bewegungsdaten'!D:D),3)</f>
        <v>0</v>
      </c>
      <c r="V1558" s="259">
        <f>ROUND(SUMIF('DV-Bewegungsdaten'!B:B,A1558,'DV-Bewegungsdaten'!E:E),5)</f>
        <v>0</v>
      </c>
      <c r="X1558" s="444"/>
      <c r="Y1558" s="444"/>
      <c r="AK1558" s="305"/>
    </row>
    <row r="1559" spans="1:37" ht="15" customHeight="1" x14ac:dyDescent="0.25">
      <c r="A1559" s="103" t="s">
        <v>2514</v>
      </c>
      <c r="B1559" s="101" t="s">
        <v>2068</v>
      </c>
      <c r="C1559" s="101" t="s">
        <v>3991</v>
      </c>
      <c r="D1559" s="101" t="s">
        <v>2474</v>
      </c>
      <c r="E1559" s="101" t="s">
        <v>2446</v>
      </c>
      <c r="F1559" s="102">
        <v>10.77</v>
      </c>
      <c r="G1559" s="102">
        <v>10.969999999999999</v>
      </c>
      <c r="H1559" s="102">
        <v>8.6199999999999992</v>
      </c>
      <c r="I1559" s="102"/>
      <c r="J1559" s="445"/>
      <c r="K1559" s="258">
        <f>ROUND(SUMIF('VGT-Bewegungsdaten'!B:B,A1559,'VGT-Bewegungsdaten'!D:D),3)</f>
        <v>0</v>
      </c>
      <c r="L1559" s="259">
        <f>ROUND(SUMIF('VGT-Bewegungsdaten'!B:B,$A1559,'VGT-Bewegungsdaten'!E:E),5)</f>
        <v>0</v>
      </c>
      <c r="N1559" s="298" t="s">
        <v>4918</v>
      </c>
      <c r="O1559" s="298" t="s">
        <v>4925</v>
      </c>
      <c r="P1559" s="261">
        <f>ROUND(SUMIF('AV-Bewegungsdaten'!B:B,A1559,'AV-Bewegungsdaten'!D:D),3)</f>
        <v>0</v>
      </c>
      <c r="Q1559" s="259">
        <f>ROUND(SUMIF('AV-Bewegungsdaten'!B:B,$A1559,'AV-Bewegungsdaten'!E:E),5)</f>
        <v>0</v>
      </c>
      <c r="S1559" s="444"/>
      <c r="T1559" s="444"/>
      <c r="U1559" s="261">
        <f>ROUND(SUMIF('DV-Bewegungsdaten'!B:B,A1559,'DV-Bewegungsdaten'!D:D),3)</f>
        <v>0</v>
      </c>
      <c r="V1559" s="259">
        <f>ROUND(SUMIF('DV-Bewegungsdaten'!B:B,A1559,'DV-Bewegungsdaten'!E:E),5)</f>
        <v>0</v>
      </c>
      <c r="X1559" s="444"/>
      <c r="Y1559" s="444"/>
      <c r="AK1559" s="305"/>
    </row>
    <row r="1560" spans="1:37" ht="15" customHeight="1" x14ac:dyDescent="0.25">
      <c r="A1560" s="103" t="s">
        <v>346</v>
      </c>
      <c r="B1560" s="101" t="s">
        <v>2068</v>
      </c>
      <c r="C1560" s="101" t="s">
        <v>3991</v>
      </c>
      <c r="D1560" s="101" t="s">
        <v>1633</v>
      </c>
      <c r="E1560" s="101" t="s">
        <v>1536</v>
      </c>
      <c r="F1560" s="102">
        <v>11.77</v>
      </c>
      <c r="G1560" s="102">
        <v>11.969999999999999</v>
      </c>
      <c r="H1560" s="102">
        <v>9.42</v>
      </c>
      <c r="I1560" s="102"/>
      <c r="J1560" s="445"/>
      <c r="K1560" s="258">
        <f>ROUND(SUMIF('VGT-Bewegungsdaten'!B:B,A1560,'VGT-Bewegungsdaten'!D:D),3)</f>
        <v>0</v>
      </c>
      <c r="L1560" s="259">
        <f>ROUND(SUMIF('VGT-Bewegungsdaten'!B:B,$A1560,'VGT-Bewegungsdaten'!E:E),5)</f>
        <v>0</v>
      </c>
      <c r="N1560" s="298" t="s">
        <v>4918</v>
      </c>
      <c r="O1560" s="298" t="s">
        <v>4925</v>
      </c>
      <c r="P1560" s="261">
        <f>ROUND(SUMIF('AV-Bewegungsdaten'!B:B,A1560,'AV-Bewegungsdaten'!D:D),3)</f>
        <v>0</v>
      </c>
      <c r="Q1560" s="259">
        <f>ROUND(SUMIF('AV-Bewegungsdaten'!B:B,$A1560,'AV-Bewegungsdaten'!E:E),5)</f>
        <v>0</v>
      </c>
      <c r="S1560" s="444"/>
      <c r="T1560" s="444"/>
      <c r="U1560" s="261">
        <f>ROUND(SUMIF('DV-Bewegungsdaten'!B:B,A1560,'DV-Bewegungsdaten'!D:D),3)</f>
        <v>0</v>
      </c>
      <c r="V1560" s="259">
        <f>ROUND(SUMIF('DV-Bewegungsdaten'!B:B,A1560,'DV-Bewegungsdaten'!E:E),5)</f>
        <v>0</v>
      </c>
      <c r="X1560" s="444"/>
      <c r="Y1560" s="444"/>
      <c r="AK1560" s="305"/>
    </row>
    <row r="1561" spans="1:37" ht="15" customHeight="1" x14ac:dyDescent="0.25">
      <c r="A1561" s="103" t="s">
        <v>2795</v>
      </c>
      <c r="B1561" s="101" t="s">
        <v>2068</v>
      </c>
      <c r="C1561" s="101" t="s">
        <v>3991</v>
      </c>
      <c r="D1561" s="101" t="s">
        <v>2584</v>
      </c>
      <c r="E1561" s="101" t="s">
        <v>2536</v>
      </c>
      <c r="F1561" s="102">
        <v>11.74</v>
      </c>
      <c r="G1561" s="102">
        <v>11.94</v>
      </c>
      <c r="H1561" s="102">
        <v>9.39</v>
      </c>
      <c r="I1561" s="102"/>
      <c r="J1561" s="445"/>
      <c r="K1561" s="258">
        <f>ROUND(SUMIF('VGT-Bewegungsdaten'!B:B,A1561,'VGT-Bewegungsdaten'!D:D),3)</f>
        <v>0</v>
      </c>
      <c r="L1561" s="259">
        <f>ROUND(SUMIF('VGT-Bewegungsdaten'!B:B,$A1561,'VGT-Bewegungsdaten'!E:E),5)</f>
        <v>0</v>
      </c>
      <c r="N1561" s="298" t="s">
        <v>4918</v>
      </c>
      <c r="O1561" s="298" t="s">
        <v>4925</v>
      </c>
      <c r="P1561" s="261">
        <f>ROUND(SUMIF('AV-Bewegungsdaten'!B:B,A1561,'AV-Bewegungsdaten'!D:D),3)</f>
        <v>0</v>
      </c>
      <c r="Q1561" s="259">
        <f>ROUND(SUMIF('AV-Bewegungsdaten'!B:B,$A1561,'AV-Bewegungsdaten'!E:E),5)</f>
        <v>0</v>
      </c>
      <c r="S1561" s="444"/>
      <c r="T1561" s="444"/>
      <c r="U1561" s="261">
        <f>ROUND(SUMIF('DV-Bewegungsdaten'!B:B,A1561,'DV-Bewegungsdaten'!D:D),3)</f>
        <v>0</v>
      </c>
      <c r="V1561" s="259">
        <f>ROUND(SUMIF('DV-Bewegungsdaten'!B:B,A1561,'DV-Bewegungsdaten'!E:E),5)</f>
        <v>0</v>
      </c>
      <c r="X1561" s="444"/>
      <c r="Y1561" s="444"/>
      <c r="AK1561" s="305"/>
    </row>
    <row r="1562" spans="1:37" ht="15" customHeight="1" x14ac:dyDescent="0.25">
      <c r="A1562" s="103" t="s">
        <v>3538</v>
      </c>
      <c r="B1562" s="101" t="s">
        <v>2068</v>
      </c>
      <c r="C1562" s="101" t="s">
        <v>3991</v>
      </c>
      <c r="D1562" s="101" t="s">
        <v>3327</v>
      </c>
      <c r="E1562" s="101" t="s">
        <v>3279</v>
      </c>
      <c r="F1562" s="102">
        <v>11.709999999999999</v>
      </c>
      <c r="G1562" s="102">
        <v>11.909999999999998</v>
      </c>
      <c r="H1562" s="102">
        <v>9.3699999999999992</v>
      </c>
      <c r="I1562" s="102"/>
      <c r="J1562" s="445"/>
      <c r="K1562" s="258">
        <f>ROUND(SUMIF('VGT-Bewegungsdaten'!B:B,A1562,'VGT-Bewegungsdaten'!D:D),3)</f>
        <v>0</v>
      </c>
      <c r="L1562" s="259">
        <f>ROUND(SUMIF('VGT-Bewegungsdaten'!B:B,$A1562,'VGT-Bewegungsdaten'!E:E),5)</f>
        <v>0</v>
      </c>
      <c r="N1562" s="298" t="s">
        <v>4918</v>
      </c>
      <c r="O1562" s="298" t="s">
        <v>4925</v>
      </c>
      <c r="P1562" s="261">
        <f>ROUND(SUMIF('AV-Bewegungsdaten'!B:B,A1562,'AV-Bewegungsdaten'!D:D),3)</f>
        <v>0</v>
      </c>
      <c r="Q1562" s="259">
        <f>ROUND(SUMIF('AV-Bewegungsdaten'!B:B,$A1562,'AV-Bewegungsdaten'!E:E),5)</f>
        <v>0</v>
      </c>
      <c r="S1562" s="444"/>
      <c r="T1562" s="444"/>
      <c r="U1562" s="261">
        <f>ROUND(SUMIF('DV-Bewegungsdaten'!B:B,A1562,'DV-Bewegungsdaten'!D:D),3)</f>
        <v>0</v>
      </c>
      <c r="V1562" s="259">
        <f>ROUND(SUMIF('DV-Bewegungsdaten'!B:B,A1562,'DV-Bewegungsdaten'!E:E),5)</f>
        <v>0</v>
      </c>
      <c r="X1562" s="444"/>
      <c r="Y1562" s="444"/>
      <c r="AK1562" s="305"/>
    </row>
    <row r="1563" spans="1:37" ht="15" customHeight="1" x14ac:dyDescent="0.25">
      <c r="A1563" s="103" t="s">
        <v>4301</v>
      </c>
      <c r="B1563" s="101" t="s">
        <v>2068</v>
      </c>
      <c r="C1563" s="101" t="s">
        <v>3991</v>
      </c>
      <c r="D1563" s="101" t="s">
        <v>4088</v>
      </c>
      <c r="E1563" s="101" t="s">
        <v>4040</v>
      </c>
      <c r="F1563" s="102">
        <v>11.68</v>
      </c>
      <c r="G1563" s="102">
        <v>11.879999999999999</v>
      </c>
      <c r="H1563" s="102">
        <v>9.34</v>
      </c>
      <c r="I1563" s="102"/>
      <c r="J1563" s="445"/>
      <c r="K1563" s="258">
        <f>ROUND(SUMIF('VGT-Bewegungsdaten'!B:B,A1563,'VGT-Bewegungsdaten'!D:D),3)</f>
        <v>0</v>
      </c>
      <c r="L1563" s="259">
        <f>ROUND(SUMIF('VGT-Bewegungsdaten'!B:B,$A1563,'VGT-Bewegungsdaten'!E:E),5)</f>
        <v>0</v>
      </c>
      <c r="N1563" s="298" t="s">
        <v>4918</v>
      </c>
      <c r="O1563" s="298" t="s">
        <v>4925</v>
      </c>
      <c r="P1563" s="261">
        <f>ROUND(SUMIF('AV-Bewegungsdaten'!B:B,A1563,'AV-Bewegungsdaten'!D:D),3)</f>
        <v>0</v>
      </c>
      <c r="Q1563" s="259">
        <f>ROUND(SUMIF('AV-Bewegungsdaten'!B:B,$A1563,'AV-Bewegungsdaten'!E:E),5)</f>
        <v>0</v>
      </c>
      <c r="S1563" s="444"/>
      <c r="T1563" s="444"/>
      <c r="U1563" s="261">
        <f>ROUND(SUMIF('DV-Bewegungsdaten'!B:B,A1563,'DV-Bewegungsdaten'!D:D),3)</f>
        <v>0</v>
      </c>
      <c r="V1563" s="259">
        <f>ROUND(SUMIF('DV-Bewegungsdaten'!B:B,A1563,'DV-Bewegungsdaten'!E:E),5)</f>
        <v>0</v>
      </c>
      <c r="X1563" s="444"/>
      <c r="Y1563" s="444"/>
      <c r="AK1563" s="305"/>
    </row>
    <row r="1564" spans="1:37" ht="15" customHeight="1" x14ac:dyDescent="0.25">
      <c r="A1564" s="103" t="s">
        <v>2515</v>
      </c>
      <c r="B1564" s="101" t="s">
        <v>2068</v>
      </c>
      <c r="C1564" s="101" t="s">
        <v>3991</v>
      </c>
      <c r="D1564" s="101" t="s">
        <v>2424</v>
      </c>
      <c r="E1564" s="101" t="s">
        <v>2443</v>
      </c>
      <c r="F1564" s="102">
        <v>12.77</v>
      </c>
      <c r="G1564" s="102">
        <v>12.969999999999999</v>
      </c>
      <c r="H1564" s="102">
        <v>10.220000000000001</v>
      </c>
      <c r="I1564" s="102"/>
      <c r="J1564" s="445"/>
      <c r="K1564" s="258">
        <f>ROUND(SUMIF('VGT-Bewegungsdaten'!B:B,A1564,'VGT-Bewegungsdaten'!D:D),3)</f>
        <v>0</v>
      </c>
      <c r="L1564" s="259">
        <f>ROUND(SUMIF('VGT-Bewegungsdaten'!B:B,$A1564,'VGT-Bewegungsdaten'!E:E),5)</f>
        <v>0</v>
      </c>
      <c r="N1564" s="298" t="s">
        <v>4918</v>
      </c>
      <c r="O1564" s="298" t="s">
        <v>4925</v>
      </c>
      <c r="P1564" s="261">
        <f>ROUND(SUMIF('AV-Bewegungsdaten'!B:B,A1564,'AV-Bewegungsdaten'!D:D),3)</f>
        <v>0</v>
      </c>
      <c r="Q1564" s="259">
        <f>ROUND(SUMIF('AV-Bewegungsdaten'!B:B,$A1564,'AV-Bewegungsdaten'!E:E),5)</f>
        <v>0</v>
      </c>
      <c r="S1564" s="444"/>
      <c r="T1564" s="444"/>
      <c r="U1564" s="261">
        <f>ROUND(SUMIF('DV-Bewegungsdaten'!B:B,A1564,'DV-Bewegungsdaten'!D:D),3)</f>
        <v>0</v>
      </c>
      <c r="V1564" s="259">
        <f>ROUND(SUMIF('DV-Bewegungsdaten'!B:B,A1564,'DV-Bewegungsdaten'!E:E),5)</f>
        <v>0</v>
      </c>
      <c r="X1564" s="444"/>
      <c r="Y1564" s="444"/>
      <c r="AK1564" s="305"/>
    </row>
    <row r="1565" spans="1:37" ht="15" customHeight="1" x14ac:dyDescent="0.25">
      <c r="A1565" s="103" t="s">
        <v>6793</v>
      </c>
      <c r="B1565" s="101" t="s">
        <v>2068</v>
      </c>
      <c r="C1565" s="101" t="s">
        <v>3991</v>
      </c>
      <c r="D1565" s="101" t="s">
        <v>6577</v>
      </c>
      <c r="E1565" s="101" t="s">
        <v>6372</v>
      </c>
      <c r="F1565" s="102">
        <v>15.54</v>
      </c>
      <c r="G1565" s="102">
        <v>15.74</v>
      </c>
      <c r="H1565" s="102">
        <v>12.43</v>
      </c>
      <c r="I1565" s="102"/>
      <c r="J1565" s="445"/>
      <c r="K1565" s="258">
        <f>ROUND(SUMIF('VGT-Bewegungsdaten'!B:B,A1565,'VGT-Bewegungsdaten'!D:D),3)</f>
        <v>0</v>
      </c>
      <c r="L1565" s="259">
        <f>ROUND(SUMIF('VGT-Bewegungsdaten'!B:B,$A1565,'VGT-Bewegungsdaten'!E:E),5)</f>
        <v>0</v>
      </c>
      <c r="N1565" s="298" t="s">
        <v>4918</v>
      </c>
      <c r="O1565" s="298" t="s">
        <v>4925</v>
      </c>
      <c r="P1565" s="261">
        <f>ROUND(SUMIF('AV-Bewegungsdaten'!B:B,A1565,'AV-Bewegungsdaten'!D:D),3)</f>
        <v>0</v>
      </c>
      <c r="Q1565" s="259">
        <f>ROUND(SUMIF('AV-Bewegungsdaten'!B:B,$A1565,'AV-Bewegungsdaten'!E:E),5)</f>
        <v>0</v>
      </c>
      <c r="S1565" s="444"/>
      <c r="T1565" s="444"/>
      <c r="U1565" s="261">
        <f>ROUND(SUMIF('DV-Bewegungsdaten'!B:B,A1565,'DV-Bewegungsdaten'!D:D),3)</f>
        <v>0</v>
      </c>
      <c r="V1565" s="259">
        <f>ROUND(SUMIF('DV-Bewegungsdaten'!B:B,A1565,'DV-Bewegungsdaten'!E:E),5)</f>
        <v>0</v>
      </c>
      <c r="X1565" s="444"/>
      <c r="Y1565" s="444"/>
      <c r="AK1565" s="305"/>
    </row>
    <row r="1566" spans="1:37" ht="15" customHeight="1" x14ac:dyDescent="0.25">
      <c r="A1566" s="103" t="s">
        <v>2516</v>
      </c>
      <c r="B1566" s="101" t="s">
        <v>2068</v>
      </c>
      <c r="C1566" s="101" t="s">
        <v>3991</v>
      </c>
      <c r="D1566" s="101" t="s">
        <v>2477</v>
      </c>
      <c r="E1566" s="101" t="s">
        <v>2446</v>
      </c>
      <c r="F1566" s="102">
        <v>14.77</v>
      </c>
      <c r="G1566" s="102">
        <v>14.969999999999999</v>
      </c>
      <c r="H1566" s="102">
        <v>11.82</v>
      </c>
      <c r="I1566" s="102"/>
      <c r="J1566" s="445"/>
      <c r="K1566" s="258">
        <f>ROUND(SUMIF('VGT-Bewegungsdaten'!B:B,A1566,'VGT-Bewegungsdaten'!D:D),3)</f>
        <v>0</v>
      </c>
      <c r="L1566" s="259">
        <f>ROUND(SUMIF('VGT-Bewegungsdaten'!B:B,$A1566,'VGT-Bewegungsdaten'!E:E),5)</f>
        <v>0</v>
      </c>
      <c r="N1566" s="298" t="s">
        <v>4918</v>
      </c>
      <c r="O1566" s="298" t="s">
        <v>4925</v>
      </c>
      <c r="P1566" s="261">
        <f>ROUND(SUMIF('AV-Bewegungsdaten'!B:B,A1566,'AV-Bewegungsdaten'!D:D),3)</f>
        <v>0</v>
      </c>
      <c r="Q1566" s="259">
        <f>ROUND(SUMIF('AV-Bewegungsdaten'!B:B,$A1566,'AV-Bewegungsdaten'!E:E),5)</f>
        <v>0</v>
      </c>
      <c r="S1566" s="444"/>
      <c r="T1566" s="444"/>
      <c r="U1566" s="261">
        <f>ROUND(SUMIF('DV-Bewegungsdaten'!B:B,A1566,'DV-Bewegungsdaten'!D:D),3)</f>
        <v>0</v>
      </c>
      <c r="V1566" s="259">
        <f>ROUND(SUMIF('DV-Bewegungsdaten'!B:B,A1566,'DV-Bewegungsdaten'!E:E),5)</f>
        <v>0</v>
      </c>
      <c r="X1566" s="444"/>
      <c r="Y1566" s="444"/>
      <c r="AK1566" s="305"/>
    </row>
    <row r="1567" spans="1:37" ht="15" customHeight="1" x14ac:dyDescent="0.25">
      <c r="A1567" s="103" t="s">
        <v>347</v>
      </c>
      <c r="B1567" s="101" t="s">
        <v>2068</v>
      </c>
      <c r="C1567" s="101" t="s">
        <v>3991</v>
      </c>
      <c r="D1567" s="101" t="s">
        <v>561</v>
      </c>
      <c r="E1567" s="101" t="s">
        <v>1536</v>
      </c>
      <c r="F1567" s="102">
        <v>15.77</v>
      </c>
      <c r="G1567" s="102">
        <v>15.969999999999999</v>
      </c>
      <c r="H1567" s="102">
        <v>12.62</v>
      </c>
      <c r="I1567" s="102"/>
      <c r="J1567" s="445"/>
      <c r="K1567" s="258">
        <f>ROUND(SUMIF('VGT-Bewegungsdaten'!B:B,A1567,'VGT-Bewegungsdaten'!D:D),3)</f>
        <v>0</v>
      </c>
      <c r="L1567" s="259">
        <f>ROUND(SUMIF('VGT-Bewegungsdaten'!B:B,$A1567,'VGT-Bewegungsdaten'!E:E),5)</f>
        <v>0</v>
      </c>
      <c r="N1567" s="298" t="s">
        <v>4918</v>
      </c>
      <c r="O1567" s="298" t="s">
        <v>4925</v>
      </c>
      <c r="P1567" s="261">
        <f>ROUND(SUMIF('AV-Bewegungsdaten'!B:B,A1567,'AV-Bewegungsdaten'!D:D),3)</f>
        <v>0</v>
      </c>
      <c r="Q1567" s="259">
        <f>ROUND(SUMIF('AV-Bewegungsdaten'!B:B,$A1567,'AV-Bewegungsdaten'!E:E),5)</f>
        <v>0</v>
      </c>
      <c r="S1567" s="444"/>
      <c r="T1567" s="444"/>
      <c r="U1567" s="261">
        <f>ROUND(SUMIF('DV-Bewegungsdaten'!B:B,A1567,'DV-Bewegungsdaten'!D:D),3)</f>
        <v>0</v>
      </c>
      <c r="V1567" s="259">
        <f>ROUND(SUMIF('DV-Bewegungsdaten'!B:B,A1567,'DV-Bewegungsdaten'!E:E),5)</f>
        <v>0</v>
      </c>
      <c r="X1567" s="444"/>
      <c r="Y1567" s="444"/>
      <c r="AK1567" s="305"/>
    </row>
    <row r="1568" spans="1:37" ht="15" customHeight="1" x14ac:dyDescent="0.25">
      <c r="A1568" s="103" t="s">
        <v>2796</v>
      </c>
      <c r="B1568" s="101" t="s">
        <v>2068</v>
      </c>
      <c r="C1568" s="101" t="s">
        <v>3991</v>
      </c>
      <c r="D1568" s="101" t="s">
        <v>2735</v>
      </c>
      <c r="E1568" s="101" t="s">
        <v>2536</v>
      </c>
      <c r="F1568" s="102">
        <v>15.74</v>
      </c>
      <c r="G1568" s="102">
        <v>15.94</v>
      </c>
      <c r="H1568" s="102">
        <v>12.59</v>
      </c>
      <c r="I1568" s="102"/>
      <c r="J1568" s="445"/>
      <c r="K1568" s="258">
        <f>ROUND(SUMIF('VGT-Bewegungsdaten'!B:B,A1568,'VGT-Bewegungsdaten'!D:D),3)</f>
        <v>0</v>
      </c>
      <c r="L1568" s="259">
        <f>ROUND(SUMIF('VGT-Bewegungsdaten'!B:B,$A1568,'VGT-Bewegungsdaten'!E:E),5)</f>
        <v>0</v>
      </c>
      <c r="N1568" s="298" t="s">
        <v>4918</v>
      </c>
      <c r="O1568" s="298" t="s">
        <v>4925</v>
      </c>
      <c r="P1568" s="261">
        <f>ROUND(SUMIF('AV-Bewegungsdaten'!B:B,A1568,'AV-Bewegungsdaten'!D:D),3)</f>
        <v>0</v>
      </c>
      <c r="Q1568" s="259">
        <f>ROUND(SUMIF('AV-Bewegungsdaten'!B:B,$A1568,'AV-Bewegungsdaten'!E:E),5)</f>
        <v>0</v>
      </c>
      <c r="S1568" s="444"/>
      <c r="T1568" s="444"/>
      <c r="U1568" s="261">
        <f>ROUND(SUMIF('DV-Bewegungsdaten'!B:B,A1568,'DV-Bewegungsdaten'!D:D),3)</f>
        <v>0</v>
      </c>
      <c r="V1568" s="259">
        <f>ROUND(SUMIF('DV-Bewegungsdaten'!B:B,A1568,'DV-Bewegungsdaten'!E:E),5)</f>
        <v>0</v>
      </c>
      <c r="X1568" s="444"/>
      <c r="Y1568" s="444"/>
      <c r="AK1568" s="305"/>
    </row>
    <row r="1569" spans="1:37" ht="15" customHeight="1" x14ac:dyDescent="0.25">
      <c r="A1569" s="103" t="s">
        <v>3539</v>
      </c>
      <c r="B1569" s="101" t="s">
        <v>2068</v>
      </c>
      <c r="C1569" s="101" t="s">
        <v>3991</v>
      </c>
      <c r="D1569" s="101" t="s">
        <v>3478</v>
      </c>
      <c r="E1569" s="101" t="s">
        <v>3279</v>
      </c>
      <c r="F1569" s="102">
        <v>15.709999999999999</v>
      </c>
      <c r="G1569" s="102">
        <v>15.909999999999998</v>
      </c>
      <c r="H1569" s="102">
        <v>12.57</v>
      </c>
      <c r="I1569" s="102"/>
      <c r="J1569" s="445"/>
      <c r="K1569" s="258">
        <f>ROUND(SUMIF('VGT-Bewegungsdaten'!B:B,A1569,'VGT-Bewegungsdaten'!D:D),3)</f>
        <v>0</v>
      </c>
      <c r="L1569" s="259">
        <f>ROUND(SUMIF('VGT-Bewegungsdaten'!B:B,$A1569,'VGT-Bewegungsdaten'!E:E),5)</f>
        <v>0</v>
      </c>
      <c r="N1569" s="298" t="s">
        <v>4918</v>
      </c>
      <c r="O1569" s="298" t="s">
        <v>4925</v>
      </c>
      <c r="P1569" s="261">
        <f>ROUND(SUMIF('AV-Bewegungsdaten'!B:B,A1569,'AV-Bewegungsdaten'!D:D),3)</f>
        <v>0</v>
      </c>
      <c r="Q1569" s="259">
        <f>ROUND(SUMIF('AV-Bewegungsdaten'!B:B,$A1569,'AV-Bewegungsdaten'!E:E),5)</f>
        <v>0</v>
      </c>
      <c r="S1569" s="444"/>
      <c r="T1569" s="444"/>
      <c r="U1569" s="261">
        <f>ROUND(SUMIF('DV-Bewegungsdaten'!B:B,A1569,'DV-Bewegungsdaten'!D:D),3)</f>
        <v>0</v>
      </c>
      <c r="V1569" s="259">
        <f>ROUND(SUMIF('DV-Bewegungsdaten'!B:B,A1569,'DV-Bewegungsdaten'!E:E),5)</f>
        <v>0</v>
      </c>
      <c r="X1569" s="444"/>
      <c r="Y1569" s="444"/>
      <c r="AK1569" s="305"/>
    </row>
    <row r="1570" spans="1:37" ht="15" customHeight="1" x14ac:dyDescent="0.25">
      <c r="A1570" s="103" t="s">
        <v>4302</v>
      </c>
      <c r="B1570" s="101" t="s">
        <v>2068</v>
      </c>
      <c r="C1570" s="101" t="s">
        <v>3991</v>
      </c>
      <c r="D1570" s="101" t="s">
        <v>4240</v>
      </c>
      <c r="E1570" s="101" t="s">
        <v>4040</v>
      </c>
      <c r="F1570" s="102">
        <v>15.68</v>
      </c>
      <c r="G1570" s="102">
        <v>15.879999999999999</v>
      </c>
      <c r="H1570" s="102">
        <v>12.54</v>
      </c>
      <c r="I1570" s="102"/>
      <c r="J1570" s="445"/>
      <c r="K1570" s="258">
        <f>ROUND(SUMIF('VGT-Bewegungsdaten'!B:B,A1570,'VGT-Bewegungsdaten'!D:D),3)</f>
        <v>0</v>
      </c>
      <c r="L1570" s="259">
        <f>ROUND(SUMIF('VGT-Bewegungsdaten'!B:B,$A1570,'VGT-Bewegungsdaten'!E:E),5)</f>
        <v>0</v>
      </c>
      <c r="N1570" s="298" t="s">
        <v>4918</v>
      </c>
      <c r="O1570" s="298" t="s">
        <v>4925</v>
      </c>
      <c r="P1570" s="261">
        <f>ROUND(SUMIF('AV-Bewegungsdaten'!B:B,A1570,'AV-Bewegungsdaten'!D:D),3)</f>
        <v>0</v>
      </c>
      <c r="Q1570" s="259">
        <f>ROUND(SUMIF('AV-Bewegungsdaten'!B:B,$A1570,'AV-Bewegungsdaten'!E:E),5)</f>
        <v>0</v>
      </c>
      <c r="S1570" s="444"/>
      <c r="T1570" s="444"/>
      <c r="U1570" s="261">
        <f>ROUND(SUMIF('DV-Bewegungsdaten'!B:B,A1570,'DV-Bewegungsdaten'!D:D),3)</f>
        <v>0</v>
      </c>
      <c r="V1570" s="259">
        <f>ROUND(SUMIF('DV-Bewegungsdaten'!B:B,A1570,'DV-Bewegungsdaten'!E:E),5)</f>
        <v>0</v>
      </c>
      <c r="X1570" s="444"/>
      <c r="Y1570" s="444"/>
      <c r="AK1570" s="305"/>
    </row>
    <row r="1571" spans="1:37" ht="15" customHeight="1" x14ac:dyDescent="0.25">
      <c r="A1571" s="103" t="s">
        <v>2517</v>
      </c>
      <c r="B1571" s="101" t="s">
        <v>2068</v>
      </c>
      <c r="C1571" s="101" t="s">
        <v>3991</v>
      </c>
      <c r="D1571" s="101" t="s">
        <v>2426</v>
      </c>
      <c r="E1571" s="101" t="s">
        <v>2443</v>
      </c>
      <c r="F1571" s="102">
        <v>11.27</v>
      </c>
      <c r="G1571" s="102">
        <v>11.469999999999999</v>
      </c>
      <c r="H1571" s="102">
        <v>9.02</v>
      </c>
      <c r="I1571" s="102"/>
      <c r="J1571" s="445"/>
      <c r="K1571" s="258">
        <f>ROUND(SUMIF('VGT-Bewegungsdaten'!B:B,A1571,'VGT-Bewegungsdaten'!D:D),3)</f>
        <v>0</v>
      </c>
      <c r="L1571" s="259">
        <f>ROUND(SUMIF('VGT-Bewegungsdaten'!B:B,$A1571,'VGT-Bewegungsdaten'!E:E),5)</f>
        <v>0</v>
      </c>
      <c r="N1571" s="298" t="s">
        <v>4918</v>
      </c>
      <c r="O1571" s="298" t="s">
        <v>4925</v>
      </c>
      <c r="P1571" s="261">
        <f>ROUND(SUMIF('AV-Bewegungsdaten'!B:B,A1571,'AV-Bewegungsdaten'!D:D),3)</f>
        <v>0</v>
      </c>
      <c r="Q1571" s="259">
        <f>ROUND(SUMIF('AV-Bewegungsdaten'!B:B,$A1571,'AV-Bewegungsdaten'!E:E),5)</f>
        <v>0</v>
      </c>
      <c r="S1571" s="444"/>
      <c r="T1571" s="444"/>
      <c r="U1571" s="261">
        <f>ROUND(SUMIF('DV-Bewegungsdaten'!B:B,A1571,'DV-Bewegungsdaten'!D:D),3)</f>
        <v>0</v>
      </c>
      <c r="V1571" s="259">
        <f>ROUND(SUMIF('DV-Bewegungsdaten'!B:B,A1571,'DV-Bewegungsdaten'!E:E),5)</f>
        <v>0</v>
      </c>
      <c r="X1571" s="444"/>
      <c r="Y1571" s="444"/>
      <c r="AK1571" s="305"/>
    </row>
    <row r="1572" spans="1:37" ht="15" customHeight="1" x14ac:dyDescent="0.25">
      <c r="A1572" s="103" t="s">
        <v>2518</v>
      </c>
      <c r="B1572" s="101" t="s">
        <v>2068</v>
      </c>
      <c r="C1572" s="101" t="s">
        <v>3991</v>
      </c>
      <c r="D1572" s="101" t="s">
        <v>2480</v>
      </c>
      <c r="E1572" s="101" t="s">
        <v>2446</v>
      </c>
      <c r="F1572" s="102">
        <v>13.27</v>
      </c>
      <c r="G1572" s="102">
        <v>13.469999999999999</v>
      </c>
      <c r="H1572" s="102">
        <v>10.62</v>
      </c>
      <c r="I1572" s="102"/>
      <c r="J1572" s="445"/>
      <c r="K1572" s="258">
        <f>ROUND(SUMIF('VGT-Bewegungsdaten'!B:B,A1572,'VGT-Bewegungsdaten'!D:D),3)</f>
        <v>0</v>
      </c>
      <c r="L1572" s="259">
        <f>ROUND(SUMIF('VGT-Bewegungsdaten'!B:B,$A1572,'VGT-Bewegungsdaten'!E:E),5)</f>
        <v>0</v>
      </c>
      <c r="N1572" s="298" t="s">
        <v>4918</v>
      </c>
      <c r="O1572" s="298" t="s">
        <v>4925</v>
      </c>
      <c r="P1572" s="261">
        <f>ROUND(SUMIF('AV-Bewegungsdaten'!B:B,A1572,'AV-Bewegungsdaten'!D:D),3)</f>
        <v>0</v>
      </c>
      <c r="Q1572" s="259">
        <f>ROUND(SUMIF('AV-Bewegungsdaten'!B:B,$A1572,'AV-Bewegungsdaten'!E:E),5)</f>
        <v>0</v>
      </c>
      <c r="S1572" s="444"/>
      <c r="T1572" s="444"/>
      <c r="U1572" s="261">
        <f>ROUND(SUMIF('DV-Bewegungsdaten'!B:B,A1572,'DV-Bewegungsdaten'!D:D),3)</f>
        <v>0</v>
      </c>
      <c r="V1572" s="259">
        <f>ROUND(SUMIF('DV-Bewegungsdaten'!B:B,A1572,'DV-Bewegungsdaten'!E:E),5)</f>
        <v>0</v>
      </c>
      <c r="X1572" s="444"/>
      <c r="Y1572" s="444"/>
      <c r="AK1572" s="305"/>
    </row>
    <row r="1573" spans="1:37" ht="15" customHeight="1" x14ac:dyDescent="0.25">
      <c r="A1573" s="103" t="s">
        <v>348</v>
      </c>
      <c r="B1573" s="101" t="s">
        <v>2068</v>
      </c>
      <c r="C1573" s="101" t="s">
        <v>3991</v>
      </c>
      <c r="D1573" s="101" t="s">
        <v>563</v>
      </c>
      <c r="E1573" s="101" t="s">
        <v>1536</v>
      </c>
      <c r="F1573" s="102">
        <v>14.27</v>
      </c>
      <c r="G1573" s="102">
        <v>14.469999999999999</v>
      </c>
      <c r="H1573" s="102">
        <v>11.42</v>
      </c>
      <c r="I1573" s="102"/>
      <c r="J1573" s="445"/>
      <c r="K1573" s="258">
        <f>ROUND(SUMIF('VGT-Bewegungsdaten'!B:B,A1573,'VGT-Bewegungsdaten'!D:D),3)</f>
        <v>0</v>
      </c>
      <c r="L1573" s="259">
        <f>ROUND(SUMIF('VGT-Bewegungsdaten'!B:B,$A1573,'VGT-Bewegungsdaten'!E:E),5)</f>
        <v>0</v>
      </c>
      <c r="N1573" s="298" t="s">
        <v>4918</v>
      </c>
      <c r="O1573" s="298" t="s">
        <v>4925</v>
      </c>
      <c r="P1573" s="261">
        <f>ROUND(SUMIF('AV-Bewegungsdaten'!B:B,A1573,'AV-Bewegungsdaten'!D:D),3)</f>
        <v>0</v>
      </c>
      <c r="Q1573" s="259">
        <f>ROUND(SUMIF('AV-Bewegungsdaten'!B:B,$A1573,'AV-Bewegungsdaten'!E:E),5)</f>
        <v>0</v>
      </c>
      <c r="S1573" s="444"/>
      <c r="T1573" s="444"/>
      <c r="U1573" s="261">
        <f>ROUND(SUMIF('DV-Bewegungsdaten'!B:B,A1573,'DV-Bewegungsdaten'!D:D),3)</f>
        <v>0</v>
      </c>
      <c r="V1573" s="259">
        <f>ROUND(SUMIF('DV-Bewegungsdaten'!B:B,A1573,'DV-Bewegungsdaten'!E:E),5)</f>
        <v>0</v>
      </c>
      <c r="X1573" s="444"/>
      <c r="Y1573" s="444"/>
      <c r="AK1573" s="305"/>
    </row>
    <row r="1574" spans="1:37" ht="15" customHeight="1" x14ac:dyDescent="0.25">
      <c r="A1574" s="103" t="s">
        <v>2797</v>
      </c>
      <c r="B1574" s="101" t="s">
        <v>2068</v>
      </c>
      <c r="C1574" s="101" t="s">
        <v>3991</v>
      </c>
      <c r="D1574" s="101" t="s">
        <v>2737</v>
      </c>
      <c r="E1574" s="101" t="s">
        <v>2536</v>
      </c>
      <c r="F1574" s="102">
        <v>14.24</v>
      </c>
      <c r="G1574" s="102">
        <v>14.44</v>
      </c>
      <c r="H1574" s="102">
        <v>11.39</v>
      </c>
      <c r="I1574" s="102"/>
      <c r="J1574" s="445"/>
      <c r="K1574" s="258">
        <f>ROUND(SUMIF('VGT-Bewegungsdaten'!B:B,A1574,'VGT-Bewegungsdaten'!D:D),3)</f>
        <v>0</v>
      </c>
      <c r="L1574" s="259">
        <f>ROUND(SUMIF('VGT-Bewegungsdaten'!B:B,$A1574,'VGT-Bewegungsdaten'!E:E),5)</f>
        <v>0</v>
      </c>
      <c r="N1574" s="298" t="s">
        <v>4918</v>
      </c>
      <c r="O1574" s="298" t="s">
        <v>4925</v>
      </c>
      <c r="P1574" s="261">
        <f>ROUND(SUMIF('AV-Bewegungsdaten'!B:B,A1574,'AV-Bewegungsdaten'!D:D),3)</f>
        <v>0</v>
      </c>
      <c r="Q1574" s="259">
        <f>ROUND(SUMIF('AV-Bewegungsdaten'!B:B,$A1574,'AV-Bewegungsdaten'!E:E),5)</f>
        <v>0</v>
      </c>
      <c r="S1574" s="444"/>
      <c r="T1574" s="444"/>
      <c r="U1574" s="261">
        <f>ROUND(SUMIF('DV-Bewegungsdaten'!B:B,A1574,'DV-Bewegungsdaten'!D:D),3)</f>
        <v>0</v>
      </c>
      <c r="V1574" s="259">
        <f>ROUND(SUMIF('DV-Bewegungsdaten'!B:B,A1574,'DV-Bewegungsdaten'!E:E),5)</f>
        <v>0</v>
      </c>
      <c r="X1574" s="444"/>
      <c r="Y1574" s="444"/>
      <c r="AK1574" s="305"/>
    </row>
    <row r="1575" spans="1:37" ht="15" customHeight="1" x14ac:dyDescent="0.25">
      <c r="A1575" s="103" t="s">
        <v>3540</v>
      </c>
      <c r="B1575" s="101" t="s">
        <v>2068</v>
      </c>
      <c r="C1575" s="101" t="s">
        <v>3991</v>
      </c>
      <c r="D1575" s="101" t="s">
        <v>3480</v>
      </c>
      <c r="E1575" s="101" t="s">
        <v>3279</v>
      </c>
      <c r="F1575" s="102">
        <v>14.209999999999999</v>
      </c>
      <c r="G1575" s="102">
        <v>14.409999999999998</v>
      </c>
      <c r="H1575" s="102">
        <v>11.37</v>
      </c>
      <c r="I1575" s="102"/>
      <c r="J1575" s="445"/>
      <c r="K1575" s="258">
        <f>ROUND(SUMIF('VGT-Bewegungsdaten'!B:B,A1575,'VGT-Bewegungsdaten'!D:D),3)</f>
        <v>0</v>
      </c>
      <c r="L1575" s="259">
        <f>ROUND(SUMIF('VGT-Bewegungsdaten'!B:B,$A1575,'VGT-Bewegungsdaten'!E:E),5)</f>
        <v>0</v>
      </c>
      <c r="N1575" s="298" t="s">
        <v>4918</v>
      </c>
      <c r="O1575" s="298" t="s">
        <v>4925</v>
      </c>
      <c r="P1575" s="261">
        <f>ROUND(SUMIF('AV-Bewegungsdaten'!B:B,A1575,'AV-Bewegungsdaten'!D:D),3)</f>
        <v>0</v>
      </c>
      <c r="Q1575" s="259">
        <f>ROUND(SUMIF('AV-Bewegungsdaten'!B:B,$A1575,'AV-Bewegungsdaten'!E:E),5)</f>
        <v>0</v>
      </c>
      <c r="S1575" s="444"/>
      <c r="T1575" s="444"/>
      <c r="U1575" s="261">
        <f>ROUND(SUMIF('DV-Bewegungsdaten'!B:B,A1575,'DV-Bewegungsdaten'!D:D),3)</f>
        <v>0</v>
      </c>
      <c r="V1575" s="259">
        <f>ROUND(SUMIF('DV-Bewegungsdaten'!B:B,A1575,'DV-Bewegungsdaten'!E:E),5)</f>
        <v>0</v>
      </c>
      <c r="X1575" s="444"/>
      <c r="Y1575" s="444"/>
      <c r="AK1575" s="305"/>
    </row>
    <row r="1576" spans="1:37" ht="15" customHeight="1" x14ac:dyDescent="0.25">
      <c r="A1576" s="103" t="s">
        <v>4303</v>
      </c>
      <c r="B1576" s="101" t="s">
        <v>2068</v>
      </c>
      <c r="C1576" s="101" t="s">
        <v>3991</v>
      </c>
      <c r="D1576" s="101" t="s">
        <v>4242</v>
      </c>
      <c r="E1576" s="101" t="s">
        <v>4040</v>
      </c>
      <c r="F1576" s="102">
        <v>14.18</v>
      </c>
      <c r="G1576" s="102">
        <v>14.379999999999999</v>
      </c>
      <c r="H1576" s="102">
        <v>11.34</v>
      </c>
      <c r="I1576" s="102"/>
      <c r="J1576" s="445"/>
      <c r="K1576" s="258">
        <f>ROUND(SUMIF('VGT-Bewegungsdaten'!B:B,A1576,'VGT-Bewegungsdaten'!D:D),3)</f>
        <v>0</v>
      </c>
      <c r="L1576" s="259">
        <f>ROUND(SUMIF('VGT-Bewegungsdaten'!B:B,$A1576,'VGT-Bewegungsdaten'!E:E),5)</f>
        <v>0</v>
      </c>
      <c r="N1576" s="298" t="s">
        <v>4918</v>
      </c>
      <c r="O1576" s="298" t="s">
        <v>4925</v>
      </c>
      <c r="P1576" s="261">
        <f>ROUND(SUMIF('AV-Bewegungsdaten'!B:B,A1576,'AV-Bewegungsdaten'!D:D),3)</f>
        <v>0</v>
      </c>
      <c r="Q1576" s="259">
        <f>ROUND(SUMIF('AV-Bewegungsdaten'!B:B,$A1576,'AV-Bewegungsdaten'!E:E),5)</f>
        <v>0</v>
      </c>
      <c r="S1576" s="444"/>
      <c r="T1576" s="444"/>
      <c r="U1576" s="261">
        <f>ROUND(SUMIF('DV-Bewegungsdaten'!B:B,A1576,'DV-Bewegungsdaten'!D:D),3)</f>
        <v>0</v>
      </c>
      <c r="V1576" s="259">
        <f>ROUND(SUMIF('DV-Bewegungsdaten'!B:B,A1576,'DV-Bewegungsdaten'!E:E),5)</f>
        <v>0</v>
      </c>
      <c r="X1576" s="444"/>
      <c r="Y1576" s="444"/>
      <c r="AK1576" s="305"/>
    </row>
    <row r="1577" spans="1:37" ht="15" customHeight="1" x14ac:dyDescent="0.25">
      <c r="A1577" s="103" t="s">
        <v>2519</v>
      </c>
      <c r="B1577" s="101" t="s">
        <v>2068</v>
      </c>
      <c r="C1577" s="101" t="s">
        <v>3991</v>
      </c>
      <c r="D1577" s="101" t="s">
        <v>2482</v>
      </c>
      <c r="E1577" s="101" t="s">
        <v>2443</v>
      </c>
      <c r="F1577" s="102">
        <v>10.77</v>
      </c>
      <c r="G1577" s="102">
        <v>10.969999999999999</v>
      </c>
      <c r="H1577" s="102">
        <v>8.6199999999999992</v>
      </c>
      <c r="I1577" s="102"/>
      <c r="J1577" s="445"/>
      <c r="K1577" s="258">
        <f>ROUND(SUMIF('VGT-Bewegungsdaten'!B:B,A1577,'VGT-Bewegungsdaten'!D:D),3)</f>
        <v>0</v>
      </c>
      <c r="L1577" s="259">
        <f>ROUND(SUMIF('VGT-Bewegungsdaten'!B:B,$A1577,'VGT-Bewegungsdaten'!E:E),5)</f>
        <v>0</v>
      </c>
      <c r="N1577" s="298" t="s">
        <v>4918</v>
      </c>
      <c r="O1577" s="298" t="s">
        <v>4925</v>
      </c>
      <c r="P1577" s="261">
        <f>ROUND(SUMIF('AV-Bewegungsdaten'!B:B,A1577,'AV-Bewegungsdaten'!D:D),3)</f>
        <v>0</v>
      </c>
      <c r="Q1577" s="259">
        <f>ROUND(SUMIF('AV-Bewegungsdaten'!B:B,$A1577,'AV-Bewegungsdaten'!E:E),5)</f>
        <v>0</v>
      </c>
      <c r="S1577" s="444"/>
      <c r="T1577" s="444"/>
      <c r="U1577" s="261">
        <f>ROUND(SUMIF('DV-Bewegungsdaten'!B:B,A1577,'DV-Bewegungsdaten'!D:D),3)</f>
        <v>0</v>
      </c>
      <c r="V1577" s="259">
        <f>ROUND(SUMIF('DV-Bewegungsdaten'!B:B,A1577,'DV-Bewegungsdaten'!E:E),5)</f>
        <v>0</v>
      </c>
      <c r="X1577" s="444"/>
      <c r="Y1577" s="444"/>
      <c r="AK1577" s="305"/>
    </row>
    <row r="1578" spans="1:37" ht="15" customHeight="1" x14ac:dyDescent="0.25">
      <c r="A1578" s="103" t="s">
        <v>2520</v>
      </c>
      <c r="B1578" s="101" t="s">
        <v>2068</v>
      </c>
      <c r="C1578" s="101" t="s">
        <v>3991</v>
      </c>
      <c r="D1578" s="101" t="s">
        <v>2484</v>
      </c>
      <c r="E1578" s="101" t="s">
        <v>2446</v>
      </c>
      <c r="F1578" s="102">
        <v>12.77</v>
      </c>
      <c r="G1578" s="102">
        <v>12.969999999999999</v>
      </c>
      <c r="H1578" s="102">
        <v>10.220000000000001</v>
      </c>
      <c r="I1578" s="102"/>
      <c r="J1578" s="445"/>
      <c r="K1578" s="258">
        <f>ROUND(SUMIF('VGT-Bewegungsdaten'!B:B,A1578,'VGT-Bewegungsdaten'!D:D),3)</f>
        <v>0</v>
      </c>
      <c r="L1578" s="259">
        <f>ROUND(SUMIF('VGT-Bewegungsdaten'!B:B,$A1578,'VGT-Bewegungsdaten'!E:E),5)</f>
        <v>0</v>
      </c>
      <c r="N1578" s="298" t="s">
        <v>4918</v>
      </c>
      <c r="O1578" s="298" t="s">
        <v>4925</v>
      </c>
      <c r="P1578" s="261">
        <f>ROUND(SUMIF('AV-Bewegungsdaten'!B:B,A1578,'AV-Bewegungsdaten'!D:D),3)</f>
        <v>0</v>
      </c>
      <c r="Q1578" s="259">
        <f>ROUND(SUMIF('AV-Bewegungsdaten'!B:B,$A1578,'AV-Bewegungsdaten'!E:E),5)</f>
        <v>0</v>
      </c>
      <c r="S1578" s="444"/>
      <c r="T1578" s="444"/>
      <c r="U1578" s="261">
        <f>ROUND(SUMIF('DV-Bewegungsdaten'!B:B,A1578,'DV-Bewegungsdaten'!D:D),3)</f>
        <v>0</v>
      </c>
      <c r="V1578" s="259">
        <f>ROUND(SUMIF('DV-Bewegungsdaten'!B:B,A1578,'DV-Bewegungsdaten'!E:E),5)</f>
        <v>0</v>
      </c>
      <c r="X1578" s="444"/>
      <c r="Y1578" s="444"/>
      <c r="AK1578" s="305"/>
    </row>
    <row r="1579" spans="1:37" ht="15" customHeight="1" x14ac:dyDescent="0.25">
      <c r="A1579" s="103" t="s">
        <v>349</v>
      </c>
      <c r="B1579" s="101" t="s">
        <v>2068</v>
      </c>
      <c r="C1579" s="101" t="s">
        <v>3991</v>
      </c>
      <c r="D1579" s="101" t="s">
        <v>565</v>
      </c>
      <c r="E1579" s="101" t="s">
        <v>1536</v>
      </c>
      <c r="F1579" s="102">
        <v>13.77</v>
      </c>
      <c r="G1579" s="102">
        <v>13.969999999999999</v>
      </c>
      <c r="H1579" s="102">
        <v>11.02</v>
      </c>
      <c r="I1579" s="102"/>
      <c r="J1579" s="445"/>
      <c r="K1579" s="258">
        <f>ROUND(SUMIF('VGT-Bewegungsdaten'!B:B,A1579,'VGT-Bewegungsdaten'!D:D),3)</f>
        <v>0</v>
      </c>
      <c r="L1579" s="259">
        <f>ROUND(SUMIF('VGT-Bewegungsdaten'!B:B,$A1579,'VGT-Bewegungsdaten'!E:E),5)</f>
        <v>0</v>
      </c>
      <c r="N1579" s="298" t="s">
        <v>4918</v>
      </c>
      <c r="O1579" s="298" t="s">
        <v>4925</v>
      </c>
      <c r="P1579" s="261">
        <f>ROUND(SUMIF('AV-Bewegungsdaten'!B:B,A1579,'AV-Bewegungsdaten'!D:D),3)</f>
        <v>0</v>
      </c>
      <c r="Q1579" s="259">
        <f>ROUND(SUMIF('AV-Bewegungsdaten'!B:B,$A1579,'AV-Bewegungsdaten'!E:E),5)</f>
        <v>0</v>
      </c>
      <c r="S1579" s="444"/>
      <c r="T1579" s="444"/>
      <c r="U1579" s="261">
        <f>ROUND(SUMIF('DV-Bewegungsdaten'!B:B,A1579,'DV-Bewegungsdaten'!D:D),3)</f>
        <v>0</v>
      </c>
      <c r="V1579" s="259">
        <f>ROUND(SUMIF('DV-Bewegungsdaten'!B:B,A1579,'DV-Bewegungsdaten'!E:E),5)</f>
        <v>0</v>
      </c>
      <c r="X1579" s="444"/>
      <c r="Y1579" s="444"/>
      <c r="AK1579" s="305"/>
    </row>
    <row r="1580" spans="1:37" ht="15" customHeight="1" x14ac:dyDescent="0.25">
      <c r="A1580" s="103" t="s">
        <v>2798</v>
      </c>
      <c r="B1580" s="101" t="s">
        <v>2068</v>
      </c>
      <c r="C1580" s="101" t="s">
        <v>3991</v>
      </c>
      <c r="D1580" s="101" t="s">
        <v>2739</v>
      </c>
      <c r="E1580" s="101" t="s">
        <v>2536</v>
      </c>
      <c r="F1580" s="102">
        <v>13.74</v>
      </c>
      <c r="G1580" s="102">
        <v>13.94</v>
      </c>
      <c r="H1580" s="102">
        <v>10.99</v>
      </c>
      <c r="I1580" s="102"/>
      <c r="J1580" s="445"/>
      <c r="K1580" s="258">
        <f>ROUND(SUMIF('VGT-Bewegungsdaten'!B:B,A1580,'VGT-Bewegungsdaten'!D:D),3)</f>
        <v>0</v>
      </c>
      <c r="L1580" s="259">
        <f>ROUND(SUMIF('VGT-Bewegungsdaten'!B:B,$A1580,'VGT-Bewegungsdaten'!E:E),5)</f>
        <v>0</v>
      </c>
      <c r="N1580" s="298" t="s">
        <v>4918</v>
      </c>
      <c r="O1580" s="298" t="s">
        <v>4925</v>
      </c>
      <c r="P1580" s="261">
        <f>ROUND(SUMIF('AV-Bewegungsdaten'!B:B,A1580,'AV-Bewegungsdaten'!D:D),3)</f>
        <v>0</v>
      </c>
      <c r="Q1580" s="259">
        <f>ROUND(SUMIF('AV-Bewegungsdaten'!B:B,$A1580,'AV-Bewegungsdaten'!E:E),5)</f>
        <v>0</v>
      </c>
      <c r="S1580" s="444"/>
      <c r="T1580" s="444"/>
      <c r="U1580" s="261">
        <f>ROUND(SUMIF('DV-Bewegungsdaten'!B:B,A1580,'DV-Bewegungsdaten'!D:D),3)</f>
        <v>0</v>
      </c>
      <c r="V1580" s="259">
        <f>ROUND(SUMIF('DV-Bewegungsdaten'!B:B,A1580,'DV-Bewegungsdaten'!E:E),5)</f>
        <v>0</v>
      </c>
      <c r="X1580" s="444"/>
      <c r="Y1580" s="444"/>
      <c r="AK1580" s="305"/>
    </row>
    <row r="1581" spans="1:37" ht="15" customHeight="1" x14ac:dyDescent="0.25">
      <c r="A1581" s="103" t="s">
        <v>3541</v>
      </c>
      <c r="B1581" s="101" t="s">
        <v>2068</v>
      </c>
      <c r="C1581" s="101" t="s">
        <v>3991</v>
      </c>
      <c r="D1581" s="101" t="s">
        <v>3482</v>
      </c>
      <c r="E1581" s="101" t="s">
        <v>3279</v>
      </c>
      <c r="F1581" s="102">
        <v>13.709999999999999</v>
      </c>
      <c r="G1581" s="102">
        <v>13.909999999999998</v>
      </c>
      <c r="H1581" s="102">
        <v>10.97</v>
      </c>
      <c r="I1581" s="102"/>
      <c r="J1581" s="445"/>
      <c r="K1581" s="258">
        <f>ROUND(SUMIF('VGT-Bewegungsdaten'!B:B,A1581,'VGT-Bewegungsdaten'!D:D),3)</f>
        <v>0</v>
      </c>
      <c r="L1581" s="259">
        <f>ROUND(SUMIF('VGT-Bewegungsdaten'!B:B,$A1581,'VGT-Bewegungsdaten'!E:E),5)</f>
        <v>0</v>
      </c>
      <c r="N1581" s="298" t="s">
        <v>4918</v>
      </c>
      <c r="O1581" s="298" t="s">
        <v>4925</v>
      </c>
      <c r="P1581" s="261">
        <f>ROUND(SUMIF('AV-Bewegungsdaten'!B:B,A1581,'AV-Bewegungsdaten'!D:D),3)</f>
        <v>0</v>
      </c>
      <c r="Q1581" s="259">
        <f>ROUND(SUMIF('AV-Bewegungsdaten'!B:B,$A1581,'AV-Bewegungsdaten'!E:E),5)</f>
        <v>0</v>
      </c>
      <c r="S1581" s="444"/>
      <c r="T1581" s="444"/>
      <c r="U1581" s="261">
        <f>ROUND(SUMIF('DV-Bewegungsdaten'!B:B,A1581,'DV-Bewegungsdaten'!D:D),3)</f>
        <v>0</v>
      </c>
      <c r="V1581" s="259">
        <f>ROUND(SUMIF('DV-Bewegungsdaten'!B:B,A1581,'DV-Bewegungsdaten'!E:E),5)</f>
        <v>0</v>
      </c>
      <c r="X1581" s="444"/>
      <c r="Y1581" s="444"/>
      <c r="AK1581" s="305"/>
    </row>
    <row r="1582" spans="1:37" ht="15" customHeight="1" x14ac:dyDescent="0.25">
      <c r="A1582" s="103" t="s">
        <v>4304</v>
      </c>
      <c r="B1582" s="101" t="s">
        <v>2068</v>
      </c>
      <c r="C1582" s="101" t="s">
        <v>3991</v>
      </c>
      <c r="D1582" s="101" t="s">
        <v>4244</v>
      </c>
      <c r="E1582" s="101" t="s">
        <v>4040</v>
      </c>
      <c r="F1582" s="102">
        <v>13.68</v>
      </c>
      <c r="G1582" s="102">
        <v>13.879999999999999</v>
      </c>
      <c r="H1582" s="102">
        <v>10.94</v>
      </c>
      <c r="I1582" s="102"/>
      <c r="J1582" s="445"/>
      <c r="K1582" s="258">
        <f>ROUND(SUMIF('VGT-Bewegungsdaten'!B:B,A1582,'VGT-Bewegungsdaten'!D:D),3)</f>
        <v>0</v>
      </c>
      <c r="L1582" s="259">
        <f>ROUND(SUMIF('VGT-Bewegungsdaten'!B:B,$A1582,'VGT-Bewegungsdaten'!E:E),5)</f>
        <v>0</v>
      </c>
      <c r="N1582" s="298" t="s">
        <v>4918</v>
      </c>
      <c r="O1582" s="298" t="s">
        <v>4925</v>
      </c>
      <c r="P1582" s="261">
        <f>ROUND(SUMIF('AV-Bewegungsdaten'!B:B,A1582,'AV-Bewegungsdaten'!D:D),3)</f>
        <v>0</v>
      </c>
      <c r="Q1582" s="259">
        <f>ROUND(SUMIF('AV-Bewegungsdaten'!B:B,$A1582,'AV-Bewegungsdaten'!E:E),5)</f>
        <v>0</v>
      </c>
      <c r="S1582" s="444"/>
      <c r="T1582" s="444"/>
      <c r="U1582" s="261">
        <f>ROUND(SUMIF('DV-Bewegungsdaten'!B:B,A1582,'DV-Bewegungsdaten'!D:D),3)</f>
        <v>0</v>
      </c>
      <c r="V1582" s="259">
        <f>ROUND(SUMIF('DV-Bewegungsdaten'!B:B,A1582,'DV-Bewegungsdaten'!E:E),5)</f>
        <v>0</v>
      </c>
      <c r="X1582" s="444"/>
      <c r="Y1582" s="444"/>
      <c r="AK1582" s="305"/>
    </row>
    <row r="1583" spans="1:37" ht="15" customHeight="1" x14ac:dyDescent="0.25">
      <c r="A1583" s="103" t="s">
        <v>2521</v>
      </c>
      <c r="B1583" s="101" t="s">
        <v>2068</v>
      </c>
      <c r="C1583" s="101" t="s">
        <v>3991</v>
      </c>
      <c r="D1583" s="101" t="s">
        <v>2486</v>
      </c>
      <c r="E1583" s="101" t="s">
        <v>2443</v>
      </c>
      <c r="F1583" s="102">
        <v>14.77</v>
      </c>
      <c r="G1583" s="102">
        <v>14.969999999999999</v>
      </c>
      <c r="H1583" s="102">
        <v>11.82</v>
      </c>
      <c r="I1583" s="102"/>
      <c r="J1583" s="445"/>
      <c r="K1583" s="258">
        <f>ROUND(SUMIF('VGT-Bewegungsdaten'!B:B,A1583,'VGT-Bewegungsdaten'!D:D),3)</f>
        <v>0</v>
      </c>
      <c r="L1583" s="259">
        <f>ROUND(SUMIF('VGT-Bewegungsdaten'!B:B,$A1583,'VGT-Bewegungsdaten'!E:E),5)</f>
        <v>0</v>
      </c>
      <c r="N1583" s="298" t="s">
        <v>4918</v>
      </c>
      <c r="O1583" s="298" t="s">
        <v>4925</v>
      </c>
      <c r="P1583" s="261">
        <f>ROUND(SUMIF('AV-Bewegungsdaten'!B:B,A1583,'AV-Bewegungsdaten'!D:D),3)</f>
        <v>0</v>
      </c>
      <c r="Q1583" s="259">
        <f>ROUND(SUMIF('AV-Bewegungsdaten'!B:B,$A1583,'AV-Bewegungsdaten'!E:E),5)</f>
        <v>0</v>
      </c>
      <c r="S1583" s="444"/>
      <c r="T1583" s="444"/>
      <c r="U1583" s="261">
        <f>ROUND(SUMIF('DV-Bewegungsdaten'!B:B,A1583,'DV-Bewegungsdaten'!D:D),3)</f>
        <v>0</v>
      </c>
      <c r="V1583" s="259">
        <f>ROUND(SUMIF('DV-Bewegungsdaten'!B:B,A1583,'DV-Bewegungsdaten'!E:E),5)</f>
        <v>0</v>
      </c>
      <c r="X1583" s="444"/>
      <c r="Y1583" s="444"/>
      <c r="AK1583" s="305"/>
    </row>
    <row r="1584" spans="1:37" ht="15" customHeight="1" x14ac:dyDescent="0.25">
      <c r="A1584" s="103" t="s">
        <v>2522</v>
      </c>
      <c r="B1584" s="101" t="s">
        <v>2068</v>
      </c>
      <c r="C1584" s="101" t="s">
        <v>3991</v>
      </c>
      <c r="D1584" s="101" t="s">
        <v>2488</v>
      </c>
      <c r="E1584" s="101" t="s">
        <v>2446</v>
      </c>
      <c r="F1584" s="102">
        <v>16.77</v>
      </c>
      <c r="G1584" s="102">
        <v>16.97</v>
      </c>
      <c r="H1584" s="102">
        <v>13.42</v>
      </c>
      <c r="I1584" s="102"/>
      <c r="J1584" s="445"/>
      <c r="K1584" s="258">
        <f>ROUND(SUMIF('VGT-Bewegungsdaten'!B:B,A1584,'VGT-Bewegungsdaten'!D:D),3)</f>
        <v>0</v>
      </c>
      <c r="L1584" s="259">
        <f>ROUND(SUMIF('VGT-Bewegungsdaten'!B:B,$A1584,'VGT-Bewegungsdaten'!E:E),5)</f>
        <v>0</v>
      </c>
      <c r="N1584" s="298" t="s">
        <v>4918</v>
      </c>
      <c r="O1584" s="298" t="s">
        <v>4925</v>
      </c>
      <c r="P1584" s="261">
        <f>ROUND(SUMIF('AV-Bewegungsdaten'!B:B,A1584,'AV-Bewegungsdaten'!D:D),3)</f>
        <v>0</v>
      </c>
      <c r="Q1584" s="259">
        <f>ROUND(SUMIF('AV-Bewegungsdaten'!B:B,$A1584,'AV-Bewegungsdaten'!E:E),5)</f>
        <v>0</v>
      </c>
      <c r="S1584" s="444"/>
      <c r="T1584" s="444"/>
      <c r="U1584" s="261">
        <f>ROUND(SUMIF('DV-Bewegungsdaten'!B:B,A1584,'DV-Bewegungsdaten'!D:D),3)</f>
        <v>0</v>
      </c>
      <c r="V1584" s="259">
        <f>ROUND(SUMIF('DV-Bewegungsdaten'!B:B,A1584,'DV-Bewegungsdaten'!E:E),5)</f>
        <v>0</v>
      </c>
      <c r="X1584" s="444"/>
      <c r="Y1584" s="444"/>
      <c r="AK1584" s="305"/>
    </row>
    <row r="1585" spans="1:37" ht="15" customHeight="1" x14ac:dyDescent="0.25">
      <c r="A1585" s="103" t="s">
        <v>350</v>
      </c>
      <c r="B1585" s="101" t="s">
        <v>2068</v>
      </c>
      <c r="C1585" s="101" t="s">
        <v>3991</v>
      </c>
      <c r="D1585" s="101" t="s">
        <v>567</v>
      </c>
      <c r="E1585" s="101" t="s">
        <v>1536</v>
      </c>
      <c r="F1585" s="102">
        <v>17.77</v>
      </c>
      <c r="G1585" s="102">
        <v>17.97</v>
      </c>
      <c r="H1585" s="102">
        <v>14.22</v>
      </c>
      <c r="I1585" s="102"/>
      <c r="J1585" s="445"/>
      <c r="K1585" s="258">
        <f>ROUND(SUMIF('VGT-Bewegungsdaten'!B:B,A1585,'VGT-Bewegungsdaten'!D:D),3)</f>
        <v>0</v>
      </c>
      <c r="L1585" s="259">
        <f>ROUND(SUMIF('VGT-Bewegungsdaten'!B:B,$A1585,'VGT-Bewegungsdaten'!E:E),5)</f>
        <v>0</v>
      </c>
      <c r="N1585" s="298" t="s">
        <v>4918</v>
      </c>
      <c r="O1585" s="298" t="s">
        <v>4925</v>
      </c>
      <c r="P1585" s="261">
        <f>ROUND(SUMIF('AV-Bewegungsdaten'!B:B,A1585,'AV-Bewegungsdaten'!D:D),3)</f>
        <v>0</v>
      </c>
      <c r="Q1585" s="259">
        <f>ROUND(SUMIF('AV-Bewegungsdaten'!B:B,$A1585,'AV-Bewegungsdaten'!E:E),5)</f>
        <v>0</v>
      </c>
      <c r="S1585" s="444"/>
      <c r="T1585" s="444"/>
      <c r="U1585" s="261">
        <f>ROUND(SUMIF('DV-Bewegungsdaten'!B:B,A1585,'DV-Bewegungsdaten'!D:D),3)</f>
        <v>0</v>
      </c>
      <c r="V1585" s="259">
        <f>ROUND(SUMIF('DV-Bewegungsdaten'!B:B,A1585,'DV-Bewegungsdaten'!E:E),5)</f>
        <v>0</v>
      </c>
      <c r="X1585" s="444"/>
      <c r="Y1585" s="444"/>
      <c r="AK1585" s="305"/>
    </row>
    <row r="1586" spans="1:37" ht="15" customHeight="1" x14ac:dyDescent="0.25">
      <c r="A1586" s="103" t="s">
        <v>2799</v>
      </c>
      <c r="B1586" s="101" t="s">
        <v>2068</v>
      </c>
      <c r="C1586" s="101" t="s">
        <v>3991</v>
      </c>
      <c r="D1586" s="101" t="s">
        <v>2741</v>
      </c>
      <c r="E1586" s="101" t="s">
        <v>2536</v>
      </c>
      <c r="F1586" s="102">
        <v>17.740000000000002</v>
      </c>
      <c r="G1586" s="102">
        <v>17.940000000000001</v>
      </c>
      <c r="H1586" s="102">
        <v>14.19</v>
      </c>
      <c r="I1586" s="102"/>
      <c r="J1586" s="445"/>
      <c r="K1586" s="258">
        <f>ROUND(SUMIF('VGT-Bewegungsdaten'!B:B,A1586,'VGT-Bewegungsdaten'!D:D),3)</f>
        <v>0</v>
      </c>
      <c r="L1586" s="259">
        <f>ROUND(SUMIF('VGT-Bewegungsdaten'!B:B,$A1586,'VGT-Bewegungsdaten'!E:E),5)</f>
        <v>0</v>
      </c>
      <c r="N1586" s="298" t="s">
        <v>4918</v>
      </c>
      <c r="O1586" s="298" t="s">
        <v>4925</v>
      </c>
      <c r="P1586" s="261">
        <f>ROUND(SUMIF('AV-Bewegungsdaten'!B:B,A1586,'AV-Bewegungsdaten'!D:D),3)</f>
        <v>0</v>
      </c>
      <c r="Q1586" s="259">
        <f>ROUND(SUMIF('AV-Bewegungsdaten'!B:B,$A1586,'AV-Bewegungsdaten'!E:E),5)</f>
        <v>0</v>
      </c>
      <c r="S1586" s="444"/>
      <c r="T1586" s="444"/>
      <c r="U1586" s="261">
        <f>ROUND(SUMIF('DV-Bewegungsdaten'!B:B,A1586,'DV-Bewegungsdaten'!D:D),3)</f>
        <v>0</v>
      </c>
      <c r="V1586" s="259">
        <f>ROUND(SUMIF('DV-Bewegungsdaten'!B:B,A1586,'DV-Bewegungsdaten'!E:E),5)</f>
        <v>0</v>
      </c>
      <c r="X1586" s="444"/>
      <c r="Y1586" s="444"/>
      <c r="AK1586" s="305"/>
    </row>
    <row r="1587" spans="1:37" ht="15" customHeight="1" x14ac:dyDescent="0.25">
      <c r="A1587" s="103" t="s">
        <v>3542</v>
      </c>
      <c r="B1587" s="101" t="s">
        <v>2068</v>
      </c>
      <c r="C1587" s="101" t="s">
        <v>3991</v>
      </c>
      <c r="D1587" s="101" t="s">
        <v>3484</v>
      </c>
      <c r="E1587" s="101" t="s">
        <v>3279</v>
      </c>
      <c r="F1587" s="102">
        <v>17.71</v>
      </c>
      <c r="G1587" s="102">
        <v>17.91</v>
      </c>
      <c r="H1587" s="102">
        <v>14.17</v>
      </c>
      <c r="I1587" s="102"/>
      <c r="J1587" s="445"/>
      <c r="K1587" s="258">
        <f>ROUND(SUMIF('VGT-Bewegungsdaten'!B:B,A1587,'VGT-Bewegungsdaten'!D:D),3)</f>
        <v>0</v>
      </c>
      <c r="L1587" s="259">
        <f>ROUND(SUMIF('VGT-Bewegungsdaten'!B:B,$A1587,'VGT-Bewegungsdaten'!E:E),5)</f>
        <v>0</v>
      </c>
      <c r="N1587" s="298" t="s">
        <v>4918</v>
      </c>
      <c r="O1587" s="298" t="s">
        <v>4925</v>
      </c>
      <c r="P1587" s="261">
        <f>ROUND(SUMIF('AV-Bewegungsdaten'!B:B,A1587,'AV-Bewegungsdaten'!D:D),3)</f>
        <v>0</v>
      </c>
      <c r="Q1587" s="259">
        <f>ROUND(SUMIF('AV-Bewegungsdaten'!B:B,$A1587,'AV-Bewegungsdaten'!E:E),5)</f>
        <v>0</v>
      </c>
      <c r="S1587" s="444"/>
      <c r="T1587" s="444"/>
      <c r="U1587" s="261">
        <f>ROUND(SUMIF('DV-Bewegungsdaten'!B:B,A1587,'DV-Bewegungsdaten'!D:D),3)</f>
        <v>0</v>
      </c>
      <c r="V1587" s="259">
        <f>ROUND(SUMIF('DV-Bewegungsdaten'!B:B,A1587,'DV-Bewegungsdaten'!E:E),5)</f>
        <v>0</v>
      </c>
      <c r="X1587" s="444"/>
      <c r="Y1587" s="444"/>
      <c r="AK1587" s="305"/>
    </row>
    <row r="1588" spans="1:37" ht="15" customHeight="1" x14ac:dyDescent="0.25">
      <c r="A1588" s="103" t="s">
        <v>4305</v>
      </c>
      <c r="B1588" s="101" t="s">
        <v>2068</v>
      </c>
      <c r="C1588" s="101" t="s">
        <v>3991</v>
      </c>
      <c r="D1588" s="101" t="s">
        <v>4246</v>
      </c>
      <c r="E1588" s="101" t="s">
        <v>4040</v>
      </c>
      <c r="F1588" s="102">
        <v>17.68</v>
      </c>
      <c r="G1588" s="102">
        <v>17.88</v>
      </c>
      <c r="H1588" s="102">
        <v>14.14</v>
      </c>
      <c r="I1588" s="102"/>
      <c r="J1588" s="445"/>
      <c r="K1588" s="258">
        <f>ROUND(SUMIF('VGT-Bewegungsdaten'!B:B,A1588,'VGT-Bewegungsdaten'!D:D),3)</f>
        <v>0</v>
      </c>
      <c r="L1588" s="259">
        <f>ROUND(SUMIF('VGT-Bewegungsdaten'!B:B,$A1588,'VGT-Bewegungsdaten'!E:E),5)</f>
        <v>0</v>
      </c>
      <c r="N1588" s="298" t="s">
        <v>4918</v>
      </c>
      <c r="O1588" s="298" t="s">
        <v>4925</v>
      </c>
      <c r="P1588" s="261">
        <f>ROUND(SUMIF('AV-Bewegungsdaten'!B:B,A1588,'AV-Bewegungsdaten'!D:D),3)</f>
        <v>0</v>
      </c>
      <c r="Q1588" s="259">
        <f>ROUND(SUMIF('AV-Bewegungsdaten'!B:B,$A1588,'AV-Bewegungsdaten'!E:E),5)</f>
        <v>0</v>
      </c>
      <c r="S1588" s="444"/>
      <c r="T1588" s="444"/>
      <c r="U1588" s="261">
        <f>ROUND(SUMIF('DV-Bewegungsdaten'!B:B,A1588,'DV-Bewegungsdaten'!D:D),3)</f>
        <v>0</v>
      </c>
      <c r="V1588" s="259">
        <f>ROUND(SUMIF('DV-Bewegungsdaten'!B:B,A1588,'DV-Bewegungsdaten'!E:E),5)</f>
        <v>0</v>
      </c>
      <c r="X1588" s="444"/>
      <c r="Y1588" s="444"/>
      <c r="AK1588" s="305"/>
    </row>
    <row r="1589" spans="1:37" ht="15" customHeight="1" x14ac:dyDescent="0.25">
      <c r="A1589" s="103" t="s">
        <v>6361</v>
      </c>
      <c r="B1589" s="101" t="s">
        <v>2068</v>
      </c>
      <c r="C1589" s="101" t="s">
        <v>3991</v>
      </c>
      <c r="D1589" s="101" t="s">
        <v>5892</v>
      </c>
      <c r="E1589" s="101" t="s">
        <v>5818</v>
      </c>
      <c r="F1589" s="102">
        <v>17.59</v>
      </c>
      <c r="G1589" s="102">
        <v>17.79</v>
      </c>
      <c r="H1589" s="102">
        <v>14.07</v>
      </c>
      <c r="I1589" s="102"/>
      <c r="J1589" s="445"/>
      <c r="K1589" s="258">
        <f>ROUND(SUMIF('VGT-Bewegungsdaten'!B:B,A1589,'VGT-Bewegungsdaten'!D:D),3)</f>
        <v>0</v>
      </c>
      <c r="L1589" s="259">
        <f>ROUND(SUMIF('VGT-Bewegungsdaten'!B:B,$A1589,'VGT-Bewegungsdaten'!E:E),5)</f>
        <v>0</v>
      </c>
      <c r="N1589" s="298" t="s">
        <v>4918</v>
      </c>
      <c r="O1589" s="298" t="s">
        <v>4925</v>
      </c>
      <c r="P1589" s="261">
        <f>ROUND(SUMIF('AV-Bewegungsdaten'!B:B,A1589,'AV-Bewegungsdaten'!D:D),3)</f>
        <v>0</v>
      </c>
      <c r="Q1589" s="259">
        <f>ROUND(SUMIF('AV-Bewegungsdaten'!B:B,$A1589,'AV-Bewegungsdaten'!E:E),5)</f>
        <v>0</v>
      </c>
      <c r="S1589" s="444"/>
      <c r="T1589" s="444"/>
      <c r="U1589" s="261">
        <f>ROUND(SUMIF('DV-Bewegungsdaten'!B:B,A1589,'DV-Bewegungsdaten'!D:D),3)</f>
        <v>0</v>
      </c>
      <c r="V1589" s="259">
        <f>ROUND(SUMIF('DV-Bewegungsdaten'!B:B,A1589,'DV-Bewegungsdaten'!E:E),5)</f>
        <v>0</v>
      </c>
      <c r="X1589" s="444"/>
      <c r="Y1589" s="444"/>
      <c r="AK1589" s="305"/>
    </row>
    <row r="1590" spans="1:37" ht="15" customHeight="1" x14ac:dyDescent="0.25">
      <c r="A1590" s="103" t="s">
        <v>7111</v>
      </c>
      <c r="B1590" s="101" t="s">
        <v>2068</v>
      </c>
      <c r="C1590" s="101" t="s">
        <v>3991</v>
      </c>
      <c r="D1590" s="101" t="s">
        <v>7112</v>
      </c>
      <c r="E1590" s="101" t="s">
        <v>6961</v>
      </c>
      <c r="F1590" s="102">
        <v>17.46</v>
      </c>
      <c r="G1590" s="102">
        <v>17.66</v>
      </c>
      <c r="H1590" s="102">
        <v>13.97</v>
      </c>
      <c r="I1590" s="102"/>
      <c r="J1590" s="445"/>
      <c r="K1590" s="258">
        <f>ROUND(SUMIF('VGT-Bewegungsdaten'!B:B,A1590,'VGT-Bewegungsdaten'!D:D),3)</f>
        <v>0</v>
      </c>
      <c r="L1590" s="259">
        <f>ROUND(SUMIF('VGT-Bewegungsdaten'!B:B,$A1590,'VGT-Bewegungsdaten'!E:E),5)</f>
        <v>0</v>
      </c>
      <c r="N1590" s="298" t="s">
        <v>4918</v>
      </c>
      <c r="O1590" s="298" t="s">
        <v>4925</v>
      </c>
      <c r="P1590" s="261">
        <f>ROUND(SUMIF('AV-Bewegungsdaten'!B:B,A1590,'AV-Bewegungsdaten'!D:D),3)</f>
        <v>0</v>
      </c>
      <c r="Q1590" s="259">
        <f>ROUND(SUMIF('AV-Bewegungsdaten'!B:B,$A1590,'AV-Bewegungsdaten'!E:E),5)</f>
        <v>0</v>
      </c>
      <c r="S1590" s="444"/>
      <c r="T1590" s="444"/>
      <c r="U1590" s="261">
        <f>ROUND(SUMIF('DV-Bewegungsdaten'!B:B,A1590,'DV-Bewegungsdaten'!D:D),3)</f>
        <v>0</v>
      </c>
      <c r="V1590" s="259">
        <f>ROUND(SUMIF('DV-Bewegungsdaten'!B:B,A1590,'DV-Bewegungsdaten'!E:E),5)</f>
        <v>0</v>
      </c>
      <c r="X1590" s="444"/>
      <c r="Y1590" s="444"/>
      <c r="AK1590" s="305"/>
    </row>
    <row r="1591" spans="1:37" ht="15" customHeight="1" x14ac:dyDescent="0.25">
      <c r="A1591" s="103" t="s">
        <v>6362</v>
      </c>
      <c r="B1591" s="101" t="s">
        <v>2068</v>
      </c>
      <c r="C1591" s="101" t="s">
        <v>3991</v>
      </c>
      <c r="D1591" s="101" t="s">
        <v>6363</v>
      </c>
      <c r="E1591" s="101" t="s">
        <v>5956</v>
      </c>
      <c r="F1591" s="102">
        <v>25.47</v>
      </c>
      <c r="G1591" s="102">
        <v>25.669999999999998</v>
      </c>
      <c r="H1591" s="102">
        <v>20.38</v>
      </c>
      <c r="I1591" s="102"/>
      <c r="J1591" s="445"/>
      <c r="K1591" s="258">
        <f>ROUND(SUMIF('VGT-Bewegungsdaten'!B:B,A1591,'VGT-Bewegungsdaten'!D:D),3)</f>
        <v>0</v>
      </c>
      <c r="L1591" s="259">
        <f>ROUND(SUMIF('VGT-Bewegungsdaten'!B:B,$A1591,'VGT-Bewegungsdaten'!E:E),5)</f>
        <v>0</v>
      </c>
      <c r="N1591" s="298" t="s">
        <v>4918</v>
      </c>
      <c r="O1591" s="298" t="s">
        <v>4925</v>
      </c>
      <c r="P1591" s="261">
        <f>ROUND(SUMIF('AV-Bewegungsdaten'!B:B,A1591,'AV-Bewegungsdaten'!D:D),3)</f>
        <v>0</v>
      </c>
      <c r="Q1591" s="259">
        <f>ROUND(SUMIF('AV-Bewegungsdaten'!B:B,$A1591,'AV-Bewegungsdaten'!E:E),5)</f>
        <v>0</v>
      </c>
      <c r="S1591" s="444"/>
      <c r="T1591" s="444"/>
      <c r="U1591" s="261">
        <f>ROUND(SUMIF('DV-Bewegungsdaten'!B:B,A1591,'DV-Bewegungsdaten'!D:D),3)</f>
        <v>0</v>
      </c>
      <c r="V1591" s="259">
        <f>ROUND(SUMIF('DV-Bewegungsdaten'!B:B,A1591,'DV-Bewegungsdaten'!E:E),5)</f>
        <v>0</v>
      </c>
      <c r="X1591" s="444"/>
      <c r="Y1591" s="444"/>
      <c r="AK1591" s="305"/>
    </row>
    <row r="1592" spans="1:37" ht="15" customHeight="1" x14ac:dyDescent="0.25">
      <c r="A1592" s="103" t="s">
        <v>6364</v>
      </c>
      <c r="B1592" s="101" t="s">
        <v>2068</v>
      </c>
      <c r="C1592" s="101" t="s">
        <v>3991</v>
      </c>
      <c r="D1592" s="101" t="s">
        <v>6365</v>
      </c>
      <c r="E1592" s="101" t="s">
        <v>5956</v>
      </c>
      <c r="F1592" s="102">
        <v>28.47</v>
      </c>
      <c r="G1592" s="102">
        <v>28.669999999999998</v>
      </c>
      <c r="H1592" s="102">
        <v>22.78</v>
      </c>
      <c r="I1592" s="102"/>
      <c r="J1592" s="445"/>
      <c r="K1592" s="258">
        <f>ROUND(SUMIF('VGT-Bewegungsdaten'!B:B,A1592,'VGT-Bewegungsdaten'!D:D),3)</f>
        <v>0</v>
      </c>
      <c r="L1592" s="259">
        <f>ROUND(SUMIF('VGT-Bewegungsdaten'!B:B,$A1592,'VGT-Bewegungsdaten'!E:E),5)</f>
        <v>0</v>
      </c>
      <c r="N1592" s="298" t="s">
        <v>4918</v>
      </c>
      <c r="O1592" s="298" t="s">
        <v>4925</v>
      </c>
      <c r="P1592" s="261">
        <f>ROUND(SUMIF('AV-Bewegungsdaten'!B:B,A1592,'AV-Bewegungsdaten'!D:D),3)</f>
        <v>0</v>
      </c>
      <c r="Q1592" s="259">
        <f>ROUND(SUMIF('AV-Bewegungsdaten'!B:B,$A1592,'AV-Bewegungsdaten'!E:E),5)</f>
        <v>0</v>
      </c>
      <c r="S1592" s="444"/>
      <c r="T1592" s="444"/>
      <c r="U1592" s="261">
        <f>ROUND(SUMIF('DV-Bewegungsdaten'!B:B,A1592,'DV-Bewegungsdaten'!D:D),3)</f>
        <v>0</v>
      </c>
      <c r="V1592" s="259">
        <f>ROUND(SUMIF('DV-Bewegungsdaten'!B:B,A1592,'DV-Bewegungsdaten'!E:E),5)</f>
        <v>0</v>
      </c>
      <c r="X1592" s="444"/>
      <c r="Y1592" s="444"/>
      <c r="AK1592" s="305"/>
    </row>
    <row r="1593" spans="1:37" ht="15" customHeight="1" x14ac:dyDescent="0.25">
      <c r="A1593" s="103" t="s">
        <v>6366</v>
      </c>
      <c r="B1593" s="101" t="s">
        <v>2068</v>
      </c>
      <c r="C1593" s="101" t="s">
        <v>3991</v>
      </c>
      <c r="D1593" s="101" t="s">
        <v>6367</v>
      </c>
      <c r="E1593" s="101" t="s">
        <v>5956</v>
      </c>
      <c r="F1593" s="102">
        <v>20.55</v>
      </c>
      <c r="G1593" s="102">
        <v>20.75</v>
      </c>
      <c r="H1593" s="102">
        <v>16.440000000000001</v>
      </c>
      <c r="I1593" s="102"/>
      <c r="J1593" s="445"/>
      <c r="K1593" s="258">
        <f>ROUND(SUMIF('VGT-Bewegungsdaten'!B:B,A1593,'VGT-Bewegungsdaten'!D:D),3)</f>
        <v>0</v>
      </c>
      <c r="L1593" s="259">
        <f>ROUND(SUMIF('VGT-Bewegungsdaten'!B:B,$A1593,'VGT-Bewegungsdaten'!E:E),5)</f>
        <v>0</v>
      </c>
      <c r="N1593" s="298" t="s">
        <v>4918</v>
      </c>
      <c r="O1593" s="298" t="s">
        <v>4925</v>
      </c>
      <c r="P1593" s="261">
        <f>ROUND(SUMIF('AV-Bewegungsdaten'!B:B,A1593,'AV-Bewegungsdaten'!D:D),3)</f>
        <v>0</v>
      </c>
      <c r="Q1593" s="259">
        <f>ROUND(SUMIF('AV-Bewegungsdaten'!B:B,$A1593,'AV-Bewegungsdaten'!E:E),5)</f>
        <v>0</v>
      </c>
      <c r="S1593" s="444"/>
      <c r="T1593" s="444"/>
      <c r="U1593" s="261">
        <f>ROUND(SUMIF('DV-Bewegungsdaten'!B:B,A1593,'DV-Bewegungsdaten'!D:D),3)</f>
        <v>0</v>
      </c>
      <c r="V1593" s="259">
        <f>ROUND(SUMIF('DV-Bewegungsdaten'!B:B,A1593,'DV-Bewegungsdaten'!E:E),5)</f>
        <v>0</v>
      </c>
      <c r="X1593" s="444"/>
      <c r="Y1593" s="444"/>
      <c r="AK1593" s="305"/>
    </row>
    <row r="1594" spans="1:37" ht="15" customHeight="1" x14ac:dyDescent="0.25">
      <c r="A1594" s="103" t="s">
        <v>6368</v>
      </c>
      <c r="B1594" s="101" t="s">
        <v>2068</v>
      </c>
      <c r="C1594" s="101" t="s">
        <v>3991</v>
      </c>
      <c r="D1594" s="101" t="s">
        <v>6369</v>
      </c>
      <c r="E1594" s="101" t="s">
        <v>5956</v>
      </c>
      <c r="F1594" s="102">
        <v>23.55</v>
      </c>
      <c r="G1594" s="102">
        <v>23.75</v>
      </c>
      <c r="H1594" s="102">
        <v>18.84</v>
      </c>
      <c r="I1594" s="102"/>
      <c r="J1594" s="445"/>
      <c r="K1594" s="258">
        <f>ROUND(SUMIF('VGT-Bewegungsdaten'!B:B,A1594,'VGT-Bewegungsdaten'!D:D),3)</f>
        <v>0</v>
      </c>
      <c r="L1594" s="259">
        <f>ROUND(SUMIF('VGT-Bewegungsdaten'!B:B,$A1594,'VGT-Bewegungsdaten'!E:E),5)</f>
        <v>0</v>
      </c>
      <c r="N1594" s="298" t="s">
        <v>4918</v>
      </c>
      <c r="O1594" s="298" t="s">
        <v>4925</v>
      </c>
      <c r="P1594" s="261">
        <f>ROUND(SUMIF('AV-Bewegungsdaten'!B:B,A1594,'AV-Bewegungsdaten'!D:D),3)</f>
        <v>0</v>
      </c>
      <c r="Q1594" s="259">
        <f>ROUND(SUMIF('AV-Bewegungsdaten'!B:B,$A1594,'AV-Bewegungsdaten'!E:E),5)</f>
        <v>0</v>
      </c>
      <c r="S1594" s="444"/>
      <c r="T1594" s="444"/>
      <c r="U1594" s="261">
        <f>ROUND(SUMIF('DV-Bewegungsdaten'!B:B,A1594,'DV-Bewegungsdaten'!D:D),3)</f>
        <v>0</v>
      </c>
      <c r="V1594" s="259">
        <f>ROUND(SUMIF('DV-Bewegungsdaten'!B:B,A1594,'DV-Bewegungsdaten'!E:E),5)</f>
        <v>0</v>
      </c>
      <c r="X1594" s="444"/>
      <c r="Y1594" s="444"/>
      <c r="AK1594" s="305"/>
    </row>
    <row r="1595" spans="1:37" ht="15" customHeight="1" x14ac:dyDescent="0.25">
      <c r="A1595" s="103" t="s">
        <v>6370</v>
      </c>
      <c r="B1595" s="101" t="s">
        <v>2068</v>
      </c>
      <c r="C1595" s="101" t="s">
        <v>3991</v>
      </c>
      <c r="D1595" s="101" t="s">
        <v>6371</v>
      </c>
      <c r="E1595" s="101" t="s">
        <v>6372</v>
      </c>
      <c r="F1595" s="102">
        <v>28.44</v>
      </c>
      <c r="G1595" s="102">
        <v>28.64</v>
      </c>
      <c r="H1595" s="102">
        <v>22.75</v>
      </c>
      <c r="I1595" s="102"/>
      <c r="J1595" s="445"/>
      <c r="K1595" s="258">
        <f>ROUND(SUMIF('VGT-Bewegungsdaten'!B:B,A1595,'VGT-Bewegungsdaten'!D:D),3)</f>
        <v>0</v>
      </c>
      <c r="L1595" s="259">
        <f>ROUND(SUMIF('VGT-Bewegungsdaten'!B:B,$A1595,'VGT-Bewegungsdaten'!E:E),5)</f>
        <v>0</v>
      </c>
      <c r="N1595" s="298" t="s">
        <v>4918</v>
      </c>
      <c r="O1595" s="298" t="s">
        <v>4925</v>
      </c>
      <c r="P1595" s="261">
        <f>ROUND(SUMIF('AV-Bewegungsdaten'!B:B,A1595,'AV-Bewegungsdaten'!D:D),3)</f>
        <v>0</v>
      </c>
      <c r="Q1595" s="259">
        <f>ROUND(SUMIF('AV-Bewegungsdaten'!B:B,$A1595,'AV-Bewegungsdaten'!E:E),5)</f>
        <v>0</v>
      </c>
      <c r="S1595" s="444"/>
      <c r="T1595" s="444"/>
      <c r="U1595" s="261">
        <f>ROUND(SUMIF('DV-Bewegungsdaten'!B:B,A1595,'DV-Bewegungsdaten'!D:D),3)</f>
        <v>0</v>
      </c>
      <c r="V1595" s="259">
        <f>ROUND(SUMIF('DV-Bewegungsdaten'!B:B,A1595,'DV-Bewegungsdaten'!E:E),5)</f>
        <v>0</v>
      </c>
      <c r="X1595" s="444"/>
      <c r="Y1595" s="444"/>
      <c r="AK1595" s="305"/>
    </row>
    <row r="1596" spans="1:37" ht="15" customHeight="1" x14ac:dyDescent="0.25">
      <c r="A1596" s="103" t="s">
        <v>6373</v>
      </c>
      <c r="B1596" s="101" t="s">
        <v>2068</v>
      </c>
      <c r="C1596" s="101" t="s">
        <v>3991</v>
      </c>
      <c r="D1596" s="101" t="s">
        <v>6374</v>
      </c>
      <c r="E1596" s="101" t="s">
        <v>6372</v>
      </c>
      <c r="F1596" s="102">
        <v>23.52</v>
      </c>
      <c r="G1596" s="102">
        <v>23.72</v>
      </c>
      <c r="H1596" s="102">
        <v>18.82</v>
      </c>
      <c r="I1596" s="102"/>
      <c r="J1596" s="445"/>
      <c r="K1596" s="258">
        <f>ROUND(SUMIF('VGT-Bewegungsdaten'!B:B,A1596,'VGT-Bewegungsdaten'!D:D),3)</f>
        <v>0</v>
      </c>
      <c r="L1596" s="259">
        <f>ROUND(SUMIF('VGT-Bewegungsdaten'!B:B,$A1596,'VGT-Bewegungsdaten'!E:E),5)</f>
        <v>0</v>
      </c>
      <c r="N1596" s="298" t="s">
        <v>4918</v>
      </c>
      <c r="O1596" s="298" t="s">
        <v>4925</v>
      </c>
      <c r="P1596" s="261">
        <f>ROUND(SUMIF('AV-Bewegungsdaten'!B:B,A1596,'AV-Bewegungsdaten'!D:D),3)</f>
        <v>0</v>
      </c>
      <c r="Q1596" s="259">
        <f>ROUND(SUMIF('AV-Bewegungsdaten'!B:B,$A1596,'AV-Bewegungsdaten'!E:E),5)</f>
        <v>0</v>
      </c>
      <c r="S1596" s="444"/>
      <c r="T1596" s="444"/>
      <c r="U1596" s="261">
        <f>ROUND(SUMIF('DV-Bewegungsdaten'!B:B,A1596,'DV-Bewegungsdaten'!D:D),3)</f>
        <v>0</v>
      </c>
      <c r="V1596" s="259">
        <f>ROUND(SUMIF('DV-Bewegungsdaten'!B:B,A1596,'DV-Bewegungsdaten'!E:E),5)</f>
        <v>0</v>
      </c>
      <c r="X1596" s="444"/>
      <c r="Y1596" s="444"/>
      <c r="AK1596" s="305"/>
    </row>
    <row r="1597" spans="1:37" ht="15" customHeight="1" x14ac:dyDescent="0.25">
      <c r="A1597" s="103" t="s">
        <v>6606</v>
      </c>
      <c r="B1597" s="101" t="s">
        <v>2068</v>
      </c>
      <c r="C1597" s="101" t="s">
        <v>3991</v>
      </c>
      <c r="D1597" s="101" t="s">
        <v>6607</v>
      </c>
      <c r="E1597" s="101" t="s">
        <v>6580</v>
      </c>
      <c r="F1597" s="102">
        <v>25.410000000000004</v>
      </c>
      <c r="G1597" s="102">
        <v>25.610000000000003</v>
      </c>
      <c r="H1597" s="102">
        <v>20.329999999999998</v>
      </c>
      <c r="I1597" s="102"/>
      <c r="J1597" s="445"/>
      <c r="K1597" s="258">
        <f>ROUND(SUMIF('VGT-Bewegungsdaten'!B:B,A1597,'VGT-Bewegungsdaten'!D:D),3)</f>
        <v>0</v>
      </c>
      <c r="L1597" s="259">
        <f>ROUND(SUMIF('VGT-Bewegungsdaten'!B:B,$A1597,'VGT-Bewegungsdaten'!E:E),5)</f>
        <v>0</v>
      </c>
      <c r="N1597" s="298" t="s">
        <v>4918</v>
      </c>
      <c r="O1597" s="298" t="s">
        <v>4925</v>
      </c>
      <c r="P1597" s="261">
        <f>ROUND(SUMIF('AV-Bewegungsdaten'!B:B,A1597,'AV-Bewegungsdaten'!D:D),3)</f>
        <v>0</v>
      </c>
      <c r="Q1597" s="259">
        <f>ROUND(SUMIF('AV-Bewegungsdaten'!B:B,$A1597,'AV-Bewegungsdaten'!E:E),5)</f>
        <v>0</v>
      </c>
      <c r="S1597" s="444"/>
      <c r="T1597" s="444"/>
      <c r="U1597" s="261">
        <f>ROUND(SUMIF('DV-Bewegungsdaten'!B:B,A1597,'DV-Bewegungsdaten'!D:D),3)</f>
        <v>0</v>
      </c>
      <c r="V1597" s="259">
        <f>ROUND(SUMIF('DV-Bewegungsdaten'!B:B,A1597,'DV-Bewegungsdaten'!E:E),5)</f>
        <v>0</v>
      </c>
      <c r="X1597" s="444"/>
      <c r="Y1597" s="444"/>
      <c r="AK1597" s="305"/>
    </row>
    <row r="1598" spans="1:37" ht="15" customHeight="1" x14ac:dyDescent="0.25">
      <c r="A1598" s="103" t="s">
        <v>6608</v>
      </c>
      <c r="B1598" s="101" t="s">
        <v>2068</v>
      </c>
      <c r="C1598" s="101" t="s">
        <v>3991</v>
      </c>
      <c r="D1598" s="101" t="s">
        <v>6609</v>
      </c>
      <c r="E1598" s="101" t="s">
        <v>6580</v>
      </c>
      <c r="F1598" s="102">
        <v>20.490000000000002</v>
      </c>
      <c r="G1598" s="102">
        <v>20.69</v>
      </c>
      <c r="H1598" s="102">
        <v>16.39</v>
      </c>
      <c r="I1598" s="102"/>
      <c r="J1598" s="445"/>
      <c r="K1598" s="258">
        <f>ROUND(SUMIF('VGT-Bewegungsdaten'!B:B,A1598,'VGT-Bewegungsdaten'!D:D),3)</f>
        <v>0</v>
      </c>
      <c r="L1598" s="259">
        <f>ROUND(SUMIF('VGT-Bewegungsdaten'!B:B,$A1598,'VGT-Bewegungsdaten'!E:E),5)</f>
        <v>0</v>
      </c>
      <c r="N1598" s="298" t="s">
        <v>4918</v>
      </c>
      <c r="O1598" s="298" t="s">
        <v>4925</v>
      </c>
      <c r="P1598" s="261">
        <f>ROUND(SUMIF('AV-Bewegungsdaten'!B:B,A1598,'AV-Bewegungsdaten'!D:D),3)</f>
        <v>0</v>
      </c>
      <c r="Q1598" s="259">
        <f>ROUND(SUMIF('AV-Bewegungsdaten'!B:B,$A1598,'AV-Bewegungsdaten'!E:E),5)</f>
        <v>0</v>
      </c>
      <c r="S1598" s="444"/>
      <c r="T1598" s="444"/>
      <c r="U1598" s="261">
        <f>ROUND(SUMIF('DV-Bewegungsdaten'!B:B,A1598,'DV-Bewegungsdaten'!D:D),3)</f>
        <v>0</v>
      </c>
      <c r="V1598" s="259">
        <f>ROUND(SUMIF('DV-Bewegungsdaten'!B:B,A1598,'DV-Bewegungsdaten'!E:E),5)</f>
        <v>0</v>
      </c>
      <c r="X1598" s="444"/>
      <c r="Y1598" s="444"/>
      <c r="AK1598" s="305"/>
    </row>
    <row r="1599" spans="1:37" ht="15" customHeight="1" x14ac:dyDescent="0.25">
      <c r="A1599" s="103" t="s">
        <v>6610</v>
      </c>
      <c r="B1599" s="101" t="s">
        <v>2068</v>
      </c>
      <c r="C1599" s="101" t="s">
        <v>3991</v>
      </c>
      <c r="D1599" s="101" t="s">
        <v>6611</v>
      </c>
      <c r="E1599" s="101" t="s">
        <v>6580</v>
      </c>
      <c r="F1599" s="102">
        <v>15.51</v>
      </c>
      <c r="G1599" s="102">
        <v>15.709999999999999</v>
      </c>
      <c r="H1599" s="102">
        <v>12.41</v>
      </c>
      <c r="I1599" s="102"/>
      <c r="J1599" s="445"/>
      <c r="K1599" s="258">
        <f>ROUND(SUMIF('VGT-Bewegungsdaten'!B:B,A1599,'VGT-Bewegungsdaten'!D:D),3)</f>
        <v>0</v>
      </c>
      <c r="L1599" s="259">
        <f>ROUND(SUMIF('VGT-Bewegungsdaten'!B:B,$A1599,'VGT-Bewegungsdaten'!E:E),5)</f>
        <v>0</v>
      </c>
      <c r="N1599" s="298" t="s">
        <v>4918</v>
      </c>
      <c r="O1599" s="298" t="s">
        <v>4925</v>
      </c>
      <c r="P1599" s="261">
        <f>ROUND(SUMIF('AV-Bewegungsdaten'!B:B,A1599,'AV-Bewegungsdaten'!D:D),3)</f>
        <v>0</v>
      </c>
      <c r="Q1599" s="259">
        <f>ROUND(SUMIF('AV-Bewegungsdaten'!B:B,$A1599,'AV-Bewegungsdaten'!E:E),5)</f>
        <v>0</v>
      </c>
      <c r="S1599" s="444"/>
      <c r="T1599" s="444"/>
      <c r="U1599" s="261">
        <f>ROUND(SUMIF('DV-Bewegungsdaten'!B:B,A1599,'DV-Bewegungsdaten'!D:D),3)</f>
        <v>0</v>
      </c>
      <c r="V1599" s="259">
        <f>ROUND(SUMIF('DV-Bewegungsdaten'!B:B,A1599,'DV-Bewegungsdaten'!E:E),5)</f>
        <v>0</v>
      </c>
      <c r="X1599" s="444"/>
      <c r="Y1599" s="444"/>
      <c r="AK1599" s="305"/>
    </row>
    <row r="1600" spans="1:37" ht="15" customHeight="1" x14ac:dyDescent="0.25">
      <c r="A1600" s="103" t="s">
        <v>683</v>
      </c>
      <c r="B1600" s="101" t="s">
        <v>2068</v>
      </c>
      <c r="C1600" s="101" t="s">
        <v>3991</v>
      </c>
      <c r="D1600" s="101" t="s">
        <v>2490</v>
      </c>
      <c r="E1600" s="101" t="s">
        <v>2443</v>
      </c>
      <c r="F1600" s="102">
        <v>13.27</v>
      </c>
      <c r="G1600" s="102">
        <v>13.469999999999999</v>
      </c>
      <c r="H1600" s="102">
        <v>10.62</v>
      </c>
      <c r="I1600" s="102"/>
      <c r="J1600" s="445"/>
      <c r="K1600" s="258">
        <f>ROUND(SUMIF('VGT-Bewegungsdaten'!B:B,A1600,'VGT-Bewegungsdaten'!D:D),3)</f>
        <v>0</v>
      </c>
      <c r="L1600" s="259">
        <f>ROUND(SUMIF('VGT-Bewegungsdaten'!B:B,$A1600,'VGT-Bewegungsdaten'!E:E),5)</f>
        <v>0</v>
      </c>
      <c r="N1600" s="298" t="s">
        <v>4918</v>
      </c>
      <c r="O1600" s="298" t="s">
        <v>4925</v>
      </c>
      <c r="P1600" s="261">
        <f>ROUND(SUMIF('AV-Bewegungsdaten'!B:B,A1600,'AV-Bewegungsdaten'!D:D),3)</f>
        <v>0</v>
      </c>
      <c r="Q1600" s="259">
        <f>ROUND(SUMIF('AV-Bewegungsdaten'!B:B,$A1600,'AV-Bewegungsdaten'!E:E),5)</f>
        <v>0</v>
      </c>
      <c r="S1600" s="444"/>
      <c r="T1600" s="444"/>
      <c r="U1600" s="261">
        <f>ROUND(SUMIF('DV-Bewegungsdaten'!B:B,A1600,'DV-Bewegungsdaten'!D:D),3)</f>
        <v>0</v>
      </c>
      <c r="V1600" s="259">
        <f>ROUND(SUMIF('DV-Bewegungsdaten'!B:B,A1600,'DV-Bewegungsdaten'!E:E),5)</f>
        <v>0</v>
      </c>
      <c r="X1600" s="444"/>
      <c r="Y1600" s="444"/>
      <c r="AK1600" s="305"/>
    </row>
    <row r="1601" spans="1:37" ht="15" customHeight="1" x14ac:dyDescent="0.25">
      <c r="A1601" s="103" t="s">
        <v>684</v>
      </c>
      <c r="B1601" s="101" t="s">
        <v>2068</v>
      </c>
      <c r="C1601" s="101" t="s">
        <v>3991</v>
      </c>
      <c r="D1601" s="101" t="s">
        <v>2492</v>
      </c>
      <c r="E1601" s="101" t="s">
        <v>2446</v>
      </c>
      <c r="F1601" s="102">
        <v>15.27</v>
      </c>
      <c r="G1601" s="102">
        <v>15.469999999999999</v>
      </c>
      <c r="H1601" s="102">
        <v>12.22</v>
      </c>
      <c r="I1601" s="102"/>
      <c r="J1601" s="445"/>
      <c r="K1601" s="258">
        <f>ROUND(SUMIF('VGT-Bewegungsdaten'!B:B,A1601,'VGT-Bewegungsdaten'!D:D),3)</f>
        <v>0</v>
      </c>
      <c r="L1601" s="259">
        <f>ROUND(SUMIF('VGT-Bewegungsdaten'!B:B,$A1601,'VGT-Bewegungsdaten'!E:E),5)</f>
        <v>0</v>
      </c>
      <c r="N1601" s="298" t="s">
        <v>4918</v>
      </c>
      <c r="O1601" s="298" t="s">
        <v>4925</v>
      </c>
      <c r="P1601" s="261">
        <f>ROUND(SUMIF('AV-Bewegungsdaten'!B:B,A1601,'AV-Bewegungsdaten'!D:D),3)</f>
        <v>0</v>
      </c>
      <c r="Q1601" s="259">
        <f>ROUND(SUMIF('AV-Bewegungsdaten'!B:B,$A1601,'AV-Bewegungsdaten'!E:E),5)</f>
        <v>0</v>
      </c>
      <c r="S1601" s="444"/>
      <c r="T1601" s="444"/>
      <c r="U1601" s="261">
        <f>ROUND(SUMIF('DV-Bewegungsdaten'!B:B,A1601,'DV-Bewegungsdaten'!D:D),3)</f>
        <v>0</v>
      </c>
      <c r="V1601" s="259">
        <f>ROUND(SUMIF('DV-Bewegungsdaten'!B:B,A1601,'DV-Bewegungsdaten'!E:E),5)</f>
        <v>0</v>
      </c>
      <c r="X1601" s="444"/>
      <c r="Y1601" s="444"/>
      <c r="AK1601" s="305"/>
    </row>
    <row r="1602" spans="1:37" ht="15" customHeight="1" x14ac:dyDescent="0.25">
      <c r="A1602" s="103" t="s">
        <v>351</v>
      </c>
      <c r="B1602" s="101" t="s">
        <v>2068</v>
      </c>
      <c r="C1602" s="101" t="s">
        <v>3991</v>
      </c>
      <c r="D1602" s="101" t="s">
        <v>569</v>
      </c>
      <c r="E1602" s="101" t="s">
        <v>1536</v>
      </c>
      <c r="F1602" s="102">
        <v>16.27</v>
      </c>
      <c r="G1602" s="102">
        <v>16.47</v>
      </c>
      <c r="H1602" s="102">
        <v>13.02</v>
      </c>
      <c r="I1602" s="102"/>
      <c r="J1602" s="445"/>
      <c r="K1602" s="258">
        <f>ROUND(SUMIF('VGT-Bewegungsdaten'!B:B,A1602,'VGT-Bewegungsdaten'!D:D),3)</f>
        <v>0</v>
      </c>
      <c r="L1602" s="259">
        <f>ROUND(SUMIF('VGT-Bewegungsdaten'!B:B,$A1602,'VGT-Bewegungsdaten'!E:E),5)</f>
        <v>0</v>
      </c>
      <c r="N1602" s="298" t="s">
        <v>4918</v>
      </c>
      <c r="O1602" s="298" t="s">
        <v>4925</v>
      </c>
      <c r="P1602" s="261">
        <f>ROUND(SUMIF('AV-Bewegungsdaten'!B:B,A1602,'AV-Bewegungsdaten'!D:D),3)</f>
        <v>0</v>
      </c>
      <c r="Q1602" s="259">
        <f>ROUND(SUMIF('AV-Bewegungsdaten'!B:B,$A1602,'AV-Bewegungsdaten'!E:E),5)</f>
        <v>0</v>
      </c>
      <c r="S1602" s="444"/>
      <c r="T1602" s="444"/>
      <c r="U1602" s="261">
        <f>ROUND(SUMIF('DV-Bewegungsdaten'!B:B,A1602,'DV-Bewegungsdaten'!D:D),3)</f>
        <v>0</v>
      </c>
      <c r="V1602" s="259">
        <f>ROUND(SUMIF('DV-Bewegungsdaten'!B:B,A1602,'DV-Bewegungsdaten'!E:E),5)</f>
        <v>0</v>
      </c>
      <c r="X1602" s="444"/>
      <c r="Y1602" s="444"/>
      <c r="AK1602" s="305"/>
    </row>
    <row r="1603" spans="1:37" ht="15" customHeight="1" x14ac:dyDescent="0.25">
      <c r="A1603" s="103" t="s">
        <v>2800</v>
      </c>
      <c r="B1603" s="101" t="s">
        <v>2068</v>
      </c>
      <c r="C1603" s="101" t="s">
        <v>3991</v>
      </c>
      <c r="D1603" s="101" t="s">
        <v>2743</v>
      </c>
      <c r="E1603" s="101" t="s">
        <v>2536</v>
      </c>
      <c r="F1603" s="102">
        <v>16.240000000000002</v>
      </c>
      <c r="G1603" s="102">
        <v>16.440000000000001</v>
      </c>
      <c r="H1603" s="102">
        <v>12.99</v>
      </c>
      <c r="I1603" s="102"/>
      <c r="J1603" s="445"/>
      <c r="K1603" s="258">
        <f>ROUND(SUMIF('VGT-Bewegungsdaten'!B:B,A1603,'VGT-Bewegungsdaten'!D:D),3)</f>
        <v>0</v>
      </c>
      <c r="L1603" s="259">
        <f>ROUND(SUMIF('VGT-Bewegungsdaten'!B:B,$A1603,'VGT-Bewegungsdaten'!E:E),5)</f>
        <v>0</v>
      </c>
      <c r="N1603" s="298" t="s">
        <v>4918</v>
      </c>
      <c r="O1603" s="298" t="s">
        <v>4925</v>
      </c>
      <c r="P1603" s="261">
        <f>ROUND(SUMIF('AV-Bewegungsdaten'!B:B,A1603,'AV-Bewegungsdaten'!D:D),3)</f>
        <v>0</v>
      </c>
      <c r="Q1603" s="259">
        <f>ROUND(SUMIF('AV-Bewegungsdaten'!B:B,$A1603,'AV-Bewegungsdaten'!E:E),5)</f>
        <v>0</v>
      </c>
      <c r="S1603" s="444"/>
      <c r="T1603" s="444"/>
      <c r="U1603" s="261">
        <f>ROUND(SUMIF('DV-Bewegungsdaten'!B:B,A1603,'DV-Bewegungsdaten'!D:D),3)</f>
        <v>0</v>
      </c>
      <c r="V1603" s="259">
        <f>ROUND(SUMIF('DV-Bewegungsdaten'!B:B,A1603,'DV-Bewegungsdaten'!E:E),5)</f>
        <v>0</v>
      </c>
      <c r="X1603" s="444"/>
      <c r="Y1603" s="444"/>
      <c r="AK1603" s="305"/>
    </row>
    <row r="1604" spans="1:37" ht="15" customHeight="1" x14ac:dyDescent="0.25">
      <c r="A1604" s="103" t="s">
        <v>3543</v>
      </c>
      <c r="B1604" s="101" t="s">
        <v>2068</v>
      </c>
      <c r="C1604" s="101" t="s">
        <v>3991</v>
      </c>
      <c r="D1604" s="101" t="s">
        <v>3486</v>
      </c>
      <c r="E1604" s="101" t="s">
        <v>3279</v>
      </c>
      <c r="F1604" s="102">
        <v>16.21</v>
      </c>
      <c r="G1604" s="102">
        <v>16.41</v>
      </c>
      <c r="H1604" s="102">
        <v>12.97</v>
      </c>
      <c r="I1604" s="102"/>
      <c r="J1604" s="445"/>
      <c r="K1604" s="258">
        <f>ROUND(SUMIF('VGT-Bewegungsdaten'!B:B,A1604,'VGT-Bewegungsdaten'!D:D),3)</f>
        <v>0</v>
      </c>
      <c r="L1604" s="259">
        <f>ROUND(SUMIF('VGT-Bewegungsdaten'!B:B,$A1604,'VGT-Bewegungsdaten'!E:E),5)</f>
        <v>0</v>
      </c>
      <c r="N1604" s="298" t="s">
        <v>4918</v>
      </c>
      <c r="O1604" s="298" t="s">
        <v>4925</v>
      </c>
      <c r="P1604" s="261">
        <f>ROUND(SUMIF('AV-Bewegungsdaten'!B:B,A1604,'AV-Bewegungsdaten'!D:D),3)</f>
        <v>0</v>
      </c>
      <c r="Q1604" s="259">
        <f>ROUND(SUMIF('AV-Bewegungsdaten'!B:B,$A1604,'AV-Bewegungsdaten'!E:E),5)</f>
        <v>0</v>
      </c>
      <c r="S1604" s="444"/>
      <c r="T1604" s="444"/>
      <c r="U1604" s="261">
        <f>ROUND(SUMIF('DV-Bewegungsdaten'!B:B,A1604,'DV-Bewegungsdaten'!D:D),3)</f>
        <v>0</v>
      </c>
      <c r="V1604" s="259">
        <f>ROUND(SUMIF('DV-Bewegungsdaten'!B:B,A1604,'DV-Bewegungsdaten'!E:E),5)</f>
        <v>0</v>
      </c>
      <c r="X1604" s="444"/>
      <c r="Y1604" s="444"/>
      <c r="AK1604" s="305"/>
    </row>
    <row r="1605" spans="1:37" ht="15" customHeight="1" x14ac:dyDescent="0.25">
      <c r="A1605" s="103" t="s">
        <v>4306</v>
      </c>
      <c r="B1605" s="101" t="s">
        <v>2068</v>
      </c>
      <c r="C1605" s="101" t="s">
        <v>3991</v>
      </c>
      <c r="D1605" s="101" t="s">
        <v>4248</v>
      </c>
      <c r="E1605" s="101" t="s">
        <v>4040</v>
      </c>
      <c r="F1605" s="102">
        <v>16.18</v>
      </c>
      <c r="G1605" s="102">
        <v>16.38</v>
      </c>
      <c r="H1605" s="102">
        <v>12.94</v>
      </c>
      <c r="I1605" s="102"/>
      <c r="J1605" s="445"/>
      <c r="K1605" s="258">
        <f>ROUND(SUMIF('VGT-Bewegungsdaten'!B:B,A1605,'VGT-Bewegungsdaten'!D:D),3)</f>
        <v>0</v>
      </c>
      <c r="L1605" s="259">
        <f>ROUND(SUMIF('VGT-Bewegungsdaten'!B:B,$A1605,'VGT-Bewegungsdaten'!E:E),5)</f>
        <v>0</v>
      </c>
      <c r="N1605" s="298" t="s">
        <v>4918</v>
      </c>
      <c r="O1605" s="298" t="s">
        <v>4925</v>
      </c>
      <c r="P1605" s="261">
        <f>ROUND(SUMIF('AV-Bewegungsdaten'!B:B,A1605,'AV-Bewegungsdaten'!D:D),3)</f>
        <v>0</v>
      </c>
      <c r="Q1605" s="259">
        <f>ROUND(SUMIF('AV-Bewegungsdaten'!B:B,$A1605,'AV-Bewegungsdaten'!E:E),5)</f>
        <v>0</v>
      </c>
      <c r="S1605" s="444"/>
      <c r="T1605" s="444"/>
      <c r="U1605" s="261">
        <f>ROUND(SUMIF('DV-Bewegungsdaten'!B:B,A1605,'DV-Bewegungsdaten'!D:D),3)</f>
        <v>0</v>
      </c>
      <c r="V1605" s="259">
        <f>ROUND(SUMIF('DV-Bewegungsdaten'!B:B,A1605,'DV-Bewegungsdaten'!E:E),5)</f>
        <v>0</v>
      </c>
      <c r="X1605" s="444"/>
      <c r="Y1605" s="444"/>
      <c r="AK1605" s="305"/>
    </row>
    <row r="1606" spans="1:37" ht="15" customHeight="1" x14ac:dyDescent="0.25">
      <c r="A1606" s="103" t="s">
        <v>685</v>
      </c>
      <c r="B1606" s="101" t="s">
        <v>2068</v>
      </c>
      <c r="C1606" s="101" t="s">
        <v>3991</v>
      </c>
      <c r="D1606" s="101" t="s">
        <v>2494</v>
      </c>
      <c r="E1606" s="101" t="s">
        <v>2443</v>
      </c>
      <c r="F1606" s="102">
        <v>8.27</v>
      </c>
      <c r="G1606" s="102">
        <v>8.4699999999999989</v>
      </c>
      <c r="H1606" s="102">
        <v>6.62</v>
      </c>
      <c r="I1606" s="102"/>
      <c r="J1606" s="445"/>
      <c r="K1606" s="258">
        <f>ROUND(SUMIF('VGT-Bewegungsdaten'!B:B,A1606,'VGT-Bewegungsdaten'!D:D),3)</f>
        <v>0</v>
      </c>
      <c r="L1606" s="259">
        <f>ROUND(SUMIF('VGT-Bewegungsdaten'!B:B,$A1606,'VGT-Bewegungsdaten'!E:E),5)</f>
        <v>0</v>
      </c>
      <c r="N1606" s="298" t="s">
        <v>4918</v>
      </c>
      <c r="O1606" s="298" t="s">
        <v>4925</v>
      </c>
      <c r="P1606" s="261">
        <f>ROUND(SUMIF('AV-Bewegungsdaten'!B:B,A1606,'AV-Bewegungsdaten'!D:D),3)</f>
        <v>0</v>
      </c>
      <c r="Q1606" s="259">
        <f>ROUND(SUMIF('AV-Bewegungsdaten'!B:B,$A1606,'AV-Bewegungsdaten'!E:E),5)</f>
        <v>0</v>
      </c>
      <c r="S1606" s="444"/>
      <c r="T1606" s="444"/>
      <c r="U1606" s="261">
        <f>ROUND(SUMIF('DV-Bewegungsdaten'!B:B,A1606,'DV-Bewegungsdaten'!D:D),3)</f>
        <v>0</v>
      </c>
      <c r="V1606" s="259">
        <f>ROUND(SUMIF('DV-Bewegungsdaten'!B:B,A1606,'DV-Bewegungsdaten'!E:E),5)</f>
        <v>0</v>
      </c>
      <c r="X1606" s="444"/>
      <c r="Y1606" s="444"/>
      <c r="AK1606" s="305"/>
    </row>
    <row r="1607" spans="1:37" ht="15" customHeight="1" x14ac:dyDescent="0.25">
      <c r="A1607" s="103" t="s">
        <v>686</v>
      </c>
      <c r="B1607" s="101" t="s">
        <v>2068</v>
      </c>
      <c r="C1607" s="101" t="s">
        <v>3991</v>
      </c>
      <c r="D1607" s="101" t="s">
        <v>2496</v>
      </c>
      <c r="E1607" s="101" t="s">
        <v>2446</v>
      </c>
      <c r="F1607" s="102">
        <v>10.27</v>
      </c>
      <c r="G1607" s="102">
        <v>10.469999999999999</v>
      </c>
      <c r="H1607" s="102">
        <v>8.2200000000000006</v>
      </c>
      <c r="I1607" s="102"/>
      <c r="J1607" s="445"/>
      <c r="K1607" s="258">
        <f>ROUND(SUMIF('VGT-Bewegungsdaten'!B:B,A1607,'VGT-Bewegungsdaten'!D:D),3)</f>
        <v>0</v>
      </c>
      <c r="L1607" s="259">
        <f>ROUND(SUMIF('VGT-Bewegungsdaten'!B:B,$A1607,'VGT-Bewegungsdaten'!E:E),5)</f>
        <v>0</v>
      </c>
      <c r="N1607" s="298" t="s">
        <v>4918</v>
      </c>
      <c r="O1607" s="298" t="s">
        <v>4925</v>
      </c>
      <c r="P1607" s="261">
        <f>ROUND(SUMIF('AV-Bewegungsdaten'!B:B,A1607,'AV-Bewegungsdaten'!D:D),3)</f>
        <v>0</v>
      </c>
      <c r="Q1607" s="259">
        <f>ROUND(SUMIF('AV-Bewegungsdaten'!B:B,$A1607,'AV-Bewegungsdaten'!E:E),5)</f>
        <v>0</v>
      </c>
      <c r="S1607" s="444"/>
      <c r="T1607" s="444"/>
      <c r="U1607" s="261">
        <f>ROUND(SUMIF('DV-Bewegungsdaten'!B:B,A1607,'DV-Bewegungsdaten'!D:D),3)</f>
        <v>0</v>
      </c>
      <c r="V1607" s="259">
        <f>ROUND(SUMIF('DV-Bewegungsdaten'!B:B,A1607,'DV-Bewegungsdaten'!E:E),5)</f>
        <v>0</v>
      </c>
      <c r="X1607" s="444"/>
      <c r="Y1607" s="444"/>
      <c r="AK1607" s="305"/>
    </row>
    <row r="1608" spans="1:37" ht="15" customHeight="1" x14ac:dyDescent="0.25">
      <c r="A1608" s="103" t="s">
        <v>352</v>
      </c>
      <c r="B1608" s="101" t="s">
        <v>2068</v>
      </c>
      <c r="C1608" s="101" t="s">
        <v>3991</v>
      </c>
      <c r="D1608" s="101" t="s">
        <v>1639</v>
      </c>
      <c r="E1608" s="101" t="s">
        <v>1536</v>
      </c>
      <c r="F1608" s="102">
        <v>11.27</v>
      </c>
      <c r="G1608" s="102">
        <v>11.469999999999999</v>
      </c>
      <c r="H1608" s="102">
        <v>9.02</v>
      </c>
      <c r="I1608" s="102"/>
      <c r="J1608" s="445"/>
      <c r="K1608" s="258">
        <f>ROUND(SUMIF('VGT-Bewegungsdaten'!B:B,A1608,'VGT-Bewegungsdaten'!D:D),3)</f>
        <v>0</v>
      </c>
      <c r="L1608" s="259">
        <f>ROUND(SUMIF('VGT-Bewegungsdaten'!B:B,$A1608,'VGT-Bewegungsdaten'!E:E),5)</f>
        <v>0</v>
      </c>
      <c r="N1608" s="298" t="s">
        <v>4918</v>
      </c>
      <c r="O1608" s="298" t="s">
        <v>4925</v>
      </c>
      <c r="P1608" s="261">
        <f>ROUND(SUMIF('AV-Bewegungsdaten'!B:B,A1608,'AV-Bewegungsdaten'!D:D),3)</f>
        <v>0</v>
      </c>
      <c r="Q1608" s="259">
        <f>ROUND(SUMIF('AV-Bewegungsdaten'!B:B,$A1608,'AV-Bewegungsdaten'!E:E),5)</f>
        <v>0</v>
      </c>
      <c r="S1608" s="444"/>
      <c r="T1608" s="444"/>
      <c r="U1608" s="261">
        <f>ROUND(SUMIF('DV-Bewegungsdaten'!B:B,A1608,'DV-Bewegungsdaten'!D:D),3)</f>
        <v>0</v>
      </c>
      <c r="V1608" s="259">
        <f>ROUND(SUMIF('DV-Bewegungsdaten'!B:B,A1608,'DV-Bewegungsdaten'!E:E),5)</f>
        <v>0</v>
      </c>
      <c r="X1608" s="444"/>
      <c r="Y1608" s="444"/>
      <c r="AK1608" s="305"/>
    </row>
    <row r="1609" spans="1:37" ht="15" customHeight="1" x14ac:dyDescent="0.25">
      <c r="A1609" s="103" t="s">
        <v>2801</v>
      </c>
      <c r="B1609" s="101" t="s">
        <v>2068</v>
      </c>
      <c r="C1609" s="101" t="s">
        <v>3991</v>
      </c>
      <c r="D1609" s="101" t="s">
        <v>2590</v>
      </c>
      <c r="E1609" s="101" t="s">
        <v>2536</v>
      </c>
      <c r="F1609" s="102">
        <v>11.24</v>
      </c>
      <c r="G1609" s="102">
        <v>11.44</v>
      </c>
      <c r="H1609" s="102">
        <v>8.99</v>
      </c>
      <c r="I1609" s="102"/>
      <c r="J1609" s="445"/>
      <c r="K1609" s="258">
        <f>ROUND(SUMIF('VGT-Bewegungsdaten'!B:B,A1609,'VGT-Bewegungsdaten'!D:D),3)</f>
        <v>0</v>
      </c>
      <c r="L1609" s="259">
        <f>ROUND(SUMIF('VGT-Bewegungsdaten'!B:B,$A1609,'VGT-Bewegungsdaten'!E:E),5)</f>
        <v>0</v>
      </c>
      <c r="N1609" s="298" t="s">
        <v>4918</v>
      </c>
      <c r="O1609" s="298" t="s">
        <v>4925</v>
      </c>
      <c r="P1609" s="261">
        <f>ROUND(SUMIF('AV-Bewegungsdaten'!B:B,A1609,'AV-Bewegungsdaten'!D:D),3)</f>
        <v>0</v>
      </c>
      <c r="Q1609" s="259">
        <f>ROUND(SUMIF('AV-Bewegungsdaten'!B:B,$A1609,'AV-Bewegungsdaten'!E:E),5)</f>
        <v>0</v>
      </c>
      <c r="S1609" s="444"/>
      <c r="T1609" s="444"/>
      <c r="U1609" s="261">
        <f>ROUND(SUMIF('DV-Bewegungsdaten'!B:B,A1609,'DV-Bewegungsdaten'!D:D),3)</f>
        <v>0</v>
      </c>
      <c r="V1609" s="259">
        <f>ROUND(SUMIF('DV-Bewegungsdaten'!B:B,A1609,'DV-Bewegungsdaten'!E:E),5)</f>
        <v>0</v>
      </c>
      <c r="X1609" s="444"/>
      <c r="Y1609" s="444"/>
      <c r="AK1609" s="305"/>
    </row>
    <row r="1610" spans="1:37" ht="15" customHeight="1" x14ac:dyDescent="0.25">
      <c r="A1610" s="103" t="s">
        <v>3544</v>
      </c>
      <c r="B1610" s="101" t="s">
        <v>2068</v>
      </c>
      <c r="C1610" s="101" t="s">
        <v>3991</v>
      </c>
      <c r="D1610" s="101" t="s">
        <v>3333</v>
      </c>
      <c r="E1610" s="101" t="s">
        <v>3279</v>
      </c>
      <c r="F1610" s="102">
        <v>11.209999999999999</v>
      </c>
      <c r="G1610" s="102">
        <v>11.409999999999998</v>
      </c>
      <c r="H1610" s="102">
        <v>8.9700000000000006</v>
      </c>
      <c r="I1610" s="102"/>
      <c r="J1610" s="445"/>
      <c r="K1610" s="258">
        <f>ROUND(SUMIF('VGT-Bewegungsdaten'!B:B,A1610,'VGT-Bewegungsdaten'!D:D),3)</f>
        <v>0</v>
      </c>
      <c r="L1610" s="259">
        <f>ROUND(SUMIF('VGT-Bewegungsdaten'!B:B,$A1610,'VGT-Bewegungsdaten'!E:E),5)</f>
        <v>0</v>
      </c>
      <c r="N1610" s="298" t="s">
        <v>4918</v>
      </c>
      <c r="O1610" s="298" t="s">
        <v>4925</v>
      </c>
      <c r="P1610" s="261">
        <f>ROUND(SUMIF('AV-Bewegungsdaten'!B:B,A1610,'AV-Bewegungsdaten'!D:D),3)</f>
        <v>0</v>
      </c>
      <c r="Q1610" s="259">
        <f>ROUND(SUMIF('AV-Bewegungsdaten'!B:B,$A1610,'AV-Bewegungsdaten'!E:E),5)</f>
        <v>0</v>
      </c>
      <c r="S1610" s="444"/>
      <c r="T1610" s="444"/>
      <c r="U1610" s="261">
        <f>ROUND(SUMIF('DV-Bewegungsdaten'!B:B,A1610,'DV-Bewegungsdaten'!D:D),3)</f>
        <v>0</v>
      </c>
      <c r="V1610" s="259">
        <f>ROUND(SUMIF('DV-Bewegungsdaten'!B:B,A1610,'DV-Bewegungsdaten'!E:E),5)</f>
        <v>0</v>
      </c>
      <c r="X1610" s="444"/>
      <c r="Y1610" s="444"/>
      <c r="AK1610" s="305"/>
    </row>
    <row r="1611" spans="1:37" ht="15" customHeight="1" x14ac:dyDescent="0.25">
      <c r="A1611" s="103" t="s">
        <v>4307</v>
      </c>
      <c r="B1611" s="101" t="s">
        <v>2068</v>
      </c>
      <c r="C1611" s="101" t="s">
        <v>3991</v>
      </c>
      <c r="D1611" s="101" t="s">
        <v>4094</v>
      </c>
      <c r="E1611" s="101" t="s">
        <v>4040</v>
      </c>
      <c r="F1611" s="102">
        <v>11.18</v>
      </c>
      <c r="G1611" s="102">
        <v>11.379999999999999</v>
      </c>
      <c r="H1611" s="102">
        <v>8.94</v>
      </c>
      <c r="I1611" s="102"/>
      <c r="J1611" s="445"/>
      <c r="K1611" s="258">
        <f>ROUND(SUMIF('VGT-Bewegungsdaten'!B:B,A1611,'VGT-Bewegungsdaten'!D:D),3)</f>
        <v>0</v>
      </c>
      <c r="L1611" s="259">
        <f>ROUND(SUMIF('VGT-Bewegungsdaten'!B:B,$A1611,'VGT-Bewegungsdaten'!E:E),5)</f>
        <v>0</v>
      </c>
      <c r="N1611" s="298" t="s">
        <v>4918</v>
      </c>
      <c r="O1611" s="298" t="s">
        <v>4925</v>
      </c>
      <c r="P1611" s="261">
        <f>ROUND(SUMIF('AV-Bewegungsdaten'!B:B,A1611,'AV-Bewegungsdaten'!D:D),3)</f>
        <v>0</v>
      </c>
      <c r="Q1611" s="259">
        <f>ROUND(SUMIF('AV-Bewegungsdaten'!B:B,$A1611,'AV-Bewegungsdaten'!E:E),5)</f>
        <v>0</v>
      </c>
      <c r="S1611" s="444"/>
      <c r="T1611" s="444"/>
      <c r="U1611" s="261">
        <f>ROUND(SUMIF('DV-Bewegungsdaten'!B:B,A1611,'DV-Bewegungsdaten'!D:D),3)</f>
        <v>0</v>
      </c>
      <c r="V1611" s="259">
        <f>ROUND(SUMIF('DV-Bewegungsdaten'!B:B,A1611,'DV-Bewegungsdaten'!E:E),5)</f>
        <v>0</v>
      </c>
      <c r="X1611" s="444"/>
      <c r="Y1611" s="444"/>
      <c r="AK1611" s="305"/>
    </row>
    <row r="1612" spans="1:37" ht="15" customHeight="1" x14ac:dyDescent="0.25">
      <c r="A1612" s="103" t="s">
        <v>5275</v>
      </c>
      <c r="B1612" s="101" t="s">
        <v>2068</v>
      </c>
      <c r="C1612" s="101" t="s">
        <v>3991</v>
      </c>
      <c r="D1612" s="101" t="s">
        <v>5276</v>
      </c>
      <c r="E1612" s="101" t="s">
        <v>4983</v>
      </c>
      <c r="F1612" s="102">
        <v>21.55</v>
      </c>
      <c r="G1612" s="102">
        <v>21.75</v>
      </c>
      <c r="H1612" s="102">
        <v>17.239999999999998</v>
      </c>
      <c r="I1612" s="102"/>
      <c r="J1612" s="445"/>
      <c r="K1612" s="258">
        <f>ROUND(SUMIF('VGT-Bewegungsdaten'!B:B,A1612,'VGT-Bewegungsdaten'!D:D),3)</f>
        <v>0</v>
      </c>
      <c r="L1612" s="259">
        <f>ROUND(SUMIF('VGT-Bewegungsdaten'!B:B,$A1612,'VGT-Bewegungsdaten'!E:E),5)</f>
        <v>0</v>
      </c>
      <c r="N1612" s="298" t="s">
        <v>4918</v>
      </c>
      <c r="O1612" s="298" t="s">
        <v>4925</v>
      </c>
      <c r="P1612" s="261">
        <f>ROUND(SUMIF('AV-Bewegungsdaten'!B:B,A1612,'AV-Bewegungsdaten'!D:D),3)</f>
        <v>0</v>
      </c>
      <c r="Q1612" s="259">
        <f>ROUND(SUMIF('AV-Bewegungsdaten'!B:B,$A1612,'AV-Bewegungsdaten'!E:E),5)</f>
        <v>0</v>
      </c>
      <c r="S1612" s="444"/>
      <c r="T1612" s="444"/>
      <c r="U1612" s="261">
        <f>ROUND(SUMIF('DV-Bewegungsdaten'!B:B,A1612,'DV-Bewegungsdaten'!D:D),3)</f>
        <v>0</v>
      </c>
      <c r="V1612" s="259">
        <f>ROUND(SUMIF('DV-Bewegungsdaten'!B:B,A1612,'DV-Bewegungsdaten'!E:E),5)</f>
        <v>0</v>
      </c>
      <c r="X1612" s="444"/>
      <c r="Y1612" s="444"/>
      <c r="AK1612" s="305"/>
    </row>
    <row r="1613" spans="1:37" ht="15" customHeight="1" x14ac:dyDescent="0.25">
      <c r="A1613" s="103" t="s">
        <v>5821</v>
      </c>
      <c r="B1613" s="101" t="s">
        <v>2068</v>
      </c>
      <c r="C1613" s="101" t="s">
        <v>3991</v>
      </c>
      <c r="D1613" s="101" t="s">
        <v>5268</v>
      </c>
      <c r="E1613" s="101" t="s">
        <v>4983</v>
      </c>
      <c r="F1613" s="102">
        <v>24.55</v>
      </c>
      <c r="G1613" s="102">
        <v>24.75</v>
      </c>
      <c r="H1613" s="102">
        <v>19.64</v>
      </c>
      <c r="I1613" s="102"/>
      <c r="J1613" s="445"/>
      <c r="K1613" s="258">
        <f>ROUND(SUMIF('VGT-Bewegungsdaten'!B:B,A1613,'VGT-Bewegungsdaten'!D:D),3)</f>
        <v>0</v>
      </c>
      <c r="L1613" s="259">
        <f>ROUND(SUMIF('VGT-Bewegungsdaten'!B:B,$A1613,'VGT-Bewegungsdaten'!E:E),5)</f>
        <v>0</v>
      </c>
      <c r="N1613" s="298" t="s">
        <v>4918</v>
      </c>
      <c r="O1613" s="298" t="s">
        <v>4925</v>
      </c>
      <c r="P1613" s="261">
        <f>ROUND(SUMIF('AV-Bewegungsdaten'!B:B,A1613,'AV-Bewegungsdaten'!D:D),3)</f>
        <v>0</v>
      </c>
      <c r="Q1613" s="259">
        <f>ROUND(SUMIF('AV-Bewegungsdaten'!B:B,$A1613,'AV-Bewegungsdaten'!E:E),5)</f>
        <v>0</v>
      </c>
      <c r="S1613" s="444"/>
      <c r="T1613" s="444"/>
      <c r="U1613" s="261">
        <f>ROUND(SUMIF('DV-Bewegungsdaten'!B:B,A1613,'DV-Bewegungsdaten'!D:D),3)</f>
        <v>0</v>
      </c>
      <c r="V1613" s="259">
        <f>ROUND(SUMIF('DV-Bewegungsdaten'!B:B,A1613,'DV-Bewegungsdaten'!E:E),5)</f>
        <v>0</v>
      </c>
      <c r="X1613" s="444"/>
      <c r="Y1613" s="444"/>
      <c r="AK1613" s="305"/>
    </row>
    <row r="1614" spans="1:37" ht="15" customHeight="1" x14ac:dyDescent="0.25">
      <c r="A1614" s="103" t="s">
        <v>5277</v>
      </c>
      <c r="B1614" s="101" t="s">
        <v>2068</v>
      </c>
      <c r="C1614" s="101" t="s">
        <v>3991</v>
      </c>
      <c r="D1614" s="101" t="s">
        <v>5278</v>
      </c>
      <c r="E1614" s="101" t="s">
        <v>4983</v>
      </c>
      <c r="F1614" s="102">
        <v>25.55</v>
      </c>
      <c r="G1614" s="102">
        <v>25.75</v>
      </c>
      <c r="H1614" s="102">
        <v>20.440000000000001</v>
      </c>
      <c r="I1614" s="102"/>
      <c r="J1614" s="445"/>
      <c r="K1614" s="258">
        <f>ROUND(SUMIF('VGT-Bewegungsdaten'!B:B,A1614,'VGT-Bewegungsdaten'!D:D),3)</f>
        <v>0</v>
      </c>
      <c r="L1614" s="259">
        <f>ROUND(SUMIF('VGT-Bewegungsdaten'!B:B,$A1614,'VGT-Bewegungsdaten'!E:E),5)</f>
        <v>0</v>
      </c>
      <c r="N1614" s="298" t="s">
        <v>4918</v>
      </c>
      <c r="O1614" s="298" t="s">
        <v>4925</v>
      </c>
      <c r="P1614" s="261">
        <f>ROUND(SUMIF('AV-Bewegungsdaten'!B:B,A1614,'AV-Bewegungsdaten'!D:D),3)</f>
        <v>0</v>
      </c>
      <c r="Q1614" s="259">
        <f>ROUND(SUMIF('AV-Bewegungsdaten'!B:B,$A1614,'AV-Bewegungsdaten'!E:E),5)</f>
        <v>0</v>
      </c>
      <c r="S1614" s="444"/>
      <c r="T1614" s="444"/>
      <c r="U1614" s="261">
        <f>ROUND(SUMIF('DV-Bewegungsdaten'!B:B,A1614,'DV-Bewegungsdaten'!D:D),3)</f>
        <v>0</v>
      </c>
      <c r="V1614" s="259">
        <f>ROUND(SUMIF('DV-Bewegungsdaten'!B:B,A1614,'DV-Bewegungsdaten'!E:E),5)</f>
        <v>0</v>
      </c>
      <c r="X1614" s="444"/>
      <c r="Y1614" s="444"/>
      <c r="AK1614" s="305"/>
    </row>
    <row r="1615" spans="1:37" ht="15" customHeight="1" x14ac:dyDescent="0.25">
      <c r="A1615" s="103" t="s">
        <v>5279</v>
      </c>
      <c r="B1615" s="101" t="s">
        <v>2068</v>
      </c>
      <c r="C1615" s="101" t="s">
        <v>3991</v>
      </c>
      <c r="D1615" s="101" t="s">
        <v>4989</v>
      </c>
      <c r="E1615" s="101" t="s">
        <v>4983</v>
      </c>
      <c r="F1615" s="102">
        <v>26.55</v>
      </c>
      <c r="G1615" s="102">
        <v>26.75</v>
      </c>
      <c r="H1615" s="102">
        <v>21.24</v>
      </c>
      <c r="I1615" s="102"/>
      <c r="J1615" s="445"/>
      <c r="K1615" s="258">
        <f>ROUND(SUMIF('VGT-Bewegungsdaten'!B:B,A1615,'VGT-Bewegungsdaten'!D:D),3)</f>
        <v>0</v>
      </c>
      <c r="L1615" s="259">
        <f>ROUND(SUMIF('VGT-Bewegungsdaten'!B:B,$A1615,'VGT-Bewegungsdaten'!E:E),5)</f>
        <v>0</v>
      </c>
      <c r="N1615" s="298" t="s">
        <v>4918</v>
      </c>
      <c r="O1615" s="298" t="s">
        <v>4925</v>
      </c>
      <c r="P1615" s="261">
        <f>ROUND(SUMIF('AV-Bewegungsdaten'!B:B,A1615,'AV-Bewegungsdaten'!D:D),3)</f>
        <v>0</v>
      </c>
      <c r="Q1615" s="259">
        <f>ROUND(SUMIF('AV-Bewegungsdaten'!B:B,$A1615,'AV-Bewegungsdaten'!E:E),5)</f>
        <v>0</v>
      </c>
      <c r="S1615" s="444"/>
      <c r="T1615" s="444"/>
      <c r="U1615" s="261">
        <f>ROUND(SUMIF('DV-Bewegungsdaten'!B:B,A1615,'DV-Bewegungsdaten'!D:D),3)</f>
        <v>0</v>
      </c>
      <c r="V1615" s="259">
        <f>ROUND(SUMIF('DV-Bewegungsdaten'!B:B,A1615,'DV-Bewegungsdaten'!E:E),5)</f>
        <v>0</v>
      </c>
      <c r="X1615" s="444"/>
      <c r="Y1615" s="444"/>
      <c r="AK1615" s="305"/>
    </row>
    <row r="1616" spans="1:37" ht="15" customHeight="1" x14ac:dyDescent="0.25">
      <c r="A1616" s="103" t="s">
        <v>6375</v>
      </c>
      <c r="B1616" s="101" t="s">
        <v>2068</v>
      </c>
      <c r="C1616" s="101" t="s">
        <v>3991</v>
      </c>
      <c r="D1616" s="101" t="s">
        <v>6376</v>
      </c>
      <c r="E1616" s="101" t="s">
        <v>4983</v>
      </c>
      <c r="F1616" s="102">
        <v>23.55</v>
      </c>
      <c r="G1616" s="102">
        <v>23.75</v>
      </c>
      <c r="H1616" s="102">
        <v>18.84</v>
      </c>
      <c r="I1616" s="102"/>
      <c r="J1616" s="445"/>
      <c r="K1616" s="258">
        <f>ROUND(SUMIF('VGT-Bewegungsdaten'!B:B,A1616,'VGT-Bewegungsdaten'!D:D),3)</f>
        <v>0</v>
      </c>
      <c r="L1616" s="259">
        <f>ROUND(SUMIF('VGT-Bewegungsdaten'!B:B,$A1616,'VGT-Bewegungsdaten'!E:E),5)</f>
        <v>0</v>
      </c>
      <c r="N1616" s="298" t="s">
        <v>4918</v>
      </c>
      <c r="O1616" s="298" t="s">
        <v>4925</v>
      </c>
      <c r="P1616" s="261">
        <f>ROUND(SUMIF('AV-Bewegungsdaten'!B:B,A1616,'AV-Bewegungsdaten'!D:D),3)</f>
        <v>0</v>
      </c>
      <c r="Q1616" s="259">
        <f>ROUND(SUMIF('AV-Bewegungsdaten'!B:B,$A1616,'AV-Bewegungsdaten'!E:E),5)</f>
        <v>0</v>
      </c>
      <c r="S1616" s="444"/>
      <c r="T1616" s="444"/>
      <c r="U1616" s="261">
        <f>ROUND(SUMIF('DV-Bewegungsdaten'!B:B,A1616,'DV-Bewegungsdaten'!D:D),3)</f>
        <v>0</v>
      </c>
      <c r="V1616" s="259">
        <f>ROUND(SUMIF('DV-Bewegungsdaten'!B:B,A1616,'DV-Bewegungsdaten'!E:E),5)</f>
        <v>0</v>
      </c>
      <c r="X1616" s="444"/>
      <c r="Y1616" s="444"/>
      <c r="AK1616" s="305"/>
    </row>
    <row r="1617" spans="1:37" ht="15" customHeight="1" x14ac:dyDescent="0.25">
      <c r="A1617" s="103" t="s">
        <v>5280</v>
      </c>
      <c r="B1617" s="101" t="s">
        <v>2068</v>
      </c>
      <c r="C1617" s="101" t="s">
        <v>3991</v>
      </c>
      <c r="D1617" s="101" t="s">
        <v>5281</v>
      </c>
      <c r="E1617" s="101" t="s">
        <v>4983</v>
      </c>
      <c r="F1617" s="102">
        <v>19.63</v>
      </c>
      <c r="G1617" s="102">
        <v>19.829999999999998</v>
      </c>
      <c r="H1617" s="102">
        <v>15.7</v>
      </c>
      <c r="I1617" s="102"/>
      <c r="J1617" s="445"/>
      <c r="K1617" s="258">
        <f>ROUND(SUMIF('VGT-Bewegungsdaten'!B:B,A1617,'VGT-Bewegungsdaten'!D:D),3)</f>
        <v>0</v>
      </c>
      <c r="L1617" s="259">
        <f>ROUND(SUMIF('VGT-Bewegungsdaten'!B:B,$A1617,'VGT-Bewegungsdaten'!E:E),5)</f>
        <v>0</v>
      </c>
      <c r="N1617" s="298" t="s">
        <v>4918</v>
      </c>
      <c r="O1617" s="298" t="s">
        <v>4925</v>
      </c>
      <c r="P1617" s="261">
        <f>ROUND(SUMIF('AV-Bewegungsdaten'!B:B,A1617,'AV-Bewegungsdaten'!D:D),3)</f>
        <v>0</v>
      </c>
      <c r="Q1617" s="259">
        <f>ROUND(SUMIF('AV-Bewegungsdaten'!B:B,$A1617,'AV-Bewegungsdaten'!E:E),5)</f>
        <v>0</v>
      </c>
      <c r="S1617" s="444"/>
      <c r="T1617" s="444"/>
      <c r="U1617" s="261">
        <f>ROUND(SUMIF('DV-Bewegungsdaten'!B:B,A1617,'DV-Bewegungsdaten'!D:D),3)</f>
        <v>0</v>
      </c>
      <c r="V1617" s="259">
        <f>ROUND(SUMIF('DV-Bewegungsdaten'!B:B,A1617,'DV-Bewegungsdaten'!E:E),5)</f>
        <v>0</v>
      </c>
      <c r="X1617" s="444"/>
      <c r="Y1617" s="444"/>
      <c r="AK1617" s="305"/>
    </row>
    <row r="1618" spans="1:37" ht="15" customHeight="1" x14ac:dyDescent="0.25">
      <c r="A1618" s="103" t="s">
        <v>5822</v>
      </c>
      <c r="B1618" s="101" t="s">
        <v>2068</v>
      </c>
      <c r="C1618" s="101" t="s">
        <v>3991</v>
      </c>
      <c r="D1618" s="101" t="s">
        <v>5270</v>
      </c>
      <c r="E1618" s="101" t="s">
        <v>4983</v>
      </c>
      <c r="F1618" s="102">
        <v>22.63</v>
      </c>
      <c r="G1618" s="102">
        <v>22.83</v>
      </c>
      <c r="H1618" s="102">
        <v>18.100000000000001</v>
      </c>
      <c r="I1618" s="102"/>
      <c r="J1618" s="445"/>
      <c r="K1618" s="258">
        <f>ROUND(SUMIF('VGT-Bewegungsdaten'!B:B,A1618,'VGT-Bewegungsdaten'!D:D),3)</f>
        <v>0</v>
      </c>
      <c r="L1618" s="259">
        <f>ROUND(SUMIF('VGT-Bewegungsdaten'!B:B,$A1618,'VGT-Bewegungsdaten'!E:E),5)</f>
        <v>0</v>
      </c>
      <c r="N1618" s="298" t="s">
        <v>4918</v>
      </c>
      <c r="O1618" s="298" t="s">
        <v>4925</v>
      </c>
      <c r="P1618" s="261">
        <f>ROUND(SUMIF('AV-Bewegungsdaten'!B:B,A1618,'AV-Bewegungsdaten'!D:D),3)</f>
        <v>0</v>
      </c>
      <c r="Q1618" s="259">
        <f>ROUND(SUMIF('AV-Bewegungsdaten'!B:B,$A1618,'AV-Bewegungsdaten'!E:E),5)</f>
        <v>0</v>
      </c>
      <c r="S1618" s="444"/>
      <c r="T1618" s="444"/>
      <c r="U1618" s="261">
        <f>ROUND(SUMIF('DV-Bewegungsdaten'!B:B,A1618,'DV-Bewegungsdaten'!D:D),3)</f>
        <v>0</v>
      </c>
      <c r="V1618" s="259">
        <f>ROUND(SUMIF('DV-Bewegungsdaten'!B:B,A1618,'DV-Bewegungsdaten'!E:E),5)</f>
        <v>0</v>
      </c>
      <c r="X1618" s="444"/>
      <c r="Y1618" s="444"/>
      <c r="AK1618" s="305"/>
    </row>
    <row r="1619" spans="1:37" ht="15" customHeight="1" x14ac:dyDescent="0.25">
      <c r="A1619" s="103" t="s">
        <v>5282</v>
      </c>
      <c r="B1619" s="101" t="s">
        <v>2068</v>
      </c>
      <c r="C1619" s="101" t="s">
        <v>3991</v>
      </c>
      <c r="D1619" s="101" t="s">
        <v>5283</v>
      </c>
      <c r="E1619" s="101" t="s">
        <v>4983</v>
      </c>
      <c r="F1619" s="102">
        <v>20.63</v>
      </c>
      <c r="G1619" s="102">
        <v>20.83</v>
      </c>
      <c r="H1619" s="102">
        <v>16.5</v>
      </c>
      <c r="I1619" s="102"/>
      <c r="J1619" s="445"/>
      <c r="K1619" s="258">
        <f>ROUND(SUMIF('VGT-Bewegungsdaten'!B:B,A1619,'VGT-Bewegungsdaten'!D:D),3)</f>
        <v>0</v>
      </c>
      <c r="L1619" s="259">
        <f>ROUND(SUMIF('VGT-Bewegungsdaten'!B:B,$A1619,'VGT-Bewegungsdaten'!E:E),5)</f>
        <v>0</v>
      </c>
      <c r="N1619" s="298" t="s">
        <v>4918</v>
      </c>
      <c r="O1619" s="298" t="s">
        <v>4925</v>
      </c>
      <c r="P1619" s="261">
        <f>ROUND(SUMIF('AV-Bewegungsdaten'!B:B,A1619,'AV-Bewegungsdaten'!D:D),3)</f>
        <v>0</v>
      </c>
      <c r="Q1619" s="259">
        <f>ROUND(SUMIF('AV-Bewegungsdaten'!B:B,$A1619,'AV-Bewegungsdaten'!E:E),5)</f>
        <v>0</v>
      </c>
      <c r="S1619" s="444"/>
      <c r="T1619" s="444"/>
      <c r="U1619" s="261">
        <f>ROUND(SUMIF('DV-Bewegungsdaten'!B:B,A1619,'DV-Bewegungsdaten'!D:D),3)</f>
        <v>0</v>
      </c>
      <c r="V1619" s="259">
        <f>ROUND(SUMIF('DV-Bewegungsdaten'!B:B,A1619,'DV-Bewegungsdaten'!E:E),5)</f>
        <v>0</v>
      </c>
      <c r="X1619" s="444"/>
      <c r="Y1619" s="444"/>
      <c r="AK1619" s="305"/>
    </row>
    <row r="1620" spans="1:37" ht="15" customHeight="1" x14ac:dyDescent="0.25">
      <c r="A1620" s="103" t="s">
        <v>5284</v>
      </c>
      <c r="B1620" s="101" t="s">
        <v>2068</v>
      </c>
      <c r="C1620" s="101" t="s">
        <v>3991</v>
      </c>
      <c r="D1620" s="101" t="s">
        <v>4993</v>
      </c>
      <c r="E1620" s="101" t="s">
        <v>4983</v>
      </c>
      <c r="F1620" s="102">
        <v>21.63</v>
      </c>
      <c r="G1620" s="102">
        <v>21.83</v>
      </c>
      <c r="H1620" s="102">
        <v>17.3</v>
      </c>
      <c r="I1620" s="102"/>
      <c r="J1620" s="445"/>
      <c r="K1620" s="258">
        <f>ROUND(SUMIF('VGT-Bewegungsdaten'!B:B,A1620,'VGT-Bewegungsdaten'!D:D),3)</f>
        <v>0</v>
      </c>
      <c r="L1620" s="259">
        <f>ROUND(SUMIF('VGT-Bewegungsdaten'!B:B,$A1620,'VGT-Bewegungsdaten'!E:E),5)</f>
        <v>0</v>
      </c>
      <c r="N1620" s="298" t="s">
        <v>4918</v>
      </c>
      <c r="O1620" s="298" t="s">
        <v>4925</v>
      </c>
      <c r="P1620" s="261">
        <f>ROUND(SUMIF('AV-Bewegungsdaten'!B:B,A1620,'AV-Bewegungsdaten'!D:D),3)</f>
        <v>0</v>
      </c>
      <c r="Q1620" s="259">
        <f>ROUND(SUMIF('AV-Bewegungsdaten'!B:B,$A1620,'AV-Bewegungsdaten'!E:E),5)</f>
        <v>0</v>
      </c>
      <c r="S1620" s="444"/>
      <c r="T1620" s="444"/>
      <c r="U1620" s="261">
        <f>ROUND(SUMIF('DV-Bewegungsdaten'!B:B,A1620,'DV-Bewegungsdaten'!D:D),3)</f>
        <v>0</v>
      </c>
      <c r="V1620" s="259">
        <f>ROUND(SUMIF('DV-Bewegungsdaten'!B:B,A1620,'DV-Bewegungsdaten'!E:E),5)</f>
        <v>0</v>
      </c>
      <c r="X1620" s="444"/>
      <c r="Y1620" s="444"/>
      <c r="AK1620" s="305"/>
    </row>
    <row r="1621" spans="1:37" ht="15" customHeight="1" x14ac:dyDescent="0.25">
      <c r="A1621" s="103" t="s">
        <v>6968</v>
      </c>
      <c r="B1621" s="101" t="s">
        <v>2068</v>
      </c>
      <c r="C1621" s="101" t="s">
        <v>3991</v>
      </c>
      <c r="D1621" s="101" t="s">
        <v>6969</v>
      </c>
      <c r="E1621" s="101" t="s">
        <v>6372</v>
      </c>
      <c r="F1621" s="102">
        <v>21.52</v>
      </c>
      <c r="G1621" s="102">
        <v>21.72</v>
      </c>
      <c r="H1621" s="102">
        <v>17.22</v>
      </c>
      <c r="I1621" s="102"/>
      <c r="J1621" s="445"/>
      <c r="K1621" s="258">
        <f>ROUND(SUMIF('VGT-Bewegungsdaten'!B:B,A1621,'VGT-Bewegungsdaten'!D:D),3)</f>
        <v>0</v>
      </c>
      <c r="L1621" s="259">
        <f>ROUND(SUMIF('VGT-Bewegungsdaten'!B:B,$A1621,'VGT-Bewegungsdaten'!E:E),5)</f>
        <v>0</v>
      </c>
      <c r="N1621" s="298" t="s">
        <v>4918</v>
      </c>
      <c r="O1621" s="298" t="s">
        <v>4925</v>
      </c>
      <c r="P1621" s="261">
        <f>ROUND(SUMIF('AV-Bewegungsdaten'!B:B,A1621,'AV-Bewegungsdaten'!D:D),3)</f>
        <v>0</v>
      </c>
      <c r="Q1621" s="259">
        <f>ROUND(SUMIF('AV-Bewegungsdaten'!B:B,$A1621,'AV-Bewegungsdaten'!E:E),5)</f>
        <v>0</v>
      </c>
      <c r="S1621" s="444"/>
      <c r="T1621" s="444"/>
      <c r="U1621" s="261">
        <f>ROUND(SUMIF('DV-Bewegungsdaten'!B:B,A1621,'DV-Bewegungsdaten'!D:D),3)</f>
        <v>0</v>
      </c>
      <c r="V1621" s="259">
        <f>ROUND(SUMIF('DV-Bewegungsdaten'!B:B,A1621,'DV-Bewegungsdaten'!E:E),5)</f>
        <v>0</v>
      </c>
      <c r="X1621" s="444"/>
      <c r="Y1621" s="444"/>
      <c r="AK1621" s="305"/>
    </row>
    <row r="1622" spans="1:37" ht="15" customHeight="1" x14ac:dyDescent="0.25">
      <c r="A1622" s="103" t="s">
        <v>6377</v>
      </c>
      <c r="B1622" s="101" t="s">
        <v>2068</v>
      </c>
      <c r="C1622" s="101" t="s">
        <v>3991</v>
      </c>
      <c r="D1622" s="101" t="s">
        <v>6378</v>
      </c>
      <c r="E1622" s="101" t="s">
        <v>4983</v>
      </c>
      <c r="F1622" s="102">
        <v>21.63</v>
      </c>
      <c r="G1622" s="102">
        <v>21.83</v>
      </c>
      <c r="H1622" s="102">
        <v>17.3</v>
      </c>
      <c r="I1622" s="102"/>
      <c r="J1622" s="445"/>
      <c r="K1622" s="258">
        <f>ROUND(SUMIF('VGT-Bewegungsdaten'!B:B,A1622,'VGT-Bewegungsdaten'!D:D),3)</f>
        <v>0</v>
      </c>
      <c r="L1622" s="259">
        <f>ROUND(SUMIF('VGT-Bewegungsdaten'!B:B,$A1622,'VGT-Bewegungsdaten'!E:E),5)</f>
        <v>0</v>
      </c>
      <c r="N1622" s="298" t="s">
        <v>4918</v>
      </c>
      <c r="O1622" s="298" t="s">
        <v>4925</v>
      </c>
      <c r="P1622" s="261">
        <f>ROUND(SUMIF('AV-Bewegungsdaten'!B:B,A1622,'AV-Bewegungsdaten'!D:D),3)</f>
        <v>0</v>
      </c>
      <c r="Q1622" s="259">
        <f>ROUND(SUMIF('AV-Bewegungsdaten'!B:B,$A1622,'AV-Bewegungsdaten'!E:E),5)</f>
        <v>0</v>
      </c>
      <c r="S1622" s="444"/>
      <c r="T1622" s="444"/>
      <c r="U1622" s="261">
        <f>ROUND(SUMIF('DV-Bewegungsdaten'!B:B,A1622,'DV-Bewegungsdaten'!D:D),3)</f>
        <v>0</v>
      </c>
      <c r="V1622" s="259">
        <f>ROUND(SUMIF('DV-Bewegungsdaten'!B:B,A1622,'DV-Bewegungsdaten'!E:E),5)</f>
        <v>0</v>
      </c>
      <c r="X1622" s="444"/>
      <c r="Y1622" s="444"/>
      <c r="AK1622" s="305"/>
    </row>
    <row r="1623" spans="1:37" ht="15" customHeight="1" x14ac:dyDescent="0.25">
      <c r="A1623" s="103" t="s">
        <v>5285</v>
      </c>
      <c r="B1623" s="101" t="s">
        <v>2068</v>
      </c>
      <c r="C1623" s="101" t="s">
        <v>3991</v>
      </c>
      <c r="D1623" s="101" t="s">
        <v>4997</v>
      </c>
      <c r="E1623" s="101" t="s">
        <v>4983</v>
      </c>
      <c r="F1623" s="102">
        <v>15.649999999999999</v>
      </c>
      <c r="G1623" s="102">
        <v>15.849999999999998</v>
      </c>
      <c r="H1623" s="102">
        <v>12.52</v>
      </c>
      <c r="I1623" s="102"/>
      <c r="J1623" s="445"/>
      <c r="K1623" s="258">
        <f>ROUND(SUMIF('VGT-Bewegungsdaten'!B:B,A1623,'VGT-Bewegungsdaten'!D:D),3)</f>
        <v>0</v>
      </c>
      <c r="L1623" s="259">
        <f>ROUND(SUMIF('VGT-Bewegungsdaten'!B:B,$A1623,'VGT-Bewegungsdaten'!E:E),5)</f>
        <v>0</v>
      </c>
      <c r="N1623" s="298" t="s">
        <v>4918</v>
      </c>
      <c r="O1623" s="298" t="s">
        <v>4925</v>
      </c>
      <c r="P1623" s="261">
        <f>ROUND(SUMIF('AV-Bewegungsdaten'!B:B,A1623,'AV-Bewegungsdaten'!D:D),3)</f>
        <v>0</v>
      </c>
      <c r="Q1623" s="259">
        <f>ROUND(SUMIF('AV-Bewegungsdaten'!B:B,$A1623,'AV-Bewegungsdaten'!E:E),5)</f>
        <v>0</v>
      </c>
      <c r="S1623" s="444"/>
      <c r="T1623" s="444"/>
      <c r="U1623" s="261">
        <f>ROUND(SUMIF('DV-Bewegungsdaten'!B:B,A1623,'DV-Bewegungsdaten'!D:D),3)</f>
        <v>0</v>
      </c>
      <c r="V1623" s="259">
        <f>ROUND(SUMIF('DV-Bewegungsdaten'!B:B,A1623,'DV-Bewegungsdaten'!E:E),5)</f>
        <v>0</v>
      </c>
      <c r="X1623" s="444"/>
      <c r="Y1623" s="444"/>
      <c r="AK1623" s="305"/>
    </row>
    <row r="1624" spans="1:37" ht="15" customHeight="1" x14ac:dyDescent="0.25">
      <c r="A1624" s="103" t="s">
        <v>5823</v>
      </c>
      <c r="B1624" s="101" t="s">
        <v>2068</v>
      </c>
      <c r="C1624" s="101" t="s">
        <v>3991</v>
      </c>
      <c r="D1624" s="101" t="s">
        <v>5824</v>
      </c>
      <c r="E1624" s="101" t="s">
        <v>5257</v>
      </c>
      <c r="F1624" s="102">
        <v>14.52</v>
      </c>
      <c r="G1624" s="102">
        <v>14.719999999999999</v>
      </c>
      <c r="H1624" s="102">
        <v>11.62</v>
      </c>
      <c r="I1624" s="102"/>
      <c r="J1624" s="445"/>
      <c r="K1624" s="258">
        <f>ROUND(SUMIF('VGT-Bewegungsdaten'!B:B,A1624,'VGT-Bewegungsdaten'!D:D),3)</f>
        <v>0</v>
      </c>
      <c r="L1624" s="259">
        <f>ROUND(SUMIF('VGT-Bewegungsdaten'!B:B,$A1624,'VGT-Bewegungsdaten'!E:E),5)</f>
        <v>0</v>
      </c>
      <c r="N1624" s="298" t="s">
        <v>4918</v>
      </c>
      <c r="O1624" s="298" t="s">
        <v>4925</v>
      </c>
      <c r="P1624" s="261">
        <f>ROUND(SUMIF('AV-Bewegungsdaten'!B:B,A1624,'AV-Bewegungsdaten'!D:D),3)</f>
        <v>0</v>
      </c>
      <c r="Q1624" s="259">
        <f>ROUND(SUMIF('AV-Bewegungsdaten'!B:B,$A1624,'AV-Bewegungsdaten'!E:E),5)</f>
        <v>0</v>
      </c>
      <c r="S1624" s="444"/>
      <c r="T1624" s="444"/>
      <c r="U1624" s="261">
        <f>ROUND(SUMIF('DV-Bewegungsdaten'!B:B,A1624,'DV-Bewegungsdaten'!D:D),3)</f>
        <v>0</v>
      </c>
      <c r="V1624" s="259">
        <f>ROUND(SUMIF('DV-Bewegungsdaten'!B:B,A1624,'DV-Bewegungsdaten'!E:E),5)</f>
        <v>0</v>
      </c>
      <c r="X1624" s="444"/>
      <c r="Y1624" s="444"/>
      <c r="AK1624" s="305"/>
    </row>
    <row r="1625" spans="1:37" ht="15" customHeight="1" x14ac:dyDescent="0.25">
      <c r="A1625" s="103" t="s">
        <v>5825</v>
      </c>
      <c r="B1625" s="101" t="s">
        <v>2068</v>
      </c>
      <c r="C1625" s="101" t="s">
        <v>3991</v>
      </c>
      <c r="D1625" s="101" t="s">
        <v>5826</v>
      </c>
      <c r="E1625" s="101" t="s">
        <v>5257</v>
      </c>
      <c r="F1625" s="102">
        <v>12.6</v>
      </c>
      <c r="G1625" s="102">
        <v>12.799999999999999</v>
      </c>
      <c r="H1625" s="102">
        <v>10.08</v>
      </c>
      <c r="I1625" s="102"/>
      <c r="J1625" s="445"/>
      <c r="K1625" s="258">
        <f>ROUND(SUMIF('VGT-Bewegungsdaten'!B:B,A1625,'VGT-Bewegungsdaten'!D:D),3)</f>
        <v>0</v>
      </c>
      <c r="L1625" s="259">
        <f>ROUND(SUMIF('VGT-Bewegungsdaten'!B:B,$A1625,'VGT-Bewegungsdaten'!E:E),5)</f>
        <v>0</v>
      </c>
      <c r="N1625" s="298" t="s">
        <v>4918</v>
      </c>
      <c r="O1625" s="298" t="s">
        <v>4925</v>
      </c>
      <c r="P1625" s="261">
        <f>ROUND(SUMIF('AV-Bewegungsdaten'!B:B,A1625,'AV-Bewegungsdaten'!D:D),3)</f>
        <v>0</v>
      </c>
      <c r="Q1625" s="259">
        <f>ROUND(SUMIF('AV-Bewegungsdaten'!B:B,$A1625,'AV-Bewegungsdaten'!E:E),5)</f>
        <v>0</v>
      </c>
      <c r="S1625" s="444"/>
      <c r="T1625" s="444"/>
      <c r="U1625" s="261">
        <f>ROUND(SUMIF('DV-Bewegungsdaten'!B:B,A1625,'DV-Bewegungsdaten'!D:D),3)</f>
        <v>0</v>
      </c>
      <c r="V1625" s="259">
        <f>ROUND(SUMIF('DV-Bewegungsdaten'!B:B,A1625,'DV-Bewegungsdaten'!E:E),5)</f>
        <v>0</v>
      </c>
      <c r="X1625" s="444"/>
      <c r="Y1625" s="444"/>
      <c r="AK1625" s="305"/>
    </row>
    <row r="1626" spans="1:37" ht="15" customHeight="1" x14ac:dyDescent="0.25">
      <c r="A1626" s="103" t="s">
        <v>5827</v>
      </c>
      <c r="B1626" s="101" t="s">
        <v>2068</v>
      </c>
      <c r="C1626" s="101" t="s">
        <v>3991</v>
      </c>
      <c r="D1626" s="101" t="s">
        <v>5828</v>
      </c>
      <c r="E1626" s="101" t="s">
        <v>5257</v>
      </c>
      <c r="F1626" s="102">
        <v>11.62</v>
      </c>
      <c r="G1626" s="102">
        <v>11.819999999999999</v>
      </c>
      <c r="H1626" s="102">
        <v>9.3000000000000007</v>
      </c>
      <c r="I1626" s="102"/>
      <c r="J1626" s="445"/>
      <c r="K1626" s="258">
        <f>ROUND(SUMIF('VGT-Bewegungsdaten'!B:B,A1626,'VGT-Bewegungsdaten'!D:D),3)</f>
        <v>0</v>
      </c>
      <c r="L1626" s="259">
        <f>ROUND(SUMIF('VGT-Bewegungsdaten'!B:B,$A1626,'VGT-Bewegungsdaten'!E:E),5)</f>
        <v>0</v>
      </c>
      <c r="N1626" s="298" t="s">
        <v>4918</v>
      </c>
      <c r="O1626" s="298" t="s">
        <v>4925</v>
      </c>
      <c r="P1626" s="261">
        <f>ROUND(SUMIF('AV-Bewegungsdaten'!B:B,A1626,'AV-Bewegungsdaten'!D:D),3)</f>
        <v>0</v>
      </c>
      <c r="Q1626" s="259">
        <f>ROUND(SUMIF('AV-Bewegungsdaten'!B:B,$A1626,'AV-Bewegungsdaten'!E:E),5)</f>
        <v>0</v>
      </c>
      <c r="S1626" s="444"/>
      <c r="T1626" s="444"/>
      <c r="U1626" s="261">
        <f>ROUND(SUMIF('DV-Bewegungsdaten'!B:B,A1626,'DV-Bewegungsdaten'!D:D),3)</f>
        <v>0</v>
      </c>
      <c r="V1626" s="259">
        <f>ROUND(SUMIF('DV-Bewegungsdaten'!B:B,A1626,'DV-Bewegungsdaten'!E:E),5)</f>
        <v>0</v>
      </c>
      <c r="X1626" s="444"/>
      <c r="Y1626" s="444"/>
      <c r="AK1626" s="305"/>
    </row>
    <row r="1627" spans="1:37" ht="15" customHeight="1" x14ac:dyDescent="0.25">
      <c r="A1627" s="103" t="s">
        <v>6560</v>
      </c>
      <c r="B1627" s="101" t="s">
        <v>2068</v>
      </c>
      <c r="C1627" s="101" t="s">
        <v>3991</v>
      </c>
      <c r="D1627" s="101" t="s">
        <v>6561</v>
      </c>
      <c r="E1627" s="101" t="s">
        <v>5257</v>
      </c>
      <c r="F1627" s="102">
        <v>11.12</v>
      </c>
      <c r="G1627" s="102">
        <v>11.319999999999999</v>
      </c>
      <c r="H1627" s="102">
        <v>8.9</v>
      </c>
      <c r="I1627" s="102"/>
      <c r="J1627" s="445"/>
      <c r="K1627" s="258">
        <f>ROUND(SUMIF('VGT-Bewegungsdaten'!B:B,A1627,'VGT-Bewegungsdaten'!D:D),3)</f>
        <v>0</v>
      </c>
      <c r="L1627" s="259">
        <f>ROUND(SUMIF('VGT-Bewegungsdaten'!B:B,$A1627,'VGT-Bewegungsdaten'!E:E),5)</f>
        <v>0</v>
      </c>
      <c r="N1627" s="298" t="s">
        <v>4918</v>
      </c>
      <c r="O1627" s="298" t="s">
        <v>4925</v>
      </c>
      <c r="P1627" s="261">
        <f>ROUND(SUMIF('AV-Bewegungsdaten'!B:B,A1627,'AV-Bewegungsdaten'!D:D),3)</f>
        <v>0</v>
      </c>
      <c r="Q1627" s="259">
        <f>ROUND(SUMIF('AV-Bewegungsdaten'!B:B,$A1627,'AV-Bewegungsdaten'!E:E),5)</f>
        <v>0</v>
      </c>
      <c r="S1627" s="444"/>
      <c r="T1627" s="444"/>
      <c r="U1627" s="261">
        <f>ROUND(SUMIF('DV-Bewegungsdaten'!B:B,A1627,'DV-Bewegungsdaten'!D:D),3)</f>
        <v>0</v>
      </c>
      <c r="V1627" s="259">
        <f>ROUND(SUMIF('DV-Bewegungsdaten'!B:B,A1627,'DV-Bewegungsdaten'!E:E),5)</f>
        <v>0</v>
      </c>
      <c r="X1627" s="444"/>
      <c r="Y1627" s="444"/>
      <c r="AK1627" s="305"/>
    </row>
    <row r="1628" spans="1:37" ht="15" customHeight="1" x14ac:dyDescent="0.25">
      <c r="A1628" s="103" t="s">
        <v>687</v>
      </c>
      <c r="B1628" s="101" t="s">
        <v>2068</v>
      </c>
      <c r="C1628" s="101" t="s">
        <v>3992</v>
      </c>
      <c r="D1628" s="101" t="s">
        <v>2442</v>
      </c>
      <c r="E1628" s="101" t="s">
        <v>2443</v>
      </c>
      <c r="F1628" s="102">
        <v>11.67</v>
      </c>
      <c r="G1628" s="102">
        <v>11.87</v>
      </c>
      <c r="H1628" s="102">
        <v>9.34</v>
      </c>
      <c r="I1628" s="102"/>
      <c r="J1628" s="445"/>
      <c r="K1628" s="258">
        <f>ROUND(SUMIF('VGT-Bewegungsdaten'!B:B,A1628,'VGT-Bewegungsdaten'!D:D),3)</f>
        <v>0</v>
      </c>
      <c r="L1628" s="259">
        <f>ROUND(SUMIF('VGT-Bewegungsdaten'!B:B,$A1628,'VGT-Bewegungsdaten'!E:E),5)</f>
        <v>0</v>
      </c>
      <c r="N1628" s="298" t="s">
        <v>4918</v>
      </c>
      <c r="O1628" s="298" t="s">
        <v>4925</v>
      </c>
      <c r="P1628" s="261">
        <f>ROUND(SUMIF('AV-Bewegungsdaten'!B:B,A1628,'AV-Bewegungsdaten'!D:D),3)</f>
        <v>0</v>
      </c>
      <c r="Q1628" s="259">
        <f>ROUND(SUMIF('AV-Bewegungsdaten'!B:B,$A1628,'AV-Bewegungsdaten'!E:E),5)</f>
        <v>0</v>
      </c>
      <c r="S1628" s="444"/>
      <c r="T1628" s="444"/>
      <c r="U1628" s="261">
        <f>ROUND(SUMIF('DV-Bewegungsdaten'!B:B,A1628,'DV-Bewegungsdaten'!D:D),3)</f>
        <v>0</v>
      </c>
      <c r="V1628" s="259">
        <f>ROUND(SUMIF('DV-Bewegungsdaten'!B:B,A1628,'DV-Bewegungsdaten'!E:E),5)</f>
        <v>0</v>
      </c>
      <c r="X1628" s="444"/>
      <c r="Y1628" s="444"/>
      <c r="AK1628" s="305"/>
    </row>
    <row r="1629" spans="1:37" ht="15" customHeight="1" x14ac:dyDescent="0.25">
      <c r="A1629" s="103" t="s">
        <v>689</v>
      </c>
      <c r="B1629" s="101" t="s">
        <v>2068</v>
      </c>
      <c r="C1629" s="101" t="s">
        <v>3992</v>
      </c>
      <c r="D1629" s="101" t="s">
        <v>2448</v>
      </c>
      <c r="E1629" s="101" t="s">
        <v>2443</v>
      </c>
      <c r="F1629" s="102">
        <v>17.670000000000002</v>
      </c>
      <c r="G1629" s="102">
        <v>17.87</v>
      </c>
      <c r="H1629" s="102">
        <v>14.14</v>
      </c>
      <c r="I1629" s="102"/>
      <c r="J1629" s="445"/>
      <c r="K1629" s="258">
        <f>ROUND(SUMIF('VGT-Bewegungsdaten'!B:B,A1629,'VGT-Bewegungsdaten'!D:D),3)</f>
        <v>0</v>
      </c>
      <c r="L1629" s="259">
        <f>ROUND(SUMIF('VGT-Bewegungsdaten'!B:B,$A1629,'VGT-Bewegungsdaten'!E:E),5)</f>
        <v>0</v>
      </c>
      <c r="N1629" s="298" t="s">
        <v>4918</v>
      </c>
      <c r="O1629" s="298" t="s">
        <v>4925</v>
      </c>
      <c r="P1629" s="261">
        <f>ROUND(SUMIF('AV-Bewegungsdaten'!B:B,A1629,'AV-Bewegungsdaten'!D:D),3)</f>
        <v>0</v>
      </c>
      <c r="Q1629" s="259">
        <f>ROUND(SUMIF('AV-Bewegungsdaten'!B:B,$A1629,'AV-Bewegungsdaten'!E:E),5)</f>
        <v>0</v>
      </c>
      <c r="S1629" s="444"/>
      <c r="T1629" s="444"/>
      <c r="U1629" s="261">
        <f>ROUND(SUMIF('DV-Bewegungsdaten'!B:B,A1629,'DV-Bewegungsdaten'!D:D),3)</f>
        <v>0</v>
      </c>
      <c r="V1629" s="259">
        <f>ROUND(SUMIF('DV-Bewegungsdaten'!B:B,A1629,'DV-Bewegungsdaten'!E:E),5)</f>
        <v>0</v>
      </c>
      <c r="X1629" s="444"/>
      <c r="Y1629" s="444"/>
      <c r="AK1629" s="305"/>
    </row>
    <row r="1630" spans="1:37" ht="15" customHeight="1" x14ac:dyDescent="0.25">
      <c r="A1630" s="103" t="s">
        <v>693</v>
      </c>
      <c r="B1630" s="101" t="s">
        <v>2068</v>
      </c>
      <c r="C1630" s="101" t="s">
        <v>3992</v>
      </c>
      <c r="D1630" s="101" t="s">
        <v>2454</v>
      </c>
      <c r="E1630" s="101" t="s">
        <v>2443</v>
      </c>
      <c r="F1630" s="102">
        <v>19.670000000000002</v>
      </c>
      <c r="G1630" s="102">
        <v>19.87</v>
      </c>
      <c r="H1630" s="102">
        <v>15.74</v>
      </c>
      <c r="I1630" s="102"/>
      <c r="J1630" s="445"/>
      <c r="K1630" s="258">
        <f>ROUND(SUMIF('VGT-Bewegungsdaten'!B:B,A1630,'VGT-Bewegungsdaten'!D:D),3)</f>
        <v>0</v>
      </c>
      <c r="L1630" s="259">
        <f>ROUND(SUMIF('VGT-Bewegungsdaten'!B:B,$A1630,'VGT-Bewegungsdaten'!E:E),5)</f>
        <v>0</v>
      </c>
      <c r="N1630" s="298" t="s">
        <v>4918</v>
      </c>
      <c r="O1630" s="298" t="s">
        <v>4925</v>
      </c>
      <c r="P1630" s="261">
        <f>ROUND(SUMIF('AV-Bewegungsdaten'!B:B,A1630,'AV-Bewegungsdaten'!D:D),3)</f>
        <v>0</v>
      </c>
      <c r="Q1630" s="259">
        <f>ROUND(SUMIF('AV-Bewegungsdaten'!B:B,$A1630,'AV-Bewegungsdaten'!E:E),5)</f>
        <v>0</v>
      </c>
      <c r="S1630" s="444"/>
      <c r="T1630" s="444"/>
      <c r="U1630" s="261">
        <f>ROUND(SUMIF('DV-Bewegungsdaten'!B:B,A1630,'DV-Bewegungsdaten'!D:D),3)</f>
        <v>0</v>
      </c>
      <c r="V1630" s="259">
        <f>ROUND(SUMIF('DV-Bewegungsdaten'!B:B,A1630,'DV-Bewegungsdaten'!E:E),5)</f>
        <v>0</v>
      </c>
      <c r="X1630" s="444"/>
      <c r="Y1630" s="444"/>
      <c r="AK1630" s="305"/>
    </row>
    <row r="1631" spans="1:37" ht="15" customHeight="1" x14ac:dyDescent="0.25">
      <c r="A1631" s="103" t="s">
        <v>404</v>
      </c>
      <c r="B1631" s="101" t="s">
        <v>2068</v>
      </c>
      <c r="C1631" s="101" t="s">
        <v>3992</v>
      </c>
      <c r="D1631" s="101" t="s">
        <v>1884</v>
      </c>
      <c r="E1631" s="101" t="s">
        <v>1536</v>
      </c>
      <c r="F1631" s="102">
        <v>22.67</v>
      </c>
      <c r="G1631" s="102">
        <v>22.87</v>
      </c>
      <c r="H1631" s="102">
        <v>18.14</v>
      </c>
      <c r="I1631" s="102"/>
      <c r="J1631" s="445"/>
      <c r="K1631" s="258">
        <f>ROUND(SUMIF('VGT-Bewegungsdaten'!B:B,A1631,'VGT-Bewegungsdaten'!D:D),3)</f>
        <v>0</v>
      </c>
      <c r="L1631" s="259">
        <f>ROUND(SUMIF('VGT-Bewegungsdaten'!B:B,$A1631,'VGT-Bewegungsdaten'!E:E),5)</f>
        <v>0</v>
      </c>
      <c r="N1631" s="298" t="s">
        <v>4918</v>
      </c>
      <c r="O1631" s="298" t="s">
        <v>4925</v>
      </c>
      <c r="P1631" s="261">
        <f>ROUND(SUMIF('AV-Bewegungsdaten'!B:B,A1631,'AV-Bewegungsdaten'!D:D),3)</f>
        <v>0</v>
      </c>
      <c r="Q1631" s="259">
        <f>ROUND(SUMIF('AV-Bewegungsdaten'!B:B,$A1631,'AV-Bewegungsdaten'!E:E),5)</f>
        <v>0</v>
      </c>
      <c r="S1631" s="444"/>
      <c r="T1631" s="444"/>
      <c r="U1631" s="261">
        <f>ROUND(SUMIF('DV-Bewegungsdaten'!B:B,A1631,'DV-Bewegungsdaten'!D:D),3)</f>
        <v>0</v>
      </c>
      <c r="V1631" s="259">
        <f>ROUND(SUMIF('DV-Bewegungsdaten'!B:B,A1631,'DV-Bewegungsdaten'!E:E),5)</f>
        <v>0</v>
      </c>
      <c r="X1631" s="444"/>
      <c r="Y1631" s="444"/>
      <c r="AK1631" s="305"/>
    </row>
    <row r="1632" spans="1:37" ht="15" customHeight="1" x14ac:dyDescent="0.25">
      <c r="A1632" s="103" t="s">
        <v>408</v>
      </c>
      <c r="B1632" s="101" t="s">
        <v>2068</v>
      </c>
      <c r="C1632" s="101" t="s">
        <v>3992</v>
      </c>
      <c r="D1632" s="101" t="s">
        <v>1892</v>
      </c>
      <c r="E1632" s="101" t="s">
        <v>1536</v>
      </c>
      <c r="F1632" s="102">
        <v>23.67</v>
      </c>
      <c r="G1632" s="102">
        <v>23.87</v>
      </c>
      <c r="H1632" s="102">
        <v>18.940000000000001</v>
      </c>
      <c r="I1632" s="102"/>
      <c r="J1632" s="445"/>
      <c r="K1632" s="258">
        <f>ROUND(SUMIF('VGT-Bewegungsdaten'!B:B,A1632,'VGT-Bewegungsdaten'!D:D),3)</f>
        <v>0</v>
      </c>
      <c r="L1632" s="259">
        <f>ROUND(SUMIF('VGT-Bewegungsdaten'!B:B,$A1632,'VGT-Bewegungsdaten'!E:E),5)</f>
        <v>0</v>
      </c>
      <c r="N1632" s="298" t="s">
        <v>4918</v>
      </c>
      <c r="O1632" s="298" t="s">
        <v>4925</v>
      </c>
      <c r="P1632" s="261">
        <f>ROUND(SUMIF('AV-Bewegungsdaten'!B:B,A1632,'AV-Bewegungsdaten'!D:D),3)</f>
        <v>0</v>
      </c>
      <c r="Q1632" s="259">
        <f>ROUND(SUMIF('AV-Bewegungsdaten'!B:B,$A1632,'AV-Bewegungsdaten'!E:E),5)</f>
        <v>0</v>
      </c>
      <c r="S1632" s="444"/>
      <c r="T1632" s="444"/>
      <c r="U1632" s="261">
        <f>ROUND(SUMIF('DV-Bewegungsdaten'!B:B,A1632,'DV-Bewegungsdaten'!D:D),3)</f>
        <v>0</v>
      </c>
      <c r="V1632" s="259">
        <f>ROUND(SUMIF('DV-Bewegungsdaten'!B:B,A1632,'DV-Bewegungsdaten'!E:E),5)</f>
        <v>0</v>
      </c>
      <c r="X1632" s="444"/>
      <c r="Y1632" s="444"/>
      <c r="AK1632" s="305"/>
    </row>
    <row r="1633" spans="1:37" ht="15" customHeight="1" x14ac:dyDescent="0.25">
      <c r="A1633" s="103" t="s">
        <v>2816</v>
      </c>
      <c r="B1633" s="101" t="s">
        <v>2068</v>
      </c>
      <c r="C1633" s="101" t="s">
        <v>3992</v>
      </c>
      <c r="D1633" s="101" t="s">
        <v>2673</v>
      </c>
      <c r="E1633" s="101" t="s">
        <v>2536</v>
      </c>
      <c r="F1633" s="102">
        <v>22.64</v>
      </c>
      <c r="G1633" s="102">
        <v>22.84</v>
      </c>
      <c r="H1633" s="102">
        <v>18.11</v>
      </c>
      <c r="I1633" s="102"/>
      <c r="J1633" s="445"/>
      <c r="K1633" s="258">
        <f>ROUND(SUMIF('VGT-Bewegungsdaten'!B:B,A1633,'VGT-Bewegungsdaten'!D:D),3)</f>
        <v>0</v>
      </c>
      <c r="L1633" s="259">
        <f>ROUND(SUMIF('VGT-Bewegungsdaten'!B:B,$A1633,'VGT-Bewegungsdaten'!E:E),5)</f>
        <v>0</v>
      </c>
      <c r="N1633" s="298" t="s">
        <v>4918</v>
      </c>
      <c r="O1633" s="298" t="s">
        <v>4925</v>
      </c>
      <c r="P1633" s="261">
        <f>ROUND(SUMIF('AV-Bewegungsdaten'!B:B,A1633,'AV-Bewegungsdaten'!D:D),3)</f>
        <v>0</v>
      </c>
      <c r="Q1633" s="259">
        <f>ROUND(SUMIF('AV-Bewegungsdaten'!B:B,$A1633,'AV-Bewegungsdaten'!E:E),5)</f>
        <v>0</v>
      </c>
      <c r="S1633" s="444"/>
      <c r="T1633" s="444"/>
      <c r="U1633" s="261">
        <f>ROUND(SUMIF('DV-Bewegungsdaten'!B:B,A1633,'DV-Bewegungsdaten'!D:D),3)</f>
        <v>0</v>
      </c>
      <c r="V1633" s="259">
        <f>ROUND(SUMIF('DV-Bewegungsdaten'!B:B,A1633,'DV-Bewegungsdaten'!E:E),5)</f>
        <v>0</v>
      </c>
      <c r="X1633" s="444"/>
      <c r="Y1633" s="444"/>
      <c r="AK1633" s="305"/>
    </row>
    <row r="1634" spans="1:37" ht="15" customHeight="1" x14ac:dyDescent="0.25">
      <c r="A1634" s="103" t="s">
        <v>2817</v>
      </c>
      <c r="B1634" s="101" t="s">
        <v>2068</v>
      </c>
      <c r="C1634" s="101" t="s">
        <v>3992</v>
      </c>
      <c r="D1634" s="101" t="s">
        <v>2675</v>
      </c>
      <c r="E1634" s="101" t="s">
        <v>2536</v>
      </c>
      <c r="F1634" s="102">
        <v>23.64</v>
      </c>
      <c r="G1634" s="102">
        <v>23.84</v>
      </c>
      <c r="H1634" s="102">
        <v>18.91</v>
      </c>
      <c r="I1634" s="102"/>
      <c r="J1634" s="445"/>
      <c r="K1634" s="258">
        <f>ROUND(SUMIF('VGT-Bewegungsdaten'!B:B,A1634,'VGT-Bewegungsdaten'!D:D),3)</f>
        <v>0</v>
      </c>
      <c r="L1634" s="259">
        <f>ROUND(SUMIF('VGT-Bewegungsdaten'!B:B,$A1634,'VGT-Bewegungsdaten'!E:E),5)</f>
        <v>0</v>
      </c>
      <c r="N1634" s="298" t="s">
        <v>4918</v>
      </c>
      <c r="O1634" s="298" t="s">
        <v>4925</v>
      </c>
      <c r="P1634" s="261">
        <f>ROUND(SUMIF('AV-Bewegungsdaten'!B:B,A1634,'AV-Bewegungsdaten'!D:D),3)</f>
        <v>0</v>
      </c>
      <c r="Q1634" s="259">
        <f>ROUND(SUMIF('AV-Bewegungsdaten'!B:B,$A1634,'AV-Bewegungsdaten'!E:E),5)</f>
        <v>0</v>
      </c>
      <c r="S1634" s="444"/>
      <c r="T1634" s="444"/>
      <c r="U1634" s="261">
        <f>ROUND(SUMIF('DV-Bewegungsdaten'!B:B,A1634,'DV-Bewegungsdaten'!D:D),3)</f>
        <v>0</v>
      </c>
      <c r="V1634" s="259">
        <f>ROUND(SUMIF('DV-Bewegungsdaten'!B:B,A1634,'DV-Bewegungsdaten'!E:E),5)</f>
        <v>0</v>
      </c>
      <c r="X1634" s="444"/>
      <c r="Y1634" s="444"/>
      <c r="AK1634" s="305"/>
    </row>
    <row r="1635" spans="1:37" ht="15" customHeight="1" x14ac:dyDescent="0.25">
      <c r="A1635" s="103" t="s">
        <v>3559</v>
      </c>
      <c r="B1635" s="101" t="s">
        <v>2068</v>
      </c>
      <c r="C1635" s="101" t="s">
        <v>3992</v>
      </c>
      <c r="D1635" s="101" t="s">
        <v>3416</v>
      </c>
      <c r="E1635" s="101" t="s">
        <v>3279</v>
      </c>
      <c r="F1635" s="102">
        <v>22.61</v>
      </c>
      <c r="G1635" s="102">
        <v>22.81</v>
      </c>
      <c r="H1635" s="102">
        <v>18.09</v>
      </c>
      <c r="I1635" s="102"/>
      <c r="J1635" s="445"/>
      <c r="K1635" s="258">
        <f>ROUND(SUMIF('VGT-Bewegungsdaten'!B:B,A1635,'VGT-Bewegungsdaten'!D:D),3)</f>
        <v>0</v>
      </c>
      <c r="L1635" s="259">
        <f>ROUND(SUMIF('VGT-Bewegungsdaten'!B:B,$A1635,'VGT-Bewegungsdaten'!E:E),5)</f>
        <v>0</v>
      </c>
      <c r="N1635" s="298" t="s">
        <v>4918</v>
      </c>
      <c r="O1635" s="298" t="s">
        <v>4925</v>
      </c>
      <c r="P1635" s="261">
        <f>ROUND(SUMIF('AV-Bewegungsdaten'!B:B,A1635,'AV-Bewegungsdaten'!D:D),3)</f>
        <v>0</v>
      </c>
      <c r="Q1635" s="259">
        <f>ROUND(SUMIF('AV-Bewegungsdaten'!B:B,$A1635,'AV-Bewegungsdaten'!E:E),5)</f>
        <v>0</v>
      </c>
      <c r="S1635" s="444"/>
      <c r="T1635" s="444"/>
      <c r="U1635" s="261">
        <f>ROUND(SUMIF('DV-Bewegungsdaten'!B:B,A1635,'DV-Bewegungsdaten'!D:D),3)</f>
        <v>0</v>
      </c>
      <c r="V1635" s="259">
        <f>ROUND(SUMIF('DV-Bewegungsdaten'!B:B,A1635,'DV-Bewegungsdaten'!E:E),5)</f>
        <v>0</v>
      </c>
      <c r="X1635" s="444"/>
      <c r="Y1635" s="444"/>
      <c r="AK1635" s="305"/>
    </row>
    <row r="1636" spans="1:37" ht="15" customHeight="1" x14ac:dyDescent="0.25">
      <c r="A1636" s="103" t="s">
        <v>3560</v>
      </c>
      <c r="B1636" s="101" t="s">
        <v>2068</v>
      </c>
      <c r="C1636" s="101" t="s">
        <v>3992</v>
      </c>
      <c r="D1636" s="101" t="s">
        <v>3418</v>
      </c>
      <c r="E1636" s="101" t="s">
        <v>3279</v>
      </c>
      <c r="F1636" s="102">
        <v>23.61</v>
      </c>
      <c r="G1636" s="102">
        <v>23.81</v>
      </c>
      <c r="H1636" s="102">
        <v>18.89</v>
      </c>
      <c r="I1636" s="102"/>
      <c r="J1636" s="445"/>
      <c r="K1636" s="258">
        <f>ROUND(SUMIF('VGT-Bewegungsdaten'!B:B,A1636,'VGT-Bewegungsdaten'!D:D),3)</f>
        <v>0</v>
      </c>
      <c r="L1636" s="259">
        <f>ROUND(SUMIF('VGT-Bewegungsdaten'!B:B,$A1636,'VGT-Bewegungsdaten'!E:E),5)</f>
        <v>0</v>
      </c>
      <c r="N1636" s="298" t="s">
        <v>4918</v>
      </c>
      <c r="O1636" s="298" t="s">
        <v>4925</v>
      </c>
      <c r="P1636" s="261">
        <f>ROUND(SUMIF('AV-Bewegungsdaten'!B:B,A1636,'AV-Bewegungsdaten'!D:D),3)</f>
        <v>0</v>
      </c>
      <c r="Q1636" s="259">
        <f>ROUND(SUMIF('AV-Bewegungsdaten'!B:B,$A1636,'AV-Bewegungsdaten'!E:E),5)</f>
        <v>0</v>
      </c>
      <c r="S1636" s="444"/>
      <c r="T1636" s="444"/>
      <c r="U1636" s="261">
        <f>ROUND(SUMIF('DV-Bewegungsdaten'!B:B,A1636,'DV-Bewegungsdaten'!D:D),3)</f>
        <v>0</v>
      </c>
      <c r="V1636" s="259">
        <f>ROUND(SUMIF('DV-Bewegungsdaten'!B:B,A1636,'DV-Bewegungsdaten'!E:E),5)</f>
        <v>0</v>
      </c>
      <c r="X1636" s="444"/>
      <c r="Y1636" s="444"/>
      <c r="AK1636" s="305"/>
    </row>
    <row r="1637" spans="1:37" ht="15" customHeight="1" x14ac:dyDescent="0.25">
      <c r="A1637" s="103" t="s">
        <v>4322</v>
      </c>
      <c r="B1637" s="101" t="s">
        <v>2068</v>
      </c>
      <c r="C1637" s="101" t="s">
        <v>3992</v>
      </c>
      <c r="D1637" s="101" t="s">
        <v>4178</v>
      </c>
      <c r="E1637" s="101" t="s">
        <v>4040</v>
      </c>
      <c r="F1637" s="102">
        <v>22.58</v>
      </c>
      <c r="G1637" s="102">
        <v>22.779999999999998</v>
      </c>
      <c r="H1637" s="102">
        <v>18.059999999999999</v>
      </c>
      <c r="I1637" s="102"/>
      <c r="J1637" s="445"/>
      <c r="K1637" s="258">
        <f>ROUND(SUMIF('VGT-Bewegungsdaten'!B:B,A1637,'VGT-Bewegungsdaten'!D:D),3)</f>
        <v>0</v>
      </c>
      <c r="L1637" s="259">
        <f>ROUND(SUMIF('VGT-Bewegungsdaten'!B:B,$A1637,'VGT-Bewegungsdaten'!E:E),5)</f>
        <v>0</v>
      </c>
      <c r="N1637" s="298" t="s">
        <v>4918</v>
      </c>
      <c r="O1637" s="298" t="s">
        <v>4925</v>
      </c>
      <c r="P1637" s="261">
        <f>ROUND(SUMIF('AV-Bewegungsdaten'!B:B,A1637,'AV-Bewegungsdaten'!D:D),3)</f>
        <v>0</v>
      </c>
      <c r="Q1637" s="259">
        <f>ROUND(SUMIF('AV-Bewegungsdaten'!B:B,$A1637,'AV-Bewegungsdaten'!E:E),5)</f>
        <v>0</v>
      </c>
      <c r="S1637" s="444"/>
      <c r="T1637" s="444"/>
      <c r="U1637" s="261">
        <f>ROUND(SUMIF('DV-Bewegungsdaten'!B:B,A1637,'DV-Bewegungsdaten'!D:D),3)</f>
        <v>0</v>
      </c>
      <c r="V1637" s="259">
        <f>ROUND(SUMIF('DV-Bewegungsdaten'!B:B,A1637,'DV-Bewegungsdaten'!E:E),5)</f>
        <v>0</v>
      </c>
      <c r="X1637" s="444"/>
      <c r="Y1637" s="444"/>
      <c r="AK1637" s="305"/>
    </row>
    <row r="1638" spans="1:37" ht="15" customHeight="1" x14ac:dyDescent="0.25">
      <c r="A1638" s="103" t="s">
        <v>4323</v>
      </c>
      <c r="B1638" s="101" t="s">
        <v>2068</v>
      </c>
      <c r="C1638" s="101" t="s">
        <v>3992</v>
      </c>
      <c r="D1638" s="101" t="s">
        <v>4180</v>
      </c>
      <c r="E1638" s="101" t="s">
        <v>4040</v>
      </c>
      <c r="F1638" s="102">
        <v>23.58</v>
      </c>
      <c r="G1638" s="102">
        <v>23.779999999999998</v>
      </c>
      <c r="H1638" s="102">
        <v>18.86</v>
      </c>
      <c r="I1638" s="102"/>
      <c r="J1638" s="445"/>
      <c r="K1638" s="258">
        <f>ROUND(SUMIF('VGT-Bewegungsdaten'!B:B,A1638,'VGT-Bewegungsdaten'!D:D),3)</f>
        <v>0</v>
      </c>
      <c r="L1638" s="259">
        <f>ROUND(SUMIF('VGT-Bewegungsdaten'!B:B,$A1638,'VGT-Bewegungsdaten'!E:E),5)</f>
        <v>0</v>
      </c>
      <c r="N1638" s="298" t="s">
        <v>4918</v>
      </c>
      <c r="O1638" s="298" t="s">
        <v>4925</v>
      </c>
      <c r="P1638" s="261">
        <f>ROUND(SUMIF('AV-Bewegungsdaten'!B:B,A1638,'AV-Bewegungsdaten'!D:D),3)</f>
        <v>0</v>
      </c>
      <c r="Q1638" s="259">
        <f>ROUND(SUMIF('AV-Bewegungsdaten'!B:B,$A1638,'AV-Bewegungsdaten'!E:E),5)</f>
        <v>0</v>
      </c>
      <c r="S1638" s="444"/>
      <c r="T1638" s="444"/>
      <c r="U1638" s="261">
        <f>ROUND(SUMIF('DV-Bewegungsdaten'!B:B,A1638,'DV-Bewegungsdaten'!D:D),3)</f>
        <v>0</v>
      </c>
      <c r="V1638" s="259">
        <f>ROUND(SUMIF('DV-Bewegungsdaten'!B:B,A1638,'DV-Bewegungsdaten'!E:E),5)</f>
        <v>0</v>
      </c>
      <c r="X1638" s="444"/>
      <c r="Y1638" s="444"/>
      <c r="AK1638" s="305"/>
    </row>
    <row r="1639" spans="1:37" ht="15" customHeight="1" x14ac:dyDescent="0.25">
      <c r="A1639" s="103" t="s">
        <v>403</v>
      </c>
      <c r="B1639" s="101" t="s">
        <v>2068</v>
      </c>
      <c r="C1639" s="101" t="s">
        <v>3992</v>
      </c>
      <c r="D1639" s="101" t="s">
        <v>1882</v>
      </c>
      <c r="E1639" s="101" t="s">
        <v>1533</v>
      </c>
      <c r="F1639" s="102">
        <v>22.67</v>
      </c>
      <c r="G1639" s="102">
        <v>22.87</v>
      </c>
      <c r="H1639" s="102">
        <v>18.14</v>
      </c>
      <c r="I1639" s="102"/>
      <c r="J1639" s="445"/>
      <c r="K1639" s="258">
        <f>ROUND(SUMIF('VGT-Bewegungsdaten'!B:B,A1639,'VGT-Bewegungsdaten'!D:D),3)</f>
        <v>0</v>
      </c>
      <c r="L1639" s="259">
        <f>ROUND(SUMIF('VGT-Bewegungsdaten'!B:B,$A1639,'VGT-Bewegungsdaten'!E:E),5)</f>
        <v>0</v>
      </c>
      <c r="N1639" s="298" t="s">
        <v>4918</v>
      </c>
      <c r="O1639" s="298" t="s">
        <v>4925</v>
      </c>
      <c r="P1639" s="261">
        <f>ROUND(SUMIF('AV-Bewegungsdaten'!B:B,A1639,'AV-Bewegungsdaten'!D:D),3)</f>
        <v>0</v>
      </c>
      <c r="Q1639" s="259">
        <f>ROUND(SUMIF('AV-Bewegungsdaten'!B:B,$A1639,'AV-Bewegungsdaten'!E:E),5)</f>
        <v>0</v>
      </c>
      <c r="S1639" s="444"/>
      <c r="T1639" s="444"/>
      <c r="U1639" s="261">
        <f>ROUND(SUMIF('DV-Bewegungsdaten'!B:B,A1639,'DV-Bewegungsdaten'!D:D),3)</f>
        <v>0</v>
      </c>
      <c r="V1639" s="259">
        <f>ROUND(SUMIF('DV-Bewegungsdaten'!B:B,A1639,'DV-Bewegungsdaten'!E:E),5)</f>
        <v>0</v>
      </c>
      <c r="X1639" s="444"/>
      <c r="Y1639" s="444"/>
      <c r="AK1639" s="305"/>
    </row>
    <row r="1640" spans="1:37" ht="15" customHeight="1" x14ac:dyDescent="0.25">
      <c r="A1640" s="103" t="s">
        <v>407</v>
      </c>
      <c r="B1640" s="101" t="s">
        <v>2068</v>
      </c>
      <c r="C1640" s="101" t="s">
        <v>3992</v>
      </c>
      <c r="D1640" s="101" t="s">
        <v>1890</v>
      </c>
      <c r="E1640" s="101" t="s">
        <v>1533</v>
      </c>
      <c r="F1640" s="102">
        <v>23.67</v>
      </c>
      <c r="G1640" s="102">
        <v>23.87</v>
      </c>
      <c r="H1640" s="102">
        <v>18.940000000000001</v>
      </c>
      <c r="I1640" s="102"/>
      <c r="J1640" s="445"/>
      <c r="K1640" s="258">
        <f>ROUND(SUMIF('VGT-Bewegungsdaten'!B:B,A1640,'VGT-Bewegungsdaten'!D:D),3)</f>
        <v>0</v>
      </c>
      <c r="L1640" s="259">
        <f>ROUND(SUMIF('VGT-Bewegungsdaten'!B:B,$A1640,'VGT-Bewegungsdaten'!E:E),5)</f>
        <v>0</v>
      </c>
      <c r="N1640" s="298" t="s">
        <v>4918</v>
      </c>
      <c r="O1640" s="298" t="s">
        <v>4925</v>
      </c>
      <c r="P1640" s="261">
        <f>ROUND(SUMIF('AV-Bewegungsdaten'!B:B,A1640,'AV-Bewegungsdaten'!D:D),3)</f>
        <v>0</v>
      </c>
      <c r="Q1640" s="259">
        <f>ROUND(SUMIF('AV-Bewegungsdaten'!B:B,$A1640,'AV-Bewegungsdaten'!E:E),5)</f>
        <v>0</v>
      </c>
      <c r="S1640" s="444"/>
      <c r="T1640" s="444"/>
      <c r="U1640" s="261">
        <f>ROUND(SUMIF('DV-Bewegungsdaten'!B:B,A1640,'DV-Bewegungsdaten'!D:D),3)</f>
        <v>0</v>
      </c>
      <c r="V1640" s="259">
        <f>ROUND(SUMIF('DV-Bewegungsdaten'!B:B,A1640,'DV-Bewegungsdaten'!E:E),5)</f>
        <v>0</v>
      </c>
      <c r="X1640" s="444"/>
      <c r="Y1640" s="444"/>
      <c r="AK1640" s="305"/>
    </row>
    <row r="1641" spans="1:37" ht="15" customHeight="1" x14ac:dyDescent="0.25">
      <c r="A1641" s="103" t="s">
        <v>694</v>
      </c>
      <c r="B1641" s="101" t="s">
        <v>2068</v>
      </c>
      <c r="C1641" s="101" t="s">
        <v>3992</v>
      </c>
      <c r="D1641" s="101" t="s">
        <v>2456</v>
      </c>
      <c r="E1641" s="101" t="s">
        <v>2446</v>
      </c>
      <c r="F1641" s="102">
        <v>21.67</v>
      </c>
      <c r="G1641" s="102">
        <v>21.87</v>
      </c>
      <c r="H1641" s="102">
        <v>17.34</v>
      </c>
      <c r="I1641" s="102"/>
      <c r="J1641" s="445"/>
      <c r="K1641" s="258">
        <f>ROUND(SUMIF('VGT-Bewegungsdaten'!B:B,A1641,'VGT-Bewegungsdaten'!D:D),3)</f>
        <v>0</v>
      </c>
      <c r="L1641" s="259">
        <f>ROUND(SUMIF('VGT-Bewegungsdaten'!B:B,$A1641,'VGT-Bewegungsdaten'!E:E),5)</f>
        <v>0</v>
      </c>
      <c r="N1641" s="298" t="s">
        <v>4918</v>
      </c>
      <c r="O1641" s="298" t="s">
        <v>4925</v>
      </c>
      <c r="P1641" s="261">
        <f>ROUND(SUMIF('AV-Bewegungsdaten'!B:B,A1641,'AV-Bewegungsdaten'!D:D),3)</f>
        <v>0</v>
      </c>
      <c r="Q1641" s="259">
        <f>ROUND(SUMIF('AV-Bewegungsdaten'!B:B,$A1641,'AV-Bewegungsdaten'!E:E),5)</f>
        <v>0</v>
      </c>
      <c r="S1641" s="444"/>
      <c r="T1641" s="444"/>
      <c r="U1641" s="261">
        <f>ROUND(SUMIF('DV-Bewegungsdaten'!B:B,A1641,'DV-Bewegungsdaten'!D:D),3)</f>
        <v>0</v>
      </c>
      <c r="V1641" s="259">
        <f>ROUND(SUMIF('DV-Bewegungsdaten'!B:B,A1641,'DV-Bewegungsdaten'!E:E),5)</f>
        <v>0</v>
      </c>
      <c r="X1641" s="444"/>
      <c r="Y1641" s="444"/>
      <c r="AK1641" s="305"/>
    </row>
    <row r="1642" spans="1:37" ht="15" customHeight="1" x14ac:dyDescent="0.25">
      <c r="A1642" s="103" t="s">
        <v>406</v>
      </c>
      <c r="B1642" s="101" t="s">
        <v>2068</v>
      </c>
      <c r="C1642" s="101" t="s">
        <v>3992</v>
      </c>
      <c r="D1642" s="101" t="s">
        <v>1888</v>
      </c>
      <c r="E1642" s="101" t="s">
        <v>2446</v>
      </c>
      <c r="F1642" s="102">
        <v>22.67</v>
      </c>
      <c r="G1642" s="102">
        <v>22.87</v>
      </c>
      <c r="H1642" s="102">
        <v>18.14</v>
      </c>
      <c r="I1642" s="102"/>
      <c r="J1642" s="445"/>
      <c r="K1642" s="258">
        <f>ROUND(SUMIF('VGT-Bewegungsdaten'!B:B,A1642,'VGT-Bewegungsdaten'!D:D),3)</f>
        <v>0</v>
      </c>
      <c r="L1642" s="259">
        <f>ROUND(SUMIF('VGT-Bewegungsdaten'!B:B,$A1642,'VGT-Bewegungsdaten'!E:E),5)</f>
        <v>0</v>
      </c>
      <c r="N1642" s="298" t="s">
        <v>4918</v>
      </c>
      <c r="O1642" s="298" t="s">
        <v>4925</v>
      </c>
      <c r="P1642" s="261">
        <f>ROUND(SUMIF('AV-Bewegungsdaten'!B:B,A1642,'AV-Bewegungsdaten'!D:D),3)</f>
        <v>0</v>
      </c>
      <c r="Q1642" s="259">
        <f>ROUND(SUMIF('AV-Bewegungsdaten'!B:B,$A1642,'AV-Bewegungsdaten'!E:E),5)</f>
        <v>0</v>
      </c>
      <c r="S1642" s="444"/>
      <c r="T1642" s="444"/>
      <c r="U1642" s="261">
        <f>ROUND(SUMIF('DV-Bewegungsdaten'!B:B,A1642,'DV-Bewegungsdaten'!D:D),3)</f>
        <v>0</v>
      </c>
      <c r="V1642" s="259">
        <f>ROUND(SUMIF('DV-Bewegungsdaten'!B:B,A1642,'DV-Bewegungsdaten'!E:E),5)</f>
        <v>0</v>
      </c>
      <c r="X1642" s="444"/>
      <c r="Y1642" s="444"/>
      <c r="AK1642" s="305"/>
    </row>
    <row r="1643" spans="1:37" ht="15" customHeight="1" x14ac:dyDescent="0.25">
      <c r="A1643" s="103" t="s">
        <v>405</v>
      </c>
      <c r="B1643" s="101" t="s">
        <v>2068</v>
      </c>
      <c r="C1643" s="101" t="s">
        <v>3992</v>
      </c>
      <c r="D1643" s="101" t="s">
        <v>1886</v>
      </c>
      <c r="E1643" s="101" t="s">
        <v>2443</v>
      </c>
      <c r="F1643" s="102">
        <v>20.67</v>
      </c>
      <c r="G1643" s="102">
        <v>20.87</v>
      </c>
      <c r="H1643" s="102">
        <v>16.54</v>
      </c>
      <c r="I1643" s="102"/>
      <c r="J1643" s="445"/>
      <c r="K1643" s="258">
        <f>ROUND(SUMIF('VGT-Bewegungsdaten'!B:B,A1643,'VGT-Bewegungsdaten'!D:D),3)</f>
        <v>0</v>
      </c>
      <c r="L1643" s="259">
        <f>ROUND(SUMIF('VGT-Bewegungsdaten'!B:B,$A1643,'VGT-Bewegungsdaten'!E:E),5)</f>
        <v>0</v>
      </c>
      <c r="N1643" s="298" t="s">
        <v>4918</v>
      </c>
      <c r="O1643" s="298" t="s">
        <v>4925</v>
      </c>
      <c r="P1643" s="261">
        <f>ROUND(SUMIF('AV-Bewegungsdaten'!B:B,A1643,'AV-Bewegungsdaten'!D:D),3)</f>
        <v>0</v>
      </c>
      <c r="Q1643" s="259">
        <f>ROUND(SUMIF('AV-Bewegungsdaten'!B:B,$A1643,'AV-Bewegungsdaten'!E:E),5)</f>
        <v>0</v>
      </c>
      <c r="S1643" s="444"/>
      <c r="T1643" s="444"/>
      <c r="U1643" s="261">
        <f>ROUND(SUMIF('DV-Bewegungsdaten'!B:B,A1643,'DV-Bewegungsdaten'!D:D),3)</f>
        <v>0</v>
      </c>
      <c r="V1643" s="259">
        <f>ROUND(SUMIF('DV-Bewegungsdaten'!B:B,A1643,'DV-Bewegungsdaten'!E:E),5)</f>
        <v>0</v>
      </c>
      <c r="X1643" s="444"/>
      <c r="Y1643" s="444"/>
      <c r="AK1643" s="305"/>
    </row>
    <row r="1644" spans="1:37" ht="15" customHeight="1" x14ac:dyDescent="0.25">
      <c r="A1644" s="103" t="s">
        <v>360</v>
      </c>
      <c r="B1644" s="101" t="s">
        <v>2068</v>
      </c>
      <c r="C1644" s="101" t="s">
        <v>3992</v>
      </c>
      <c r="D1644" s="101" t="s">
        <v>581</v>
      </c>
      <c r="E1644" s="101" t="s">
        <v>1536</v>
      </c>
      <c r="F1644" s="102">
        <v>20.67</v>
      </c>
      <c r="G1644" s="102">
        <v>20.87</v>
      </c>
      <c r="H1644" s="102">
        <v>16.54</v>
      </c>
      <c r="I1644" s="102"/>
      <c r="J1644" s="445"/>
      <c r="K1644" s="258">
        <f>ROUND(SUMIF('VGT-Bewegungsdaten'!B:B,A1644,'VGT-Bewegungsdaten'!D:D),3)</f>
        <v>0</v>
      </c>
      <c r="L1644" s="259">
        <f>ROUND(SUMIF('VGT-Bewegungsdaten'!B:B,$A1644,'VGT-Bewegungsdaten'!E:E),5)</f>
        <v>0</v>
      </c>
      <c r="N1644" s="298" t="s">
        <v>4918</v>
      </c>
      <c r="O1644" s="298" t="s">
        <v>4925</v>
      </c>
      <c r="P1644" s="261">
        <f>ROUND(SUMIF('AV-Bewegungsdaten'!B:B,A1644,'AV-Bewegungsdaten'!D:D),3)</f>
        <v>0</v>
      </c>
      <c r="Q1644" s="259">
        <f>ROUND(SUMIF('AV-Bewegungsdaten'!B:B,$A1644,'AV-Bewegungsdaten'!E:E),5)</f>
        <v>0</v>
      </c>
      <c r="S1644" s="444"/>
      <c r="T1644" s="444"/>
      <c r="U1644" s="261">
        <f>ROUND(SUMIF('DV-Bewegungsdaten'!B:B,A1644,'DV-Bewegungsdaten'!D:D),3)</f>
        <v>0</v>
      </c>
      <c r="V1644" s="259">
        <f>ROUND(SUMIF('DV-Bewegungsdaten'!B:B,A1644,'DV-Bewegungsdaten'!E:E),5)</f>
        <v>0</v>
      </c>
      <c r="X1644" s="444"/>
      <c r="Y1644" s="444"/>
      <c r="AK1644" s="305"/>
    </row>
    <row r="1645" spans="1:37" ht="15" customHeight="1" x14ac:dyDescent="0.25">
      <c r="A1645" s="103" t="s">
        <v>364</v>
      </c>
      <c r="B1645" s="101" t="s">
        <v>2068</v>
      </c>
      <c r="C1645" s="101" t="s">
        <v>3992</v>
      </c>
      <c r="D1645" s="101" t="s">
        <v>24</v>
      </c>
      <c r="E1645" s="101" t="s">
        <v>1536</v>
      </c>
      <c r="F1645" s="102">
        <v>21.67</v>
      </c>
      <c r="G1645" s="102">
        <v>21.87</v>
      </c>
      <c r="H1645" s="102">
        <v>17.34</v>
      </c>
      <c r="I1645" s="102"/>
      <c r="J1645" s="445"/>
      <c r="K1645" s="258">
        <f>ROUND(SUMIF('VGT-Bewegungsdaten'!B:B,A1645,'VGT-Bewegungsdaten'!D:D),3)</f>
        <v>0</v>
      </c>
      <c r="L1645" s="259">
        <f>ROUND(SUMIF('VGT-Bewegungsdaten'!B:B,$A1645,'VGT-Bewegungsdaten'!E:E),5)</f>
        <v>0</v>
      </c>
      <c r="N1645" s="298" t="s">
        <v>4918</v>
      </c>
      <c r="O1645" s="298" t="s">
        <v>4925</v>
      </c>
      <c r="P1645" s="261">
        <f>ROUND(SUMIF('AV-Bewegungsdaten'!B:B,A1645,'AV-Bewegungsdaten'!D:D),3)</f>
        <v>0</v>
      </c>
      <c r="Q1645" s="259">
        <f>ROUND(SUMIF('AV-Bewegungsdaten'!B:B,$A1645,'AV-Bewegungsdaten'!E:E),5)</f>
        <v>0</v>
      </c>
      <c r="S1645" s="444"/>
      <c r="T1645" s="444"/>
      <c r="U1645" s="261">
        <f>ROUND(SUMIF('DV-Bewegungsdaten'!B:B,A1645,'DV-Bewegungsdaten'!D:D),3)</f>
        <v>0</v>
      </c>
      <c r="V1645" s="259">
        <f>ROUND(SUMIF('DV-Bewegungsdaten'!B:B,A1645,'DV-Bewegungsdaten'!E:E),5)</f>
        <v>0</v>
      </c>
      <c r="X1645" s="444"/>
      <c r="Y1645" s="444"/>
      <c r="AK1645" s="305"/>
    </row>
    <row r="1646" spans="1:37" ht="15" customHeight="1" x14ac:dyDescent="0.25">
      <c r="A1646" s="103" t="s">
        <v>2804</v>
      </c>
      <c r="B1646" s="101" t="s">
        <v>2068</v>
      </c>
      <c r="C1646" s="101" t="s">
        <v>3992</v>
      </c>
      <c r="D1646" s="101" t="s">
        <v>2749</v>
      </c>
      <c r="E1646" s="101" t="s">
        <v>2536</v>
      </c>
      <c r="F1646" s="102">
        <v>20.64</v>
      </c>
      <c r="G1646" s="102">
        <v>20.84</v>
      </c>
      <c r="H1646" s="102">
        <v>16.510000000000002</v>
      </c>
      <c r="I1646" s="102"/>
      <c r="J1646" s="445"/>
      <c r="K1646" s="258">
        <f>ROUND(SUMIF('VGT-Bewegungsdaten'!B:B,A1646,'VGT-Bewegungsdaten'!D:D),3)</f>
        <v>0</v>
      </c>
      <c r="L1646" s="259">
        <f>ROUND(SUMIF('VGT-Bewegungsdaten'!B:B,$A1646,'VGT-Bewegungsdaten'!E:E),5)</f>
        <v>0</v>
      </c>
      <c r="N1646" s="298" t="s">
        <v>4918</v>
      </c>
      <c r="O1646" s="298" t="s">
        <v>4925</v>
      </c>
      <c r="P1646" s="261">
        <f>ROUND(SUMIF('AV-Bewegungsdaten'!B:B,A1646,'AV-Bewegungsdaten'!D:D),3)</f>
        <v>0</v>
      </c>
      <c r="Q1646" s="259">
        <f>ROUND(SUMIF('AV-Bewegungsdaten'!B:B,$A1646,'AV-Bewegungsdaten'!E:E),5)</f>
        <v>0</v>
      </c>
      <c r="S1646" s="444"/>
      <c r="T1646" s="444"/>
      <c r="U1646" s="261">
        <f>ROUND(SUMIF('DV-Bewegungsdaten'!B:B,A1646,'DV-Bewegungsdaten'!D:D),3)</f>
        <v>0</v>
      </c>
      <c r="V1646" s="259">
        <f>ROUND(SUMIF('DV-Bewegungsdaten'!B:B,A1646,'DV-Bewegungsdaten'!E:E),5)</f>
        <v>0</v>
      </c>
      <c r="X1646" s="444"/>
      <c r="Y1646" s="444"/>
      <c r="AK1646" s="305"/>
    </row>
    <row r="1647" spans="1:37" ht="15" customHeight="1" x14ac:dyDescent="0.25">
      <c r="A1647" s="103" t="s">
        <v>2805</v>
      </c>
      <c r="B1647" s="101" t="s">
        <v>2068</v>
      </c>
      <c r="C1647" s="101" t="s">
        <v>3992</v>
      </c>
      <c r="D1647" s="101" t="s">
        <v>2658</v>
      </c>
      <c r="E1647" s="101" t="s">
        <v>2536</v>
      </c>
      <c r="F1647" s="102">
        <v>21.64</v>
      </c>
      <c r="G1647" s="102">
        <v>21.84</v>
      </c>
      <c r="H1647" s="102">
        <v>17.309999999999999</v>
      </c>
      <c r="I1647" s="102"/>
      <c r="J1647" s="445"/>
      <c r="K1647" s="258">
        <f>ROUND(SUMIF('VGT-Bewegungsdaten'!B:B,A1647,'VGT-Bewegungsdaten'!D:D),3)</f>
        <v>0</v>
      </c>
      <c r="L1647" s="259">
        <f>ROUND(SUMIF('VGT-Bewegungsdaten'!B:B,$A1647,'VGT-Bewegungsdaten'!E:E),5)</f>
        <v>0</v>
      </c>
      <c r="N1647" s="298" t="s">
        <v>4918</v>
      </c>
      <c r="O1647" s="298" t="s">
        <v>4925</v>
      </c>
      <c r="P1647" s="261">
        <f>ROUND(SUMIF('AV-Bewegungsdaten'!B:B,A1647,'AV-Bewegungsdaten'!D:D),3)</f>
        <v>0</v>
      </c>
      <c r="Q1647" s="259">
        <f>ROUND(SUMIF('AV-Bewegungsdaten'!B:B,$A1647,'AV-Bewegungsdaten'!E:E),5)</f>
        <v>0</v>
      </c>
      <c r="S1647" s="444"/>
      <c r="T1647" s="444"/>
      <c r="U1647" s="261">
        <f>ROUND(SUMIF('DV-Bewegungsdaten'!B:B,A1647,'DV-Bewegungsdaten'!D:D),3)</f>
        <v>0</v>
      </c>
      <c r="V1647" s="259">
        <f>ROUND(SUMIF('DV-Bewegungsdaten'!B:B,A1647,'DV-Bewegungsdaten'!E:E),5)</f>
        <v>0</v>
      </c>
      <c r="X1647" s="444"/>
      <c r="Y1647" s="444"/>
      <c r="AK1647" s="305"/>
    </row>
    <row r="1648" spans="1:37" ht="15" customHeight="1" x14ac:dyDescent="0.25">
      <c r="A1648" s="103" t="s">
        <v>3547</v>
      </c>
      <c r="B1648" s="101" t="s">
        <v>2068</v>
      </c>
      <c r="C1648" s="101" t="s">
        <v>3992</v>
      </c>
      <c r="D1648" s="101" t="s">
        <v>3492</v>
      </c>
      <c r="E1648" s="101" t="s">
        <v>3279</v>
      </c>
      <c r="F1648" s="102">
        <v>20.61</v>
      </c>
      <c r="G1648" s="102">
        <v>20.81</v>
      </c>
      <c r="H1648" s="102">
        <v>16.489999999999998</v>
      </c>
      <c r="I1648" s="102"/>
      <c r="J1648" s="445"/>
      <c r="K1648" s="258">
        <f>ROUND(SUMIF('VGT-Bewegungsdaten'!B:B,A1648,'VGT-Bewegungsdaten'!D:D),3)</f>
        <v>0</v>
      </c>
      <c r="L1648" s="259">
        <f>ROUND(SUMIF('VGT-Bewegungsdaten'!B:B,$A1648,'VGT-Bewegungsdaten'!E:E),5)</f>
        <v>0</v>
      </c>
      <c r="N1648" s="298" t="s">
        <v>4918</v>
      </c>
      <c r="O1648" s="298" t="s">
        <v>4925</v>
      </c>
      <c r="P1648" s="261">
        <f>ROUND(SUMIF('AV-Bewegungsdaten'!B:B,A1648,'AV-Bewegungsdaten'!D:D),3)</f>
        <v>0</v>
      </c>
      <c r="Q1648" s="259">
        <f>ROUND(SUMIF('AV-Bewegungsdaten'!B:B,$A1648,'AV-Bewegungsdaten'!E:E),5)</f>
        <v>0</v>
      </c>
      <c r="S1648" s="444"/>
      <c r="T1648" s="444"/>
      <c r="U1648" s="261">
        <f>ROUND(SUMIF('DV-Bewegungsdaten'!B:B,A1648,'DV-Bewegungsdaten'!D:D),3)</f>
        <v>0</v>
      </c>
      <c r="V1648" s="259">
        <f>ROUND(SUMIF('DV-Bewegungsdaten'!B:B,A1648,'DV-Bewegungsdaten'!E:E),5)</f>
        <v>0</v>
      </c>
      <c r="X1648" s="444"/>
      <c r="Y1648" s="444"/>
      <c r="AK1648" s="305"/>
    </row>
    <row r="1649" spans="1:37" ht="15" customHeight="1" x14ac:dyDescent="0.25">
      <c r="A1649" s="103" t="s">
        <v>3548</v>
      </c>
      <c r="B1649" s="101" t="s">
        <v>2068</v>
      </c>
      <c r="C1649" s="101" t="s">
        <v>3992</v>
      </c>
      <c r="D1649" s="101" t="s">
        <v>3401</v>
      </c>
      <c r="E1649" s="101" t="s">
        <v>3279</v>
      </c>
      <c r="F1649" s="102">
        <v>21.61</v>
      </c>
      <c r="G1649" s="102">
        <v>21.81</v>
      </c>
      <c r="H1649" s="102">
        <v>17.29</v>
      </c>
      <c r="I1649" s="102"/>
      <c r="J1649" s="445"/>
      <c r="K1649" s="258">
        <f>ROUND(SUMIF('VGT-Bewegungsdaten'!B:B,A1649,'VGT-Bewegungsdaten'!D:D),3)</f>
        <v>0</v>
      </c>
      <c r="L1649" s="259">
        <f>ROUND(SUMIF('VGT-Bewegungsdaten'!B:B,$A1649,'VGT-Bewegungsdaten'!E:E),5)</f>
        <v>0</v>
      </c>
      <c r="N1649" s="298" t="s">
        <v>4918</v>
      </c>
      <c r="O1649" s="298" t="s">
        <v>4925</v>
      </c>
      <c r="P1649" s="261">
        <f>ROUND(SUMIF('AV-Bewegungsdaten'!B:B,A1649,'AV-Bewegungsdaten'!D:D),3)</f>
        <v>0</v>
      </c>
      <c r="Q1649" s="259">
        <f>ROUND(SUMIF('AV-Bewegungsdaten'!B:B,$A1649,'AV-Bewegungsdaten'!E:E),5)</f>
        <v>0</v>
      </c>
      <c r="S1649" s="444"/>
      <c r="T1649" s="444"/>
      <c r="U1649" s="261">
        <f>ROUND(SUMIF('DV-Bewegungsdaten'!B:B,A1649,'DV-Bewegungsdaten'!D:D),3)</f>
        <v>0</v>
      </c>
      <c r="V1649" s="259">
        <f>ROUND(SUMIF('DV-Bewegungsdaten'!B:B,A1649,'DV-Bewegungsdaten'!E:E),5)</f>
        <v>0</v>
      </c>
      <c r="X1649" s="444"/>
      <c r="Y1649" s="444"/>
      <c r="AK1649" s="305"/>
    </row>
    <row r="1650" spans="1:37" ht="15" customHeight="1" x14ac:dyDescent="0.25">
      <c r="A1650" s="103" t="s">
        <v>4310</v>
      </c>
      <c r="B1650" s="101" t="s">
        <v>2068</v>
      </c>
      <c r="C1650" s="101" t="s">
        <v>3992</v>
      </c>
      <c r="D1650" s="101" t="s">
        <v>4255</v>
      </c>
      <c r="E1650" s="101" t="s">
        <v>4040</v>
      </c>
      <c r="F1650" s="102">
        <v>20.58</v>
      </c>
      <c r="G1650" s="102">
        <v>20.779999999999998</v>
      </c>
      <c r="H1650" s="102">
        <v>16.46</v>
      </c>
      <c r="I1650" s="102"/>
      <c r="J1650" s="445"/>
      <c r="K1650" s="258">
        <f>ROUND(SUMIF('VGT-Bewegungsdaten'!B:B,A1650,'VGT-Bewegungsdaten'!D:D),3)</f>
        <v>0</v>
      </c>
      <c r="L1650" s="259">
        <f>ROUND(SUMIF('VGT-Bewegungsdaten'!B:B,$A1650,'VGT-Bewegungsdaten'!E:E),5)</f>
        <v>0</v>
      </c>
      <c r="N1650" s="298" t="s">
        <v>4918</v>
      </c>
      <c r="O1650" s="298" t="s">
        <v>4925</v>
      </c>
      <c r="P1650" s="261">
        <f>ROUND(SUMIF('AV-Bewegungsdaten'!B:B,A1650,'AV-Bewegungsdaten'!D:D),3)</f>
        <v>0</v>
      </c>
      <c r="Q1650" s="259">
        <f>ROUND(SUMIF('AV-Bewegungsdaten'!B:B,$A1650,'AV-Bewegungsdaten'!E:E),5)</f>
        <v>0</v>
      </c>
      <c r="S1650" s="444"/>
      <c r="T1650" s="444"/>
      <c r="U1650" s="261">
        <f>ROUND(SUMIF('DV-Bewegungsdaten'!B:B,A1650,'DV-Bewegungsdaten'!D:D),3)</f>
        <v>0</v>
      </c>
      <c r="V1650" s="259">
        <f>ROUND(SUMIF('DV-Bewegungsdaten'!B:B,A1650,'DV-Bewegungsdaten'!E:E),5)</f>
        <v>0</v>
      </c>
      <c r="X1650" s="444"/>
      <c r="Y1650" s="444"/>
      <c r="AK1650" s="305"/>
    </row>
    <row r="1651" spans="1:37" ht="15" customHeight="1" x14ac:dyDescent="0.25">
      <c r="A1651" s="103" t="s">
        <v>4311</v>
      </c>
      <c r="B1651" s="101" t="s">
        <v>2068</v>
      </c>
      <c r="C1651" s="101" t="s">
        <v>3992</v>
      </c>
      <c r="D1651" s="101" t="s">
        <v>4163</v>
      </c>
      <c r="E1651" s="101" t="s">
        <v>4040</v>
      </c>
      <c r="F1651" s="102">
        <v>21.58</v>
      </c>
      <c r="G1651" s="102">
        <v>21.779999999999998</v>
      </c>
      <c r="H1651" s="102">
        <v>17.260000000000002</v>
      </c>
      <c r="I1651" s="102"/>
      <c r="J1651" s="445"/>
      <c r="K1651" s="258">
        <f>ROUND(SUMIF('VGT-Bewegungsdaten'!B:B,A1651,'VGT-Bewegungsdaten'!D:D),3)</f>
        <v>0</v>
      </c>
      <c r="L1651" s="259">
        <f>ROUND(SUMIF('VGT-Bewegungsdaten'!B:B,$A1651,'VGT-Bewegungsdaten'!E:E),5)</f>
        <v>0</v>
      </c>
      <c r="N1651" s="298" t="s">
        <v>4918</v>
      </c>
      <c r="O1651" s="298" t="s">
        <v>4925</v>
      </c>
      <c r="P1651" s="261">
        <f>ROUND(SUMIF('AV-Bewegungsdaten'!B:B,A1651,'AV-Bewegungsdaten'!D:D),3)</f>
        <v>0</v>
      </c>
      <c r="Q1651" s="259">
        <f>ROUND(SUMIF('AV-Bewegungsdaten'!B:B,$A1651,'AV-Bewegungsdaten'!E:E),5)</f>
        <v>0</v>
      </c>
      <c r="S1651" s="444"/>
      <c r="T1651" s="444"/>
      <c r="U1651" s="261">
        <f>ROUND(SUMIF('DV-Bewegungsdaten'!B:B,A1651,'DV-Bewegungsdaten'!D:D),3)</f>
        <v>0</v>
      </c>
      <c r="V1651" s="259">
        <f>ROUND(SUMIF('DV-Bewegungsdaten'!B:B,A1651,'DV-Bewegungsdaten'!E:E),5)</f>
        <v>0</v>
      </c>
      <c r="X1651" s="444"/>
      <c r="Y1651" s="444"/>
      <c r="AK1651" s="305"/>
    </row>
    <row r="1652" spans="1:37" ht="15" customHeight="1" x14ac:dyDescent="0.25">
      <c r="A1652" s="103" t="s">
        <v>359</v>
      </c>
      <c r="B1652" s="101" t="s">
        <v>2068</v>
      </c>
      <c r="C1652" s="101" t="s">
        <v>3992</v>
      </c>
      <c r="D1652" s="101" t="s">
        <v>14</v>
      </c>
      <c r="E1652" s="101" t="s">
        <v>1533</v>
      </c>
      <c r="F1652" s="102">
        <v>20.67</v>
      </c>
      <c r="G1652" s="102">
        <v>20.87</v>
      </c>
      <c r="H1652" s="102">
        <v>16.54</v>
      </c>
      <c r="I1652" s="102"/>
      <c r="J1652" s="445"/>
      <c r="K1652" s="258">
        <f>ROUND(SUMIF('VGT-Bewegungsdaten'!B:B,A1652,'VGT-Bewegungsdaten'!D:D),3)</f>
        <v>0</v>
      </c>
      <c r="L1652" s="259">
        <f>ROUND(SUMIF('VGT-Bewegungsdaten'!B:B,$A1652,'VGT-Bewegungsdaten'!E:E),5)</f>
        <v>0</v>
      </c>
      <c r="N1652" s="298" t="s">
        <v>4918</v>
      </c>
      <c r="O1652" s="298" t="s">
        <v>4925</v>
      </c>
      <c r="P1652" s="261">
        <f>ROUND(SUMIF('AV-Bewegungsdaten'!B:B,A1652,'AV-Bewegungsdaten'!D:D),3)</f>
        <v>0</v>
      </c>
      <c r="Q1652" s="259">
        <f>ROUND(SUMIF('AV-Bewegungsdaten'!B:B,$A1652,'AV-Bewegungsdaten'!E:E),5)</f>
        <v>0</v>
      </c>
      <c r="S1652" s="444"/>
      <c r="T1652" s="444"/>
      <c r="U1652" s="261">
        <f>ROUND(SUMIF('DV-Bewegungsdaten'!B:B,A1652,'DV-Bewegungsdaten'!D:D),3)</f>
        <v>0</v>
      </c>
      <c r="V1652" s="259">
        <f>ROUND(SUMIF('DV-Bewegungsdaten'!B:B,A1652,'DV-Bewegungsdaten'!E:E),5)</f>
        <v>0</v>
      </c>
      <c r="X1652" s="444"/>
      <c r="Y1652" s="444"/>
      <c r="AK1652" s="305"/>
    </row>
    <row r="1653" spans="1:37" ht="15" customHeight="1" x14ac:dyDescent="0.25">
      <c r="A1653" s="103" t="s">
        <v>363</v>
      </c>
      <c r="B1653" s="101" t="s">
        <v>2068</v>
      </c>
      <c r="C1653" s="101" t="s">
        <v>3992</v>
      </c>
      <c r="D1653" s="101" t="s">
        <v>22</v>
      </c>
      <c r="E1653" s="101" t="s">
        <v>1533</v>
      </c>
      <c r="F1653" s="102">
        <v>21.67</v>
      </c>
      <c r="G1653" s="102">
        <v>21.87</v>
      </c>
      <c r="H1653" s="102">
        <v>17.34</v>
      </c>
      <c r="I1653" s="102"/>
      <c r="J1653" s="445"/>
      <c r="K1653" s="258">
        <f>ROUND(SUMIF('VGT-Bewegungsdaten'!B:B,A1653,'VGT-Bewegungsdaten'!D:D),3)</f>
        <v>0</v>
      </c>
      <c r="L1653" s="259">
        <f>ROUND(SUMIF('VGT-Bewegungsdaten'!B:B,$A1653,'VGT-Bewegungsdaten'!E:E),5)</f>
        <v>0</v>
      </c>
      <c r="N1653" s="298" t="s">
        <v>4918</v>
      </c>
      <c r="O1653" s="298" t="s">
        <v>4925</v>
      </c>
      <c r="P1653" s="261">
        <f>ROUND(SUMIF('AV-Bewegungsdaten'!B:B,A1653,'AV-Bewegungsdaten'!D:D),3)</f>
        <v>0</v>
      </c>
      <c r="Q1653" s="259">
        <f>ROUND(SUMIF('AV-Bewegungsdaten'!B:B,$A1653,'AV-Bewegungsdaten'!E:E),5)</f>
        <v>0</v>
      </c>
      <c r="S1653" s="444"/>
      <c r="T1653" s="444"/>
      <c r="U1653" s="261">
        <f>ROUND(SUMIF('DV-Bewegungsdaten'!B:B,A1653,'DV-Bewegungsdaten'!D:D),3)</f>
        <v>0</v>
      </c>
      <c r="V1653" s="259">
        <f>ROUND(SUMIF('DV-Bewegungsdaten'!B:B,A1653,'DV-Bewegungsdaten'!E:E),5)</f>
        <v>0</v>
      </c>
      <c r="X1653" s="444"/>
      <c r="Y1653" s="444"/>
      <c r="AK1653" s="305"/>
    </row>
    <row r="1654" spans="1:37" ht="15" customHeight="1" x14ac:dyDescent="0.25">
      <c r="A1654" s="103" t="s">
        <v>690</v>
      </c>
      <c r="B1654" s="101" t="s">
        <v>2068</v>
      </c>
      <c r="C1654" s="101" t="s">
        <v>3992</v>
      </c>
      <c r="D1654" s="101" t="s">
        <v>12</v>
      </c>
      <c r="E1654" s="101" t="s">
        <v>2446</v>
      </c>
      <c r="F1654" s="102">
        <v>19.670000000000002</v>
      </c>
      <c r="G1654" s="102">
        <v>19.87</v>
      </c>
      <c r="H1654" s="102">
        <v>15.74</v>
      </c>
      <c r="I1654" s="102"/>
      <c r="J1654" s="445"/>
      <c r="K1654" s="258">
        <f>ROUND(SUMIF('VGT-Bewegungsdaten'!B:B,A1654,'VGT-Bewegungsdaten'!D:D),3)</f>
        <v>0</v>
      </c>
      <c r="L1654" s="259">
        <f>ROUND(SUMIF('VGT-Bewegungsdaten'!B:B,$A1654,'VGT-Bewegungsdaten'!E:E),5)</f>
        <v>0</v>
      </c>
      <c r="N1654" s="298" t="s">
        <v>4918</v>
      </c>
      <c r="O1654" s="298" t="s">
        <v>4925</v>
      </c>
      <c r="P1654" s="261">
        <f>ROUND(SUMIF('AV-Bewegungsdaten'!B:B,A1654,'AV-Bewegungsdaten'!D:D),3)</f>
        <v>0</v>
      </c>
      <c r="Q1654" s="259">
        <f>ROUND(SUMIF('AV-Bewegungsdaten'!B:B,$A1654,'AV-Bewegungsdaten'!E:E),5)</f>
        <v>0</v>
      </c>
      <c r="S1654" s="444"/>
      <c r="T1654" s="444"/>
      <c r="U1654" s="261">
        <f>ROUND(SUMIF('DV-Bewegungsdaten'!B:B,A1654,'DV-Bewegungsdaten'!D:D),3)</f>
        <v>0</v>
      </c>
      <c r="V1654" s="259">
        <f>ROUND(SUMIF('DV-Bewegungsdaten'!B:B,A1654,'DV-Bewegungsdaten'!E:E),5)</f>
        <v>0</v>
      </c>
      <c r="X1654" s="444"/>
      <c r="Y1654" s="444"/>
      <c r="AK1654" s="305"/>
    </row>
    <row r="1655" spans="1:37" ht="15" customHeight="1" x14ac:dyDescent="0.25">
      <c r="A1655" s="103" t="s">
        <v>362</v>
      </c>
      <c r="B1655" s="101" t="s">
        <v>2068</v>
      </c>
      <c r="C1655" s="101" t="s">
        <v>3992</v>
      </c>
      <c r="D1655" s="101" t="s">
        <v>20</v>
      </c>
      <c r="E1655" s="101" t="s">
        <v>2446</v>
      </c>
      <c r="F1655" s="102">
        <v>20.67</v>
      </c>
      <c r="G1655" s="102">
        <v>20.87</v>
      </c>
      <c r="H1655" s="102">
        <v>16.54</v>
      </c>
      <c r="I1655" s="102"/>
      <c r="J1655" s="445"/>
      <c r="K1655" s="258">
        <f>ROUND(SUMIF('VGT-Bewegungsdaten'!B:B,A1655,'VGT-Bewegungsdaten'!D:D),3)</f>
        <v>0</v>
      </c>
      <c r="L1655" s="259">
        <f>ROUND(SUMIF('VGT-Bewegungsdaten'!B:B,$A1655,'VGT-Bewegungsdaten'!E:E),5)</f>
        <v>0</v>
      </c>
      <c r="N1655" s="298" t="s">
        <v>4918</v>
      </c>
      <c r="O1655" s="298" t="s">
        <v>4925</v>
      </c>
      <c r="P1655" s="261">
        <f>ROUND(SUMIF('AV-Bewegungsdaten'!B:B,A1655,'AV-Bewegungsdaten'!D:D),3)</f>
        <v>0</v>
      </c>
      <c r="Q1655" s="259">
        <f>ROUND(SUMIF('AV-Bewegungsdaten'!B:B,$A1655,'AV-Bewegungsdaten'!E:E),5)</f>
        <v>0</v>
      </c>
      <c r="S1655" s="444"/>
      <c r="T1655" s="444"/>
      <c r="U1655" s="261">
        <f>ROUND(SUMIF('DV-Bewegungsdaten'!B:B,A1655,'DV-Bewegungsdaten'!D:D),3)</f>
        <v>0</v>
      </c>
      <c r="V1655" s="259">
        <f>ROUND(SUMIF('DV-Bewegungsdaten'!B:B,A1655,'DV-Bewegungsdaten'!E:E),5)</f>
        <v>0</v>
      </c>
      <c r="X1655" s="444"/>
      <c r="Y1655" s="444"/>
      <c r="AK1655" s="305"/>
    </row>
    <row r="1656" spans="1:37" ht="15" customHeight="1" x14ac:dyDescent="0.25">
      <c r="A1656" s="103" t="s">
        <v>361</v>
      </c>
      <c r="B1656" s="101" t="s">
        <v>2068</v>
      </c>
      <c r="C1656" s="101" t="s">
        <v>3992</v>
      </c>
      <c r="D1656" s="101" t="s">
        <v>18</v>
      </c>
      <c r="E1656" s="101" t="s">
        <v>2443</v>
      </c>
      <c r="F1656" s="102">
        <v>18.670000000000002</v>
      </c>
      <c r="G1656" s="102">
        <v>18.87</v>
      </c>
      <c r="H1656" s="102">
        <v>14.94</v>
      </c>
      <c r="I1656" s="102"/>
      <c r="J1656" s="445"/>
      <c r="K1656" s="258">
        <f>ROUND(SUMIF('VGT-Bewegungsdaten'!B:B,A1656,'VGT-Bewegungsdaten'!D:D),3)</f>
        <v>0</v>
      </c>
      <c r="L1656" s="259">
        <f>ROUND(SUMIF('VGT-Bewegungsdaten'!B:B,$A1656,'VGT-Bewegungsdaten'!E:E),5)</f>
        <v>0</v>
      </c>
      <c r="N1656" s="298" t="s">
        <v>4918</v>
      </c>
      <c r="O1656" s="298" t="s">
        <v>4925</v>
      </c>
      <c r="P1656" s="261">
        <f>ROUND(SUMIF('AV-Bewegungsdaten'!B:B,A1656,'AV-Bewegungsdaten'!D:D),3)</f>
        <v>0</v>
      </c>
      <c r="Q1656" s="259">
        <f>ROUND(SUMIF('AV-Bewegungsdaten'!B:B,$A1656,'AV-Bewegungsdaten'!E:E),5)</f>
        <v>0</v>
      </c>
      <c r="S1656" s="444"/>
      <c r="T1656" s="444"/>
      <c r="U1656" s="261">
        <f>ROUND(SUMIF('DV-Bewegungsdaten'!B:B,A1656,'DV-Bewegungsdaten'!D:D),3)</f>
        <v>0</v>
      </c>
      <c r="V1656" s="259">
        <f>ROUND(SUMIF('DV-Bewegungsdaten'!B:B,A1656,'DV-Bewegungsdaten'!E:E),5)</f>
        <v>0</v>
      </c>
      <c r="X1656" s="444"/>
      <c r="Y1656" s="444"/>
      <c r="AK1656" s="305"/>
    </row>
    <row r="1657" spans="1:37" ht="15" customHeight="1" x14ac:dyDescent="0.25">
      <c r="A1657" s="103" t="s">
        <v>691</v>
      </c>
      <c r="B1657" s="101" t="s">
        <v>2068</v>
      </c>
      <c r="C1657" s="101" t="s">
        <v>3992</v>
      </c>
      <c r="D1657" s="101" t="s">
        <v>2451</v>
      </c>
      <c r="E1657" s="101" t="s">
        <v>2443</v>
      </c>
      <c r="F1657" s="102">
        <v>13.67</v>
      </c>
      <c r="G1657" s="102">
        <v>13.87</v>
      </c>
      <c r="H1657" s="102">
        <v>10.94</v>
      </c>
      <c r="I1657" s="102"/>
      <c r="J1657" s="445"/>
      <c r="K1657" s="258">
        <f>ROUND(SUMIF('VGT-Bewegungsdaten'!B:B,A1657,'VGT-Bewegungsdaten'!D:D),3)</f>
        <v>0</v>
      </c>
      <c r="L1657" s="259">
        <f>ROUND(SUMIF('VGT-Bewegungsdaten'!B:B,$A1657,'VGT-Bewegungsdaten'!E:E),5)</f>
        <v>0</v>
      </c>
      <c r="N1657" s="298" t="s">
        <v>4918</v>
      </c>
      <c r="O1657" s="298" t="s">
        <v>4925</v>
      </c>
      <c r="P1657" s="261">
        <f>ROUND(SUMIF('AV-Bewegungsdaten'!B:B,A1657,'AV-Bewegungsdaten'!D:D),3)</f>
        <v>0</v>
      </c>
      <c r="Q1657" s="259">
        <f>ROUND(SUMIF('AV-Bewegungsdaten'!B:B,$A1657,'AV-Bewegungsdaten'!E:E),5)</f>
        <v>0</v>
      </c>
      <c r="S1657" s="444"/>
      <c r="T1657" s="444"/>
      <c r="U1657" s="261">
        <f>ROUND(SUMIF('DV-Bewegungsdaten'!B:B,A1657,'DV-Bewegungsdaten'!D:D),3)</f>
        <v>0</v>
      </c>
      <c r="V1657" s="259">
        <f>ROUND(SUMIF('DV-Bewegungsdaten'!B:B,A1657,'DV-Bewegungsdaten'!E:E),5)</f>
        <v>0</v>
      </c>
      <c r="X1657" s="444"/>
      <c r="Y1657" s="444"/>
      <c r="AK1657" s="305"/>
    </row>
    <row r="1658" spans="1:37" ht="15" customHeight="1" x14ac:dyDescent="0.25">
      <c r="A1658" s="103" t="s">
        <v>398</v>
      </c>
      <c r="B1658" s="101" t="s">
        <v>2068</v>
      </c>
      <c r="C1658" s="101" t="s">
        <v>3992</v>
      </c>
      <c r="D1658" s="101" t="s">
        <v>70</v>
      </c>
      <c r="E1658" s="101" t="s">
        <v>1536</v>
      </c>
      <c r="F1658" s="102">
        <v>16.670000000000002</v>
      </c>
      <c r="G1658" s="102">
        <v>16.87</v>
      </c>
      <c r="H1658" s="102">
        <v>13.34</v>
      </c>
      <c r="I1658" s="102"/>
      <c r="J1658" s="445"/>
      <c r="K1658" s="258">
        <f>ROUND(SUMIF('VGT-Bewegungsdaten'!B:B,A1658,'VGT-Bewegungsdaten'!D:D),3)</f>
        <v>0</v>
      </c>
      <c r="L1658" s="259">
        <f>ROUND(SUMIF('VGT-Bewegungsdaten'!B:B,$A1658,'VGT-Bewegungsdaten'!E:E),5)</f>
        <v>0</v>
      </c>
      <c r="N1658" s="298" t="s">
        <v>4918</v>
      </c>
      <c r="O1658" s="298" t="s">
        <v>4925</v>
      </c>
      <c r="P1658" s="261">
        <f>ROUND(SUMIF('AV-Bewegungsdaten'!B:B,A1658,'AV-Bewegungsdaten'!D:D),3)</f>
        <v>0</v>
      </c>
      <c r="Q1658" s="259">
        <f>ROUND(SUMIF('AV-Bewegungsdaten'!B:B,$A1658,'AV-Bewegungsdaten'!E:E),5)</f>
        <v>0</v>
      </c>
      <c r="S1658" s="444"/>
      <c r="T1658" s="444"/>
      <c r="U1658" s="261">
        <f>ROUND(SUMIF('DV-Bewegungsdaten'!B:B,A1658,'DV-Bewegungsdaten'!D:D),3)</f>
        <v>0</v>
      </c>
      <c r="V1658" s="259">
        <f>ROUND(SUMIF('DV-Bewegungsdaten'!B:B,A1658,'DV-Bewegungsdaten'!E:E),5)</f>
        <v>0</v>
      </c>
      <c r="X1658" s="444"/>
      <c r="Y1658" s="444"/>
      <c r="AK1658" s="305"/>
    </row>
    <row r="1659" spans="1:37" ht="15" customHeight="1" x14ac:dyDescent="0.25">
      <c r="A1659" s="103" t="s">
        <v>402</v>
      </c>
      <c r="B1659" s="101" t="s">
        <v>2068</v>
      </c>
      <c r="C1659" s="101" t="s">
        <v>3992</v>
      </c>
      <c r="D1659" s="101" t="s">
        <v>1880</v>
      </c>
      <c r="E1659" s="101" t="s">
        <v>1536</v>
      </c>
      <c r="F1659" s="102">
        <v>17.670000000000002</v>
      </c>
      <c r="G1659" s="102">
        <v>17.87</v>
      </c>
      <c r="H1659" s="102">
        <v>14.14</v>
      </c>
      <c r="I1659" s="102"/>
      <c r="J1659" s="445"/>
      <c r="K1659" s="258">
        <f>ROUND(SUMIF('VGT-Bewegungsdaten'!B:B,A1659,'VGT-Bewegungsdaten'!D:D),3)</f>
        <v>0</v>
      </c>
      <c r="L1659" s="259">
        <f>ROUND(SUMIF('VGT-Bewegungsdaten'!B:B,$A1659,'VGT-Bewegungsdaten'!E:E),5)</f>
        <v>0</v>
      </c>
      <c r="N1659" s="298" t="s">
        <v>4918</v>
      </c>
      <c r="O1659" s="298" t="s">
        <v>4925</v>
      </c>
      <c r="P1659" s="261">
        <f>ROUND(SUMIF('AV-Bewegungsdaten'!B:B,A1659,'AV-Bewegungsdaten'!D:D),3)</f>
        <v>0</v>
      </c>
      <c r="Q1659" s="259">
        <f>ROUND(SUMIF('AV-Bewegungsdaten'!B:B,$A1659,'AV-Bewegungsdaten'!E:E),5)</f>
        <v>0</v>
      </c>
      <c r="S1659" s="444"/>
      <c r="T1659" s="444"/>
      <c r="U1659" s="261">
        <f>ROUND(SUMIF('DV-Bewegungsdaten'!B:B,A1659,'DV-Bewegungsdaten'!D:D),3)</f>
        <v>0</v>
      </c>
      <c r="V1659" s="259">
        <f>ROUND(SUMIF('DV-Bewegungsdaten'!B:B,A1659,'DV-Bewegungsdaten'!E:E),5)</f>
        <v>0</v>
      </c>
      <c r="X1659" s="444"/>
      <c r="Y1659" s="444"/>
      <c r="AK1659" s="305"/>
    </row>
    <row r="1660" spans="1:37" ht="15" customHeight="1" x14ac:dyDescent="0.25">
      <c r="A1660" s="103" t="s">
        <v>2814</v>
      </c>
      <c r="B1660" s="101" t="s">
        <v>2068</v>
      </c>
      <c r="C1660" s="101" t="s">
        <v>3992</v>
      </c>
      <c r="D1660" s="101" t="s">
        <v>2669</v>
      </c>
      <c r="E1660" s="101" t="s">
        <v>2536</v>
      </c>
      <c r="F1660" s="102">
        <v>16.64</v>
      </c>
      <c r="G1660" s="102">
        <v>16.84</v>
      </c>
      <c r="H1660" s="102">
        <v>13.31</v>
      </c>
      <c r="I1660" s="102"/>
      <c r="J1660" s="445"/>
      <c r="K1660" s="258">
        <f>ROUND(SUMIF('VGT-Bewegungsdaten'!B:B,A1660,'VGT-Bewegungsdaten'!D:D),3)</f>
        <v>0</v>
      </c>
      <c r="L1660" s="259">
        <f>ROUND(SUMIF('VGT-Bewegungsdaten'!B:B,$A1660,'VGT-Bewegungsdaten'!E:E),5)</f>
        <v>0</v>
      </c>
      <c r="N1660" s="298" t="s">
        <v>4918</v>
      </c>
      <c r="O1660" s="298" t="s">
        <v>4925</v>
      </c>
      <c r="P1660" s="261">
        <f>ROUND(SUMIF('AV-Bewegungsdaten'!B:B,A1660,'AV-Bewegungsdaten'!D:D),3)</f>
        <v>0</v>
      </c>
      <c r="Q1660" s="259">
        <f>ROUND(SUMIF('AV-Bewegungsdaten'!B:B,$A1660,'AV-Bewegungsdaten'!E:E),5)</f>
        <v>0</v>
      </c>
      <c r="S1660" s="444"/>
      <c r="T1660" s="444"/>
      <c r="U1660" s="261">
        <f>ROUND(SUMIF('DV-Bewegungsdaten'!B:B,A1660,'DV-Bewegungsdaten'!D:D),3)</f>
        <v>0</v>
      </c>
      <c r="V1660" s="259">
        <f>ROUND(SUMIF('DV-Bewegungsdaten'!B:B,A1660,'DV-Bewegungsdaten'!E:E),5)</f>
        <v>0</v>
      </c>
      <c r="X1660" s="444"/>
      <c r="Y1660" s="444"/>
      <c r="AK1660" s="305"/>
    </row>
    <row r="1661" spans="1:37" ht="15" customHeight="1" x14ac:dyDescent="0.25">
      <c r="A1661" s="103" t="s">
        <v>2815</v>
      </c>
      <c r="B1661" s="101" t="s">
        <v>2068</v>
      </c>
      <c r="C1661" s="101" t="s">
        <v>3992</v>
      </c>
      <c r="D1661" s="101" t="s">
        <v>2671</v>
      </c>
      <c r="E1661" s="101" t="s">
        <v>2536</v>
      </c>
      <c r="F1661" s="102">
        <v>17.64</v>
      </c>
      <c r="G1661" s="102">
        <v>17.84</v>
      </c>
      <c r="H1661" s="102">
        <v>14.11</v>
      </c>
      <c r="I1661" s="102"/>
      <c r="J1661" s="445"/>
      <c r="K1661" s="258">
        <f>ROUND(SUMIF('VGT-Bewegungsdaten'!B:B,A1661,'VGT-Bewegungsdaten'!D:D),3)</f>
        <v>0</v>
      </c>
      <c r="L1661" s="259">
        <f>ROUND(SUMIF('VGT-Bewegungsdaten'!B:B,$A1661,'VGT-Bewegungsdaten'!E:E),5)</f>
        <v>0</v>
      </c>
      <c r="N1661" s="298" t="s">
        <v>4918</v>
      </c>
      <c r="O1661" s="298" t="s">
        <v>4925</v>
      </c>
      <c r="P1661" s="261">
        <f>ROUND(SUMIF('AV-Bewegungsdaten'!B:B,A1661,'AV-Bewegungsdaten'!D:D),3)</f>
        <v>0</v>
      </c>
      <c r="Q1661" s="259">
        <f>ROUND(SUMIF('AV-Bewegungsdaten'!B:B,$A1661,'AV-Bewegungsdaten'!E:E),5)</f>
        <v>0</v>
      </c>
      <c r="S1661" s="444"/>
      <c r="T1661" s="444"/>
      <c r="U1661" s="261">
        <f>ROUND(SUMIF('DV-Bewegungsdaten'!B:B,A1661,'DV-Bewegungsdaten'!D:D),3)</f>
        <v>0</v>
      </c>
      <c r="V1661" s="259">
        <f>ROUND(SUMIF('DV-Bewegungsdaten'!B:B,A1661,'DV-Bewegungsdaten'!E:E),5)</f>
        <v>0</v>
      </c>
      <c r="X1661" s="444"/>
      <c r="Y1661" s="444"/>
      <c r="AK1661" s="305"/>
    </row>
    <row r="1662" spans="1:37" ht="15" customHeight="1" x14ac:dyDescent="0.25">
      <c r="A1662" s="103" t="s">
        <v>3557</v>
      </c>
      <c r="B1662" s="101" t="s">
        <v>2068</v>
      </c>
      <c r="C1662" s="101" t="s">
        <v>3992</v>
      </c>
      <c r="D1662" s="101" t="s">
        <v>3412</v>
      </c>
      <c r="E1662" s="101" t="s">
        <v>3279</v>
      </c>
      <c r="F1662" s="102">
        <v>16.61</v>
      </c>
      <c r="G1662" s="102">
        <v>16.809999999999999</v>
      </c>
      <c r="H1662" s="102">
        <v>13.29</v>
      </c>
      <c r="I1662" s="102"/>
      <c r="J1662" s="445"/>
      <c r="K1662" s="258">
        <f>ROUND(SUMIF('VGT-Bewegungsdaten'!B:B,A1662,'VGT-Bewegungsdaten'!D:D),3)</f>
        <v>0</v>
      </c>
      <c r="L1662" s="259">
        <f>ROUND(SUMIF('VGT-Bewegungsdaten'!B:B,$A1662,'VGT-Bewegungsdaten'!E:E),5)</f>
        <v>0</v>
      </c>
      <c r="N1662" s="298" t="s">
        <v>4918</v>
      </c>
      <c r="O1662" s="298" t="s">
        <v>4925</v>
      </c>
      <c r="P1662" s="261">
        <f>ROUND(SUMIF('AV-Bewegungsdaten'!B:B,A1662,'AV-Bewegungsdaten'!D:D),3)</f>
        <v>0</v>
      </c>
      <c r="Q1662" s="259">
        <f>ROUND(SUMIF('AV-Bewegungsdaten'!B:B,$A1662,'AV-Bewegungsdaten'!E:E),5)</f>
        <v>0</v>
      </c>
      <c r="S1662" s="444"/>
      <c r="T1662" s="444"/>
      <c r="U1662" s="261">
        <f>ROUND(SUMIF('DV-Bewegungsdaten'!B:B,A1662,'DV-Bewegungsdaten'!D:D),3)</f>
        <v>0</v>
      </c>
      <c r="V1662" s="259">
        <f>ROUND(SUMIF('DV-Bewegungsdaten'!B:B,A1662,'DV-Bewegungsdaten'!E:E),5)</f>
        <v>0</v>
      </c>
      <c r="X1662" s="444"/>
      <c r="Y1662" s="444"/>
      <c r="AK1662" s="305"/>
    </row>
    <row r="1663" spans="1:37" ht="15" customHeight="1" x14ac:dyDescent="0.25">
      <c r="A1663" s="103" t="s">
        <v>3558</v>
      </c>
      <c r="B1663" s="101" t="s">
        <v>2068</v>
      </c>
      <c r="C1663" s="101" t="s">
        <v>3992</v>
      </c>
      <c r="D1663" s="101" t="s">
        <v>3414</v>
      </c>
      <c r="E1663" s="101" t="s">
        <v>3279</v>
      </c>
      <c r="F1663" s="102">
        <v>17.61</v>
      </c>
      <c r="G1663" s="102">
        <v>17.809999999999999</v>
      </c>
      <c r="H1663" s="102">
        <v>14.09</v>
      </c>
      <c r="I1663" s="102"/>
      <c r="J1663" s="445"/>
      <c r="K1663" s="258">
        <f>ROUND(SUMIF('VGT-Bewegungsdaten'!B:B,A1663,'VGT-Bewegungsdaten'!D:D),3)</f>
        <v>0</v>
      </c>
      <c r="L1663" s="259">
        <f>ROUND(SUMIF('VGT-Bewegungsdaten'!B:B,$A1663,'VGT-Bewegungsdaten'!E:E),5)</f>
        <v>0</v>
      </c>
      <c r="N1663" s="298" t="s">
        <v>4918</v>
      </c>
      <c r="O1663" s="298" t="s">
        <v>4925</v>
      </c>
      <c r="P1663" s="261">
        <f>ROUND(SUMIF('AV-Bewegungsdaten'!B:B,A1663,'AV-Bewegungsdaten'!D:D),3)</f>
        <v>0</v>
      </c>
      <c r="Q1663" s="259">
        <f>ROUND(SUMIF('AV-Bewegungsdaten'!B:B,$A1663,'AV-Bewegungsdaten'!E:E),5)</f>
        <v>0</v>
      </c>
      <c r="S1663" s="444"/>
      <c r="T1663" s="444"/>
      <c r="U1663" s="261">
        <f>ROUND(SUMIF('DV-Bewegungsdaten'!B:B,A1663,'DV-Bewegungsdaten'!D:D),3)</f>
        <v>0</v>
      </c>
      <c r="V1663" s="259">
        <f>ROUND(SUMIF('DV-Bewegungsdaten'!B:B,A1663,'DV-Bewegungsdaten'!E:E),5)</f>
        <v>0</v>
      </c>
      <c r="X1663" s="444"/>
      <c r="Y1663" s="444"/>
      <c r="AK1663" s="305"/>
    </row>
    <row r="1664" spans="1:37" ht="15" customHeight="1" x14ac:dyDescent="0.25">
      <c r="A1664" s="103" t="s">
        <v>4320</v>
      </c>
      <c r="B1664" s="101" t="s">
        <v>2068</v>
      </c>
      <c r="C1664" s="101" t="s">
        <v>3992</v>
      </c>
      <c r="D1664" s="101" t="s">
        <v>4174</v>
      </c>
      <c r="E1664" s="101" t="s">
        <v>4040</v>
      </c>
      <c r="F1664" s="102">
        <v>16.579999999999998</v>
      </c>
      <c r="G1664" s="102">
        <v>16.779999999999998</v>
      </c>
      <c r="H1664" s="102">
        <v>13.26</v>
      </c>
      <c r="I1664" s="102"/>
      <c r="J1664" s="445"/>
      <c r="K1664" s="258">
        <f>ROUND(SUMIF('VGT-Bewegungsdaten'!B:B,A1664,'VGT-Bewegungsdaten'!D:D),3)</f>
        <v>0</v>
      </c>
      <c r="L1664" s="259">
        <f>ROUND(SUMIF('VGT-Bewegungsdaten'!B:B,$A1664,'VGT-Bewegungsdaten'!E:E),5)</f>
        <v>0</v>
      </c>
      <c r="N1664" s="298" t="s">
        <v>4918</v>
      </c>
      <c r="O1664" s="298" t="s">
        <v>4925</v>
      </c>
      <c r="P1664" s="261">
        <f>ROUND(SUMIF('AV-Bewegungsdaten'!B:B,A1664,'AV-Bewegungsdaten'!D:D),3)</f>
        <v>0</v>
      </c>
      <c r="Q1664" s="259">
        <f>ROUND(SUMIF('AV-Bewegungsdaten'!B:B,$A1664,'AV-Bewegungsdaten'!E:E),5)</f>
        <v>0</v>
      </c>
      <c r="S1664" s="444"/>
      <c r="T1664" s="444"/>
      <c r="U1664" s="261">
        <f>ROUND(SUMIF('DV-Bewegungsdaten'!B:B,A1664,'DV-Bewegungsdaten'!D:D),3)</f>
        <v>0</v>
      </c>
      <c r="V1664" s="259">
        <f>ROUND(SUMIF('DV-Bewegungsdaten'!B:B,A1664,'DV-Bewegungsdaten'!E:E),5)</f>
        <v>0</v>
      </c>
      <c r="X1664" s="444"/>
      <c r="Y1664" s="444"/>
      <c r="AK1664" s="305"/>
    </row>
    <row r="1665" spans="1:37" ht="15" customHeight="1" x14ac:dyDescent="0.25">
      <c r="A1665" s="103" t="s">
        <v>4321</v>
      </c>
      <c r="B1665" s="101" t="s">
        <v>2068</v>
      </c>
      <c r="C1665" s="101" t="s">
        <v>3992</v>
      </c>
      <c r="D1665" s="101" t="s">
        <v>4176</v>
      </c>
      <c r="E1665" s="101" t="s">
        <v>4040</v>
      </c>
      <c r="F1665" s="102">
        <v>17.579999999999998</v>
      </c>
      <c r="G1665" s="102">
        <v>17.779999999999998</v>
      </c>
      <c r="H1665" s="102">
        <v>14.06</v>
      </c>
      <c r="I1665" s="102"/>
      <c r="J1665" s="445"/>
      <c r="K1665" s="258">
        <f>ROUND(SUMIF('VGT-Bewegungsdaten'!B:B,A1665,'VGT-Bewegungsdaten'!D:D),3)</f>
        <v>0</v>
      </c>
      <c r="L1665" s="259">
        <f>ROUND(SUMIF('VGT-Bewegungsdaten'!B:B,$A1665,'VGT-Bewegungsdaten'!E:E),5)</f>
        <v>0</v>
      </c>
      <c r="N1665" s="298" t="s">
        <v>4918</v>
      </c>
      <c r="O1665" s="298" t="s">
        <v>4925</v>
      </c>
      <c r="P1665" s="261">
        <f>ROUND(SUMIF('AV-Bewegungsdaten'!B:B,A1665,'AV-Bewegungsdaten'!D:D),3)</f>
        <v>0</v>
      </c>
      <c r="Q1665" s="259">
        <f>ROUND(SUMIF('AV-Bewegungsdaten'!B:B,$A1665,'AV-Bewegungsdaten'!E:E),5)</f>
        <v>0</v>
      </c>
      <c r="S1665" s="444"/>
      <c r="T1665" s="444"/>
      <c r="U1665" s="261">
        <f>ROUND(SUMIF('DV-Bewegungsdaten'!B:B,A1665,'DV-Bewegungsdaten'!D:D),3)</f>
        <v>0</v>
      </c>
      <c r="V1665" s="259">
        <f>ROUND(SUMIF('DV-Bewegungsdaten'!B:B,A1665,'DV-Bewegungsdaten'!E:E),5)</f>
        <v>0</v>
      </c>
      <c r="X1665" s="444"/>
      <c r="Y1665" s="444"/>
      <c r="AK1665" s="305"/>
    </row>
    <row r="1666" spans="1:37" ht="15" customHeight="1" x14ac:dyDescent="0.25">
      <c r="A1666" s="103" t="s">
        <v>397</v>
      </c>
      <c r="B1666" s="101" t="s">
        <v>2068</v>
      </c>
      <c r="C1666" s="101" t="s">
        <v>3992</v>
      </c>
      <c r="D1666" s="101" t="s">
        <v>68</v>
      </c>
      <c r="E1666" s="101" t="s">
        <v>1533</v>
      </c>
      <c r="F1666" s="102">
        <v>16.670000000000002</v>
      </c>
      <c r="G1666" s="102">
        <v>16.87</v>
      </c>
      <c r="H1666" s="102">
        <v>13.34</v>
      </c>
      <c r="I1666" s="102"/>
      <c r="J1666" s="445"/>
      <c r="K1666" s="258">
        <f>ROUND(SUMIF('VGT-Bewegungsdaten'!B:B,A1666,'VGT-Bewegungsdaten'!D:D),3)</f>
        <v>0</v>
      </c>
      <c r="L1666" s="259">
        <f>ROUND(SUMIF('VGT-Bewegungsdaten'!B:B,$A1666,'VGT-Bewegungsdaten'!E:E),5)</f>
        <v>0</v>
      </c>
      <c r="N1666" s="298" t="s">
        <v>4918</v>
      </c>
      <c r="O1666" s="298" t="s">
        <v>4925</v>
      </c>
      <c r="P1666" s="261">
        <f>ROUND(SUMIF('AV-Bewegungsdaten'!B:B,A1666,'AV-Bewegungsdaten'!D:D),3)</f>
        <v>0</v>
      </c>
      <c r="Q1666" s="259">
        <f>ROUND(SUMIF('AV-Bewegungsdaten'!B:B,$A1666,'AV-Bewegungsdaten'!E:E),5)</f>
        <v>0</v>
      </c>
      <c r="S1666" s="444"/>
      <c r="T1666" s="444"/>
      <c r="U1666" s="261">
        <f>ROUND(SUMIF('DV-Bewegungsdaten'!B:B,A1666,'DV-Bewegungsdaten'!D:D),3)</f>
        <v>0</v>
      </c>
      <c r="V1666" s="259">
        <f>ROUND(SUMIF('DV-Bewegungsdaten'!B:B,A1666,'DV-Bewegungsdaten'!E:E),5)</f>
        <v>0</v>
      </c>
      <c r="X1666" s="444"/>
      <c r="Y1666" s="444"/>
      <c r="AK1666" s="305"/>
    </row>
    <row r="1667" spans="1:37" ht="15" customHeight="1" x14ac:dyDescent="0.25">
      <c r="A1667" s="103" t="s">
        <v>401</v>
      </c>
      <c r="B1667" s="101" t="s">
        <v>2068</v>
      </c>
      <c r="C1667" s="101" t="s">
        <v>3992</v>
      </c>
      <c r="D1667" s="101" t="s">
        <v>1878</v>
      </c>
      <c r="E1667" s="101" t="s">
        <v>1533</v>
      </c>
      <c r="F1667" s="102">
        <v>17.670000000000002</v>
      </c>
      <c r="G1667" s="102">
        <v>17.87</v>
      </c>
      <c r="H1667" s="102">
        <v>14.14</v>
      </c>
      <c r="I1667" s="102"/>
      <c r="J1667" s="445"/>
      <c r="K1667" s="258">
        <f>ROUND(SUMIF('VGT-Bewegungsdaten'!B:B,A1667,'VGT-Bewegungsdaten'!D:D),3)</f>
        <v>0</v>
      </c>
      <c r="L1667" s="259">
        <f>ROUND(SUMIF('VGT-Bewegungsdaten'!B:B,$A1667,'VGT-Bewegungsdaten'!E:E),5)</f>
        <v>0</v>
      </c>
      <c r="N1667" s="298" t="s">
        <v>4918</v>
      </c>
      <c r="O1667" s="298" t="s">
        <v>4925</v>
      </c>
      <c r="P1667" s="261">
        <f>ROUND(SUMIF('AV-Bewegungsdaten'!B:B,A1667,'AV-Bewegungsdaten'!D:D),3)</f>
        <v>0</v>
      </c>
      <c r="Q1667" s="259">
        <f>ROUND(SUMIF('AV-Bewegungsdaten'!B:B,$A1667,'AV-Bewegungsdaten'!E:E),5)</f>
        <v>0</v>
      </c>
      <c r="S1667" s="444"/>
      <c r="T1667" s="444"/>
      <c r="U1667" s="261">
        <f>ROUND(SUMIF('DV-Bewegungsdaten'!B:B,A1667,'DV-Bewegungsdaten'!D:D),3)</f>
        <v>0</v>
      </c>
      <c r="V1667" s="259">
        <f>ROUND(SUMIF('DV-Bewegungsdaten'!B:B,A1667,'DV-Bewegungsdaten'!E:E),5)</f>
        <v>0</v>
      </c>
      <c r="X1667" s="444"/>
      <c r="Y1667" s="444"/>
      <c r="AK1667" s="305"/>
    </row>
    <row r="1668" spans="1:37" ht="15" customHeight="1" x14ac:dyDescent="0.25">
      <c r="A1668" s="103" t="s">
        <v>692</v>
      </c>
      <c r="B1668" s="101" t="s">
        <v>2068</v>
      </c>
      <c r="C1668" s="101" t="s">
        <v>3992</v>
      </c>
      <c r="D1668" s="101" t="s">
        <v>66</v>
      </c>
      <c r="E1668" s="101" t="s">
        <v>2446</v>
      </c>
      <c r="F1668" s="102">
        <v>15.67</v>
      </c>
      <c r="G1668" s="102">
        <v>15.87</v>
      </c>
      <c r="H1668" s="102">
        <v>12.54</v>
      </c>
      <c r="I1668" s="102"/>
      <c r="J1668" s="445"/>
      <c r="K1668" s="258">
        <f>ROUND(SUMIF('VGT-Bewegungsdaten'!B:B,A1668,'VGT-Bewegungsdaten'!D:D),3)</f>
        <v>0</v>
      </c>
      <c r="L1668" s="259">
        <f>ROUND(SUMIF('VGT-Bewegungsdaten'!B:B,$A1668,'VGT-Bewegungsdaten'!E:E),5)</f>
        <v>0</v>
      </c>
      <c r="N1668" s="298" t="s">
        <v>4918</v>
      </c>
      <c r="O1668" s="298" t="s">
        <v>4925</v>
      </c>
      <c r="P1668" s="261">
        <f>ROUND(SUMIF('AV-Bewegungsdaten'!B:B,A1668,'AV-Bewegungsdaten'!D:D),3)</f>
        <v>0</v>
      </c>
      <c r="Q1668" s="259">
        <f>ROUND(SUMIF('AV-Bewegungsdaten'!B:B,$A1668,'AV-Bewegungsdaten'!E:E),5)</f>
        <v>0</v>
      </c>
      <c r="S1668" s="444"/>
      <c r="T1668" s="444"/>
      <c r="U1668" s="261">
        <f>ROUND(SUMIF('DV-Bewegungsdaten'!B:B,A1668,'DV-Bewegungsdaten'!D:D),3)</f>
        <v>0</v>
      </c>
      <c r="V1668" s="259">
        <f>ROUND(SUMIF('DV-Bewegungsdaten'!B:B,A1668,'DV-Bewegungsdaten'!E:E),5)</f>
        <v>0</v>
      </c>
      <c r="X1668" s="444"/>
      <c r="Y1668" s="444"/>
      <c r="AK1668" s="305"/>
    </row>
    <row r="1669" spans="1:37" ht="15" customHeight="1" x14ac:dyDescent="0.25">
      <c r="A1669" s="103" t="s">
        <v>400</v>
      </c>
      <c r="B1669" s="101" t="s">
        <v>2068</v>
      </c>
      <c r="C1669" s="101" t="s">
        <v>3992</v>
      </c>
      <c r="D1669" s="101" t="s">
        <v>1876</v>
      </c>
      <c r="E1669" s="101" t="s">
        <v>2446</v>
      </c>
      <c r="F1669" s="102">
        <v>16.670000000000002</v>
      </c>
      <c r="G1669" s="102">
        <v>16.87</v>
      </c>
      <c r="H1669" s="102">
        <v>13.34</v>
      </c>
      <c r="I1669" s="102"/>
      <c r="J1669" s="445"/>
      <c r="K1669" s="258">
        <f>ROUND(SUMIF('VGT-Bewegungsdaten'!B:B,A1669,'VGT-Bewegungsdaten'!D:D),3)</f>
        <v>0</v>
      </c>
      <c r="L1669" s="259">
        <f>ROUND(SUMIF('VGT-Bewegungsdaten'!B:B,$A1669,'VGT-Bewegungsdaten'!E:E),5)</f>
        <v>0</v>
      </c>
      <c r="N1669" s="298" t="s">
        <v>4918</v>
      </c>
      <c r="O1669" s="298" t="s">
        <v>4925</v>
      </c>
      <c r="P1669" s="261">
        <f>ROUND(SUMIF('AV-Bewegungsdaten'!B:B,A1669,'AV-Bewegungsdaten'!D:D),3)</f>
        <v>0</v>
      </c>
      <c r="Q1669" s="259">
        <f>ROUND(SUMIF('AV-Bewegungsdaten'!B:B,$A1669,'AV-Bewegungsdaten'!E:E),5)</f>
        <v>0</v>
      </c>
      <c r="S1669" s="444"/>
      <c r="T1669" s="444"/>
      <c r="U1669" s="261">
        <f>ROUND(SUMIF('DV-Bewegungsdaten'!B:B,A1669,'DV-Bewegungsdaten'!D:D),3)</f>
        <v>0</v>
      </c>
      <c r="V1669" s="259">
        <f>ROUND(SUMIF('DV-Bewegungsdaten'!B:B,A1669,'DV-Bewegungsdaten'!E:E),5)</f>
        <v>0</v>
      </c>
      <c r="X1669" s="444"/>
      <c r="Y1669" s="444"/>
      <c r="AK1669" s="305"/>
    </row>
    <row r="1670" spans="1:37" ht="15" customHeight="1" x14ac:dyDescent="0.25">
      <c r="A1670" s="103" t="s">
        <v>399</v>
      </c>
      <c r="B1670" s="101" t="s">
        <v>2068</v>
      </c>
      <c r="C1670" s="101" t="s">
        <v>3992</v>
      </c>
      <c r="D1670" s="101" t="s">
        <v>1874</v>
      </c>
      <c r="E1670" s="101" t="s">
        <v>2443</v>
      </c>
      <c r="F1670" s="102">
        <v>14.67</v>
      </c>
      <c r="G1670" s="102">
        <v>14.87</v>
      </c>
      <c r="H1670" s="102">
        <v>11.74</v>
      </c>
      <c r="I1670" s="102"/>
      <c r="J1670" s="445"/>
      <c r="K1670" s="258">
        <f>ROUND(SUMIF('VGT-Bewegungsdaten'!B:B,A1670,'VGT-Bewegungsdaten'!D:D),3)</f>
        <v>0</v>
      </c>
      <c r="L1670" s="259">
        <f>ROUND(SUMIF('VGT-Bewegungsdaten'!B:B,$A1670,'VGT-Bewegungsdaten'!E:E),5)</f>
        <v>0</v>
      </c>
      <c r="N1670" s="298" t="s">
        <v>4918</v>
      </c>
      <c r="O1670" s="298" t="s">
        <v>4925</v>
      </c>
      <c r="P1670" s="261">
        <f>ROUND(SUMIF('AV-Bewegungsdaten'!B:B,A1670,'AV-Bewegungsdaten'!D:D),3)</f>
        <v>0</v>
      </c>
      <c r="Q1670" s="259">
        <f>ROUND(SUMIF('AV-Bewegungsdaten'!B:B,$A1670,'AV-Bewegungsdaten'!E:E),5)</f>
        <v>0</v>
      </c>
      <c r="S1670" s="444"/>
      <c r="T1670" s="444"/>
      <c r="U1670" s="261">
        <f>ROUND(SUMIF('DV-Bewegungsdaten'!B:B,A1670,'DV-Bewegungsdaten'!D:D),3)</f>
        <v>0</v>
      </c>
      <c r="V1670" s="259">
        <f>ROUND(SUMIF('DV-Bewegungsdaten'!B:B,A1670,'DV-Bewegungsdaten'!E:E),5)</f>
        <v>0</v>
      </c>
      <c r="X1670" s="444"/>
      <c r="Y1670" s="444"/>
      <c r="AK1670" s="305"/>
    </row>
    <row r="1671" spans="1:37" ht="15" customHeight="1" x14ac:dyDescent="0.25">
      <c r="A1671" s="103" t="s">
        <v>365</v>
      </c>
      <c r="B1671" s="101" t="s">
        <v>2068</v>
      </c>
      <c r="C1671" s="101" t="s">
        <v>3992</v>
      </c>
      <c r="D1671" s="101" t="s">
        <v>1556</v>
      </c>
      <c r="E1671" s="101" t="s">
        <v>2443</v>
      </c>
      <c r="F1671" s="102">
        <v>18.670000000000002</v>
      </c>
      <c r="G1671" s="102">
        <v>18.87</v>
      </c>
      <c r="H1671" s="102">
        <v>14.94</v>
      </c>
      <c r="I1671" s="102"/>
      <c r="J1671" s="445"/>
      <c r="K1671" s="258">
        <f>ROUND(SUMIF('VGT-Bewegungsdaten'!B:B,A1671,'VGT-Bewegungsdaten'!D:D),3)</f>
        <v>0</v>
      </c>
      <c r="L1671" s="259">
        <f>ROUND(SUMIF('VGT-Bewegungsdaten'!B:B,$A1671,'VGT-Bewegungsdaten'!E:E),5)</f>
        <v>0</v>
      </c>
      <c r="N1671" s="298" t="s">
        <v>4918</v>
      </c>
      <c r="O1671" s="298" t="s">
        <v>4925</v>
      </c>
      <c r="P1671" s="261">
        <f>ROUND(SUMIF('AV-Bewegungsdaten'!B:B,A1671,'AV-Bewegungsdaten'!D:D),3)</f>
        <v>0</v>
      </c>
      <c r="Q1671" s="259">
        <f>ROUND(SUMIF('AV-Bewegungsdaten'!B:B,$A1671,'AV-Bewegungsdaten'!E:E),5)</f>
        <v>0</v>
      </c>
      <c r="S1671" s="444"/>
      <c r="T1671" s="444"/>
      <c r="U1671" s="261">
        <f>ROUND(SUMIF('DV-Bewegungsdaten'!B:B,A1671,'DV-Bewegungsdaten'!D:D),3)</f>
        <v>0</v>
      </c>
      <c r="V1671" s="259">
        <f>ROUND(SUMIF('DV-Bewegungsdaten'!B:B,A1671,'DV-Bewegungsdaten'!E:E),5)</f>
        <v>0</v>
      </c>
      <c r="X1671" s="444"/>
      <c r="Y1671" s="444"/>
      <c r="AK1671" s="305"/>
    </row>
    <row r="1672" spans="1:37" ht="15" customHeight="1" x14ac:dyDescent="0.25">
      <c r="A1672" s="103" t="s">
        <v>409</v>
      </c>
      <c r="B1672" s="101" t="s">
        <v>2068</v>
      </c>
      <c r="C1672" s="101" t="s">
        <v>3992</v>
      </c>
      <c r="D1672" s="101" t="s">
        <v>1894</v>
      </c>
      <c r="E1672" s="101" t="s">
        <v>2443</v>
      </c>
      <c r="F1672" s="102">
        <v>20.67</v>
      </c>
      <c r="G1672" s="102">
        <v>20.87</v>
      </c>
      <c r="H1672" s="102">
        <v>16.54</v>
      </c>
      <c r="I1672" s="102"/>
      <c r="J1672" s="445"/>
      <c r="K1672" s="258">
        <f>ROUND(SUMIF('VGT-Bewegungsdaten'!B:B,A1672,'VGT-Bewegungsdaten'!D:D),3)</f>
        <v>0</v>
      </c>
      <c r="L1672" s="259">
        <f>ROUND(SUMIF('VGT-Bewegungsdaten'!B:B,$A1672,'VGT-Bewegungsdaten'!E:E),5)</f>
        <v>0</v>
      </c>
      <c r="N1672" s="298" t="s">
        <v>4918</v>
      </c>
      <c r="O1672" s="298" t="s">
        <v>4925</v>
      </c>
      <c r="P1672" s="261">
        <f>ROUND(SUMIF('AV-Bewegungsdaten'!B:B,A1672,'AV-Bewegungsdaten'!D:D),3)</f>
        <v>0</v>
      </c>
      <c r="Q1672" s="259">
        <f>ROUND(SUMIF('AV-Bewegungsdaten'!B:B,$A1672,'AV-Bewegungsdaten'!E:E),5)</f>
        <v>0</v>
      </c>
      <c r="S1672" s="444"/>
      <c r="T1672" s="444"/>
      <c r="U1672" s="261">
        <f>ROUND(SUMIF('DV-Bewegungsdaten'!B:B,A1672,'DV-Bewegungsdaten'!D:D),3)</f>
        <v>0</v>
      </c>
      <c r="V1672" s="259">
        <f>ROUND(SUMIF('DV-Bewegungsdaten'!B:B,A1672,'DV-Bewegungsdaten'!E:E),5)</f>
        <v>0</v>
      </c>
      <c r="X1672" s="444"/>
      <c r="Y1672" s="444"/>
      <c r="AK1672" s="305"/>
    </row>
    <row r="1673" spans="1:37" ht="15" customHeight="1" x14ac:dyDescent="0.25">
      <c r="A1673" s="103" t="s">
        <v>412</v>
      </c>
      <c r="B1673" s="101" t="s">
        <v>2068</v>
      </c>
      <c r="C1673" s="101" t="s">
        <v>3992</v>
      </c>
      <c r="D1673" s="101" t="s">
        <v>1900</v>
      </c>
      <c r="E1673" s="101" t="s">
        <v>1536</v>
      </c>
      <c r="F1673" s="102">
        <v>23.67</v>
      </c>
      <c r="G1673" s="102">
        <v>23.87</v>
      </c>
      <c r="H1673" s="102">
        <v>18.940000000000001</v>
      </c>
      <c r="I1673" s="102"/>
      <c r="J1673" s="445"/>
      <c r="K1673" s="258">
        <f>ROUND(SUMIF('VGT-Bewegungsdaten'!B:B,A1673,'VGT-Bewegungsdaten'!D:D),3)</f>
        <v>0</v>
      </c>
      <c r="L1673" s="259">
        <f>ROUND(SUMIF('VGT-Bewegungsdaten'!B:B,$A1673,'VGT-Bewegungsdaten'!E:E),5)</f>
        <v>0</v>
      </c>
      <c r="N1673" s="298" t="s">
        <v>4918</v>
      </c>
      <c r="O1673" s="298" t="s">
        <v>4925</v>
      </c>
      <c r="P1673" s="261">
        <f>ROUND(SUMIF('AV-Bewegungsdaten'!B:B,A1673,'AV-Bewegungsdaten'!D:D),3)</f>
        <v>0</v>
      </c>
      <c r="Q1673" s="259">
        <f>ROUND(SUMIF('AV-Bewegungsdaten'!B:B,$A1673,'AV-Bewegungsdaten'!E:E),5)</f>
        <v>0</v>
      </c>
      <c r="S1673" s="444"/>
      <c r="T1673" s="444"/>
      <c r="U1673" s="261">
        <f>ROUND(SUMIF('DV-Bewegungsdaten'!B:B,A1673,'DV-Bewegungsdaten'!D:D),3)</f>
        <v>0</v>
      </c>
      <c r="V1673" s="259">
        <f>ROUND(SUMIF('DV-Bewegungsdaten'!B:B,A1673,'DV-Bewegungsdaten'!E:E),5)</f>
        <v>0</v>
      </c>
      <c r="X1673" s="444"/>
      <c r="Y1673" s="444"/>
      <c r="AK1673" s="305"/>
    </row>
    <row r="1674" spans="1:37" ht="15" customHeight="1" x14ac:dyDescent="0.25">
      <c r="A1674" s="103" t="s">
        <v>416</v>
      </c>
      <c r="B1674" s="101" t="s">
        <v>2068</v>
      </c>
      <c r="C1674" s="101" t="s">
        <v>3992</v>
      </c>
      <c r="D1674" s="101" t="s">
        <v>1908</v>
      </c>
      <c r="E1674" s="101" t="s">
        <v>1536</v>
      </c>
      <c r="F1674" s="102">
        <v>24.67</v>
      </c>
      <c r="G1674" s="102">
        <v>24.87</v>
      </c>
      <c r="H1674" s="102">
        <v>19.739999999999998</v>
      </c>
      <c r="I1674" s="102"/>
      <c r="J1674" s="445"/>
      <c r="K1674" s="258">
        <f>ROUND(SUMIF('VGT-Bewegungsdaten'!B:B,A1674,'VGT-Bewegungsdaten'!D:D),3)</f>
        <v>0</v>
      </c>
      <c r="L1674" s="259">
        <f>ROUND(SUMIF('VGT-Bewegungsdaten'!B:B,$A1674,'VGT-Bewegungsdaten'!E:E),5)</f>
        <v>0</v>
      </c>
      <c r="N1674" s="298" t="s">
        <v>4918</v>
      </c>
      <c r="O1674" s="298" t="s">
        <v>4925</v>
      </c>
      <c r="P1674" s="261">
        <f>ROUND(SUMIF('AV-Bewegungsdaten'!B:B,A1674,'AV-Bewegungsdaten'!D:D),3)</f>
        <v>0</v>
      </c>
      <c r="Q1674" s="259">
        <f>ROUND(SUMIF('AV-Bewegungsdaten'!B:B,$A1674,'AV-Bewegungsdaten'!E:E),5)</f>
        <v>0</v>
      </c>
      <c r="S1674" s="444"/>
      <c r="T1674" s="444"/>
      <c r="U1674" s="261">
        <f>ROUND(SUMIF('DV-Bewegungsdaten'!B:B,A1674,'DV-Bewegungsdaten'!D:D),3)</f>
        <v>0</v>
      </c>
      <c r="V1674" s="259">
        <f>ROUND(SUMIF('DV-Bewegungsdaten'!B:B,A1674,'DV-Bewegungsdaten'!E:E),5)</f>
        <v>0</v>
      </c>
      <c r="X1674" s="444"/>
      <c r="Y1674" s="444"/>
      <c r="AK1674" s="305"/>
    </row>
    <row r="1675" spans="1:37" ht="15" customHeight="1" x14ac:dyDescent="0.25">
      <c r="A1675" s="103" t="s">
        <v>2818</v>
      </c>
      <c r="B1675" s="101" t="s">
        <v>2068</v>
      </c>
      <c r="C1675" s="101" t="s">
        <v>3992</v>
      </c>
      <c r="D1675" s="101" t="s">
        <v>2677</v>
      </c>
      <c r="E1675" s="101" t="s">
        <v>2536</v>
      </c>
      <c r="F1675" s="102">
        <v>23.64</v>
      </c>
      <c r="G1675" s="102">
        <v>23.84</v>
      </c>
      <c r="H1675" s="102">
        <v>18.91</v>
      </c>
      <c r="I1675" s="102"/>
      <c r="J1675" s="445"/>
      <c r="K1675" s="258">
        <f>ROUND(SUMIF('VGT-Bewegungsdaten'!B:B,A1675,'VGT-Bewegungsdaten'!D:D),3)</f>
        <v>0</v>
      </c>
      <c r="L1675" s="259">
        <f>ROUND(SUMIF('VGT-Bewegungsdaten'!B:B,$A1675,'VGT-Bewegungsdaten'!E:E),5)</f>
        <v>0</v>
      </c>
      <c r="N1675" s="298" t="s">
        <v>4918</v>
      </c>
      <c r="O1675" s="298" t="s">
        <v>4925</v>
      </c>
      <c r="P1675" s="261">
        <f>ROUND(SUMIF('AV-Bewegungsdaten'!B:B,A1675,'AV-Bewegungsdaten'!D:D),3)</f>
        <v>0</v>
      </c>
      <c r="Q1675" s="259">
        <f>ROUND(SUMIF('AV-Bewegungsdaten'!B:B,$A1675,'AV-Bewegungsdaten'!E:E),5)</f>
        <v>0</v>
      </c>
      <c r="S1675" s="444"/>
      <c r="T1675" s="444"/>
      <c r="U1675" s="261">
        <f>ROUND(SUMIF('DV-Bewegungsdaten'!B:B,A1675,'DV-Bewegungsdaten'!D:D),3)</f>
        <v>0</v>
      </c>
      <c r="V1675" s="259">
        <f>ROUND(SUMIF('DV-Bewegungsdaten'!B:B,A1675,'DV-Bewegungsdaten'!E:E),5)</f>
        <v>0</v>
      </c>
      <c r="X1675" s="444"/>
      <c r="Y1675" s="444"/>
      <c r="AK1675" s="305"/>
    </row>
    <row r="1676" spans="1:37" ht="15" customHeight="1" x14ac:dyDescent="0.25">
      <c r="A1676" s="103" t="s">
        <v>2819</v>
      </c>
      <c r="B1676" s="101" t="s">
        <v>2068</v>
      </c>
      <c r="C1676" s="101" t="s">
        <v>3992</v>
      </c>
      <c r="D1676" s="101" t="s">
        <v>2679</v>
      </c>
      <c r="E1676" s="101" t="s">
        <v>2536</v>
      </c>
      <c r="F1676" s="102">
        <v>24.64</v>
      </c>
      <c r="G1676" s="102">
        <v>24.84</v>
      </c>
      <c r="H1676" s="102">
        <v>19.71</v>
      </c>
      <c r="I1676" s="102"/>
      <c r="J1676" s="445"/>
      <c r="K1676" s="258">
        <f>ROUND(SUMIF('VGT-Bewegungsdaten'!B:B,A1676,'VGT-Bewegungsdaten'!D:D),3)</f>
        <v>0</v>
      </c>
      <c r="L1676" s="259">
        <f>ROUND(SUMIF('VGT-Bewegungsdaten'!B:B,$A1676,'VGT-Bewegungsdaten'!E:E),5)</f>
        <v>0</v>
      </c>
      <c r="N1676" s="298" t="s">
        <v>4918</v>
      </c>
      <c r="O1676" s="298" t="s">
        <v>4925</v>
      </c>
      <c r="P1676" s="261">
        <f>ROUND(SUMIF('AV-Bewegungsdaten'!B:B,A1676,'AV-Bewegungsdaten'!D:D),3)</f>
        <v>0</v>
      </c>
      <c r="Q1676" s="259">
        <f>ROUND(SUMIF('AV-Bewegungsdaten'!B:B,$A1676,'AV-Bewegungsdaten'!E:E),5)</f>
        <v>0</v>
      </c>
      <c r="S1676" s="444"/>
      <c r="T1676" s="444"/>
      <c r="U1676" s="261">
        <f>ROUND(SUMIF('DV-Bewegungsdaten'!B:B,A1676,'DV-Bewegungsdaten'!D:D),3)</f>
        <v>0</v>
      </c>
      <c r="V1676" s="259">
        <f>ROUND(SUMIF('DV-Bewegungsdaten'!B:B,A1676,'DV-Bewegungsdaten'!E:E),5)</f>
        <v>0</v>
      </c>
      <c r="X1676" s="444"/>
      <c r="Y1676" s="444"/>
      <c r="AK1676" s="305"/>
    </row>
    <row r="1677" spans="1:37" ht="15" customHeight="1" x14ac:dyDescent="0.25">
      <c r="A1677" s="103" t="s">
        <v>3561</v>
      </c>
      <c r="B1677" s="101" t="s">
        <v>2068</v>
      </c>
      <c r="C1677" s="101" t="s">
        <v>3992</v>
      </c>
      <c r="D1677" s="101" t="s">
        <v>3420</v>
      </c>
      <c r="E1677" s="101" t="s">
        <v>3279</v>
      </c>
      <c r="F1677" s="102">
        <v>23.61</v>
      </c>
      <c r="G1677" s="102">
        <v>23.81</v>
      </c>
      <c r="H1677" s="102">
        <v>18.89</v>
      </c>
      <c r="I1677" s="102"/>
      <c r="J1677" s="445"/>
      <c r="K1677" s="258">
        <f>ROUND(SUMIF('VGT-Bewegungsdaten'!B:B,A1677,'VGT-Bewegungsdaten'!D:D),3)</f>
        <v>0</v>
      </c>
      <c r="L1677" s="259">
        <f>ROUND(SUMIF('VGT-Bewegungsdaten'!B:B,$A1677,'VGT-Bewegungsdaten'!E:E),5)</f>
        <v>0</v>
      </c>
      <c r="N1677" s="298" t="s">
        <v>4918</v>
      </c>
      <c r="O1677" s="298" t="s">
        <v>4925</v>
      </c>
      <c r="P1677" s="261">
        <f>ROUND(SUMIF('AV-Bewegungsdaten'!B:B,A1677,'AV-Bewegungsdaten'!D:D),3)</f>
        <v>0</v>
      </c>
      <c r="Q1677" s="259">
        <f>ROUND(SUMIF('AV-Bewegungsdaten'!B:B,$A1677,'AV-Bewegungsdaten'!E:E),5)</f>
        <v>0</v>
      </c>
      <c r="S1677" s="444"/>
      <c r="T1677" s="444"/>
      <c r="U1677" s="261">
        <f>ROUND(SUMIF('DV-Bewegungsdaten'!B:B,A1677,'DV-Bewegungsdaten'!D:D),3)</f>
        <v>0</v>
      </c>
      <c r="V1677" s="259">
        <f>ROUND(SUMIF('DV-Bewegungsdaten'!B:B,A1677,'DV-Bewegungsdaten'!E:E),5)</f>
        <v>0</v>
      </c>
      <c r="X1677" s="444"/>
      <c r="Y1677" s="444"/>
      <c r="AK1677" s="305"/>
    </row>
    <row r="1678" spans="1:37" ht="15" customHeight="1" x14ac:dyDescent="0.25">
      <c r="A1678" s="103" t="s">
        <v>3562</v>
      </c>
      <c r="B1678" s="101" t="s">
        <v>2068</v>
      </c>
      <c r="C1678" s="101" t="s">
        <v>3992</v>
      </c>
      <c r="D1678" s="101" t="s">
        <v>3422</v>
      </c>
      <c r="E1678" s="101" t="s">
        <v>3279</v>
      </c>
      <c r="F1678" s="102">
        <v>24.61</v>
      </c>
      <c r="G1678" s="102">
        <v>24.81</v>
      </c>
      <c r="H1678" s="102">
        <v>19.690000000000001</v>
      </c>
      <c r="I1678" s="102"/>
      <c r="J1678" s="445"/>
      <c r="K1678" s="258">
        <f>ROUND(SUMIF('VGT-Bewegungsdaten'!B:B,A1678,'VGT-Bewegungsdaten'!D:D),3)</f>
        <v>0</v>
      </c>
      <c r="L1678" s="259">
        <f>ROUND(SUMIF('VGT-Bewegungsdaten'!B:B,$A1678,'VGT-Bewegungsdaten'!E:E),5)</f>
        <v>0</v>
      </c>
      <c r="N1678" s="298" t="s">
        <v>4918</v>
      </c>
      <c r="O1678" s="298" t="s">
        <v>4925</v>
      </c>
      <c r="P1678" s="261">
        <f>ROUND(SUMIF('AV-Bewegungsdaten'!B:B,A1678,'AV-Bewegungsdaten'!D:D),3)</f>
        <v>0</v>
      </c>
      <c r="Q1678" s="259">
        <f>ROUND(SUMIF('AV-Bewegungsdaten'!B:B,$A1678,'AV-Bewegungsdaten'!E:E),5)</f>
        <v>0</v>
      </c>
      <c r="S1678" s="444"/>
      <c r="T1678" s="444"/>
      <c r="U1678" s="261">
        <f>ROUND(SUMIF('DV-Bewegungsdaten'!B:B,A1678,'DV-Bewegungsdaten'!D:D),3)</f>
        <v>0</v>
      </c>
      <c r="V1678" s="259">
        <f>ROUND(SUMIF('DV-Bewegungsdaten'!B:B,A1678,'DV-Bewegungsdaten'!E:E),5)</f>
        <v>0</v>
      </c>
      <c r="X1678" s="444"/>
      <c r="Y1678" s="444"/>
      <c r="AK1678" s="305"/>
    </row>
    <row r="1679" spans="1:37" ht="15" customHeight="1" x14ac:dyDescent="0.25">
      <c r="A1679" s="103" t="s">
        <v>4324</v>
      </c>
      <c r="B1679" s="101" t="s">
        <v>2068</v>
      </c>
      <c r="C1679" s="101" t="s">
        <v>3992</v>
      </c>
      <c r="D1679" s="101" t="s">
        <v>4182</v>
      </c>
      <c r="E1679" s="101" t="s">
        <v>4040</v>
      </c>
      <c r="F1679" s="102">
        <v>23.58</v>
      </c>
      <c r="G1679" s="102">
        <v>23.779999999999998</v>
      </c>
      <c r="H1679" s="102">
        <v>18.86</v>
      </c>
      <c r="I1679" s="102"/>
      <c r="J1679" s="445"/>
      <c r="K1679" s="258">
        <f>ROUND(SUMIF('VGT-Bewegungsdaten'!B:B,A1679,'VGT-Bewegungsdaten'!D:D),3)</f>
        <v>0</v>
      </c>
      <c r="L1679" s="259">
        <f>ROUND(SUMIF('VGT-Bewegungsdaten'!B:B,$A1679,'VGT-Bewegungsdaten'!E:E),5)</f>
        <v>0</v>
      </c>
      <c r="N1679" s="298" t="s">
        <v>4918</v>
      </c>
      <c r="O1679" s="298" t="s">
        <v>4925</v>
      </c>
      <c r="P1679" s="261">
        <f>ROUND(SUMIF('AV-Bewegungsdaten'!B:B,A1679,'AV-Bewegungsdaten'!D:D),3)</f>
        <v>0</v>
      </c>
      <c r="Q1679" s="259">
        <f>ROUND(SUMIF('AV-Bewegungsdaten'!B:B,$A1679,'AV-Bewegungsdaten'!E:E),5)</f>
        <v>0</v>
      </c>
      <c r="S1679" s="444"/>
      <c r="T1679" s="444"/>
      <c r="U1679" s="261">
        <f>ROUND(SUMIF('DV-Bewegungsdaten'!B:B,A1679,'DV-Bewegungsdaten'!D:D),3)</f>
        <v>0</v>
      </c>
      <c r="V1679" s="259">
        <f>ROUND(SUMIF('DV-Bewegungsdaten'!B:B,A1679,'DV-Bewegungsdaten'!E:E),5)</f>
        <v>0</v>
      </c>
      <c r="X1679" s="444"/>
      <c r="Y1679" s="444"/>
      <c r="AK1679" s="305"/>
    </row>
    <row r="1680" spans="1:37" ht="15" customHeight="1" x14ac:dyDescent="0.25">
      <c r="A1680" s="103" t="s">
        <v>4325</v>
      </c>
      <c r="B1680" s="101" t="s">
        <v>2068</v>
      </c>
      <c r="C1680" s="101" t="s">
        <v>3992</v>
      </c>
      <c r="D1680" s="101" t="s">
        <v>4184</v>
      </c>
      <c r="E1680" s="101" t="s">
        <v>4040</v>
      </c>
      <c r="F1680" s="102">
        <v>24.58</v>
      </c>
      <c r="G1680" s="102">
        <v>24.779999999999998</v>
      </c>
      <c r="H1680" s="102">
        <v>19.66</v>
      </c>
      <c r="I1680" s="102"/>
      <c r="J1680" s="445"/>
      <c r="K1680" s="258">
        <f>ROUND(SUMIF('VGT-Bewegungsdaten'!B:B,A1680,'VGT-Bewegungsdaten'!D:D),3)</f>
        <v>0</v>
      </c>
      <c r="L1680" s="259">
        <f>ROUND(SUMIF('VGT-Bewegungsdaten'!B:B,$A1680,'VGT-Bewegungsdaten'!E:E),5)</f>
        <v>0</v>
      </c>
      <c r="N1680" s="298" t="s">
        <v>4918</v>
      </c>
      <c r="O1680" s="298" t="s">
        <v>4925</v>
      </c>
      <c r="P1680" s="261">
        <f>ROUND(SUMIF('AV-Bewegungsdaten'!B:B,A1680,'AV-Bewegungsdaten'!D:D),3)</f>
        <v>0</v>
      </c>
      <c r="Q1680" s="259">
        <f>ROUND(SUMIF('AV-Bewegungsdaten'!B:B,$A1680,'AV-Bewegungsdaten'!E:E),5)</f>
        <v>0</v>
      </c>
      <c r="S1680" s="444"/>
      <c r="T1680" s="444"/>
      <c r="U1680" s="261">
        <f>ROUND(SUMIF('DV-Bewegungsdaten'!B:B,A1680,'DV-Bewegungsdaten'!D:D),3)</f>
        <v>0</v>
      </c>
      <c r="V1680" s="259">
        <f>ROUND(SUMIF('DV-Bewegungsdaten'!B:B,A1680,'DV-Bewegungsdaten'!E:E),5)</f>
        <v>0</v>
      </c>
      <c r="X1680" s="444"/>
      <c r="Y1680" s="444"/>
      <c r="AK1680" s="305"/>
    </row>
    <row r="1681" spans="1:37" ht="15" customHeight="1" x14ac:dyDescent="0.25">
      <c r="A1681" s="103" t="s">
        <v>6379</v>
      </c>
      <c r="B1681" s="101" t="s">
        <v>2068</v>
      </c>
      <c r="C1681" s="101" t="s">
        <v>3992</v>
      </c>
      <c r="D1681" s="101" t="s">
        <v>6380</v>
      </c>
      <c r="E1681" s="101" t="s">
        <v>4983</v>
      </c>
      <c r="F1681" s="102">
        <v>23.55</v>
      </c>
      <c r="G1681" s="102">
        <v>23.75</v>
      </c>
      <c r="H1681" s="102">
        <v>18.84</v>
      </c>
      <c r="I1681" s="102"/>
      <c r="J1681" s="445"/>
      <c r="K1681" s="258">
        <f>ROUND(SUMIF('VGT-Bewegungsdaten'!B:B,A1681,'VGT-Bewegungsdaten'!D:D),3)</f>
        <v>0</v>
      </c>
      <c r="L1681" s="259">
        <f>ROUND(SUMIF('VGT-Bewegungsdaten'!B:B,$A1681,'VGT-Bewegungsdaten'!E:E),5)</f>
        <v>0</v>
      </c>
      <c r="N1681" s="298" t="s">
        <v>4918</v>
      </c>
      <c r="O1681" s="298" t="s">
        <v>4925</v>
      </c>
      <c r="P1681" s="261">
        <f>ROUND(SUMIF('AV-Bewegungsdaten'!B:B,A1681,'AV-Bewegungsdaten'!D:D),3)</f>
        <v>0</v>
      </c>
      <c r="Q1681" s="259">
        <f>ROUND(SUMIF('AV-Bewegungsdaten'!B:B,$A1681,'AV-Bewegungsdaten'!E:E),5)</f>
        <v>0</v>
      </c>
      <c r="S1681" s="444"/>
      <c r="T1681" s="444"/>
      <c r="U1681" s="261">
        <f>ROUND(SUMIF('DV-Bewegungsdaten'!B:B,A1681,'DV-Bewegungsdaten'!D:D),3)</f>
        <v>0</v>
      </c>
      <c r="V1681" s="259">
        <f>ROUND(SUMIF('DV-Bewegungsdaten'!B:B,A1681,'DV-Bewegungsdaten'!E:E),5)</f>
        <v>0</v>
      </c>
      <c r="X1681" s="444"/>
      <c r="Y1681" s="444"/>
      <c r="AK1681" s="305"/>
    </row>
    <row r="1682" spans="1:37" ht="15" customHeight="1" x14ac:dyDescent="0.25">
      <c r="A1682" s="103" t="s">
        <v>6970</v>
      </c>
      <c r="B1682" s="101" t="s">
        <v>2068</v>
      </c>
      <c r="C1682" s="101" t="s">
        <v>3992</v>
      </c>
      <c r="D1682" s="101" t="s">
        <v>6971</v>
      </c>
      <c r="E1682" s="101" t="s">
        <v>5818</v>
      </c>
      <c r="F1682" s="102">
        <v>23.490000000000002</v>
      </c>
      <c r="G1682" s="102">
        <v>23.69</v>
      </c>
      <c r="H1682" s="102">
        <v>18.79</v>
      </c>
      <c r="I1682" s="102"/>
      <c r="J1682" s="445"/>
      <c r="K1682" s="258">
        <f>ROUND(SUMIF('VGT-Bewegungsdaten'!B:B,A1682,'VGT-Bewegungsdaten'!D:D),3)</f>
        <v>0</v>
      </c>
      <c r="L1682" s="259">
        <f>ROUND(SUMIF('VGT-Bewegungsdaten'!B:B,$A1682,'VGT-Bewegungsdaten'!E:E),5)</f>
        <v>0</v>
      </c>
      <c r="N1682" s="298" t="s">
        <v>4918</v>
      </c>
      <c r="O1682" s="298" t="s">
        <v>4925</v>
      </c>
      <c r="P1682" s="261">
        <f>ROUND(SUMIF('AV-Bewegungsdaten'!B:B,A1682,'AV-Bewegungsdaten'!D:D),3)</f>
        <v>0</v>
      </c>
      <c r="Q1682" s="259">
        <f>ROUND(SUMIF('AV-Bewegungsdaten'!B:B,$A1682,'AV-Bewegungsdaten'!E:E),5)</f>
        <v>0</v>
      </c>
      <c r="S1682" s="444"/>
      <c r="T1682" s="444"/>
      <c r="U1682" s="261">
        <f>ROUND(SUMIF('DV-Bewegungsdaten'!B:B,A1682,'DV-Bewegungsdaten'!D:D),3)</f>
        <v>0</v>
      </c>
      <c r="V1682" s="259">
        <f>ROUND(SUMIF('DV-Bewegungsdaten'!B:B,A1682,'DV-Bewegungsdaten'!E:E),5)</f>
        <v>0</v>
      </c>
      <c r="X1682" s="444"/>
      <c r="Y1682" s="444"/>
      <c r="AK1682" s="305"/>
    </row>
    <row r="1683" spans="1:37" ht="15" customHeight="1" x14ac:dyDescent="0.25">
      <c r="A1683" s="103" t="s">
        <v>5288</v>
      </c>
      <c r="B1683" s="101" t="s">
        <v>2068</v>
      </c>
      <c r="C1683" s="101" t="s">
        <v>3992</v>
      </c>
      <c r="D1683" s="101" t="s">
        <v>5268</v>
      </c>
      <c r="E1683" s="101" t="s">
        <v>4983</v>
      </c>
      <c r="F1683" s="102">
        <v>24.55</v>
      </c>
      <c r="G1683" s="102">
        <v>24.75</v>
      </c>
      <c r="H1683" s="102">
        <v>19.64</v>
      </c>
      <c r="I1683" s="102"/>
      <c r="J1683" s="445"/>
      <c r="K1683" s="258">
        <f>ROUND(SUMIF('VGT-Bewegungsdaten'!B:B,A1683,'VGT-Bewegungsdaten'!D:D),3)</f>
        <v>0</v>
      </c>
      <c r="L1683" s="259">
        <f>ROUND(SUMIF('VGT-Bewegungsdaten'!B:B,$A1683,'VGT-Bewegungsdaten'!E:E),5)</f>
        <v>0</v>
      </c>
      <c r="N1683" s="298" t="s">
        <v>4918</v>
      </c>
      <c r="O1683" s="298" t="s">
        <v>4925</v>
      </c>
      <c r="P1683" s="261">
        <f>ROUND(SUMIF('AV-Bewegungsdaten'!B:B,A1683,'AV-Bewegungsdaten'!D:D),3)</f>
        <v>0</v>
      </c>
      <c r="Q1683" s="259">
        <f>ROUND(SUMIF('AV-Bewegungsdaten'!B:B,$A1683,'AV-Bewegungsdaten'!E:E),5)</f>
        <v>0</v>
      </c>
      <c r="S1683" s="444"/>
      <c r="T1683" s="444"/>
      <c r="U1683" s="261">
        <f>ROUND(SUMIF('DV-Bewegungsdaten'!B:B,A1683,'DV-Bewegungsdaten'!D:D),3)</f>
        <v>0</v>
      </c>
      <c r="V1683" s="259">
        <f>ROUND(SUMIF('DV-Bewegungsdaten'!B:B,A1683,'DV-Bewegungsdaten'!E:E),5)</f>
        <v>0</v>
      </c>
      <c r="X1683" s="444"/>
      <c r="Y1683" s="444"/>
      <c r="AK1683" s="305"/>
    </row>
    <row r="1684" spans="1:37" ht="15" customHeight="1" x14ac:dyDescent="0.25">
      <c r="A1684" s="103" t="s">
        <v>5887</v>
      </c>
      <c r="B1684" s="101" t="s">
        <v>2068</v>
      </c>
      <c r="C1684" s="101" t="s">
        <v>3992</v>
      </c>
      <c r="D1684" s="101" t="s">
        <v>5888</v>
      </c>
      <c r="E1684" s="101" t="s">
        <v>5818</v>
      </c>
      <c r="F1684" s="102">
        <v>24.490000000000002</v>
      </c>
      <c r="G1684" s="102">
        <v>24.69</v>
      </c>
      <c r="H1684" s="102">
        <v>19.59</v>
      </c>
      <c r="I1684" s="102"/>
      <c r="J1684" s="445"/>
      <c r="K1684" s="258">
        <f>ROUND(SUMIF('VGT-Bewegungsdaten'!B:B,A1684,'VGT-Bewegungsdaten'!D:D),3)</f>
        <v>0</v>
      </c>
      <c r="L1684" s="259">
        <f>ROUND(SUMIF('VGT-Bewegungsdaten'!B:B,$A1684,'VGT-Bewegungsdaten'!E:E),5)</f>
        <v>0</v>
      </c>
      <c r="N1684" s="298" t="s">
        <v>4918</v>
      </c>
      <c r="O1684" s="298" t="s">
        <v>4925</v>
      </c>
      <c r="P1684" s="261">
        <f>ROUND(SUMIF('AV-Bewegungsdaten'!B:B,A1684,'AV-Bewegungsdaten'!D:D),3)</f>
        <v>0</v>
      </c>
      <c r="Q1684" s="259">
        <f>ROUND(SUMIF('AV-Bewegungsdaten'!B:B,$A1684,'AV-Bewegungsdaten'!E:E),5)</f>
        <v>0</v>
      </c>
      <c r="S1684" s="444"/>
      <c r="T1684" s="444"/>
      <c r="U1684" s="261">
        <f>ROUND(SUMIF('DV-Bewegungsdaten'!B:B,A1684,'DV-Bewegungsdaten'!D:D),3)</f>
        <v>0</v>
      </c>
      <c r="V1684" s="259">
        <f>ROUND(SUMIF('DV-Bewegungsdaten'!B:B,A1684,'DV-Bewegungsdaten'!E:E),5)</f>
        <v>0</v>
      </c>
      <c r="X1684" s="444"/>
      <c r="Y1684" s="444"/>
      <c r="AK1684" s="305"/>
    </row>
    <row r="1685" spans="1:37" ht="15" customHeight="1" x14ac:dyDescent="0.25">
      <c r="A1685" s="103" t="s">
        <v>6600</v>
      </c>
      <c r="B1685" s="101" t="s">
        <v>2068</v>
      </c>
      <c r="C1685" s="101" t="s">
        <v>3992</v>
      </c>
      <c r="D1685" s="101" t="s">
        <v>6601</v>
      </c>
      <c r="E1685" s="101" t="s">
        <v>6372</v>
      </c>
      <c r="F1685" s="102">
        <v>24.44</v>
      </c>
      <c r="G1685" s="102">
        <v>24.64</v>
      </c>
      <c r="H1685" s="102">
        <v>19.55</v>
      </c>
      <c r="I1685" s="102"/>
      <c r="J1685" s="445"/>
      <c r="K1685" s="258">
        <f>ROUND(SUMIF('VGT-Bewegungsdaten'!B:B,A1685,'VGT-Bewegungsdaten'!D:D),3)</f>
        <v>0</v>
      </c>
      <c r="L1685" s="259">
        <f>ROUND(SUMIF('VGT-Bewegungsdaten'!B:B,$A1685,'VGT-Bewegungsdaten'!E:E),5)</f>
        <v>0</v>
      </c>
      <c r="N1685" s="298" t="s">
        <v>4918</v>
      </c>
      <c r="O1685" s="298" t="s">
        <v>4925</v>
      </c>
      <c r="P1685" s="261">
        <f>ROUND(SUMIF('AV-Bewegungsdaten'!B:B,A1685,'AV-Bewegungsdaten'!D:D),3)</f>
        <v>0</v>
      </c>
      <c r="Q1685" s="259">
        <f>ROUND(SUMIF('AV-Bewegungsdaten'!B:B,$A1685,'AV-Bewegungsdaten'!E:E),5)</f>
        <v>0</v>
      </c>
      <c r="S1685" s="444"/>
      <c r="T1685" s="444"/>
      <c r="U1685" s="261">
        <f>ROUND(SUMIF('DV-Bewegungsdaten'!B:B,A1685,'DV-Bewegungsdaten'!D:D),3)</f>
        <v>0</v>
      </c>
      <c r="V1685" s="259">
        <f>ROUND(SUMIF('DV-Bewegungsdaten'!B:B,A1685,'DV-Bewegungsdaten'!E:E),5)</f>
        <v>0</v>
      </c>
      <c r="X1685" s="444"/>
      <c r="Y1685" s="444"/>
      <c r="AK1685" s="305"/>
    </row>
    <row r="1686" spans="1:37" ht="15" customHeight="1" x14ac:dyDescent="0.25">
      <c r="A1686" s="103" t="s">
        <v>6974</v>
      </c>
      <c r="B1686" s="101" t="s">
        <v>2068</v>
      </c>
      <c r="C1686" s="101" t="s">
        <v>3992</v>
      </c>
      <c r="D1686" s="101" t="s">
        <v>6975</v>
      </c>
      <c r="E1686" s="101" t="s">
        <v>6580</v>
      </c>
      <c r="F1686" s="102">
        <v>24.410000000000004</v>
      </c>
      <c r="G1686" s="102">
        <v>24.61</v>
      </c>
      <c r="H1686" s="102">
        <v>19.53</v>
      </c>
      <c r="I1686" s="102"/>
      <c r="J1686" s="445"/>
      <c r="K1686" s="258">
        <f>ROUND(SUMIF('VGT-Bewegungsdaten'!B:B,A1686,'VGT-Bewegungsdaten'!D:D),3)</f>
        <v>0</v>
      </c>
      <c r="L1686" s="259">
        <f>ROUND(SUMIF('VGT-Bewegungsdaten'!B:B,$A1686,'VGT-Bewegungsdaten'!E:E),5)</f>
        <v>0</v>
      </c>
      <c r="N1686" s="298" t="s">
        <v>4918</v>
      </c>
      <c r="O1686" s="298" t="s">
        <v>4925</v>
      </c>
      <c r="P1686" s="261">
        <f>ROUND(SUMIF('AV-Bewegungsdaten'!B:B,A1686,'AV-Bewegungsdaten'!D:D),3)</f>
        <v>0</v>
      </c>
      <c r="Q1686" s="259">
        <f>ROUND(SUMIF('AV-Bewegungsdaten'!B:B,$A1686,'AV-Bewegungsdaten'!E:E),5)</f>
        <v>0</v>
      </c>
      <c r="S1686" s="444"/>
      <c r="T1686" s="444"/>
      <c r="U1686" s="261">
        <f>ROUND(SUMIF('DV-Bewegungsdaten'!B:B,A1686,'DV-Bewegungsdaten'!D:D),3)</f>
        <v>0</v>
      </c>
      <c r="V1686" s="259">
        <f>ROUND(SUMIF('DV-Bewegungsdaten'!B:B,A1686,'DV-Bewegungsdaten'!E:E),5)</f>
        <v>0</v>
      </c>
      <c r="X1686" s="444"/>
      <c r="Y1686" s="444"/>
      <c r="AK1686" s="305"/>
    </row>
    <row r="1687" spans="1:37" ht="15" customHeight="1" x14ac:dyDescent="0.25">
      <c r="A1687" s="103" t="s">
        <v>411</v>
      </c>
      <c r="B1687" s="101" t="s">
        <v>2068</v>
      </c>
      <c r="C1687" s="101" t="s">
        <v>3992</v>
      </c>
      <c r="D1687" s="101" t="s">
        <v>1898</v>
      </c>
      <c r="E1687" s="101" t="s">
        <v>1533</v>
      </c>
      <c r="F1687" s="102">
        <v>23.67</v>
      </c>
      <c r="G1687" s="102">
        <v>23.87</v>
      </c>
      <c r="H1687" s="102">
        <v>18.940000000000001</v>
      </c>
      <c r="I1687" s="102"/>
      <c r="J1687" s="445"/>
      <c r="K1687" s="258">
        <f>ROUND(SUMIF('VGT-Bewegungsdaten'!B:B,A1687,'VGT-Bewegungsdaten'!D:D),3)</f>
        <v>0</v>
      </c>
      <c r="L1687" s="259">
        <f>ROUND(SUMIF('VGT-Bewegungsdaten'!B:B,$A1687,'VGT-Bewegungsdaten'!E:E),5)</f>
        <v>0</v>
      </c>
      <c r="N1687" s="298" t="s">
        <v>4918</v>
      </c>
      <c r="O1687" s="298" t="s">
        <v>4925</v>
      </c>
      <c r="P1687" s="261">
        <f>ROUND(SUMIF('AV-Bewegungsdaten'!B:B,A1687,'AV-Bewegungsdaten'!D:D),3)</f>
        <v>0</v>
      </c>
      <c r="Q1687" s="259">
        <f>ROUND(SUMIF('AV-Bewegungsdaten'!B:B,$A1687,'AV-Bewegungsdaten'!E:E),5)</f>
        <v>0</v>
      </c>
      <c r="S1687" s="444"/>
      <c r="T1687" s="444"/>
      <c r="U1687" s="261">
        <f>ROUND(SUMIF('DV-Bewegungsdaten'!B:B,A1687,'DV-Bewegungsdaten'!D:D),3)</f>
        <v>0</v>
      </c>
      <c r="V1687" s="259">
        <f>ROUND(SUMIF('DV-Bewegungsdaten'!B:B,A1687,'DV-Bewegungsdaten'!E:E),5)</f>
        <v>0</v>
      </c>
      <c r="X1687" s="444"/>
      <c r="Y1687" s="444"/>
      <c r="AK1687" s="305"/>
    </row>
    <row r="1688" spans="1:37" ht="15" customHeight="1" x14ac:dyDescent="0.25">
      <c r="A1688" s="103" t="s">
        <v>415</v>
      </c>
      <c r="B1688" s="101" t="s">
        <v>2068</v>
      </c>
      <c r="C1688" s="101" t="s">
        <v>3992</v>
      </c>
      <c r="D1688" s="101" t="s">
        <v>1906</v>
      </c>
      <c r="E1688" s="101" t="s">
        <v>1533</v>
      </c>
      <c r="F1688" s="102">
        <v>24.67</v>
      </c>
      <c r="G1688" s="102">
        <v>24.87</v>
      </c>
      <c r="H1688" s="102">
        <v>19.739999999999998</v>
      </c>
      <c r="I1688" s="102"/>
      <c r="J1688" s="445"/>
      <c r="K1688" s="258">
        <f>ROUND(SUMIF('VGT-Bewegungsdaten'!B:B,A1688,'VGT-Bewegungsdaten'!D:D),3)</f>
        <v>0</v>
      </c>
      <c r="L1688" s="259">
        <f>ROUND(SUMIF('VGT-Bewegungsdaten'!B:B,$A1688,'VGT-Bewegungsdaten'!E:E),5)</f>
        <v>0</v>
      </c>
      <c r="N1688" s="298" t="s">
        <v>4918</v>
      </c>
      <c r="O1688" s="298" t="s">
        <v>4925</v>
      </c>
      <c r="P1688" s="261">
        <f>ROUND(SUMIF('AV-Bewegungsdaten'!B:B,A1688,'AV-Bewegungsdaten'!D:D),3)</f>
        <v>0</v>
      </c>
      <c r="Q1688" s="259">
        <f>ROUND(SUMIF('AV-Bewegungsdaten'!B:B,$A1688,'AV-Bewegungsdaten'!E:E),5)</f>
        <v>0</v>
      </c>
      <c r="S1688" s="444"/>
      <c r="T1688" s="444"/>
      <c r="U1688" s="261">
        <f>ROUND(SUMIF('DV-Bewegungsdaten'!B:B,A1688,'DV-Bewegungsdaten'!D:D),3)</f>
        <v>0</v>
      </c>
      <c r="V1688" s="259">
        <f>ROUND(SUMIF('DV-Bewegungsdaten'!B:B,A1688,'DV-Bewegungsdaten'!E:E),5)</f>
        <v>0</v>
      </c>
      <c r="X1688" s="444"/>
      <c r="Y1688" s="444"/>
      <c r="AK1688" s="305"/>
    </row>
    <row r="1689" spans="1:37" ht="15" customHeight="1" x14ac:dyDescent="0.25">
      <c r="A1689" s="103" t="s">
        <v>410</v>
      </c>
      <c r="B1689" s="101" t="s">
        <v>2068</v>
      </c>
      <c r="C1689" s="101" t="s">
        <v>3992</v>
      </c>
      <c r="D1689" s="101" t="s">
        <v>1896</v>
      </c>
      <c r="E1689" s="101" t="s">
        <v>2446</v>
      </c>
      <c r="F1689" s="102">
        <v>22.67</v>
      </c>
      <c r="G1689" s="102">
        <v>22.87</v>
      </c>
      <c r="H1689" s="102">
        <v>18.14</v>
      </c>
      <c r="I1689" s="102"/>
      <c r="J1689" s="445"/>
      <c r="K1689" s="258">
        <f>ROUND(SUMIF('VGT-Bewegungsdaten'!B:B,A1689,'VGT-Bewegungsdaten'!D:D),3)</f>
        <v>0</v>
      </c>
      <c r="L1689" s="259">
        <f>ROUND(SUMIF('VGT-Bewegungsdaten'!B:B,$A1689,'VGT-Bewegungsdaten'!E:E),5)</f>
        <v>0</v>
      </c>
      <c r="N1689" s="298" t="s">
        <v>4918</v>
      </c>
      <c r="O1689" s="298" t="s">
        <v>4925</v>
      </c>
      <c r="P1689" s="261">
        <f>ROUND(SUMIF('AV-Bewegungsdaten'!B:B,A1689,'AV-Bewegungsdaten'!D:D),3)</f>
        <v>0</v>
      </c>
      <c r="Q1689" s="259">
        <f>ROUND(SUMIF('AV-Bewegungsdaten'!B:B,$A1689,'AV-Bewegungsdaten'!E:E),5)</f>
        <v>0</v>
      </c>
      <c r="S1689" s="444"/>
      <c r="T1689" s="444"/>
      <c r="U1689" s="261">
        <f>ROUND(SUMIF('DV-Bewegungsdaten'!B:B,A1689,'DV-Bewegungsdaten'!D:D),3)</f>
        <v>0</v>
      </c>
      <c r="V1689" s="259">
        <f>ROUND(SUMIF('DV-Bewegungsdaten'!B:B,A1689,'DV-Bewegungsdaten'!E:E),5)</f>
        <v>0</v>
      </c>
      <c r="X1689" s="444"/>
      <c r="Y1689" s="444"/>
      <c r="AK1689" s="305"/>
    </row>
    <row r="1690" spans="1:37" ht="15" customHeight="1" x14ac:dyDescent="0.25">
      <c r="A1690" s="103" t="s">
        <v>414</v>
      </c>
      <c r="B1690" s="101" t="s">
        <v>2068</v>
      </c>
      <c r="C1690" s="101" t="s">
        <v>3992</v>
      </c>
      <c r="D1690" s="101" t="s">
        <v>1904</v>
      </c>
      <c r="E1690" s="101" t="s">
        <v>2446</v>
      </c>
      <c r="F1690" s="102">
        <v>23.67</v>
      </c>
      <c r="G1690" s="102">
        <v>23.87</v>
      </c>
      <c r="H1690" s="102">
        <v>18.940000000000001</v>
      </c>
      <c r="I1690" s="102"/>
      <c r="J1690" s="445"/>
      <c r="K1690" s="258">
        <f>ROUND(SUMIF('VGT-Bewegungsdaten'!B:B,A1690,'VGT-Bewegungsdaten'!D:D),3)</f>
        <v>0</v>
      </c>
      <c r="L1690" s="259">
        <f>ROUND(SUMIF('VGT-Bewegungsdaten'!B:B,$A1690,'VGT-Bewegungsdaten'!E:E),5)</f>
        <v>0</v>
      </c>
      <c r="N1690" s="298" t="s">
        <v>4918</v>
      </c>
      <c r="O1690" s="298" t="s">
        <v>4925</v>
      </c>
      <c r="P1690" s="261">
        <f>ROUND(SUMIF('AV-Bewegungsdaten'!B:B,A1690,'AV-Bewegungsdaten'!D:D),3)</f>
        <v>0</v>
      </c>
      <c r="Q1690" s="259">
        <f>ROUND(SUMIF('AV-Bewegungsdaten'!B:B,$A1690,'AV-Bewegungsdaten'!E:E),5)</f>
        <v>0</v>
      </c>
      <c r="S1690" s="444"/>
      <c r="T1690" s="444"/>
      <c r="U1690" s="261">
        <f>ROUND(SUMIF('DV-Bewegungsdaten'!B:B,A1690,'DV-Bewegungsdaten'!D:D),3)</f>
        <v>0</v>
      </c>
      <c r="V1690" s="259">
        <f>ROUND(SUMIF('DV-Bewegungsdaten'!B:B,A1690,'DV-Bewegungsdaten'!E:E),5)</f>
        <v>0</v>
      </c>
      <c r="X1690" s="444"/>
      <c r="Y1690" s="444"/>
      <c r="AK1690" s="305"/>
    </row>
    <row r="1691" spans="1:37" ht="15" customHeight="1" x14ac:dyDescent="0.25">
      <c r="A1691" s="103" t="s">
        <v>413</v>
      </c>
      <c r="B1691" s="101" t="s">
        <v>2068</v>
      </c>
      <c r="C1691" s="101" t="s">
        <v>3992</v>
      </c>
      <c r="D1691" s="101" t="s">
        <v>1902</v>
      </c>
      <c r="E1691" s="101" t="s">
        <v>2443</v>
      </c>
      <c r="F1691" s="102">
        <v>21.67</v>
      </c>
      <c r="G1691" s="102">
        <v>21.87</v>
      </c>
      <c r="H1691" s="102">
        <v>17.34</v>
      </c>
      <c r="I1691" s="102"/>
      <c r="J1691" s="445"/>
      <c r="K1691" s="258">
        <f>ROUND(SUMIF('VGT-Bewegungsdaten'!B:B,A1691,'VGT-Bewegungsdaten'!D:D),3)</f>
        <v>0</v>
      </c>
      <c r="L1691" s="259">
        <f>ROUND(SUMIF('VGT-Bewegungsdaten'!B:B,$A1691,'VGT-Bewegungsdaten'!E:E),5)</f>
        <v>0</v>
      </c>
      <c r="N1691" s="298" t="s">
        <v>4918</v>
      </c>
      <c r="O1691" s="298" t="s">
        <v>4925</v>
      </c>
      <c r="P1691" s="261">
        <f>ROUND(SUMIF('AV-Bewegungsdaten'!B:B,A1691,'AV-Bewegungsdaten'!D:D),3)</f>
        <v>0</v>
      </c>
      <c r="Q1691" s="259">
        <f>ROUND(SUMIF('AV-Bewegungsdaten'!B:B,$A1691,'AV-Bewegungsdaten'!E:E),5)</f>
        <v>0</v>
      </c>
      <c r="S1691" s="444"/>
      <c r="T1691" s="444"/>
      <c r="U1691" s="261">
        <f>ROUND(SUMIF('DV-Bewegungsdaten'!B:B,A1691,'DV-Bewegungsdaten'!D:D),3)</f>
        <v>0</v>
      </c>
      <c r="V1691" s="259">
        <f>ROUND(SUMIF('DV-Bewegungsdaten'!B:B,A1691,'DV-Bewegungsdaten'!E:E),5)</f>
        <v>0</v>
      </c>
      <c r="X1691" s="444"/>
      <c r="Y1691" s="444"/>
      <c r="AK1691" s="305"/>
    </row>
    <row r="1692" spans="1:37" ht="15" customHeight="1" x14ac:dyDescent="0.25">
      <c r="A1692" s="103" t="s">
        <v>368</v>
      </c>
      <c r="B1692" s="101" t="s">
        <v>2068</v>
      </c>
      <c r="C1692" s="101" t="s">
        <v>3992</v>
      </c>
      <c r="D1692" s="101" t="s">
        <v>1560</v>
      </c>
      <c r="E1692" s="101" t="s">
        <v>1536</v>
      </c>
      <c r="F1692" s="102">
        <v>21.67</v>
      </c>
      <c r="G1692" s="102">
        <v>21.87</v>
      </c>
      <c r="H1692" s="102">
        <v>17.34</v>
      </c>
      <c r="I1692" s="102"/>
      <c r="J1692" s="445"/>
      <c r="K1692" s="258">
        <f>ROUND(SUMIF('VGT-Bewegungsdaten'!B:B,A1692,'VGT-Bewegungsdaten'!D:D),3)</f>
        <v>0</v>
      </c>
      <c r="L1692" s="259">
        <f>ROUND(SUMIF('VGT-Bewegungsdaten'!B:B,$A1692,'VGT-Bewegungsdaten'!E:E),5)</f>
        <v>0</v>
      </c>
      <c r="N1692" s="298" t="s">
        <v>4918</v>
      </c>
      <c r="O1692" s="298" t="s">
        <v>4925</v>
      </c>
      <c r="P1692" s="261">
        <f>ROUND(SUMIF('AV-Bewegungsdaten'!B:B,A1692,'AV-Bewegungsdaten'!D:D),3)</f>
        <v>0</v>
      </c>
      <c r="Q1692" s="259">
        <f>ROUND(SUMIF('AV-Bewegungsdaten'!B:B,$A1692,'AV-Bewegungsdaten'!E:E),5)</f>
        <v>0</v>
      </c>
      <c r="S1692" s="444"/>
      <c r="T1692" s="444"/>
      <c r="U1692" s="261">
        <f>ROUND(SUMIF('DV-Bewegungsdaten'!B:B,A1692,'DV-Bewegungsdaten'!D:D),3)</f>
        <v>0</v>
      </c>
      <c r="V1692" s="259">
        <f>ROUND(SUMIF('DV-Bewegungsdaten'!B:B,A1692,'DV-Bewegungsdaten'!E:E),5)</f>
        <v>0</v>
      </c>
      <c r="X1692" s="444"/>
      <c r="Y1692" s="444"/>
      <c r="AK1692" s="305"/>
    </row>
    <row r="1693" spans="1:37" ht="15" customHeight="1" x14ac:dyDescent="0.25">
      <c r="A1693" s="103" t="s">
        <v>372</v>
      </c>
      <c r="B1693" s="101" t="s">
        <v>2068</v>
      </c>
      <c r="C1693" s="101" t="s">
        <v>3992</v>
      </c>
      <c r="D1693" s="101" t="s">
        <v>1566</v>
      </c>
      <c r="E1693" s="101" t="s">
        <v>1536</v>
      </c>
      <c r="F1693" s="102">
        <v>22.67</v>
      </c>
      <c r="G1693" s="102">
        <v>22.87</v>
      </c>
      <c r="H1693" s="102">
        <v>18.14</v>
      </c>
      <c r="I1693" s="102"/>
      <c r="J1693" s="445"/>
      <c r="K1693" s="258">
        <f>ROUND(SUMIF('VGT-Bewegungsdaten'!B:B,A1693,'VGT-Bewegungsdaten'!D:D),3)</f>
        <v>0</v>
      </c>
      <c r="L1693" s="259">
        <f>ROUND(SUMIF('VGT-Bewegungsdaten'!B:B,$A1693,'VGT-Bewegungsdaten'!E:E),5)</f>
        <v>0</v>
      </c>
      <c r="N1693" s="298" t="s">
        <v>4918</v>
      </c>
      <c r="O1693" s="298" t="s">
        <v>4925</v>
      </c>
      <c r="P1693" s="261">
        <f>ROUND(SUMIF('AV-Bewegungsdaten'!B:B,A1693,'AV-Bewegungsdaten'!D:D),3)</f>
        <v>0</v>
      </c>
      <c r="Q1693" s="259">
        <f>ROUND(SUMIF('AV-Bewegungsdaten'!B:B,$A1693,'AV-Bewegungsdaten'!E:E),5)</f>
        <v>0</v>
      </c>
      <c r="S1693" s="444"/>
      <c r="T1693" s="444"/>
      <c r="U1693" s="261">
        <f>ROUND(SUMIF('DV-Bewegungsdaten'!B:B,A1693,'DV-Bewegungsdaten'!D:D),3)</f>
        <v>0</v>
      </c>
      <c r="V1693" s="259">
        <f>ROUND(SUMIF('DV-Bewegungsdaten'!B:B,A1693,'DV-Bewegungsdaten'!E:E),5)</f>
        <v>0</v>
      </c>
      <c r="X1693" s="444"/>
      <c r="Y1693" s="444"/>
      <c r="AK1693" s="305"/>
    </row>
    <row r="1694" spans="1:37" ht="15" customHeight="1" x14ac:dyDescent="0.25">
      <c r="A1694" s="103" t="s">
        <v>2806</v>
      </c>
      <c r="B1694" s="101" t="s">
        <v>2068</v>
      </c>
      <c r="C1694" s="101" t="s">
        <v>3992</v>
      </c>
      <c r="D1694" s="101" t="s">
        <v>2544</v>
      </c>
      <c r="E1694" s="101" t="s">
        <v>2536</v>
      </c>
      <c r="F1694" s="102">
        <v>21.64</v>
      </c>
      <c r="G1694" s="102">
        <v>21.84</v>
      </c>
      <c r="H1694" s="102">
        <v>17.309999999999999</v>
      </c>
      <c r="I1694" s="102"/>
      <c r="J1694" s="445"/>
      <c r="K1694" s="258">
        <f>ROUND(SUMIF('VGT-Bewegungsdaten'!B:B,A1694,'VGT-Bewegungsdaten'!D:D),3)</f>
        <v>0</v>
      </c>
      <c r="L1694" s="259">
        <f>ROUND(SUMIF('VGT-Bewegungsdaten'!B:B,$A1694,'VGT-Bewegungsdaten'!E:E),5)</f>
        <v>0</v>
      </c>
      <c r="N1694" s="298" t="s">
        <v>4918</v>
      </c>
      <c r="O1694" s="298" t="s">
        <v>4925</v>
      </c>
      <c r="P1694" s="261">
        <f>ROUND(SUMIF('AV-Bewegungsdaten'!B:B,A1694,'AV-Bewegungsdaten'!D:D),3)</f>
        <v>0</v>
      </c>
      <c r="Q1694" s="259">
        <f>ROUND(SUMIF('AV-Bewegungsdaten'!B:B,$A1694,'AV-Bewegungsdaten'!E:E),5)</f>
        <v>0</v>
      </c>
      <c r="S1694" s="444"/>
      <c r="T1694" s="444"/>
      <c r="U1694" s="261">
        <f>ROUND(SUMIF('DV-Bewegungsdaten'!B:B,A1694,'DV-Bewegungsdaten'!D:D),3)</f>
        <v>0</v>
      </c>
      <c r="V1694" s="259">
        <f>ROUND(SUMIF('DV-Bewegungsdaten'!B:B,A1694,'DV-Bewegungsdaten'!E:E),5)</f>
        <v>0</v>
      </c>
      <c r="X1694" s="444"/>
      <c r="Y1694" s="444"/>
      <c r="AK1694" s="305"/>
    </row>
    <row r="1695" spans="1:37" ht="15" customHeight="1" x14ac:dyDescent="0.25">
      <c r="A1695" s="103" t="s">
        <v>2807</v>
      </c>
      <c r="B1695" s="101" t="s">
        <v>2068</v>
      </c>
      <c r="C1695" s="101" t="s">
        <v>3992</v>
      </c>
      <c r="D1695" s="101" t="s">
        <v>2546</v>
      </c>
      <c r="E1695" s="101" t="s">
        <v>2536</v>
      </c>
      <c r="F1695" s="102">
        <v>22.64</v>
      </c>
      <c r="G1695" s="102">
        <v>22.84</v>
      </c>
      <c r="H1695" s="102">
        <v>18.11</v>
      </c>
      <c r="I1695" s="102"/>
      <c r="J1695" s="445"/>
      <c r="K1695" s="258">
        <f>ROUND(SUMIF('VGT-Bewegungsdaten'!B:B,A1695,'VGT-Bewegungsdaten'!D:D),3)</f>
        <v>0</v>
      </c>
      <c r="L1695" s="259">
        <f>ROUND(SUMIF('VGT-Bewegungsdaten'!B:B,$A1695,'VGT-Bewegungsdaten'!E:E),5)</f>
        <v>0</v>
      </c>
      <c r="N1695" s="298" t="s">
        <v>4918</v>
      </c>
      <c r="O1695" s="298" t="s">
        <v>4925</v>
      </c>
      <c r="P1695" s="261">
        <f>ROUND(SUMIF('AV-Bewegungsdaten'!B:B,A1695,'AV-Bewegungsdaten'!D:D),3)</f>
        <v>0</v>
      </c>
      <c r="Q1695" s="259">
        <f>ROUND(SUMIF('AV-Bewegungsdaten'!B:B,$A1695,'AV-Bewegungsdaten'!E:E),5)</f>
        <v>0</v>
      </c>
      <c r="S1695" s="444"/>
      <c r="T1695" s="444"/>
      <c r="U1695" s="261">
        <f>ROUND(SUMIF('DV-Bewegungsdaten'!B:B,A1695,'DV-Bewegungsdaten'!D:D),3)</f>
        <v>0</v>
      </c>
      <c r="V1695" s="259">
        <f>ROUND(SUMIF('DV-Bewegungsdaten'!B:B,A1695,'DV-Bewegungsdaten'!E:E),5)</f>
        <v>0</v>
      </c>
      <c r="X1695" s="444"/>
      <c r="Y1695" s="444"/>
      <c r="AK1695" s="305"/>
    </row>
    <row r="1696" spans="1:37" ht="15" customHeight="1" x14ac:dyDescent="0.25">
      <c r="A1696" s="103" t="s">
        <v>3549</v>
      </c>
      <c r="B1696" s="101" t="s">
        <v>2068</v>
      </c>
      <c r="C1696" s="101" t="s">
        <v>3992</v>
      </c>
      <c r="D1696" s="101" t="s">
        <v>3287</v>
      </c>
      <c r="E1696" s="101" t="s">
        <v>3279</v>
      </c>
      <c r="F1696" s="102">
        <v>21.61</v>
      </c>
      <c r="G1696" s="102">
        <v>21.81</v>
      </c>
      <c r="H1696" s="102">
        <v>17.29</v>
      </c>
      <c r="I1696" s="102"/>
      <c r="J1696" s="445"/>
      <c r="K1696" s="258">
        <f>ROUND(SUMIF('VGT-Bewegungsdaten'!B:B,A1696,'VGT-Bewegungsdaten'!D:D),3)</f>
        <v>0</v>
      </c>
      <c r="L1696" s="259">
        <f>ROUND(SUMIF('VGT-Bewegungsdaten'!B:B,$A1696,'VGT-Bewegungsdaten'!E:E),5)</f>
        <v>0</v>
      </c>
      <c r="N1696" s="298" t="s">
        <v>4918</v>
      </c>
      <c r="O1696" s="298" t="s">
        <v>4925</v>
      </c>
      <c r="P1696" s="261">
        <f>ROUND(SUMIF('AV-Bewegungsdaten'!B:B,A1696,'AV-Bewegungsdaten'!D:D),3)</f>
        <v>0</v>
      </c>
      <c r="Q1696" s="259">
        <f>ROUND(SUMIF('AV-Bewegungsdaten'!B:B,$A1696,'AV-Bewegungsdaten'!E:E),5)</f>
        <v>0</v>
      </c>
      <c r="S1696" s="444"/>
      <c r="T1696" s="444"/>
      <c r="U1696" s="261">
        <f>ROUND(SUMIF('DV-Bewegungsdaten'!B:B,A1696,'DV-Bewegungsdaten'!D:D),3)</f>
        <v>0</v>
      </c>
      <c r="V1696" s="259">
        <f>ROUND(SUMIF('DV-Bewegungsdaten'!B:B,A1696,'DV-Bewegungsdaten'!E:E),5)</f>
        <v>0</v>
      </c>
      <c r="X1696" s="444"/>
      <c r="Y1696" s="444"/>
      <c r="AK1696" s="305"/>
    </row>
    <row r="1697" spans="1:37" ht="15" customHeight="1" x14ac:dyDescent="0.25">
      <c r="A1697" s="103" t="s">
        <v>3550</v>
      </c>
      <c r="B1697" s="101" t="s">
        <v>2068</v>
      </c>
      <c r="C1697" s="101" t="s">
        <v>3992</v>
      </c>
      <c r="D1697" s="101" t="s">
        <v>3289</v>
      </c>
      <c r="E1697" s="101" t="s">
        <v>3279</v>
      </c>
      <c r="F1697" s="102">
        <v>22.61</v>
      </c>
      <c r="G1697" s="102">
        <v>22.81</v>
      </c>
      <c r="H1697" s="102">
        <v>18.09</v>
      </c>
      <c r="I1697" s="102"/>
      <c r="J1697" s="445"/>
      <c r="K1697" s="258">
        <f>ROUND(SUMIF('VGT-Bewegungsdaten'!B:B,A1697,'VGT-Bewegungsdaten'!D:D),3)</f>
        <v>0</v>
      </c>
      <c r="L1697" s="259">
        <f>ROUND(SUMIF('VGT-Bewegungsdaten'!B:B,$A1697,'VGT-Bewegungsdaten'!E:E),5)</f>
        <v>0</v>
      </c>
      <c r="N1697" s="298" t="s">
        <v>4918</v>
      </c>
      <c r="O1697" s="298" t="s">
        <v>4925</v>
      </c>
      <c r="P1697" s="261">
        <f>ROUND(SUMIF('AV-Bewegungsdaten'!B:B,A1697,'AV-Bewegungsdaten'!D:D),3)</f>
        <v>0</v>
      </c>
      <c r="Q1697" s="259">
        <f>ROUND(SUMIF('AV-Bewegungsdaten'!B:B,$A1697,'AV-Bewegungsdaten'!E:E),5)</f>
        <v>0</v>
      </c>
      <c r="S1697" s="444"/>
      <c r="T1697" s="444"/>
      <c r="U1697" s="261">
        <f>ROUND(SUMIF('DV-Bewegungsdaten'!B:B,A1697,'DV-Bewegungsdaten'!D:D),3)</f>
        <v>0</v>
      </c>
      <c r="V1697" s="259">
        <f>ROUND(SUMIF('DV-Bewegungsdaten'!B:B,A1697,'DV-Bewegungsdaten'!E:E),5)</f>
        <v>0</v>
      </c>
      <c r="X1697" s="444"/>
      <c r="Y1697" s="444"/>
      <c r="AK1697" s="305"/>
    </row>
    <row r="1698" spans="1:37" ht="15" customHeight="1" x14ac:dyDescent="0.25">
      <c r="A1698" s="103" t="s">
        <v>4312</v>
      </c>
      <c r="B1698" s="101" t="s">
        <v>2068</v>
      </c>
      <c r="C1698" s="101" t="s">
        <v>3992</v>
      </c>
      <c r="D1698" s="101" t="s">
        <v>4048</v>
      </c>
      <c r="E1698" s="101" t="s">
        <v>4040</v>
      </c>
      <c r="F1698" s="102">
        <v>21.58</v>
      </c>
      <c r="G1698" s="102">
        <v>21.779999999999998</v>
      </c>
      <c r="H1698" s="102">
        <v>17.260000000000002</v>
      </c>
      <c r="I1698" s="102"/>
      <c r="J1698" s="445"/>
      <c r="K1698" s="258">
        <f>ROUND(SUMIF('VGT-Bewegungsdaten'!B:B,A1698,'VGT-Bewegungsdaten'!D:D),3)</f>
        <v>0</v>
      </c>
      <c r="L1698" s="259">
        <f>ROUND(SUMIF('VGT-Bewegungsdaten'!B:B,$A1698,'VGT-Bewegungsdaten'!E:E),5)</f>
        <v>0</v>
      </c>
      <c r="N1698" s="298" t="s">
        <v>4918</v>
      </c>
      <c r="O1698" s="298" t="s">
        <v>4925</v>
      </c>
      <c r="P1698" s="261">
        <f>ROUND(SUMIF('AV-Bewegungsdaten'!B:B,A1698,'AV-Bewegungsdaten'!D:D),3)</f>
        <v>0</v>
      </c>
      <c r="Q1698" s="259">
        <f>ROUND(SUMIF('AV-Bewegungsdaten'!B:B,$A1698,'AV-Bewegungsdaten'!E:E),5)</f>
        <v>0</v>
      </c>
      <c r="S1698" s="444"/>
      <c r="T1698" s="444"/>
      <c r="U1698" s="261">
        <f>ROUND(SUMIF('DV-Bewegungsdaten'!B:B,A1698,'DV-Bewegungsdaten'!D:D),3)</f>
        <v>0</v>
      </c>
      <c r="V1698" s="259">
        <f>ROUND(SUMIF('DV-Bewegungsdaten'!B:B,A1698,'DV-Bewegungsdaten'!E:E),5)</f>
        <v>0</v>
      </c>
      <c r="X1698" s="444"/>
      <c r="Y1698" s="444"/>
      <c r="AK1698" s="305"/>
    </row>
    <row r="1699" spans="1:37" ht="15" customHeight="1" x14ac:dyDescent="0.25">
      <c r="A1699" s="103" t="s">
        <v>4313</v>
      </c>
      <c r="B1699" s="101" t="s">
        <v>2068</v>
      </c>
      <c r="C1699" s="101" t="s">
        <v>3992</v>
      </c>
      <c r="D1699" s="101" t="s">
        <v>4050</v>
      </c>
      <c r="E1699" s="101" t="s">
        <v>4040</v>
      </c>
      <c r="F1699" s="102">
        <v>22.58</v>
      </c>
      <c r="G1699" s="102">
        <v>22.779999999999998</v>
      </c>
      <c r="H1699" s="102">
        <v>18.059999999999999</v>
      </c>
      <c r="I1699" s="102"/>
      <c r="J1699" s="445"/>
      <c r="K1699" s="258">
        <f>ROUND(SUMIF('VGT-Bewegungsdaten'!B:B,A1699,'VGT-Bewegungsdaten'!D:D),3)</f>
        <v>0</v>
      </c>
      <c r="L1699" s="259">
        <f>ROUND(SUMIF('VGT-Bewegungsdaten'!B:B,$A1699,'VGT-Bewegungsdaten'!E:E),5)</f>
        <v>0</v>
      </c>
      <c r="N1699" s="298" t="s">
        <v>4918</v>
      </c>
      <c r="O1699" s="298" t="s">
        <v>4925</v>
      </c>
      <c r="P1699" s="261">
        <f>ROUND(SUMIF('AV-Bewegungsdaten'!B:B,A1699,'AV-Bewegungsdaten'!D:D),3)</f>
        <v>0</v>
      </c>
      <c r="Q1699" s="259">
        <f>ROUND(SUMIF('AV-Bewegungsdaten'!B:B,$A1699,'AV-Bewegungsdaten'!E:E),5)</f>
        <v>0</v>
      </c>
      <c r="S1699" s="444"/>
      <c r="T1699" s="444"/>
      <c r="U1699" s="261">
        <f>ROUND(SUMIF('DV-Bewegungsdaten'!B:B,A1699,'DV-Bewegungsdaten'!D:D),3)</f>
        <v>0</v>
      </c>
      <c r="V1699" s="259">
        <f>ROUND(SUMIF('DV-Bewegungsdaten'!B:B,A1699,'DV-Bewegungsdaten'!E:E),5)</f>
        <v>0</v>
      </c>
      <c r="X1699" s="444"/>
      <c r="Y1699" s="444"/>
      <c r="AK1699" s="305"/>
    </row>
    <row r="1700" spans="1:37" ht="15" customHeight="1" x14ac:dyDescent="0.25">
      <c r="A1700" s="103" t="s">
        <v>367</v>
      </c>
      <c r="B1700" s="101" t="s">
        <v>2068</v>
      </c>
      <c r="C1700" s="101" t="s">
        <v>3992</v>
      </c>
      <c r="D1700" s="101" t="s">
        <v>1558</v>
      </c>
      <c r="E1700" s="101" t="s">
        <v>1533</v>
      </c>
      <c r="F1700" s="102">
        <v>21.67</v>
      </c>
      <c r="G1700" s="102">
        <v>21.87</v>
      </c>
      <c r="H1700" s="102">
        <v>17.34</v>
      </c>
      <c r="I1700" s="102"/>
      <c r="J1700" s="445"/>
      <c r="K1700" s="258">
        <f>ROUND(SUMIF('VGT-Bewegungsdaten'!B:B,A1700,'VGT-Bewegungsdaten'!D:D),3)</f>
        <v>0</v>
      </c>
      <c r="L1700" s="259">
        <f>ROUND(SUMIF('VGT-Bewegungsdaten'!B:B,$A1700,'VGT-Bewegungsdaten'!E:E),5)</f>
        <v>0</v>
      </c>
      <c r="N1700" s="298" t="s">
        <v>4918</v>
      </c>
      <c r="O1700" s="298" t="s">
        <v>4925</v>
      </c>
      <c r="P1700" s="261">
        <f>ROUND(SUMIF('AV-Bewegungsdaten'!B:B,A1700,'AV-Bewegungsdaten'!D:D),3)</f>
        <v>0</v>
      </c>
      <c r="Q1700" s="259">
        <f>ROUND(SUMIF('AV-Bewegungsdaten'!B:B,$A1700,'AV-Bewegungsdaten'!E:E),5)</f>
        <v>0</v>
      </c>
      <c r="S1700" s="444"/>
      <c r="T1700" s="444"/>
      <c r="U1700" s="261">
        <f>ROUND(SUMIF('DV-Bewegungsdaten'!B:B,A1700,'DV-Bewegungsdaten'!D:D),3)</f>
        <v>0</v>
      </c>
      <c r="V1700" s="259">
        <f>ROUND(SUMIF('DV-Bewegungsdaten'!B:B,A1700,'DV-Bewegungsdaten'!E:E),5)</f>
        <v>0</v>
      </c>
      <c r="X1700" s="444"/>
      <c r="Y1700" s="444"/>
      <c r="AK1700" s="305"/>
    </row>
    <row r="1701" spans="1:37" ht="15" customHeight="1" x14ac:dyDescent="0.25">
      <c r="A1701" s="103" t="s">
        <v>371</v>
      </c>
      <c r="B1701" s="101" t="s">
        <v>2068</v>
      </c>
      <c r="C1701" s="101" t="s">
        <v>3992</v>
      </c>
      <c r="D1701" s="101" t="s">
        <v>1564</v>
      </c>
      <c r="E1701" s="101" t="s">
        <v>1533</v>
      </c>
      <c r="F1701" s="102">
        <v>22.67</v>
      </c>
      <c r="G1701" s="102">
        <v>22.87</v>
      </c>
      <c r="H1701" s="102">
        <v>18.14</v>
      </c>
      <c r="I1701" s="102"/>
      <c r="J1701" s="445"/>
      <c r="K1701" s="258">
        <f>ROUND(SUMIF('VGT-Bewegungsdaten'!B:B,A1701,'VGT-Bewegungsdaten'!D:D),3)</f>
        <v>0</v>
      </c>
      <c r="L1701" s="259">
        <f>ROUND(SUMIF('VGT-Bewegungsdaten'!B:B,$A1701,'VGT-Bewegungsdaten'!E:E),5)</f>
        <v>0</v>
      </c>
      <c r="N1701" s="298" t="s">
        <v>4918</v>
      </c>
      <c r="O1701" s="298" t="s">
        <v>4925</v>
      </c>
      <c r="P1701" s="261">
        <f>ROUND(SUMIF('AV-Bewegungsdaten'!B:B,A1701,'AV-Bewegungsdaten'!D:D),3)</f>
        <v>0</v>
      </c>
      <c r="Q1701" s="259">
        <f>ROUND(SUMIF('AV-Bewegungsdaten'!B:B,$A1701,'AV-Bewegungsdaten'!E:E),5)</f>
        <v>0</v>
      </c>
      <c r="S1701" s="444"/>
      <c r="T1701" s="444"/>
      <c r="U1701" s="261">
        <f>ROUND(SUMIF('DV-Bewegungsdaten'!B:B,A1701,'DV-Bewegungsdaten'!D:D),3)</f>
        <v>0</v>
      </c>
      <c r="V1701" s="259">
        <f>ROUND(SUMIF('DV-Bewegungsdaten'!B:B,A1701,'DV-Bewegungsdaten'!E:E),5)</f>
        <v>0</v>
      </c>
      <c r="X1701" s="444"/>
      <c r="Y1701" s="444"/>
      <c r="AK1701" s="305"/>
    </row>
    <row r="1702" spans="1:37" ht="15" customHeight="1" x14ac:dyDescent="0.25">
      <c r="A1702" s="103" t="s">
        <v>366</v>
      </c>
      <c r="B1702" s="101" t="s">
        <v>2068</v>
      </c>
      <c r="C1702" s="101" t="s">
        <v>3992</v>
      </c>
      <c r="D1702" s="101" t="s">
        <v>27</v>
      </c>
      <c r="E1702" s="101" t="s">
        <v>2446</v>
      </c>
      <c r="F1702" s="102">
        <v>20.67</v>
      </c>
      <c r="G1702" s="102">
        <v>20.87</v>
      </c>
      <c r="H1702" s="102">
        <v>16.54</v>
      </c>
      <c r="I1702" s="102"/>
      <c r="J1702" s="445"/>
      <c r="K1702" s="258">
        <f>ROUND(SUMIF('VGT-Bewegungsdaten'!B:B,A1702,'VGT-Bewegungsdaten'!D:D),3)</f>
        <v>0</v>
      </c>
      <c r="L1702" s="259">
        <f>ROUND(SUMIF('VGT-Bewegungsdaten'!B:B,$A1702,'VGT-Bewegungsdaten'!E:E),5)</f>
        <v>0</v>
      </c>
      <c r="N1702" s="298" t="s">
        <v>4918</v>
      </c>
      <c r="O1702" s="298" t="s">
        <v>4925</v>
      </c>
      <c r="P1702" s="261">
        <f>ROUND(SUMIF('AV-Bewegungsdaten'!B:B,A1702,'AV-Bewegungsdaten'!D:D),3)</f>
        <v>0</v>
      </c>
      <c r="Q1702" s="259">
        <f>ROUND(SUMIF('AV-Bewegungsdaten'!B:B,$A1702,'AV-Bewegungsdaten'!E:E),5)</f>
        <v>0</v>
      </c>
      <c r="S1702" s="444"/>
      <c r="T1702" s="444"/>
      <c r="U1702" s="261">
        <f>ROUND(SUMIF('DV-Bewegungsdaten'!B:B,A1702,'DV-Bewegungsdaten'!D:D),3)</f>
        <v>0</v>
      </c>
      <c r="V1702" s="259">
        <f>ROUND(SUMIF('DV-Bewegungsdaten'!B:B,A1702,'DV-Bewegungsdaten'!E:E),5)</f>
        <v>0</v>
      </c>
      <c r="X1702" s="444"/>
      <c r="Y1702" s="444"/>
      <c r="AK1702" s="305"/>
    </row>
    <row r="1703" spans="1:37" ht="15" customHeight="1" x14ac:dyDescent="0.25">
      <c r="A1703" s="103" t="s">
        <v>370</v>
      </c>
      <c r="B1703" s="101" t="s">
        <v>2068</v>
      </c>
      <c r="C1703" s="101" t="s">
        <v>3992</v>
      </c>
      <c r="D1703" s="101" t="s">
        <v>32</v>
      </c>
      <c r="E1703" s="101" t="s">
        <v>2446</v>
      </c>
      <c r="F1703" s="102">
        <v>21.67</v>
      </c>
      <c r="G1703" s="102">
        <v>21.87</v>
      </c>
      <c r="H1703" s="102">
        <v>17.34</v>
      </c>
      <c r="I1703" s="102"/>
      <c r="J1703" s="445"/>
      <c r="K1703" s="258">
        <f>ROUND(SUMIF('VGT-Bewegungsdaten'!B:B,A1703,'VGT-Bewegungsdaten'!D:D),3)</f>
        <v>0</v>
      </c>
      <c r="L1703" s="259">
        <f>ROUND(SUMIF('VGT-Bewegungsdaten'!B:B,$A1703,'VGT-Bewegungsdaten'!E:E),5)</f>
        <v>0</v>
      </c>
      <c r="N1703" s="298" t="s">
        <v>4918</v>
      </c>
      <c r="O1703" s="298" t="s">
        <v>4925</v>
      </c>
      <c r="P1703" s="261">
        <f>ROUND(SUMIF('AV-Bewegungsdaten'!B:B,A1703,'AV-Bewegungsdaten'!D:D),3)</f>
        <v>0</v>
      </c>
      <c r="Q1703" s="259">
        <f>ROUND(SUMIF('AV-Bewegungsdaten'!B:B,$A1703,'AV-Bewegungsdaten'!E:E),5)</f>
        <v>0</v>
      </c>
      <c r="S1703" s="444"/>
      <c r="T1703" s="444"/>
      <c r="U1703" s="261">
        <f>ROUND(SUMIF('DV-Bewegungsdaten'!B:B,A1703,'DV-Bewegungsdaten'!D:D),3)</f>
        <v>0</v>
      </c>
      <c r="V1703" s="259">
        <f>ROUND(SUMIF('DV-Bewegungsdaten'!B:B,A1703,'DV-Bewegungsdaten'!E:E),5)</f>
        <v>0</v>
      </c>
      <c r="X1703" s="444"/>
      <c r="Y1703" s="444"/>
      <c r="AK1703" s="305"/>
    </row>
    <row r="1704" spans="1:37" ht="15" customHeight="1" x14ac:dyDescent="0.25">
      <c r="A1704" s="103" t="s">
        <v>369</v>
      </c>
      <c r="B1704" s="101" t="s">
        <v>2068</v>
      </c>
      <c r="C1704" s="101" t="s">
        <v>3992</v>
      </c>
      <c r="D1704" s="101" t="s">
        <v>1562</v>
      </c>
      <c r="E1704" s="101" t="s">
        <v>2443</v>
      </c>
      <c r="F1704" s="102">
        <v>19.670000000000002</v>
      </c>
      <c r="G1704" s="102">
        <v>19.87</v>
      </c>
      <c r="H1704" s="102">
        <v>15.74</v>
      </c>
      <c r="I1704" s="102"/>
      <c r="J1704" s="445"/>
      <c r="K1704" s="258">
        <f>ROUND(SUMIF('VGT-Bewegungsdaten'!B:B,A1704,'VGT-Bewegungsdaten'!D:D),3)</f>
        <v>0</v>
      </c>
      <c r="L1704" s="259">
        <f>ROUND(SUMIF('VGT-Bewegungsdaten'!B:B,$A1704,'VGT-Bewegungsdaten'!E:E),5)</f>
        <v>0</v>
      </c>
      <c r="N1704" s="298" t="s">
        <v>4918</v>
      </c>
      <c r="O1704" s="298" t="s">
        <v>4925</v>
      </c>
      <c r="P1704" s="261">
        <f>ROUND(SUMIF('AV-Bewegungsdaten'!B:B,A1704,'AV-Bewegungsdaten'!D:D),3)</f>
        <v>0</v>
      </c>
      <c r="Q1704" s="259">
        <f>ROUND(SUMIF('AV-Bewegungsdaten'!B:B,$A1704,'AV-Bewegungsdaten'!E:E),5)</f>
        <v>0</v>
      </c>
      <c r="S1704" s="444"/>
      <c r="T1704" s="444"/>
      <c r="U1704" s="261">
        <f>ROUND(SUMIF('DV-Bewegungsdaten'!B:B,A1704,'DV-Bewegungsdaten'!D:D),3)</f>
        <v>0</v>
      </c>
      <c r="V1704" s="259">
        <f>ROUND(SUMIF('DV-Bewegungsdaten'!B:B,A1704,'DV-Bewegungsdaten'!E:E),5)</f>
        <v>0</v>
      </c>
      <c r="X1704" s="444"/>
      <c r="Y1704" s="444"/>
      <c r="AK1704" s="305"/>
    </row>
    <row r="1705" spans="1:37" ht="15" customHeight="1" x14ac:dyDescent="0.25">
      <c r="A1705" s="103" t="s">
        <v>354</v>
      </c>
      <c r="B1705" s="101" t="s">
        <v>2068</v>
      </c>
      <c r="C1705" s="101" t="s">
        <v>3992</v>
      </c>
      <c r="D1705" s="101" t="s">
        <v>3</v>
      </c>
      <c r="E1705" s="101" t="s">
        <v>1536</v>
      </c>
      <c r="F1705" s="102">
        <v>14.67</v>
      </c>
      <c r="G1705" s="102">
        <v>14.87</v>
      </c>
      <c r="H1705" s="102">
        <v>11.74</v>
      </c>
      <c r="I1705" s="102"/>
      <c r="J1705" s="445"/>
      <c r="K1705" s="258">
        <f>ROUND(SUMIF('VGT-Bewegungsdaten'!B:B,A1705,'VGT-Bewegungsdaten'!D:D),3)</f>
        <v>0</v>
      </c>
      <c r="L1705" s="259">
        <f>ROUND(SUMIF('VGT-Bewegungsdaten'!B:B,$A1705,'VGT-Bewegungsdaten'!E:E),5)</f>
        <v>0</v>
      </c>
      <c r="N1705" s="298" t="s">
        <v>4918</v>
      </c>
      <c r="O1705" s="298" t="s">
        <v>4925</v>
      </c>
      <c r="P1705" s="261">
        <f>ROUND(SUMIF('AV-Bewegungsdaten'!B:B,A1705,'AV-Bewegungsdaten'!D:D),3)</f>
        <v>0</v>
      </c>
      <c r="Q1705" s="259">
        <f>ROUND(SUMIF('AV-Bewegungsdaten'!B:B,$A1705,'AV-Bewegungsdaten'!E:E),5)</f>
        <v>0</v>
      </c>
      <c r="S1705" s="444"/>
      <c r="T1705" s="444"/>
      <c r="U1705" s="261">
        <f>ROUND(SUMIF('DV-Bewegungsdaten'!B:B,A1705,'DV-Bewegungsdaten'!D:D),3)</f>
        <v>0</v>
      </c>
      <c r="V1705" s="259">
        <f>ROUND(SUMIF('DV-Bewegungsdaten'!B:B,A1705,'DV-Bewegungsdaten'!E:E),5)</f>
        <v>0</v>
      </c>
      <c r="X1705" s="444"/>
      <c r="Y1705" s="444"/>
      <c r="AK1705" s="305"/>
    </row>
    <row r="1706" spans="1:37" ht="15" customHeight="1" x14ac:dyDescent="0.25">
      <c r="A1706" s="103" t="s">
        <v>358</v>
      </c>
      <c r="B1706" s="101" t="s">
        <v>2068</v>
      </c>
      <c r="C1706" s="101" t="s">
        <v>3992</v>
      </c>
      <c r="D1706" s="101" t="s">
        <v>11</v>
      </c>
      <c r="E1706" s="101" t="s">
        <v>1536</v>
      </c>
      <c r="F1706" s="102">
        <v>15.67</v>
      </c>
      <c r="G1706" s="102">
        <v>15.87</v>
      </c>
      <c r="H1706" s="102">
        <v>12.54</v>
      </c>
      <c r="I1706" s="102"/>
      <c r="J1706" s="445"/>
      <c r="K1706" s="258">
        <f>ROUND(SUMIF('VGT-Bewegungsdaten'!B:B,A1706,'VGT-Bewegungsdaten'!D:D),3)</f>
        <v>0</v>
      </c>
      <c r="L1706" s="259">
        <f>ROUND(SUMIF('VGT-Bewegungsdaten'!B:B,$A1706,'VGT-Bewegungsdaten'!E:E),5)</f>
        <v>0</v>
      </c>
      <c r="N1706" s="298" t="s">
        <v>4918</v>
      </c>
      <c r="O1706" s="298" t="s">
        <v>4925</v>
      </c>
      <c r="P1706" s="261">
        <f>ROUND(SUMIF('AV-Bewegungsdaten'!B:B,A1706,'AV-Bewegungsdaten'!D:D),3)</f>
        <v>0</v>
      </c>
      <c r="Q1706" s="259">
        <f>ROUND(SUMIF('AV-Bewegungsdaten'!B:B,$A1706,'AV-Bewegungsdaten'!E:E),5)</f>
        <v>0</v>
      </c>
      <c r="S1706" s="444"/>
      <c r="T1706" s="444"/>
      <c r="U1706" s="261">
        <f>ROUND(SUMIF('DV-Bewegungsdaten'!B:B,A1706,'DV-Bewegungsdaten'!D:D),3)</f>
        <v>0</v>
      </c>
      <c r="V1706" s="259">
        <f>ROUND(SUMIF('DV-Bewegungsdaten'!B:B,A1706,'DV-Bewegungsdaten'!E:E),5)</f>
        <v>0</v>
      </c>
      <c r="X1706" s="444"/>
      <c r="Y1706" s="444"/>
      <c r="AK1706" s="305"/>
    </row>
    <row r="1707" spans="1:37" ht="15" customHeight="1" x14ac:dyDescent="0.25">
      <c r="A1707" s="103" t="s">
        <v>2802</v>
      </c>
      <c r="B1707" s="101" t="s">
        <v>2068</v>
      </c>
      <c r="C1707" s="101" t="s">
        <v>3992</v>
      </c>
      <c r="D1707" s="101" t="s">
        <v>2652</v>
      </c>
      <c r="E1707" s="101" t="s">
        <v>2536</v>
      </c>
      <c r="F1707" s="102">
        <v>14.64</v>
      </c>
      <c r="G1707" s="102">
        <v>14.84</v>
      </c>
      <c r="H1707" s="102">
        <v>11.71</v>
      </c>
      <c r="I1707" s="102"/>
      <c r="J1707" s="445"/>
      <c r="K1707" s="258">
        <f>ROUND(SUMIF('VGT-Bewegungsdaten'!B:B,A1707,'VGT-Bewegungsdaten'!D:D),3)</f>
        <v>0</v>
      </c>
      <c r="L1707" s="259">
        <f>ROUND(SUMIF('VGT-Bewegungsdaten'!B:B,$A1707,'VGT-Bewegungsdaten'!E:E),5)</f>
        <v>0</v>
      </c>
      <c r="N1707" s="298" t="s">
        <v>4918</v>
      </c>
      <c r="O1707" s="298" t="s">
        <v>4925</v>
      </c>
      <c r="P1707" s="261">
        <f>ROUND(SUMIF('AV-Bewegungsdaten'!B:B,A1707,'AV-Bewegungsdaten'!D:D),3)</f>
        <v>0</v>
      </c>
      <c r="Q1707" s="259">
        <f>ROUND(SUMIF('AV-Bewegungsdaten'!B:B,$A1707,'AV-Bewegungsdaten'!E:E),5)</f>
        <v>0</v>
      </c>
      <c r="S1707" s="444"/>
      <c r="T1707" s="444"/>
      <c r="U1707" s="261">
        <f>ROUND(SUMIF('DV-Bewegungsdaten'!B:B,A1707,'DV-Bewegungsdaten'!D:D),3)</f>
        <v>0</v>
      </c>
      <c r="V1707" s="259">
        <f>ROUND(SUMIF('DV-Bewegungsdaten'!B:B,A1707,'DV-Bewegungsdaten'!E:E),5)</f>
        <v>0</v>
      </c>
      <c r="X1707" s="444"/>
      <c r="Y1707" s="444"/>
      <c r="AK1707" s="305"/>
    </row>
    <row r="1708" spans="1:37" ht="15" customHeight="1" x14ac:dyDescent="0.25">
      <c r="A1708" s="103" t="s">
        <v>2803</v>
      </c>
      <c r="B1708" s="101" t="s">
        <v>2068</v>
      </c>
      <c r="C1708" s="101" t="s">
        <v>3992</v>
      </c>
      <c r="D1708" s="101" t="s">
        <v>2654</v>
      </c>
      <c r="E1708" s="101" t="s">
        <v>2536</v>
      </c>
      <c r="F1708" s="102">
        <v>15.64</v>
      </c>
      <c r="G1708" s="102">
        <v>15.84</v>
      </c>
      <c r="H1708" s="102">
        <v>12.51</v>
      </c>
      <c r="I1708" s="102"/>
      <c r="J1708" s="445"/>
      <c r="K1708" s="258">
        <f>ROUND(SUMIF('VGT-Bewegungsdaten'!B:B,A1708,'VGT-Bewegungsdaten'!D:D),3)</f>
        <v>0</v>
      </c>
      <c r="L1708" s="259">
        <f>ROUND(SUMIF('VGT-Bewegungsdaten'!B:B,$A1708,'VGT-Bewegungsdaten'!E:E),5)</f>
        <v>0</v>
      </c>
      <c r="N1708" s="298" t="s">
        <v>4918</v>
      </c>
      <c r="O1708" s="298" t="s">
        <v>4925</v>
      </c>
      <c r="P1708" s="261">
        <f>ROUND(SUMIF('AV-Bewegungsdaten'!B:B,A1708,'AV-Bewegungsdaten'!D:D),3)</f>
        <v>0</v>
      </c>
      <c r="Q1708" s="259">
        <f>ROUND(SUMIF('AV-Bewegungsdaten'!B:B,$A1708,'AV-Bewegungsdaten'!E:E),5)</f>
        <v>0</v>
      </c>
      <c r="S1708" s="444"/>
      <c r="T1708" s="444"/>
      <c r="U1708" s="261">
        <f>ROUND(SUMIF('DV-Bewegungsdaten'!B:B,A1708,'DV-Bewegungsdaten'!D:D),3)</f>
        <v>0</v>
      </c>
      <c r="V1708" s="259">
        <f>ROUND(SUMIF('DV-Bewegungsdaten'!B:B,A1708,'DV-Bewegungsdaten'!E:E),5)</f>
        <v>0</v>
      </c>
      <c r="X1708" s="444"/>
      <c r="Y1708" s="444"/>
      <c r="AK1708" s="305"/>
    </row>
    <row r="1709" spans="1:37" ht="15" customHeight="1" x14ac:dyDescent="0.25">
      <c r="A1709" s="103" t="s">
        <v>3545</v>
      </c>
      <c r="B1709" s="101" t="s">
        <v>2068</v>
      </c>
      <c r="C1709" s="101" t="s">
        <v>3992</v>
      </c>
      <c r="D1709" s="101" t="s">
        <v>3395</v>
      </c>
      <c r="E1709" s="101" t="s">
        <v>3279</v>
      </c>
      <c r="F1709" s="102">
        <v>14.61</v>
      </c>
      <c r="G1709" s="102">
        <v>14.809999999999999</v>
      </c>
      <c r="H1709" s="102">
        <v>11.69</v>
      </c>
      <c r="I1709" s="102"/>
      <c r="J1709" s="445"/>
      <c r="K1709" s="258">
        <f>ROUND(SUMIF('VGT-Bewegungsdaten'!B:B,A1709,'VGT-Bewegungsdaten'!D:D),3)</f>
        <v>0</v>
      </c>
      <c r="L1709" s="259">
        <f>ROUND(SUMIF('VGT-Bewegungsdaten'!B:B,$A1709,'VGT-Bewegungsdaten'!E:E),5)</f>
        <v>0</v>
      </c>
      <c r="N1709" s="298" t="s">
        <v>4918</v>
      </c>
      <c r="O1709" s="298" t="s">
        <v>4925</v>
      </c>
      <c r="P1709" s="261">
        <f>ROUND(SUMIF('AV-Bewegungsdaten'!B:B,A1709,'AV-Bewegungsdaten'!D:D),3)</f>
        <v>0</v>
      </c>
      <c r="Q1709" s="259">
        <f>ROUND(SUMIF('AV-Bewegungsdaten'!B:B,$A1709,'AV-Bewegungsdaten'!E:E),5)</f>
        <v>0</v>
      </c>
      <c r="S1709" s="444"/>
      <c r="T1709" s="444"/>
      <c r="U1709" s="261">
        <f>ROUND(SUMIF('DV-Bewegungsdaten'!B:B,A1709,'DV-Bewegungsdaten'!D:D),3)</f>
        <v>0</v>
      </c>
      <c r="V1709" s="259">
        <f>ROUND(SUMIF('DV-Bewegungsdaten'!B:B,A1709,'DV-Bewegungsdaten'!E:E),5)</f>
        <v>0</v>
      </c>
      <c r="X1709" s="444"/>
      <c r="Y1709" s="444"/>
      <c r="AK1709" s="305"/>
    </row>
    <row r="1710" spans="1:37" ht="15" customHeight="1" x14ac:dyDescent="0.25">
      <c r="A1710" s="103" t="s">
        <v>3546</v>
      </c>
      <c r="B1710" s="101" t="s">
        <v>2068</v>
      </c>
      <c r="C1710" s="101" t="s">
        <v>3992</v>
      </c>
      <c r="D1710" s="101" t="s">
        <v>3397</v>
      </c>
      <c r="E1710" s="101" t="s">
        <v>3279</v>
      </c>
      <c r="F1710" s="102">
        <v>15.61</v>
      </c>
      <c r="G1710" s="102">
        <v>15.809999999999999</v>
      </c>
      <c r="H1710" s="102">
        <v>12.49</v>
      </c>
      <c r="I1710" s="102"/>
      <c r="J1710" s="445"/>
      <c r="K1710" s="258">
        <f>ROUND(SUMIF('VGT-Bewegungsdaten'!B:B,A1710,'VGT-Bewegungsdaten'!D:D),3)</f>
        <v>0</v>
      </c>
      <c r="L1710" s="259">
        <f>ROUND(SUMIF('VGT-Bewegungsdaten'!B:B,$A1710,'VGT-Bewegungsdaten'!E:E),5)</f>
        <v>0</v>
      </c>
      <c r="N1710" s="298" t="s">
        <v>4918</v>
      </c>
      <c r="O1710" s="298" t="s">
        <v>4925</v>
      </c>
      <c r="P1710" s="261">
        <f>ROUND(SUMIF('AV-Bewegungsdaten'!B:B,A1710,'AV-Bewegungsdaten'!D:D),3)</f>
        <v>0</v>
      </c>
      <c r="Q1710" s="259">
        <f>ROUND(SUMIF('AV-Bewegungsdaten'!B:B,$A1710,'AV-Bewegungsdaten'!E:E),5)</f>
        <v>0</v>
      </c>
      <c r="S1710" s="444"/>
      <c r="T1710" s="444"/>
      <c r="U1710" s="261">
        <f>ROUND(SUMIF('DV-Bewegungsdaten'!B:B,A1710,'DV-Bewegungsdaten'!D:D),3)</f>
        <v>0</v>
      </c>
      <c r="V1710" s="259">
        <f>ROUND(SUMIF('DV-Bewegungsdaten'!B:B,A1710,'DV-Bewegungsdaten'!E:E),5)</f>
        <v>0</v>
      </c>
      <c r="X1710" s="444"/>
      <c r="Y1710" s="444"/>
      <c r="AK1710" s="305"/>
    </row>
    <row r="1711" spans="1:37" ht="15" customHeight="1" x14ac:dyDescent="0.25">
      <c r="A1711" s="103" t="s">
        <v>4308</v>
      </c>
      <c r="B1711" s="101" t="s">
        <v>2068</v>
      </c>
      <c r="C1711" s="101" t="s">
        <v>3992</v>
      </c>
      <c r="D1711" s="101" t="s">
        <v>4157</v>
      </c>
      <c r="E1711" s="101" t="s">
        <v>4040</v>
      </c>
      <c r="F1711" s="102">
        <v>14.58</v>
      </c>
      <c r="G1711" s="102">
        <v>14.78</v>
      </c>
      <c r="H1711" s="102">
        <v>11.66</v>
      </c>
      <c r="I1711" s="102"/>
      <c r="J1711" s="445"/>
      <c r="K1711" s="258">
        <f>ROUND(SUMIF('VGT-Bewegungsdaten'!B:B,A1711,'VGT-Bewegungsdaten'!D:D),3)</f>
        <v>0</v>
      </c>
      <c r="L1711" s="259">
        <f>ROUND(SUMIF('VGT-Bewegungsdaten'!B:B,$A1711,'VGT-Bewegungsdaten'!E:E),5)</f>
        <v>0</v>
      </c>
      <c r="N1711" s="298" t="s">
        <v>4918</v>
      </c>
      <c r="O1711" s="298" t="s">
        <v>4925</v>
      </c>
      <c r="P1711" s="261">
        <f>ROUND(SUMIF('AV-Bewegungsdaten'!B:B,A1711,'AV-Bewegungsdaten'!D:D),3)</f>
        <v>0</v>
      </c>
      <c r="Q1711" s="259">
        <f>ROUND(SUMIF('AV-Bewegungsdaten'!B:B,$A1711,'AV-Bewegungsdaten'!E:E),5)</f>
        <v>0</v>
      </c>
      <c r="S1711" s="444"/>
      <c r="T1711" s="444"/>
      <c r="U1711" s="261">
        <f>ROUND(SUMIF('DV-Bewegungsdaten'!B:B,A1711,'DV-Bewegungsdaten'!D:D),3)</f>
        <v>0</v>
      </c>
      <c r="V1711" s="259">
        <f>ROUND(SUMIF('DV-Bewegungsdaten'!B:B,A1711,'DV-Bewegungsdaten'!E:E),5)</f>
        <v>0</v>
      </c>
      <c r="X1711" s="444"/>
      <c r="Y1711" s="444"/>
      <c r="AK1711" s="305"/>
    </row>
    <row r="1712" spans="1:37" ht="15" customHeight="1" x14ac:dyDescent="0.25">
      <c r="A1712" s="103" t="s">
        <v>4309</v>
      </c>
      <c r="B1712" s="101" t="s">
        <v>2068</v>
      </c>
      <c r="C1712" s="101" t="s">
        <v>3992</v>
      </c>
      <c r="D1712" s="101" t="s">
        <v>4159</v>
      </c>
      <c r="E1712" s="101" t="s">
        <v>4040</v>
      </c>
      <c r="F1712" s="102">
        <v>15.58</v>
      </c>
      <c r="G1712" s="102">
        <v>15.78</v>
      </c>
      <c r="H1712" s="102">
        <v>12.46</v>
      </c>
      <c r="I1712" s="102"/>
      <c r="J1712" s="445"/>
      <c r="K1712" s="258">
        <f>ROUND(SUMIF('VGT-Bewegungsdaten'!B:B,A1712,'VGT-Bewegungsdaten'!D:D),3)</f>
        <v>0</v>
      </c>
      <c r="L1712" s="259">
        <f>ROUND(SUMIF('VGT-Bewegungsdaten'!B:B,$A1712,'VGT-Bewegungsdaten'!E:E),5)</f>
        <v>0</v>
      </c>
      <c r="N1712" s="298" t="s">
        <v>4918</v>
      </c>
      <c r="O1712" s="298" t="s">
        <v>4925</v>
      </c>
      <c r="P1712" s="261">
        <f>ROUND(SUMIF('AV-Bewegungsdaten'!B:B,A1712,'AV-Bewegungsdaten'!D:D),3)</f>
        <v>0</v>
      </c>
      <c r="Q1712" s="259">
        <f>ROUND(SUMIF('AV-Bewegungsdaten'!B:B,$A1712,'AV-Bewegungsdaten'!E:E),5)</f>
        <v>0</v>
      </c>
      <c r="S1712" s="444"/>
      <c r="T1712" s="444"/>
      <c r="U1712" s="261">
        <f>ROUND(SUMIF('DV-Bewegungsdaten'!B:B,A1712,'DV-Bewegungsdaten'!D:D),3)</f>
        <v>0</v>
      </c>
      <c r="V1712" s="259">
        <f>ROUND(SUMIF('DV-Bewegungsdaten'!B:B,A1712,'DV-Bewegungsdaten'!E:E),5)</f>
        <v>0</v>
      </c>
      <c r="X1712" s="444"/>
      <c r="Y1712" s="444"/>
      <c r="AK1712" s="305"/>
    </row>
    <row r="1713" spans="1:37" ht="15" customHeight="1" x14ac:dyDescent="0.25">
      <c r="A1713" s="103" t="s">
        <v>5286</v>
      </c>
      <c r="B1713" s="101" t="s">
        <v>2068</v>
      </c>
      <c r="C1713" s="101" t="s">
        <v>3992</v>
      </c>
      <c r="D1713" s="101" t="s">
        <v>5287</v>
      </c>
      <c r="E1713" s="101" t="s">
        <v>4983</v>
      </c>
      <c r="F1713" s="102">
        <v>14.55</v>
      </c>
      <c r="G1713" s="102">
        <v>14.75</v>
      </c>
      <c r="H1713" s="102">
        <v>11.64</v>
      </c>
      <c r="I1713" s="102"/>
      <c r="J1713" s="445"/>
      <c r="K1713" s="258">
        <f>ROUND(SUMIF('VGT-Bewegungsdaten'!B:B,A1713,'VGT-Bewegungsdaten'!D:D),3)</f>
        <v>0</v>
      </c>
      <c r="L1713" s="259">
        <f>ROUND(SUMIF('VGT-Bewegungsdaten'!B:B,$A1713,'VGT-Bewegungsdaten'!E:E),5)</f>
        <v>0</v>
      </c>
      <c r="N1713" s="298" t="s">
        <v>4918</v>
      </c>
      <c r="O1713" s="298" t="s">
        <v>4925</v>
      </c>
      <c r="P1713" s="261">
        <f>ROUND(SUMIF('AV-Bewegungsdaten'!B:B,A1713,'AV-Bewegungsdaten'!D:D),3)</f>
        <v>0</v>
      </c>
      <c r="Q1713" s="259">
        <f>ROUND(SUMIF('AV-Bewegungsdaten'!B:B,$A1713,'AV-Bewegungsdaten'!E:E),5)</f>
        <v>0</v>
      </c>
      <c r="S1713" s="444"/>
      <c r="T1713" s="444"/>
      <c r="U1713" s="261">
        <f>ROUND(SUMIF('DV-Bewegungsdaten'!B:B,A1713,'DV-Bewegungsdaten'!D:D),3)</f>
        <v>0</v>
      </c>
      <c r="V1713" s="259">
        <f>ROUND(SUMIF('DV-Bewegungsdaten'!B:B,A1713,'DV-Bewegungsdaten'!E:E),5)</f>
        <v>0</v>
      </c>
      <c r="X1713" s="444"/>
      <c r="Y1713" s="444"/>
      <c r="AK1713" s="305"/>
    </row>
    <row r="1714" spans="1:37" ht="15" customHeight="1" x14ac:dyDescent="0.25">
      <c r="A1714" s="103" t="s">
        <v>353</v>
      </c>
      <c r="B1714" s="101" t="s">
        <v>2068</v>
      </c>
      <c r="C1714" s="101" t="s">
        <v>3992</v>
      </c>
      <c r="D1714" s="101" t="s">
        <v>1</v>
      </c>
      <c r="E1714" s="101" t="s">
        <v>1533</v>
      </c>
      <c r="F1714" s="102">
        <v>14.67</v>
      </c>
      <c r="G1714" s="102">
        <v>14.87</v>
      </c>
      <c r="H1714" s="102">
        <v>11.74</v>
      </c>
      <c r="I1714" s="102"/>
      <c r="J1714" s="445"/>
      <c r="K1714" s="258">
        <f>ROUND(SUMIF('VGT-Bewegungsdaten'!B:B,A1714,'VGT-Bewegungsdaten'!D:D),3)</f>
        <v>0</v>
      </c>
      <c r="L1714" s="259">
        <f>ROUND(SUMIF('VGT-Bewegungsdaten'!B:B,$A1714,'VGT-Bewegungsdaten'!E:E),5)</f>
        <v>0</v>
      </c>
      <c r="N1714" s="298" t="s">
        <v>4918</v>
      </c>
      <c r="O1714" s="298" t="s">
        <v>4925</v>
      </c>
      <c r="P1714" s="261">
        <f>ROUND(SUMIF('AV-Bewegungsdaten'!B:B,A1714,'AV-Bewegungsdaten'!D:D),3)</f>
        <v>0</v>
      </c>
      <c r="Q1714" s="259">
        <f>ROUND(SUMIF('AV-Bewegungsdaten'!B:B,$A1714,'AV-Bewegungsdaten'!E:E),5)</f>
        <v>0</v>
      </c>
      <c r="S1714" s="444"/>
      <c r="T1714" s="444"/>
      <c r="U1714" s="261">
        <f>ROUND(SUMIF('DV-Bewegungsdaten'!B:B,A1714,'DV-Bewegungsdaten'!D:D),3)</f>
        <v>0</v>
      </c>
      <c r="V1714" s="259">
        <f>ROUND(SUMIF('DV-Bewegungsdaten'!B:B,A1714,'DV-Bewegungsdaten'!E:E),5)</f>
        <v>0</v>
      </c>
      <c r="X1714" s="444"/>
      <c r="Y1714" s="444"/>
      <c r="AK1714" s="305"/>
    </row>
    <row r="1715" spans="1:37" ht="15" customHeight="1" x14ac:dyDescent="0.25">
      <c r="A1715" s="103" t="s">
        <v>357</v>
      </c>
      <c r="B1715" s="101" t="s">
        <v>2068</v>
      </c>
      <c r="C1715" s="101" t="s">
        <v>3992</v>
      </c>
      <c r="D1715" s="101" t="s">
        <v>9</v>
      </c>
      <c r="E1715" s="101" t="s">
        <v>1533</v>
      </c>
      <c r="F1715" s="102">
        <v>15.67</v>
      </c>
      <c r="G1715" s="102">
        <v>15.87</v>
      </c>
      <c r="H1715" s="102">
        <v>12.54</v>
      </c>
      <c r="I1715" s="102"/>
      <c r="J1715" s="445"/>
      <c r="K1715" s="258">
        <f>ROUND(SUMIF('VGT-Bewegungsdaten'!B:B,A1715,'VGT-Bewegungsdaten'!D:D),3)</f>
        <v>0</v>
      </c>
      <c r="L1715" s="259">
        <f>ROUND(SUMIF('VGT-Bewegungsdaten'!B:B,$A1715,'VGT-Bewegungsdaten'!E:E),5)</f>
        <v>0</v>
      </c>
      <c r="N1715" s="298" t="s">
        <v>4918</v>
      </c>
      <c r="O1715" s="298" t="s">
        <v>4925</v>
      </c>
      <c r="P1715" s="261">
        <f>ROUND(SUMIF('AV-Bewegungsdaten'!B:B,A1715,'AV-Bewegungsdaten'!D:D),3)</f>
        <v>0</v>
      </c>
      <c r="Q1715" s="259">
        <f>ROUND(SUMIF('AV-Bewegungsdaten'!B:B,$A1715,'AV-Bewegungsdaten'!E:E),5)</f>
        <v>0</v>
      </c>
      <c r="S1715" s="444"/>
      <c r="T1715" s="444"/>
      <c r="U1715" s="261">
        <f>ROUND(SUMIF('DV-Bewegungsdaten'!B:B,A1715,'DV-Bewegungsdaten'!D:D),3)</f>
        <v>0</v>
      </c>
      <c r="V1715" s="259">
        <f>ROUND(SUMIF('DV-Bewegungsdaten'!B:B,A1715,'DV-Bewegungsdaten'!E:E),5)</f>
        <v>0</v>
      </c>
      <c r="X1715" s="444"/>
      <c r="Y1715" s="444"/>
      <c r="AK1715" s="305"/>
    </row>
    <row r="1716" spans="1:37" ht="15" customHeight="1" x14ac:dyDescent="0.25">
      <c r="A1716" s="103" t="s">
        <v>688</v>
      </c>
      <c r="B1716" s="101" t="s">
        <v>2068</v>
      </c>
      <c r="C1716" s="101" t="s">
        <v>3992</v>
      </c>
      <c r="D1716" s="101" t="s">
        <v>2445</v>
      </c>
      <c r="E1716" s="101" t="s">
        <v>2446</v>
      </c>
      <c r="F1716" s="102">
        <v>13.67</v>
      </c>
      <c r="G1716" s="102">
        <v>13.87</v>
      </c>
      <c r="H1716" s="102">
        <v>10.94</v>
      </c>
      <c r="I1716" s="102"/>
      <c r="J1716" s="445"/>
      <c r="K1716" s="258">
        <f>ROUND(SUMIF('VGT-Bewegungsdaten'!B:B,A1716,'VGT-Bewegungsdaten'!D:D),3)</f>
        <v>0</v>
      </c>
      <c r="L1716" s="259">
        <f>ROUND(SUMIF('VGT-Bewegungsdaten'!B:B,$A1716,'VGT-Bewegungsdaten'!E:E),5)</f>
        <v>0</v>
      </c>
      <c r="N1716" s="298" t="s">
        <v>4918</v>
      </c>
      <c r="O1716" s="298" t="s">
        <v>4925</v>
      </c>
      <c r="P1716" s="261">
        <f>ROUND(SUMIF('AV-Bewegungsdaten'!B:B,A1716,'AV-Bewegungsdaten'!D:D),3)</f>
        <v>0</v>
      </c>
      <c r="Q1716" s="259">
        <f>ROUND(SUMIF('AV-Bewegungsdaten'!B:B,$A1716,'AV-Bewegungsdaten'!E:E),5)</f>
        <v>0</v>
      </c>
      <c r="S1716" s="444"/>
      <c r="T1716" s="444"/>
      <c r="U1716" s="261">
        <f>ROUND(SUMIF('DV-Bewegungsdaten'!B:B,A1716,'DV-Bewegungsdaten'!D:D),3)</f>
        <v>0</v>
      </c>
      <c r="V1716" s="259">
        <f>ROUND(SUMIF('DV-Bewegungsdaten'!B:B,A1716,'DV-Bewegungsdaten'!E:E),5)</f>
        <v>0</v>
      </c>
      <c r="X1716" s="444"/>
      <c r="Y1716" s="444"/>
      <c r="AK1716" s="305"/>
    </row>
    <row r="1717" spans="1:37" ht="15" customHeight="1" x14ac:dyDescent="0.25">
      <c r="A1717" s="103" t="s">
        <v>356</v>
      </c>
      <c r="B1717" s="101" t="s">
        <v>2068</v>
      </c>
      <c r="C1717" s="101" t="s">
        <v>3992</v>
      </c>
      <c r="D1717" s="101" t="s">
        <v>7</v>
      </c>
      <c r="E1717" s="101" t="s">
        <v>2446</v>
      </c>
      <c r="F1717" s="102">
        <v>14.67</v>
      </c>
      <c r="G1717" s="102">
        <v>14.87</v>
      </c>
      <c r="H1717" s="102">
        <v>11.74</v>
      </c>
      <c r="I1717" s="102"/>
      <c r="J1717" s="445"/>
      <c r="K1717" s="258">
        <f>ROUND(SUMIF('VGT-Bewegungsdaten'!B:B,A1717,'VGT-Bewegungsdaten'!D:D),3)</f>
        <v>0</v>
      </c>
      <c r="L1717" s="259">
        <f>ROUND(SUMIF('VGT-Bewegungsdaten'!B:B,$A1717,'VGT-Bewegungsdaten'!E:E),5)</f>
        <v>0</v>
      </c>
      <c r="N1717" s="298" t="s">
        <v>4918</v>
      </c>
      <c r="O1717" s="298" t="s">
        <v>4925</v>
      </c>
      <c r="P1717" s="261">
        <f>ROUND(SUMIF('AV-Bewegungsdaten'!B:B,A1717,'AV-Bewegungsdaten'!D:D),3)</f>
        <v>0</v>
      </c>
      <c r="Q1717" s="259">
        <f>ROUND(SUMIF('AV-Bewegungsdaten'!B:B,$A1717,'AV-Bewegungsdaten'!E:E),5)</f>
        <v>0</v>
      </c>
      <c r="S1717" s="444"/>
      <c r="T1717" s="444"/>
      <c r="U1717" s="261">
        <f>ROUND(SUMIF('DV-Bewegungsdaten'!B:B,A1717,'DV-Bewegungsdaten'!D:D),3)</f>
        <v>0</v>
      </c>
      <c r="V1717" s="259">
        <f>ROUND(SUMIF('DV-Bewegungsdaten'!B:B,A1717,'DV-Bewegungsdaten'!E:E),5)</f>
        <v>0</v>
      </c>
      <c r="X1717" s="444"/>
      <c r="Y1717" s="444"/>
      <c r="AK1717" s="305"/>
    </row>
    <row r="1718" spans="1:37" ht="15" customHeight="1" x14ac:dyDescent="0.25">
      <c r="A1718" s="103" t="s">
        <v>381</v>
      </c>
      <c r="B1718" s="101" t="s">
        <v>2068</v>
      </c>
      <c r="C1718" s="101" t="s">
        <v>3992</v>
      </c>
      <c r="D1718" s="101" t="s">
        <v>1580</v>
      </c>
      <c r="E1718" s="101" t="s">
        <v>2443</v>
      </c>
      <c r="F1718" s="102">
        <v>20.67</v>
      </c>
      <c r="G1718" s="102">
        <v>20.87</v>
      </c>
      <c r="H1718" s="102">
        <v>16.54</v>
      </c>
      <c r="I1718" s="102"/>
      <c r="J1718" s="445"/>
      <c r="K1718" s="258">
        <f>ROUND(SUMIF('VGT-Bewegungsdaten'!B:B,A1718,'VGT-Bewegungsdaten'!D:D),3)</f>
        <v>0</v>
      </c>
      <c r="L1718" s="259">
        <f>ROUND(SUMIF('VGT-Bewegungsdaten'!B:B,$A1718,'VGT-Bewegungsdaten'!E:E),5)</f>
        <v>0</v>
      </c>
      <c r="N1718" s="298" t="s">
        <v>4918</v>
      </c>
      <c r="O1718" s="298" t="s">
        <v>4925</v>
      </c>
      <c r="P1718" s="261">
        <f>ROUND(SUMIF('AV-Bewegungsdaten'!B:B,A1718,'AV-Bewegungsdaten'!D:D),3)</f>
        <v>0</v>
      </c>
      <c r="Q1718" s="259">
        <f>ROUND(SUMIF('AV-Bewegungsdaten'!B:B,$A1718,'AV-Bewegungsdaten'!E:E),5)</f>
        <v>0</v>
      </c>
      <c r="S1718" s="444"/>
      <c r="T1718" s="444"/>
      <c r="U1718" s="261">
        <f>ROUND(SUMIF('DV-Bewegungsdaten'!B:B,A1718,'DV-Bewegungsdaten'!D:D),3)</f>
        <v>0</v>
      </c>
      <c r="V1718" s="259">
        <f>ROUND(SUMIF('DV-Bewegungsdaten'!B:B,A1718,'DV-Bewegungsdaten'!E:E),5)</f>
        <v>0</v>
      </c>
      <c r="X1718" s="444"/>
      <c r="Y1718" s="444"/>
      <c r="AK1718" s="305"/>
    </row>
    <row r="1719" spans="1:37" ht="15" customHeight="1" x14ac:dyDescent="0.25">
      <c r="A1719" s="103" t="s">
        <v>425</v>
      </c>
      <c r="B1719" s="101" t="s">
        <v>2068</v>
      </c>
      <c r="C1719" s="101" t="s">
        <v>3992</v>
      </c>
      <c r="D1719" s="101" t="s">
        <v>1926</v>
      </c>
      <c r="E1719" s="101" t="s">
        <v>2443</v>
      </c>
      <c r="F1719" s="102">
        <v>22.67</v>
      </c>
      <c r="G1719" s="102">
        <v>22.87</v>
      </c>
      <c r="H1719" s="102">
        <v>18.14</v>
      </c>
      <c r="I1719" s="102"/>
      <c r="J1719" s="445"/>
      <c r="K1719" s="258">
        <f>ROUND(SUMIF('VGT-Bewegungsdaten'!B:B,A1719,'VGT-Bewegungsdaten'!D:D),3)</f>
        <v>0</v>
      </c>
      <c r="L1719" s="259">
        <f>ROUND(SUMIF('VGT-Bewegungsdaten'!B:B,$A1719,'VGT-Bewegungsdaten'!E:E),5)</f>
        <v>0</v>
      </c>
      <c r="N1719" s="298" t="s">
        <v>4918</v>
      </c>
      <c r="O1719" s="298" t="s">
        <v>4925</v>
      </c>
      <c r="P1719" s="261">
        <f>ROUND(SUMIF('AV-Bewegungsdaten'!B:B,A1719,'AV-Bewegungsdaten'!D:D),3)</f>
        <v>0</v>
      </c>
      <c r="Q1719" s="259">
        <f>ROUND(SUMIF('AV-Bewegungsdaten'!B:B,$A1719,'AV-Bewegungsdaten'!E:E),5)</f>
        <v>0</v>
      </c>
      <c r="S1719" s="444"/>
      <c r="T1719" s="444"/>
      <c r="U1719" s="261">
        <f>ROUND(SUMIF('DV-Bewegungsdaten'!B:B,A1719,'DV-Bewegungsdaten'!D:D),3)</f>
        <v>0</v>
      </c>
      <c r="V1719" s="259">
        <f>ROUND(SUMIF('DV-Bewegungsdaten'!B:B,A1719,'DV-Bewegungsdaten'!E:E),5)</f>
        <v>0</v>
      </c>
      <c r="X1719" s="444"/>
      <c r="Y1719" s="444"/>
      <c r="AK1719" s="305"/>
    </row>
    <row r="1720" spans="1:37" ht="15" customHeight="1" x14ac:dyDescent="0.25">
      <c r="A1720" s="103" t="s">
        <v>428</v>
      </c>
      <c r="B1720" s="101" t="s">
        <v>2068</v>
      </c>
      <c r="C1720" s="101" t="s">
        <v>3992</v>
      </c>
      <c r="D1720" s="101" t="s">
        <v>1932</v>
      </c>
      <c r="E1720" s="101" t="s">
        <v>1536</v>
      </c>
      <c r="F1720" s="102">
        <v>25.67</v>
      </c>
      <c r="G1720" s="102">
        <v>25.87</v>
      </c>
      <c r="H1720" s="102">
        <v>20.54</v>
      </c>
      <c r="I1720" s="102"/>
      <c r="J1720" s="445"/>
      <c r="K1720" s="258">
        <f>ROUND(SUMIF('VGT-Bewegungsdaten'!B:B,A1720,'VGT-Bewegungsdaten'!D:D),3)</f>
        <v>0</v>
      </c>
      <c r="L1720" s="259">
        <f>ROUND(SUMIF('VGT-Bewegungsdaten'!B:B,$A1720,'VGT-Bewegungsdaten'!E:E),5)</f>
        <v>0</v>
      </c>
      <c r="N1720" s="298" t="s">
        <v>4918</v>
      </c>
      <c r="O1720" s="298" t="s">
        <v>4925</v>
      </c>
      <c r="P1720" s="261">
        <f>ROUND(SUMIF('AV-Bewegungsdaten'!B:B,A1720,'AV-Bewegungsdaten'!D:D),3)</f>
        <v>0</v>
      </c>
      <c r="Q1720" s="259">
        <f>ROUND(SUMIF('AV-Bewegungsdaten'!B:B,$A1720,'AV-Bewegungsdaten'!E:E),5)</f>
        <v>0</v>
      </c>
      <c r="S1720" s="444"/>
      <c r="T1720" s="444"/>
      <c r="U1720" s="261">
        <f>ROUND(SUMIF('DV-Bewegungsdaten'!B:B,A1720,'DV-Bewegungsdaten'!D:D),3)</f>
        <v>0</v>
      </c>
      <c r="V1720" s="259">
        <f>ROUND(SUMIF('DV-Bewegungsdaten'!B:B,A1720,'DV-Bewegungsdaten'!E:E),5)</f>
        <v>0</v>
      </c>
      <c r="X1720" s="444"/>
      <c r="Y1720" s="444"/>
      <c r="AK1720" s="305"/>
    </row>
    <row r="1721" spans="1:37" ht="15" customHeight="1" x14ac:dyDescent="0.25">
      <c r="A1721" s="103" t="s">
        <v>432</v>
      </c>
      <c r="B1721" s="101" t="s">
        <v>2068</v>
      </c>
      <c r="C1721" s="101" t="s">
        <v>3992</v>
      </c>
      <c r="D1721" s="101" t="s">
        <v>1940</v>
      </c>
      <c r="E1721" s="101" t="s">
        <v>1536</v>
      </c>
      <c r="F1721" s="102">
        <v>26.67</v>
      </c>
      <c r="G1721" s="102">
        <v>26.87</v>
      </c>
      <c r="H1721" s="102">
        <v>21.34</v>
      </c>
      <c r="I1721" s="102"/>
      <c r="J1721" s="445"/>
      <c r="K1721" s="258">
        <f>ROUND(SUMIF('VGT-Bewegungsdaten'!B:B,A1721,'VGT-Bewegungsdaten'!D:D),3)</f>
        <v>0</v>
      </c>
      <c r="L1721" s="259">
        <f>ROUND(SUMIF('VGT-Bewegungsdaten'!B:B,$A1721,'VGT-Bewegungsdaten'!E:E),5)</f>
        <v>0</v>
      </c>
      <c r="N1721" s="298" t="s">
        <v>4918</v>
      </c>
      <c r="O1721" s="298" t="s">
        <v>4925</v>
      </c>
      <c r="P1721" s="261">
        <f>ROUND(SUMIF('AV-Bewegungsdaten'!B:B,A1721,'AV-Bewegungsdaten'!D:D),3)</f>
        <v>0</v>
      </c>
      <c r="Q1721" s="259">
        <f>ROUND(SUMIF('AV-Bewegungsdaten'!B:B,$A1721,'AV-Bewegungsdaten'!E:E),5)</f>
        <v>0</v>
      </c>
      <c r="S1721" s="444"/>
      <c r="T1721" s="444"/>
      <c r="U1721" s="261">
        <f>ROUND(SUMIF('DV-Bewegungsdaten'!B:B,A1721,'DV-Bewegungsdaten'!D:D),3)</f>
        <v>0</v>
      </c>
      <c r="V1721" s="259">
        <f>ROUND(SUMIF('DV-Bewegungsdaten'!B:B,A1721,'DV-Bewegungsdaten'!E:E),5)</f>
        <v>0</v>
      </c>
      <c r="X1721" s="444"/>
      <c r="Y1721" s="444"/>
      <c r="AK1721" s="305"/>
    </row>
    <row r="1722" spans="1:37" ht="15" customHeight="1" x14ac:dyDescent="0.25">
      <c r="A1722" s="103" t="s">
        <v>2822</v>
      </c>
      <c r="B1722" s="101" t="s">
        <v>2068</v>
      </c>
      <c r="C1722" s="101" t="s">
        <v>3992</v>
      </c>
      <c r="D1722" s="101" t="s">
        <v>2685</v>
      </c>
      <c r="E1722" s="101" t="s">
        <v>2536</v>
      </c>
      <c r="F1722" s="102">
        <v>25.64</v>
      </c>
      <c r="G1722" s="102">
        <v>25.84</v>
      </c>
      <c r="H1722" s="102">
        <v>20.51</v>
      </c>
      <c r="I1722" s="102"/>
      <c r="J1722" s="445"/>
      <c r="K1722" s="258">
        <f>ROUND(SUMIF('VGT-Bewegungsdaten'!B:B,A1722,'VGT-Bewegungsdaten'!D:D),3)</f>
        <v>0</v>
      </c>
      <c r="L1722" s="259">
        <f>ROUND(SUMIF('VGT-Bewegungsdaten'!B:B,$A1722,'VGT-Bewegungsdaten'!E:E),5)</f>
        <v>0</v>
      </c>
      <c r="N1722" s="298" t="s">
        <v>4918</v>
      </c>
      <c r="O1722" s="298" t="s">
        <v>4925</v>
      </c>
      <c r="P1722" s="261">
        <f>ROUND(SUMIF('AV-Bewegungsdaten'!B:B,A1722,'AV-Bewegungsdaten'!D:D),3)</f>
        <v>0</v>
      </c>
      <c r="Q1722" s="259">
        <f>ROUND(SUMIF('AV-Bewegungsdaten'!B:B,$A1722,'AV-Bewegungsdaten'!E:E),5)</f>
        <v>0</v>
      </c>
      <c r="S1722" s="444"/>
      <c r="T1722" s="444"/>
      <c r="U1722" s="261">
        <f>ROUND(SUMIF('DV-Bewegungsdaten'!B:B,A1722,'DV-Bewegungsdaten'!D:D),3)</f>
        <v>0</v>
      </c>
      <c r="V1722" s="259">
        <f>ROUND(SUMIF('DV-Bewegungsdaten'!B:B,A1722,'DV-Bewegungsdaten'!E:E),5)</f>
        <v>0</v>
      </c>
      <c r="X1722" s="444"/>
      <c r="Y1722" s="444"/>
      <c r="AK1722" s="305"/>
    </row>
    <row r="1723" spans="1:37" ht="15" customHeight="1" x14ac:dyDescent="0.25">
      <c r="A1723" s="103" t="s">
        <v>2823</v>
      </c>
      <c r="B1723" s="101" t="s">
        <v>2068</v>
      </c>
      <c r="C1723" s="101" t="s">
        <v>3992</v>
      </c>
      <c r="D1723" s="101" t="s">
        <v>2687</v>
      </c>
      <c r="E1723" s="101" t="s">
        <v>2536</v>
      </c>
      <c r="F1723" s="102">
        <v>26.64</v>
      </c>
      <c r="G1723" s="102">
        <v>26.84</v>
      </c>
      <c r="H1723" s="102">
        <v>21.31</v>
      </c>
      <c r="I1723" s="102"/>
      <c r="J1723" s="445"/>
      <c r="K1723" s="258">
        <f>ROUND(SUMIF('VGT-Bewegungsdaten'!B:B,A1723,'VGT-Bewegungsdaten'!D:D),3)</f>
        <v>0</v>
      </c>
      <c r="L1723" s="259">
        <f>ROUND(SUMIF('VGT-Bewegungsdaten'!B:B,$A1723,'VGT-Bewegungsdaten'!E:E),5)</f>
        <v>0</v>
      </c>
      <c r="N1723" s="298" t="s">
        <v>4918</v>
      </c>
      <c r="O1723" s="298" t="s">
        <v>4925</v>
      </c>
      <c r="P1723" s="261">
        <f>ROUND(SUMIF('AV-Bewegungsdaten'!B:B,A1723,'AV-Bewegungsdaten'!D:D),3)</f>
        <v>0</v>
      </c>
      <c r="Q1723" s="259">
        <f>ROUND(SUMIF('AV-Bewegungsdaten'!B:B,$A1723,'AV-Bewegungsdaten'!E:E),5)</f>
        <v>0</v>
      </c>
      <c r="S1723" s="444"/>
      <c r="T1723" s="444"/>
      <c r="U1723" s="261">
        <f>ROUND(SUMIF('DV-Bewegungsdaten'!B:B,A1723,'DV-Bewegungsdaten'!D:D),3)</f>
        <v>0</v>
      </c>
      <c r="V1723" s="259">
        <f>ROUND(SUMIF('DV-Bewegungsdaten'!B:B,A1723,'DV-Bewegungsdaten'!E:E),5)</f>
        <v>0</v>
      </c>
      <c r="X1723" s="444"/>
      <c r="Y1723" s="444"/>
      <c r="AK1723" s="305"/>
    </row>
    <row r="1724" spans="1:37" ht="15" customHeight="1" x14ac:dyDescent="0.25">
      <c r="A1724" s="103" t="s">
        <v>3565</v>
      </c>
      <c r="B1724" s="101" t="s">
        <v>2068</v>
      </c>
      <c r="C1724" s="101" t="s">
        <v>3992</v>
      </c>
      <c r="D1724" s="101" t="s">
        <v>3428</v>
      </c>
      <c r="E1724" s="101" t="s">
        <v>3279</v>
      </c>
      <c r="F1724" s="102">
        <v>25.61</v>
      </c>
      <c r="G1724" s="102">
        <v>25.81</v>
      </c>
      <c r="H1724" s="102">
        <v>20.49</v>
      </c>
      <c r="I1724" s="102"/>
      <c r="J1724" s="445"/>
      <c r="K1724" s="258">
        <f>ROUND(SUMIF('VGT-Bewegungsdaten'!B:B,A1724,'VGT-Bewegungsdaten'!D:D),3)</f>
        <v>0</v>
      </c>
      <c r="L1724" s="259">
        <f>ROUND(SUMIF('VGT-Bewegungsdaten'!B:B,$A1724,'VGT-Bewegungsdaten'!E:E),5)</f>
        <v>0</v>
      </c>
      <c r="N1724" s="298" t="s">
        <v>4918</v>
      </c>
      <c r="O1724" s="298" t="s">
        <v>4925</v>
      </c>
      <c r="P1724" s="261">
        <f>ROUND(SUMIF('AV-Bewegungsdaten'!B:B,A1724,'AV-Bewegungsdaten'!D:D),3)</f>
        <v>0</v>
      </c>
      <c r="Q1724" s="259">
        <f>ROUND(SUMIF('AV-Bewegungsdaten'!B:B,$A1724,'AV-Bewegungsdaten'!E:E),5)</f>
        <v>0</v>
      </c>
      <c r="S1724" s="444"/>
      <c r="T1724" s="444"/>
      <c r="U1724" s="261">
        <f>ROUND(SUMIF('DV-Bewegungsdaten'!B:B,A1724,'DV-Bewegungsdaten'!D:D),3)</f>
        <v>0</v>
      </c>
      <c r="V1724" s="259">
        <f>ROUND(SUMIF('DV-Bewegungsdaten'!B:B,A1724,'DV-Bewegungsdaten'!E:E),5)</f>
        <v>0</v>
      </c>
      <c r="X1724" s="444"/>
      <c r="Y1724" s="444"/>
      <c r="AK1724" s="305"/>
    </row>
    <row r="1725" spans="1:37" ht="15" customHeight="1" x14ac:dyDescent="0.25">
      <c r="A1725" s="103" t="s">
        <v>3566</v>
      </c>
      <c r="B1725" s="101" t="s">
        <v>2068</v>
      </c>
      <c r="C1725" s="101" t="s">
        <v>3992</v>
      </c>
      <c r="D1725" s="101" t="s">
        <v>3430</v>
      </c>
      <c r="E1725" s="101" t="s">
        <v>3279</v>
      </c>
      <c r="F1725" s="102">
        <v>26.61</v>
      </c>
      <c r="G1725" s="102">
        <v>26.81</v>
      </c>
      <c r="H1725" s="102">
        <v>21.29</v>
      </c>
      <c r="I1725" s="102"/>
      <c r="J1725" s="445"/>
      <c r="K1725" s="258">
        <f>ROUND(SUMIF('VGT-Bewegungsdaten'!B:B,A1725,'VGT-Bewegungsdaten'!D:D),3)</f>
        <v>0</v>
      </c>
      <c r="L1725" s="259">
        <f>ROUND(SUMIF('VGT-Bewegungsdaten'!B:B,$A1725,'VGT-Bewegungsdaten'!E:E),5)</f>
        <v>0</v>
      </c>
      <c r="N1725" s="298" t="s">
        <v>4918</v>
      </c>
      <c r="O1725" s="298" t="s">
        <v>4925</v>
      </c>
      <c r="P1725" s="261">
        <f>ROUND(SUMIF('AV-Bewegungsdaten'!B:B,A1725,'AV-Bewegungsdaten'!D:D),3)</f>
        <v>0</v>
      </c>
      <c r="Q1725" s="259">
        <f>ROUND(SUMIF('AV-Bewegungsdaten'!B:B,$A1725,'AV-Bewegungsdaten'!E:E),5)</f>
        <v>0</v>
      </c>
      <c r="S1725" s="444"/>
      <c r="T1725" s="444"/>
      <c r="U1725" s="261">
        <f>ROUND(SUMIF('DV-Bewegungsdaten'!B:B,A1725,'DV-Bewegungsdaten'!D:D),3)</f>
        <v>0</v>
      </c>
      <c r="V1725" s="259">
        <f>ROUND(SUMIF('DV-Bewegungsdaten'!B:B,A1725,'DV-Bewegungsdaten'!E:E),5)</f>
        <v>0</v>
      </c>
      <c r="X1725" s="444"/>
      <c r="Y1725" s="444"/>
      <c r="AK1725" s="305"/>
    </row>
    <row r="1726" spans="1:37" ht="15" customHeight="1" x14ac:dyDescent="0.25">
      <c r="A1726" s="103" t="s">
        <v>4328</v>
      </c>
      <c r="B1726" s="101" t="s">
        <v>2068</v>
      </c>
      <c r="C1726" s="101" t="s">
        <v>3992</v>
      </c>
      <c r="D1726" s="101" t="s">
        <v>4190</v>
      </c>
      <c r="E1726" s="101" t="s">
        <v>4040</v>
      </c>
      <c r="F1726" s="102">
        <v>25.58</v>
      </c>
      <c r="G1726" s="102">
        <v>25.779999999999998</v>
      </c>
      <c r="H1726" s="102">
        <v>20.46</v>
      </c>
      <c r="I1726" s="102"/>
      <c r="J1726" s="445"/>
      <c r="K1726" s="258">
        <f>ROUND(SUMIF('VGT-Bewegungsdaten'!B:B,A1726,'VGT-Bewegungsdaten'!D:D),3)</f>
        <v>0</v>
      </c>
      <c r="L1726" s="259">
        <f>ROUND(SUMIF('VGT-Bewegungsdaten'!B:B,$A1726,'VGT-Bewegungsdaten'!E:E),5)</f>
        <v>0</v>
      </c>
      <c r="N1726" s="298" t="s">
        <v>4918</v>
      </c>
      <c r="O1726" s="298" t="s">
        <v>4925</v>
      </c>
      <c r="P1726" s="261">
        <f>ROUND(SUMIF('AV-Bewegungsdaten'!B:B,A1726,'AV-Bewegungsdaten'!D:D),3)</f>
        <v>0</v>
      </c>
      <c r="Q1726" s="259">
        <f>ROUND(SUMIF('AV-Bewegungsdaten'!B:B,$A1726,'AV-Bewegungsdaten'!E:E),5)</f>
        <v>0</v>
      </c>
      <c r="S1726" s="444"/>
      <c r="T1726" s="444"/>
      <c r="U1726" s="261">
        <f>ROUND(SUMIF('DV-Bewegungsdaten'!B:B,A1726,'DV-Bewegungsdaten'!D:D),3)</f>
        <v>0</v>
      </c>
      <c r="V1726" s="259">
        <f>ROUND(SUMIF('DV-Bewegungsdaten'!B:B,A1726,'DV-Bewegungsdaten'!E:E),5)</f>
        <v>0</v>
      </c>
      <c r="X1726" s="444"/>
      <c r="Y1726" s="444"/>
      <c r="AK1726" s="305"/>
    </row>
    <row r="1727" spans="1:37" ht="15" customHeight="1" x14ac:dyDescent="0.25">
      <c r="A1727" s="103" t="s">
        <v>4329</v>
      </c>
      <c r="B1727" s="101" t="s">
        <v>2068</v>
      </c>
      <c r="C1727" s="101" t="s">
        <v>3992</v>
      </c>
      <c r="D1727" s="101" t="s">
        <v>4192</v>
      </c>
      <c r="E1727" s="101" t="s">
        <v>4040</v>
      </c>
      <c r="F1727" s="102">
        <v>26.58</v>
      </c>
      <c r="G1727" s="102">
        <v>26.779999999999998</v>
      </c>
      <c r="H1727" s="102">
        <v>21.26</v>
      </c>
      <c r="I1727" s="102"/>
      <c r="J1727" s="445"/>
      <c r="K1727" s="258">
        <f>ROUND(SUMIF('VGT-Bewegungsdaten'!B:B,A1727,'VGT-Bewegungsdaten'!D:D),3)</f>
        <v>0</v>
      </c>
      <c r="L1727" s="259">
        <f>ROUND(SUMIF('VGT-Bewegungsdaten'!B:B,$A1727,'VGT-Bewegungsdaten'!E:E),5)</f>
        <v>0</v>
      </c>
      <c r="N1727" s="298" t="s">
        <v>4918</v>
      </c>
      <c r="O1727" s="298" t="s">
        <v>4925</v>
      </c>
      <c r="P1727" s="261">
        <f>ROUND(SUMIF('AV-Bewegungsdaten'!B:B,A1727,'AV-Bewegungsdaten'!D:D),3)</f>
        <v>0</v>
      </c>
      <c r="Q1727" s="259">
        <f>ROUND(SUMIF('AV-Bewegungsdaten'!B:B,$A1727,'AV-Bewegungsdaten'!E:E),5)</f>
        <v>0</v>
      </c>
      <c r="S1727" s="444"/>
      <c r="T1727" s="444"/>
      <c r="U1727" s="261">
        <f>ROUND(SUMIF('DV-Bewegungsdaten'!B:B,A1727,'DV-Bewegungsdaten'!D:D),3)</f>
        <v>0</v>
      </c>
      <c r="V1727" s="259">
        <f>ROUND(SUMIF('DV-Bewegungsdaten'!B:B,A1727,'DV-Bewegungsdaten'!E:E),5)</f>
        <v>0</v>
      </c>
      <c r="X1727" s="444"/>
      <c r="Y1727" s="444"/>
      <c r="AK1727" s="305"/>
    </row>
    <row r="1728" spans="1:37" ht="15" customHeight="1" x14ac:dyDescent="0.25">
      <c r="A1728" s="103" t="s">
        <v>427</v>
      </c>
      <c r="B1728" s="101" t="s">
        <v>2068</v>
      </c>
      <c r="C1728" s="101" t="s">
        <v>3992</v>
      </c>
      <c r="D1728" s="101" t="s">
        <v>1930</v>
      </c>
      <c r="E1728" s="101" t="s">
        <v>1533</v>
      </c>
      <c r="F1728" s="102">
        <v>25.67</v>
      </c>
      <c r="G1728" s="102">
        <v>25.87</v>
      </c>
      <c r="H1728" s="102">
        <v>20.54</v>
      </c>
      <c r="I1728" s="102"/>
      <c r="J1728" s="445"/>
      <c r="K1728" s="258">
        <f>ROUND(SUMIF('VGT-Bewegungsdaten'!B:B,A1728,'VGT-Bewegungsdaten'!D:D),3)</f>
        <v>0</v>
      </c>
      <c r="L1728" s="259">
        <f>ROUND(SUMIF('VGT-Bewegungsdaten'!B:B,$A1728,'VGT-Bewegungsdaten'!E:E),5)</f>
        <v>0</v>
      </c>
      <c r="N1728" s="298" t="s">
        <v>4918</v>
      </c>
      <c r="O1728" s="298" t="s">
        <v>4925</v>
      </c>
      <c r="P1728" s="261">
        <f>ROUND(SUMIF('AV-Bewegungsdaten'!B:B,A1728,'AV-Bewegungsdaten'!D:D),3)</f>
        <v>0</v>
      </c>
      <c r="Q1728" s="259">
        <f>ROUND(SUMIF('AV-Bewegungsdaten'!B:B,$A1728,'AV-Bewegungsdaten'!E:E),5)</f>
        <v>0</v>
      </c>
      <c r="S1728" s="444"/>
      <c r="T1728" s="444"/>
      <c r="U1728" s="261">
        <f>ROUND(SUMIF('DV-Bewegungsdaten'!B:B,A1728,'DV-Bewegungsdaten'!D:D),3)</f>
        <v>0</v>
      </c>
      <c r="V1728" s="259">
        <f>ROUND(SUMIF('DV-Bewegungsdaten'!B:B,A1728,'DV-Bewegungsdaten'!E:E),5)</f>
        <v>0</v>
      </c>
      <c r="X1728" s="444"/>
      <c r="Y1728" s="444"/>
      <c r="AK1728" s="305"/>
    </row>
    <row r="1729" spans="1:37" ht="15" customHeight="1" x14ac:dyDescent="0.25">
      <c r="A1729" s="103" t="s">
        <v>431</v>
      </c>
      <c r="B1729" s="101" t="s">
        <v>2068</v>
      </c>
      <c r="C1729" s="101" t="s">
        <v>3992</v>
      </c>
      <c r="D1729" s="101" t="s">
        <v>1938</v>
      </c>
      <c r="E1729" s="101" t="s">
        <v>1533</v>
      </c>
      <c r="F1729" s="102">
        <v>26.67</v>
      </c>
      <c r="G1729" s="102">
        <v>26.87</v>
      </c>
      <c r="H1729" s="102">
        <v>21.34</v>
      </c>
      <c r="I1729" s="102"/>
      <c r="J1729" s="445"/>
      <c r="K1729" s="258">
        <f>ROUND(SUMIF('VGT-Bewegungsdaten'!B:B,A1729,'VGT-Bewegungsdaten'!D:D),3)</f>
        <v>0</v>
      </c>
      <c r="L1729" s="259">
        <f>ROUND(SUMIF('VGT-Bewegungsdaten'!B:B,$A1729,'VGT-Bewegungsdaten'!E:E),5)</f>
        <v>0</v>
      </c>
      <c r="N1729" s="298" t="s">
        <v>4918</v>
      </c>
      <c r="O1729" s="298" t="s">
        <v>4925</v>
      </c>
      <c r="P1729" s="261">
        <f>ROUND(SUMIF('AV-Bewegungsdaten'!B:B,A1729,'AV-Bewegungsdaten'!D:D),3)</f>
        <v>0</v>
      </c>
      <c r="Q1729" s="259">
        <f>ROUND(SUMIF('AV-Bewegungsdaten'!B:B,$A1729,'AV-Bewegungsdaten'!E:E),5)</f>
        <v>0</v>
      </c>
      <c r="S1729" s="444"/>
      <c r="T1729" s="444"/>
      <c r="U1729" s="261">
        <f>ROUND(SUMIF('DV-Bewegungsdaten'!B:B,A1729,'DV-Bewegungsdaten'!D:D),3)</f>
        <v>0</v>
      </c>
      <c r="V1729" s="259">
        <f>ROUND(SUMIF('DV-Bewegungsdaten'!B:B,A1729,'DV-Bewegungsdaten'!E:E),5)</f>
        <v>0</v>
      </c>
      <c r="X1729" s="444"/>
      <c r="Y1729" s="444"/>
      <c r="AK1729" s="305"/>
    </row>
    <row r="1730" spans="1:37" ht="15" customHeight="1" x14ac:dyDescent="0.25">
      <c r="A1730" s="103" t="s">
        <v>426</v>
      </c>
      <c r="B1730" s="101" t="s">
        <v>2068</v>
      </c>
      <c r="C1730" s="101" t="s">
        <v>3992</v>
      </c>
      <c r="D1730" s="101" t="s">
        <v>1928</v>
      </c>
      <c r="E1730" s="101" t="s">
        <v>2446</v>
      </c>
      <c r="F1730" s="102">
        <v>24.67</v>
      </c>
      <c r="G1730" s="102">
        <v>24.87</v>
      </c>
      <c r="H1730" s="102">
        <v>19.739999999999998</v>
      </c>
      <c r="I1730" s="102"/>
      <c r="J1730" s="445"/>
      <c r="K1730" s="258">
        <f>ROUND(SUMIF('VGT-Bewegungsdaten'!B:B,A1730,'VGT-Bewegungsdaten'!D:D),3)</f>
        <v>0</v>
      </c>
      <c r="L1730" s="259">
        <f>ROUND(SUMIF('VGT-Bewegungsdaten'!B:B,$A1730,'VGT-Bewegungsdaten'!E:E),5)</f>
        <v>0</v>
      </c>
      <c r="N1730" s="298" t="s">
        <v>4918</v>
      </c>
      <c r="O1730" s="298" t="s">
        <v>4925</v>
      </c>
      <c r="P1730" s="261">
        <f>ROUND(SUMIF('AV-Bewegungsdaten'!B:B,A1730,'AV-Bewegungsdaten'!D:D),3)</f>
        <v>0</v>
      </c>
      <c r="Q1730" s="259">
        <f>ROUND(SUMIF('AV-Bewegungsdaten'!B:B,$A1730,'AV-Bewegungsdaten'!E:E),5)</f>
        <v>0</v>
      </c>
      <c r="S1730" s="444"/>
      <c r="T1730" s="444"/>
      <c r="U1730" s="261">
        <f>ROUND(SUMIF('DV-Bewegungsdaten'!B:B,A1730,'DV-Bewegungsdaten'!D:D),3)</f>
        <v>0</v>
      </c>
      <c r="V1730" s="259">
        <f>ROUND(SUMIF('DV-Bewegungsdaten'!B:B,A1730,'DV-Bewegungsdaten'!E:E),5)</f>
        <v>0</v>
      </c>
      <c r="X1730" s="444"/>
      <c r="Y1730" s="444"/>
      <c r="AK1730" s="305"/>
    </row>
    <row r="1731" spans="1:37" ht="15" customHeight="1" x14ac:dyDescent="0.25">
      <c r="A1731" s="103" t="s">
        <v>430</v>
      </c>
      <c r="B1731" s="101" t="s">
        <v>2068</v>
      </c>
      <c r="C1731" s="101" t="s">
        <v>3992</v>
      </c>
      <c r="D1731" s="101" t="s">
        <v>1936</v>
      </c>
      <c r="E1731" s="101" t="s">
        <v>2446</v>
      </c>
      <c r="F1731" s="102">
        <v>25.67</v>
      </c>
      <c r="G1731" s="102">
        <v>25.87</v>
      </c>
      <c r="H1731" s="102">
        <v>20.54</v>
      </c>
      <c r="I1731" s="102"/>
      <c r="J1731" s="445"/>
      <c r="K1731" s="258">
        <f>ROUND(SUMIF('VGT-Bewegungsdaten'!B:B,A1731,'VGT-Bewegungsdaten'!D:D),3)</f>
        <v>0</v>
      </c>
      <c r="L1731" s="259">
        <f>ROUND(SUMIF('VGT-Bewegungsdaten'!B:B,$A1731,'VGT-Bewegungsdaten'!E:E),5)</f>
        <v>0</v>
      </c>
      <c r="N1731" s="298" t="s">
        <v>4918</v>
      </c>
      <c r="O1731" s="298" t="s">
        <v>4925</v>
      </c>
      <c r="P1731" s="261">
        <f>ROUND(SUMIF('AV-Bewegungsdaten'!B:B,A1731,'AV-Bewegungsdaten'!D:D),3)</f>
        <v>0</v>
      </c>
      <c r="Q1731" s="259">
        <f>ROUND(SUMIF('AV-Bewegungsdaten'!B:B,$A1731,'AV-Bewegungsdaten'!E:E),5)</f>
        <v>0</v>
      </c>
      <c r="S1731" s="444"/>
      <c r="T1731" s="444"/>
      <c r="U1731" s="261">
        <f>ROUND(SUMIF('DV-Bewegungsdaten'!B:B,A1731,'DV-Bewegungsdaten'!D:D),3)</f>
        <v>0</v>
      </c>
      <c r="V1731" s="259">
        <f>ROUND(SUMIF('DV-Bewegungsdaten'!B:B,A1731,'DV-Bewegungsdaten'!E:E),5)</f>
        <v>0</v>
      </c>
      <c r="X1731" s="444"/>
      <c r="Y1731" s="444"/>
      <c r="AK1731" s="305"/>
    </row>
    <row r="1732" spans="1:37" ht="15" customHeight="1" x14ac:dyDescent="0.25">
      <c r="A1732" s="103" t="s">
        <v>429</v>
      </c>
      <c r="B1732" s="101" t="s">
        <v>2068</v>
      </c>
      <c r="C1732" s="101" t="s">
        <v>3992</v>
      </c>
      <c r="D1732" s="101" t="s">
        <v>1934</v>
      </c>
      <c r="E1732" s="101" t="s">
        <v>2443</v>
      </c>
      <c r="F1732" s="102">
        <v>23.67</v>
      </c>
      <c r="G1732" s="102">
        <v>23.87</v>
      </c>
      <c r="H1732" s="102">
        <v>18.940000000000001</v>
      </c>
      <c r="I1732" s="102"/>
      <c r="J1732" s="445"/>
      <c r="K1732" s="258">
        <f>ROUND(SUMIF('VGT-Bewegungsdaten'!B:B,A1732,'VGT-Bewegungsdaten'!D:D),3)</f>
        <v>0</v>
      </c>
      <c r="L1732" s="259">
        <f>ROUND(SUMIF('VGT-Bewegungsdaten'!B:B,$A1732,'VGT-Bewegungsdaten'!E:E),5)</f>
        <v>0</v>
      </c>
      <c r="N1732" s="298" t="s">
        <v>4918</v>
      </c>
      <c r="O1732" s="298" t="s">
        <v>4925</v>
      </c>
      <c r="P1732" s="261">
        <f>ROUND(SUMIF('AV-Bewegungsdaten'!B:B,A1732,'AV-Bewegungsdaten'!D:D),3)</f>
        <v>0</v>
      </c>
      <c r="Q1732" s="259">
        <f>ROUND(SUMIF('AV-Bewegungsdaten'!B:B,$A1732,'AV-Bewegungsdaten'!E:E),5)</f>
        <v>0</v>
      </c>
      <c r="S1732" s="444"/>
      <c r="T1732" s="444"/>
      <c r="U1732" s="261">
        <f>ROUND(SUMIF('DV-Bewegungsdaten'!B:B,A1732,'DV-Bewegungsdaten'!D:D),3)</f>
        <v>0</v>
      </c>
      <c r="V1732" s="259">
        <f>ROUND(SUMIF('DV-Bewegungsdaten'!B:B,A1732,'DV-Bewegungsdaten'!E:E),5)</f>
        <v>0</v>
      </c>
      <c r="X1732" s="444"/>
      <c r="Y1732" s="444"/>
      <c r="AK1732" s="305"/>
    </row>
    <row r="1733" spans="1:37" ht="15" customHeight="1" x14ac:dyDescent="0.25">
      <c r="A1733" s="103" t="s">
        <v>384</v>
      </c>
      <c r="B1733" s="101" t="s">
        <v>2068</v>
      </c>
      <c r="C1733" s="101" t="s">
        <v>3992</v>
      </c>
      <c r="D1733" s="101" t="s">
        <v>1584</v>
      </c>
      <c r="E1733" s="101" t="s">
        <v>1536</v>
      </c>
      <c r="F1733" s="102">
        <v>23.67</v>
      </c>
      <c r="G1733" s="102">
        <v>23.87</v>
      </c>
      <c r="H1733" s="102">
        <v>18.940000000000001</v>
      </c>
      <c r="I1733" s="102"/>
      <c r="J1733" s="445"/>
      <c r="K1733" s="258">
        <f>ROUND(SUMIF('VGT-Bewegungsdaten'!B:B,A1733,'VGT-Bewegungsdaten'!D:D),3)</f>
        <v>0</v>
      </c>
      <c r="L1733" s="259">
        <f>ROUND(SUMIF('VGT-Bewegungsdaten'!B:B,$A1733,'VGT-Bewegungsdaten'!E:E),5)</f>
        <v>0</v>
      </c>
      <c r="N1733" s="298" t="s">
        <v>4918</v>
      </c>
      <c r="O1733" s="298" t="s">
        <v>4925</v>
      </c>
      <c r="P1733" s="261">
        <f>ROUND(SUMIF('AV-Bewegungsdaten'!B:B,A1733,'AV-Bewegungsdaten'!D:D),3)</f>
        <v>0</v>
      </c>
      <c r="Q1733" s="259">
        <f>ROUND(SUMIF('AV-Bewegungsdaten'!B:B,$A1733,'AV-Bewegungsdaten'!E:E),5)</f>
        <v>0</v>
      </c>
      <c r="S1733" s="444"/>
      <c r="T1733" s="444"/>
      <c r="U1733" s="261">
        <f>ROUND(SUMIF('DV-Bewegungsdaten'!B:B,A1733,'DV-Bewegungsdaten'!D:D),3)</f>
        <v>0</v>
      </c>
      <c r="V1733" s="259">
        <f>ROUND(SUMIF('DV-Bewegungsdaten'!B:B,A1733,'DV-Bewegungsdaten'!E:E),5)</f>
        <v>0</v>
      </c>
      <c r="X1733" s="444"/>
      <c r="Y1733" s="444"/>
      <c r="AK1733" s="305"/>
    </row>
    <row r="1734" spans="1:37" ht="15" customHeight="1" x14ac:dyDescent="0.25">
      <c r="A1734" s="103" t="s">
        <v>388</v>
      </c>
      <c r="B1734" s="101" t="s">
        <v>2068</v>
      </c>
      <c r="C1734" s="101" t="s">
        <v>3992</v>
      </c>
      <c r="D1734" s="101" t="s">
        <v>1590</v>
      </c>
      <c r="E1734" s="101" t="s">
        <v>1536</v>
      </c>
      <c r="F1734" s="102">
        <v>24.67</v>
      </c>
      <c r="G1734" s="102">
        <v>24.87</v>
      </c>
      <c r="H1734" s="102">
        <v>19.739999999999998</v>
      </c>
      <c r="I1734" s="102"/>
      <c r="J1734" s="445"/>
      <c r="K1734" s="258">
        <f>ROUND(SUMIF('VGT-Bewegungsdaten'!B:B,A1734,'VGT-Bewegungsdaten'!D:D),3)</f>
        <v>0</v>
      </c>
      <c r="L1734" s="259">
        <f>ROUND(SUMIF('VGT-Bewegungsdaten'!B:B,$A1734,'VGT-Bewegungsdaten'!E:E),5)</f>
        <v>0</v>
      </c>
      <c r="N1734" s="298" t="s">
        <v>4918</v>
      </c>
      <c r="O1734" s="298" t="s">
        <v>4925</v>
      </c>
      <c r="P1734" s="261">
        <f>ROUND(SUMIF('AV-Bewegungsdaten'!B:B,A1734,'AV-Bewegungsdaten'!D:D),3)</f>
        <v>0</v>
      </c>
      <c r="Q1734" s="259">
        <f>ROUND(SUMIF('AV-Bewegungsdaten'!B:B,$A1734,'AV-Bewegungsdaten'!E:E),5)</f>
        <v>0</v>
      </c>
      <c r="S1734" s="444"/>
      <c r="T1734" s="444"/>
      <c r="U1734" s="261">
        <f>ROUND(SUMIF('DV-Bewegungsdaten'!B:B,A1734,'DV-Bewegungsdaten'!D:D),3)</f>
        <v>0</v>
      </c>
      <c r="V1734" s="259">
        <f>ROUND(SUMIF('DV-Bewegungsdaten'!B:B,A1734,'DV-Bewegungsdaten'!E:E),5)</f>
        <v>0</v>
      </c>
      <c r="X1734" s="444"/>
      <c r="Y1734" s="444"/>
      <c r="AK1734" s="305"/>
    </row>
    <row r="1735" spans="1:37" ht="15" customHeight="1" x14ac:dyDescent="0.25">
      <c r="A1735" s="103" t="s">
        <v>2810</v>
      </c>
      <c r="B1735" s="101" t="s">
        <v>2068</v>
      </c>
      <c r="C1735" s="101" t="s">
        <v>3992</v>
      </c>
      <c r="D1735" s="101" t="s">
        <v>2552</v>
      </c>
      <c r="E1735" s="101" t="s">
        <v>2536</v>
      </c>
      <c r="F1735" s="102">
        <v>23.64</v>
      </c>
      <c r="G1735" s="102">
        <v>23.84</v>
      </c>
      <c r="H1735" s="102">
        <v>18.91</v>
      </c>
      <c r="I1735" s="102"/>
      <c r="J1735" s="445"/>
      <c r="K1735" s="258">
        <f>ROUND(SUMIF('VGT-Bewegungsdaten'!B:B,A1735,'VGT-Bewegungsdaten'!D:D),3)</f>
        <v>0</v>
      </c>
      <c r="L1735" s="259">
        <f>ROUND(SUMIF('VGT-Bewegungsdaten'!B:B,$A1735,'VGT-Bewegungsdaten'!E:E),5)</f>
        <v>0</v>
      </c>
      <c r="N1735" s="298" t="s">
        <v>4918</v>
      </c>
      <c r="O1735" s="298" t="s">
        <v>4925</v>
      </c>
      <c r="P1735" s="261">
        <f>ROUND(SUMIF('AV-Bewegungsdaten'!B:B,A1735,'AV-Bewegungsdaten'!D:D),3)</f>
        <v>0</v>
      </c>
      <c r="Q1735" s="259">
        <f>ROUND(SUMIF('AV-Bewegungsdaten'!B:B,$A1735,'AV-Bewegungsdaten'!E:E),5)</f>
        <v>0</v>
      </c>
      <c r="S1735" s="444"/>
      <c r="T1735" s="444"/>
      <c r="U1735" s="261">
        <f>ROUND(SUMIF('DV-Bewegungsdaten'!B:B,A1735,'DV-Bewegungsdaten'!D:D),3)</f>
        <v>0</v>
      </c>
      <c r="V1735" s="259">
        <f>ROUND(SUMIF('DV-Bewegungsdaten'!B:B,A1735,'DV-Bewegungsdaten'!E:E),5)</f>
        <v>0</v>
      </c>
      <c r="X1735" s="444"/>
      <c r="Y1735" s="444"/>
      <c r="AK1735" s="305"/>
    </row>
    <row r="1736" spans="1:37" ht="15" customHeight="1" x14ac:dyDescent="0.25">
      <c r="A1736" s="103" t="s">
        <v>2811</v>
      </c>
      <c r="B1736" s="101" t="s">
        <v>2068</v>
      </c>
      <c r="C1736" s="101" t="s">
        <v>3992</v>
      </c>
      <c r="D1736" s="101" t="s">
        <v>2554</v>
      </c>
      <c r="E1736" s="101" t="s">
        <v>2536</v>
      </c>
      <c r="F1736" s="102">
        <v>24.64</v>
      </c>
      <c r="G1736" s="102">
        <v>24.84</v>
      </c>
      <c r="H1736" s="102">
        <v>19.71</v>
      </c>
      <c r="I1736" s="102"/>
      <c r="J1736" s="445"/>
      <c r="K1736" s="258">
        <f>ROUND(SUMIF('VGT-Bewegungsdaten'!B:B,A1736,'VGT-Bewegungsdaten'!D:D),3)</f>
        <v>0</v>
      </c>
      <c r="L1736" s="259">
        <f>ROUND(SUMIF('VGT-Bewegungsdaten'!B:B,$A1736,'VGT-Bewegungsdaten'!E:E),5)</f>
        <v>0</v>
      </c>
      <c r="N1736" s="298" t="s">
        <v>4918</v>
      </c>
      <c r="O1736" s="298" t="s">
        <v>4925</v>
      </c>
      <c r="P1736" s="261">
        <f>ROUND(SUMIF('AV-Bewegungsdaten'!B:B,A1736,'AV-Bewegungsdaten'!D:D),3)</f>
        <v>0</v>
      </c>
      <c r="Q1736" s="259">
        <f>ROUND(SUMIF('AV-Bewegungsdaten'!B:B,$A1736,'AV-Bewegungsdaten'!E:E),5)</f>
        <v>0</v>
      </c>
      <c r="S1736" s="444"/>
      <c r="T1736" s="444"/>
      <c r="U1736" s="261">
        <f>ROUND(SUMIF('DV-Bewegungsdaten'!B:B,A1736,'DV-Bewegungsdaten'!D:D),3)</f>
        <v>0</v>
      </c>
      <c r="V1736" s="259">
        <f>ROUND(SUMIF('DV-Bewegungsdaten'!B:B,A1736,'DV-Bewegungsdaten'!E:E),5)</f>
        <v>0</v>
      </c>
      <c r="X1736" s="444"/>
      <c r="Y1736" s="444"/>
      <c r="AK1736" s="305"/>
    </row>
    <row r="1737" spans="1:37" ht="15" customHeight="1" x14ac:dyDescent="0.25">
      <c r="A1737" s="103" t="s">
        <v>3553</v>
      </c>
      <c r="B1737" s="101" t="s">
        <v>2068</v>
      </c>
      <c r="C1737" s="101" t="s">
        <v>3992</v>
      </c>
      <c r="D1737" s="101" t="s">
        <v>3295</v>
      </c>
      <c r="E1737" s="101" t="s">
        <v>3279</v>
      </c>
      <c r="F1737" s="102">
        <v>23.61</v>
      </c>
      <c r="G1737" s="102">
        <v>23.81</v>
      </c>
      <c r="H1737" s="102">
        <v>18.89</v>
      </c>
      <c r="I1737" s="102"/>
      <c r="J1737" s="445"/>
      <c r="K1737" s="258">
        <f>ROUND(SUMIF('VGT-Bewegungsdaten'!B:B,A1737,'VGT-Bewegungsdaten'!D:D),3)</f>
        <v>0</v>
      </c>
      <c r="L1737" s="259">
        <f>ROUND(SUMIF('VGT-Bewegungsdaten'!B:B,$A1737,'VGT-Bewegungsdaten'!E:E),5)</f>
        <v>0</v>
      </c>
      <c r="N1737" s="298" t="s">
        <v>4918</v>
      </c>
      <c r="O1737" s="298" t="s">
        <v>4925</v>
      </c>
      <c r="P1737" s="261">
        <f>ROUND(SUMIF('AV-Bewegungsdaten'!B:B,A1737,'AV-Bewegungsdaten'!D:D),3)</f>
        <v>0</v>
      </c>
      <c r="Q1737" s="259">
        <f>ROUND(SUMIF('AV-Bewegungsdaten'!B:B,$A1737,'AV-Bewegungsdaten'!E:E),5)</f>
        <v>0</v>
      </c>
      <c r="S1737" s="444"/>
      <c r="T1737" s="444"/>
      <c r="U1737" s="261">
        <f>ROUND(SUMIF('DV-Bewegungsdaten'!B:B,A1737,'DV-Bewegungsdaten'!D:D),3)</f>
        <v>0</v>
      </c>
      <c r="V1737" s="259">
        <f>ROUND(SUMIF('DV-Bewegungsdaten'!B:B,A1737,'DV-Bewegungsdaten'!E:E),5)</f>
        <v>0</v>
      </c>
      <c r="X1737" s="444"/>
      <c r="Y1737" s="444"/>
      <c r="AK1737" s="305"/>
    </row>
    <row r="1738" spans="1:37" ht="15" customHeight="1" x14ac:dyDescent="0.25">
      <c r="A1738" s="103" t="s">
        <v>3554</v>
      </c>
      <c r="B1738" s="101" t="s">
        <v>2068</v>
      </c>
      <c r="C1738" s="101" t="s">
        <v>3992</v>
      </c>
      <c r="D1738" s="101" t="s">
        <v>3297</v>
      </c>
      <c r="E1738" s="101" t="s">
        <v>3279</v>
      </c>
      <c r="F1738" s="102">
        <v>24.61</v>
      </c>
      <c r="G1738" s="102">
        <v>24.81</v>
      </c>
      <c r="H1738" s="102">
        <v>19.690000000000001</v>
      </c>
      <c r="I1738" s="102"/>
      <c r="J1738" s="445"/>
      <c r="K1738" s="258">
        <f>ROUND(SUMIF('VGT-Bewegungsdaten'!B:B,A1738,'VGT-Bewegungsdaten'!D:D),3)</f>
        <v>0</v>
      </c>
      <c r="L1738" s="259">
        <f>ROUND(SUMIF('VGT-Bewegungsdaten'!B:B,$A1738,'VGT-Bewegungsdaten'!E:E),5)</f>
        <v>0</v>
      </c>
      <c r="N1738" s="298" t="s">
        <v>4918</v>
      </c>
      <c r="O1738" s="298" t="s">
        <v>4925</v>
      </c>
      <c r="P1738" s="261">
        <f>ROUND(SUMIF('AV-Bewegungsdaten'!B:B,A1738,'AV-Bewegungsdaten'!D:D),3)</f>
        <v>0</v>
      </c>
      <c r="Q1738" s="259">
        <f>ROUND(SUMIF('AV-Bewegungsdaten'!B:B,$A1738,'AV-Bewegungsdaten'!E:E),5)</f>
        <v>0</v>
      </c>
      <c r="S1738" s="444"/>
      <c r="T1738" s="444"/>
      <c r="U1738" s="261">
        <f>ROUND(SUMIF('DV-Bewegungsdaten'!B:B,A1738,'DV-Bewegungsdaten'!D:D),3)</f>
        <v>0</v>
      </c>
      <c r="V1738" s="259">
        <f>ROUND(SUMIF('DV-Bewegungsdaten'!B:B,A1738,'DV-Bewegungsdaten'!E:E),5)</f>
        <v>0</v>
      </c>
      <c r="X1738" s="444"/>
      <c r="Y1738" s="444"/>
      <c r="AK1738" s="305"/>
    </row>
    <row r="1739" spans="1:37" ht="15" customHeight="1" x14ac:dyDescent="0.25">
      <c r="A1739" s="103" t="s">
        <v>4316</v>
      </c>
      <c r="B1739" s="101" t="s">
        <v>2068</v>
      </c>
      <c r="C1739" s="101" t="s">
        <v>3992</v>
      </c>
      <c r="D1739" s="101" t="s">
        <v>4056</v>
      </c>
      <c r="E1739" s="101" t="s">
        <v>4040</v>
      </c>
      <c r="F1739" s="102">
        <v>23.58</v>
      </c>
      <c r="G1739" s="102">
        <v>23.779999999999998</v>
      </c>
      <c r="H1739" s="102">
        <v>18.86</v>
      </c>
      <c r="I1739" s="102"/>
      <c r="J1739" s="445"/>
      <c r="K1739" s="258">
        <f>ROUND(SUMIF('VGT-Bewegungsdaten'!B:B,A1739,'VGT-Bewegungsdaten'!D:D),3)</f>
        <v>0</v>
      </c>
      <c r="L1739" s="259">
        <f>ROUND(SUMIF('VGT-Bewegungsdaten'!B:B,$A1739,'VGT-Bewegungsdaten'!E:E),5)</f>
        <v>0</v>
      </c>
      <c r="N1739" s="298" t="s">
        <v>4918</v>
      </c>
      <c r="O1739" s="298" t="s">
        <v>4925</v>
      </c>
      <c r="P1739" s="261">
        <f>ROUND(SUMIF('AV-Bewegungsdaten'!B:B,A1739,'AV-Bewegungsdaten'!D:D),3)</f>
        <v>0</v>
      </c>
      <c r="Q1739" s="259">
        <f>ROUND(SUMIF('AV-Bewegungsdaten'!B:B,$A1739,'AV-Bewegungsdaten'!E:E),5)</f>
        <v>0</v>
      </c>
      <c r="S1739" s="444"/>
      <c r="T1739" s="444"/>
      <c r="U1739" s="261">
        <f>ROUND(SUMIF('DV-Bewegungsdaten'!B:B,A1739,'DV-Bewegungsdaten'!D:D),3)</f>
        <v>0</v>
      </c>
      <c r="V1739" s="259">
        <f>ROUND(SUMIF('DV-Bewegungsdaten'!B:B,A1739,'DV-Bewegungsdaten'!E:E),5)</f>
        <v>0</v>
      </c>
      <c r="X1739" s="444"/>
      <c r="Y1739" s="444"/>
      <c r="AK1739" s="305"/>
    </row>
    <row r="1740" spans="1:37" ht="15" customHeight="1" x14ac:dyDescent="0.25">
      <c r="A1740" s="103" t="s">
        <v>4317</v>
      </c>
      <c r="B1740" s="101" t="s">
        <v>2068</v>
      </c>
      <c r="C1740" s="101" t="s">
        <v>3992</v>
      </c>
      <c r="D1740" s="101" t="s">
        <v>4058</v>
      </c>
      <c r="E1740" s="101" t="s">
        <v>4040</v>
      </c>
      <c r="F1740" s="102">
        <v>24.58</v>
      </c>
      <c r="G1740" s="102">
        <v>24.779999999999998</v>
      </c>
      <c r="H1740" s="102">
        <v>19.66</v>
      </c>
      <c r="I1740" s="102"/>
      <c r="J1740" s="445"/>
      <c r="K1740" s="258">
        <f>ROUND(SUMIF('VGT-Bewegungsdaten'!B:B,A1740,'VGT-Bewegungsdaten'!D:D),3)</f>
        <v>0</v>
      </c>
      <c r="L1740" s="259">
        <f>ROUND(SUMIF('VGT-Bewegungsdaten'!B:B,$A1740,'VGT-Bewegungsdaten'!E:E),5)</f>
        <v>0</v>
      </c>
      <c r="N1740" s="298" t="s">
        <v>4918</v>
      </c>
      <c r="O1740" s="298" t="s">
        <v>4925</v>
      </c>
      <c r="P1740" s="261">
        <f>ROUND(SUMIF('AV-Bewegungsdaten'!B:B,A1740,'AV-Bewegungsdaten'!D:D),3)</f>
        <v>0</v>
      </c>
      <c r="Q1740" s="259">
        <f>ROUND(SUMIF('AV-Bewegungsdaten'!B:B,$A1740,'AV-Bewegungsdaten'!E:E),5)</f>
        <v>0</v>
      </c>
      <c r="S1740" s="444"/>
      <c r="T1740" s="444"/>
      <c r="U1740" s="261">
        <f>ROUND(SUMIF('DV-Bewegungsdaten'!B:B,A1740,'DV-Bewegungsdaten'!D:D),3)</f>
        <v>0</v>
      </c>
      <c r="V1740" s="259">
        <f>ROUND(SUMIF('DV-Bewegungsdaten'!B:B,A1740,'DV-Bewegungsdaten'!E:E),5)</f>
        <v>0</v>
      </c>
      <c r="X1740" s="444"/>
      <c r="Y1740" s="444"/>
      <c r="AK1740" s="305"/>
    </row>
    <row r="1741" spans="1:37" ht="15" customHeight="1" x14ac:dyDescent="0.25">
      <c r="A1741" s="103" t="s">
        <v>383</v>
      </c>
      <c r="B1741" s="101" t="s">
        <v>2068</v>
      </c>
      <c r="C1741" s="101" t="s">
        <v>3992</v>
      </c>
      <c r="D1741" s="101" t="s">
        <v>1582</v>
      </c>
      <c r="E1741" s="101" t="s">
        <v>1533</v>
      </c>
      <c r="F1741" s="102">
        <v>23.67</v>
      </c>
      <c r="G1741" s="102">
        <v>23.87</v>
      </c>
      <c r="H1741" s="102">
        <v>18.940000000000001</v>
      </c>
      <c r="I1741" s="102"/>
      <c r="J1741" s="445"/>
      <c r="K1741" s="258">
        <f>ROUND(SUMIF('VGT-Bewegungsdaten'!B:B,A1741,'VGT-Bewegungsdaten'!D:D),3)</f>
        <v>0</v>
      </c>
      <c r="L1741" s="259">
        <f>ROUND(SUMIF('VGT-Bewegungsdaten'!B:B,$A1741,'VGT-Bewegungsdaten'!E:E),5)</f>
        <v>0</v>
      </c>
      <c r="N1741" s="298" t="s">
        <v>4918</v>
      </c>
      <c r="O1741" s="298" t="s">
        <v>4925</v>
      </c>
      <c r="P1741" s="261">
        <f>ROUND(SUMIF('AV-Bewegungsdaten'!B:B,A1741,'AV-Bewegungsdaten'!D:D),3)</f>
        <v>0</v>
      </c>
      <c r="Q1741" s="259">
        <f>ROUND(SUMIF('AV-Bewegungsdaten'!B:B,$A1741,'AV-Bewegungsdaten'!E:E),5)</f>
        <v>0</v>
      </c>
      <c r="S1741" s="444"/>
      <c r="T1741" s="444"/>
      <c r="U1741" s="261">
        <f>ROUND(SUMIF('DV-Bewegungsdaten'!B:B,A1741,'DV-Bewegungsdaten'!D:D),3)</f>
        <v>0</v>
      </c>
      <c r="V1741" s="259">
        <f>ROUND(SUMIF('DV-Bewegungsdaten'!B:B,A1741,'DV-Bewegungsdaten'!E:E),5)</f>
        <v>0</v>
      </c>
      <c r="X1741" s="444"/>
      <c r="Y1741" s="444"/>
      <c r="AK1741" s="305"/>
    </row>
    <row r="1742" spans="1:37" ht="15" customHeight="1" x14ac:dyDescent="0.25">
      <c r="A1742" s="103" t="s">
        <v>387</v>
      </c>
      <c r="B1742" s="101" t="s">
        <v>2068</v>
      </c>
      <c r="C1742" s="101" t="s">
        <v>3992</v>
      </c>
      <c r="D1742" s="101" t="s">
        <v>1588</v>
      </c>
      <c r="E1742" s="101" t="s">
        <v>1533</v>
      </c>
      <c r="F1742" s="102">
        <v>24.67</v>
      </c>
      <c r="G1742" s="102">
        <v>24.87</v>
      </c>
      <c r="H1742" s="102">
        <v>19.739999999999998</v>
      </c>
      <c r="I1742" s="102"/>
      <c r="J1742" s="445"/>
      <c r="K1742" s="258">
        <f>ROUND(SUMIF('VGT-Bewegungsdaten'!B:B,A1742,'VGT-Bewegungsdaten'!D:D),3)</f>
        <v>0</v>
      </c>
      <c r="L1742" s="259">
        <f>ROUND(SUMIF('VGT-Bewegungsdaten'!B:B,$A1742,'VGT-Bewegungsdaten'!E:E),5)</f>
        <v>0</v>
      </c>
      <c r="N1742" s="298" t="s">
        <v>4918</v>
      </c>
      <c r="O1742" s="298" t="s">
        <v>4925</v>
      </c>
      <c r="P1742" s="261">
        <f>ROUND(SUMIF('AV-Bewegungsdaten'!B:B,A1742,'AV-Bewegungsdaten'!D:D),3)</f>
        <v>0</v>
      </c>
      <c r="Q1742" s="259">
        <f>ROUND(SUMIF('AV-Bewegungsdaten'!B:B,$A1742,'AV-Bewegungsdaten'!E:E),5)</f>
        <v>0</v>
      </c>
      <c r="S1742" s="444"/>
      <c r="T1742" s="444"/>
      <c r="U1742" s="261">
        <f>ROUND(SUMIF('DV-Bewegungsdaten'!B:B,A1742,'DV-Bewegungsdaten'!D:D),3)</f>
        <v>0</v>
      </c>
      <c r="V1742" s="259">
        <f>ROUND(SUMIF('DV-Bewegungsdaten'!B:B,A1742,'DV-Bewegungsdaten'!E:E),5)</f>
        <v>0</v>
      </c>
      <c r="X1742" s="444"/>
      <c r="Y1742" s="444"/>
      <c r="AK1742" s="305"/>
    </row>
    <row r="1743" spans="1:37" ht="15" customHeight="1" x14ac:dyDescent="0.25">
      <c r="A1743" s="103" t="s">
        <v>382</v>
      </c>
      <c r="B1743" s="101" t="s">
        <v>2068</v>
      </c>
      <c r="C1743" s="101" t="s">
        <v>3992</v>
      </c>
      <c r="D1743" s="101" t="s">
        <v>48</v>
      </c>
      <c r="E1743" s="101" t="s">
        <v>2446</v>
      </c>
      <c r="F1743" s="102">
        <v>22.67</v>
      </c>
      <c r="G1743" s="102">
        <v>22.87</v>
      </c>
      <c r="H1743" s="102">
        <v>18.14</v>
      </c>
      <c r="I1743" s="102"/>
      <c r="J1743" s="445"/>
      <c r="K1743" s="258">
        <f>ROUND(SUMIF('VGT-Bewegungsdaten'!B:B,A1743,'VGT-Bewegungsdaten'!D:D),3)</f>
        <v>0</v>
      </c>
      <c r="L1743" s="259">
        <f>ROUND(SUMIF('VGT-Bewegungsdaten'!B:B,$A1743,'VGT-Bewegungsdaten'!E:E),5)</f>
        <v>0</v>
      </c>
      <c r="N1743" s="298" t="s">
        <v>4918</v>
      </c>
      <c r="O1743" s="298" t="s">
        <v>4925</v>
      </c>
      <c r="P1743" s="261">
        <f>ROUND(SUMIF('AV-Bewegungsdaten'!B:B,A1743,'AV-Bewegungsdaten'!D:D),3)</f>
        <v>0</v>
      </c>
      <c r="Q1743" s="259">
        <f>ROUND(SUMIF('AV-Bewegungsdaten'!B:B,$A1743,'AV-Bewegungsdaten'!E:E),5)</f>
        <v>0</v>
      </c>
      <c r="S1743" s="444"/>
      <c r="T1743" s="444"/>
      <c r="U1743" s="261">
        <f>ROUND(SUMIF('DV-Bewegungsdaten'!B:B,A1743,'DV-Bewegungsdaten'!D:D),3)</f>
        <v>0</v>
      </c>
      <c r="V1743" s="259">
        <f>ROUND(SUMIF('DV-Bewegungsdaten'!B:B,A1743,'DV-Bewegungsdaten'!E:E),5)</f>
        <v>0</v>
      </c>
      <c r="X1743" s="444"/>
      <c r="Y1743" s="444"/>
      <c r="AK1743" s="305"/>
    </row>
    <row r="1744" spans="1:37" ht="15" customHeight="1" x14ac:dyDescent="0.25">
      <c r="A1744" s="103" t="s">
        <v>386</v>
      </c>
      <c r="B1744" s="101" t="s">
        <v>2068</v>
      </c>
      <c r="C1744" s="101" t="s">
        <v>3992</v>
      </c>
      <c r="D1744" s="101" t="s">
        <v>53</v>
      </c>
      <c r="E1744" s="101" t="s">
        <v>2446</v>
      </c>
      <c r="F1744" s="102">
        <v>23.67</v>
      </c>
      <c r="G1744" s="102">
        <v>23.87</v>
      </c>
      <c r="H1744" s="102">
        <v>18.940000000000001</v>
      </c>
      <c r="I1744" s="102"/>
      <c r="J1744" s="445"/>
      <c r="K1744" s="258">
        <f>ROUND(SUMIF('VGT-Bewegungsdaten'!B:B,A1744,'VGT-Bewegungsdaten'!D:D),3)</f>
        <v>0</v>
      </c>
      <c r="L1744" s="259">
        <f>ROUND(SUMIF('VGT-Bewegungsdaten'!B:B,$A1744,'VGT-Bewegungsdaten'!E:E),5)</f>
        <v>0</v>
      </c>
      <c r="N1744" s="298" t="s">
        <v>4918</v>
      </c>
      <c r="O1744" s="298" t="s">
        <v>4925</v>
      </c>
      <c r="P1744" s="261">
        <f>ROUND(SUMIF('AV-Bewegungsdaten'!B:B,A1744,'AV-Bewegungsdaten'!D:D),3)</f>
        <v>0</v>
      </c>
      <c r="Q1744" s="259">
        <f>ROUND(SUMIF('AV-Bewegungsdaten'!B:B,$A1744,'AV-Bewegungsdaten'!E:E),5)</f>
        <v>0</v>
      </c>
      <c r="S1744" s="444"/>
      <c r="T1744" s="444"/>
      <c r="U1744" s="261">
        <f>ROUND(SUMIF('DV-Bewegungsdaten'!B:B,A1744,'DV-Bewegungsdaten'!D:D),3)</f>
        <v>0</v>
      </c>
      <c r="V1744" s="259">
        <f>ROUND(SUMIF('DV-Bewegungsdaten'!B:B,A1744,'DV-Bewegungsdaten'!E:E),5)</f>
        <v>0</v>
      </c>
      <c r="X1744" s="444"/>
      <c r="Y1744" s="444"/>
      <c r="AK1744" s="305"/>
    </row>
    <row r="1745" spans="1:37" ht="15" customHeight="1" x14ac:dyDescent="0.25">
      <c r="A1745" s="103" t="s">
        <v>385</v>
      </c>
      <c r="B1745" s="101" t="s">
        <v>2068</v>
      </c>
      <c r="C1745" s="101" t="s">
        <v>3992</v>
      </c>
      <c r="D1745" s="101" t="s">
        <v>1586</v>
      </c>
      <c r="E1745" s="101" t="s">
        <v>2443</v>
      </c>
      <c r="F1745" s="102">
        <v>21.67</v>
      </c>
      <c r="G1745" s="102">
        <v>21.87</v>
      </c>
      <c r="H1745" s="102">
        <v>17.34</v>
      </c>
      <c r="I1745" s="102"/>
      <c r="J1745" s="445"/>
      <c r="K1745" s="258">
        <f>ROUND(SUMIF('VGT-Bewegungsdaten'!B:B,A1745,'VGT-Bewegungsdaten'!D:D),3)</f>
        <v>0</v>
      </c>
      <c r="L1745" s="259">
        <f>ROUND(SUMIF('VGT-Bewegungsdaten'!B:B,$A1745,'VGT-Bewegungsdaten'!E:E),5)</f>
        <v>0</v>
      </c>
      <c r="N1745" s="298" t="s">
        <v>4918</v>
      </c>
      <c r="O1745" s="298" t="s">
        <v>4925</v>
      </c>
      <c r="P1745" s="261">
        <f>ROUND(SUMIF('AV-Bewegungsdaten'!B:B,A1745,'AV-Bewegungsdaten'!D:D),3)</f>
        <v>0</v>
      </c>
      <c r="Q1745" s="259">
        <f>ROUND(SUMIF('AV-Bewegungsdaten'!B:B,$A1745,'AV-Bewegungsdaten'!E:E),5)</f>
        <v>0</v>
      </c>
      <c r="S1745" s="444"/>
      <c r="T1745" s="444"/>
      <c r="U1745" s="261">
        <f>ROUND(SUMIF('DV-Bewegungsdaten'!B:B,A1745,'DV-Bewegungsdaten'!D:D),3)</f>
        <v>0</v>
      </c>
      <c r="V1745" s="259">
        <f>ROUND(SUMIF('DV-Bewegungsdaten'!B:B,A1745,'DV-Bewegungsdaten'!E:E),5)</f>
        <v>0</v>
      </c>
      <c r="X1745" s="444"/>
      <c r="Y1745" s="444"/>
      <c r="AK1745" s="305"/>
    </row>
    <row r="1746" spans="1:37" ht="15" customHeight="1" x14ac:dyDescent="0.25">
      <c r="A1746" s="103" t="s">
        <v>373</v>
      </c>
      <c r="B1746" s="101" t="s">
        <v>2068</v>
      </c>
      <c r="C1746" s="101" t="s">
        <v>3992</v>
      </c>
      <c r="D1746" s="101" t="s">
        <v>1568</v>
      </c>
      <c r="E1746" s="101" t="s">
        <v>2443</v>
      </c>
      <c r="F1746" s="102">
        <v>22.67</v>
      </c>
      <c r="G1746" s="102">
        <v>22.87</v>
      </c>
      <c r="H1746" s="102">
        <v>18.14</v>
      </c>
      <c r="I1746" s="102"/>
      <c r="J1746" s="445"/>
      <c r="K1746" s="258">
        <f>ROUND(SUMIF('VGT-Bewegungsdaten'!B:B,A1746,'VGT-Bewegungsdaten'!D:D),3)</f>
        <v>0</v>
      </c>
      <c r="L1746" s="259">
        <f>ROUND(SUMIF('VGT-Bewegungsdaten'!B:B,$A1746,'VGT-Bewegungsdaten'!E:E),5)</f>
        <v>0</v>
      </c>
      <c r="N1746" s="298" t="s">
        <v>4918</v>
      </c>
      <c r="O1746" s="298" t="s">
        <v>4925</v>
      </c>
      <c r="P1746" s="261">
        <f>ROUND(SUMIF('AV-Bewegungsdaten'!B:B,A1746,'AV-Bewegungsdaten'!D:D),3)</f>
        <v>0</v>
      </c>
      <c r="Q1746" s="259">
        <f>ROUND(SUMIF('AV-Bewegungsdaten'!B:B,$A1746,'AV-Bewegungsdaten'!E:E),5)</f>
        <v>0</v>
      </c>
      <c r="S1746" s="444"/>
      <c r="T1746" s="444"/>
      <c r="U1746" s="261">
        <f>ROUND(SUMIF('DV-Bewegungsdaten'!B:B,A1746,'DV-Bewegungsdaten'!D:D),3)</f>
        <v>0</v>
      </c>
      <c r="V1746" s="259">
        <f>ROUND(SUMIF('DV-Bewegungsdaten'!B:B,A1746,'DV-Bewegungsdaten'!E:E),5)</f>
        <v>0</v>
      </c>
      <c r="X1746" s="444"/>
      <c r="Y1746" s="444"/>
      <c r="AK1746" s="305"/>
    </row>
    <row r="1747" spans="1:37" ht="15" customHeight="1" x14ac:dyDescent="0.25">
      <c r="A1747" s="103" t="s">
        <v>417</v>
      </c>
      <c r="B1747" s="101" t="s">
        <v>2068</v>
      </c>
      <c r="C1747" s="101" t="s">
        <v>3992</v>
      </c>
      <c r="D1747" s="101" t="s">
        <v>1910</v>
      </c>
      <c r="E1747" s="101" t="s">
        <v>2443</v>
      </c>
      <c r="F1747" s="102">
        <v>24.67</v>
      </c>
      <c r="G1747" s="102">
        <v>24.87</v>
      </c>
      <c r="H1747" s="102">
        <v>19.739999999999998</v>
      </c>
      <c r="I1747" s="102"/>
      <c r="J1747" s="445"/>
      <c r="K1747" s="258">
        <f>ROUND(SUMIF('VGT-Bewegungsdaten'!B:B,A1747,'VGT-Bewegungsdaten'!D:D),3)</f>
        <v>0</v>
      </c>
      <c r="L1747" s="259">
        <f>ROUND(SUMIF('VGT-Bewegungsdaten'!B:B,$A1747,'VGT-Bewegungsdaten'!E:E),5)</f>
        <v>0</v>
      </c>
      <c r="N1747" s="298" t="s">
        <v>4918</v>
      </c>
      <c r="O1747" s="298" t="s">
        <v>4925</v>
      </c>
      <c r="P1747" s="261">
        <f>ROUND(SUMIF('AV-Bewegungsdaten'!B:B,A1747,'AV-Bewegungsdaten'!D:D),3)</f>
        <v>0</v>
      </c>
      <c r="Q1747" s="259">
        <f>ROUND(SUMIF('AV-Bewegungsdaten'!B:B,$A1747,'AV-Bewegungsdaten'!E:E),5)</f>
        <v>0</v>
      </c>
      <c r="S1747" s="444"/>
      <c r="T1747" s="444"/>
      <c r="U1747" s="261">
        <f>ROUND(SUMIF('DV-Bewegungsdaten'!B:B,A1747,'DV-Bewegungsdaten'!D:D),3)</f>
        <v>0</v>
      </c>
      <c r="V1747" s="259">
        <f>ROUND(SUMIF('DV-Bewegungsdaten'!B:B,A1747,'DV-Bewegungsdaten'!E:E),5)</f>
        <v>0</v>
      </c>
      <c r="X1747" s="444"/>
      <c r="Y1747" s="444"/>
      <c r="AK1747" s="305"/>
    </row>
    <row r="1748" spans="1:37" ht="15" customHeight="1" x14ac:dyDescent="0.25">
      <c r="A1748" s="103" t="s">
        <v>420</v>
      </c>
      <c r="B1748" s="101" t="s">
        <v>2068</v>
      </c>
      <c r="C1748" s="101" t="s">
        <v>3992</v>
      </c>
      <c r="D1748" s="101" t="s">
        <v>1916</v>
      </c>
      <c r="E1748" s="101" t="s">
        <v>1536</v>
      </c>
      <c r="F1748" s="102">
        <v>27.67</v>
      </c>
      <c r="G1748" s="102">
        <v>27.87</v>
      </c>
      <c r="H1748" s="102">
        <v>22.14</v>
      </c>
      <c r="I1748" s="102"/>
      <c r="J1748" s="445"/>
      <c r="K1748" s="258">
        <f>ROUND(SUMIF('VGT-Bewegungsdaten'!B:B,A1748,'VGT-Bewegungsdaten'!D:D),3)</f>
        <v>0</v>
      </c>
      <c r="L1748" s="259">
        <f>ROUND(SUMIF('VGT-Bewegungsdaten'!B:B,$A1748,'VGT-Bewegungsdaten'!E:E),5)</f>
        <v>0</v>
      </c>
      <c r="N1748" s="298" t="s">
        <v>4918</v>
      </c>
      <c r="O1748" s="298" t="s">
        <v>4925</v>
      </c>
      <c r="P1748" s="261">
        <f>ROUND(SUMIF('AV-Bewegungsdaten'!B:B,A1748,'AV-Bewegungsdaten'!D:D),3)</f>
        <v>0</v>
      </c>
      <c r="Q1748" s="259">
        <f>ROUND(SUMIF('AV-Bewegungsdaten'!B:B,$A1748,'AV-Bewegungsdaten'!E:E),5)</f>
        <v>0</v>
      </c>
      <c r="S1748" s="444"/>
      <c r="T1748" s="444"/>
      <c r="U1748" s="261">
        <f>ROUND(SUMIF('DV-Bewegungsdaten'!B:B,A1748,'DV-Bewegungsdaten'!D:D),3)</f>
        <v>0</v>
      </c>
      <c r="V1748" s="259">
        <f>ROUND(SUMIF('DV-Bewegungsdaten'!B:B,A1748,'DV-Bewegungsdaten'!E:E),5)</f>
        <v>0</v>
      </c>
      <c r="X1748" s="444"/>
      <c r="Y1748" s="444"/>
      <c r="AK1748" s="305"/>
    </row>
    <row r="1749" spans="1:37" ht="15" customHeight="1" x14ac:dyDescent="0.25">
      <c r="A1749" s="103" t="s">
        <v>424</v>
      </c>
      <c r="B1749" s="101" t="s">
        <v>2068</v>
      </c>
      <c r="C1749" s="101" t="s">
        <v>3992</v>
      </c>
      <c r="D1749" s="101" t="s">
        <v>1924</v>
      </c>
      <c r="E1749" s="101" t="s">
        <v>1536</v>
      </c>
      <c r="F1749" s="102">
        <v>28.67</v>
      </c>
      <c r="G1749" s="102">
        <v>28.87</v>
      </c>
      <c r="H1749" s="102">
        <v>22.94</v>
      </c>
      <c r="I1749" s="102"/>
      <c r="J1749" s="445"/>
      <c r="K1749" s="258">
        <f>ROUND(SUMIF('VGT-Bewegungsdaten'!B:B,A1749,'VGT-Bewegungsdaten'!D:D),3)</f>
        <v>0</v>
      </c>
      <c r="L1749" s="259">
        <f>ROUND(SUMIF('VGT-Bewegungsdaten'!B:B,$A1749,'VGT-Bewegungsdaten'!E:E),5)</f>
        <v>0</v>
      </c>
      <c r="N1749" s="298" t="s">
        <v>4918</v>
      </c>
      <c r="O1749" s="298" t="s">
        <v>4925</v>
      </c>
      <c r="P1749" s="261">
        <f>ROUND(SUMIF('AV-Bewegungsdaten'!B:B,A1749,'AV-Bewegungsdaten'!D:D),3)</f>
        <v>0</v>
      </c>
      <c r="Q1749" s="259">
        <f>ROUND(SUMIF('AV-Bewegungsdaten'!B:B,$A1749,'AV-Bewegungsdaten'!E:E),5)</f>
        <v>0</v>
      </c>
      <c r="S1749" s="444"/>
      <c r="T1749" s="444"/>
      <c r="U1749" s="261">
        <f>ROUND(SUMIF('DV-Bewegungsdaten'!B:B,A1749,'DV-Bewegungsdaten'!D:D),3)</f>
        <v>0</v>
      </c>
      <c r="V1749" s="259">
        <f>ROUND(SUMIF('DV-Bewegungsdaten'!B:B,A1749,'DV-Bewegungsdaten'!E:E),5)</f>
        <v>0</v>
      </c>
      <c r="X1749" s="444"/>
      <c r="Y1749" s="444"/>
      <c r="AK1749" s="305"/>
    </row>
    <row r="1750" spans="1:37" ht="15" customHeight="1" x14ac:dyDescent="0.25">
      <c r="A1750" s="103" t="s">
        <v>2820</v>
      </c>
      <c r="B1750" s="101" t="s">
        <v>2068</v>
      </c>
      <c r="C1750" s="101" t="s">
        <v>3992</v>
      </c>
      <c r="D1750" s="101" t="s">
        <v>2681</v>
      </c>
      <c r="E1750" s="101" t="s">
        <v>2536</v>
      </c>
      <c r="F1750" s="102">
        <v>27.64</v>
      </c>
      <c r="G1750" s="102">
        <v>27.84</v>
      </c>
      <c r="H1750" s="102">
        <v>22.11</v>
      </c>
      <c r="I1750" s="102"/>
      <c r="J1750" s="445"/>
      <c r="K1750" s="258">
        <f>ROUND(SUMIF('VGT-Bewegungsdaten'!B:B,A1750,'VGT-Bewegungsdaten'!D:D),3)</f>
        <v>0</v>
      </c>
      <c r="L1750" s="259">
        <f>ROUND(SUMIF('VGT-Bewegungsdaten'!B:B,$A1750,'VGT-Bewegungsdaten'!E:E),5)</f>
        <v>0</v>
      </c>
      <c r="N1750" s="298" t="s">
        <v>4918</v>
      </c>
      <c r="O1750" s="298" t="s">
        <v>4925</v>
      </c>
      <c r="P1750" s="261">
        <f>ROUND(SUMIF('AV-Bewegungsdaten'!B:B,A1750,'AV-Bewegungsdaten'!D:D),3)</f>
        <v>0</v>
      </c>
      <c r="Q1750" s="259">
        <f>ROUND(SUMIF('AV-Bewegungsdaten'!B:B,$A1750,'AV-Bewegungsdaten'!E:E),5)</f>
        <v>0</v>
      </c>
      <c r="S1750" s="444"/>
      <c r="T1750" s="444"/>
      <c r="U1750" s="261">
        <f>ROUND(SUMIF('DV-Bewegungsdaten'!B:B,A1750,'DV-Bewegungsdaten'!D:D),3)</f>
        <v>0</v>
      </c>
      <c r="V1750" s="259">
        <f>ROUND(SUMIF('DV-Bewegungsdaten'!B:B,A1750,'DV-Bewegungsdaten'!E:E),5)</f>
        <v>0</v>
      </c>
      <c r="X1750" s="444"/>
      <c r="Y1750" s="444"/>
      <c r="AK1750" s="305"/>
    </row>
    <row r="1751" spans="1:37" ht="15" customHeight="1" x14ac:dyDescent="0.25">
      <c r="A1751" s="103" t="s">
        <v>2821</v>
      </c>
      <c r="B1751" s="101" t="s">
        <v>2068</v>
      </c>
      <c r="C1751" s="101" t="s">
        <v>3992</v>
      </c>
      <c r="D1751" s="101" t="s">
        <v>2683</v>
      </c>
      <c r="E1751" s="101" t="s">
        <v>2536</v>
      </c>
      <c r="F1751" s="102">
        <v>28.64</v>
      </c>
      <c r="G1751" s="102">
        <v>28.84</v>
      </c>
      <c r="H1751" s="102">
        <v>22.91</v>
      </c>
      <c r="I1751" s="102"/>
      <c r="J1751" s="445"/>
      <c r="K1751" s="258">
        <f>ROUND(SUMIF('VGT-Bewegungsdaten'!B:B,A1751,'VGT-Bewegungsdaten'!D:D),3)</f>
        <v>0</v>
      </c>
      <c r="L1751" s="259">
        <f>ROUND(SUMIF('VGT-Bewegungsdaten'!B:B,$A1751,'VGT-Bewegungsdaten'!E:E),5)</f>
        <v>0</v>
      </c>
      <c r="N1751" s="298" t="s">
        <v>4918</v>
      </c>
      <c r="O1751" s="298" t="s">
        <v>4925</v>
      </c>
      <c r="P1751" s="261">
        <f>ROUND(SUMIF('AV-Bewegungsdaten'!B:B,A1751,'AV-Bewegungsdaten'!D:D),3)</f>
        <v>0</v>
      </c>
      <c r="Q1751" s="259">
        <f>ROUND(SUMIF('AV-Bewegungsdaten'!B:B,$A1751,'AV-Bewegungsdaten'!E:E),5)</f>
        <v>0</v>
      </c>
      <c r="S1751" s="444"/>
      <c r="T1751" s="444"/>
      <c r="U1751" s="261">
        <f>ROUND(SUMIF('DV-Bewegungsdaten'!B:B,A1751,'DV-Bewegungsdaten'!D:D),3)</f>
        <v>0</v>
      </c>
      <c r="V1751" s="259">
        <f>ROUND(SUMIF('DV-Bewegungsdaten'!B:B,A1751,'DV-Bewegungsdaten'!E:E),5)</f>
        <v>0</v>
      </c>
      <c r="X1751" s="444"/>
      <c r="Y1751" s="444"/>
      <c r="AK1751" s="305"/>
    </row>
    <row r="1752" spans="1:37" ht="15" customHeight="1" x14ac:dyDescent="0.25">
      <c r="A1752" s="103" t="s">
        <v>3563</v>
      </c>
      <c r="B1752" s="101" t="s">
        <v>2068</v>
      </c>
      <c r="C1752" s="101" t="s">
        <v>3992</v>
      </c>
      <c r="D1752" s="101" t="s">
        <v>3424</v>
      </c>
      <c r="E1752" s="101" t="s">
        <v>3279</v>
      </c>
      <c r="F1752" s="102">
        <v>27.61</v>
      </c>
      <c r="G1752" s="102">
        <v>27.81</v>
      </c>
      <c r="H1752" s="102">
        <v>22.09</v>
      </c>
      <c r="I1752" s="102"/>
      <c r="J1752" s="445"/>
      <c r="K1752" s="258">
        <f>ROUND(SUMIF('VGT-Bewegungsdaten'!B:B,A1752,'VGT-Bewegungsdaten'!D:D),3)</f>
        <v>0</v>
      </c>
      <c r="L1752" s="259">
        <f>ROUND(SUMIF('VGT-Bewegungsdaten'!B:B,$A1752,'VGT-Bewegungsdaten'!E:E),5)</f>
        <v>0</v>
      </c>
      <c r="N1752" s="298" t="s">
        <v>4918</v>
      </c>
      <c r="O1752" s="298" t="s">
        <v>4925</v>
      </c>
      <c r="P1752" s="261">
        <f>ROUND(SUMIF('AV-Bewegungsdaten'!B:B,A1752,'AV-Bewegungsdaten'!D:D),3)</f>
        <v>0</v>
      </c>
      <c r="Q1752" s="259">
        <f>ROUND(SUMIF('AV-Bewegungsdaten'!B:B,$A1752,'AV-Bewegungsdaten'!E:E),5)</f>
        <v>0</v>
      </c>
      <c r="S1752" s="444"/>
      <c r="T1752" s="444"/>
      <c r="U1752" s="261">
        <f>ROUND(SUMIF('DV-Bewegungsdaten'!B:B,A1752,'DV-Bewegungsdaten'!D:D),3)</f>
        <v>0</v>
      </c>
      <c r="V1752" s="259">
        <f>ROUND(SUMIF('DV-Bewegungsdaten'!B:B,A1752,'DV-Bewegungsdaten'!E:E),5)</f>
        <v>0</v>
      </c>
      <c r="X1752" s="444"/>
      <c r="Y1752" s="444"/>
      <c r="AK1752" s="305"/>
    </row>
    <row r="1753" spans="1:37" ht="15" customHeight="1" x14ac:dyDescent="0.25">
      <c r="A1753" s="103" t="s">
        <v>3564</v>
      </c>
      <c r="B1753" s="101" t="s">
        <v>2068</v>
      </c>
      <c r="C1753" s="101" t="s">
        <v>3992</v>
      </c>
      <c r="D1753" s="101" t="s">
        <v>3426</v>
      </c>
      <c r="E1753" s="101" t="s">
        <v>3279</v>
      </c>
      <c r="F1753" s="102">
        <v>28.61</v>
      </c>
      <c r="G1753" s="102">
        <v>28.81</v>
      </c>
      <c r="H1753" s="102">
        <v>22.89</v>
      </c>
      <c r="I1753" s="102"/>
      <c r="J1753" s="445"/>
      <c r="K1753" s="258">
        <f>ROUND(SUMIF('VGT-Bewegungsdaten'!B:B,A1753,'VGT-Bewegungsdaten'!D:D),3)</f>
        <v>0</v>
      </c>
      <c r="L1753" s="259">
        <f>ROUND(SUMIF('VGT-Bewegungsdaten'!B:B,$A1753,'VGT-Bewegungsdaten'!E:E),5)</f>
        <v>0</v>
      </c>
      <c r="N1753" s="298" t="s">
        <v>4918</v>
      </c>
      <c r="O1753" s="298" t="s">
        <v>4925</v>
      </c>
      <c r="P1753" s="261">
        <f>ROUND(SUMIF('AV-Bewegungsdaten'!B:B,A1753,'AV-Bewegungsdaten'!D:D),3)</f>
        <v>0</v>
      </c>
      <c r="Q1753" s="259">
        <f>ROUND(SUMIF('AV-Bewegungsdaten'!B:B,$A1753,'AV-Bewegungsdaten'!E:E),5)</f>
        <v>0</v>
      </c>
      <c r="S1753" s="444"/>
      <c r="T1753" s="444"/>
      <c r="U1753" s="261">
        <f>ROUND(SUMIF('DV-Bewegungsdaten'!B:B,A1753,'DV-Bewegungsdaten'!D:D),3)</f>
        <v>0</v>
      </c>
      <c r="V1753" s="259">
        <f>ROUND(SUMIF('DV-Bewegungsdaten'!B:B,A1753,'DV-Bewegungsdaten'!E:E),5)</f>
        <v>0</v>
      </c>
      <c r="X1753" s="444"/>
      <c r="Y1753" s="444"/>
      <c r="AK1753" s="305"/>
    </row>
    <row r="1754" spans="1:37" ht="15" customHeight="1" x14ac:dyDescent="0.25">
      <c r="A1754" s="103" t="s">
        <v>4326</v>
      </c>
      <c r="B1754" s="101" t="s">
        <v>2068</v>
      </c>
      <c r="C1754" s="101" t="s">
        <v>3992</v>
      </c>
      <c r="D1754" s="101" t="s">
        <v>4186</v>
      </c>
      <c r="E1754" s="101" t="s">
        <v>4040</v>
      </c>
      <c r="F1754" s="102">
        <v>27.58</v>
      </c>
      <c r="G1754" s="102">
        <v>27.779999999999998</v>
      </c>
      <c r="H1754" s="102">
        <v>22.06</v>
      </c>
      <c r="I1754" s="102"/>
      <c r="J1754" s="445"/>
      <c r="K1754" s="258">
        <f>ROUND(SUMIF('VGT-Bewegungsdaten'!B:B,A1754,'VGT-Bewegungsdaten'!D:D),3)</f>
        <v>0</v>
      </c>
      <c r="L1754" s="259">
        <f>ROUND(SUMIF('VGT-Bewegungsdaten'!B:B,$A1754,'VGT-Bewegungsdaten'!E:E),5)</f>
        <v>0</v>
      </c>
      <c r="N1754" s="298" t="s">
        <v>4918</v>
      </c>
      <c r="O1754" s="298" t="s">
        <v>4925</v>
      </c>
      <c r="P1754" s="261">
        <f>ROUND(SUMIF('AV-Bewegungsdaten'!B:B,A1754,'AV-Bewegungsdaten'!D:D),3)</f>
        <v>0</v>
      </c>
      <c r="Q1754" s="259">
        <f>ROUND(SUMIF('AV-Bewegungsdaten'!B:B,$A1754,'AV-Bewegungsdaten'!E:E),5)</f>
        <v>0</v>
      </c>
      <c r="S1754" s="444"/>
      <c r="T1754" s="444"/>
      <c r="U1754" s="261">
        <f>ROUND(SUMIF('DV-Bewegungsdaten'!B:B,A1754,'DV-Bewegungsdaten'!D:D),3)</f>
        <v>0</v>
      </c>
      <c r="V1754" s="259">
        <f>ROUND(SUMIF('DV-Bewegungsdaten'!B:B,A1754,'DV-Bewegungsdaten'!E:E),5)</f>
        <v>0</v>
      </c>
      <c r="X1754" s="444"/>
      <c r="Y1754" s="444"/>
      <c r="AK1754" s="305"/>
    </row>
    <row r="1755" spans="1:37" ht="15" customHeight="1" x14ac:dyDescent="0.25">
      <c r="A1755" s="103" t="s">
        <v>4327</v>
      </c>
      <c r="B1755" s="101" t="s">
        <v>2068</v>
      </c>
      <c r="C1755" s="101" t="s">
        <v>3992</v>
      </c>
      <c r="D1755" s="101" t="s">
        <v>4188</v>
      </c>
      <c r="E1755" s="101" t="s">
        <v>4040</v>
      </c>
      <c r="F1755" s="102">
        <v>28.58</v>
      </c>
      <c r="G1755" s="102">
        <v>28.779999999999998</v>
      </c>
      <c r="H1755" s="102">
        <v>22.86</v>
      </c>
      <c r="I1755" s="102"/>
      <c r="J1755" s="445"/>
      <c r="K1755" s="258">
        <f>ROUND(SUMIF('VGT-Bewegungsdaten'!B:B,A1755,'VGT-Bewegungsdaten'!D:D),3)</f>
        <v>0</v>
      </c>
      <c r="L1755" s="259">
        <f>ROUND(SUMIF('VGT-Bewegungsdaten'!B:B,$A1755,'VGT-Bewegungsdaten'!E:E),5)</f>
        <v>0</v>
      </c>
      <c r="N1755" s="298" t="s">
        <v>4918</v>
      </c>
      <c r="O1755" s="298" t="s">
        <v>4925</v>
      </c>
      <c r="P1755" s="261">
        <f>ROUND(SUMIF('AV-Bewegungsdaten'!B:B,A1755,'AV-Bewegungsdaten'!D:D),3)</f>
        <v>0</v>
      </c>
      <c r="Q1755" s="259">
        <f>ROUND(SUMIF('AV-Bewegungsdaten'!B:B,$A1755,'AV-Bewegungsdaten'!E:E),5)</f>
        <v>0</v>
      </c>
      <c r="S1755" s="444"/>
      <c r="T1755" s="444"/>
      <c r="U1755" s="261">
        <f>ROUND(SUMIF('DV-Bewegungsdaten'!B:B,A1755,'DV-Bewegungsdaten'!D:D),3)</f>
        <v>0</v>
      </c>
      <c r="V1755" s="259">
        <f>ROUND(SUMIF('DV-Bewegungsdaten'!B:B,A1755,'DV-Bewegungsdaten'!E:E),5)</f>
        <v>0</v>
      </c>
      <c r="X1755" s="444"/>
      <c r="Y1755" s="444"/>
      <c r="AK1755" s="305"/>
    </row>
    <row r="1756" spans="1:37" ht="15" customHeight="1" x14ac:dyDescent="0.25">
      <c r="A1756" s="103" t="s">
        <v>5829</v>
      </c>
      <c r="B1756" s="101" t="s">
        <v>2068</v>
      </c>
      <c r="C1756" s="101" t="s">
        <v>3992</v>
      </c>
      <c r="D1756" s="101" t="s">
        <v>5830</v>
      </c>
      <c r="E1756" s="101" t="s">
        <v>4983</v>
      </c>
      <c r="F1756" s="102">
        <v>28.55</v>
      </c>
      <c r="G1756" s="102">
        <v>28.75</v>
      </c>
      <c r="H1756" s="102">
        <v>22.84</v>
      </c>
      <c r="I1756" s="102"/>
      <c r="J1756" s="445"/>
      <c r="K1756" s="258">
        <f>ROUND(SUMIF('VGT-Bewegungsdaten'!B:B,A1756,'VGT-Bewegungsdaten'!D:D),3)</f>
        <v>0</v>
      </c>
      <c r="L1756" s="259">
        <f>ROUND(SUMIF('VGT-Bewegungsdaten'!B:B,$A1756,'VGT-Bewegungsdaten'!E:E),5)</f>
        <v>0</v>
      </c>
      <c r="N1756" s="298" t="s">
        <v>4918</v>
      </c>
      <c r="O1756" s="298" t="s">
        <v>4925</v>
      </c>
      <c r="P1756" s="261">
        <f>ROUND(SUMIF('AV-Bewegungsdaten'!B:B,A1756,'AV-Bewegungsdaten'!D:D),3)</f>
        <v>0</v>
      </c>
      <c r="Q1756" s="259">
        <f>ROUND(SUMIF('AV-Bewegungsdaten'!B:B,$A1756,'AV-Bewegungsdaten'!E:E),5)</f>
        <v>0</v>
      </c>
      <c r="S1756" s="444"/>
      <c r="T1756" s="444"/>
      <c r="U1756" s="261">
        <f>ROUND(SUMIF('DV-Bewegungsdaten'!B:B,A1756,'DV-Bewegungsdaten'!D:D),3)</f>
        <v>0</v>
      </c>
      <c r="V1756" s="259">
        <f>ROUND(SUMIF('DV-Bewegungsdaten'!B:B,A1756,'DV-Bewegungsdaten'!E:E),5)</f>
        <v>0</v>
      </c>
      <c r="X1756" s="444"/>
      <c r="Y1756" s="444"/>
      <c r="AK1756" s="305"/>
    </row>
    <row r="1757" spans="1:37" ht="15" customHeight="1" x14ac:dyDescent="0.25">
      <c r="A1757" s="103" t="s">
        <v>6978</v>
      </c>
      <c r="B1757" s="101" t="s">
        <v>2068</v>
      </c>
      <c r="C1757" s="101" t="s">
        <v>3992</v>
      </c>
      <c r="D1757" s="101" t="s">
        <v>6979</v>
      </c>
      <c r="E1757" s="101" t="s">
        <v>6910</v>
      </c>
      <c r="F1757" s="102">
        <v>28.380000000000003</v>
      </c>
      <c r="G1757" s="102">
        <v>28.58</v>
      </c>
      <c r="H1757" s="102">
        <v>22.7</v>
      </c>
      <c r="I1757" s="102"/>
      <c r="J1757" s="445"/>
      <c r="K1757" s="258">
        <f>ROUND(SUMIF('VGT-Bewegungsdaten'!B:B,A1757,'VGT-Bewegungsdaten'!D:D),3)</f>
        <v>0</v>
      </c>
      <c r="L1757" s="259">
        <f>ROUND(SUMIF('VGT-Bewegungsdaten'!B:B,$A1757,'VGT-Bewegungsdaten'!E:E),5)</f>
        <v>0</v>
      </c>
      <c r="N1757" s="298" t="s">
        <v>4918</v>
      </c>
      <c r="O1757" s="298" t="s">
        <v>4925</v>
      </c>
      <c r="P1757" s="261">
        <f>ROUND(SUMIF('AV-Bewegungsdaten'!B:B,A1757,'AV-Bewegungsdaten'!D:D),3)</f>
        <v>0</v>
      </c>
      <c r="Q1757" s="259">
        <f>ROUND(SUMIF('AV-Bewegungsdaten'!B:B,$A1757,'AV-Bewegungsdaten'!E:E),5)</f>
        <v>0</v>
      </c>
      <c r="S1757" s="444"/>
      <c r="T1757" s="444"/>
      <c r="U1757" s="261">
        <f>ROUND(SUMIF('DV-Bewegungsdaten'!B:B,A1757,'DV-Bewegungsdaten'!D:D),3)</f>
        <v>0</v>
      </c>
      <c r="V1757" s="259">
        <f>ROUND(SUMIF('DV-Bewegungsdaten'!B:B,A1757,'DV-Bewegungsdaten'!E:E),5)</f>
        <v>0</v>
      </c>
      <c r="X1757" s="444"/>
      <c r="Y1757" s="444"/>
      <c r="AK1757" s="305"/>
    </row>
    <row r="1758" spans="1:37" ht="15" customHeight="1" x14ac:dyDescent="0.25">
      <c r="A1758" s="103" t="s">
        <v>419</v>
      </c>
      <c r="B1758" s="101" t="s">
        <v>2068</v>
      </c>
      <c r="C1758" s="101" t="s">
        <v>3992</v>
      </c>
      <c r="D1758" s="101" t="s">
        <v>1914</v>
      </c>
      <c r="E1758" s="101" t="s">
        <v>1533</v>
      </c>
      <c r="F1758" s="102">
        <v>27.67</v>
      </c>
      <c r="G1758" s="102">
        <v>27.87</v>
      </c>
      <c r="H1758" s="102">
        <v>22.14</v>
      </c>
      <c r="I1758" s="102"/>
      <c r="J1758" s="445"/>
      <c r="K1758" s="258">
        <f>ROUND(SUMIF('VGT-Bewegungsdaten'!B:B,A1758,'VGT-Bewegungsdaten'!D:D),3)</f>
        <v>0</v>
      </c>
      <c r="L1758" s="259">
        <f>ROUND(SUMIF('VGT-Bewegungsdaten'!B:B,$A1758,'VGT-Bewegungsdaten'!E:E),5)</f>
        <v>0</v>
      </c>
      <c r="N1758" s="298" t="s">
        <v>4918</v>
      </c>
      <c r="O1758" s="298" t="s">
        <v>4925</v>
      </c>
      <c r="P1758" s="261">
        <f>ROUND(SUMIF('AV-Bewegungsdaten'!B:B,A1758,'AV-Bewegungsdaten'!D:D),3)</f>
        <v>0</v>
      </c>
      <c r="Q1758" s="259">
        <f>ROUND(SUMIF('AV-Bewegungsdaten'!B:B,$A1758,'AV-Bewegungsdaten'!E:E),5)</f>
        <v>0</v>
      </c>
      <c r="S1758" s="444"/>
      <c r="T1758" s="444"/>
      <c r="U1758" s="261">
        <f>ROUND(SUMIF('DV-Bewegungsdaten'!B:B,A1758,'DV-Bewegungsdaten'!D:D),3)</f>
        <v>0</v>
      </c>
      <c r="V1758" s="259">
        <f>ROUND(SUMIF('DV-Bewegungsdaten'!B:B,A1758,'DV-Bewegungsdaten'!E:E),5)</f>
        <v>0</v>
      </c>
      <c r="X1758" s="444"/>
      <c r="Y1758" s="444"/>
      <c r="AK1758" s="305"/>
    </row>
    <row r="1759" spans="1:37" ht="15" customHeight="1" x14ac:dyDescent="0.25">
      <c r="A1759" s="103" t="s">
        <v>423</v>
      </c>
      <c r="B1759" s="101" t="s">
        <v>2068</v>
      </c>
      <c r="C1759" s="101" t="s">
        <v>3992</v>
      </c>
      <c r="D1759" s="101" t="s">
        <v>1922</v>
      </c>
      <c r="E1759" s="101" t="s">
        <v>1533</v>
      </c>
      <c r="F1759" s="102">
        <v>28.67</v>
      </c>
      <c r="G1759" s="102">
        <v>28.87</v>
      </c>
      <c r="H1759" s="102">
        <v>22.94</v>
      </c>
      <c r="I1759" s="102"/>
      <c r="J1759" s="445"/>
      <c r="K1759" s="258">
        <f>ROUND(SUMIF('VGT-Bewegungsdaten'!B:B,A1759,'VGT-Bewegungsdaten'!D:D),3)</f>
        <v>0</v>
      </c>
      <c r="L1759" s="259">
        <f>ROUND(SUMIF('VGT-Bewegungsdaten'!B:B,$A1759,'VGT-Bewegungsdaten'!E:E),5)</f>
        <v>0</v>
      </c>
      <c r="N1759" s="298" t="s">
        <v>4918</v>
      </c>
      <c r="O1759" s="298" t="s">
        <v>4925</v>
      </c>
      <c r="P1759" s="261">
        <f>ROUND(SUMIF('AV-Bewegungsdaten'!B:B,A1759,'AV-Bewegungsdaten'!D:D),3)</f>
        <v>0</v>
      </c>
      <c r="Q1759" s="259">
        <f>ROUND(SUMIF('AV-Bewegungsdaten'!B:B,$A1759,'AV-Bewegungsdaten'!E:E),5)</f>
        <v>0</v>
      </c>
      <c r="S1759" s="444"/>
      <c r="T1759" s="444"/>
      <c r="U1759" s="261">
        <f>ROUND(SUMIF('DV-Bewegungsdaten'!B:B,A1759,'DV-Bewegungsdaten'!D:D),3)</f>
        <v>0</v>
      </c>
      <c r="V1759" s="259">
        <f>ROUND(SUMIF('DV-Bewegungsdaten'!B:B,A1759,'DV-Bewegungsdaten'!E:E),5)</f>
        <v>0</v>
      </c>
      <c r="X1759" s="444"/>
      <c r="Y1759" s="444"/>
      <c r="AK1759" s="305"/>
    </row>
    <row r="1760" spans="1:37" ht="15" customHeight="1" x14ac:dyDescent="0.25">
      <c r="A1760" s="103" t="s">
        <v>418</v>
      </c>
      <c r="B1760" s="101" t="s">
        <v>2068</v>
      </c>
      <c r="C1760" s="101" t="s">
        <v>3992</v>
      </c>
      <c r="D1760" s="101" t="s">
        <v>1912</v>
      </c>
      <c r="E1760" s="101" t="s">
        <v>2446</v>
      </c>
      <c r="F1760" s="102">
        <v>26.67</v>
      </c>
      <c r="G1760" s="102">
        <v>26.87</v>
      </c>
      <c r="H1760" s="102">
        <v>21.34</v>
      </c>
      <c r="I1760" s="102"/>
      <c r="J1760" s="445"/>
      <c r="K1760" s="258">
        <f>ROUND(SUMIF('VGT-Bewegungsdaten'!B:B,A1760,'VGT-Bewegungsdaten'!D:D),3)</f>
        <v>0</v>
      </c>
      <c r="L1760" s="259">
        <f>ROUND(SUMIF('VGT-Bewegungsdaten'!B:B,$A1760,'VGT-Bewegungsdaten'!E:E),5)</f>
        <v>0</v>
      </c>
      <c r="N1760" s="298" t="s">
        <v>4918</v>
      </c>
      <c r="O1760" s="298" t="s">
        <v>4925</v>
      </c>
      <c r="P1760" s="261">
        <f>ROUND(SUMIF('AV-Bewegungsdaten'!B:B,A1760,'AV-Bewegungsdaten'!D:D),3)</f>
        <v>0</v>
      </c>
      <c r="Q1760" s="259">
        <f>ROUND(SUMIF('AV-Bewegungsdaten'!B:B,$A1760,'AV-Bewegungsdaten'!E:E),5)</f>
        <v>0</v>
      </c>
      <c r="S1760" s="444"/>
      <c r="T1760" s="444"/>
      <c r="U1760" s="261">
        <f>ROUND(SUMIF('DV-Bewegungsdaten'!B:B,A1760,'DV-Bewegungsdaten'!D:D),3)</f>
        <v>0</v>
      </c>
      <c r="V1760" s="259">
        <f>ROUND(SUMIF('DV-Bewegungsdaten'!B:B,A1760,'DV-Bewegungsdaten'!E:E),5)</f>
        <v>0</v>
      </c>
      <c r="X1760" s="444"/>
      <c r="Y1760" s="444"/>
      <c r="AK1760" s="305"/>
    </row>
    <row r="1761" spans="1:37" ht="15" customHeight="1" x14ac:dyDescent="0.25">
      <c r="A1761" s="103" t="s">
        <v>422</v>
      </c>
      <c r="B1761" s="101" t="s">
        <v>2068</v>
      </c>
      <c r="C1761" s="101" t="s">
        <v>3992</v>
      </c>
      <c r="D1761" s="101" t="s">
        <v>1920</v>
      </c>
      <c r="E1761" s="101" t="s">
        <v>2446</v>
      </c>
      <c r="F1761" s="102">
        <v>27.67</v>
      </c>
      <c r="G1761" s="102">
        <v>27.87</v>
      </c>
      <c r="H1761" s="102">
        <v>22.14</v>
      </c>
      <c r="I1761" s="102"/>
      <c r="J1761" s="445"/>
      <c r="K1761" s="258">
        <f>ROUND(SUMIF('VGT-Bewegungsdaten'!B:B,A1761,'VGT-Bewegungsdaten'!D:D),3)</f>
        <v>0</v>
      </c>
      <c r="L1761" s="259">
        <f>ROUND(SUMIF('VGT-Bewegungsdaten'!B:B,$A1761,'VGT-Bewegungsdaten'!E:E),5)</f>
        <v>0</v>
      </c>
      <c r="N1761" s="298" t="s">
        <v>4918</v>
      </c>
      <c r="O1761" s="298" t="s">
        <v>4925</v>
      </c>
      <c r="P1761" s="261">
        <f>ROUND(SUMIF('AV-Bewegungsdaten'!B:B,A1761,'AV-Bewegungsdaten'!D:D),3)</f>
        <v>0</v>
      </c>
      <c r="Q1761" s="259">
        <f>ROUND(SUMIF('AV-Bewegungsdaten'!B:B,$A1761,'AV-Bewegungsdaten'!E:E),5)</f>
        <v>0</v>
      </c>
      <c r="S1761" s="444"/>
      <c r="T1761" s="444"/>
      <c r="U1761" s="261">
        <f>ROUND(SUMIF('DV-Bewegungsdaten'!B:B,A1761,'DV-Bewegungsdaten'!D:D),3)</f>
        <v>0</v>
      </c>
      <c r="V1761" s="259">
        <f>ROUND(SUMIF('DV-Bewegungsdaten'!B:B,A1761,'DV-Bewegungsdaten'!E:E),5)</f>
        <v>0</v>
      </c>
      <c r="X1761" s="444"/>
      <c r="Y1761" s="444"/>
      <c r="AK1761" s="305"/>
    </row>
    <row r="1762" spans="1:37" ht="15" customHeight="1" x14ac:dyDescent="0.25">
      <c r="A1762" s="103" t="s">
        <v>421</v>
      </c>
      <c r="B1762" s="101" t="s">
        <v>2068</v>
      </c>
      <c r="C1762" s="101" t="s">
        <v>3992</v>
      </c>
      <c r="D1762" s="101" t="s">
        <v>1918</v>
      </c>
      <c r="E1762" s="101" t="s">
        <v>2443</v>
      </c>
      <c r="F1762" s="102">
        <v>25.67</v>
      </c>
      <c r="G1762" s="102">
        <v>25.87</v>
      </c>
      <c r="H1762" s="102">
        <v>20.54</v>
      </c>
      <c r="I1762" s="102"/>
      <c r="J1762" s="445"/>
      <c r="K1762" s="258">
        <f>ROUND(SUMIF('VGT-Bewegungsdaten'!B:B,A1762,'VGT-Bewegungsdaten'!D:D),3)</f>
        <v>0</v>
      </c>
      <c r="L1762" s="259">
        <f>ROUND(SUMIF('VGT-Bewegungsdaten'!B:B,$A1762,'VGT-Bewegungsdaten'!E:E),5)</f>
        <v>0</v>
      </c>
      <c r="N1762" s="298" t="s">
        <v>4918</v>
      </c>
      <c r="O1762" s="298" t="s">
        <v>4925</v>
      </c>
      <c r="P1762" s="261">
        <f>ROUND(SUMIF('AV-Bewegungsdaten'!B:B,A1762,'AV-Bewegungsdaten'!D:D),3)</f>
        <v>0</v>
      </c>
      <c r="Q1762" s="259">
        <f>ROUND(SUMIF('AV-Bewegungsdaten'!B:B,$A1762,'AV-Bewegungsdaten'!E:E),5)</f>
        <v>0</v>
      </c>
      <c r="S1762" s="444"/>
      <c r="T1762" s="444"/>
      <c r="U1762" s="261">
        <f>ROUND(SUMIF('DV-Bewegungsdaten'!B:B,A1762,'DV-Bewegungsdaten'!D:D),3)</f>
        <v>0</v>
      </c>
      <c r="V1762" s="259">
        <f>ROUND(SUMIF('DV-Bewegungsdaten'!B:B,A1762,'DV-Bewegungsdaten'!E:E),5)</f>
        <v>0</v>
      </c>
      <c r="X1762" s="444"/>
      <c r="Y1762" s="444"/>
      <c r="AK1762" s="305"/>
    </row>
    <row r="1763" spans="1:37" ht="15" customHeight="1" x14ac:dyDescent="0.25">
      <c r="A1763" s="103" t="s">
        <v>376</v>
      </c>
      <c r="B1763" s="101" t="s">
        <v>2068</v>
      </c>
      <c r="C1763" s="101" t="s">
        <v>3992</v>
      </c>
      <c r="D1763" s="101" t="s">
        <v>40</v>
      </c>
      <c r="E1763" s="101" t="s">
        <v>1536</v>
      </c>
      <c r="F1763" s="102">
        <v>25.67</v>
      </c>
      <c r="G1763" s="102">
        <v>25.87</v>
      </c>
      <c r="H1763" s="102">
        <v>20.54</v>
      </c>
      <c r="I1763" s="102"/>
      <c r="J1763" s="445"/>
      <c r="K1763" s="258">
        <f>ROUND(SUMIF('VGT-Bewegungsdaten'!B:B,A1763,'VGT-Bewegungsdaten'!D:D),3)</f>
        <v>0</v>
      </c>
      <c r="L1763" s="259">
        <f>ROUND(SUMIF('VGT-Bewegungsdaten'!B:B,$A1763,'VGT-Bewegungsdaten'!E:E),5)</f>
        <v>0</v>
      </c>
      <c r="N1763" s="298" t="s">
        <v>4918</v>
      </c>
      <c r="O1763" s="298" t="s">
        <v>4925</v>
      </c>
      <c r="P1763" s="261">
        <f>ROUND(SUMIF('AV-Bewegungsdaten'!B:B,A1763,'AV-Bewegungsdaten'!D:D),3)</f>
        <v>0</v>
      </c>
      <c r="Q1763" s="259">
        <f>ROUND(SUMIF('AV-Bewegungsdaten'!B:B,$A1763,'AV-Bewegungsdaten'!E:E),5)</f>
        <v>0</v>
      </c>
      <c r="S1763" s="444"/>
      <c r="T1763" s="444"/>
      <c r="U1763" s="261">
        <f>ROUND(SUMIF('DV-Bewegungsdaten'!B:B,A1763,'DV-Bewegungsdaten'!D:D),3)</f>
        <v>0</v>
      </c>
      <c r="V1763" s="259">
        <f>ROUND(SUMIF('DV-Bewegungsdaten'!B:B,A1763,'DV-Bewegungsdaten'!E:E),5)</f>
        <v>0</v>
      </c>
      <c r="X1763" s="444"/>
      <c r="Y1763" s="444"/>
      <c r="AK1763" s="305"/>
    </row>
    <row r="1764" spans="1:37" ht="15" customHeight="1" x14ac:dyDescent="0.25">
      <c r="A1764" s="103" t="s">
        <v>380</v>
      </c>
      <c r="B1764" s="101" t="s">
        <v>2068</v>
      </c>
      <c r="C1764" s="101" t="s">
        <v>3992</v>
      </c>
      <c r="D1764" s="101" t="s">
        <v>1578</v>
      </c>
      <c r="E1764" s="101" t="s">
        <v>1536</v>
      </c>
      <c r="F1764" s="102">
        <v>26.67</v>
      </c>
      <c r="G1764" s="102">
        <v>26.87</v>
      </c>
      <c r="H1764" s="102">
        <v>21.34</v>
      </c>
      <c r="I1764" s="102"/>
      <c r="J1764" s="445"/>
      <c r="K1764" s="258">
        <f>ROUND(SUMIF('VGT-Bewegungsdaten'!B:B,A1764,'VGT-Bewegungsdaten'!D:D),3)</f>
        <v>0</v>
      </c>
      <c r="L1764" s="259">
        <f>ROUND(SUMIF('VGT-Bewegungsdaten'!B:B,$A1764,'VGT-Bewegungsdaten'!E:E),5)</f>
        <v>0</v>
      </c>
      <c r="N1764" s="298" t="s">
        <v>4918</v>
      </c>
      <c r="O1764" s="298" t="s">
        <v>4925</v>
      </c>
      <c r="P1764" s="261">
        <f>ROUND(SUMIF('AV-Bewegungsdaten'!B:B,A1764,'AV-Bewegungsdaten'!D:D),3)</f>
        <v>0</v>
      </c>
      <c r="Q1764" s="259">
        <f>ROUND(SUMIF('AV-Bewegungsdaten'!B:B,$A1764,'AV-Bewegungsdaten'!E:E),5)</f>
        <v>0</v>
      </c>
      <c r="S1764" s="444"/>
      <c r="T1764" s="444"/>
      <c r="U1764" s="261">
        <f>ROUND(SUMIF('DV-Bewegungsdaten'!B:B,A1764,'DV-Bewegungsdaten'!D:D),3)</f>
        <v>0</v>
      </c>
      <c r="V1764" s="259">
        <f>ROUND(SUMIF('DV-Bewegungsdaten'!B:B,A1764,'DV-Bewegungsdaten'!E:E),5)</f>
        <v>0</v>
      </c>
      <c r="X1764" s="444"/>
      <c r="Y1764" s="444"/>
      <c r="AK1764" s="305"/>
    </row>
    <row r="1765" spans="1:37" ht="15" customHeight="1" x14ac:dyDescent="0.25">
      <c r="A1765" s="103" t="s">
        <v>2808</v>
      </c>
      <c r="B1765" s="101" t="s">
        <v>2068</v>
      </c>
      <c r="C1765" s="101" t="s">
        <v>3992</v>
      </c>
      <c r="D1765" s="101" t="s">
        <v>2662</v>
      </c>
      <c r="E1765" s="101" t="s">
        <v>2536</v>
      </c>
      <c r="F1765" s="102">
        <v>25.64</v>
      </c>
      <c r="G1765" s="102">
        <v>25.84</v>
      </c>
      <c r="H1765" s="102">
        <v>20.51</v>
      </c>
      <c r="I1765" s="102"/>
      <c r="J1765" s="445"/>
      <c r="K1765" s="258">
        <f>ROUND(SUMIF('VGT-Bewegungsdaten'!B:B,A1765,'VGT-Bewegungsdaten'!D:D),3)</f>
        <v>0</v>
      </c>
      <c r="L1765" s="259">
        <f>ROUND(SUMIF('VGT-Bewegungsdaten'!B:B,$A1765,'VGT-Bewegungsdaten'!E:E),5)</f>
        <v>0</v>
      </c>
      <c r="N1765" s="298" t="s">
        <v>4918</v>
      </c>
      <c r="O1765" s="298" t="s">
        <v>4925</v>
      </c>
      <c r="P1765" s="261">
        <f>ROUND(SUMIF('AV-Bewegungsdaten'!B:B,A1765,'AV-Bewegungsdaten'!D:D),3)</f>
        <v>0</v>
      </c>
      <c r="Q1765" s="259">
        <f>ROUND(SUMIF('AV-Bewegungsdaten'!B:B,$A1765,'AV-Bewegungsdaten'!E:E),5)</f>
        <v>0</v>
      </c>
      <c r="S1765" s="444"/>
      <c r="T1765" s="444"/>
      <c r="U1765" s="261">
        <f>ROUND(SUMIF('DV-Bewegungsdaten'!B:B,A1765,'DV-Bewegungsdaten'!D:D),3)</f>
        <v>0</v>
      </c>
      <c r="V1765" s="259">
        <f>ROUND(SUMIF('DV-Bewegungsdaten'!B:B,A1765,'DV-Bewegungsdaten'!E:E),5)</f>
        <v>0</v>
      </c>
      <c r="X1765" s="444"/>
      <c r="Y1765" s="444"/>
      <c r="AK1765" s="305"/>
    </row>
    <row r="1766" spans="1:37" ht="15" customHeight="1" x14ac:dyDescent="0.25">
      <c r="A1766" s="103" t="s">
        <v>2809</v>
      </c>
      <c r="B1766" s="101" t="s">
        <v>2068</v>
      </c>
      <c r="C1766" s="101" t="s">
        <v>3992</v>
      </c>
      <c r="D1766" s="101" t="s">
        <v>2550</v>
      </c>
      <c r="E1766" s="101" t="s">
        <v>2536</v>
      </c>
      <c r="F1766" s="102">
        <v>26.64</v>
      </c>
      <c r="G1766" s="102">
        <v>26.84</v>
      </c>
      <c r="H1766" s="102">
        <v>21.31</v>
      </c>
      <c r="I1766" s="102"/>
      <c r="J1766" s="445"/>
      <c r="K1766" s="258">
        <f>ROUND(SUMIF('VGT-Bewegungsdaten'!B:B,A1766,'VGT-Bewegungsdaten'!D:D),3)</f>
        <v>0</v>
      </c>
      <c r="L1766" s="259">
        <f>ROUND(SUMIF('VGT-Bewegungsdaten'!B:B,$A1766,'VGT-Bewegungsdaten'!E:E),5)</f>
        <v>0</v>
      </c>
      <c r="N1766" s="298" t="s">
        <v>4918</v>
      </c>
      <c r="O1766" s="298" t="s">
        <v>4925</v>
      </c>
      <c r="P1766" s="261">
        <f>ROUND(SUMIF('AV-Bewegungsdaten'!B:B,A1766,'AV-Bewegungsdaten'!D:D),3)</f>
        <v>0</v>
      </c>
      <c r="Q1766" s="259">
        <f>ROUND(SUMIF('AV-Bewegungsdaten'!B:B,$A1766,'AV-Bewegungsdaten'!E:E),5)</f>
        <v>0</v>
      </c>
      <c r="S1766" s="444"/>
      <c r="T1766" s="444"/>
      <c r="U1766" s="261">
        <f>ROUND(SUMIF('DV-Bewegungsdaten'!B:B,A1766,'DV-Bewegungsdaten'!D:D),3)</f>
        <v>0</v>
      </c>
      <c r="V1766" s="259">
        <f>ROUND(SUMIF('DV-Bewegungsdaten'!B:B,A1766,'DV-Bewegungsdaten'!E:E),5)</f>
        <v>0</v>
      </c>
      <c r="X1766" s="444"/>
      <c r="Y1766" s="444"/>
      <c r="AK1766" s="305"/>
    </row>
    <row r="1767" spans="1:37" ht="15" customHeight="1" x14ac:dyDescent="0.25">
      <c r="A1767" s="103" t="s">
        <v>3551</v>
      </c>
      <c r="B1767" s="101" t="s">
        <v>2068</v>
      </c>
      <c r="C1767" s="101" t="s">
        <v>3992</v>
      </c>
      <c r="D1767" s="101" t="s">
        <v>3405</v>
      </c>
      <c r="E1767" s="101" t="s">
        <v>3279</v>
      </c>
      <c r="F1767" s="102">
        <v>25.61</v>
      </c>
      <c r="G1767" s="102">
        <v>25.81</v>
      </c>
      <c r="H1767" s="102">
        <v>20.49</v>
      </c>
      <c r="I1767" s="102"/>
      <c r="J1767" s="445"/>
      <c r="K1767" s="258">
        <f>ROUND(SUMIF('VGT-Bewegungsdaten'!B:B,A1767,'VGT-Bewegungsdaten'!D:D),3)</f>
        <v>0</v>
      </c>
      <c r="L1767" s="259">
        <f>ROUND(SUMIF('VGT-Bewegungsdaten'!B:B,$A1767,'VGT-Bewegungsdaten'!E:E),5)</f>
        <v>0</v>
      </c>
      <c r="N1767" s="298" t="s">
        <v>4918</v>
      </c>
      <c r="O1767" s="298" t="s">
        <v>4925</v>
      </c>
      <c r="P1767" s="261">
        <f>ROUND(SUMIF('AV-Bewegungsdaten'!B:B,A1767,'AV-Bewegungsdaten'!D:D),3)</f>
        <v>0</v>
      </c>
      <c r="Q1767" s="259">
        <f>ROUND(SUMIF('AV-Bewegungsdaten'!B:B,$A1767,'AV-Bewegungsdaten'!E:E),5)</f>
        <v>0</v>
      </c>
      <c r="S1767" s="444"/>
      <c r="T1767" s="444"/>
      <c r="U1767" s="261">
        <f>ROUND(SUMIF('DV-Bewegungsdaten'!B:B,A1767,'DV-Bewegungsdaten'!D:D),3)</f>
        <v>0</v>
      </c>
      <c r="V1767" s="259">
        <f>ROUND(SUMIF('DV-Bewegungsdaten'!B:B,A1767,'DV-Bewegungsdaten'!E:E),5)</f>
        <v>0</v>
      </c>
      <c r="X1767" s="444"/>
      <c r="Y1767" s="444"/>
      <c r="AK1767" s="305"/>
    </row>
    <row r="1768" spans="1:37" ht="15" customHeight="1" x14ac:dyDescent="0.25">
      <c r="A1768" s="103" t="s">
        <v>3552</v>
      </c>
      <c r="B1768" s="101" t="s">
        <v>2068</v>
      </c>
      <c r="C1768" s="101" t="s">
        <v>3992</v>
      </c>
      <c r="D1768" s="101" t="s">
        <v>3293</v>
      </c>
      <c r="E1768" s="101" t="s">
        <v>3279</v>
      </c>
      <c r="F1768" s="102">
        <v>26.61</v>
      </c>
      <c r="G1768" s="102">
        <v>26.81</v>
      </c>
      <c r="H1768" s="102">
        <v>21.29</v>
      </c>
      <c r="I1768" s="102"/>
      <c r="J1768" s="445"/>
      <c r="K1768" s="258">
        <f>ROUND(SUMIF('VGT-Bewegungsdaten'!B:B,A1768,'VGT-Bewegungsdaten'!D:D),3)</f>
        <v>0</v>
      </c>
      <c r="L1768" s="259">
        <f>ROUND(SUMIF('VGT-Bewegungsdaten'!B:B,$A1768,'VGT-Bewegungsdaten'!E:E),5)</f>
        <v>0</v>
      </c>
      <c r="N1768" s="298" t="s">
        <v>4918</v>
      </c>
      <c r="O1768" s="298" t="s">
        <v>4925</v>
      </c>
      <c r="P1768" s="261">
        <f>ROUND(SUMIF('AV-Bewegungsdaten'!B:B,A1768,'AV-Bewegungsdaten'!D:D),3)</f>
        <v>0</v>
      </c>
      <c r="Q1768" s="259">
        <f>ROUND(SUMIF('AV-Bewegungsdaten'!B:B,$A1768,'AV-Bewegungsdaten'!E:E),5)</f>
        <v>0</v>
      </c>
      <c r="S1768" s="444"/>
      <c r="T1768" s="444"/>
      <c r="U1768" s="261">
        <f>ROUND(SUMIF('DV-Bewegungsdaten'!B:B,A1768,'DV-Bewegungsdaten'!D:D),3)</f>
        <v>0</v>
      </c>
      <c r="V1768" s="259">
        <f>ROUND(SUMIF('DV-Bewegungsdaten'!B:B,A1768,'DV-Bewegungsdaten'!E:E),5)</f>
        <v>0</v>
      </c>
      <c r="X1768" s="444"/>
      <c r="Y1768" s="444"/>
      <c r="AK1768" s="305"/>
    </row>
    <row r="1769" spans="1:37" ht="15" customHeight="1" x14ac:dyDescent="0.25">
      <c r="A1769" s="103" t="s">
        <v>4314</v>
      </c>
      <c r="B1769" s="101" t="s">
        <v>2068</v>
      </c>
      <c r="C1769" s="101" t="s">
        <v>3992</v>
      </c>
      <c r="D1769" s="101" t="s">
        <v>4167</v>
      </c>
      <c r="E1769" s="101" t="s">
        <v>4040</v>
      </c>
      <c r="F1769" s="102">
        <v>25.58</v>
      </c>
      <c r="G1769" s="102">
        <v>25.779999999999998</v>
      </c>
      <c r="H1769" s="102">
        <v>20.46</v>
      </c>
      <c r="I1769" s="102"/>
      <c r="J1769" s="445"/>
      <c r="K1769" s="258">
        <f>ROUND(SUMIF('VGT-Bewegungsdaten'!B:B,A1769,'VGT-Bewegungsdaten'!D:D),3)</f>
        <v>0</v>
      </c>
      <c r="L1769" s="259">
        <f>ROUND(SUMIF('VGT-Bewegungsdaten'!B:B,$A1769,'VGT-Bewegungsdaten'!E:E),5)</f>
        <v>0</v>
      </c>
      <c r="N1769" s="298" t="s">
        <v>4918</v>
      </c>
      <c r="O1769" s="298" t="s">
        <v>4925</v>
      </c>
      <c r="P1769" s="261">
        <f>ROUND(SUMIF('AV-Bewegungsdaten'!B:B,A1769,'AV-Bewegungsdaten'!D:D),3)</f>
        <v>0</v>
      </c>
      <c r="Q1769" s="259">
        <f>ROUND(SUMIF('AV-Bewegungsdaten'!B:B,$A1769,'AV-Bewegungsdaten'!E:E),5)</f>
        <v>0</v>
      </c>
      <c r="S1769" s="444"/>
      <c r="T1769" s="444"/>
      <c r="U1769" s="261">
        <f>ROUND(SUMIF('DV-Bewegungsdaten'!B:B,A1769,'DV-Bewegungsdaten'!D:D),3)</f>
        <v>0</v>
      </c>
      <c r="V1769" s="259">
        <f>ROUND(SUMIF('DV-Bewegungsdaten'!B:B,A1769,'DV-Bewegungsdaten'!E:E),5)</f>
        <v>0</v>
      </c>
      <c r="X1769" s="444"/>
      <c r="Y1769" s="444"/>
      <c r="AK1769" s="305"/>
    </row>
    <row r="1770" spans="1:37" ht="15" customHeight="1" x14ac:dyDescent="0.25">
      <c r="A1770" s="103" t="s">
        <v>4315</v>
      </c>
      <c r="B1770" s="101" t="s">
        <v>2068</v>
      </c>
      <c r="C1770" s="101" t="s">
        <v>3992</v>
      </c>
      <c r="D1770" s="101" t="s">
        <v>4054</v>
      </c>
      <c r="E1770" s="101" t="s">
        <v>4040</v>
      </c>
      <c r="F1770" s="102">
        <v>26.58</v>
      </c>
      <c r="G1770" s="102">
        <v>26.779999999999998</v>
      </c>
      <c r="H1770" s="102">
        <v>21.26</v>
      </c>
      <c r="I1770" s="102"/>
      <c r="J1770" s="445"/>
      <c r="K1770" s="258">
        <f>ROUND(SUMIF('VGT-Bewegungsdaten'!B:B,A1770,'VGT-Bewegungsdaten'!D:D),3)</f>
        <v>0</v>
      </c>
      <c r="L1770" s="259">
        <f>ROUND(SUMIF('VGT-Bewegungsdaten'!B:B,$A1770,'VGT-Bewegungsdaten'!E:E),5)</f>
        <v>0</v>
      </c>
      <c r="N1770" s="298" t="s">
        <v>4918</v>
      </c>
      <c r="O1770" s="298" t="s">
        <v>4925</v>
      </c>
      <c r="P1770" s="261">
        <f>ROUND(SUMIF('AV-Bewegungsdaten'!B:B,A1770,'AV-Bewegungsdaten'!D:D),3)</f>
        <v>0</v>
      </c>
      <c r="Q1770" s="259">
        <f>ROUND(SUMIF('AV-Bewegungsdaten'!B:B,$A1770,'AV-Bewegungsdaten'!E:E),5)</f>
        <v>0</v>
      </c>
      <c r="S1770" s="444"/>
      <c r="T1770" s="444"/>
      <c r="U1770" s="261">
        <f>ROUND(SUMIF('DV-Bewegungsdaten'!B:B,A1770,'DV-Bewegungsdaten'!D:D),3)</f>
        <v>0</v>
      </c>
      <c r="V1770" s="259">
        <f>ROUND(SUMIF('DV-Bewegungsdaten'!B:B,A1770,'DV-Bewegungsdaten'!E:E),5)</f>
        <v>0</v>
      </c>
      <c r="X1770" s="444"/>
      <c r="Y1770" s="444"/>
      <c r="AK1770" s="305"/>
    </row>
    <row r="1771" spans="1:37" ht="15" customHeight="1" x14ac:dyDescent="0.25">
      <c r="A1771" s="103" t="s">
        <v>5289</v>
      </c>
      <c r="B1771" s="101" t="s">
        <v>2068</v>
      </c>
      <c r="C1771" s="101" t="s">
        <v>3992</v>
      </c>
      <c r="D1771" s="101" t="s">
        <v>5278</v>
      </c>
      <c r="E1771" s="101" t="s">
        <v>4983</v>
      </c>
      <c r="F1771" s="102">
        <v>25.55</v>
      </c>
      <c r="G1771" s="102">
        <v>25.75</v>
      </c>
      <c r="H1771" s="102">
        <v>20.440000000000001</v>
      </c>
      <c r="I1771" s="102"/>
      <c r="J1771" s="445"/>
      <c r="K1771" s="258">
        <f>ROUND(SUMIF('VGT-Bewegungsdaten'!B:B,A1771,'VGT-Bewegungsdaten'!D:D),3)</f>
        <v>0</v>
      </c>
      <c r="L1771" s="259">
        <f>ROUND(SUMIF('VGT-Bewegungsdaten'!B:B,$A1771,'VGT-Bewegungsdaten'!E:E),5)</f>
        <v>0</v>
      </c>
      <c r="N1771" s="298" t="s">
        <v>4918</v>
      </c>
      <c r="O1771" s="298" t="s">
        <v>4925</v>
      </c>
      <c r="P1771" s="261">
        <f>ROUND(SUMIF('AV-Bewegungsdaten'!B:B,A1771,'AV-Bewegungsdaten'!D:D),3)</f>
        <v>0</v>
      </c>
      <c r="Q1771" s="259">
        <f>ROUND(SUMIF('AV-Bewegungsdaten'!B:B,$A1771,'AV-Bewegungsdaten'!E:E),5)</f>
        <v>0</v>
      </c>
      <c r="S1771" s="444"/>
      <c r="T1771" s="444"/>
      <c r="U1771" s="261">
        <f>ROUND(SUMIF('DV-Bewegungsdaten'!B:B,A1771,'DV-Bewegungsdaten'!D:D),3)</f>
        <v>0</v>
      </c>
      <c r="V1771" s="259">
        <f>ROUND(SUMIF('DV-Bewegungsdaten'!B:B,A1771,'DV-Bewegungsdaten'!E:E),5)</f>
        <v>0</v>
      </c>
      <c r="X1771" s="444"/>
      <c r="Y1771" s="444"/>
      <c r="AK1771" s="305"/>
    </row>
    <row r="1772" spans="1:37" ht="15" customHeight="1" x14ac:dyDescent="0.25">
      <c r="A1772" s="103" t="s">
        <v>4988</v>
      </c>
      <c r="B1772" s="101" t="s">
        <v>2068</v>
      </c>
      <c r="C1772" s="101" t="s">
        <v>3992</v>
      </c>
      <c r="D1772" s="101" t="s">
        <v>4989</v>
      </c>
      <c r="E1772" s="101" t="s">
        <v>4983</v>
      </c>
      <c r="F1772" s="102">
        <v>26.55</v>
      </c>
      <c r="G1772" s="102">
        <v>26.75</v>
      </c>
      <c r="H1772" s="102">
        <v>21.24</v>
      </c>
      <c r="I1772" s="102"/>
      <c r="J1772" s="445"/>
      <c r="K1772" s="258">
        <f>ROUND(SUMIF('VGT-Bewegungsdaten'!B:B,A1772,'VGT-Bewegungsdaten'!D:D),3)</f>
        <v>0</v>
      </c>
      <c r="L1772" s="259">
        <f>ROUND(SUMIF('VGT-Bewegungsdaten'!B:B,$A1772,'VGT-Bewegungsdaten'!E:E),5)</f>
        <v>0</v>
      </c>
      <c r="N1772" s="298" t="s">
        <v>4918</v>
      </c>
      <c r="O1772" s="298" t="s">
        <v>4925</v>
      </c>
      <c r="P1772" s="261">
        <f>ROUND(SUMIF('AV-Bewegungsdaten'!B:B,A1772,'AV-Bewegungsdaten'!D:D),3)</f>
        <v>0</v>
      </c>
      <c r="Q1772" s="259">
        <f>ROUND(SUMIF('AV-Bewegungsdaten'!B:B,$A1772,'AV-Bewegungsdaten'!E:E),5)</f>
        <v>0</v>
      </c>
      <c r="S1772" s="444"/>
      <c r="T1772" s="444"/>
      <c r="U1772" s="261">
        <f>ROUND(SUMIF('DV-Bewegungsdaten'!B:B,A1772,'DV-Bewegungsdaten'!D:D),3)</f>
        <v>0</v>
      </c>
      <c r="V1772" s="259">
        <f>ROUND(SUMIF('DV-Bewegungsdaten'!B:B,A1772,'DV-Bewegungsdaten'!E:E),5)</f>
        <v>0</v>
      </c>
      <c r="X1772" s="444"/>
      <c r="Y1772" s="444"/>
      <c r="AK1772" s="305"/>
    </row>
    <row r="1773" spans="1:37" ht="15" customHeight="1" x14ac:dyDescent="0.25">
      <c r="A1773" s="103" t="s">
        <v>5833</v>
      </c>
      <c r="B1773" s="101" t="s">
        <v>2068</v>
      </c>
      <c r="C1773" s="101" t="s">
        <v>3992</v>
      </c>
      <c r="D1773" s="101" t="s">
        <v>5834</v>
      </c>
      <c r="E1773" s="101" t="s">
        <v>5257</v>
      </c>
      <c r="F1773" s="102">
        <v>25.520000000000003</v>
      </c>
      <c r="G1773" s="102">
        <v>25.720000000000002</v>
      </c>
      <c r="H1773" s="102">
        <v>20.420000000000002</v>
      </c>
      <c r="I1773" s="102"/>
      <c r="J1773" s="445"/>
      <c r="K1773" s="258">
        <f>ROUND(SUMIF('VGT-Bewegungsdaten'!B:B,A1773,'VGT-Bewegungsdaten'!D:D),3)</f>
        <v>0</v>
      </c>
      <c r="L1773" s="259">
        <f>ROUND(SUMIF('VGT-Bewegungsdaten'!B:B,$A1773,'VGT-Bewegungsdaten'!E:E),5)</f>
        <v>0</v>
      </c>
      <c r="N1773" s="298" t="s">
        <v>4918</v>
      </c>
      <c r="O1773" s="298" t="s">
        <v>4925</v>
      </c>
      <c r="P1773" s="261">
        <f>ROUND(SUMIF('AV-Bewegungsdaten'!B:B,A1773,'AV-Bewegungsdaten'!D:D),3)</f>
        <v>0</v>
      </c>
      <c r="Q1773" s="259">
        <f>ROUND(SUMIF('AV-Bewegungsdaten'!B:B,$A1773,'AV-Bewegungsdaten'!E:E),5)</f>
        <v>0</v>
      </c>
      <c r="S1773" s="444"/>
      <c r="T1773" s="444"/>
      <c r="U1773" s="261">
        <f>ROUND(SUMIF('DV-Bewegungsdaten'!B:B,A1773,'DV-Bewegungsdaten'!D:D),3)</f>
        <v>0</v>
      </c>
      <c r="V1773" s="259">
        <f>ROUND(SUMIF('DV-Bewegungsdaten'!B:B,A1773,'DV-Bewegungsdaten'!E:E),5)</f>
        <v>0</v>
      </c>
      <c r="X1773" s="444"/>
      <c r="Y1773" s="444"/>
      <c r="AK1773" s="305"/>
    </row>
    <row r="1774" spans="1:37" ht="15" customHeight="1" x14ac:dyDescent="0.25">
      <c r="A1774" s="103" t="s">
        <v>5957</v>
      </c>
      <c r="B1774" s="101" t="s">
        <v>2068</v>
      </c>
      <c r="C1774" s="101" t="s">
        <v>3992</v>
      </c>
      <c r="D1774" s="101" t="s">
        <v>5958</v>
      </c>
      <c r="E1774" s="101" t="s">
        <v>5257</v>
      </c>
      <c r="F1774" s="102">
        <v>26.520000000000003</v>
      </c>
      <c r="G1774" s="102">
        <v>26.720000000000002</v>
      </c>
      <c r="H1774" s="102">
        <v>21.22</v>
      </c>
      <c r="I1774" s="102"/>
      <c r="J1774" s="445"/>
      <c r="K1774" s="258">
        <f>ROUND(SUMIF('VGT-Bewegungsdaten'!B:B,A1774,'VGT-Bewegungsdaten'!D:D),3)</f>
        <v>0</v>
      </c>
      <c r="L1774" s="259">
        <f>ROUND(SUMIF('VGT-Bewegungsdaten'!B:B,$A1774,'VGT-Bewegungsdaten'!E:E),5)</f>
        <v>0</v>
      </c>
      <c r="N1774" s="298" t="s">
        <v>4918</v>
      </c>
      <c r="O1774" s="298" t="s">
        <v>4925</v>
      </c>
      <c r="P1774" s="261">
        <f>ROUND(SUMIF('AV-Bewegungsdaten'!B:B,A1774,'AV-Bewegungsdaten'!D:D),3)</f>
        <v>0</v>
      </c>
      <c r="Q1774" s="259">
        <f>ROUND(SUMIF('AV-Bewegungsdaten'!B:B,$A1774,'AV-Bewegungsdaten'!E:E),5)</f>
        <v>0</v>
      </c>
      <c r="S1774" s="444"/>
      <c r="T1774" s="444"/>
      <c r="U1774" s="261">
        <f>ROUND(SUMIF('DV-Bewegungsdaten'!B:B,A1774,'DV-Bewegungsdaten'!D:D),3)</f>
        <v>0</v>
      </c>
      <c r="V1774" s="259">
        <f>ROUND(SUMIF('DV-Bewegungsdaten'!B:B,A1774,'DV-Bewegungsdaten'!E:E),5)</f>
        <v>0</v>
      </c>
      <c r="X1774" s="444"/>
      <c r="Y1774" s="444"/>
      <c r="AK1774" s="305"/>
    </row>
    <row r="1775" spans="1:37" ht="15" customHeight="1" x14ac:dyDescent="0.25">
      <c r="A1775" s="103" t="s">
        <v>5961</v>
      </c>
      <c r="B1775" s="101" t="s">
        <v>2068</v>
      </c>
      <c r="C1775" s="101" t="s">
        <v>3992</v>
      </c>
      <c r="D1775" s="101" t="s">
        <v>5962</v>
      </c>
      <c r="E1775" s="101" t="s">
        <v>5956</v>
      </c>
      <c r="F1775" s="102">
        <v>25.470000000000002</v>
      </c>
      <c r="G1775" s="102">
        <v>25.67</v>
      </c>
      <c r="H1775" s="102">
        <v>20.38</v>
      </c>
      <c r="I1775" s="102"/>
      <c r="J1775" s="445"/>
      <c r="K1775" s="258">
        <f>ROUND(SUMIF('VGT-Bewegungsdaten'!B:B,A1775,'VGT-Bewegungsdaten'!D:D),3)</f>
        <v>0</v>
      </c>
      <c r="L1775" s="259">
        <f>ROUND(SUMIF('VGT-Bewegungsdaten'!B:B,$A1775,'VGT-Bewegungsdaten'!E:E),5)</f>
        <v>0</v>
      </c>
      <c r="N1775" s="298" t="s">
        <v>4918</v>
      </c>
      <c r="O1775" s="298" t="s">
        <v>4925</v>
      </c>
      <c r="P1775" s="261">
        <f>ROUND(SUMIF('AV-Bewegungsdaten'!B:B,A1775,'AV-Bewegungsdaten'!D:D),3)</f>
        <v>0</v>
      </c>
      <c r="Q1775" s="259">
        <f>ROUND(SUMIF('AV-Bewegungsdaten'!B:B,$A1775,'AV-Bewegungsdaten'!E:E),5)</f>
        <v>0</v>
      </c>
      <c r="S1775" s="444"/>
      <c r="T1775" s="444"/>
      <c r="U1775" s="261">
        <f>ROUND(SUMIF('DV-Bewegungsdaten'!B:B,A1775,'DV-Bewegungsdaten'!D:D),3)</f>
        <v>0</v>
      </c>
      <c r="V1775" s="259">
        <f>ROUND(SUMIF('DV-Bewegungsdaten'!B:B,A1775,'DV-Bewegungsdaten'!E:E),5)</f>
        <v>0</v>
      </c>
      <c r="X1775" s="444"/>
      <c r="Y1775" s="444"/>
      <c r="AK1775" s="305"/>
    </row>
    <row r="1776" spans="1:37" ht="15" customHeight="1" x14ac:dyDescent="0.25">
      <c r="A1776" s="103" t="s">
        <v>6794</v>
      </c>
      <c r="B1776" s="101" t="s">
        <v>2068</v>
      </c>
      <c r="C1776" s="101" t="s">
        <v>3992</v>
      </c>
      <c r="D1776" s="101" t="s">
        <v>6795</v>
      </c>
      <c r="E1776" s="101" t="s">
        <v>6580</v>
      </c>
      <c r="F1776" s="102">
        <v>25.410000000000004</v>
      </c>
      <c r="G1776" s="102">
        <v>25.61</v>
      </c>
      <c r="H1776" s="102">
        <v>20.329999999999998</v>
      </c>
      <c r="I1776" s="102"/>
      <c r="J1776" s="445"/>
      <c r="K1776" s="258">
        <f>ROUND(SUMIF('VGT-Bewegungsdaten'!B:B,A1776,'VGT-Bewegungsdaten'!D:D),3)</f>
        <v>0</v>
      </c>
      <c r="L1776" s="259">
        <f>ROUND(SUMIF('VGT-Bewegungsdaten'!B:B,$A1776,'VGT-Bewegungsdaten'!E:E),5)</f>
        <v>0</v>
      </c>
      <c r="N1776" s="298" t="s">
        <v>4918</v>
      </c>
      <c r="O1776" s="298" t="s">
        <v>4925</v>
      </c>
      <c r="P1776" s="261">
        <f>ROUND(SUMIF('AV-Bewegungsdaten'!B:B,A1776,'AV-Bewegungsdaten'!D:D),3)</f>
        <v>0</v>
      </c>
      <c r="Q1776" s="259">
        <f>ROUND(SUMIF('AV-Bewegungsdaten'!B:B,$A1776,'AV-Bewegungsdaten'!E:E),5)</f>
        <v>0</v>
      </c>
      <c r="S1776" s="444"/>
      <c r="T1776" s="444"/>
      <c r="U1776" s="261">
        <f>ROUND(SUMIF('DV-Bewegungsdaten'!B:B,A1776,'DV-Bewegungsdaten'!D:D),3)</f>
        <v>0</v>
      </c>
      <c r="V1776" s="259">
        <f>ROUND(SUMIF('DV-Bewegungsdaten'!B:B,A1776,'DV-Bewegungsdaten'!E:E),5)</f>
        <v>0</v>
      </c>
      <c r="X1776" s="444"/>
      <c r="Y1776" s="444"/>
      <c r="AK1776" s="305"/>
    </row>
    <row r="1777" spans="1:37" ht="15" customHeight="1" x14ac:dyDescent="0.25">
      <c r="A1777" s="103" t="s">
        <v>6909</v>
      </c>
      <c r="B1777" s="101" t="s">
        <v>2068</v>
      </c>
      <c r="C1777" s="101" t="s">
        <v>3992</v>
      </c>
      <c r="D1777" s="101" t="s">
        <v>6915</v>
      </c>
      <c r="E1777" s="101" t="s">
        <v>6910</v>
      </c>
      <c r="F1777" s="102">
        <v>26.380000000000003</v>
      </c>
      <c r="G1777" s="102">
        <v>26.58</v>
      </c>
      <c r="H1777" s="102">
        <v>21.1</v>
      </c>
      <c r="I1777" s="102"/>
      <c r="J1777" s="445"/>
      <c r="K1777" s="258">
        <f>ROUND(SUMIF('VGT-Bewegungsdaten'!B:B,A1777,'VGT-Bewegungsdaten'!D:D),3)</f>
        <v>0</v>
      </c>
      <c r="L1777" s="259">
        <f>ROUND(SUMIF('VGT-Bewegungsdaten'!B:B,$A1777,'VGT-Bewegungsdaten'!E:E),5)</f>
        <v>0</v>
      </c>
      <c r="N1777" s="298" t="s">
        <v>4918</v>
      </c>
      <c r="O1777" s="298" t="s">
        <v>4925</v>
      </c>
      <c r="P1777" s="261">
        <f>ROUND(SUMIF('AV-Bewegungsdaten'!B:B,A1777,'AV-Bewegungsdaten'!D:D),3)</f>
        <v>0</v>
      </c>
      <c r="Q1777" s="259">
        <f>ROUND(SUMIF('AV-Bewegungsdaten'!B:B,$A1777,'AV-Bewegungsdaten'!E:E),5)</f>
        <v>0</v>
      </c>
      <c r="S1777" s="444"/>
      <c r="T1777" s="444"/>
      <c r="U1777" s="261">
        <f>ROUND(SUMIF('DV-Bewegungsdaten'!B:B,A1777,'DV-Bewegungsdaten'!D:D),3)</f>
        <v>0</v>
      </c>
      <c r="V1777" s="259">
        <f>ROUND(SUMIF('DV-Bewegungsdaten'!B:B,A1777,'DV-Bewegungsdaten'!E:E),5)</f>
        <v>0</v>
      </c>
      <c r="X1777" s="444"/>
      <c r="Y1777" s="444"/>
      <c r="AK1777" s="305"/>
    </row>
    <row r="1778" spans="1:37" ht="15" customHeight="1" x14ac:dyDescent="0.25">
      <c r="A1778" s="103" t="s">
        <v>375</v>
      </c>
      <c r="B1778" s="101" t="s">
        <v>2068</v>
      </c>
      <c r="C1778" s="101" t="s">
        <v>3992</v>
      </c>
      <c r="D1778" s="101" t="s">
        <v>1570</v>
      </c>
      <c r="E1778" s="101" t="s">
        <v>1533</v>
      </c>
      <c r="F1778" s="102">
        <v>25.67</v>
      </c>
      <c r="G1778" s="102">
        <v>25.87</v>
      </c>
      <c r="H1778" s="102">
        <v>20.54</v>
      </c>
      <c r="I1778" s="102"/>
      <c r="J1778" s="445"/>
      <c r="K1778" s="258">
        <f>ROUND(SUMIF('VGT-Bewegungsdaten'!B:B,A1778,'VGT-Bewegungsdaten'!D:D),3)</f>
        <v>0</v>
      </c>
      <c r="L1778" s="259">
        <f>ROUND(SUMIF('VGT-Bewegungsdaten'!B:B,$A1778,'VGT-Bewegungsdaten'!E:E),5)</f>
        <v>0</v>
      </c>
      <c r="N1778" s="298" t="s">
        <v>4918</v>
      </c>
      <c r="O1778" s="298" t="s">
        <v>4925</v>
      </c>
      <c r="P1778" s="261">
        <f>ROUND(SUMIF('AV-Bewegungsdaten'!B:B,A1778,'AV-Bewegungsdaten'!D:D),3)</f>
        <v>0</v>
      </c>
      <c r="Q1778" s="259">
        <f>ROUND(SUMIF('AV-Bewegungsdaten'!B:B,$A1778,'AV-Bewegungsdaten'!E:E),5)</f>
        <v>0</v>
      </c>
      <c r="S1778" s="444"/>
      <c r="T1778" s="444"/>
      <c r="U1778" s="261">
        <f>ROUND(SUMIF('DV-Bewegungsdaten'!B:B,A1778,'DV-Bewegungsdaten'!D:D),3)</f>
        <v>0</v>
      </c>
      <c r="V1778" s="259">
        <f>ROUND(SUMIF('DV-Bewegungsdaten'!B:B,A1778,'DV-Bewegungsdaten'!E:E),5)</f>
        <v>0</v>
      </c>
      <c r="X1778" s="444"/>
      <c r="Y1778" s="444"/>
      <c r="AK1778" s="305"/>
    </row>
    <row r="1779" spans="1:37" ht="15" customHeight="1" x14ac:dyDescent="0.25">
      <c r="A1779" s="103" t="s">
        <v>379</v>
      </c>
      <c r="B1779" s="101" t="s">
        <v>2068</v>
      </c>
      <c r="C1779" s="101" t="s">
        <v>3992</v>
      </c>
      <c r="D1779" s="101" t="s">
        <v>1576</v>
      </c>
      <c r="E1779" s="101" t="s">
        <v>1533</v>
      </c>
      <c r="F1779" s="102">
        <v>26.67</v>
      </c>
      <c r="G1779" s="102">
        <v>26.87</v>
      </c>
      <c r="H1779" s="102">
        <v>21.34</v>
      </c>
      <c r="I1779" s="102"/>
      <c r="J1779" s="445"/>
      <c r="K1779" s="258">
        <f>ROUND(SUMIF('VGT-Bewegungsdaten'!B:B,A1779,'VGT-Bewegungsdaten'!D:D),3)</f>
        <v>0</v>
      </c>
      <c r="L1779" s="259">
        <f>ROUND(SUMIF('VGT-Bewegungsdaten'!B:B,$A1779,'VGT-Bewegungsdaten'!E:E),5)</f>
        <v>0</v>
      </c>
      <c r="N1779" s="298" t="s">
        <v>4918</v>
      </c>
      <c r="O1779" s="298" t="s">
        <v>4925</v>
      </c>
      <c r="P1779" s="261">
        <f>ROUND(SUMIF('AV-Bewegungsdaten'!B:B,A1779,'AV-Bewegungsdaten'!D:D),3)</f>
        <v>0</v>
      </c>
      <c r="Q1779" s="259">
        <f>ROUND(SUMIF('AV-Bewegungsdaten'!B:B,$A1779,'AV-Bewegungsdaten'!E:E),5)</f>
        <v>0</v>
      </c>
      <c r="S1779" s="444"/>
      <c r="T1779" s="444"/>
      <c r="U1779" s="261">
        <f>ROUND(SUMIF('DV-Bewegungsdaten'!B:B,A1779,'DV-Bewegungsdaten'!D:D),3)</f>
        <v>0</v>
      </c>
      <c r="V1779" s="259">
        <f>ROUND(SUMIF('DV-Bewegungsdaten'!B:B,A1779,'DV-Bewegungsdaten'!E:E),5)</f>
        <v>0</v>
      </c>
      <c r="X1779" s="444"/>
      <c r="Y1779" s="444"/>
      <c r="AK1779" s="305"/>
    </row>
    <row r="1780" spans="1:37" ht="15" customHeight="1" x14ac:dyDescent="0.25">
      <c r="A1780" s="103" t="s">
        <v>374</v>
      </c>
      <c r="B1780" s="101" t="s">
        <v>2068</v>
      </c>
      <c r="C1780" s="101" t="s">
        <v>3992</v>
      </c>
      <c r="D1780" s="101" t="s">
        <v>37</v>
      </c>
      <c r="E1780" s="101" t="s">
        <v>2446</v>
      </c>
      <c r="F1780" s="102">
        <v>24.67</v>
      </c>
      <c r="G1780" s="102">
        <v>24.87</v>
      </c>
      <c r="H1780" s="102">
        <v>19.739999999999998</v>
      </c>
      <c r="I1780" s="102"/>
      <c r="J1780" s="445"/>
      <c r="K1780" s="258">
        <f>ROUND(SUMIF('VGT-Bewegungsdaten'!B:B,A1780,'VGT-Bewegungsdaten'!D:D),3)</f>
        <v>0</v>
      </c>
      <c r="L1780" s="259">
        <f>ROUND(SUMIF('VGT-Bewegungsdaten'!B:B,$A1780,'VGT-Bewegungsdaten'!E:E),5)</f>
        <v>0</v>
      </c>
      <c r="N1780" s="298" t="s">
        <v>4918</v>
      </c>
      <c r="O1780" s="298" t="s">
        <v>4925</v>
      </c>
      <c r="P1780" s="261">
        <f>ROUND(SUMIF('AV-Bewegungsdaten'!B:B,A1780,'AV-Bewegungsdaten'!D:D),3)</f>
        <v>0</v>
      </c>
      <c r="Q1780" s="259">
        <f>ROUND(SUMIF('AV-Bewegungsdaten'!B:B,$A1780,'AV-Bewegungsdaten'!E:E),5)</f>
        <v>0</v>
      </c>
      <c r="S1780" s="444"/>
      <c r="T1780" s="444"/>
      <c r="U1780" s="261">
        <f>ROUND(SUMIF('DV-Bewegungsdaten'!B:B,A1780,'DV-Bewegungsdaten'!D:D),3)</f>
        <v>0</v>
      </c>
      <c r="V1780" s="259">
        <f>ROUND(SUMIF('DV-Bewegungsdaten'!B:B,A1780,'DV-Bewegungsdaten'!E:E),5)</f>
        <v>0</v>
      </c>
      <c r="X1780" s="444"/>
      <c r="Y1780" s="444"/>
      <c r="AK1780" s="305"/>
    </row>
    <row r="1781" spans="1:37" ht="15" customHeight="1" x14ac:dyDescent="0.25">
      <c r="A1781" s="103" t="s">
        <v>378</v>
      </c>
      <c r="B1781" s="101" t="s">
        <v>2068</v>
      </c>
      <c r="C1781" s="101" t="s">
        <v>3992</v>
      </c>
      <c r="D1781" s="101" t="s">
        <v>43</v>
      </c>
      <c r="E1781" s="101" t="s">
        <v>2446</v>
      </c>
      <c r="F1781" s="102">
        <v>25.67</v>
      </c>
      <c r="G1781" s="102">
        <v>25.87</v>
      </c>
      <c r="H1781" s="102">
        <v>20.54</v>
      </c>
      <c r="I1781" s="102"/>
      <c r="J1781" s="445"/>
      <c r="K1781" s="258">
        <f>ROUND(SUMIF('VGT-Bewegungsdaten'!B:B,A1781,'VGT-Bewegungsdaten'!D:D),3)</f>
        <v>0</v>
      </c>
      <c r="L1781" s="259">
        <f>ROUND(SUMIF('VGT-Bewegungsdaten'!B:B,$A1781,'VGT-Bewegungsdaten'!E:E),5)</f>
        <v>0</v>
      </c>
      <c r="N1781" s="298" t="s">
        <v>4918</v>
      </c>
      <c r="O1781" s="298" t="s">
        <v>4925</v>
      </c>
      <c r="P1781" s="261">
        <f>ROUND(SUMIF('AV-Bewegungsdaten'!B:B,A1781,'AV-Bewegungsdaten'!D:D),3)</f>
        <v>0</v>
      </c>
      <c r="Q1781" s="259">
        <f>ROUND(SUMIF('AV-Bewegungsdaten'!B:B,$A1781,'AV-Bewegungsdaten'!E:E),5)</f>
        <v>0</v>
      </c>
      <c r="S1781" s="444"/>
      <c r="T1781" s="444"/>
      <c r="U1781" s="261">
        <f>ROUND(SUMIF('DV-Bewegungsdaten'!B:B,A1781,'DV-Bewegungsdaten'!D:D),3)</f>
        <v>0</v>
      </c>
      <c r="V1781" s="259">
        <f>ROUND(SUMIF('DV-Bewegungsdaten'!B:B,A1781,'DV-Bewegungsdaten'!E:E),5)</f>
        <v>0</v>
      </c>
      <c r="X1781" s="444"/>
      <c r="Y1781" s="444"/>
      <c r="AK1781" s="305"/>
    </row>
    <row r="1782" spans="1:37" ht="15" customHeight="1" x14ac:dyDescent="0.25">
      <c r="A1782" s="103" t="s">
        <v>377</v>
      </c>
      <c r="B1782" s="101" t="s">
        <v>2068</v>
      </c>
      <c r="C1782" s="101" t="s">
        <v>3992</v>
      </c>
      <c r="D1782" s="101" t="s">
        <v>1574</v>
      </c>
      <c r="E1782" s="101" t="s">
        <v>2443</v>
      </c>
      <c r="F1782" s="102">
        <v>23.67</v>
      </c>
      <c r="G1782" s="102">
        <v>23.87</v>
      </c>
      <c r="H1782" s="102">
        <v>18.940000000000001</v>
      </c>
      <c r="I1782" s="102"/>
      <c r="J1782" s="445"/>
      <c r="K1782" s="258">
        <f>ROUND(SUMIF('VGT-Bewegungsdaten'!B:B,A1782,'VGT-Bewegungsdaten'!D:D),3)</f>
        <v>0</v>
      </c>
      <c r="L1782" s="259">
        <f>ROUND(SUMIF('VGT-Bewegungsdaten'!B:B,$A1782,'VGT-Bewegungsdaten'!E:E),5)</f>
        <v>0</v>
      </c>
      <c r="N1782" s="298" t="s">
        <v>4918</v>
      </c>
      <c r="O1782" s="298" t="s">
        <v>4925</v>
      </c>
      <c r="P1782" s="261">
        <f>ROUND(SUMIF('AV-Bewegungsdaten'!B:B,A1782,'AV-Bewegungsdaten'!D:D),3)</f>
        <v>0</v>
      </c>
      <c r="Q1782" s="259">
        <f>ROUND(SUMIF('AV-Bewegungsdaten'!B:B,$A1782,'AV-Bewegungsdaten'!E:E),5)</f>
        <v>0</v>
      </c>
      <c r="S1782" s="444"/>
      <c r="T1782" s="444"/>
      <c r="U1782" s="261">
        <f>ROUND(SUMIF('DV-Bewegungsdaten'!B:B,A1782,'DV-Bewegungsdaten'!D:D),3)</f>
        <v>0</v>
      </c>
      <c r="V1782" s="259">
        <f>ROUND(SUMIF('DV-Bewegungsdaten'!B:B,A1782,'DV-Bewegungsdaten'!E:E),5)</f>
        <v>0</v>
      </c>
      <c r="X1782" s="444"/>
      <c r="Y1782" s="444"/>
      <c r="AK1782" s="305"/>
    </row>
    <row r="1783" spans="1:37" ht="15" customHeight="1" x14ac:dyDescent="0.25">
      <c r="A1783" s="103" t="s">
        <v>389</v>
      </c>
      <c r="B1783" s="101" t="s">
        <v>2068</v>
      </c>
      <c r="C1783" s="101" t="s">
        <v>3992</v>
      </c>
      <c r="D1783" s="101" t="s">
        <v>1592</v>
      </c>
      <c r="E1783" s="101" t="s">
        <v>2443</v>
      </c>
      <c r="F1783" s="102">
        <v>24.67</v>
      </c>
      <c r="G1783" s="102">
        <v>24.87</v>
      </c>
      <c r="H1783" s="102">
        <v>19.739999999999998</v>
      </c>
      <c r="I1783" s="102"/>
      <c r="J1783" s="445"/>
      <c r="K1783" s="258">
        <f>ROUND(SUMIF('VGT-Bewegungsdaten'!B:B,A1783,'VGT-Bewegungsdaten'!D:D),3)</f>
        <v>0</v>
      </c>
      <c r="L1783" s="259">
        <f>ROUND(SUMIF('VGT-Bewegungsdaten'!B:B,$A1783,'VGT-Bewegungsdaten'!E:E),5)</f>
        <v>0</v>
      </c>
      <c r="N1783" s="298" t="s">
        <v>4918</v>
      </c>
      <c r="O1783" s="298" t="s">
        <v>4925</v>
      </c>
      <c r="P1783" s="261">
        <f>ROUND(SUMIF('AV-Bewegungsdaten'!B:B,A1783,'AV-Bewegungsdaten'!D:D),3)</f>
        <v>0</v>
      </c>
      <c r="Q1783" s="259">
        <f>ROUND(SUMIF('AV-Bewegungsdaten'!B:B,$A1783,'AV-Bewegungsdaten'!E:E),5)</f>
        <v>0</v>
      </c>
      <c r="S1783" s="444"/>
      <c r="T1783" s="444"/>
      <c r="U1783" s="261">
        <f>ROUND(SUMIF('DV-Bewegungsdaten'!B:B,A1783,'DV-Bewegungsdaten'!D:D),3)</f>
        <v>0</v>
      </c>
      <c r="V1783" s="259">
        <f>ROUND(SUMIF('DV-Bewegungsdaten'!B:B,A1783,'DV-Bewegungsdaten'!E:E),5)</f>
        <v>0</v>
      </c>
      <c r="X1783" s="444"/>
      <c r="Y1783" s="444"/>
      <c r="AK1783" s="305"/>
    </row>
    <row r="1784" spans="1:37" ht="15" customHeight="1" x14ac:dyDescent="0.25">
      <c r="A1784" s="103" t="s">
        <v>433</v>
      </c>
      <c r="B1784" s="101" t="s">
        <v>2068</v>
      </c>
      <c r="C1784" s="101" t="s">
        <v>3992</v>
      </c>
      <c r="D1784" s="101" t="s">
        <v>1942</v>
      </c>
      <c r="E1784" s="101" t="s">
        <v>2443</v>
      </c>
      <c r="F1784" s="102">
        <v>26.67</v>
      </c>
      <c r="G1784" s="102">
        <v>26.87</v>
      </c>
      <c r="H1784" s="102">
        <v>21.34</v>
      </c>
      <c r="I1784" s="102"/>
      <c r="J1784" s="445"/>
      <c r="K1784" s="258">
        <f>ROUND(SUMIF('VGT-Bewegungsdaten'!B:B,A1784,'VGT-Bewegungsdaten'!D:D),3)</f>
        <v>0</v>
      </c>
      <c r="L1784" s="259">
        <f>ROUND(SUMIF('VGT-Bewegungsdaten'!B:B,$A1784,'VGT-Bewegungsdaten'!E:E),5)</f>
        <v>0</v>
      </c>
      <c r="N1784" s="298" t="s">
        <v>4918</v>
      </c>
      <c r="O1784" s="298" t="s">
        <v>4925</v>
      </c>
      <c r="P1784" s="261">
        <f>ROUND(SUMIF('AV-Bewegungsdaten'!B:B,A1784,'AV-Bewegungsdaten'!D:D),3)</f>
        <v>0</v>
      </c>
      <c r="Q1784" s="259">
        <f>ROUND(SUMIF('AV-Bewegungsdaten'!B:B,$A1784,'AV-Bewegungsdaten'!E:E),5)</f>
        <v>0</v>
      </c>
      <c r="S1784" s="444"/>
      <c r="T1784" s="444"/>
      <c r="U1784" s="261">
        <f>ROUND(SUMIF('DV-Bewegungsdaten'!B:B,A1784,'DV-Bewegungsdaten'!D:D),3)</f>
        <v>0</v>
      </c>
      <c r="V1784" s="259">
        <f>ROUND(SUMIF('DV-Bewegungsdaten'!B:B,A1784,'DV-Bewegungsdaten'!E:E),5)</f>
        <v>0</v>
      </c>
      <c r="X1784" s="444"/>
      <c r="Y1784" s="444"/>
      <c r="AK1784" s="305"/>
    </row>
    <row r="1785" spans="1:37" ht="15" customHeight="1" x14ac:dyDescent="0.25">
      <c r="A1785" s="103" t="s">
        <v>436</v>
      </c>
      <c r="B1785" s="101" t="s">
        <v>2068</v>
      </c>
      <c r="C1785" s="101" t="s">
        <v>3992</v>
      </c>
      <c r="D1785" s="101" t="s">
        <v>1948</v>
      </c>
      <c r="E1785" s="101" t="s">
        <v>1536</v>
      </c>
      <c r="F1785" s="102">
        <v>29.67</v>
      </c>
      <c r="G1785" s="102">
        <v>29.87</v>
      </c>
      <c r="H1785" s="102">
        <v>23.74</v>
      </c>
      <c r="I1785" s="102"/>
      <c r="J1785" s="445"/>
      <c r="K1785" s="258">
        <f>ROUND(SUMIF('VGT-Bewegungsdaten'!B:B,A1785,'VGT-Bewegungsdaten'!D:D),3)</f>
        <v>0</v>
      </c>
      <c r="L1785" s="259">
        <f>ROUND(SUMIF('VGT-Bewegungsdaten'!B:B,$A1785,'VGT-Bewegungsdaten'!E:E),5)</f>
        <v>0</v>
      </c>
      <c r="N1785" s="298" t="s">
        <v>4918</v>
      </c>
      <c r="O1785" s="298" t="s">
        <v>4925</v>
      </c>
      <c r="P1785" s="261">
        <f>ROUND(SUMIF('AV-Bewegungsdaten'!B:B,A1785,'AV-Bewegungsdaten'!D:D),3)</f>
        <v>0</v>
      </c>
      <c r="Q1785" s="259">
        <f>ROUND(SUMIF('AV-Bewegungsdaten'!B:B,$A1785,'AV-Bewegungsdaten'!E:E),5)</f>
        <v>0</v>
      </c>
      <c r="S1785" s="444"/>
      <c r="T1785" s="444"/>
      <c r="U1785" s="261">
        <f>ROUND(SUMIF('DV-Bewegungsdaten'!B:B,A1785,'DV-Bewegungsdaten'!D:D),3)</f>
        <v>0</v>
      </c>
      <c r="V1785" s="259">
        <f>ROUND(SUMIF('DV-Bewegungsdaten'!B:B,A1785,'DV-Bewegungsdaten'!E:E),5)</f>
        <v>0</v>
      </c>
      <c r="X1785" s="444"/>
      <c r="Y1785" s="444"/>
      <c r="AK1785" s="305"/>
    </row>
    <row r="1786" spans="1:37" ht="15" customHeight="1" x14ac:dyDescent="0.25">
      <c r="A1786" s="103" t="s">
        <v>440</v>
      </c>
      <c r="B1786" s="101" t="s">
        <v>2068</v>
      </c>
      <c r="C1786" s="101" t="s">
        <v>3992</v>
      </c>
      <c r="D1786" s="101" t="s">
        <v>1956</v>
      </c>
      <c r="E1786" s="101" t="s">
        <v>1536</v>
      </c>
      <c r="F1786" s="102">
        <v>30.67</v>
      </c>
      <c r="G1786" s="102">
        <v>30.87</v>
      </c>
      <c r="H1786" s="102">
        <v>24.54</v>
      </c>
      <c r="I1786" s="102"/>
      <c r="J1786" s="445"/>
      <c r="K1786" s="258">
        <f>ROUND(SUMIF('VGT-Bewegungsdaten'!B:B,A1786,'VGT-Bewegungsdaten'!D:D),3)</f>
        <v>0</v>
      </c>
      <c r="L1786" s="259">
        <f>ROUND(SUMIF('VGT-Bewegungsdaten'!B:B,$A1786,'VGT-Bewegungsdaten'!E:E),5)</f>
        <v>0</v>
      </c>
      <c r="N1786" s="298" t="s">
        <v>4918</v>
      </c>
      <c r="O1786" s="298" t="s">
        <v>4925</v>
      </c>
      <c r="P1786" s="261">
        <f>ROUND(SUMIF('AV-Bewegungsdaten'!B:B,A1786,'AV-Bewegungsdaten'!D:D),3)</f>
        <v>0</v>
      </c>
      <c r="Q1786" s="259">
        <f>ROUND(SUMIF('AV-Bewegungsdaten'!B:B,$A1786,'AV-Bewegungsdaten'!E:E),5)</f>
        <v>0</v>
      </c>
      <c r="S1786" s="444"/>
      <c r="T1786" s="444"/>
      <c r="U1786" s="261">
        <f>ROUND(SUMIF('DV-Bewegungsdaten'!B:B,A1786,'DV-Bewegungsdaten'!D:D),3)</f>
        <v>0</v>
      </c>
      <c r="V1786" s="259">
        <f>ROUND(SUMIF('DV-Bewegungsdaten'!B:B,A1786,'DV-Bewegungsdaten'!E:E),5)</f>
        <v>0</v>
      </c>
      <c r="X1786" s="444"/>
      <c r="Y1786" s="444"/>
      <c r="AK1786" s="305"/>
    </row>
    <row r="1787" spans="1:37" ht="15" customHeight="1" x14ac:dyDescent="0.25">
      <c r="A1787" s="103" t="s">
        <v>2824</v>
      </c>
      <c r="B1787" s="101" t="s">
        <v>2068</v>
      </c>
      <c r="C1787" s="101" t="s">
        <v>3992</v>
      </c>
      <c r="D1787" s="101" t="s">
        <v>2689</v>
      </c>
      <c r="E1787" s="101" t="s">
        <v>2536</v>
      </c>
      <c r="F1787" s="102">
        <v>29.64</v>
      </c>
      <c r="G1787" s="102">
        <v>29.84</v>
      </c>
      <c r="H1787" s="102">
        <v>23.71</v>
      </c>
      <c r="I1787" s="102"/>
      <c r="J1787" s="445"/>
      <c r="K1787" s="258">
        <f>ROUND(SUMIF('VGT-Bewegungsdaten'!B:B,A1787,'VGT-Bewegungsdaten'!D:D),3)</f>
        <v>0</v>
      </c>
      <c r="L1787" s="259">
        <f>ROUND(SUMIF('VGT-Bewegungsdaten'!B:B,$A1787,'VGT-Bewegungsdaten'!E:E),5)</f>
        <v>0</v>
      </c>
      <c r="N1787" s="298" t="s">
        <v>4918</v>
      </c>
      <c r="O1787" s="298" t="s">
        <v>4925</v>
      </c>
      <c r="P1787" s="261">
        <f>ROUND(SUMIF('AV-Bewegungsdaten'!B:B,A1787,'AV-Bewegungsdaten'!D:D),3)</f>
        <v>0</v>
      </c>
      <c r="Q1787" s="259">
        <f>ROUND(SUMIF('AV-Bewegungsdaten'!B:B,$A1787,'AV-Bewegungsdaten'!E:E),5)</f>
        <v>0</v>
      </c>
      <c r="S1787" s="444"/>
      <c r="T1787" s="444"/>
      <c r="U1787" s="261">
        <f>ROUND(SUMIF('DV-Bewegungsdaten'!B:B,A1787,'DV-Bewegungsdaten'!D:D),3)</f>
        <v>0</v>
      </c>
      <c r="V1787" s="259">
        <f>ROUND(SUMIF('DV-Bewegungsdaten'!B:B,A1787,'DV-Bewegungsdaten'!E:E),5)</f>
        <v>0</v>
      </c>
      <c r="X1787" s="444"/>
      <c r="Y1787" s="444"/>
      <c r="AK1787" s="305"/>
    </row>
    <row r="1788" spans="1:37" ht="15" customHeight="1" x14ac:dyDescent="0.25">
      <c r="A1788" s="103" t="s">
        <v>2825</v>
      </c>
      <c r="B1788" s="101" t="s">
        <v>2068</v>
      </c>
      <c r="C1788" s="101" t="s">
        <v>3992</v>
      </c>
      <c r="D1788" s="101" t="s">
        <v>2691</v>
      </c>
      <c r="E1788" s="101" t="s">
        <v>2536</v>
      </c>
      <c r="F1788" s="102">
        <v>30.64</v>
      </c>
      <c r="G1788" s="102">
        <v>30.84</v>
      </c>
      <c r="H1788" s="102">
        <v>24.51</v>
      </c>
      <c r="I1788" s="102"/>
      <c r="J1788" s="445"/>
      <c r="K1788" s="258">
        <f>ROUND(SUMIF('VGT-Bewegungsdaten'!B:B,A1788,'VGT-Bewegungsdaten'!D:D),3)</f>
        <v>0</v>
      </c>
      <c r="L1788" s="259">
        <f>ROUND(SUMIF('VGT-Bewegungsdaten'!B:B,$A1788,'VGT-Bewegungsdaten'!E:E),5)</f>
        <v>0</v>
      </c>
      <c r="N1788" s="298" t="s">
        <v>4918</v>
      </c>
      <c r="O1788" s="298" t="s">
        <v>4925</v>
      </c>
      <c r="P1788" s="261">
        <f>ROUND(SUMIF('AV-Bewegungsdaten'!B:B,A1788,'AV-Bewegungsdaten'!D:D),3)</f>
        <v>0</v>
      </c>
      <c r="Q1788" s="259">
        <f>ROUND(SUMIF('AV-Bewegungsdaten'!B:B,$A1788,'AV-Bewegungsdaten'!E:E),5)</f>
        <v>0</v>
      </c>
      <c r="S1788" s="444"/>
      <c r="T1788" s="444"/>
      <c r="U1788" s="261">
        <f>ROUND(SUMIF('DV-Bewegungsdaten'!B:B,A1788,'DV-Bewegungsdaten'!D:D),3)</f>
        <v>0</v>
      </c>
      <c r="V1788" s="259">
        <f>ROUND(SUMIF('DV-Bewegungsdaten'!B:B,A1788,'DV-Bewegungsdaten'!E:E),5)</f>
        <v>0</v>
      </c>
      <c r="X1788" s="444"/>
      <c r="Y1788" s="444"/>
      <c r="AK1788" s="305"/>
    </row>
    <row r="1789" spans="1:37" ht="15" customHeight="1" x14ac:dyDescent="0.25">
      <c r="A1789" s="103" t="s">
        <v>3567</v>
      </c>
      <c r="B1789" s="101" t="s">
        <v>2068</v>
      </c>
      <c r="C1789" s="101" t="s">
        <v>3992</v>
      </c>
      <c r="D1789" s="101" t="s">
        <v>3432</v>
      </c>
      <c r="E1789" s="101" t="s">
        <v>3279</v>
      </c>
      <c r="F1789" s="102">
        <v>29.61</v>
      </c>
      <c r="G1789" s="102">
        <v>29.81</v>
      </c>
      <c r="H1789" s="102">
        <v>23.69</v>
      </c>
      <c r="I1789" s="102"/>
      <c r="J1789" s="445"/>
      <c r="K1789" s="258">
        <f>ROUND(SUMIF('VGT-Bewegungsdaten'!B:B,A1789,'VGT-Bewegungsdaten'!D:D),3)</f>
        <v>0</v>
      </c>
      <c r="L1789" s="259">
        <f>ROUND(SUMIF('VGT-Bewegungsdaten'!B:B,$A1789,'VGT-Bewegungsdaten'!E:E),5)</f>
        <v>0</v>
      </c>
      <c r="N1789" s="298" t="s">
        <v>4918</v>
      </c>
      <c r="O1789" s="298" t="s">
        <v>4925</v>
      </c>
      <c r="P1789" s="261">
        <f>ROUND(SUMIF('AV-Bewegungsdaten'!B:B,A1789,'AV-Bewegungsdaten'!D:D),3)</f>
        <v>0</v>
      </c>
      <c r="Q1789" s="259">
        <f>ROUND(SUMIF('AV-Bewegungsdaten'!B:B,$A1789,'AV-Bewegungsdaten'!E:E),5)</f>
        <v>0</v>
      </c>
      <c r="S1789" s="444"/>
      <c r="T1789" s="444"/>
      <c r="U1789" s="261">
        <f>ROUND(SUMIF('DV-Bewegungsdaten'!B:B,A1789,'DV-Bewegungsdaten'!D:D),3)</f>
        <v>0</v>
      </c>
      <c r="V1789" s="259">
        <f>ROUND(SUMIF('DV-Bewegungsdaten'!B:B,A1789,'DV-Bewegungsdaten'!E:E),5)</f>
        <v>0</v>
      </c>
      <c r="X1789" s="444"/>
      <c r="Y1789" s="444"/>
      <c r="AK1789" s="305"/>
    </row>
    <row r="1790" spans="1:37" ht="15" customHeight="1" x14ac:dyDescent="0.25">
      <c r="A1790" s="103" t="s">
        <v>3568</v>
      </c>
      <c r="B1790" s="101" t="s">
        <v>2068</v>
      </c>
      <c r="C1790" s="101" t="s">
        <v>3992</v>
      </c>
      <c r="D1790" s="101" t="s">
        <v>3434</v>
      </c>
      <c r="E1790" s="101" t="s">
        <v>3279</v>
      </c>
      <c r="F1790" s="102">
        <v>30.61</v>
      </c>
      <c r="G1790" s="102">
        <v>30.81</v>
      </c>
      <c r="H1790" s="102">
        <v>24.49</v>
      </c>
      <c r="I1790" s="102"/>
      <c r="J1790" s="445"/>
      <c r="K1790" s="258">
        <f>ROUND(SUMIF('VGT-Bewegungsdaten'!B:B,A1790,'VGT-Bewegungsdaten'!D:D),3)</f>
        <v>0</v>
      </c>
      <c r="L1790" s="259">
        <f>ROUND(SUMIF('VGT-Bewegungsdaten'!B:B,$A1790,'VGT-Bewegungsdaten'!E:E),5)</f>
        <v>0</v>
      </c>
      <c r="N1790" s="298" t="s">
        <v>4918</v>
      </c>
      <c r="O1790" s="298" t="s">
        <v>4925</v>
      </c>
      <c r="P1790" s="261">
        <f>ROUND(SUMIF('AV-Bewegungsdaten'!B:B,A1790,'AV-Bewegungsdaten'!D:D),3)</f>
        <v>0</v>
      </c>
      <c r="Q1790" s="259">
        <f>ROUND(SUMIF('AV-Bewegungsdaten'!B:B,$A1790,'AV-Bewegungsdaten'!E:E),5)</f>
        <v>0</v>
      </c>
      <c r="S1790" s="444"/>
      <c r="T1790" s="444"/>
      <c r="U1790" s="261">
        <f>ROUND(SUMIF('DV-Bewegungsdaten'!B:B,A1790,'DV-Bewegungsdaten'!D:D),3)</f>
        <v>0</v>
      </c>
      <c r="V1790" s="259">
        <f>ROUND(SUMIF('DV-Bewegungsdaten'!B:B,A1790,'DV-Bewegungsdaten'!E:E),5)</f>
        <v>0</v>
      </c>
      <c r="X1790" s="444"/>
      <c r="Y1790" s="444"/>
      <c r="AK1790" s="305"/>
    </row>
    <row r="1791" spans="1:37" ht="15" customHeight="1" x14ac:dyDescent="0.25">
      <c r="A1791" s="103" t="s">
        <v>4330</v>
      </c>
      <c r="B1791" s="101" t="s">
        <v>2068</v>
      </c>
      <c r="C1791" s="101" t="s">
        <v>3992</v>
      </c>
      <c r="D1791" s="101" t="s">
        <v>4194</v>
      </c>
      <c r="E1791" s="101" t="s">
        <v>4040</v>
      </c>
      <c r="F1791" s="102">
        <v>29.58</v>
      </c>
      <c r="G1791" s="102">
        <v>29.779999999999998</v>
      </c>
      <c r="H1791" s="102">
        <v>23.66</v>
      </c>
      <c r="I1791" s="102"/>
      <c r="J1791" s="445"/>
      <c r="K1791" s="258">
        <f>ROUND(SUMIF('VGT-Bewegungsdaten'!B:B,A1791,'VGT-Bewegungsdaten'!D:D),3)</f>
        <v>0</v>
      </c>
      <c r="L1791" s="259">
        <f>ROUND(SUMIF('VGT-Bewegungsdaten'!B:B,$A1791,'VGT-Bewegungsdaten'!E:E),5)</f>
        <v>0</v>
      </c>
      <c r="N1791" s="298" t="s">
        <v>4918</v>
      </c>
      <c r="O1791" s="298" t="s">
        <v>4925</v>
      </c>
      <c r="P1791" s="261">
        <f>ROUND(SUMIF('AV-Bewegungsdaten'!B:B,A1791,'AV-Bewegungsdaten'!D:D),3)</f>
        <v>0</v>
      </c>
      <c r="Q1791" s="259">
        <f>ROUND(SUMIF('AV-Bewegungsdaten'!B:B,$A1791,'AV-Bewegungsdaten'!E:E),5)</f>
        <v>0</v>
      </c>
      <c r="S1791" s="444"/>
      <c r="T1791" s="444"/>
      <c r="U1791" s="261">
        <f>ROUND(SUMIF('DV-Bewegungsdaten'!B:B,A1791,'DV-Bewegungsdaten'!D:D),3)</f>
        <v>0</v>
      </c>
      <c r="V1791" s="259">
        <f>ROUND(SUMIF('DV-Bewegungsdaten'!B:B,A1791,'DV-Bewegungsdaten'!E:E),5)</f>
        <v>0</v>
      </c>
      <c r="X1791" s="444"/>
      <c r="Y1791" s="444"/>
      <c r="AK1791" s="305"/>
    </row>
    <row r="1792" spans="1:37" ht="15" customHeight="1" x14ac:dyDescent="0.25">
      <c r="A1792" s="103" t="s">
        <v>4331</v>
      </c>
      <c r="B1792" s="101" t="s">
        <v>2068</v>
      </c>
      <c r="C1792" s="101" t="s">
        <v>3992</v>
      </c>
      <c r="D1792" s="101" t="s">
        <v>4196</v>
      </c>
      <c r="E1792" s="101" t="s">
        <v>4040</v>
      </c>
      <c r="F1792" s="102">
        <v>30.58</v>
      </c>
      <c r="G1792" s="102">
        <v>30.779999999999998</v>
      </c>
      <c r="H1792" s="102">
        <v>24.46</v>
      </c>
      <c r="I1792" s="102"/>
      <c r="J1792" s="445"/>
      <c r="K1792" s="258">
        <f>ROUND(SUMIF('VGT-Bewegungsdaten'!B:B,A1792,'VGT-Bewegungsdaten'!D:D),3)</f>
        <v>0</v>
      </c>
      <c r="L1792" s="259">
        <f>ROUND(SUMIF('VGT-Bewegungsdaten'!B:B,$A1792,'VGT-Bewegungsdaten'!E:E),5)</f>
        <v>0</v>
      </c>
      <c r="N1792" s="298" t="s">
        <v>4918</v>
      </c>
      <c r="O1792" s="298" t="s">
        <v>4925</v>
      </c>
      <c r="P1792" s="261">
        <f>ROUND(SUMIF('AV-Bewegungsdaten'!B:B,A1792,'AV-Bewegungsdaten'!D:D),3)</f>
        <v>0</v>
      </c>
      <c r="Q1792" s="259">
        <f>ROUND(SUMIF('AV-Bewegungsdaten'!B:B,$A1792,'AV-Bewegungsdaten'!E:E),5)</f>
        <v>0</v>
      </c>
      <c r="S1792" s="444"/>
      <c r="T1792" s="444"/>
      <c r="U1792" s="261">
        <f>ROUND(SUMIF('DV-Bewegungsdaten'!B:B,A1792,'DV-Bewegungsdaten'!D:D),3)</f>
        <v>0</v>
      </c>
      <c r="V1792" s="259">
        <f>ROUND(SUMIF('DV-Bewegungsdaten'!B:B,A1792,'DV-Bewegungsdaten'!E:E),5)</f>
        <v>0</v>
      </c>
      <c r="X1792" s="444"/>
      <c r="Y1792" s="444"/>
      <c r="AK1792" s="305"/>
    </row>
    <row r="1793" spans="1:37" ht="15" customHeight="1" x14ac:dyDescent="0.25">
      <c r="A1793" s="103" t="s">
        <v>435</v>
      </c>
      <c r="B1793" s="101" t="s">
        <v>2068</v>
      </c>
      <c r="C1793" s="101" t="s">
        <v>3992</v>
      </c>
      <c r="D1793" s="101" t="s">
        <v>1946</v>
      </c>
      <c r="E1793" s="101" t="s">
        <v>1533</v>
      </c>
      <c r="F1793" s="102">
        <v>29.67</v>
      </c>
      <c r="G1793" s="102">
        <v>29.87</v>
      </c>
      <c r="H1793" s="102">
        <v>23.74</v>
      </c>
      <c r="I1793" s="102"/>
      <c r="J1793" s="445"/>
      <c r="K1793" s="258">
        <f>ROUND(SUMIF('VGT-Bewegungsdaten'!B:B,A1793,'VGT-Bewegungsdaten'!D:D),3)</f>
        <v>0</v>
      </c>
      <c r="L1793" s="259">
        <f>ROUND(SUMIF('VGT-Bewegungsdaten'!B:B,$A1793,'VGT-Bewegungsdaten'!E:E),5)</f>
        <v>0</v>
      </c>
      <c r="N1793" s="298" t="s">
        <v>4918</v>
      </c>
      <c r="O1793" s="298" t="s">
        <v>4925</v>
      </c>
      <c r="P1793" s="261">
        <f>ROUND(SUMIF('AV-Bewegungsdaten'!B:B,A1793,'AV-Bewegungsdaten'!D:D),3)</f>
        <v>0</v>
      </c>
      <c r="Q1793" s="259">
        <f>ROUND(SUMIF('AV-Bewegungsdaten'!B:B,$A1793,'AV-Bewegungsdaten'!E:E),5)</f>
        <v>0</v>
      </c>
      <c r="S1793" s="444"/>
      <c r="T1793" s="444"/>
      <c r="U1793" s="261">
        <f>ROUND(SUMIF('DV-Bewegungsdaten'!B:B,A1793,'DV-Bewegungsdaten'!D:D),3)</f>
        <v>0</v>
      </c>
      <c r="V1793" s="259">
        <f>ROUND(SUMIF('DV-Bewegungsdaten'!B:B,A1793,'DV-Bewegungsdaten'!E:E),5)</f>
        <v>0</v>
      </c>
      <c r="X1793" s="444"/>
      <c r="Y1793" s="444"/>
      <c r="AK1793" s="305"/>
    </row>
    <row r="1794" spans="1:37" ht="15" customHeight="1" x14ac:dyDescent="0.25">
      <c r="A1794" s="103" t="s">
        <v>439</v>
      </c>
      <c r="B1794" s="101" t="s">
        <v>2068</v>
      </c>
      <c r="C1794" s="101" t="s">
        <v>3992</v>
      </c>
      <c r="D1794" s="101" t="s">
        <v>1954</v>
      </c>
      <c r="E1794" s="101" t="s">
        <v>1533</v>
      </c>
      <c r="F1794" s="102">
        <v>30.67</v>
      </c>
      <c r="G1794" s="102">
        <v>30.87</v>
      </c>
      <c r="H1794" s="102">
        <v>24.54</v>
      </c>
      <c r="I1794" s="102"/>
      <c r="J1794" s="445"/>
      <c r="K1794" s="258">
        <f>ROUND(SUMIF('VGT-Bewegungsdaten'!B:B,A1794,'VGT-Bewegungsdaten'!D:D),3)</f>
        <v>0</v>
      </c>
      <c r="L1794" s="259">
        <f>ROUND(SUMIF('VGT-Bewegungsdaten'!B:B,$A1794,'VGT-Bewegungsdaten'!E:E),5)</f>
        <v>0</v>
      </c>
      <c r="N1794" s="298" t="s">
        <v>4918</v>
      </c>
      <c r="O1794" s="298" t="s">
        <v>4925</v>
      </c>
      <c r="P1794" s="261">
        <f>ROUND(SUMIF('AV-Bewegungsdaten'!B:B,A1794,'AV-Bewegungsdaten'!D:D),3)</f>
        <v>0</v>
      </c>
      <c r="Q1794" s="259">
        <f>ROUND(SUMIF('AV-Bewegungsdaten'!B:B,$A1794,'AV-Bewegungsdaten'!E:E),5)</f>
        <v>0</v>
      </c>
      <c r="S1794" s="444"/>
      <c r="T1794" s="444"/>
      <c r="U1794" s="261">
        <f>ROUND(SUMIF('DV-Bewegungsdaten'!B:B,A1794,'DV-Bewegungsdaten'!D:D),3)</f>
        <v>0</v>
      </c>
      <c r="V1794" s="259">
        <f>ROUND(SUMIF('DV-Bewegungsdaten'!B:B,A1794,'DV-Bewegungsdaten'!E:E),5)</f>
        <v>0</v>
      </c>
      <c r="X1794" s="444"/>
      <c r="Y1794" s="444"/>
      <c r="AK1794" s="305"/>
    </row>
    <row r="1795" spans="1:37" ht="15" customHeight="1" x14ac:dyDescent="0.25">
      <c r="A1795" s="103" t="s">
        <v>434</v>
      </c>
      <c r="B1795" s="101" t="s">
        <v>2068</v>
      </c>
      <c r="C1795" s="101" t="s">
        <v>3992</v>
      </c>
      <c r="D1795" s="101" t="s">
        <v>1944</v>
      </c>
      <c r="E1795" s="101" t="s">
        <v>2446</v>
      </c>
      <c r="F1795" s="102">
        <v>28.67</v>
      </c>
      <c r="G1795" s="102">
        <v>28.87</v>
      </c>
      <c r="H1795" s="102">
        <v>22.94</v>
      </c>
      <c r="I1795" s="102"/>
      <c r="J1795" s="445"/>
      <c r="K1795" s="258">
        <f>ROUND(SUMIF('VGT-Bewegungsdaten'!B:B,A1795,'VGT-Bewegungsdaten'!D:D),3)</f>
        <v>0</v>
      </c>
      <c r="L1795" s="259">
        <f>ROUND(SUMIF('VGT-Bewegungsdaten'!B:B,$A1795,'VGT-Bewegungsdaten'!E:E),5)</f>
        <v>0</v>
      </c>
      <c r="N1795" s="298" t="s">
        <v>4918</v>
      </c>
      <c r="O1795" s="298" t="s">
        <v>4925</v>
      </c>
      <c r="P1795" s="261">
        <f>ROUND(SUMIF('AV-Bewegungsdaten'!B:B,A1795,'AV-Bewegungsdaten'!D:D),3)</f>
        <v>0</v>
      </c>
      <c r="Q1795" s="259">
        <f>ROUND(SUMIF('AV-Bewegungsdaten'!B:B,$A1795,'AV-Bewegungsdaten'!E:E),5)</f>
        <v>0</v>
      </c>
      <c r="S1795" s="444"/>
      <c r="T1795" s="444"/>
      <c r="U1795" s="261">
        <f>ROUND(SUMIF('DV-Bewegungsdaten'!B:B,A1795,'DV-Bewegungsdaten'!D:D),3)</f>
        <v>0</v>
      </c>
      <c r="V1795" s="259">
        <f>ROUND(SUMIF('DV-Bewegungsdaten'!B:B,A1795,'DV-Bewegungsdaten'!E:E),5)</f>
        <v>0</v>
      </c>
      <c r="X1795" s="444"/>
      <c r="Y1795" s="444"/>
      <c r="AK1795" s="305"/>
    </row>
    <row r="1796" spans="1:37" ht="15" customHeight="1" x14ac:dyDescent="0.25">
      <c r="A1796" s="103" t="s">
        <v>438</v>
      </c>
      <c r="B1796" s="101" t="s">
        <v>2068</v>
      </c>
      <c r="C1796" s="101" t="s">
        <v>3992</v>
      </c>
      <c r="D1796" s="101" t="s">
        <v>1952</v>
      </c>
      <c r="E1796" s="101" t="s">
        <v>2446</v>
      </c>
      <c r="F1796" s="102">
        <v>29.67</v>
      </c>
      <c r="G1796" s="102">
        <v>29.87</v>
      </c>
      <c r="H1796" s="102">
        <v>23.74</v>
      </c>
      <c r="I1796" s="102"/>
      <c r="J1796" s="445"/>
      <c r="K1796" s="258">
        <f>ROUND(SUMIF('VGT-Bewegungsdaten'!B:B,A1796,'VGT-Bewegungsdaten'!D:D),3)</f>
        <v>0</v>
      </c>
      <c r="L1796" s="259">
        <f>ROUND(SUMIF('VGT-Bewegungsdaten'!B:B,$A1796,'VGT-Bewegungsdaten'!E:E),5)</f>
        <v>0</v>
      </c>
      <c r="N1796" s="298" t="s">
        <v>4918</v>
      </c>
      <c r="O1796" s="298" t="s">
        <v>4925</v>
      </c>
      <c r="P1796" s="261">
        <f>ROUND(SUMIF('AV-Bewegungsdaten'!B:B,A1796,'AV-Bewegungsdaten'!D:D),3)</f>
        <v>0</v>
      </c>
      <c r="Q1796" s="259">
        <f>ROUND(SUMIF('AV-Bewegungsdaten'!B:B,$A1796,'AV-Bewegungsdaten'!E:E),5)</f>
        <v>0</v>
      </c>
      <c r="S1796" s="444"/>
      <c r="T1796" s="444"/>
      <c r="U1796" s="261">
        <f>ROUND(SUMIF('DV-Bewegungsdaten'!B:B,A1796,'DV-Bewegungsdaten'!D:D),3)</f>
        <v>0</v>
      </c>
      <c r="V1796" s="259">
        <f>ROUND(SUMIF('DV-Bewegungsdaten'!B:B,A1796,'DV-Bewegungsdaten'!E:E),5)</f>
        <v>0</v>
      </c>
      <c r="X1796" s="444"/>
      <c r="Y1796" s="444"/>
      <c r="AK1796" s="305"/>
    </row>
    <row r="1797" spans="1:37" ht="15" customHeight="1" x14ac:dyDescent="0.25">
      <c r="A1797" s="103" t="s">
        <v>437</v>
      </c>
      <c r="B1797" s="101" t="s">
        <v>2068</v>
      </c>
      <c r="C1797" s="101" t="s">
        <v>3992</v>
      </c>
      <c r="D1797" s="101" t="s">
        <v>1950</v>
      </c>
      <c r="E1797" s="101" t="s">
        <v>2443</v>
      </c>
      <c r="F1797" s="102">
        <v>27.67</v>
      </c>
      <c r="G1797" s="102">
        <v>27.87</v>
      </c>
      <c r="H1797" s="102">
        <v>22.14</v>
      </c>
      <c r="I1797" s="102"/>
      <c r="J1797" s="445"/>
      <c r="K1797" s="258">
        <f>ROUND(SUMIF('VGT-Bewegungsdaten'!B:B,A1797,'VGT-Bewegungsdaten'!D:D),3)</f>
        <v>0</v>
      </c>
      <c r="L1797" s="259">
        <f>ROUND(SUMIF('VGT-Bewegungsdaten'!B:B,$A1797,'VGT-Bewegungsdaten'!E:E),5)</f>
        <v>0</v>
      </c>
      <c r="N1797" s="298" t="s">
        <v>4918</v>
      </c>
      <c r="O1797" s="298" t="s">
        <v>4925</v>
      </c>
      <c r="P1797" s="261">
        <f>ROUND(SUMIF('AV-Bewegungsdaten'!B:B,A1797,'AV-Bewegungsdaten'!D:D),3)</f>
        <v>0</v>
      </c>
      <c r="Q1797" s="259">
        <f>ROUND(SUMIF('AV-Bewegungsdaten'!B:B,$A1797,'AV-Bewegungsdaten'!E:E),5)</f>
        <v>0</v>
      </c>
      <c r="S1797" s="444"/>
      <c r="T1797" s="444"/>
      <c r="U1797" s="261">
        <f>ROUND(SUMIF('DV-Bewegungsdaten'!B:B,A1797,'DV-Bewegungsdaten'!D:D),3)</f>
        <v>0</v>
      </c>
      <c r="V1797" s="259">
        <f>ROUND(SUMIF('DV-Bewegungsdaten'!B:B,A1797,'DV-Bewegungsdaten'!E:E),5)</f>
        <v>0</v>
      </c>
      <c r="X1797" s="444"/>
      <c r="Y1797" s="444"/>
      <c r="AK1797" s="305"/>
    </row>
    <row r="1798" spans="1:37" ht="15" customHeight="1" x14ac:dyDescent="0.25">
      <c r="A1798" s="103" t="s">
        <v>392</v>
      </c>
      <c r="B1798" s="101" t="s">
        <v>2068</v>
      </c>
      <c r="C1798" s="101" t="s">
        <v>3992</v>
      </c>
      <c r="D1798" s="101" t="s">
        <v>1596</v>
      </c>
      <c r="E1798" s="101" t="s">
        <v>1536</v>
      </c>
      <c r="F1798" s="102">
        <v>27.67</v>
      </c>
      <c r="G1798" s="102">
        <v>27.87</v>
      </c>
      <c r="H1798" s="102">
        <v>22.14</v>
      </c>
      <c r="I1798" s="102"/>
      <c r="J1798" s="445"/>
      <c r="K1798" s="258">
        <f>ROUND(SUMIF('VGT-Bewegungsdaten'!B:B,A1798,'VGT-Bewegungsdaten'!D:D),3)</f>
        <v>0</v>
      </c>
      <c r="L1798" s="259">
        <f>ROUND(SUMIF('VGT-Bewegungsdaten'!B:B,$A1798,'VGT-Bewegungsdaten'!E:E),5)</f>
        <v>0</v>
      </c>
      <c r="N1798" s="298" t="s">
        <v>4918</v>
      </c>
      <c r="O1798" s="298" t="s">
        <v>4925</v>
      </c>
      <c r="P1798" s="261">
        <f>ROUND(SUMIF('AV-Bewegungsdaten'!B:B,A1798,'AV-Bewegungsdaten'!D:D),3)</f>
        <v>0</v>
      </c>
      <c r="Q1798" s="259">
        <f>ROUND(SUMIF('AV-Bewegungsdaten'!B:B,$A1798,'AV-Bewegungsdaten'!E:E),5)</f>
        <v>0</v>
      </c>
      <c r="S1798" s="444"/>
      <c r="T1798" s="444"/>
      <c r="U1798" s="261">
        <f>ROUND(SUMIF('DV-Bewegungsdaten'!B:B,A1798,'DV-Bewegungsdaten'!D:D),3)</f>
        <v>0</v>
      </c>
      <c r="V1798" s="259">
        <f>ROUND(SUMIF('DV-Bewegungsdaten'!B:B,A1798,'DV-Bewegungsdaten'!E:E),5)</f>
        <v>0</v>
      </c>
      <c r="X1798" s="444"/>
      <c r="Y1798" s="444"/>
      <c r="AK1798" s="305"/>
    </row>
    <row r="1799" spans="1:37" ht="15" customHeight="1" x14ac:dyDescent="0.25">
      <c r="A1799" s="103" t="s">
        <v>396</v>
      </c>
      <c r="B1799" s="101" t="s">
        <v>2068</v>
      </c>
      <c r="C1799" s="101" t="s">
        <v>3992</v>
      </c>
      <c r="D1799" s="101" t="s">
        <v>1602</v>
      </c>
      <c r="E1799" s="101" t="s">
        <v>1536</v>
      </c>
      <c r="F1799" s="102">
        <v>28.67</v>
      </c>
      <c r="G1799" s="102">
        <v>28.87</v>
      </c>
      <c r="H1799" s="102">
        <v>22.94</v>
      </c>
      <c r="I1799" s="102"/>
      <c r="J1799" s="445"/>
      <c r="K1799" s="258">
        <f>ROUND(SUMIF('VGT-Bewegungsdaten'!B:B,A1799,'VGT-Bewegungsdaten'!D:D),3)</f>
        <v>0</v>
      </c>
      <c r="L1799" s="259">
        <f>ROUND(SUMIF('VGT-Bewegungsdaten'!B:B,$A1799,'VGT-Bewegungsdaten'!E:E),5)</f>
        <v>0</v>
      </c>
      <c r="N1799" s="298" t="s">
        <v>4918</v>
      </c>
      <c r="O1799" s="298" t="s">
        <v>4925</v>
      </c>
      <c r="P1799" s="261">
        <f>ROUND(SUMIF('AV-Bewegungsdaten'!B:B,A1799,'AV-Bewegungsdaten'!D:D),3)</f>
        <v>0</v>
      </c>
      <c r="Q1799" s="259">
        <f>ROUND(SUMIF('AV-Bewegungsdaten'!B:B,$A1799,'AV-Bewegungsdaten'!E:E),5)</f>
        <v>0</v>
      </c>
      <c r="S1799" s="444"/>
      <c r="T1799" s="444"/>
      <c r="U1799" s="261">
        <f>ROUND(SUMIF('DV-Bewegungsdaten'!B:B,A1799,'DV-Bewegungsdaten'!D:D),3)</f>
        <v>0</v>
      </c>
      <c r="V1799" s="259">
        <f>ROUND(SUMIF('DV-Bewegungsdaten'!B:B,A1799,'DV-Bewegungsdaten'!E:E),5)</f>
        <v>0</v>
      </c>
      <c r="X1799" s="444"/>
      <c r="Y1799" s="444"/>
      <c r="AK1799" s="305"/>
    </row>
    <row r="1800" spans="1:37" ht="15" customHeight="1" x14ac:dyDescent="0.25">
      <c r="A1800" s="103" t="s">
        <v>2812</v>
      </c>
      <c r="B1800" s="101" t="s">
        <v>2068</v>
      </c>
      <c r="C1800" s="101" t="s">
        <v>3992</v>
      </c>
      <c r="D1800" s="101" t="s">
        <v>2556</v>
      </c>
      <c r="E1800" s="101" t="s">
        <v>2536</v>
      </c>
      <c r="F1800" s="102">
        <v>27.64</v>
      </c>
      <c r="G1800" s="102">
        <v>27.84</v>
      </c>
      <c r="H1800" s="102">
        <v>22.11</v>
      </c>
      <c r="I1800" s="102"/>
      <c r="J1800" s="445"/>
      <c r="K1800" s="258">
        <f>ROUND(SUMIF('VGT-Bewegungsdaten'!B:B,A1800,'VGT-Bewegungsdaten'!D:D),3)</f>
        <v>0</v>
      </c>
      <c r="L1800" s="259">
        <f>ROUND(SUMIF('VGT-Bewegungsdaten'!B:B,$A1800,'VGT-Bewegungsdaten'!E:E),5)</f>
        <v>0</v>
      </c>
      <c r="N1800" s="298" t="s">
        <v>4918</v>
      </c>
      <c r="O1800" s="298" t="s">
        <v>4925</v>
      </c>
      <c r="P1800" s="261">
        <f>ROUND(SUMIF('AV-Bewegungsdaten'!B:B,A1800,'AV-Bewegungsdaten'!D:D),3)</f>
        <v>0</v>
      </c>
      <c r="Q1800" s="259">
        <f>ROUND(SUMIF('AV-Bewegungsdaten'!B:B,$A1800,'AV-Bewegungsdaten'!E:E),5)</f>
        <v>0</v>
      </c>
      <c r="S1800" s="444"/>
      <c r="T1800" s="444"/>
      <c r="U1800" s="261">
        <f>ROUND(SUMIF('DV-Bewegungsdaten'!B:B,A1800,'DV-Bewegungsdaten'!D:D),3)</f>
        <v>0</v>
      </c>
      <c r="V1800" s="259">
        <f>ROUND(SUMIF('DV-Bewegungsdaten'!B:B,A1800,'DV-Bewegungsdaten'!E:E),5)</f>
        <v>0</v>
      </c>
      <c r="X1800" s="444"/>
      <c r="Y1800" s="444"/>
      <c r="AK1800" s="305"/>
    </row>
    <row r="1801" spans="1:37" ht="15" customHeight="1" x14ac:dyDescent="0.25">
      <c r="A1801" s="103" t="s">
        <v>2813</v>
      </c>
      <c r="B1801" s="101" t="s">
        <v>2068</v>
      </c>
      <c r="C1801" s="101" t="s">
        <v>3992</v>
      </c>
      <c r="D1801" s="101" t="s">
        <v>2558</v>
      </c>
      <c r="E1801" s="101" t="s">
        <v>2536</v>
      </c>
      <c r="F1801" s="102">
        <v>28.64</v>
      </c>
      <c r="G1801" s="102">
        <v>28.84</v>
      </c>
      <c r="H1801" s="102">
        <v>22.91</v>
      </c>
      <c r="I1801" s="102"/>
      <c r="J1801" s="445"/>
      <c r="K1801" s="258">
        <f>ROUND(SUMIF('VGT-Bewegungsdaten'!B:B,A1801,'VGT-Bewegungsdaten'!D:D),3)</f>
        <v>0</v>
      </c>
      <c r="L1801" s="259">
        <f>ROUND(SUMIF('VGT-Bewegungsdaten'!B:B,$A1801,'VGT-Bewegungsdaten'!E:E),5)</f>
        <v>0</v>
      </c>
      <c r="N1801" s="298" t="s">
        <v>4918</v>
      </c>
      <c r="O1801" s="298" t="s">
        <v>4925</v>
      </c>
      <c r="P1801" s="261">
        <f>ROUND(SUMIF('AV-Bewegungsdaten'!B:B,A1801,'AV-Bewegungsdaten'!D:D),3)</f>
        <v>0</v>
      </c>
      <c r="Q1801" s="259">
        <f>ROUND(SUMIF('AV-Bewegungsdaten'!B:B,$A1801,'AV-Bewegungsdaten'!E:E),5)</f>
        <v>0</v>
      </c>
      <c r="S1801" s="444"/>
      <c r="T1801" s="444"/>
      <c r="U1801" s="261">
        <f>ROUND(SUMIF('DV-Bewegungsdaten'!B:B,A1801,'DV-Bewegungsdaten'!D:D),3)</f>
        <v>0</v>
      </c>
      <c r="V1801" s="259">
        <f>ROUND(SUMIF('DV-Bewegungsdaten'!B:B,A1801,'DV-Bewegungsdaten'!E:E),5)</f>
        <v>0</v>
      </c>
      <c r="X1801" s="444"/>
      <c r="Y1801" s="444"/>
      <c r="AK1801" s="305"/>
    </row>
    <row r="1802" spans="1:37" ht="15" customHeight="1" x14ac:dyDescent="0.25">
      <c r="A1802" s="103" t="s">
        <v>3555</v>
      </c>
      <c r="B1802" s="101" t="s">
        <v>2068</v>
      </c>
      <c r="C1802" s="101" t="s">
        <v>3992</v>
      </c>
      <c r="D1802" s="101" t="s">
        <v>3299</v>
      </c>
      <c r="E1802" s="101" t="s">
        <v>3279</v>
      </c>
      <c r="F1802" s="102">
        <v>27.61</v>
      </c>
      <c r="G1802" s="102">
        <v>27.81</v>
      </c>
      <c r="H1802" s="102">
        <v>22.09</v>
      </c>
      <c r="I1802" s="102"/>
      <c r="J1802" s="445"/>
      <c r="K1802" s="258">
        <f>ROUND(SUMIF('VGT-Bewegungsdaten'!B:B,A1802,'VGT-Bewegungsdaten'!D:D),3)</f>
        <v>0</v>
      </c>
      <c r="L1802" s="259">
        <f>ROUND(SUMIF('VGT-Bewegungsdaten'!B:B,$A1802,'VGT-Bewegungsdaten'!E:E),5)</f>
        <v>0</v>
      </c>
      <c r="N1802" s="298" t="s">
        <v>4918</v>
      </c>
      <c r="O1802" s="298" t="s">
        <v>4925</v>
      </c>
      <c r="P1802" s="261">
        <f>ROUND(SUMIF('AV-Bewegungsdaten'!B:B,A1802,'AV-Bewegungsdaten'!D:D),3)</f>
        <v>0</v>
      </c>
      <c r="Q1802" s="259">
        <f>ROUND(SUMIF('AV-Bewegungsdaten'!B:B,$A1802,'AV-Bewegungsdaten'!E:E),5)</f>
        <v>0</v>
      </c>
      <c r="S1802" s="444"/>
      <c r="T1802" s="444"/>
      <c r="U1802" s="261">
        <f>ROUND(SUMIF('DV-Bewegungsdaten'!B:B,A1802,'DV-Bewegungsdaten'!D:D),3)</f>
        <v>0</v>
      </c>
      <c r="V1802" s="259">
        <f>ROUND(SUMIF('DV-Bewegungsdaten'!B:B,A1802,'DV-Bewegungsdaten'!E:E),5)</f>
        <v>0</v>
      </c>
      <c r="X1802" s="444"/>
      <c r="Y1802" s="444"/>
      <c r="AK1802" s="305"/>
    </row>
    <row r="1803" spans="1:37" ht="15" customHeight="1" x14ac:dyDescent="0.25">
      <c r="A1803" s="103" t="s">
        <v>3556</v>
      </c>
      <c r="B1803" s="101" t="s">
        <v>2068</v>
      </c>
      <c r="C1803" s="101" t="s">
        <v>3992</v>
      </c>
      <c r="D1803" s="101" t="s">
        <v>3301</v>
      </c>
      <c r="E1803" s="101" t="s">
        <v>3279</v>
      </c>
      <c r="F1803" s="102">
        <v>28.61</v>
      </c>
      <c r="G1803" s="102">
        <v>28.81</v>
      </c>
      <c r="H1803" s="102">
        <v>22.89</v>
      </c>
      <c r="I1803" s="102"/>
      <c r="J1803" s="445"/>
      <c r="K1803" s="258">
        <f>ROUND(SUMIF('VGT-Bewegungsdaten'!B:B,A1803,'VGT-Bewegungsdaten'!D:D),3)</f>
        <v>0</v>
      </c>
      <c r="L1803" s="259">
        <f>ROUND(SUMIF('VGT-Bewegungsdaten'!B:B,$A1803,'VGT-Bewegungsdaten'!E:E),5)</f>
        <v>0</v>
      </c>
      <c r="N1803" s="298" t="s">
        <v>4918</v>
      </c>
      <c r="O1803" s="298" t="s">
        <v>4925</v>
      </c>
      <c r="P1803" s="261">
        <f>ROUND(SUMIF('AV-Bewegungsdaten'!B:B,A1803,'AV-Bewegungsdaten'!D:D),3)</f>
        <v>0</v>
      </c>
      <c r="Q1803" s="259">
        <f>ROUND(SUMIF('AV-Bewegungsdaten'!B:B,$A1803,'AV-Bewegungsdaten'!E:E),5)</f>
        <v>0</v>
      </c>
      <c r="S1803" s="444"/>
      <c r="T1803" s="444"/>
      <c r="U1803" s="261">
        <f>ROUND(SUMIF('DV-Bewegungsdaten'!B:B,A1803,'DV-Bewegungsdaten'!D:D),3)</f>
        <v>0</v>
      </c>
      <c r="V1803" s="259">
        <f>ROUND(SUMIF('DV-Bewegungsdaten'!B:B,A1803,'DV-Bewegungsdaten'!E:E),5)</f>
        <v>0</v>
      </c>
      <c r="X1803" s="444"/>
      <c r="Y1803" s="444"/>
      <c r="AK1803" s="305"/>
    </row>
    <row r="1804" spans="1:37" ht="15" customHeight="1" x14ac:dyDescent="0.25">
      <c r="A1804" s="103" t="s">
        <v>4318</v>
      </c>
      <c r="B1804" s="101" t="s">
        <v>2068</v>
      </c>
      <c r="C1804" s="101" t="s">
        <v>3992</v>
      </c>
      <c r="D1804" s="101" t="s">
        <v>4060</v>
      </c>
      <c r="E1804" s="101" t="s">
        <v>4040</v>
      </c>
      <c r="F1804" s="102">
        <v>27.58</v>
      </c>
      <c r="G1804" s="102">
        <v>27.779999999999998</v>
      </c>
      <c r="H1804" s="102">
        <v>22.06</v>
      </c>
      <c r="I1804" s="102"/>
      <c r="J1804" s="445"/>
      <c r="K1804" s="258">
        <f>ROUND(SUMIF('VGT-Bewegungsdaten'!B:B,A1804,'VGT-Bewegungsdaten'!D:D),3)</f>
        <v>0</v>
      </c>
      <c r="L1804" s="259">
        <f>ROUND(SUMIF('VGT-Bewegungsdaten'!B:B,$A1804,'VGT-Bewegungsdaten'!E:E),5)</f>
        <v>0</v>
      </c>
      <c r="N1804" s="298" t="s">
        <v>4918</v>
      </c>
      <c r="O1804" s="298" t="s">
        <v>4925</v>
      </c>
      <c r="P1804" s="261">
        <f>ROUND(SUMIF('AV-Bewegungsdaten'!B:B,A1804,'AV-Bewegungsdaten'!D:D),3)</f>
        <v>0</v>
      </c>
      <c r="Q1804" s="259">
        <f>ROUND(SUMIF('AV-Bewegungsdaten'!B:B,$A1804,'AV-Bewegungsdaten'!E:E),5)</f>
        <v>0</v>
      </c>
      <c r="S1804" s="444"/>
      <c r="T1804" s="444"/>
      <c r="U1804" s="261">
        <f>ROUND(SUMIF('DV-Bewegungsdaten'!B:B,A1804,'DV-Bewegungsdaten'!D:D),3)</f>
        <v>0</v>
      </c>
      <c r="V1804" s="259">
        <f>ROUND(SUMIF('DV-Bewegungsdaten'!B:B,A1804,'DV-Bewegungsdaten'!E:E),5)</f>
        <v>0</v>
      </c>
      <c r="X1804" s="444"/>
      <c r="Y1804" s="444"/>
      <c r="AK1804" s="305"/>
    </row>
    <row r="1805" spans="1:37" ht="15" customHeight="1" x14ac:dyDescent="0.25">
      <c r="A1805" s="103" t="s">
        <v>4319</v>
      </c>
      <c r="B1805" s="101" t="s">
        <v>2068</v>
      </c>
      <c r="C1805" s="101" t="s">
        <v>3992</v>
      </c>
      <c r="D1805" s="101" t="s">
        <v>4062</v>
      </c>
      <c r="E1805" s="101" t="s">
        <v>4040</v>
      </c>
      <c r="F1805" s="102">
        <v>28.58</v>
      </c>
      <c r="G1805" s="102">
        <v>28.779999999999998</v>
      </c>
      <c r="H1805" s="102">
        <v>22.86</v>
      </c>
      <c r="I1805" s="102"/>
      <c r="J1805" s="445"/>
      <c r="K1805" s="258">
        <f>ROUND(SUMIF('VGT-Bewegungsdaten'!B:B,A1805,'VGT-Bewegungsdaten'!D:D),3)</f>
        <v>0</v>
      </c>
      <c r="L1805" s="259">
        <f>ROUND(SUMIF('VGT-Bewegungsdaten'!B:B,$A1805,'VGT-Bewegungsdaten'!E:E),5)</f>
        <v>0</v>
      </c>
      <c r="N1805" s="298" t="s">
        <v>4918</v>
      </c>
      <c r="O1805" s="298" t="s">
        <v>4925</v>
      </c>
      <c r="P1805" s="261">
        <f>ROUND(SUMIF('AV-Bewegungsdaten'!B:B,A1805,'AV-Bewegungsdaten'!D:D),3)</f>
        <v>0</v>
      </c>
      <c r="Q1805" s="259">
        <f>ROUND(SUMIF('AV-Bewegungsdaten'!B:B,$A1805,'AV-Bewegungsdaten'!E:E),5)</f>
        <v>0</v>
      </c>
      <c r="S1805" s="444"/>
      <c r="T1805" s="444"/>
      <c r="U1805" s="261">
        <f>ROUND(SUMIF('DV-Bewegungsdaten'!B:B,A1805,'DV-Bewegungsdaten'!D:D),3)</f>
        <v>0</v>
      </c>
      <c r="V1805" s="259">
        <f>ROUND(SUMIF('DV-Bewegungsdaten'!B:B,A1805,'DV-Bewegungsdaten'!E:E),5)</f>
        <v>0</v>
      </c>
      <c r="X1805" s="444"/>
      <c r="Y1805" s="444"/>
      <c r="AK1805" s="305"/>
    </row>
    <row r="1806" spans="1:37" ht="15" customHeight="1" x14ac:dyDescent="0.25">
      <c r="A1806" s="103" t="s">
        <v>4990</v>
      </c>
      <c r="B1806" s="101" t="s">
        <v>2068</v>
      </c>
      <c r="C1806" s="101" t="s">
        <v>3992</v>
      </c>
      <c r="D1806" s="101" t="s">
        <v>4991</v>
      </c>
      <c r="E1806" s="101" t="s">
        <v>4983</v>
      </c>
      <c r="F1806" s="102">
        <v>28.55</v>
      </c>
      <c r="G1806" s="102">
        <v>28.75</v>
      </c>
      <c r="H1806" s="102">
        <v>22.84</v>
      </c>
      <c r="I1806" s="102"/>
      <c r="J1806" s="445"/>
      <c r="K1806" s="258">
        <f>ROUND(SUMIF('VGT-Bewegungsdaten'!B:B,A1806,'VGT-Bewegungsdaten'!D:D),3)</f>
        <v>0</v>
      </c>
      <c r="L1806" s="259">
        <f>ROUND(SUMIF('VGT-Bewegungsdaten'!B:B,$A1806,'VGT-Bewegungsdaten'!E:E),5)</f>
        <v>0</v>
      </c>
      <c r="N1806" s="298" t="s">
        <v>4918</v>
      </c>
      <c r="O1806" s="298" t="s">
        <v>4925</v>
      </c>
      <c r="P1806" s="261">
        <f>ROUND(SUMIF('AV-Bewegungsdaten'!B:B,A1806,'AV-Bewegungsdaten'!D:D),3)</f>
        <v>0</v>
      </c>
      <c r="Q1806" s="259">
        <f>ROUND(SUMIF('AV-Bewegungsdaten'!B:B,$A1806,'AV-Bewegungsdaten'!E:E),5)</f>
        <v>0</v>
      </c>
      <c r="S1806" s="444"/>
      <c r="T1806" s="444"/>
      <c r="U1806" s="261">
        <f>ROUND(SUMIF('DV-Bewegungsdaten'!B:B,A1806,'DV-Bewegungsdaten'!D:D),3)</f>
        <v>0</v>
      </c>
      <c r="V1806" s="259">
        <f>ROUND(SUMIF('DV-Bewegungsdaten'!B:B,A1806,'DV-Bewegungsdaten'!E:E),5)</f>
        <v>0</v>
      </c>
      <c r="X1806" s="444"/>
      <c r="Y1806" s="444"/>
      <c r="AK1806" s="305"/>
    </row>
    <row r="1807" spans="1:37" ht="15" customHeight="1" x14ac:dyDescent="0.25">
      <c r="A1807" s="103" t="s">
        <v>391</v>
      </c>
      <c r="B1807" s="101" t="s">
        <v>2068</v>
      </c>
      <c r="C1807" s="101" t="s">
        <v>3992</v>
      </c>
      <c r="D1807" s="101" t="s">
        <v>1594</v>
      </c>
      <c r="E1807" s="101" t="s">
        <v>1533</v>
      </c>
      <c r="F1807" s="102">
        <v>27.67</v>
      </c>
      <c r="G1807" s="102">
        <v>27.87</v>
      </c>
      <c r="H1807" s="102">
        <v>22.14</v>
      </c>
      <c r="I1807" s="102"/>
      <c r="J1807" s="445"/>
      <c r="K1807" s="258">
        <f>ROUND(SUMIF('VGT-Bewegungsdaten'!B:B,A1807,'VGT-Bewegungsdaten'!D:D),3)</f>
        <v>0</v>
      </c>
      <c r="L1807" s="259">
        <f>ROUND(SUMIF('VGT-Bewegungsdaten'!B:B,$A1807,'VGT-Bewegungsdaten'!E:E),5)</f>
        <v>0</v>
      </c>
      <c r="N1807" s="298" t="s">
        <v>4918</v>
      </c>
      <c r="O1807" s="298" t="s">
        <v>4925</v>
      </c>
      <c r="P1807" s="261">
        <f>ROUND(SUMIF('AV-Bewegungsdaten'!B:B,A1807,'AV-Bewegungsdaten'!D:D),3)</f>
        <v>0</v>
      </c>
      <c r="Q1807" s="259">
        <f>ROUND(SUMIF('AV-Bewegungsdaten'!B:B,$A1807,'AV-Bewegungsdaten'!E:E),5)</f>
        <v>0</v>
      </c>
      <c r="S1807" s="444"/>
      <c r="T1807" s="444"/>
      <c r="U1807" s="261">
        <f>ROUND(SUMIF('DV-Bewegungsdaten'!B:B,A1807,'DV-Bewegungsdaten'!D:D),3)</f>
        <v>0</v>
      </c>
      <c r="V1807" s="259">
        <f>ROUND(SUMIF('DV-Bewegungsdaten'!B:B,A1807,'DV-Bewegungsdaten'!E:E),5)</f>
        <v>0</v>
      </c>
      <c r="X1807" s="444"/>
      <c r="Y1807" s="444"/>
      <c r="AK1807" s="305"/>
    </row>
    <row r="1808" spans="1:37" ht="15" customHeight="1" x14ac:dyDescent="0.25">
      <c r="A1808" s="103" t="s">
        <v>395</v>
      </c>
      <c r="B1808" s="101" t="s">
        <v>2068</v>
      </c>
      <c r="C1808" s="101" t="s">
        <v>3992</v>
      </c>
      <c r="D1808" s="101" t="s">
        <v>1600</v>
      </c>
      <c r="E1808" s="101" t="s">
        <v>1533</v>
      </c>
      <c r="F1808" s="102">
        <v>28.67</v>
      </c>
      <c r="G1808" s="102">
        <v>28.87</v>
      </c>
      <c r="H1808" s="102">
        <v>22.94</v>
      </c>
      <c r="I1808" s="102"/>
      <c r="J1808" s="445"/>
      <c r="K1808" s="258">
        <f>ROUND(SUMIF('VGT-Bewegungsdaten'!B:B,A1808,'VGT-Bewegungsdaten'!D:D),3)</f>
        <v>0</v>
      </c>
      <c r="L1808" s="259">
        <f>ROUND(SUMIF('VGT-Bewegungsdaten'!B:B,$A1808,'VGT-Bewegungsdaten'!E:E),5)</f>
        <v>0</v>
      </c>
      <c r="N1808" s="298" t="s">
        <v>4918</v>
      </c>
      <c r="O1808" s="298" t="s">
        <v>4925</v>
      </c>
      <c r="P1808" s="261">
        <f>ROUND(SUMIF('AV-Bewegungsdaten'!B:B,A1808,'AV-Bewegungsdaten'!D:D),3)</f>
        <v>0</v>
      </c>
      <c r="Q1808" s="259">
        <f>ROUND(SUMIF('AV-Bewegungsdaten'!B:B,$A1808,'AV-Bewegungsdaten'!E:E),5)</f>
        <v>0</v>
      </c>
      <c r="S1808" s="444"/>
      <c r="T1808" s="444"/>
      <c r="U1808" s="261">
        <f>ROUND(SUMIF('DV-Bewegungsdaten'!B:B,A1808,'DV-Bewegungsdaten'!D:D),3)</f>
        <v>0</v>
      </c>
      <c r="V1808" s="259">
        <f>ROUND(SUMIF('DV-Bewegungsdaten'!B:B,A1808,'DV-Bewegungsdaten'!E:E),5)</f>
        <v>0</v>
      </c>
      <c r="X1808" s="444"/>
      <c r="Y1808" s="444"/>
      <c r="AK1808" s="305"/>
    </row>
    <row r="1809" spans="1:37" ht="15" customHeight="1" x14ac:dyDescent="0.25">
      <c r="A1809" s="103" t="s">
        <v>390</v>
      </c>
      <c r="B1809" s="101" t="s">
        <v>2068</v>
      </c>
      <c r="C1809" s="101" t="s">
        <v>3992</v>
      </c>
      <c r="D1809" s="101" t="s">
        <v>58</v>
      </c>
      <c r="E1809" s="101" t="s">
        <v>2446</v>
      </c>
      <c r="F1809" s="102">
        <v>26.67</v>
      </c>
      <c r="G1809" s="102">
        <v>26.87</v>
      </c>
      <c r="H1809" s="102">
        <v>21.34</v>
      </c>
      <c r="I1809" s="102"/>
      <c r="J1809" s="445"/>
      <c r="K1809" s="258">
        <f>ROUND(SUMIF('VGT-Bewegungsdaten'!B:B,A1809,'VGT-Bewegungsdaten'!D:D),3)</f>
        <v>0</v>
      </c>
      <c r="L1809" s="259">
        <f>ROUND(SUMIF('VGT-Bewegungsdaten'!B:B,$A1809,'VGT-Bewegungsdaten'!E:E),5)</f>
        <v>0</v>
      </c>
      <c r="N1809" s="298" t="s">
        <v>4918</v>
      </c>
      <c r="O1809" s="298" t="s">
        <v>4925</v>
      </c>
      <c r="P1809" s="261">
        <f>ROUND(SUMIF('AV-Bewegungsdaten'!B:B,A1809,'AV-Bewegungsdaten'!D:D),3)</f>
        <v>0</v>
      </c>
      <c r="Q1809" s="259">
        <f>ROUND(SUMIF('AV-Bewegungsdaten'!B:B,$A1809,'AV-Bewegungsdaten'!E:E),5)</f>
        <v>0</v>
      </c>
      <c r="S1809" s="444"/>
      <c r="T1809" s="444"/>
      <c r="U1809" s="261">
        <f>ROUND(SUMIF('DV-Bewegungsdaten'!B:B,A1809,'DV-Bewegungsdaten'!D:D),3)</f>
        <v>0</v>
      </c>
      <c r="V1809" s="259">
        <f>ROUND(SUMIF('DV-Bewegungsdaten'!B:B,A1809,'DV-Bewegungsdaten'!E:E),5)</f>
        <v>0</v>
      </c>
      <c r="X1809" s="444"/>
      <c r="Y1809" s="444"/>
      <c r="AK1809" s="305"/>
    </row>
    <row r="1810" spans="1:37" ht="15" customHeight="1" x14ac:dyDescent="0.25">
      <c r="A1810" s="103" t="s">
        <v>394</v>
      </c>
      <c r="B1810" s="101" t="s">
        <v>2068</v>
      </c>
      <c r="C1810" s="101" t="s">
        <v>3992</v>
      </c>
      <c r="D1810" s="101" t="s">
        <v>63</v>
      </c>
      <c r="E1810" s="101" t="s">
        <v>2446</v>
      </c>
      <c r="F1810" s="102">
        <v>27.67</v>
      </c>
      <c r="G1810" s="102">
        <v>27.87</v>
      </c>
      <c r="H1810" s="102">
        <v>22.14</v>
      </c>
      <c r="I1810" s="102"/>
      <c r="J1810" s="445"/>
      <c r="K1810" s="258">
        <f>ROUND(SUMIF('VGT-Bewegungsdaten'!B:B,A1810,'VGT-Bewegungsdaten'!D:D),3)</f>
        <v>0</v>
      </c>
      <c r="L1810" s="259">
        <f>ROUND(SUMIF('VGT-Bewegungsdaten'!B:B,$A1810,'VGT-Bewegungsdaten'!E:E),5)</f>
        <v>0</v>
      </c>
      <c r="N1810" s="298" t="s">
        <v>4918</v>
      </c>
      <c r="O1810" s="298" t="s">
        <v>4925</v>
      </c>
      <c r="P1810" s="261">
        <f>ROUND(SUMIF('AV-Bewegungsdaten'!B:B,A1810,'AV-Bewegungsdaten'!D:D),3)</f>
        <v>0</v>
      </c>
      <c r="Q1810" s="259">
        <f>ROUND(SUMIF('AV-Bewegungsdaten'!B:B,$A1810,'AV-Bewegungsdaten'!E:E),5)</f>
        <v>0</v>
      </c>
      <c r="S1810" s="444"/>
      <c r="T1810" s="444"/>
      <c r="U1810" s="261">
        <f>ROUND(SUMIF('DV-Bewegungsdaten'!B:B,A1810,'DV-Bewegungsdaten'!D:D),3)</f>
        <v>0</v>
      </c>
      <c r="V1810" s="259">
        <f>ROUND(SUMIF('DV-Bewegungsdaten'!B:B,A1810,'DV-Bewegungsdaten'!E:E),5)</f>
        <v>0</v>
      </c>
      <c r="X1810" s="444"/>
      <c r="Y1810" s="444"/>
      <c r="AK1810" s="305"/>
    </row>
    <row r="1811" spans="1:37" ht="15" customHeight="1" x14ac:dyDescent="0.25">
      <c r="A1811" s="103" t="s">
        <v>393</v>
      </c>
      <c r="B1811" s="101" t="s">
        <v>2068</v>
      </c>
      <c r="C1811" s="101" t="s">
        <v>3992</v>
      </c>
      <c r="D1811" s="101" t="s">
        <v>1598</v>
      </c>
      <c r="E1811" s="101" t="s">
        <v>2443</v>
      </c>
      <c r="F1811" s="102">
        <v>25.67</v>
      </c>
      <c r="G1811" s="102">
        <v>25.87</v>
      </c>
      <c r="H1811" s="102">
        <v>20.54</v>
      </c>
      <c r="I1811" s="102"/>
      <c r="J1811" s="445"/>
      <c r="K1811" s="258">
        <f>ROUND(SUMIF('VGT-Bewegungsdaten'!B:B,A1811,'VGT-Bewegungsdaten'!D:D),3)</f>
        <v>0</v>
      </c>
      <c r="L1811" s="259">
        <f>ROUND(SUMIF('VGT-Bewegungsdaten'!B:B,$A1811,'VGT-Bewegungsdaten'!E:E),5)</f>
        <v>0</v>
      </c>
      <c r="N1811" s="298" t="s">
        <v>4918</v>
      </c>
      <c r="O1811" s="298" t="s">
        <v>4925</v>
      </c>
      <c r="P1811" s="261">
        <f>ROUND(SUMIF('AV-Bewegungsdaten'!B:B,A1811,'AV-Bewegungsdaten'!D:D),3)</f>
        <v>0</v>
      </c>
      <c r="Q1811" s="259">
        <f>ROUND(SUMIF('AV-Bewegungsdaten'!B:B,$A1811,'AV-Bewegungsdaten'!E:E),5)</f>
        <v>0</v>
      </c>
      <c r="S1811" s="444"/>
      <c r="T1811" s="444"/>
      <c r="U1811" s="261">
        <f>ROUND(SUMIF('DV-Bewegungsdaten'!B:B,A1811,'DV-Bewegungsdaten'!D:D),3)</f>
        <v>0</v>
      </c>
      <c r="V1811" s="259">
        <f>ROUND(SUMIF('DV-Bewegungsdaten'!B:B,A1811,'DV-Bewegungsdaten'!E:E),5)</f>
        <v>0</v>
      </c>
      <c r="X1811" s="444"/>
      <c r="Y1811" s="444"/>
      <c r="AK1811" s="305"/>
    </row>
    <row r="1812" spans="1:37" ht="15" customHeight="1" x14ac:dyDescent="0.25">
      <c r="A1812" s="103" t="s">
        <v>355</v>
      </c>
      <c r="B1812" s="101" t="s">
        <v>2068</v>
      </c>
      <c r="C1812" s="101" t="s">
        <v>3992</v>
      </c>
      <c r="D1812" s="101" t="s">
        <v>5</v>
      </c>
      <c r="E1812" s="101" t="s">
        <v>2443</v>
      </c>
      <c r="F1812" s="102">
        <v>12.67</v>
      </c>
      <c r="G1812" s="102">
        <v>12.87</v>
      </c>
      <c r="H1812" s="102">
        <v>10.14</v>
      </c>
      <c r="I1812" s="102"/>
      <c r="J1812" s="445"/>
      <c r="K1812" s="258">
        <f>ROUND(SUMIF('VGT-Bewegungsdaten'!B:B,A1812,'VGT-Bewegungsdaten'!D:D),3)</f>
        <v>0</v>
      </c>
      <c r="L1812" s="259">
        <f>ROUND(SUMIF('VGT-Bewegungsdaten'!B:B,$A1812,'VGT-Bewegungsdaten'!E:E),5)</f>
        <v>0</v>
      </c>
      <c r="N1812" s="298" t="s">
        <v>4918</v>
      </c>
      <c r="O1812" s="298" t="s">
        <v>4925</v>
      </c>
      <c r="P1812" s="261">
        <f>ROUND(SUMIF('AV-Bewegungsdaten'!B:B,A1812,'AV-Bewegungsdaten'!D:D),3)</f>
        <v>0</v>
      </c>
      <c r="Q1812" s="259">
        <f>ROUND(SUMIF('AV-Bewegungsdaten'!B:B,$A1812,'AV-Bewegungsdaten'!E:E),5)</f>
        <v>0</v>
      </c>
      <c r="S1812" s="444"/>
      <c r="T1812" s="444"/>
      <c r="U1812" s="261">
        <f>ROUND(SUMIF('DV-Bewegungsdaten'!B:B,A1812,'DV-Bewegungsdaten'!D:D),3)</f>
        <v>0</v>
      </c>
      <c r="V1812" s="259">
        <f>ROUND(SUMIF('DV-Bewegungsdaten'!B:B,A1812,'DV-Bewegungsdaten'!E:E),5)</f>
        <v>0</v>
      </c>
      <c r="X1812" s="444"/>
      <c r="Y1812" s="444"/>
      <c r="AK1812" s="305"/>
    </row>
    <row r="1813" spans="1:37" ht="15" customHeight="1" x14ac:dyDescent="0.25">
      <c r="A1813" s="103" t="s">
        <v>695</v>
      </c>
      <c r="B1813" s="101" t="s">
        <v>2068</v>
      </c>
      <c r="C1813" s="101" t="s">
        <v>3992</v>
      </c>
      <c r="D1813" s="101" t="s">
        <v>2458</v>
      </c>
      <c r="E1813" s="101" t="s">
        <v>2443</v>
      </c>
      <c r="F1813" s="102">
        <v>9.6</v>
      </c>
      <c r="G1813" s="102">
        <v>9.7999999999999989</v>
      </c>
      <c r="H1813" s="102">
        <v>7.68</v>
      </c>
      <c r="I1813" s="102"/>
      <c r="J1813" s="445"/>
      <c r="K1813" s="258">
        <f>ROUND(SUMIF('VGT-Bewegungsdaten'!B:B,A1813,'VGT-Bewegungsdaten'!D:D),3)</f>
        <v>0</v>
      </c>
      <c r="L1813" s="259">
        <f>ROUND(SUMIF('VGT-Bewegungsdaten'!B:B,$A1813,'VGT-Bewegungsdaten'!E:E),5)</f>
        <v>0</v>
      </c>
      <c r="N1813" s="298" t="s">
        <v>4918</v>
      </c>
      <c r="O1813" s="298" t="s">
        <v>4925</v>
      </c>
      <c r="P1813" s="261">
        <f>ROUND(SUMIF('AV-Bewegungsdaten'!B:B,A1813,'AV-Bewegungsdaten'!D:D),3)</f>
        <v>0</v>
      </c>
      <c r="Q1813" s="259">
        <f>ROUND(SUMIF('AV-Bewegungsdaten'!B:B,$A1813,'AV-Bewegungsdaten'!E:E),5)</f>
        <v>0</v>
      </c>
      <c r="S1813" s="444"/>
      <c r="T1813" s="444"/>
      <c r="U1813" s="261">
        <f>ROUND(SUMIF('DV-Bewegungsdaten'!B:B,A1813,'DV-Bewegungsdaten'!D:D),3)</f>
        <v>0</v>
      </c>
      <c r="V1813" s="259">
        <f>ROUND(SUMIF('DV-Bewegungsdaten'!B:B,A1813,'DV-Bewegungsdaten'!E:E),5)</f>
        <v>0</v>
      </c>
      <c r="X1813" s="444"/>
      <c r="Y1813" s="444"/>
      <c r="AK1813" s="305"/>
    </row>
    <row r="1814" spans="1:37" ht="15" customHeight="1" x14ac:dyDescent="0.25">
      <c r="A1814" s="103" t="s">
        <v>697</v>
      </c>
      <c r="B1814" s="101" t="s">
        <v>2068</v>
      </c>
      <c r="C1814" s="101" t="s">
        <v>3992</v>
      </c>
      <c r="D1814" s="101" t="s">
        <v>2462</v>
      </c>
      <c r="E1814" s="101" t="s">
        <v>2443</v>
      </c>
      <c r="F1814" s="102">
        <v>15.6</v>
      </c>
      <c r="G1814" s="102">
        <v>15.799999999999999</v>
      </c>
      <c r="H1814" s="102">
        <v>12.48</v>
      </c>
      <c r="I1814" s="102"/>
      <c r="J1814" s="445"/>
      <c r="K1814" s="258">
        <f>ROUND(SUMIF('VGT-Bewegungsdaten'!B:B,A1814,'VGT-Bewegungsdaten'!D:D),3)</f>
        <v>0</v>
      </c>
      <c r="L1814" s="259">
        <f>ROUND(SUMIF('VGT-Bewegungsdaten'!B:B,$A1814,'VGT-Bewegungsdaten'!E:E),5)</f>
        <v>0</v>
      </c>
      <c r="N1814" s="298" t="s">
        <v>4918</v>
      </c>
      <c r="O1814" s="298" t="s">
        <v>4925</v>
      </c>
      <c r="P1814" s="261">
        <f>ROUND(SUMIF('AV-Bewegungsdaten'!B:B,A1814,'AV-Bewegungsdaten'!D:D),3)</f>
        <v>0</v>
      </c>
      <c r="Q1814" s="259">
        <f>ROUND(SUMIF('AV-Bewegungsdaten'!B:B,$A1814,'AV-Bewegungsdaten'!E:E),5)</f>
        <v>0</v>
      </c>
      <c r="S1814" s="444"/>
      <c r="T1814" s="444"/>
      <c r="U1814" s="261">
        <f>ROUND(SUMIF('DV-Bewegungsdaten'!B:B,A1814,'DV-Bewegungsdaten'!D:D),3)</f>
        <v>0</v>
      </c>
      <c r="V1814" s="259">
        <f>ROUND(SUMIF('DV-Bewegungsdaten'!B:B,A1814,'DV-Bewegungsdaten'!E:E),5)</f>
        <v>0</v>
      </c>
      <c r="X1814" s="444"/>
      <c r="Y1814" s="444"/>
      <c r="AK1814" s="305"/>
    </row>
    <row r="1815" spans="1:37" ht="15" customHeight="1" x14ac:dyDescent="0.25">
      <c r="A1815" s="103" t="s">
        <v>701</v>
      </c>
      <c r="B1815" s="101" t="s">
        <v>2068</v>
      </c>
      <c r="C1815" s="101" t="s">
        <v>3992</v>
      </c>
      <c r="D1815" s="101" t="s">
        <v>2469</v>
      </c>
      <c r="E1815" s="101" t="s">
        <v>2443</v>
      </c>
      <c r="F1815" s="102">
        <v>17.600000000000001</v>
      </c>
      <c r="G1815" s="102">
        <v>17.8</v>
      </c>
      <c r="H1815" s="102">
        <v>14.08</v>
      </c>
      <c r="I1815" s="102"/>
      <c r="J1815" s="445"/>
      <c r="K1815" s="258">
        <f>ROUND(SUMIF('VGT-Bewegungsdaten'!B:B,A1815,'VGT-Bewegungsdaten'!D:D),3)</f>
        <v>0</v>
      </c>
      <c r="L1815" s="259">
        <f>ROUND(SUMIF('VGT-Bewegungsdaten'!B:B,$A1815,'VGT-Bewegungsdaten'!E:E),5)</f>
        <v>0</v>
      </c>
      <c r="N1815" s="298" t="s">
        <v>4918</v>
      </c>
      <c r="O1815" s="298" t="s">
        <v>4925</v>
      </c>
      <c r="P1815" s="261">
        <f>ROUND(SUMIF('AV-Bewegungsdaten'!B:B,A1815,'AV-Bewegungsdaten'!D:D),3)</f>
        <v>0</v>
      </c>
      <c r="Q1815" s="259">
        <f>ROUND(SUMIF('AV-Bewegungsdaten'!B:B,$A1815,'AV-Bewegungsdaten'!E:E),5)</f>
        <v>0</v>
      </c>
      <c r="S1815" s="444"/>
      <c r="T1815" s="444"/>
      <c r="U1815" s="261">
        <f>ROUND(SUMIF('DV-Bewegungsdaten'!B:B,A1815,'DV-Bewegungsdaten'!D:D),3)</f>
        <v>0</v>
      </c>
      <c r="V1815" s="259">
        <f>ROUND(SUMIF('DV-Bewegungsdaten'!B:B,A1815,'DV-Bewegungsdaten'!E:E),5)</f>
        <v>0</v>
      </c>
      <c r="X1815" s="444"/>
      <c r="Y1815" s="444"/>
      <c r="AK1815" s="305"/>
    </row>
    <row r="1816" spans="1:37" ht="15" customHeight="1" x14ac:dyDescent="0.25">
      <c r="A1816" s="103" t="s">
        <v>492</v>
      </c>
      <c r="B1816" s="101" t="s">
        <v>2068</v>
      </c>
      <c r="C1816" s="101" t="s">
        <v>3992</v>
      </c>
      <c r="D1816" s="101" t="s">
        <v>1819</v>
      </c>
      <c r="E1816" s="101" t="s">
        <v>1536</v>
      </c>
      <c r="F1816" s="102">
        <v>20.6</v>
      </c>
      <c r="G1816" s="102">
        <v>20.8</v>
      </c>
      <c r="H1816" s="102">
        <v>16.48</v>
      </c>
      <c r="I1816" s="102"/>
      <c r="J1816" s="445"/>
      <c r="K1816" s="258">
        <f>ROUND(SUMIF('VGT-Bewegungsdaten'!B:B,A1816,'VGT-Bewegungsdaten'!D:D),3)</f>
        <v>0</v>
      </c>
      <c r="L1816" s="259">
        <f>ROUND(SUMIF('VGT-Bewegungsdaten'!B:B,$A1816,'VGT-Bewegungsdaten'!E:E),5)</f>
        <v>0</v>
      </c>
      <c r="N1816" s="298" t="s">
        <v>4918</v>
      </c>
      <c r="O1816" s="298" t="s">
        <v>4925</v>
      </c>
      <c r="P1816" s="261">
        <f>ROUND(SUMIF('AV-Bewegungsdaten'!B:B,A1816,'AV-Bewegungsdaten'!D:D),3)</f>
        <v>0</v>
      </c>
      <c r="Q1816" s="259">
        <f>ROUND(SUMIF('AV-Bewegungsdaten'!B:B,$A1816,'AV-Bewegungsdaten'!E:E),5)</f>
        <v>0</v>
      </c>
      <c r="S1816" s="444"/>
      <c r="T1816" s="444"/>
      <c r="U1816" s="261">
        <f>ROUND(SUMIF('DV-Bewegungsdaten'!B:B,A1816,'DV-Bewegungsdaten'!D:D),3)</f>
        <v>0</v>
      </c>
      <c r="V1816" s="259">
        <f>ROUND(SUMIF('DV-Bewegungsdaten'!B:B,A1816,'DV-Bewegungsdaten'!E:E),5)</f>
        <v>0</v>
      </c>
      <c r="X1816" s="444"/>
      <c r="Y1816" s="444"/>
      <c r="AK1816" s="305"/>
    </row>
    <row r="1817" spans="1:37" ht="15" customHeight="1" x14ac:dyDescent="0.25">
      <c r="A1817" s="103" t="s">
        <v>496</v>
      </c>
      <c r="B1817" s="101" t="s">
        <v>2068</v>
      </c>
      <c r="C1817" s="101" t="s">
        <v>3992</v>
      </c>
      <c r="D1817" s="101" t="s">
        <v>1827</v>
      </c>
      <c r="E1817" s="101" t="s">
        <v>1536</v>
      </c>
      <c r="F1817" s="102">
        <v>21.6</v>
      </c>
      <c r="G1817" s="102">
        <v>21.8</v>
      </c>
      <c r="H1817" s="102">
        <v>17.28</v>
      </c>
      <c r="I1817" s="102"/>
      <c r="J1817" s="445"/>
      <c r="K1817" s="258">
        <f>ROUND(SUMIF('VGT-Bewegungsdaten'!B:B,A1817,'VGT-Bewegungsdaten'!D:D),3)</f>
        <v>0</v>
      </c>
      <c r="L1817" s="259">
        <f>ROUND(SUMIF('VGT-Bewegungsdaten'!B:B,$A1817,'VGT-Bewegungsdaten'!E:E),5)</f>
        <v>0</v>
      </c>
      <c r="N1817" s="298" t="s">
        <v>4918</v>
      </c>
      <c r="O1817" s="298" t="s">
        <v>4925</v>
      </c>
      <c r="P1817" s="261">
        <f>ROUND(SUMIF('AV-Bewegungsdaten'!B:B,A1817,'AV-Bewegungsdaten'!D:D),3)</f>
        <v>0</v>
      </c>
      <c r="Q1817" s="259">
        <f>ROUND(SUMIF('AV-Bewegungsdaten'!B:B,$A1817,'AV-Bewegungsdaten'!E:E),5)</f>
        <v>0</v>
      </c>
      <c r="S1817" s="444"/>
      <c r="T1817" s="444"/>
      <c r="U1817" s="261">
        <f>ROUND(SUMIF('DV-Bewegungsdaten'!B:B,A1817,'DV-Bewegungsdaten'!D:D),3)</f>
        <v>0</v>
      </c>
      <c r="V1817" s="259">
        <f>ROUND(SUMIF('DV-Bewegungsdaten'!B:B,A1817,'DV-Bewegungsdaten'!E:E),5)</f>
        <v>0</v>
      </c>
      <c r="X1817" s="444"/>
      <c r="Y1817" s="444"/>
      <c r="AK1817" s="305"/>
    </row>
    <row r="1818" spans="1:37" ht="15" customHeight="1" x14ac:dyDescent="0.25">
      <c r="A1818" s="103" t="s">
        <v>2840</v>
      </c>
      <c r="B1818" s="101" t="s">
        <v>2068</v>
      </c>
      <c r="C1818" s="101" t="s">
        <v>3992</v>
      </c>
      <c r="D1818" s="101" t="s">
        <v>2714</v>
      </c>
      <c r="E1818" s="101" t="s">
        <v>2536</v>
      </c>
      <c r="F1818" s="102">
        <v>20.57</v>
      </c>
      <c r="G1818" s="102">
        <v>20.77</v>
      </c>
      <c r="H1818" s="102">
        <v>16.46</v>
      </c>
      <c r="I1818" s="102"/>
      <c r="J1818" s="445"/>
      <c r="K1818" s="258">
        <f>ROUND(SUMIF('VGT-Bewegungsdaten'!B:B,A1818,'VGT-Bewegungsdaten'!D:D),3)</f>
        <v>0</v>
      </c>
      <c r="L1818" s="259">
        <f>ROUND(SUMIF('VGT-Bewegungsdaten'!B:B,$A1818,'VGT-Bewegungsdaten'!E:E),5)</f>
        <v>0</v>
      </c>
      <c r="N1818" s="298" t="s">
        <v>4918</v>
      </c>
      <c r="O1818" s="298" t="s">
        <v>4925</v>
      </c>
      <c r="P1818" s="261">
        <f>ROUND(SUMIF('AV-Bewegungsdaten'!B:B,A1818,'AV-Bewegungsdaten'!D:D),3)</f>
        <v>0</v>
      </c>
      <c r="Q1818" s="259">
        <f>ROUND(SUMIF('AV-Bewegungsdaten'!B:B,$A1818,'AV-Bewegungsdaten'!E:E),5)</f>
        <v>0</v>
      </c>
      <c r="S1818" s="444"/>
      <c r="T1818" s="444"/>
      <c r="U1818" s="261">
        <f>ROUND(SUMIF('DV-Bewegungsdaten'!B:B,A1818,'DV-Bewegungsdaten'!D:D),3)</f>
        <v>0</v>
      </c>
      <c r="V1818" s="259">
        <f>ROUND(SUMIF('DV-Bewegungsdaten'!B:B,A1818,'DV-Bewegungsdaten'!E:E),5)</f>
        <v>0</v>
      </c>
      <c r="X1818" s="444"/>
      <c r="Y1818" s="444"/>
      <c r="AK1818" s="305"/>
    </row>
    <row r="1819" spans="1:37" ht="15" customHeight="1" x14ac:dyDescent="0.25">
      <c r="A1819" s="103" t="s">
        <v>2841</v>
      </c>
      <c r="B1819" s="101" t="s">
        <v>2068</v>
      </c>
      <c r="C1819" s="101" t="s">
        <v>3992</v>
      </c>
      <c r="D1819" s="101" t="s">
        <v>2716</v>
      </c>
      <c r="E1819" s="101" t="s">
        <v>2536</v>
      </c>
      <c r="F1819" s="102">
        <v>21.57</v>
      </c>
      <c r="G1819" s="102">
        <v>21.77</v>
      </c>
      <c r="H1819" s="102">
        <v>17.260000000000002</v>
      </c>
      <c r="I1819" s="102"/>
      <c r="J1819" s="445"/>
      <c r="K1819" s="258">
        <f>ROUND(SUMIF('VGT-Bewegungsdaten'!B:B,A1819,'VGT-Bewegungsdaten'!D:D),3)</f>
        <v>0</v>
      </c>
      <c r="L1819" s="259">
        <f>ROUND(SUMIF('VGT-Bewegungsdaten'!B:B,$A1819,'VGT-Bewegungsdaten'!E:E),5)</f>
        <v>0</v>
      </c>
      <c r="N1819" s="298" t="s">
        <v>4918</v>
      </c>
      <c r="O1819" s="298" t="s">
        <v>4925</v>
      </c>
      <c r="P1819" s="261">
        <f>ROUND(SUMIF('AV-Bewegungsdaten'!B:B,A1819,'AV-Bewegungsdaten'!D:D),3)</f>
        <v>0</v>
      </c>
      <c r="Q1819" s="259">
        <f>ROUND(SUMIF('AV-Bewegungsdaten'!B:B,$A1819,'AV-Bewegungsdaten'!E:E),5)</f>
        <v>0</v>
      </c>
      <c r="S1819" s="444"/>
      <c r="T1819" s="444"/>
      <c r="U1819" s="261">
        <f>ROUND(SUMIF('DV-Bewegungsdaten'!B:B,A1819,'DV-Bewegungsdaten'!D:D),3)</f>
        <v>0</v>
      </c>
      <c r="V1819" s="259">
        <f>ROUND(SUMIF('DV-Bewegungsdaten'!B:B,A1819,'DV-Bewegungsdaten'!E:E),5)</f>
        <v>0</v>
      </c>
      <c r="X1819" s="444"/>
      <c r="Y1819" s="444"/>
      <c r="AK1819" s="305"/>
    </row>
    <row r="1820" spans="1:37" ht="15" customHeight="1" x14ac:dyDescent="0.25">
      <c r="A1820" s="103" t="s">
        <v>3583</v>
      </c>
      <c r="B1820" s="101" t="s">
        <v>2068</v>
      </c>
      <c r="C1820" s="101" t="s">
        <v>3992</v>
      </c>
      <c r="D1820" s="101" t="s">
        <v>3457</v>
      </c>
      <c r="E1820" s="101" t="s">
        <v>3279</v>
      </c>
      <c r="F1820" s="102">
        <v>20.54</v>
      </c>
      <c r="G1820" s="102">
        <v>20.74</v>
      </c>
      <c r="H1820" s="102">
        <v>16.43</v>
      </c>
      <c r="I1820" s="102"/>
      <c r="J1820" s="445"/>
      <c r="K1820" s="258">
        <f>ROUND(SUMIF('VGT-Bewegungsdaten'!B:B,A1820,'VGT-Bewegungsdaten'!D:D),3)</f>
        <v>0</v>
      </c>
      <c r="L1820" s="259">
        <f>ROUND(SUMIF('VGT-Bewegungsdaten'!B:B,$A1820,'VGT-Bewegungsdaten'!E:E),5)</f>
        <v>0</v>
      </c>
      <c r="N1820" s="298" t="s">
        <v>4918</v>
      </c>
      <c r="O1820" s="298" t="s">
        <v>4925</v>
      </c>
      <c r="P1820" s="261">
        <f>ROUND(SUMIF('AV-Bewegungsdaten'!B:B,A1820,'AV-Bewegungsdaten'!D:D),3)</f>
        <v>0</v>
      </c>
      <c r="Q1820" s="259">
        <f>ROUND(SUMIF('AV-Bewegungsdaten'!B:B,$A1820,'AV-Bewegungsdaten'!E:E),5)</f>
        <v>0</v>
      </c>
      <c r="S1820" s="444"/>
      <c r="T1820" s="444"/>
      <c r="U1820" s="261">
        <f>ROUND(SUMIF('DV-Bewegungsdaten'!B:B,A1820,'DV-Bewegungsdaten'!D:D),3)</f>
        <v>0</v>
      </c>
      <c r="V1820" s="259">
        <f>ROUND(SUMIF('DV-Bewegungsdaten'!B:B,A1820,'DV-Bewegungsdaten'!E:E),5)</f>
        <v>0</v>
      </c>
      <c r="X1820" s="444"/>
      <c r="Y1820" s="444"/>
      <c r="AK1820" s="305"/>
    </row>
    <row r="1821" spans="1:37" ht="15" customHeight="1" x14ac:dyDescent="0.25">
      <c r="A1821" s="103" t="s">
        <v>3584</v>
      </c>
      <c r="B1821" s="101" t="s">
        <v>2068</v>
      </c>
      <c r="C1821" s="101" t="s">
        <v>3992</v>
      </c>
      <c r="D1821" s="101" t="s">
        <v>3459</v>
      </c>
      <c r="E1821" s="101" t="s">
        <v>3279</v>
      </c>
      <c r="F1821" s="102">
        <v>21.54</v>
      </c>
      <c r="G1821" s="102">
        <v>21.74</v>
      </c>
      <c r="H1821" s="102">
        <v>17.23</v>
      </c>
      <c r="I1821" s="102"/>
      <c r="J1821" s="445"/>
      <c r="K1821" s="258">
        <f>ROUND(SUMIF('VGT-Bewegungsdaten'!B:B,A1821,'VGT-Bewegungsdaten'!D:D),3)</f>
        <v>0</v>
      </c>
      <c r="L1821" s="259">
        <f>ROUND(SUMIF('VGT-Bewegungsdaten'!B:B,$A1821,'VGT-Bewegungsdaten'!E:E),5)</f>
        <v>0</v>
      </c>
      <c r="N1821" s="298" t="s">
        <v>4918</v>
      </c>
      <c r="O1821" s="298" t="s">
        <v>4925</v>
      </c>
      <c r="P1821" s="261">
        <f>ROUND(SUMIF('AV-Bewegungsdaten'!B:B,A1821,'AV-Bewegungsdaten'!D:D),3)</f>
        <v>0</v>
      </c>
      <c r="Q1821" s="259">
        <f>ROUND(SUMIF('AV-Bewegungsdaten'!B:B,$A1821,'AV-Bewegungsdaten'!E:E),5)</f>
        <v>0</v>
      </c>
      <c r="S1821" s="444"/>
      <c r="T1821" s="444"/>
      <c r="U1821" s="261">
        <f>ROUND(SUMIF('DV-Bewegungsdaten'!B:B,A1821,'DV-Bewegungsdaten'!D:D),3)</f>
        <v>0</v>
      </c>
      <c r="V1821" s="259">
        <f>ROUND(SUMIF('DV-Bewegungsdaten'!B:B,A1821,'DV-Bewegungsdaten'!E:E),5)</f>
        <v>0</v>
      </c>
      <c r="X1821" s="444"/>
      <c r="Y1821" s="444"/>
      <c r="AK1821" s="305"/>
    </row>
    <row r="1822" spans="1:37" ht="15" customHeight="1" x14ac:dyDescent="0.25">
      <c r="A1822" s="103" t="s">
        <v>4346</v>
      </c>
      <c r="B1822" s="101" t="s">
        <v>2068</v>
      </c>
      <c r="C1822" s="101" t="s">
        <v>3992</v>
      </c>
      <c r="D1822" s="101" t="s">
        <v>4219</v>
      </c>
      <c r="E1822" s="101" t="s">
        <v>4040</v>
      </c>
      <c r="F1822" s="102">
        <v>20.509999999999998</v>
      </c>
      <c r="G1822" s="102">
        <v>20.709999999999997</v>
      </c>
      <c r="H1822" s="102">
        <v>16.41</v>
      </c>
      <c r="I1822" s="102"/>
      <c r="J1822" s="445"/>
      <c r="K1822" s="258">
        <f>ROUND(SUMIF('VGT-Bewegungsdaten'!B:B,A1822,'VGT-Bewegungsdaten'!D:D),3)</f>
        <v>0</v>
      </c>
      <c r="L1822" s="259">
        <f>ROUND(SUMIF('VGT-Bewegungsdaten'!B:B,$A1822,'VGT-Bewegungsdaten'!E:E),5)</f>
        <v>0</v>
      </c>
      <c r="N1822" s="298" t="s">
        <v>4918</v>
      </c>
      <c r="O1822" s="298" t="s">
        <v>4925</v>
      </c>
      <c r="P1822" s="261">
        <f>ROUND(SUMIF('AV-Bewegungsdaten'!B:B,A1822,'AV-Bewegungsdaten'!D:D),3)</f>
        <v>0</v>
      </c>
      <c r="Q1822" s="259">
        <f>ROUND(SUMIF('AV-Bewegungsdaten'!B:B,$A1822,'AV-Bewegungsdaten'!E:E),5)</f>
        <v>0</v>
      </c>
      <c r="S1822" s="444"/>
      <c r="T1822" s="444"/>
      <c r="U1822" s="261">
        <f>ROUND(SUMIF('DV-Bewegungsdaten'!B:B,A1822,'DV-Bewegungsdaten'!D:D),3)</f>
        <v>0</v>
      </c>
      <c r="V1822" s="259">
        <f>ROUND(SUMIF('DV-Bewegungsdaten'!B:B,A1822,'DV-Bewegungsdaten'!E:E),5)</f>
        <v>0</v>
      </c>
      <c r="X1822" s="444"/>
      <c r="Y1822" s="444"/>
      <c r="AK1822" s="305"/>
    </row>
    <row r="1823" spans="1:37" ht="15" customHeight="1" x14ac:dyDescent="0.25">
      <c r="A1823" s="103" t="s">
        <v>4347</v>
      </c>
      <c r="B1823" s="101" t="s">
        <v>2068</v>
      </c>
      <c r="C1823" s="101" t="s">
        <v>3992</v>
      </c>
      <c r="D1823" s="101" t="s">
        <v>4221</v>
      </c>
      <c r="E1823" s="101" t="s">
        <v>4040</v>
      </c>
      <c r="F1823" s="102">
        <v>21.509999999999998</v>
      </c>
      <c r="G1823" s="102">
        <v>21.709999999999997</v>
      </c>
      <c r="H1823" s="102">
        <v>17.21</v>
      </c>
      <c r="I1823" s="102"/>
      <c r="J1823" s="445"/>
      <c r="K1823" s="258">
        <f>ROUND(SUMIF('VGT-Bewegungsdaten'!B:B,A1823,'VGT-Bewegungsdaten'!D:D),3)</f>
        <v>0</v>
      </c>
      <c r="L1823" s="259">
        <f>ROUND(SUMIF('VGT-Bewegungsdaten'!B:B,$A1823,'VGT-Bewegungsdaten'!E:E),5)</f>
        <v>0</v>
      </c>
      <c r="N1823" s="298" t="s">
        <v>4918</v>
      </c>
      <c r="O1823" s="298" t="s">
        <v>4925</v>
      </c>
      <c r="P1823" s="261">
        <f>ROUND(SUMIF('AV-Bewegungsdaten'!B:B,A1823,'AV-Bewegungsdaten'!D:D),3)</f>
        <v>0</v>
      </c>
      <c r="Q1823" s="259">
        <f>ROUND(SUMIF('AV-Bewegungsdaten'!B:B,$A1823,'AV-Bewegungsdaten'!E:E),5)</f>
        <v>0</v>
      </c>
      <c r="S1823" s="444"/>
      <c r="T1823" s="444"/>
      <c r="U1823" s="261">
        <f>ROUND(SUMIF('DV-Bewegungsdaten'!B:B,A1823,'DV-Bewegungsdaten'!D:D),3)</f>
        <v>0</v>
      </c>
      <c r="V1823" s="259">
        <f>ROUND(SUMIF('DV-Bewegungsdaten'!B:B,A1823,'DV-Bewegungsdaten'!E:E),5)</f>
        <v>0</v>
      </c>
      <c r="X1823" s="444"/>
      <c r="Y1823" s="444"/>
      <c r="AK1823" s="305"/>
    </row>
    <row r="1824" spans="1:37" ht="15" customHeight="1" x14ac:dyDescent="0.25">
      <c r="A1824" s="103" t="s">
        <v>491</v>
      </c>
      <c r="B1824" s="101" t="s">
        <v>2068</v>
      </c>
      <c r="C1824" s="101" t="s">
        <v>3992</v>
      </c>
      <c r="D1824" s="101" t="s">
        <v>1817</v>
      </c>
      <c r="E1824" s="101" t="s">
        <v>1533</v>
      </c>
      <c r="F1824" s="102">
        <v>20.6</v>
      </c>
      <c r="G1824" s="102">
        <v>20.8</v>
      </c>
      <c r="H1824" s="102">
        <v>16.48</v>
      </c>
      <c r="I1824" s="102"/>
      <c r="J1824" s="445"/>
      <c r="K1824" s="258">
        <f>ROUND(SUMIF('VGT-Bewegungsdaten'!B:B,A1824,'VGT-Bewegungsdaten'!D:D),3)</f>
        <v>0</v>
      </c>
      <c r="L1824" s="259">
        <f>ROUND(SUMIF('VGT-Bewegungsdaten'!B:B,$A1824,'VGT-Bewegungsdaten'!E:E),5)</f>
        <v>0</v>
      </c>
      <c r="N1824" s="298" t="s">
        <v>4918</v>
      </c>
      <c r="O1824" s="298" t="s">
        <v>4925</v>
      </c>
      <c r="P1824" s="261">
        <f>ROUND(SUMIF('AV-Bewegungsdaten'!B:B,A1824,'AV-Bewegungsdaten'!D:D),3)</f>
        <v>0</v>
      </c>
      <c r="Q1824" s="259">
        <f>ROUND(SUMIF('AV-Bewegungsdaten'!B:B,$A1824,'AV-Bewegungsdaten'!E:E),5)</f>
        <v>0</v>
      </c>
      <c r="S1824" s="444"/>
      <c r="T1824" s="444"/>
      <c r="U1824" s="261">
        <f>ROUND(SUMIF('DV-Bewegungsdaten'!B:B,A1824,'DV-Bewegungsdaten'!D:D),3)</f>
        <v>0</v>
      </c>
      <c r="V1824" s="259">
        <f>ROUND(SUMIF('DV-Bewegungsdaten'!B:B,A1824,'DV-Bewegungsdaten'!E:E),5)</f>
        <v>0</v>
      </c>
      <c r="X1824" s="444"/>
      <c r="Y1824" s="444"/>
      <c r="AK1824" s="305"/>
    </row>
    <row r="1825" spans="1:37" ht="15" customHeight="1" x14ac:dyDescent="0.25">
      <c r="A1825" s="103" t="s">
        <v>495</v>
      </c>
      <c r="B1825" s="101" t="s">
        <v>2068</v>
      </c>
      <c r="C1825" s="101" t="s">
        <v>3992</v>
      </c>
      <c r="D1825" s="101" t="s">
        <v>1825</v>
      </c>
      <c r="E1825" s="101" t="s">
        <v>1533</v>
      </c>
      <c r="F1825" s="102">
        <v>21.6</v>
      </c>
      <c r="G1825" s="102">
        <v>21.8</v>
      </c>
      <c r="H1825" s="102">
        <v>17.28</v>
      </c>
      <c r="I1825" s="102"/>
      <c r="J1825" s="445"/>
      <c r="K1825" s="258">
        <f>ROUND(SUMIF('VGT-Bewegungsdaten'!B:B,A1825,'VGT-Bewegungsdaten'!D:D),3)</f>
        <v>0</v>
      </c>
      <c r="L1825" s="259">
        <f>ROUND(SUMIF('VGT-Bewegungsdaten'!B:B,$A1825,'VGT-Bewegungsdaten'!E:E),5)</f>
        <v>0</v>
      </c>
      <c r="N1825" s="298" t="s">
        <v>4918</v>
      </c>
      <c r="O1825" s="298" t="s">
        <v>4925</v>
      </c>
      <c r="P1825" s="261">
        <f>ROUND(SUMIF('AV-Bewegungsdaten'!B:B,A1825,'AV-Bewegungsdaten'!D:D),3)</f>
        <v>0</v>
      </c>
      <c r="Q1825" s="259">
        <f>ROUND(SUMIF('AV-Bewegungsdaten'!B:B,$A1825,'AV-Bewegungsdaten'!E:E),5)</f>
        <v>0</v>
      </c>
      <c r="S1825" s="444"/>
      <c r="T1825" s="444"/>
      <c r="U1825" s="261">
        <f>ROUND(SUMIF('DV-Bewegungsdaten'!B:B,A1825,'DV-Bewegungsdaten'!D:D),3)</f>
        <v>0</v>
      </c>
      <c r="V1825" s="259">
        <f>ROUND(SUMIF('DV-Bewegungsdaten'!B:B,A1825,'DV-Bewegungsdaten'!E:E),5)</f>
        <v>0</v>
      </c>
      <c r="X1825" s="444"/>
      <c r="Y1825" s="444"/>
      <c r="AK1825" s="305"/>
    </row>
    <row r="1826" spans="1:37" ht="15" customHeight="1" x14ac:dyDescent="0.25">
      <c r="A1826" s="103" t="s">
        <v>702</v>
      </c>
      <c r="B1826" s="101" t="s">
        <v>2068</v>
      </c>
      <c r="C1826" s="101" t="s">
        <v>3992</v>
      </c>
      <c r="D1826" s="101" t="s">
        <v>2471</v>
      </c>
      <c r="E1826" s="101" t="s">
        <v>2446</v>
      </c>
      <c r="F1826" s="102">
        <v>19.600000000000001</v>
      </c>
      <c r="G1826" s="102">
        <v>19.8</v>
      </c>
      <c r="H1826" s="102">
        <v>15.68</v>
      </c>
      <c r="I1826" s="102"/>
      <c r="J1826" s="445"/>
      <c r="K1826" s="258">
        <f>ROUND(SUMIF('VGT-Bewegungsdaten'!B:B,A1826,'VGT-Bewegungsdaten'!D:D),3)</f>
        <v>0</v>
      </c>
      <c r="L1826" s="259">
        <f>ROUND(SUMIF('VGT-Bewegungsdaten'!B:B,$A1826,'VGT-Bewegungsdaten'!E:E),5)</f>
        <v>0</v>
      </c>
      <c r="N1826" s="298" t="s">
        <v>4918</v>
      </c>
      <c r="O1826" s="298" t="s">
        <v>4925</v>
      </c>
      <c r="P1826" s="261">
        <f>ROUND(SUMIF('AV-Bewegungsdaten'!B:B,A1826,'AV-Bewegungsdaten'!D:D),3)</f>
        <v>0</v>
      </c>
      <c r="Q1826" s="259">
        <f>ROUND(SUMIF('AV-Bewegungsdaten'!B:B,$A1826,'AV-Bewegungsdaten'!E:E),5)</f>
        <v>0</v>
      </c>
      <c r="S1826" s="444"/>
      <c r="T1826" s="444"/>
      <c r="U1826" s="261">
        <f>ROUND(SUMIF('DV-Bewegungsdaten'!B:B,A1826,'DV-Bewegungsdaten'!D:D),3)</f>
        <v>0</v>
      </c>
      <c r="V1826" s="259">
        <f>ROUND(SUMIF('DV-Bewegungsdaten'!B:B,A1826,'DV-Bewegungsdaten'!E:E),5)</f>
        <v>0</v>
      </c>
      <c r="X1826" s="444"/>
      <c r="Y1826" s="444"/>
      <c r="AK1826" s="305"/>
    </row>
    <row r="1827" spans="1:37" ht="15" customHeight="1" x14ac:dyDescent="0.25">
      <c r="A1827" s="103" t="s">
        <v>494</v>
      </c>
      <c r="B1827" s="101" t="s">
        <v>2068</v>
      </c>
      <c r="C1827" s="101" t="s">
        <v>3992</v>
      </c>
      <c r="D1827" s="101" t="s">
        <v>1823</v>
      </c>
      <c r="E1827" s="101" t="s">
        <v>2446</v>
      </c>
      <c r="F1827" s="102">
        <v>20.6</v>
      </c>
      <c r="G1827" s="102">
        <v>20.8</v>
      </c>
      <c r="H1827" s="102">
        <v>16.48</v>
      </c>
      <c r="I1827" s="102"/>
      <c r="J1827" s="445"/>
      <c r="K1827" s="258">
        <f>ROUND(SUMIF('VGT-Bewegungsdaten'!B:B,A1827,'VGT-Bewegungsdaten'!D:D),3)</f>
        <v>0</v>
      </c>
      <c r="L1827" s="259">
        <f>ROUND(SUMIF('VGT-Bewegungsdaten'!B:B,$A1827,'VGT-Bewegungsdaten'!E:E),5)</f>
        <v>0</v>
      </c>
      <c r="N1827" s="298" t="s">
        <v>4918</v>
      </c>
      <c r="O1827" s="298" t="s">
        <v>4925</v>
      </c>
      <c r="P1827" s="261">
        <f>ROUND(SUMIF('AV-Bewegungsdaten'!B:B,A1827,'AV-Bewegungsdaten'!D:D),3)</f>
        <v>0</v>
      </c>
      <c r="Q1827" s="259">
        <f>ROUND(SUMIF('AV-Bewegungsdaten'!B:B,$A1827,'AV-Bewegungsdaten'!E:E),5)</f>
        <v>0</v>
      </c>
      <c r="S1827" s="444"/>
      <c r="T1827" s="444"/>
      <c r="U1827" s="261">
        <f>ROUND(SUMIF('DV-Bewegungsdaten'!B:B,A1827,'DV-Bewegungsdaten'!D:D),3)</f>
        <v>0</v>
      </c>
      <c r="V1827" s="259">
        <f>ROUND(SUMIF('DV-Bewegungsdaten'!B:B,A1827,'DV-Bewegungsdaten'!E:E),5)</f>
        <v>0</v>
      </c>
      <c r="X1827" s="444"/>
      <c r="Y1827" s="444"/>
      <c r="AK1827" s="305"/>
    </row>
    <row r="1828" spans="1:37" ht="15" customHeight="1" x14ac:dyDescent="0.25">
      <c r="A1828" s="103" t="s">
        <v>493</v>
      </c>
      <c r="B1828" s="101" t="s">
        <v>2068</v>
      </c>
      <c r="C1828" s="101" t="s">
        <v>3992</v>
      </c>
      <c r="D1828" s="101" t="s">
        <v>1821</v>
      </c>
      <c r="E1828" s="101" t="s">
        <v>2443</v>
      </c>
      <c r="F1828" s="102">
        <v>18.600000000000001</v>
      </c>
      <c r="G1828" s="102">
        <v>18.8</v>
      </c>
      <c r="H1828" s="102">
        <v>14.88</v>
      </c>
      <c r="I1828" s="102"/>
      <c r="J1828" s="445"/>
      <c r="K1828" s="258">
        <f>ROUND(SUMIF('VGT-Bewegungsdaten'!B:B,A1828,'VGT-Bewegungsdaten'!D:D),3)</f>
        <v>0</v>
      </c>
      <c r="L1828" s="259">
        <f>ROUND(SUMIF('VGT-Bewegungsdaten'!B:B,$A1828,'VGT-Bewegungsdaten'!E:E),5)</f>
        <v>0</v>
      </c>
      <c r="N1828" s="298" t="s">
        <v>4918</v>
      </c>
      <c r="O1828" s="298" t="s">
        <v>4925</v>
      </c>
      <c r="P1828" s="261">
        <f>ROUND(SUMIF('AV-Bewegungsdaten'!B:B,A1828,'AV-Bewegungsdaten'!D:D),3)</f>
        <v>0</v>
      </c>
      <c r="Q1828" s="259">
        <f>ROUND(SUMIF('AV-Bewegungsdaten'!B:B,$A1828,'AV-Bewegungsdaten'!E:E),5)</f>
        <v>0</v>
      </c>
      <c r="S1828" s="444"/>
      <c r="T1828" s="444"/>
      <c r="U1828" s="261">
        <f>ROUND(SUMIF('DV-Bewegungsdaten'!B:B,A1828,'DV-Bewegungsdaten'!D:D),3)</f>
        <v>0</v>
      </c>
      <c r="V1828" s="259">
        <f>ROUND(SUMIF('DV-Bewegungsdaten'!B:B,A1828,'DV-Bewegungsdaten'!E:E),5)</f>
        <v>0</v>
      </c>
      <c r="X1828" s="444"/>
      <c r="Y1828" s="444"/>
      <c r="AK1828" s="305"/>
    </row>
    <row r="1829" spans="1:37" ht="15" customHeight="1" x14ac:dyDescent="0.25">
      <c r="A1829" s="103" t="s">
        <v>448</v>
      </c>
      <c r="B1829" s="101" t="s">
        <v>2068</v>
      </c>
      <c r="C1829" s="101" t="s">
        <v>3992</v>
      </c>
      <c r="D1829" s="101" t="s">
        <v>1972</v>
      </c>
      <c r="E1829" s="101" t="s">
        <v>1536</v>
      </c>
      <c r="F1829" s="102">
        <v>18.600000000000001</v>
      </c>
      <c r="G1829" s="102">
        <v>18.8</v>
      </c>
      <c r="H1829" s="102">
        <v>14.88</v>
      </c>
      <c r="I1829" s="102"/>
      <c r="J1829" s="445"/>
      <c r="K1829" s="258">
        <f>ROUND(SUMIF('VGT-Bewegungsdaten'!B:B,A1829,'VGT-Bewegungsdaten'!D:D),3)</f>
        <v>0</v>
      </c>
      <c r="L1829" s="259">
        <f>ROUND(SUMIF('VGT-Bewegungsdaten'!B:B,$A1829,'VGT-Bewegungsdaten'!E:E),5)</f>
        <v>0</v>
      </c>
      <c r="N1829" s="298" t="s">
        <v>4918</v>
      </c>
      <c r="O1829" s="298" t="s">
        <v>4925</v>
      </c>
      <c r="P1829" s="261">
        <f>ROUND(SUMIF('AV-Bewegungsdaten'!B:B,A1829,'AV-Bewegungsdaten'!D:D),3)</f>
        <v>0</v>
      </c>
      <c r="Q1829" s="259">
        <f>ROUND(SUMIF('AV-Bewegungsdaten'!B:B,$A1829,'AV-Bewegungsdaten'!E:E),5)</f>
        <v>0</v>
      </c>
      <c r="S1829" s="444"/>
      <c r="T1829" s="444"/>
      <c r="U1829" s="261">
        <f>ROUND(SUMIF('DV-Bewegungsdaten'!B:B,A1829,'DV-Bewegungsdaten'!D:D),3)</f>
        <v>0</v>
      </c>
      <c r="V1829" s="259">
        <f>ROUND(SUMIF('DV-Bewegungsdaten'!B:B,A1829,'DV-Bewegungsdaten'!E:E),5)</f>
        <v>0</v>
      </c>
      <c r="X1829" s="444"/>
      <c r="Y1829" s="444"/>
      <c r="AK1829" s="305"/>
    </row>
    <row r="1830" spans="1:37" ht="15" customHeight="1" x14ac:dyDescent="0.25">
      <c r="A1830" s="103" t="s">
        <v>452</v>
      </c>
      <c r="B1830" s="101" t="s">
        <v>2068</v>
      </c>
      <c r="C1830" s="101" t="s">
        <v>3992</v>
      </c>
      <c r="D1830" s="101" t="s">
        <v>1980</v>
      </c>
      <c r="E1830" s="101" t="s">
        <v>1536</v>
      </c>
      <c r="F1830" s="102">
        <v>19.600000000000001</v>
      </c>
      <c r="G1830" s="102">
        <v>19.8</v>
      </c>
      <c r="H1830" s="102">
        <v>15.68</v>
      </c>
      <c r="I1830" s="102"/>
      <c r="J1830" s="445"/>
      <c r="K1830" s="258">
        <f>ROUND(SUMIF('VGT-Bewegungsdaten'!B:B,A1830,'VGT-Bewegungsdaten'!D:D),3)</f>
        <v>0</v>
      </c>
      <c r="L1830" s="259">
        <f>ROUND(SUMIF('VGT-Bewegungsdaten'!B:B,$A1830,'VGT-Bewegungsdaten'!E:E),5)</f>
        <v>0</v>
      </c>
      <c r="N1830" s="298" t="s">
        <v>4918</v>
      </c>
      <c r="O1830" s="298" t="s">
        <v>4925</v>
      </c>
      <c r="P1830" s="261">
        <f>ROUND(SUMIF('AV-Bewegungsdaten'!B:B,A1830,'AV-Bewegungsdaten'!D:D),3)</f>
        <v>0</v>
      </c>
      <c r="Q1830" s="259">
        <f>ROUND(SUMIF('AV-Bewegungsdaten'!B:B,$A1830,'AV-Bewegungsdaten'!E:E),5)</f>
        <v>0</v>
      </c>
      <c r="S1830" s="444"/>
      <c r="T1830" s="444"/>
      <c r="U1830" s="261">
        <f>ROUND(SUMIF('DV-Bewegungsdaten'!B:B,A1830,'DV-Bewegungsdaten'!D:D),3)</f>
        <v>0</v>
      </c>
      <c r="V1830" s="259">
        <f>ROUND(SUMIF('DV-Bewegungsdaten'!B:B,A1830,'DV-Bewegungsdaten'!E:E),5)</f>
        <v>0</v>
      </c>
      <c r="X1830" s="444"/>
      <c r="Y1830" s="444"/>
      <c r="AK1830" s="305"/>
    </row>
    <row r="1831" spans="1:37" ht="15" customHeight="1" x14ac:dyDescent="0.25">
      <c r="A1831" s="103" t="s">
        <v>2828</v>
      </c>
      <c r="B1831" s="101" t="s">
        <v>2068</v>
      </c>
      <c r="C1831" s="101" t="s">
        <v>3992</v>
      </c>
      <c r="D1831" s="101" t="s">
        <v>2697</v>
      </c>
      <c r="E1831" s="101" t="s">
        <v>2536</v>
      </c>
      <c r="F1831" s="102">
        <v>18.57</v>
      </c>
      <c r="G1831" s="102">
        <v>18.77</v>
      </c>
      <c r="H1831" s="102">
        <v>14.86</v>
      </c>
      <c r="I1831" s="102"/>
      <c r="J1831" s="445"/>
      <c r="K1831" s="258">
        <f>ROUND(SUMIF('VGT-Bewegungsdaten'!B:B,A1831,'VGT-Bewegungsdaten'!D:D),3)</f>
        <v>0</v>
      </c>
      <c r="L1831" s="259">
        <f>ROUND(SUMIF('VGT-Bewegungsdaten'!B:B,$A1831,'VGT-Bewegungsdaten'!E:E),5)</f>
        <v>0</v>
      </c>
      <c r="N1831" s="298" t="s">
        <v>4918</v>
      </c>
      <c r="O1831" s="298" t="s">
        <v>4925</v>
      </c>
      <c r="P1831" s="261">
        <f>ROUND(SUMIF('AV-Bewegungsdaten'!B:B,A1831,'AV-Bewegungsdaten'!D:D),3)</f>
        <v>0</v>
      </c>
      <c r="Q1831" s="259">
        <f>ROUND(SUMIF('AV-Bewegungsdaten'!B:B,$A1831,'AV-Bewegungsdaten'!E:E),5)</f>
        <v>0</v>
      </c>
      <c r="S1831" s="444"/>
      <c r="T1831" s="444"/>
      <c r="U1831" s="261">
        <f>ROUND(SUMIF('DV-Bewegungsdaten'!B:B,A1831,'DV-Bewegungsdaten'!D:D),3)</f>
        <v>0</v>
      </c>
      <c r="V1831" s="259">
        <f>ROUND(SUMIF('DV-Bewegungsdaten'!B:B,A1831,'DV-Bewegungsdaten'!E:E),5)</f>
        <v>0</v>
      </c>
      <c r="X1831" s="444"/>
      <c r="Y1831" s="444"/>
      <c r="AK1831" s="305"/>
    </row>
    <row r="1832" spans="1:37" ht="15" customHeight="1" x14ac:dyDescent="0.25">
      <c r="A1832" s="103" t="s">
        <v>2829</v>
      </c>
      <c r="B1832" s="101" t="s">
        <v>2068</v>
      </c>
      <c r="C1832" s="101" t="s">
        <v>3992</v>
      </c>
      <c r="D1832" s="101" t="s">
        <v>2699</v>
      </c>
      <c r="E1832" s="101" t="s">
        <v>2536</v>
      </c>
      <c r="F1832" s="102">
        <v>19.57</v>
      </c>
      <c r="G1832" s="102">
        <v>19.77</v>
      </c>
      <c r="H1832" s="102">
        <v>15.66</v>
      </c>
      <c r="I1832" s="102"/>
      <c r="J1832" s="445"/>
      <c r="K1832" s="258">
        <f>ROUND(SUMIF('VGT-Bewegungsdaten'!B:B,A1832,'VGT-Bewegungsdaten'!D:D),3)</f>
        <v>0</v>
      </c>
      <c r="L1832" s="259">
        <f>ROUND(SUMIF('VGT-Bewegungsdaten'!B:B,$A1832,'VGT-Bewegungsdaten'!E:E),5)</f>
        <v>0</v>
      </c>
      <c r="N1832" s="298" t="s">
        <v>4918</v>
      </c>
      <c r="O1832" s="298" t="s">
        <v>4925</v>
      </c>
      <c r="P1832" s="261">
        <f>ROUND(SUMIF('AV-Bewegungsdaten'!B:B,A1832,'AV-Bewegungsdaten'!D:D),3)</f>
        <v>0</v>
      </c>
      <c r="Q1832" s="259">
        <f>ROUND(SUMIF('AV-Bewegungsdaten'!B:B,$A1832,'AV-Bewegungsdaten'!E:E),5)</f>
        <v>0</v>
      </c>
      <c r="S1832" s="444"/>
      <c r="T1832" s="444"/>
      <c r="U1832" s="261">
        <f>ROUND(SUMIF('DV-Bewegungsdaten'!B:B,A1832,'DV-Bewegungsdaten'!D:D),3)</f>
        <v>0</v>
      </c>
      <c r="V1832" s="259">
        <f>ROUND(SUMIF('DV-Bewegungsdaten'!B:B,A1832,'DV-Bewegungsdaten'!E:E),5)</f>
        <v>0</v>
      </c>
      <c r="X1832" s="444"/>
      <c r="Y1832" s="444"/>
      <c r="AK1832" s="305"/>
    </row>
    <row r="1833" spans="1:37" ht="15" customHeight="1" x14ac:dyDescent="0.25">
      <c r="A1833" s="103" t="s">
        <v>3571</v>
      </c>
      <c r="B1833" s="101" t="s">
        <v>2068</v>
      </c>
      <c r="C1833" s="101" t="s">
        <v>3992</v>
      </c>
      <c r="D1833" s="101" t="s">
        <v>3440</v>
      </c>
      <c r="E1833" s="101" t="s">
        <v>3279</v>
      </c>
      <c r="F1833" s="102">
        <v>18.54</v>
      </c>
      <c r="G1833" s="102">
        <v>18.739999999999998</v>
      </c>
      <c r="H1833" s="102">
        <v>14.83</v>
      </c>
      <c r="I1833" s="102"/>
      <c r="J1833" s="445"/>
      <c r="K1833" s="258">
        <f>ROUND(SUMIF('VGT-Bewegungsdaten'!B:B,A1833,'VGT-Bewegungsdaten'!D:D),3)</f>
        <v>0</v>
      </c>
      <c r="L1833" s="259">
        <f>ROUND(SUMIF('VGT-Bewegungsdaten'!B:B,$A1833,'VGT-Bewegungsdaten'!E:E),5)</f>
        <v>0</v>
      </c>
      <c r="N1833" s="298" t="s">
        <v>4918</v>
      </c>
      <c r="O1833" s="298" t="s">
        <v>4925</v>
      </c>
      <c r="P1833" s="261">
        <f>ROUND(SUMIF('AV-Bewegungsdaten'!B:B,A1833,'AV-Bewegungsdaten'!D:D),3)</f>
        <v>0</v>
      </c>
      <c r="Q1833" s="259">
        <f>ROUND(SUMIF('AV-Bewegungsdaten'!B:B,$A1833,'AV-Bewegungsdaten'!E:E),5)</f>
        <v>0</v>
      </c>
      <c r="S1833" s="444"/>
      <c r="T1833" s="444"/>
      <c r="U1833" s="261">
        <f>ROUND(SUMIF('DV-Bewegungsdaten'!B:B,A1833,'DV-Bewegungsdaten'!D:D),3)</f>
        <v>0</v>
      </c>
      <c r="V1833" s="259">
        <f>ROUND(SUMIF('DV-Bewegungsdaten'!B:B,A1833,'DV-Bewegungsdaten'!E:E),5)</f>
        <v>0</v>
      </c>
      <c r="X1833" s="444"/>
      <c r="Y1833" s="444"/>
      <c r="AK1833" s="305"/>
    </row>
    <row r="1834" spans="1:37" ht="15" customHeight="1" x14ac:dyDescent="0.25">
      <c r="A1834" s="103" t="s">
        <v>3572</v>
      </c>
      <c r="B1834" s="101" t="s">
        <v>2068</v>
      </c>
      <c r="C1834" s="101" t="s">
        <v>3992</v>
      </c>
      <c r="D1834" s="101" t="s">
        <v>3442</v>
      </c>
      <c r="E1834" s="101" t="s">
        <v>3279</v>
      </c>
      <c r="F1834" s="102">
        <v>19.54</v>
      </c>
      <c r="G1834" s="102">
        <v>19.739999999999998</v>
      </c>
      <c r="H1834" s="102">
        <v>15.63</v>
      </c>
      <c r="I1834" s="102"/>
      <c r="J1834" s="445"/>
      <c r="K1834" s="258">
        <f>ROUND(SUMIF('VGT-Bewegungsdaten'!B:B,A1834,'VGT-Bewegungsdaten'!D:D),3)</f>
        <v>0</v>
      </c>
      <c r="L1834" s="259">
        <f>ROUND(SUMIF('VGT-Bewegungsdaten'!B:B,$A1834,'VGT-Bewegungsdaten'!E:E),5)</f>
        <v>0</v>
      </c>
      <c r="N1834" s="298" t="s">
        <v>4918</v>
      </c>
      <c r="O1834" s="298" t="s">
        <v>4925</v>
      </c>
      <c r="P1834" s="261">
        <f>ROUND(SUMIF('AV-Bewegungsdaten'!B:B,A1834,'AV-Bewegungsdaten'!D:D),3)</f>
        <v>0</v>
      </c>
      <c r="Q1834" s="259">
        <f>ROUND(SUMIF('AV-Bewegungsdaten'!B:B,$A1834,'AV-Bewegungsdaten'!E:E),5)</f>
        <v>0</v>
      </c>
      <c r="S1834" s="444"/>
      <c r="T1834" s="444"/>
      <c r="U1834" s="261">
        <f>ROUND(SUMIF('DV-Bewegungsdaten'!B:B,A1834,'DV-Bewegungsdaten'!D:D),3)</f>
        <v>0</v>
      </c>
      <c r="V1834" s="259">
        <f>ROUND(SUMIF('DV-Bewegungsdaten'!B:B,A1834,'DV-Bewegungsdaten'!E:E),5)</f>
        <v>0</v>
      </c>
      <c r="X1834" s="444"/>
      <c r="Y1834" s="444"/>
      <c r="AK1834" s="305"/>
    </row>
    <row r="1835" spans="1:37" ht="15" customHeight="1" x14ac:dyDescent="0.25">
      <c r="A1835" s="103" t="s">
        <v>4334</v>
      </c>
      <c r="B1835" s="101" t="s">
        <v>2068</v>
      </c>
      <c r="C1835" s="101" t="s">
        <v>3992</v>
      </c>
      <c r="D1835" s="101" t="s">
        <v>4202</v>
      </c>
      <c r="E1835" s="101" t="s">
        <v>4040</v>
      </c>
      <c r="F1835" s="102">
        <v>18.509999999999998</v>
      </c>
      <c r="G1835" s="102">
        <v>18.709999999999997</v>
      </c>
      <c r="H1835" s="102">
        <v>14.81</v>
      </c>
      <c r="I1835" s="102"/>
      <c r="J1835" s="445"/>
      <c r="K1835" s="258">
        <f>ROUND(SUMIF('VGT-Bewegungsdaten'!B:B,A1835,'VGT-Bewegungsdaten'!D:D),3)</f>
        <v>0</v>
      </c>
      <c r="L1835" s="259">
        <f>ROUND(SUMIF('VGT-Bewegungsdaten'!B:B,$A1835,'VGT-Bewegungsdaten'!E:E),5)</f>
        <v>0</v>
      </c>
      <c r="N1835" s="298" t="s">
        <v>4918</v>
      </c>
      <c r="O1835" s="298" t="s">
        <v>4925</v>
      </c>
      <c r="P1835" s="261">
        <f>ROUND(SUMIF('AV-Bewegungsdaten'!B:B,A1835,'AV-Bewegungsdaten'!D:D),3)</f>
        <v>0</v>
      </c>
      <c r="Q1835" s="259">
        <f>ROUND(SUMIF('AV-Bewegungsdaten'!B:B,$A1835,'AV-Bewegungsdaten'!E:E),5)</f>
        <v>0</v>
      </c>
      <c r="S1835" s="444"/>
      <c r="T1835" s="444"/>
      <c r="U1835" s="261">
        <f>ROUND(SUMIF('DV-Bewegungsdaten'!B:B,A1835,'DV-Bewegungsdaten'!D:D),3)</f>
        <v>0</v>
      </c>
      <c r="V1835" s="259">
        <f>ROUND(SUMIF('DV-Bewegungsdaten'!B:B,A1835,'DV-Bewegungsdaten'!E:E),5)</f>
        <v>0</v>
      </c>
      <c r="X1835" s="444"/>
      <c r="Y1835" s="444"/>
      <c r="AK1835" s="305"/>
    </row>
    <row r="1836" spans="1:37" ht="15" customHeight="1" x14ac:dyDescent="0.25">
      <c r="A1836" s="103" t="s">
        <v>4335</v>
      </c>
      <c r="B1836" s="101" t="s">
        <v>2068</v>
      </c>
      <c r="C1836" s="101" t="s">
        <v>3992</v>
      </c>
      <c r="D1836" s="101" t="s">
        <v>4204</v>
      </c>
      <c r="E1836" s="101" t="s">
        <v>4040</v>
      </c>
      <c r="F1836" s="102">
        <v>19.509999999999998</v>
      </c>
      <c r="G1836" s="102">
        <v>19.709999999999997</v>
      </c>
      <c r="H1836" s="102">
        <v>15.61</v>
      </c>
      <c r="I1836" s="102"/>
      <c r="J1836" s="445"/>
      <c r="K1836" s="258">
        <f>ROUND(SUMIF('VGT-Bewegungsdaten'!B:B,A1836,'VGT-Bewegungsdaten'!D:D),3)</f>
        <v>0</v>
      </c>
      <c r="L1836" s="259">
        <f>ROUND(SUMIF('VGT-Bewegungsdaten'!B:B,$A1836,'VGT-Bewegungsdaten'!E:E),5)</f>
        <v>0</v>
      </c>
      <c r="N1836" s="298" t="s">
        <v>4918</v>
      </c>
      <c r="O1836" s="298" t="s">
        <v>4925</v>
      </c>
      <c r="P1836" s="261">
        <f>ROUND(SUMIF('AV-Bewegungsdaten'!B:B,A1836,'AV-Bewegungsdaten'!D:D),3)</f>
        <v>0</v>
      </c>
      <c r="Q1836" s="259">
        <f>ROUND(SUMIF('AV-Bewegungsdaten'!B:B,$A1836,'AV-Bewegungsdaten'!E:E),5)</f>
        <v>0</v>
      </c>
      <c r="S1836" s="444"/>
      <c r="T1836" s="444"/>
      <c r="U1836" s="261">
        <f>ROUND(SUMIF('DV-Bewegungsdaten'!B:B,A1836,'DV-Bewegungsdaten'!D:D),3)</f>
        <v>0</v>
      </c>
      <c r="V1836" s="259">
        <f>ROUND(SUMIF('DV-Bewegungsdaten'!B:B,A1836,'DV-Bewegungsdaten'!E:E),5)</f>
        <v>0</v>
      </c>
      <c r="X1836" s="444"/>
      <c r="Y1836" s="444"/>
      <c r="AK1836" s="305"/>
    </row>
    <row r="1837" spans="1:37" ht="15" customHeight="1" x14ac:dyDescent="0.25">
      <c r="A1837" s="103" t="s">
        <v>447</v>
      </c>
      <c r="B1837" s="101" t="s">
        <v>2068</v>
      </c>
      <c r="C1837" s="101" t="s">
        <v>3992</v>
      </c>
      <c r="D1837" s="101" t="s">
        <v>1970</v>
      </c>
      <c r="E1837" s="101" t="s">
        <v>1533</v>
      </c>
      <c r="F1837" s="102">
        <v>18.600000000000001</v>
      </c>
      <c r="G1837" s="102">
        <v>18.8</v>
      </c>
      <c r="H1837" s="102">
        <v>14.88</v>
      </c>
      <c r="I1837" s="102"/>
      <c r="J1837" s="445"/>
      <c r="K1837" s="258">
        <f>ROUND(SUMIF('VGT-Bewegungsdaten'!B:B,A1837,'VGT-Bewegungsdaten'!D:D),3)</f>
        <v>0</v>
      </c>
      <c r="L1837" s="259">
        <f>ROUND(SUMIF('VGT-Bewegungsdaten'!B:B,$A1837,'VGT-Bewegungsdaten'!E:E),5)</f>
        <v>0</v>
      </c>
      <c r="N1837" s="298" t="s">
        <v>4918</v>
      </c>
      <c r="O1837" s="298" t="s">
        <v>4925</v>
      </c>
      <c r="P1837" s="261">
        <f>ROUND(SUMIF('AV-Bewegungsdaten'!B:B,A1837,'AV-Bewegungsdaten'!D:D),3)</f>
        <v>0</v>
      </c>
      <c r="Q1837" s="259">
        <f>ROUND(SUMIF('AV-Bewegungsdaten'!B:B,$A1837,'AV-Bewegungsdaten'!E:E),5)</f>
        <v>0</v>
      </c>
      <c r="S1837" s="444"/>
      <c r="T1837" s="444"/>
      <c r="U1837" s="261">
        <f>ROUND(SUMIF('DV-Bewegungsdaten'!B:B,A1837,'DV-Bewegungsdaten'!D:D),3)</f>
        <v>0</v>
      </c>
      <c r="V1837" s="259">
        <f>ROUND(SUMIF('DV-Bewegungsdaten'!B:B,A1837,'DV-Bewegungsdaten'!E:E),5)</f>
        <v>0</v>
      </c>
      <c r="X1837" s="444"/>
      <c r="Y1837" s="444"/>
      <c r="AK1837" s="305"/>
    </row>
    <row r="1838" spans="1:37" ht="15" customHeight="1" x14ac:dyDescent="0.25">
      <c r="A1838" s="103" t="s">
        <v>451</v>
      </c>
      <c r="B1838" s="101" t="s">
        <v>2068</v>
      </c>
      <c r="C1838" s="101" t="s">
        <v>3992</v>
      </c>
      <c r="D1838" s="101" t="s">
        <v>1978</v>
      </c>
      <c r="E1838" s="101" t="s">
        <v>1533</v>
      </c>
      <c r="F1838" s="102">
        <v>19.600000000000001</v>
      </c>
      <c r="G1838" s="102">
        <v>19.8</v>
      </c>
      <c r="H1838" s="102">
        <v>15.68</v>
      </c>
      <c r="I1838" s="102"/>
      <c r="J1838" s="445"/>
      <c r="K1838" s="258">
        <f>ROUND(SUMIF('VGT-Bewegungsdaten'!B:B,A1838,'VGT-Bewegungsdaten'!D:D),3)</f>
        <v>0</v>
      </c>
      <c r="L1838" s="259">
        <f>ROUND(SUMIF('VGT-Bewegungsdaten'!B:B,$A1838,'VGT-Bewegungsdaten'!E:E),5)</f>
        <v>0</v>
      </c>
      <c r="N1838" s="298" t="s">
        <v>4918</v>
      </c>
      <c r="O1838" s="298" t="s">
        <v>4925</v>
      </c>
      <c r="P1838" s="261">
        <f>ROUND(SUMIF('AV-Bewegungsdaten'!B:B,A1838,'AV-Bewegungsdaten'!D:D),3)</f>
        <v>0</v>
      </c>
      <c r="Q1838" s="259">
        <f>ROUND(SUMIF('AV-Bewegungsdaten'!B:B,$A1838,'AV-Bewegungsdaten'!E:E),5)</f>
        <v>0</v>
      </c>
      <c r="S1838" s="444"/>
      <c r="T1838" s="444"/>
      <c r="U1838" s="261">
        <f>ROUND(SUMIF('DV-Bewegungsdaten'!B:B,A1838,'DV-Bewegungsdaten'!D:D),3)</f>
        <v>0</v>
      </c>
      <c r="V1838" s="259">
        <f>ROUND(SUMIF('DV-Bewegungsdaten'!B:B,A1838,'DV-Bewegungsdaten'!E:E),5)</f>
        <v>0</v>
      </c>
      <c r="X1838" s="444"/>
      <c r="Y1838" s="444"/>
      <c r="AK1838" s="305"/>
    </row>
    <row r="1839" spans="1:37" ht="15" customHeight="1" x14ac:dyDescent="0.25">
      <c r="A1839" s="103" t="s">
        <v>698</v>
      </c>
      <c r="B1839" s="101" t="s">
        <v>2068</v>
      </c>
      <c r="C1839" s="101" t="s">
        <v>3992</v>
      </c>
      <c r="D1839" s="101" t="s">
        <v>2464</v>
      </c>
      <c r="E1839" s="101" t="s">
        <v>2446</v>
      </c>
      <c r="F1839" s="102">
        <v>17.600000000000001</v>
      </c>
      <c r="G1839" s="102">
        <v>17.8</v>
      </c>
      <c r="H1839" s="102">
        <v>14.08</v>
      </c>
      <c r="I1839" s="102"/>
      <c r="J1839" s="445"/>
      <c r="K1839" s="258">
        <f>ROUND(SUMIF('VGT-Bewegungsdaten'!B:B,A1839,'VGT-Bewegungsdaten'!D:D),3)</f>
        <v>0</v>
      </c>
      <c r="L1839" s="259">
        <f>ROUND(SUMIF('VGT-Bewegungsdaten'!B:B,$A1839,'VGT-Bewegungsdaten'!E:E),5)</f>
        <v>0</v>
      </c>
      <c r="N1839" s="298" t="s">
        <v>4918</v>
      </c>
      <c r="O1839" s="298" t="s">
        <v>4925</v>
      </c>
      <c r="P1839" s="261">
        <f>ROUND(SUMIF('AV-Bewegungsdaten'!B:B,A1839,'AV-Bewegungsdaten'!D:D),3)</f>
        <v>0</v>
      </c>
      <c r="Q1839" s="259">
        <f>ROUND(SUMIF('AV-Bewegungsdaten'!B:B,$A1839,'AV-Bewegungsdaten'!E:E),5)</f>
        <v>0</v>
      </c>
      <c r="S1839" s="444"/>
      <c r="T1839" s="444"/>
      <c r="U1839" s="261">
        <f>ROUND(SUMIF('DV-Bewegungsdaten'!B:B,A1839,'DV-Bewegungsdaten'!D:D),3)</f>
        <v>0</v>
      </c>
      <c r="V1839" s="259">
        <f>ROUND(SUMIF('DV-Bewegungsdaten'!B:B,A1839,'DV-Bewegungsdaten'!E:E),5)</f>
        <v>0</v>
      </c>
      <c r="X1839" s="444"/>
      <c r="Y1839" s="444"/>
      <c r="AK1839" s="305"/>
    </row>
    <row r="1840" spans="1:37" ht="15" customHeight="1" x14ac:dyDescent="0.25">
      <c r="A1840" s="103" t="s">
        <v>450</v>
      </c>
      <c r="B1840" s="101" t="s">
        <v>2068</v>
      </c>
      <c r="C1840" s="101" t="s">
        <v>3992</v>
      </c>
      <c r="D1840" s="101" t="s">
        <v>1976</v>
      </c>
      <c r="E1840" s="101" t="s">
        <v>2446</v>
      </c>
      <c r="F1840" s="102">
        <v>18.600000000000001</v>
      </c>
      <c r="G1840" s="102">
        <v>18.8</v>
      </c>
      <c r="H1840" s="102">
        <v>14.88</v>
      </c>
      <c r="I1840" s="102"/>
      <c r="J1840" s="445"/>
      <c r="K1840" s="258">
        <f>ROUND(SUMIF('VGT-Bewegungsdaten'!B:B,A1840,'VGT-Bewegungsdaten'!D:D),3)</f>
        <v>0</v>
      </c>
      <c r="L1840" s="259">
        <f>ROUND(SUMIF('VGT-Bewegungsdaten'!B:B,$A1840,'VGT-Bewegungsdaten'!E:E),5)</f>
        <v>0</v>
      </c>
      <c r="N1840" s="298" t="s">
        <v>4918</v>
      </c>
      <c r="O1840" s="298" t="s">
        <v>4925</v>
      </c>
      <c r="P1840" s="261">
        <f>ROUND(SUMIF('AV-Bewegungsdaten'!B:B,A1840,'AV-Bewegungsdaten'!D:D),3)</f>
        <v>0</v>
      </c>
      <c r="Q1840" s="259">
        <f>ROUND(SUMIF('AV-Bewegungsdaten'!B:B,$A1840,'AV-Bewegungsdaten'!E:E),5)</f>
        <v>0</v>
      </c>
      <c r="S1840" s="444"/>
      <c r="T1840" s="444"/>
      <c r="U1840" s="261">
        <f>ROUND(SUMIF('DV-Bewegungsdaten'!B:B,A1840,'DV-Bewegungsdaten'!D:D),3)</f>
        <v>0</v>
      </c>
      <c r="V1840" s="259">
        <f>ROUND(SUMIF('DV-Bewegungsdaten'!B:B,A1840,'DV-Bewegungsdaten'!E:E),5)</f>
        <v>0</v>
      </c>
      <c r="X1840" s="444"/>
      <c r="Y1840" s="444"/>
      <c r="AK1840" s="305"/>
    </row>
    <row r="1841" spans="1:37" ht="15" customHeight="1" x14ac:dyDescent="0.25">
      <c r="A1841" s="103" t="s">
        <v>449</v>
      </c>
      <c r="B1841" s="101" t="s">
        <v>2068</v>
      </c>
      <c r="C1841" s="101" t="s">
        <v>3992</v>
      </c>
      <c r="D1841" s="101" t="s">
        <v>1974</v>
      </c>
      <c r="E1841" s="101" t="s">
        <v>2443</v>
      </c>
      <c r="F1841" s="102">
        <v>16.600000000000001</v>
      </c>
      <c r="G1841" s="102">
        <v>16.8</v>
      </c>
      <c r="H1841" s="102">
        <v>13.28</v>
      </c>
      <c r="I1841" s="102"/>
      <c r="J1841" s="445"/>
      <c r="K1841" s="258">
        <f>ROUND(SUMIF('VGT-Bewegungsdaten'!B:B,A1841,'VGT-Bewegungsdaten'!D:D),3)</f>
        <v>0</v>
      </c>
      <c r="L1841" s="259">
        <f>ROUND(SUMIF('VGT-Bewegungsdaten'!B:B,$A1841,'VGT-Bewegungsdaten'!E:E),5)</f>
        <v>0</v>
      </c>
      <c r="N1841" s="298" t="s">
        <v>4918</v>
      </c>
      <c r="O1841" s="298" t="s">
        <v>4925</v>
      </c>
      <c r="P1841" s="261">
        <f>ROUND(SUMIF('AV-Bewegungsdaten'!B:B,A1841,'AV-Bewegungsdaten'!D:D),3)</f>
        <v>0</v>
      </c>
      <c r="Q1841" s="259">
        <f>ROUND(SUMIF('AV-Bewegungsdaten'!B:B,$A1841,'AV-Bewegungsdaten'!E:E),5)</f>
        <v>0</v>
      </c>
      <c r="S1841" s="444"/>
      <c r="T1841" s="444"/>
      <c r="U1841" s="261">
        <f>ROUND(SUMIF('DV-Bewegungsdaten'!B:B,A1841,'DV-Bewegungsdaten'!D:D),3)</f>
        <v>0</v>
      </c>
      <c r="V1841" s="259">
        <f>ROUND(SUMIF('DV-Bewegungsdaten'!B:B,A1841,'DV-Bewegungsdaten'!E:E),5)</f>
        <v>0</v>
      </c>
      <c r="X1841" s="444"/>
      <c r="Y1841" s="444"/>
      <c r="AK1841" s="305"/>
    </row>
    <row r="1842" spans="1:37" ht="15" customHeight="1" x14ac:dyDescent="0.25">
      <c r="A1842" s="103" t="s">
        <v>699</v>
      </c>
      <c r="B1842" s="101" t="s">
        <v>2068</v>
      </c>
      <c r="C1842" s="101" t="s">
        <v>3992</v>
      </c>
      <c r="D1842" s="101" t="s">
        <v>2466</v>
      </c>
      <c r="E1842" s="101" t="s">
        <v>2443</v>
      </c>
      <c r="F1842" s="102">
        <v>11.6</v>
      </c>
      <c r="G1842" s="102">
        <v>11.799999999999999</v>
      </c>
      <c r="H1842" s="102">
        <v>9.2799999999999994</v>
      </c>
      <c r="I1842" s="102"/>
      <c r="J1842" s="445"/>
      <c r="K1842" s="258">
        <f>ROUND(SUMIF('VGT-Bewegungsdaten'!B:B,A1842,'VGT-Bewegungsdaten'!D:D),3)</f>
        <v>0</v>
      </c>
      <c r="L1842" s="259">
        <f>ROUND(SUMIF('VGT-Bewegungsdaten'!B:B,$A1842,'VGT-Bewegungsdaten'!E:E),5)</f>
        <v>0</v>
      </c>
      <c r="N1842" s="298" t="s">
        <v>4918</v>
      </c>
      <c r="O1842" s="298" t="s">
        <v>4925</v>
      </c>
      <c r="P1842" s="261">
        <f>ROUND(SUMIF('AV-Bewegungsdaten'!B:B,A1842,'AV-Bewegungsdaten'!D:D),3)</f>
        <v>0</v>
      </c>
      <c r="Q1842" s="259">
        <f>ROUND(SUMIF('AV-Bewegungsdaten'!B:B,$A1842,'AV-Bewegungsdaten'!E:E),5)</f>
        <v>0</v>
      </c>
      <c r="S1842" s="444"/>
      <c r="T1842" s="444"/>
      <c r="U1842" s="261">
        <f>ROUND(SUMIF('DV-Bewegungsdaten'!B:B,A1842,'DV-Bewegungsdaten'!D:D),3)</f>
        <v>0</v>
      </c>
      <c r="V1842" s="259">
        <f>ROUND(SUMIF('DV-Bewegungsdaten'!B:B,A1842,'DV-Bewegungsdaten'!E:E),5)</f>
        <v>0</v>
      </c>
      <c r="X1842" s="444"/>
      <c r="Y1842" s="444"/>
      <c r="AK1842" s="305"/>
    </row>
    <row r="1843" spans="1:37" ht="15" customHeight="1" x14ac:dyDescent="0.25">
      <c r="A1843" s="103" t="s">
        <v>486</v>
      </c>
      <c r="B1843" s="101" t="s">
        <v>2068</v>
      </c>
      <c r="C1843" s="101" t="s">
        <v>3992</v>
      </c>
      <c r="D1843" s="101" t="s">
        <v>1807</v>
      </c>
      <c r="E1843" s="101" t="s">
        <v>1536</v>
      </c>
      <c r="F1843" s="102">
        <v>14.6</v>
      </c>
      <c r="G1843" s="102">
        <v>14.799999999999999</v>
      </c>
      <c r="H1843" s="102">
        <v>11.68</v>
      </c>
      <c r="I1843" s="102"/>
      <c r="J1843" s="445"/>
      <c r="K1843" s="258">
        <f>ROUND(SUMIF('VGT-Bewegungsdaten'!B:B,A1843,'VGT-Bewegungsdaten'!D:D),3)</f>
        <v>0</v>
      </c>
      <c r="L1843" s="259">
        <f>ROUND(SUMIF('VGT-Bewegungsdaten'!B:B,$A1843,'VGT-Bewegungsdaten'!E:E),5)</f>
        <v>0</v>
      </c>
      <c r="N1843" s="298" t="s">
        <v>4918</v>
      </c>
      <c r="O1843" s="298" t="s">
        <v>4925</v>
      </c>
      <c r="P1843" s="261">
        <f>ROUND(SUMIF('AV-Bewegungsdaten'!B:B,A1843,'AV-Bewegungsdaten'!D:D),3)</f>
        <v>0</v>
      </c>
      <c r="Q1843" s="259">
        <f>ROUND(SUMIF('AV-Bewegungsdaten'!B:B,$A1843,'AV-Bewegungsdaten'!E:E),5)</f>
        <v>0</v>
      </c>
      <c r="S1843" s="444"/>
      <c r="T1843" s="444"/>
      <c r="U1843" s="261">
        <f>ROUND(SUMIF('DV-Bewegungsdaten'!B:B,A1843,'DV-Bewegungsdaten'!D:D),3)</f>
        <v>0</v>
      </c>
      <c r="V1843" s="259">
        <f>ROUND(SUMIF('DV-Bewegungsdaten'!B:B,A1843,'DV-Bewegungsdaten'!E:E),5)</f>
        <v>0</v>
      </c>
      <c r="X1843" s="444"/>
      <c r="Y1843" s="444"/>
      <c r="AK1843" s="305"/>
    </row>
    <row r="1844" spans="1:37" ht="15" customHeight="1" x14ac:dyDescent="0.25">
      <c r="A1844" s="103" t="s">
        <v>490</v>
      </c>
      <c r="B1844" s="101" t="s">
        <v>2068</v>
      </c>
      <c r="C1844" s="101" t="s">
        <v>3992</v>
      </c>
      <c r="D1844" s="101" t="s">
        <v>1815</v>
      </c>
      <c r="E1844" s="101" t="s">
        <v>1536</v>
      </c>
      <c r="F1844" s="102">
        <v>15.6</v>
      </c>
      <c r="G1844" s="102">
        <v>15.799999999999999</v>
      </c>
      <c r="H1844" s="102">
        <v>12.48</v>
      </c>
      <c r="I1844" s="102"/>
      <c r="J1844" s="445"/>
      <c r="K1844" s="258">
        <f>ROUND(SUMIF('VGT-Bewegungsdaten'!B:B,A1844,'VGT-Bewegungsdaten'!D:D),3)</f>
        <v>0</v>
      </c>
      <c r="L1844" s="259">
        <f>ROUND(SUMIF('VGT-Bewegungsdaten'!B:B,$A1844,'VGT-Bewegungsdaten'!E:E),5)</f>
        <v>0</v>
      </c>
      <c r="N1844" s="298" t="s">
        <v>4918</v>
      </c>
      <c r="O1844" s="298" t="s">
        <v>4925</v>
      </c>
      <c r="P1844" s="261">
        <f>ROUND(SUMIF('AV-Bewegungsdaten'!B:B,A1844,'AV-Bewegungsdaten'!D:D),3)</f>
        <v>0</v>
      </c>
      <c r="Q1844" s="259">
        <f>ROUND(SUMIF('AV-Bewegungsdaten'!B:B,$A1844,'AV-Bewegungsdaten'!E:E),5)</f>
        <v>0</v>
      </c>
      <c r="S1844" s="444"/>
      <c r="T1844" s="444"/>
      <c r="U1844" s="261">
        <f>ROUND(SUMIF('DV-Bewegungsdaten'!B:B,A1844,'DV-Bewegungsdaten'!D:D),3)</f>
        <v>0</v>
      </c>
      <c r="V1844" s="259">
        <f>ROUND(SUMIF('DV-Bewegungsdaten'!B:B,A1844,'DV-Bewegungsdaten'!E:E),5)</f>
        <v>0</v>
      </c>
      <c r="X1844" s="444"/>
      <c r="Y1844" s="444"/>
      <c r="AK1844" s="305"/>
    </row>
    <row r="1845" spans="1:37" ht="15" customHeight="1" x14ac:dyDescent="0.25">
      <c r="A1845" s="103" t="s">
        <v>2838</v>
      </c>
      <c r="B1845" s="101" t="s">
        <v>2068</v>
      </c>
      <c r="C1845" s="101" t="s">
        <v>3992</v>
      </c>
      <c r="D1845" s="101" t="s">
        <v>2710</v>
      </c>
      <c r="E1845" s="101" t="s">
        <v>2536</v>
      </c>
      <c r="F1845" s="102">
        <v>14.57</v>
      </c>
      <c r="G1845" s="102">
        <v>14.77</v>
      </c>
      <c r="H1845" s="102">
        <v>11.66</v>
      </c>
      <c r="I1845" s="102"/>
      <c r="J1845" s="445"/>
      <c r="K1845" s="258">
        <f>ROUND(SUMIF('VGT-Bewegungsdaten'!B:B,A1845,'VGT-Bewegungsdaten'!D:D),3)</f>
        <v>0</v>
      </c>
      <c r="L1845" s="259">
        <f>ROUND(SUMIF('VGT-Bewegungsdaten'!B:B,$A1845,'VGT-Bewegungsdaten'!E:E),5)</f>
        <v>0</v>
      </c>
      <c r="N1845" s="298" t="s">
        <v>4918</v>
      </c>
      <c r="O1845" s="298" t="s">
        <v>4925</v>
      </c>
      <c r="P1845" s="261">
        <f>ROUND(SUMIF('AV-Bewegungsdaten'!B:B,A1845,'AV-Bewegungsdaten'!D:D),3)</f>
        <v>0</v>
      </c>
      <c r="Q1845" s="259">
        <f>ROUND(SUMIF('AV-Bewegungsdaten'!B:B,$A1845,'AV-Bewegungsdaten'!E:E),5)</f>
        <v>0</v>
      </c>
      <c r="S1845" s="444"/>
      <c r="T1845" s="444"/>
      <c r="U1845" s="261">
        <f>ROUND(SUMIF('DV-Bewegungsdaten'!B:B,A1845,'DV-Bewegungsdaten'!D:D),3)</f>
        <v>0</v>
      </c>
      <c r="V1845" s="259">
        <f>ROUND(SUMIF('DV-Bewegungsdaten'!B:B,A1845,'DV-Bewegungsdaten'!E:E),5)</f>
        <v>0</v>
      </c>
      <c r="X1845" s="444"/>
      <c r="Y1845" s="444"/>
      <c r="AK1845" s="305"/>
    </row>
    <row r="1846" spans="1:37" ht="15" customHeight="1" x14ac:dyDescent="0.25">
      <c r="A1846" s="103" t="s">
        <v>2839</v>
      </c>
      <c r="B1846" s="101" t="s">
        <v>2068</v>
      </c>
      <c r="C1846" s="101" t="s">
        <v>3992</v>
      </c>
      <c r="D1846" s="101" t="s">
        <v>2712</v>
      </c>
      <c r="E1846" s="101" t="s">
        <v>2536</v>
      </c>
      <c r="F1846" s="102">
        <v>15.57</v>
      </c>
      <c r="G1846" s="102">
        <v>15.77</v>
      </c>
      <c r="H1846" s="102">
        <v>12.46</v>
      </c>
      <c r="I1846" s="102"/>
      <c r="J1846" s="445"/>
      <c r="K1846" s="258">
        <f>ROUND(SUMIF('VGT-Bewegungsdaten'!B:B,A1846,'VGT-Bewegungsdaten'!D:D),3)</f>
        <v>0</v>
      </c>
      <c r="L1846" s="259">
        <f>ROUND(SUMIF('VGT-Bewegungsdaten'!B:B,$A1846,'VGT-Bewegungsdaten'!E:E),5)</f>
        <v>0</v>
      </c>
      <c r="N1846" s="298" t="s">
        <v>4918</v>
      </c>
      <c r="O1846" s="298" t="s">
        <v>4925</v>
      </c>
      <c r="P1846" s="261">
        <f>ROUND(SUMIF('AV-Bewegungsdaten'!B:B,A1846,'AV-Bewegungsdaten'!D:D),3)</f>
        <v>0</v>
      </c>
      <c r="Q1846" s="259">
        <f>ROUND(SUMIF('AV-Bewegungsdaten'!B:B,$A1846,'AV-Bewegungsdaten'!E:E),5)</f>
        <v>0</v>
      </c>
      <c r="S1846" s="444"/>
      <c r="T1846" s="444"/>
      <c r="U1846" s="261">
        <f>ROUND(SUMIF('DV-Bewegungsdaten'!B:B,A1846,'DV-Bewegungsdaten'!D:D),3)</f>
        <v>0</v>
      </c>
      <c r="V1846" s="259">
        <f>ROUND(SUMIF('DV-Bewegungsdaten'!B:B,A1846,'DV-Bewegungsdaten'!E:E),5)</f>
        <v>0</v>
      </c>
      <c r="X1846" s="444"/>
      <c r="Y1846" s="444"/>
      <c r="AK1846" s="305"/>
    </row>
    <row r="1847" spans="1:37" ht="15" customHeight="1" x14ac:dyDescent="0.25">
      <c r="A1847" s="103" t="s">
        <v>3581</v>
      </c>
      <c r="B1847" s="101" t="s">
        <v>2068</v>
      </c>
      <c r="C1847" s="101" t="s">
        <v>3992</v>
      </c>
      <c r="D1847" s="101" t="s">
        <v>3453</v>
      </c>
      <c r="E1847" s="101" t="s">
        <v>3279</v>
      </c>
      <c r="F1847" s="102">
        <v>14.54</v>
      </c>
      <c r="G1847" s="102">
        <v>14.739999999999998</v>
      </c>
      <c r="H1847" s="102">
        <v>11.63</v>
      </c>
      <c r="I1847" s="102"/>
      <c r="J1847" s="445"/>
      <c r="K1847" s="258">
        <f>ROUND(SUMIF('VGT-Bewegungsdaten'!B:B,A1847,'VGT-Bewegungsdaten'!D:D),3)</f>
        <v>0</v>
      </c>
      <c r="L1847" s="259">
        <f>ROUND(SUMIF('VGT-Bewegungsdaten'!B:B,$A1847,'VGT-Bewegungsdaten'!E:E),5)</f>
        <v>0</v>
      </c>
      <c r="N1847" s="298" t="s">
        <v>4918</v>
      </c>
      <c r="O1847" s="298" t="s">
        <v>4925</v>
      </c>
      <c r="P1847" s="261">
        <f>ROUND(SUMIF('AV-Bewegungsdaten'!B:B,A1847,'AV-Bewegungsdaten'!D:D),3)</f>
        <v>0</v>
      </c>
      <c r="Q1847" s="259">
        <f>ROUND(SUMIF('AV-Bewegungsdaten'!B:B,$A1847,'AV-Bewegungsdaten'!E:E),5)</f>
        <v>0</v>
      </c>
      <c r="S1847" s="444"/>
      <c r="T1847" s="444"/>
      <c r="U1847" s="261">
        <f>ROUND(SUMIF('DV-Bewegungsdaten'!B:B,A1847,'DV-Bewegungsdaten'!D:D),3)</f>
        <v>0</v>
      </c>
      <c r="V1847" s="259">
        <f>ROUND(SUMIF('DV-Bewegungsdaten'!B:B,A1847,'DV-Bewegungsdaten'!E:E),5)</f>
        <v>0</v>
      </c>
      <c r="X1847" s="444"/>
      <c r="Y1847" s="444"/>
      <c r="AK1847" s="305"/>
    </row>
    <row r="1848" spans="1:37" ht="15" customHeight="1" x14ac:dyDescent="0.25">
      <c r="A1848" s="103" t="s">
        <v>3582</v>
      </c>
      <c r="B1848" s="101" t="s">
        <v>2068</v>
      </c>
      <c r="C1848" s="101" t="s">
        <v>3992</v>
      </c>
      <c r="D1848" s="101" t="s">
        <v>3455</v>
      </c>
      <c r="E1848" s="101" t="s">
        <v>3279</v>
      </c>
      <c r="F1848" s="102">
        <v>15.54</v>
      </c>
      <c r="G1848" s="102">
        <v>15.739999999999998</v>
      </c>
      <c r="H1848" s="102">
        <v>12.43</v>
      </c>
      <c r="I1848" s="102"/>
      <c r="J1848" s="445"/>
      <c r="K1848" s="258">
        <f>ROUND(SUMIF('VGT-Bewegungsdaten'!B:B,A1848,'VGT-Bewegungsdaten'!D:D),3)</f>
        <v>0</v>
      </c>
      <c r="L1848" s="259">
        <f>ROUND(SUMIF('VGT-Bewegungsdaten'!B:B,$A1848,'VGT-Bewegungsdaten'!E:E),5)</f>
        <v>0</v>
      </c>
      <c r="N1848" s="298" t="s">
        <v>4918</v>
      </c>
      <c r="O1848" s="298" t="s">
        <v>4925</v>
      </c>
      <c r="P1848" s="261">
        <f>ROUND(SUMIF('AV-Bewegungsdaten'!B:B,A1848,'AV-Bewegungsdaten'!D:D),3)</f>
        <v>0</v>
      </c>
      <c r="Q1848" s="259">
        <f>ROUND(SUMIF('AV-Bewegungsdaten'!B:B,$A1848,'AV-Bewegungsdaten'!E:E),5)</f>
        <v>0</v>
      </c>
      <c r="S1848" s="444"/>
      <c r="T1848" s="444"/>
      <c r="U1848" s="261">
        <f>ROUND(SUMIF('DV-Bewegungsdaten'!B:B,A1848,'DV-Bewegungsdaten'!D:D),3)</f>
        <v>0</v>
      </c>
      <c r="V1848" s="259">
        <f>ROUND(SUMIF('DV-Bewegungsdaten'!B:B,A1848,'DV-Bewegungsdaten'!E:E),5)</f>
        <v>0</v>
      </c>
      <c r="X1848" s="444"/>
      <c r="Y1848" s="444"/>
      <c r="AK1848" s="305"/>
    </row>
    <row r="1849" spans="1:37" ht="15" customHeight="1" x14ac:dyDescent="0.25">
      <c r="A1849" s="103" t="s">
        <v>4344</v>
      </c>
      <c r="B1849" s="101" t="s">
        <v>2068</v>
      </c>
      <c r="C1849" s="101" t="s">
        <v>3992</v>
      </c>
      <c r="D1849" s="101" t="s">
        <v>4215</v>
      </c>
      <c r="E1849" s="101" t="s">
        <v>4040</v>
      </c>
      <c r="F1849" s="102">
        <v>14.51</v>
      </c>
      <c r="G1849" s="102">
        <v>14.709999999999999</v>
      </c>
      <c r="H1849" s="102">
        <v>11.61</v>
      </c>
      <c r="I1849" s="102"/>
      <c r="J1849" s="445"/>
      <c r="K1849" s="258">
        <f>ROUND(SUMIF('VGT-Bewegungsdaten'!B:B,A1849,'VGT-Bewegungsdaten'!D:D),3)</f>
        <v>0</v>
      </c>
      <c r="L1849" s="259">
        <f>ROUND(SUMIF('VGT-Bewegungsdaten'!B:B,$A1849,'VGT-Bewegungsdaten'!E:E),5)</f>
        <v>0</v>
      </c>
      <c r="N1849" s="298" t="s">
        <v>4918</v>
      </c>
      <c r="O1849" s="298" t="s">
        <v>4925</v>
      </c>
      <c r="P1849" s="261">
        <f>ROUND(SUMIF('AV-Bewegungsdaten'!B:B,A1849,'AV-Bewegungsdaten'!D:D),3)</f>
        <v>0</v>
      </c>
      <c r="Q1849" s="259">
        <f>ROUND(SUMIF('AV-Bewegungsdaten'!B:B,$A1849,'AV-Bewegungsdaten'!E:E),5)</f>
        <v>0</v>
      </c>
      <c r="S1849" s="444"/>
      <c r="T1849" s="444"/>
      <c r="U1849" s="261">
        <f>ROUND(SUMIF('DV-Bewegungsdaten'!B:B,A1849,'DV-Bewegungsdaten'!D:D),3)</f>
        <v>0</v>
      </c>
      <c r="V1849" s="259">
        <f>ROUND(SUMIF('DV-Bewegungsdaten'!B:B,A1849,'DV-Bewegungsdaten'!E:E),5)</f>
        <v>0</v>
      </c>
      <c r="X1849" s="444"/>
      <c r="Y1849" s="444"/>
      <c r="AK1849" s="305"/>
    </row>
    <row r="1850" spans="1:37" ht="15" customHeight="1" x14ac:dyDescent="0.25">
      <c r="A1850" s="103" t="s">
        <v>4345</v>
      </c>
      <c r="B1850" s="101" t="s">
        <v>2068</v>
      </c>
      <c r="C1850" s="101" t="s">
        <v>3992</v>
      </c>
      <c r="D1850" s="101" t="s">
        <v>4217</v>
      </c>
      <c r="E1850" s="101" t="s">
        <v>4040</v>
      </c>
      <c r="F1850" s="102">
        <v>15.51</v>
      </c>
      <c r="G1850" s="102">
        <v>15.709999999999999</v>
      </c>
      <c r="H1850" s="102">
        <v>12.41</v>
      </c>
      <c r="I1850" s="102"/>
      <c r="J1850" s="445"/>
      <c r="K1850" s="258">
        <f>ROUND(SUMIF('VGT-Bewegungsdaten'!B:B,A1850,'VGT-Bewegungsdaten'!D:D),3)</f>
        <v>0</v>
      </c>
      <c r="L1850" s="259">
        <f>ROUND(SUMIF('VGT-Bewegungsdaten'!B:B,$A1850,'VGT-Bewegungsdaten'!E:E),5)</f>
        <v>0</v>
      </c>
      <c r="N1850" s="298" t="s">
        <v>4918</v>
      </c>
      <c r="O1850" s="298" t="s">
        <v>4925</v>
      </c>
      <c r="P1850" s="261">
        <f>ROUND(SUMIF('AV-Bewegungsdaten'!B:B,A1850,'AV-Bewegungsdaten'!D:D),3)</f>
        <v>0</v>
      </c>
      <c r="Q1850" s="259">
        <f>ROUND(SUMIF('AV-Bewegungsdaten'!B:B,$A1850,'AV-Bewegungsdaten'!E:E),5)</f>
        <v>0</v>
      </c>
      <c r="S1850" s="444"/>
      <c r="T1850" s="444"/>
      <c r="U1850" s="261">
        <f>ROUND(SUMIF('DV-Bewegungsdaten'!B:B,A1850,'DV-Bewegungsdaten'!D:D),3)</f>
        <v>0</v>
      </c>
      <c r="V1850" s="259">
        <f>ROUND(SUMIF('DV-Bewegungsdaten'!B:B,A1850,'DV-Bewegungsdaten'!E:E),5)</f>
        <v>0</v>
      </c>
      <c r="X1850" s="444"/>
      <c r="Y1850" s="444"/>
      <c r="AK1850" s="305"/>
    </row>
    <row r="1851" spans="1:37" ht="15" customHeight="1" x14ac:dyDescent="0.25">
      <c r="A1851" s="103" t="s">
        <v>485</v>
      </c>
      <c r="B1851" s="101" t="s">
        <v>2068</v>
      </c>
      <c r="C1851" s="101" t="s">
        <v>3992</v>
      </c>
      <c r="D1851" s="101" t="s">
        <v>1805</v>
      </c>
      <c r="E1851" s="101" t="s">
        <v>1533</v>
      </c>
      <c r="F1851" s="102">
        <v>14.6</v>
      </c>
      <c r="G1851" s="102">
        <v>14.799999999999999</v>
      </c>
      <c r="H1851" s="102">
        <v>11.68</v>
      </c>
      <c r="I1851" s="102"/>
      <c r="J1851" s="445"/>
      <c r="K1851" s="258">
        <f>ROUND(SUMIF('VGT-Bewegungsdaten'!B:B,A1851,'VGT-Bewegungsdaten'!D:D),3)</f>
        <v>0</v>
      </c>
      <c r="L1851" s="259">
        <f>ROUND(SUMIF('VGT-Bewegungsdaten'!B:B,$A1851,'VGT-Bewegungsdaten'!E:E),5)</f>
        <v>0</v>
      </c>
      <c r="N1851" s="298" t="s">
        <v>4918</v>
      </c>
      <c r="O1851" s="298" t="s">
        <v>4925</v>
      </c>
      <c r="P1851" s="261">
        <f>ROUND(SUMIF('AV-Bewegungsdaten'!B:B,A1851,'AV-Bewegungsdaten'!D:D),3)</f>
        <v>0</v>
      </c>
      <c r="Q1851" s="259">
        <f>ROUND(SUMIF('AV-Bewegungsdaten'!B:B,$A1851,'AV-Bewegungsdaten'!E:E),5)</f>
        <v>0</v>
      </c>
      <c r="S1851" s="444"/>
      <c r="T1851" s="444"/>
      <c r="U1851" s="261">
        <f>ROUND(SUMIF('DV-Bewegungsdaten'!B:B,A1851,'DV-Bewegungsdaten'!D:D),3)</f>
        <v>0</v>
      </c>
      <c r="V1851" s="259">
        <f>ROUND(SUMIF('DV-Bewegungsdaten'!B:B,A1851,'DV-Bewegungsdaten'!E:E),5)</f>
        <v>0</v>
      </c>
      <c r="X1851" s="444"/>
      <c r="Y1851" s="444"/>
      <c r="AK1851" s="305"/>
    </row>
    <row r="1852" spans="1:37" ht="15" customHeight="1" x14ac:dyDescent="0.25">
      <c r="A1852" s="103" t="s">
        <v>489</v>
      </c>
      <c r="B1852" s="101" t="s">
        <v>2068</v>
      </c>
      <c r="C1852" s="101" t="s">
        <v>3992</v>
      </c>
      <c r="D1852" s="101" t="s">
        <v>1813</v>
      </c>
      <c r="E1852" s="101" t="s">
        <v>1533</v>
      </c>
      <c r="F1852" s="102">
        <v>15.6</v>
      </c>
      <c r="G1852" s="102">
        <v>15.799999999999999</v>
      </c>
      <c r="H1852" s="102">
        <v>12.48</v>
      </c>
      <c r="I1852" s="102"/>
      <c r="J1852" s="445"/>
      <c r="K1852" s="258">
        <f>ROUND(SUMIF('VGT-Bewegungsdaten'!B:B,A1852,'VGT-Bewegungsdaten'!D:D),3)</f>
        <v>0</v>
      </c>
      <c r="L1852" s="259">
        <f>ROUND(SUMIF('VGT-Bewegungsdaten'!B:B,$A1852,'VGT-Bewegungsdaten'!E:E),5)</f>
        <v>0</v>
      </c>
      <c r="N1852" s="298" t="s">
        <v>4918</v>
      </c>
      <c r="O1852" s="298" t="s">
        <v>4925</v>
      </c>
      <c r="P1852" s="261">
        <f>ROUND(SUMIF('AV-Bewegungsdaten'!B:B,A1852,'AV-Bewegungsdaten'!D:D),3)</f>
        <v>0</v>
      </c>
      <c r="Q1852" s="259">
        <f>ROUND(SUMIF('AV-Bewegungsdaten'!B:B,$A1852,'AV-Bewegungsdaten'!E:E),5)</f>
        <v>0</v>
      </c>
      <c r="S1852" s="444"/>
      <c r="T1852" s="444"/>
      <c r="U1852" s="261">
        <f>ROUND(SUMIF('DV-Bewegungsdaten'!B:B,A1852,'DV-Bewegungsdaten'!D:D),3)</f>
        <v>0</v>
      </c>
      <c r="V1852" s="259">
        <f>ROUND(SUMIF('DV-Bewegungsdaten'!B:B,A1852,'DV-Bewegungsdaten'!E:E),5)</f>
        <v>0</v>
      </c>
      <c r="X1852" s="444"/>
      <c r="Y1852" s="444"/>
      <c r="AK1852" s="305"/>
    </row>
    <row r="1853" spans="1:37" ht="15" customHeight="1" x14ac:dyDescent="0.25">
      <c r="A1853" s="103" t="s">
        <v>700</v>
      </c>
      <c r="B1853" s="101" t="s">
        <v>2068</v>
      </c>
      <c r="C1853" s="101" t="s">
        <v>3992</v>
      </c>
      <c r="D1853" s="101" t="s">
        <v>1803</v>
      </c>
      <c r="E1853" s="101" t="s">
        <v>2446</v>
      </c>
      <c r="F1853" s="102">
        <v>13.6</v>
      </c>
      <c r="G1853" s="102">
        <v>13.799999999999999</v>
      </c>
      <c r="H1853" s="102">
        <v>10.88</v>
      </c>
      <c r="I1853" s="102"/>
      <c r="J1853" s="445"/>
      <c r="K1853" s="258">
        <f>ROUND(SUMIF('VGT-Bewegungsdaten'!B:B,A1853,'VGT-Bewegungsdaten'!D:D),3)</f>
        <v>0</v>
      </c>
      <c r="L1853" s="259">
        <f>ROUND(SUMIF('VGT-Bewegungsdaten'!B:B,$A1853,'VGT-Bewegungsdaten'!E:E),5)</f>
        <v>0</v>
      </c>
      <c r="N1853" s="298" t="s">
        <v>4918</v>
      </c>
      <c r="O1853" s="298" t="s">
        <v>4925</v>
      </c>
      <c r="P1853" s="261">
        <f>ROUND(SUMIF('AV-Bewegungsdaten'!B:B,A1853,'AV-Bewegungsdaten'!D:D),3)</f>
        <v>0</v>
      </c>
      <c r="Q1853" s="259">
        <f>ROUND(SUMIF('AV-Bewegungsdaten'!B:B,$A1853,'AV-Bewegungsdaten'!E:E),5)</f>
        <v>0</v>
      </c>
      <c r="S1853" s="444"/>
      <c r="T1853" s="444"/>
      <c r="U1853" s="261">
        <f>ROUND(SUMIF('DV-Bewegungsdaten'!B:B,A1853,'DV-Bewegungsdaten'!D:D),3)</f>
        <v>0</v>
      </c>
      <c r="V1853" s="259">
        <f>ROUND(SUMIF('DV-Bewegungsdaten'!B:B,A1853,'DV-Bewegungsdaten'!E:E),5)</f>
        <v>0</v>
      </c>
      <c r="X1853" s="444"/>
      <c r="Y1853" s="444"/>
      <c r="AK1853" s="305"/>
    </row>
    <row r="1854" spans="1:37" ht="15" customHeight="1" x14ac:dyDescent="0.25">
      <c r="A1854" s="103" t="s">
        <v>488</v>
      </c>
      <c r="B1854" s="101" t="s">
        <v>2068</v>
      </c>
      <c r="C1854" s="101" t="s">
        <v>3992</v>
      </c>
      <c r="D1854" s="101" t="s">
        <v>1811</v>
      </c>
      <c r="E1854" s="101" t="s">
        <v>2446</v>
      </c>
      <c r="F1854" s="102">
        <v>14.6</v>
      </c>
      <c r="G1854" s="102">
        <v>14.799999999999999</v>
      </c>
      <c r="H1854" s="102">
        <v>11.68</v>
      </c>
      <c r="I1854" s="102"/>
      <c r="J1854" s="445"/>
      <c r="K1854" s="258">
        <f>ROUND(SUMIF('VGT-Bewegungsdaten'!B:B,A1854,'VGT-Bewegungsdaten'!D:D),3)</f>
        <v>0</v>
      </c>
      <c r="L1854" s="259">
        <f>ROUND(SUMIF('VGT-Bewegungsdaten'!B:B,$A1854,'VGT-Bewegungsdaten'!E:E),5)</f>
        <v>0</v>
      </c>
      <c r="N1854" s="298" t="s">
        <v>4918</v>
      </c>
      <c r="O1854" s="298" t="s">
        <v>4925</v>
      </c>
      <c r="P1854" s="261">
        <f>ROUND(SUMIF('AV-Bewegungsdaten'!B:B,A1854,'AV-Bewegungsdaten'!D:D),3)</f>
        <v>0</v>
      </c>
      <c r="Q1854" s="259">
        <f>ROUND(SUMIF('AV-Bewegungsdaten'!B:B,$A1854,'AV-Bewegungsdaten'!E:E),5)</f>
        <v>0</v>
      </c>
      <c r="S1854" s="444"/>
      <c r="T1854" s="444"/>
      <c r="U1854" s="261">
        <f>ROUND(SUMIF('DV-Bewegungsdaten'!B:B,A1854,'DV-Bewegungsdaten'!D:D),3)</f>
        <v>0</v>
      </c>
      <c r="V1854" s="259">
        <f>ROUND(SUMIF('DV-Bewegungsdaten'!B:B,A1854,'DV-Bewegungsdaten'!E:E),5)</f>
        <v>0</v>
      </c>
      <c r="X1854" s="444"/>
      <c r="Y1854" s="444"/>
      <c r="AK1854" s="305"/>
    </row>
    <row r="1855" spans="1:37" ht="15" customHeight="1" x14ac:dyDescent="0.25">
      <c r="A1855" s="103" t="s">
        <v>487</v>
      </c>
      <c r="B1855" s="101" t="s">
        <v>2068</v>
      </c>
      <c r="C1855" s="101" t="s">
        <v>3992</v>
      </c>
      <c r="D1855" s="101" t="s">
        <v>1809</v>
      </c>
      <c r="E1855" s="101" t="s">
        <v>2443</v>
      </c>
      <c r="F1855" s="102">
        <v>12.6</v>
      </c>
      <c r="G1855" s="102">
        <v>12.799999999999999</v>
      </c>
      <c r="H1855" s="102">
        <v>10.08</v>
      </c>
      <c r="I1855" s="102"/>
      <c r="J1855" s="445"/>
      <c r="K1855" s="258">
        <f>ROUND(SUMIF('VGT-Bewegungsdaten'!B:B,A1855,'VGT-Bewegungsdaten'!D:D),3)</f>
        <v>0</v>
      </c>
      <c r="L1855" s="259">
        <f>ROUND(SUMIF('VGT-Bewegungsdaten'!B:B,$A1855,'VGT-Bewegungsdaten'!E:E),5)</f>
        <v>0</v>
      </c>
      <c r="N1855" s="298" t="s">
        <v>4918</v>
      </c>
      <c r="O1855" s="298" t="s">
        <v>4925</v>
      </c>
      <c r="P1855" s="261">
        <f>ROUND(SUMIF('AV-Bewegungsdaten'!B:B,A1855,'AV-Bewegungsdaten'!D:D),3)</f>
        <v>0</v>
      </c>
      <c r="Q1855" s="259">
        <f>ROUND(SUMIF('AV-Bewegungsdaten'!B:B,$A1855,'AV-Bewegungsdaten'!E:E),5)</f>
        <v>0</v>
      </c>
      <c r="S1855" s="444"/>
      <c r="T1855" s="444"/>
      <c r="U1855" s="261">
        <f>ROUND(SUMIF('DV-Bewegungsdaten'!B:B,A1855,'DV-Bewegungsdaten'!D:D),3)</f>
        <v>0</v>
      </c>
      <c r="V1855" s="259">
        <f>ROUND(SUMIF('DV-Bewegungsdaten'!B:B,A1855,'DV-Bewegungsdaten'!E:E),5)</f>
        <v>0</v>
      </c>
      <c r="X1855" s="444"/>
      <c r="Y1855" s="444"/>
      <c r="AK1855" s="305"/>
    </row>
    <row r="1856" spans="1:37" ht="15" customHeight="1" x14ac:dyDescent="0.25">
      <c r="A1856" s="103" t="s">
        <v>453</v>
      </c>
      <c r="B1856" s="101" t="s">
        <v>2068</v>
      </c>
      <c r="C1856" s="101" t="s">
        <v>3992</v>
      </c>
      <c r="D1856" s="101" t="s">
        <v>229</v>
      </c>
      <c r="E1856" s="101" t="s">
        <v>2443</v>
      </c>
      <c r="F1856" s="102">
        <v>16.600000000000001</v>
      </c>
      <c r="G1856" s="102">
        <v>16.8</v>
      </c>
      <c r="H1856" s="102">
        <v>13.28</v>
      </c>
      <c r="I1856" s="102"/>
      <c r="J1856" s="445"/>
      <c r="K1856" s="258">
        <f>ROUND(SUMIF('VGT-Bewegungsdaten'!B:B,A1856,'VGT-Bewegungsdaten'!D:D),3)</f>
        <v>0</v>
      </c>
      <c r="L1856" s="259">
        <f>ROUND(SUMIF('VGT-Bewegungsdaten'!B:B,$A1856,'VGT-Bewegungsdaten'!E:E),5)</f>
        <v>0</v>
      </c>
      <c r="N1856" s="298" t="s">
        <v>4918</v>
      </c>
      <c r="O1856" s="298" t="s">
        <v>4925</v>
      </c>
      <c r="P1856" s="261">
        <f>ROUND(SUMIF('AV-Bewegungsdaten'!B:B,A1856,'AV-Bewegungsdaten'!D:D),3)</f>
        <v>0</v>
      </c>
      <c r="Q1856" s="259">
        <f>ROUND(SUMIF('AV-Bewegungsdaten'!B:B,$A1856,'AV-Bewegungsdaten'!E:E),5)</f>
        <v>0</v>
      </c>
      <c r="S1856" s="444"/>
      <c r="T1856" s="444"/>
      <c r="U1856" s="261">
        <f>ROUND(SUMIF('DV-Bewegungsdaten'!B:B,A1856,'DV-Bewegungsdaten'!D:D),3)</f>
        <v>0</v>
      </c>
      <c r="V1856" s="259">
        <f>ROUND(SUMIF('DV-Bewegungsdaten'!B:B,A1856,'DV-Bewegungsdaten'!E:E),5)</f>
        <v>0</v>
      </c>
      <c r="X1856" s="444"/>
      <c r="Y1856" s="444"/>
      <c r="AK1856" s="305"/>
    </row>
    <row r="1857" spans="1:37" ht="15" customHeight="1" x14ac:dyDescent="0.25">
      <c r="A1857" s="103" t="s">
        <v>497</v>
      </c>
      <c r="B1857" s="101" t="s">
        <v>2068</v>
      </c>
      <c r="C1857" s="101" t="s">
        <v>3992</v>
      </c>
      <c r="D1857" s="101" t="s">
        <v>1829</v>
      </c>
      <c r="E1857" s="101" t="s">
        <v>2443</v>
      </c>
      <c r="F1857" s="102">
        <v>18.600000000000001</v>
      </c>
      <c r="G1857" s="102">
        <v>18.8</v>
      </c>
      <c r="H1857" s="102">
        <v>14.88</v>
      </c>
      <c r="I1857" s="102"/>
      <c r="J1857" s="445"/>
      <c r="K1857" s="258">
        <f>ROUND(SUMIF('VGT-Bewegungsdaten'!B:B,A1857,'VGT-Bewegungsdaten'!D:D),3)</f>
        <v>0</v>
      </c>
      <c r="L1857" s="259">
        <f>ROUND(SUMIF('VGT-Bewegungsdaten'!B:B,$A1857,'VGT-Bewegungsdaten'!E:E),5)</f>
        <v>0</v>
      </c>
      <c r="N1857" s="298" t="s">
        <v>4918</v>
      </c>
      <c r="O1857" s="298" t="s">
        <v>4925</v>
      </c>
      <c r="P1857" s="261">
        <f>ROUND(SUMIF('AV-Bewegungsdaten'!B:B,A1857,'AV-Bewegungsdaten'!D:D),3)</f>
        <v>0</v>
      </c>
      <c r="Q1857" s="259">
        <f>ROUND(SUMIF('AV-Bewegungsdaten'!B:B,$A1857,'AV-Bewegungsdaten'!E:E),5)</f>
        <v>0</v>
      </c>
      <c r="S1857" s="444"/>
      <c r="T1857" s="444"/>
      <c r="U1857" s="261">
        <f>ROUND(SUMIF('DV-Bewegungsdaten'!B:B,A1857,'DV-Bewegungsdaten'!D:D),3)</f>
        <v>0</v>
      </c>
      <c r="V1857" s="259">
        <f>ROUND(SUMIF('DV-Bewegungsdaten'!B:B,A1857,'DV-Bewegungsdaten'!E:E),5)</f>
        <v>0</v>
      </c>
      <c r="X1857" s="444"/>
      <c r="Y1857" s="444"/>
      <c r="AK1857" s="305"/>
    </row>
    <row r="1858" spans="1:37" ht="15" customHeight="1" x14ac:dyDescent="0.25">
      <c r="A1858" s="103" t="s">
        <v>500</v>
      </c>
      <c r="B1858" s="101" t="s">
        <v>2068</v>
      </c>
      <c r="C1858" s="101" t="s">
        <v>3992</v>
      </c>
      <c r="D1858" s="101" t="s">
        <v>1835</v>
      </c>
      <c r="E1858" s="101" t="s">
        <v>1536</v>
      </c>
      <c r="F1858" s="102">
        <v>21.6</v>
      </c>
      <c r="G1858" s="102">
        <v>21.8</v>
      </c>
      <c r="H1858" s="102">
        <v>17.28</v>
      </c>
      <c r="I1858" s="102"/>
      <c r="J1858" s="445"/>
      <c r="K1858" s="258">
        <f>ROUND(SUMIF('VGT-Bewegungsdaten'!B:B,A1858,'VGT-Bewegungsdaten'!D:D),3)</f>
        <v>0</v>
      </c>
      <c r="L1858" s="259">
        <f>ROUND(SUMIF('VGT-Bewegungsdaten'!B:B,$A1858,'VGT-Bewegungsdaten'!E:E),5)</f>
        <v>0</v>
      </c>
      <c r="N1858" s="298" t="s">
        <v>4918</v>
      </c>
      <c r="O1858" s="298" t="s">
        <v>4925</v>
      </c>
      <c r="P1858" s="261">
        <f>ROUND(SUMIF('AV-Bewegungsdaten'!B:B,A1858,'AV-Bewegungsdaten'!D:D),3)</f>
        <v>0</v>
      </c>
      <c r="Q1858" s="259">
        <f>ROUND(SUMIF('AV-Bewegungsdaten'!B:B,$A1858,'AV-Bewegungsdaten'!E:E),5)</f>
        <v>0</v>
      </c>
      <c r="S1858" s="444"/>
      <c r="T1858" s="444"/>
      <c r="U1858" s="261">
        <f>ROUND(SUMIF('DV-Bewegungsdaten'!B:B,A1858,'DV-Bewegungsdaten'!D:D),3)</f>
        <v>0</v>
      </c>
      <c r="V1858" s="259">
        <f>ROUND(SUMIF('DV-Bewegungsdaten'!B:B,A1858,'DV-Bewegungsdaten'!E:E),5)</f>
        <v>0</v>
      </c>
      <c r="X1858" s="444"/>
      <c r="Y1858" s="444"/>
      <c r="AK1858" s="305"/>
    </row>
    <row r="1859" spans="1:37" ht="15" customHeight="1" x14ac:dyDescent="0.25">
      <c r="A1859" s="103" t="s">
        <v>504</v>
      </c>
      <c r="B1859" s="101" t="s">
        <v>2068</v>
      </c>
      <c r="C1859" s="101" t="s">
        <v>3992</v>
      </c>
      <c r="D1859" s="101" t="s">
        <v>1843</v>
      </c>
      <c r="E1859" s="101" t="s">
        <v>1536</v>
      </c>
      <c r="F1859" s="102">
        <v>22.6</v>
      </c>
      <c r="G1859" s="102">
        <v>22.8</v>
      </c>
      <c r="H1859" s="102">
        <v>18.079999999999998</v>
      </c>
      <c r="I1859" s="102"/>
      <c r="J1859" s="445"/>
      <c r="K1859" s="258">
        <f>ROUND(SUMIF('VGT-Bewegungsdaten'!B:B,A1859,'VGT-Bewegungsdaten'!D:D),3)</f>
        <v>0</v>
      </c>
      <c r="L1859" s="259">
        <f>ROUND(SUMIF('VGT-Bewegungsdaten'!B:B,$A1859,'VGT-Bewegungsdaten'!E:E),5)</f>
        <v>0</v>
      </c>
      <c r="N1859" s="298" t="s">
        <v>4918</v>
      </c>
      <c r="O1859" s="298" t="s">
        <v>4925</v>
      </c>
      <c r="P1859" s="261">
        <f>ROUND(SUMIF('AV-Bewegungsdaten'!B:B,A1859,'AV-Bewegungsdaten'!D:D),3)</f>
        <v>0</v>
      </c>
      <c r="Q1859" s="259">
        <f>ROUND(SUMIF('AV-Bewegungsdaten'!B:B,$A1859,'AV-Bewegungsdaten'!E:E),5)</f>
        <v>0</v>
      </c>
      <c r="S1859" s="444"/>
      <c r="T1859" s="444"/>
      <c r="U1859" s="261">
        <f>ROUND(SUMIF('DV-Bewegungsdaten'!B:B,A1859,'DV-Bewegungsdaten'!D:D),3)</f>
        <v>0</v>
      </c>
      <c r="V1859" s="259">
        <f>ROUND(SUMIF('DV-Bewegungsdaten'!B:B,A1859,'DV-Bewegungsdaten'!E:E),5)</f>
        <v>0</v>
      </c>
      <c r="X1859" s="444"/>
      <c r="Y1859" s="444"/>
      <c r="AK1859" s="305"/>
    </row>
    <row r="1860" spans="1:37" ht="15" customHeight="1" x14ac:dyDescent="0.25">
      <c r="A1860" s="103" t="s">
        <v>2842</v>
      </c>
      <c r="B1860" s="101" t="s">
        <v>2068</v>
      </c>
      <c r="C1860" s="101" t="s">
        <v>3992</v>
      </c>
      <c r="D1860" s="101" t="s">
        <v>2718</v>
      </c>
      <c r="E1860" s="101" t="s">
        <v>2536</v>
      </c>
      <c r="F1860" s="102">
        <v>21.57</v>
      </c>
      <c r="G1860" s="102">
        <v>21.77</v>
      </c>
      <c r="H1860" s="102">
        <v>17.260000000000002</v>
      </c>
      <c r="I1860" s="102"/>
      <c r="J1860" s="445"/>
      <c r="K1860" s="258">
        <f>ROUND(SUMIF('VGT-Bewegungsdaten'!B:B,A1860,'VGT-Bewegungsdaten'!D:D),3)</f>
        <v>0</v>
      </c>
      <c r="L1860" s="259">
        <f>ROUND(SUMIF('VGT-Bewegungsdaten'!B:B,$A1860,'VGT-Bewegungsdaten'!E:E),5)</f>
        <v>0</v>
      </c>
      <c r="N1860" s="298" t="s">
        <v>4918</v>
      </c>
      <c r="O1860" s="298" t="s">
        <v>4925</v>
      </c>
      <c r="P1860" s="261">
        <f>ROUND(SUMIF('AV-Bewegungsdaten'!B:B,A1860,'AV-Bewegungsdaten'!D:D),3)</f>
        <v>0</v>
      </c>
      <c r="Q1860" s="259">
        <f>ROUND(SUMIF('AV-Bewegungsdaten'!B:B,$A1860,'AV-Bewegungsdaten'!E:E),5)</f>
        <v>0</v>
      </c>
      <c r="S1860" s="444"/>
      <c r="T1860" s="444"/>
      <c r="U1860" s="261">
        <f>ROUND(SUMIF('DV-Bewegungsdaten'!B:B,A1860,'DV-Bewegungsdaten'!D:D),3)</f>
        <v>0</v>
      </c>
      <c r="V1860" s="259">
        <f>ROUND(SUMIF('DV-Bewegungsdaten'!B:B,A1860,'DV-Bewegungsdaten'!E:E),5)</f>
        <v>0</v>
      </c>
      <c r="X1860" s="444"/>
      <c r="Y1860" s="444"/>
      <c r="AK1860" s="305"/>
    </row>
    <row r="1861" spans="1:37" ht="15" customHeight="1" x14ac:dyDescent="0.25">
      <c r="A1861" s="103" t="s">
        <v>2843</v>
      </c>
      <c r="B1861" s="101" t="s">
        <v>2068</v>
      </c>
      <c r="C1861" s="101" t="s">
        <v>3992</v>
      </c>
      <c r="D1861" s="101" t="s">
        <v>2720</v>
      </c>
      <c r="E1861" s="101" t="s">
        <v>2536</v>
      </c>
      <c r="F1861" s="102">
        <v>22.57</v>
      </c>
      <c r="G1861" s="102">
        <v>22.77</v>
      </c>
      <c r="H1861" s="102">
        <v>18.059999999999999</v>
      </c>
      <c r="I1861" s="102"/>
      <c r="J1861" s="445"/>
      <c r="K1861" s="258">
        <f>ROUND(SUMIF('VGT-Bewegungsdaten'!B:B,A1861,'VGT-Bewegungsdaten'!D:D),3)</f>
        <v>0</v>
      </c>
      <c r="L1861" s="259">
        <f>ROUND(SUMIF('VGT-Bewegungsdaten'!B:B,$A1861,'VGT-Bewegungsdaten'!E:E),5)</f>
        <v>0</v>
      </c>
      <c r="N1861" s="298" t="s">
        <v>4918</v>
      </c>
      <c r="O1861" s="298" t="s">
        <v>4925</v>
      </c>
      <c r="P1861" s="261">
        <f>ROUND(SUMIF('AV-Bewegungsdaten'!B:B,A1861,'AV-Bewegungsdaten'!D:D),3)</f>
        <v>0</v>
      </c>
      <c r="Q1861" s="259">
        <f>ROUND(SUMIF('AV-Bewegungsdaten'!B:B,$A1861,'AV-Bewegungsdaten'!E:E),5)</f>
        <v>0</v>
      </c>
      <c r="S1861" s="444"/>
      <c r="T1861" s="444"/>
      <c r="U1861" s="261">
        <f>ROUND(SUMIF('DV-Bewegungsdaten'!B:B,A1861,'DV-Bewegungsdaten'!D:D),3)</f>
        <v>0</v>
      </c>
      <c r="V1861" s="259">
        <f>ROUND(SUMIF('DV-Bewegungsdaten'!B:B,A1861,'DV-Bewegungsdaten'!E:E),5)</f>
        <v>0</v>
      </c>
      <c r="X1861" s="444"/>
      <c r="Y1861" s="444"/>
      <c r="AK1861" s="305"/>
    </row>
    <row r="1862" spans="1:37" ht="15" customHeight="1" x14ac:dyDescent="0.25">
      <c r="A1862" s="103" t="s">
        <v>3585</v>
      </c>
      <c r="B1862" s="101" t="s">
        <v>2068</v>
      </c>
      <c r="C1862" s="101" t="s">
        <v>3992</v>
      </c>
      <c r="D1862" s="101" t="s">
        <v>3461</v>
      </c>
      <c r="E1862" s="101" t="s">
        <v>3279</v>
      </c>
      <c r="F1862" s="102">
        <v>21.54</v>
      </c>
      <c r="G1862" s="102">
        <v>21.74</v>
      </c>
      <c r="H1862" s="102">
        <v>17.23</v>
      </c>
      <c r="I1862" s="102"/>
      <c r="J1862" s="445"/>
      <c r="K1862" s="258">
        <f>ROUND(SUMIF('VGT-Bewegungsdaten'!B:B,A1862,'VGT-Bewegungsdaten'!D:D),3)</f>
        <v>0</v>
      </c>
      <c r="L1862" s="259">
        <f>ROUND(SUMIF('VGT-Bewegungsdaten'!B:B,$A1862,'VGT-Bewegungsdaten'!E:E),5)</f>
        <v>0</v>
      </c>
      <c r="N1862" s="298" t="s">
        <v>4918</v>
      </c>
      <c r="O1862" s="298" t="s">
        <v>4925</v>
      </c>
      <c r="P1862" s="261">
        <f>ROUND(SUMIF('AV-Bewegungsdaten'!B:B,A1862,'AV-Bewegungsdaten'!D:D),3)</f>
        <v>0</v>
      </c>
      <c r="Q1862" s="259">
        <f>ROUND(SUMIF('AV-Bewegungsdaten'!B:B,$A1862,'AV-Bewegungsdaten'!E:E),5)</f>
        <v>0</v>
      </c>
      <c r="S1862" s="444"/>
      <c r="T1862" s="444"/>
      <c r="U1862" s="261">
        <f>ROUND(SUMIF('DV-Bewegungsdaten'!B:B,A1862,'DV-Bewegungsdaten'!D:D),3)</f>
        <v>0</v>
      </c>
      <c r="V1862" s="259">
        <f>ROUND(SUMIF('DV-Bewegungsdaten'!B:B,A1862,'DV-Bewegungsdaten'!E:E),5)</f>
        <v>0</v>
      </c>
      <c r="X1862" s="444"/>
      <c r="Y1862" s="444"/>
      <c r="AK1862" s="305"/>
    </row>
    <row r="1863" spans="1:37" ht="15" customHeight="1" x14ac:dyDescent="0.25">
      <c r="A1863" s="103" t="s">
        <v>3586</v>
      </c>
      <c r="B1863" s="101" t="s">
        <v>2068</v>
      </c>
      <c r="C1863" s="101" t="s">
        <v>3992</v>
      </c>
      <c r="D1863" s="101" t="s">
        <v>3463</v>
      </c>
      <c r="E1863" s="101" t="s">
        <v>3279</v>
      </c>
      <c r="F1863" s="102">
        <v>22.54</v>
      </c>
      <c r="G1863" s="102">
        <v>22.74</v>
      </c>
      <c r="H1863" s="102">
        <v>18.03</v>
      </c>
      <c r="I1863" s="102"/>
      <c r="J1863" s="445"/>
      <c r="K1863" s="258">
        <f>ROUND(SUMIF('VGT-Bewegungsdaten'!B:B,A1863,'VGT-Bewegungsdaten'!D:D),3)</f>
        <v>0</v>
      </c>
      <c r="L1863" s="259">
        <f>ROUND(SUMIF('VGT-Bewegungsdaten'!B:B,$A1863,'VGT-Bewegungsdaten'!E:E),5)</f>
        <v>0</v>
      </c>
      <c r="N1863" s="298" t="s">
        <v>4918</v>
      </c>
      <c r="O1863" s="298" t="s">
        <v>4925</v>
      </c>
      <c r="P1863" s="261">
        <f>ROUND(SUMIF('AV-Bewegungsdaten'!B:B,A1863,'AV-Bewegungsdaten'!D:D),3)</f>
        <v>0</v>
      </c>
      <c r="Q1863" s="259">
        <f>ROUND(SUMIF('AV-Bewegungsdaten'!B:B,$A1863,'AV-Bewegungsdaten'!E:E),5)</f>
        <v>0</v>
      </c>
      <c r="S1863" s="444"/>
      <c r="T1863" s="444"/>
      <c r="U1863" s="261">
        <f>ROUND(SUMIF('DV-Bewegungsdaten'!B:B,A1863,'DV-Bewegungsdaten'!D:D),3)</f>
        <v>0</v>
      </c>
      <c r="V1863" s="259">
        <f>ROUND(SUMIF('DV-Bewegungsdaten'!B:B,A1863,'DV-Bewegungsdaten'!E:E),5)</f>
        <v>0</v>
      </c>
      <c r="X1863" s="444"/>
      <c r="Y1863" s="444"/>
      <c r="AK1863" s="305"/>
    </row>
    <row r="1864" spans="1:37" ht="15" customHeight="1" x14ac:dyDescent="0.25">
      <c r="A1864" s="103" t="s">
        <v>4348</v>
      </c>
      <c r="B1864" s="101" t="s">
        <v>2068</v>
      </c>
      <c r="C1864" s="101" t="s">
        <v>3992</v>
      </c>
      <c r="D1864" s="101" t="s">
        <v>4223</v>
      </c>
      <c r="E1864" s="101" t="s">
        <v>4040</v>
      </c>
      <c r="F1864" s="102">
        <v>21.509999999999998</v>
      </c>
      <c r="G1864" s="102">
        <v>21.709999999999997</v>
      </c>
      <c r="H1864" s="102">
        <v>17.21</v>
      </c>
      <c r="I1864" s="102"/>
      <c r="J1864" s="445"/>
      <c r="K1864" s="258">
        <f>ROUND(SUMIF('VGT-Bewegungsdaten'!B:B,A1864,'VGT-Bewegungsdaten'!D:D),3)</f>
        <v>0</v>
      </c>
      <c r="L1864" s="259">
        <f>ROUND(SUMIF('VGT-Bewegungsdaten'!B:B,$A1864,'VGT-Bewegungsdaten'!E:E),5)</f>
        <v>0</v>
      </c>
      <c r="N1864" s="298" t="s">
        <v>4918</v>
      </c>
      <c r="O1864" s="298" t="s">
        <v>4925</v>
      </c>
      <c r="P1864" s="261">
        <f>ROUND(SUMIF('AV-Bewegungsdaten'!B:B,A1864,'AV-Bewegungsdaten'!D:D),3)</f>
        <v>0</v>
      </c>
      <c r="Q1864" s="259">
        <f>ROUND(SUMIF('AV-Bewegungsdaten'!B:B,$A1864,'AV-Bewegungsdaten'!E:E),5)</f>
        <v>0</v>
      </c>
      <c r="S1864" s="444"/>
      <c r="T1864" s="444"/>
      <c r="U1864" s="261">
        <f>ROUND(SUMIF('DV-Bewegungsdaten'!B:B,A1864,'DV-Bewegungsdaten'!D:D),3)</f>
        <v>0</v>
      </c>
      <c r="V1864" s="259">
        <f>ROUND(SUMIF('DV-Bewegungsdaten'!B:B,A1864,'DV-Bewegungsdaten'!E:E),5)</f>
        <v>0</v>
      </c>
      <c r="X1864" s="444"/>
      <c r="Y1864" s="444"/>
      <c r="AK1864" s="305"/>
    </row>
    <row r="1865" spans="1:37" ht="15" customHeight="1" x14ac:dyDescent="0.25">
      <c r="A1865" s="103" t="s">
        <v>4349</v>
      </c>
      <c r="B1865" s="101" t="s">
        <v>2068</v>
      </c>
      <c r="C1865" s="101" t="s">
        <v>3992</v>
      </c>
      <c r="D1865" s="101" t="s">
        <v>4225</v>
      </c>
      <c r="E1865" s="101" t="s">
        <v>4040</v>
      </c>
      <c r="F1865" s="102">
        <v>22.509999999999998</v>
      </c>
      <c r="G1865" s="102">
        <v>22.709999999999997</v>
      </c>
      <c r="H1865" s="102">
        <v>18.010000000000002</v>
      </c>
      <c r="I1865" s="102"/>
      <c r="J1865" s="445"/>
      <c r="K1865" s="258">
        <f>ROUND(SUMIF('VGT-Bewegungsdaten'!B:B,A1865,'VGT-Bewegungsdaten'!D:D),3)</f>
        <v>0</v>
      </c>
      <c r="L1865" s="259">
        <f>ROUND(SUMIF('VGT-Bewegungsdaten'!B:B,$A1865,'VGT-Bewegungsdaten'!E:E),5)</f>
        <v>0</v>
      </c>
      <c r="N1865" s="298" t="s">
        <v>4918</v>
      </c>
      <c r="O1865" s="298" t="s">
        <v>4925</v>
      </c>
      <c r="P1865" s="261">
        <f>ROUND(SUMIF('AV-Bewegungsdaten'!B:B,A1865,'AV-Bewegungsdaten'!D:D),3)</f>
        <v>0</v>
      </c>
      <c r="Q1865" s="259">
        <f>ROUND(SUMIF('AV-Bewegungsdaten'!B:B,$A1865,'AV-Bewegungsdaten'!E:E),5)</f>
        <v>0</v>
      </c>
      <c r="S1865" s="444"/>
      <c r="T1865" s="444"/>
      <c r="U1865" s="261">
        <f>ROUND(SUMIF('DV-Bewegungsdaten'!B:B,A1865,'DV-Bewegungsdaten'!D:D),3)</f>
        <v>0</v>
      </c>
      <c r="V1865" s="259">
        <f>ROUND(SUMIF('DV-Bewegungsdaten'!B:B,A1865,'DV-Bewegungsdaten'!E:E),5)</f>
        <v>0</v>
      </c>
      <c r="X1865" s="444"/>
      <c r="Y1865" s="444"/>
      <c r="AK1865" s="305"/>
    </row>
    <row r="1866" spans="1:37" ht="15" customHeight="1" x14ac:dyDescent="0.25">
      <c r="A1866" s="103" t="s">
        <v>6381</v>
      </c>
      <c r="B1866" s="101" t="s">
        <v>2068</v>
      </c>
      <c r="C1866" s="101" t="s">
        <v>3992</v>
      </c>
      <c r="D1866" s="101" t="s">
        <v>6382</v>
      </c>
      <c r="E1866" s="101" t="s">
        <v>4983</v>
      </c>
      <c r="F1866" s="102">
        <v>21.48</v>
      </c>
      <c r="G1866" s="102">
        <v>21.68</v>
      </c>
      <c r="H1866" s="102">
        <v>17.18</v>
      </c>
      <c r="I1866" s="102"/>
      <c r="J1866" s="445"/>
      <c r="K1866" s="258">
        <f>ROUND(SUMIF('VGT-Bewegungsdaten'!B:B,A1866,'VGT-Bewegungsdaten'!D:D),3)</f>
        <v>0</v>
      </c>
      <c r="L1866" s="259">
        <f>ROUND(SUMIF('VGT-Bewegungsdaten'!B:B,$A1866,'VGT-Bewegungsdaten'!E:E),5)</f>
        <v>0</v>
      </c>
      <c r="N1866" s="298" t="s">
        <v>4918</v>
      </c>
      <c r="O1866" s="298" t="s">
        <v>4925</v>
      </c>
      <c r="P1866" s="261">
        <f>ROUND(SUMIF('AV-Bewegungsdaten'!B:B,A1866,'AV-Bewegungsdaten'!D:D),3)</f>
        <v>0</v>
      </c>
      <c r="Q1866" s="259">
        <f>ROUND(SUMIF('AV-Bewegungsdaten'!B:B,$A1866,'AV-Bewegungsdaten'!E:E),5)</f>
        <v>0</v>
      </c>
      <c r="S1866" s="444"/>
      <c r="T1866" s="444"/>
      <c r="U1866" s="261">
        <f>ROUND(SUMIF('DV-Bewegungsdaten'!B:B,A1866,'DV-Bewegungsdaten'!D:D),3)</f>
        <v>0</v>
      </c>
      <c r="V1866" s="259">
        <f>ROUND(SUMIF('DV-Bewegungsdaten'!B:B,A1866,'DV-Bewegungsdaten'!E:E),5)</f>
        <v>0</v>
      </c>
      <c r="X1866" s="444"/>
      <c r="Y1866" s="444"/>
      <c r="AK1866" s="305"/>
    </row>
    <row r="1867" spans="1:37" ht="15" customHeight="1" x14ac:dyDescent="0.25">
      <c r="A1867" s="103" t="s">
        <v>5292</v>
      </c>
      <c r="B1867" s="101" t="s">
        <v>2068</v>
      </c>
      <c r="C1867" s="101" t="s">
        <v>3992</v>
      </c>
      <c r="D1867" s="101" t="s">
        <v>5270</v>
      </c>
      <c r="E1867" s="101" t="s">
        <v>4983</v>
      </c>
      <c r="F1867" s="102">
        <v>22.48</v>
      </c>
      <c r="G1867" s="102">
        <v>22.68</v>
      </c>
      <c r="H1867" s="102">
        <v>17.98</v>
      </c>
      <c r="I1867" s="102"/>
      <c r="J1867" s="445"/>
      <c r="K1867" s="258">
        <f>ROUND(SUMIF('VGT-Bewegungsdaten'!B:B,A1867,'VGT-Bewegungsdaten'!D:D),3)</f>
        <v>0</v>
      </c>
      <c r="L1867" s="259">
        <f>ROUND(SUMIF('VGT-Bewegungsdaten'!B:B,$A1867,'VGT-Bewegungsdaten'!E:E),5)</f>
        <v>0</v>
      </c>
      <c r="N1867" s="298" t="s">
        <v>4918</v>
      </c>
      <c r="O1867" s="298" t="s">
        <v>4925</v>
      </c>
      <c r="P1867" s="261">
        <f>ROUND(SUMIF('AV-Bewegungsdaten'!B:B,A1867,'AV-Bewegungsdaten'!D:D),3)</f>
        <v>0</v>
      </c>
      <c r="Q1867" s="259">
        <f>ROUND(SUMIF('AV-Bewegungsdaten'!B:B,$A1867,'AV-Bewegungsdaten'!E:E),5)</f>
        <v>0</v>
      </c>
      <c r="S1867" s="444"/>
      <c r="T1867" s="444"/>
      <c r="U1867" s="261">
        <f>ROUND(SUMIF('DV-Bewegungsdaten'!B:B,A1867,'DV-Bewegungsdaten'!D:D),3)</f>
        <v>0</v>
      </c>
      <c r="V1867" s="259">
        <f>ROUND(SUMIF('DV-Bewegungsdaten'!B:B,A1867,'DV-Bewegungsdaten'!E:E),5)</f>
        <v>0</v>
      </c>
      <c r="X1867" s="444"/>
      <c r="Y1867" s="444"/>
      <c r="AK1867" s="305"/>
    </row>
    <row r="1868" spans="1:37" ht="15" customHeight="1" x14ac:dyDescent="0.25">
      <c r="A1868" s="103" t="s">
        <v>6972</v>
      </c>
      <c r="B1868" s="101" t="s">
        <v>2068</v>
      </c>
      <c r="C1868" s="101" t="s">
        <v>3992</v>
      </c>
      <c r="D1868" s="101" t="s">
        <v>6973</v>
      </c>
      <c r="E1868" s="101" t="s">
        <v>5818</v>
      </c>
      <c r="F1868" s="102">
        <v>21.42</v>
      </c>
      <c r="G1868" s="102">
        <v>21.62</v>
      </c>
      <c r="H1868" s="102">
        <v>17.14</v>
      </c>
      <c r="I1868" s="102"/>
      <c r="J1868" s="445"/>
      <c r="K1868" s="258">
        <f>ROUND(SUMIF('VGT-Bewegungsdaten'!B:B,A1868,'VGT-Bewegungsdaten'!D:D),3)</f>
        <v>0</v>
      </c>
      <c r="L1868" s="259">
        <f>ROUND(SUMIF('VGT-Bewegungsdaten'!B:B,$A1868,'VGT-Bewegungsdaten'!E:E),5)</f>
        <v>0</v>
      </c>
      <c r="N1868" s="298" t="s">
        <v>4918</v>
      </c>
      <c r="O1868" s="298" t="s">
        <v>4925</v>
      </c>
      <c r="P1868" s="261">
        <f>ROUND(SUMIF('AV-Bewegungsdaten'!B:B,A1868,'AV-Bewegungsdaten'!D:D),3)</f>
        <v>0</v>
      </c>
      <c r="Q1868" s="259">
        <f>ROUND(SUMIF('AV-Bewegungsdaten'!B:B,$A1868,'AV-Bewegungsdaten'!E:E),5)</f>
        <v>0</v>
      </c>
      <c r="S1868" s="444"/>
      <c r="T1868" s="444"/>
      <c r="U1868" s="261">
        <f>ROUND(SUMIF('DV-Bewegungsdaten'!B:B,A1868,'DV-Bewegungsdaten'!D:D),3)</f>
        <v>0</v>
      </c>
      <c r="V1868" s="259">
        <f>ROUND(SUMIF('DV-Bewegungsdaten'!B:B,A1868,'DV-Bewegungsdaten'!E:E),5)</f>
        <v>0</v>
      </c>
      <c r="X1868" s="444"/>
      <c r="Y1868" s="444"/>
      <c r="AK1868" s="305"/>
    </row>
    <row r="1869" spans="1:37" ht="15" customHeight="1" x14ac:dyDescent="0.25">
      <c r="A1869" s="103" t="s">
        <v>5889</v>
      </c>
      <c r="B1869" s="101" t="s">
        <v>2068</v>
      </c>
      <c r="C1869" s="101" t="s">
        <v>3992</v>
      </c>
      <c r="D1869" s="101" t="s">
        <v>5890</v>
      </c>
      <c r="E1869" s="101" t="s">
        <v>5818</v>
      </c>
      <c r="F1869" s="102">
        <v>22.42</v>
      </c>
      <c r="G1869" s="102">
        <v>22.62</v>
      </c>
      <c r="H1869" s="102">
        <v>17.940000000000001</v>
      </c>
      <c r="I1869" s="102"/>
      <c r="J1869" s="445"/>
      <c r="K1869" s="258">
        <f>ROUND(SUMIF('VGT-Bewegungsdaten'!B:B,A1869,'VGT-Bewegungsdaten'!D:D),3)</f>
        <v>0</v>
      </c>
      <c r="L1869" s="259">
        <f>ROUND(SUMIF('VGT-Bewegungsdaten'!B:B,$A1869,'VGT-Bewegungsdaten'!E:E),5)</f>
        <v>0</v>
      </c>
      <c r="N1869" s="298" t="s">
        <v>4918</v>
      </c>
      <c r="O1869" s="298" t="s">
        <v>4925</v>
      </c>
      <c r="P1869" s="261">
        <f>ROUND(SUMIF('AV-Bewegungsdaten'!B:B,A1869,'AV-Bewegungsdaten'!D:D),3)</f>
        <v>0</v>
      </c>
      <c r="Q1869" s="259">
        <f>ROUND(SUMIF('AV-Bewegungsdaten'!B:B,$A1869,'AV-Bewegungsdaten'!E:E),5)</f>
        <v>0</v>
      </c>
      <c r="S1869" s="444"/>
      <c r="T1869" s="444"/>
      <c r="U1869" s="261">
        <f>ROUND(SUMIF('DV-Bewegungsdaten'!B:B,A1869,'DV-Bewegungsdaten'!D:D),3)</f>
        <v>0</v>
      </c>
      <c r="V1869" s="259">
        <f>ROUND(SUMIF('DV-Bewegungsdaten'!B:B,A1869,'DV-Bewegungsdaten'!E:E),5)</f>
        <v>0</v>
      </c>
      <c r="X1869" s="444"/>
      <c r="Y1869" s="444"/>
      <c r="AK1869" s="305"/>
    </row>
    <row r="1870" spans="1:37" ht="15" customHeight="1" x14ac:dyDescent="0.25">
      <c r="A1870" s="103" t="s">
        <v>6602</v>
      </c>
      <c r="B1870" s="101" t="s">
        <v>2068</v>
      </c>
      <c r="C1870" s="101" t="s">
        <v>3992</v>
      </c>
      <c r="D1870" s="101" t="s">
        <v>6603</v>
      </c>
      <c r="E1870" s="101" t="s">
        <v>6372</v>
      </c>
      <c r="F1870" s="102">
        <v>22.37</v>
      </c>
      <c r="G1870" s="102">
        <v>22.57</v>
      </c>
      <c r="H1870" s="102">
        <v>17.899999999999999</v>
      </c>
      <c r="I1870" s="102"/>
      <c r="J1870" s="445"/>
      <c r="K1870" s="258">
        <f>ROUND(SUMIF('VGT-Bewegungsdaten'!B:B,A1870,'VGT-Bewegungsdaten'!D:D),3)</f>
        <v>0</v>
      </c>
      <c r="L1870" s="259">
        <f>ROUND(SUMIF('VGT-Bewegungsdaten'!B:B,$A1870,'VGT-Bewegungsdaten'!E:E),5)</f>
        <v>0</v>
      </c>
      <c r="N1870" s="298" t="s">
        <v>4918</v>
      </c>
      <c r="O1870" s="298" t="s">
        <v>4925</v>
      </c>
      <c r="P1870" s="261">
        <f>ROUND(SUMIF('AV-Bewegungsdaten'!B:B,A1870,'AV-Bewegungsdaten'!D:D),3)</f>
        <v>0</v>
      </c>
      <c r="Q1870" s="259">
        <f>ROUND(SUMIF('AV-Bewegungsdaten'!B:B,$A1870,'AV-Bewegungsdaten'!E:E),5)</f>
        <v>0</v>
      </c>
      <c r="S1870" s="444"/>
      <c r="T1870" s="444"/>
      <c r="U1870" s="261">
        <f>ROUND(SUMIF('DV-Bewegungsdaten'!B:B,A1870,'DV-Bewegungsdaten'!D:D),3)</f>
        <v>0</v>
      </c>
      <c r="V1870" s="259">
        <f>ROUND(SUMIF('DV-Bewegungsdaten'!B:B,A1870,'DV-Bewegungsdaten'!E:E),5)</f>
        <v>0</v>
      </c>
      <c r="X1870" s="444"/>
      <c r="Y1870" s="444"/>
      <c r="AK1870" s="305"/>
    </row>
    <row r="1871" spans="1:37" ht="15" customHeight="1" x14ac:dyDescent="0.25">
      <c r="A1871" s="103" t="s">
        <v>6976</v>
      </c>
      <c r="B1871" s="101" t="s">
        <v>2068</v>
      </c>
      <c r="C1871" s="101" t="s">
        <v>3992</v>
      </c>
      <c r="D1871" s="101" t="s">
        <v>6977</v>
      </c>
      <c r="E1871" s="101" t="s">
        <v>6580</v>
      </c>
      <c r="F1871" s="102">
        <v>22.340000000000003</v>
      </c>
      <c r="G1871" s="102">
        <v>22.54</v>
      </c>
      <c r="H1871" s="102">
        <v>17.87</v>
      </c>
      <c r="I1871" s="102"/>
      <c r="J1871" s="445"/>
      <c r="K1871" s="258">
        <f>ROUND(SUMIF('VGT-Bewegungsdaten'!B:B,A1871,'VGT-Bewegungsdaten'!D:D),3)</f>
        <v>0</v>
      </c>
      <c r="L1871" s="259">
        <f>ROUND(SUMIF('VGT-Bewegungsdaten'!B:B,$A1871,'VGT-Bewegungsdaten'!E:E),5)</f>
        <v>0</v>
      </c>
      <c r="N1871" s="298" t="s">
        <v>4918</v>
      </c>
      <c r="O1871" s="298" t="s">
        <v>4925</v>
      </c>
      <c r="P1871" s="261">
        <f>ROUND(SUMIF('AV-Bewegungsdaten'!B:B,A1871,'AV-Bewegungsdaten'!D:D),3)</f>
        <v>0</v>
      </c>
      <c r="Q1871" s="259">
        <f>ROUND(SUMIF('AV-Bewegungsdaten'!B:B,$A1871,'AV-Bewegungsdaten'!E:E),5)</f>
        <v>0</v>
      </c>
      <c r="S1871" s="444"/>
      <c r="T1871" s="444"/>
      <c r="U1871" s="261">
        <f>ROUND(SUMIF('DV-Bewegungsdaten'!B:B,A1871,'DV-Bewegungsdaten'!D:D),3)</f>
        <v>0</v>
      </c>
      <c r="V1871" s="259">
        <f>ROUND(SUMIF('DV-Bewegungsdaten'!B:B,A1871,'DV-Bewegungsdaten'!E:E),5)</f>
        <v>0</v>
      </c>
      <c r="X1871" s="444"/>
      <c r="Y1871" s="444"/>
      <c r="AK1871" s="305"/>
    </row>
    <row r="1872" spans="1:37" ht="15" customHeight="1" x14ac:dyDescent="0.25">
      <c r="A1872" s="103" t="s">
        <v>499</v>
      </c>
      <c r="B1872" s="101" t="s">
        <v>2068</v>
      </c>
      <c r="C1872" s="101" t="s">
        <v>3992</v>
      </c>
      <c r="D1872" s="101" t="s">
        <v>1833</v>
      </c>
      <c r="E1872" s="101" t="s">
        <v>1533</v>
      </c>
      <c r="F1872" s="102">
        <v>21.6</v>
      </c>
      <c r="G1872" s="102">
        <v>21.8</v>
      </c>
      <c r="H1872" s="102">
        <v>17.28</v>
      </c>
      <c r="I1872" s="102"/>
      <c r="J1872" s="445"/>
      <c r="K1872" s="258">
        <f>ROUND(SUMIF('VGT-Bewegungsdaten'!B:B,A1872,'VGT-Bewegungsdaten'!D:D),3)</f>
        <v>0</v>
      </c>
      <c r="L1872" s="259">
        <f>ROUND(SUMIF('VGT-Bewegungsdaten'!B:B,$A1872,'VGT-Bewegungsdaten'!E:E),5)</f>
        <v>0</v>
      </c>
      <c r="N1872" s="298" t="s">
        <v>4918</v>
      </c>
      <c r="O1872" s="298" t="s">
        <v>4925</v>
      </c>
      <c r="P1872" s="261">
        <f>ROUND(SUMIF('AV-Bewegungsdaten'!B:B,A1872,'AV-Bewegungsdaten'!D:D),3)</f>
        <v>0</v>
      </c>
      <c r="Q1872" s="259">
        <f>ROUND(SUMIF('AV-Bewegungsdaten'!B:B,$A1872,'AV-Bewegungsdaten'!E:E),5)</f>
        <v>0</v>
      </c>
      <c r="S1872" s="444"/>
      <c r="T1872" s="444"/>
      <c r="U1872" s="261">
        <f>ROUND(SUMIF('DV-Bewegungsdaten'!B:B,A1872,'DV-Bewegungsdaten'!D:D),3)</f>
        <v>0</v>
      </c>
      <c r="V1872" s="259">
        <f>ROUND(SUMIF('DV-Bewegungsdaten'!B:B,A1872,'DV-Bewegungsdaten'!E:E),5)</f>
        <v>0</v>
      </c>
      <c r="X1872" s="444"/>
      <c r="Y1872" s="444"/>
      <c r="AK1872" s="305"/>
    </row>
    <row r="1873" spans="1:37" ht="15" customHeight="1" x14ac:dyDescent="0.25">
      <c r="A1873" s="103" t="s">
        <v>503</v>
      </c>
      <c r="B1873" s="101" t="s">
        <v>2068</v>
      </c>
      <c r="C1873" s="101" t="s">
        <v>3992</v>
      </c>
      <c r="D1873" s="101" t="s">
        <v>1841</v>
      </c>
      <c r="E1873" s="101" t="s">
        <v>1533</v>
      </c>
      <c r="F1873" s="102">
        <v>22.6</v>
      </c>
      <c r="G1873" s="102">
        <v>22.8</v>
      </c>
      <c r="H1873" s="102">
        <v>18.079999999999998</v>
      </c>
      <c r="I1873" s="102"/>
      <c r="J1873" s="445"/>
      <c r="K1873" s="258">
        <f>ROUND(SUMIF('VGT-Bewegungsdaten'!B:B,A1873,'VGT-Bewegungsdaten'!D:D),3)</f>
        <v>0</v>
      </c>
      <c r="L1873" s="259">
        <f>ROUND(SUMIF('VGT-Bewegungsdaten'!B:B,$A1873,'VGT-Bewegungsdaten'!E:E),5)</f>
        <v>0</v>
      </c>
      <c r="N1873" s="298" t="s">
        <v>4918</v>
      </c>
      <c r="O1873" s="298" t="s">
        <v>4925</v>
      </c>
      <c r="P1873" s="261">
        <f>ROUND(SUMIF('AV-Bewegungsdaten'!B:B,A1873,'AV-Bewegungsdaten'!D:D),3)</f>
        <v>0</v>
      </c>
      <c r="Q1873" s="259">
        <f>ROUND(SUMIF('AV-Bewegungsdaten'!B:B,$A1873,'AV-Bewegungsdaten'!E:E),5)</f>
        <v>0</v>
      </c>
      <c r="S1873" s="444"/>
      <c r="T1873" s="444"/>
      <c r="U1873" s="261">
        <f>ROUND(SUMIF('DV-Bewegungsdaten'!B:B,A1873,'DV-Bewegungsdaten'!D:D),3)</f>
        <v>0</v>
      </c>
      <c r="V1873" s="259">
        <f>ROUND(SUMIF('DV-Bewegungsdaten'!B:B,A1873,'DV-Bewegungsdaten'!E:E),5)</f>
        <v>0</v>
      </c>
      <c r="X1873" s="444"/>
      <c r="Y1873" s="444"/>
      <c r="AK1873" s="305"/>
    </row>
    <row r="1874" spans="1:37" ht="15" customHeight="1" x14ac:dyDescent="0.25">
      <c r="A1874" s="103" t="s">
        <v>498</v>
      </c>
      <c r="B1874" s="101" t="s">
        <v>2068</v>
      </c>
      <c r="C1874" s="101" t="s">
        <v>3992</v>
      </c>
      <c r="D1874" s="101" t="s">
        <v>1831</v>
      </c>
      <c r="E1874" s="101" t="s">
        <v>2446</v>
      </c>
      <c r="F1874" s="102">
        <v>20.6</v>
      </c>
      <c r="G1874" s="102">
        <v>20.8</v>
      </c>
      <c r="H1874" s="102">
        <v>16.48</v>
      </c>
      <c r="I1874" s="102"/>
      <c r="J1874" s="445"/>
      <c r="K1874" s="258">
        <f>ROUND(SUMIF('VGT-Bewegungsdaten'!B:B,A1874,'VGT-Bewegungsdaten'!D:D),3)</f>
        <v>0</v>
      </c>
      <c r="L1874" s="259">
        <f>ROUND(SUMIF('VGT-Bewegungsdaten'!B:B,$A1874,'VGT-Bewegungsdaten'!E:E),5)</f>
        <v>0</v>
      </c>
      <c r="N1874" s="298" t="s">
        <v>4918</v>
      </c>
      <c r="O1874" s="298" t="s">
        <v>4925</v>
      </c>
      <c r="P1874" s="261">
        <f>ROUND(SUMIF('AV-Bewegungsdaten'!B:B,A1874,'AV-Bewegungsdaten'!D:D),3)</f>
        <v>0</v>
      </c>
      <c r="Q1874" s="259">
        <f>ROUND(SUMIF('AV-Bewegungsdaten'!B:B,$A1874,'AV-Bewegungsdaten'!E:E),5)</f>
        <v>0</v>
      </c>
      <c r="S1874" s="444"/>
      <c r="T1874" s="444"/>
      <c r="U1874" s="261">
        <f>ROUND(SUMIF('DV-Bewegungsdaten'!B:B,A1874,'DV-Bewegungsdaten'!D:D),3)</f>
        <v>0</v>
      </c>
      <c r="V1874" s="259">
        <f>ROUND(SUMIF('DV-Bewegungsdaten'!B:B,A1874,'DV-Bewegungsdaten'!E:E),5)</f>
        <v>0</v>
      </c>
      <c r="X1874" s="444"/>
      <c r="Y1874" s="444"/>
      <c r="AK1874" s="305"/>
    </row>
    <row r="1875" spans="1:37" ht="15" customHeight="1" x14ac:dyDescent="0.25">
      <c r="A1875" s="103" t="s">
        <v>502</v>
      </c>
      <c r="B1875" s="101" t="s">
        <v>2068</v>
      </c>
      <c r="C1875" s="101" t="s">
        <v>3992</v>
      </c>
      <c r="D1875" s="101" t="s">
        <v>1839</v>
      </c>
      <c r="E1875" s="101" t="s">
        <v>2446</v>
      </c>
      <c r="F1875" s="102">
        <v>21.6</v>
      </c>
      <c r="G1875" s="102">
        <v>21.8</v>
      </c>
      <c r="H1875" s="102">
        <v>17.28</v>
      </c>
      <c r="I1875" s="102"/>
      <c r="J1875" s="445"/>
      <c r="K1875" s="258">
        <f>ROUND(SUMIF('VGT-Bewegungsdaten'!B:B,A1875,'VGT-Bewegungsdaten'!D:D),3)</f>
        <v>0</v>
      </c>
      <c r="L1875" s="259">
        <f>ROUND(SUMIF('VGT-Bewegungsdaten'!B:B,$A1875,'VGT-Bewegungsdaten'!E:E),5)</f>
        <v>0</v>
      </c>
      <c r="N1875" s="298" t="s">
        <v>4918</v>
      </c>
      <c r="O1875" s="298" t="s">
        <v>4925</v>
      </c>
      <c r="P1875" s="261">
        <f>ROUND(SUMIF('AV-Bewegungsdaten'!B:B,A1875,'AV-Bewegungsdaten'!D:D),3)</f>
        <v>0</v>
      </c>
      <c r="Q1875" s="259">
        <f>ROUND(SUMIF('AV-Bewegungsdaten'!B:B,$A1875,'AV-Bewegungsdaten'!E:E),5)</f>
        <v>0</v>
      </c>
      <c r="S1875" s="444"/>
      <c r="T1875" s="444"/>
      <c r="U1875" s="261">
        <f>ROUND(SUMIF('DV-Bewegungsdaten'!B:B,A1875,'DV-Bewegungsdaten'!D:D),3)</f>
        <v>0</v>
      </c>
      <c r="V1875" s="259">
        <f>ROUND(SUMIF('DV-Bewegungsdaten'!B:B,A1875,'DV-Bewegungsdaten'!E:E),5)</f>
        <v>0</v>
      </c>
      <c r="X1875" s="444"/>
      <c r="Y1875" s="444"/>
      <c r="AK1875" s="305"/>
    </row>
    <row r="1876" spans="1:37" ht="15" customHeight="1" x14ac:dyDescent="0.25">
      <c r="A1876" s="103" t="s">
        <v>501</v>
      </c>
      <c r="B1876" s="101" t="s">
        <v>2068</v>
      </c>
      <c r="C1876" s="101" t="s">
        <v>3992</v>
      </c>
      <c r="D1876" s="101" t="s">
        <v>1837</v>
      </c>
      <c r="E1876" s="101" t="s">
        <v>2443</v>
      </c>
      <c r="F1876" s="102">
        <v>19.600000000000001</v>
      </c>
      <c r="G1876" s="102">
        <v>19.8</v>
      </c>
      <c r="H1876" s="102">
        <v>15.68</v>
      </c>
      <c r="I1876" s="102"/>
      <c r="J1876" s="445"/>
      <c r="K1876" s="258">
        <f>ROUND(SUMIF('VGT-Bewegungsdaten'!B:B,A1876,'VGT-Bewegungsdaten'!D:D),3)</f>
        <v>0</v>
      </c>
      <c r="L1876" s="259">
        <f>ROUND(SUMIF('VGT-Bewegungsdaten'!B:B,$A1876,'VGT-Bewegungsdaten'!E:E),5)</f>
        <v>0</v>
      </c>
      <c r="N1876" s="298" t="s">
        <v>4918</v>
      </c>
      <c r="O1876" s="298" t="s">
        <v>4925</v>
      </c>
      <c r="P1876" s="261">
        <f>ROUND(SUMIF('AV-Bewegungsdaten'!B:B,A1876,'AV-Bewegungsdaten'!D:D),3)</f>
        <v>0</v>
      </c>
      <c r="Q1876" s="259">
        <f>ROUND(SUMIF('AV-Bewegungsdaten'!B:B,$A1876,'AV-Bewegungsdaten'!E:E),5)</f>
        <v>0</v>
      </c>
      <c r="S1876" s="444"/>
      <c r="T1876" s="444"/>
      <c r="U1876" s="261">
        <f>ROUND(SUMIF('DV-Bewegungsdaten'!B:B,A1876,'DV-Bewegungsdaten'!D:D),3)</f>
        <v>0</v>
      </c>
      <c r="V1876" s="259">
        <f>ROUND(SUMIF('DV-Bewegungsdaten'!B:B,A1876,'DV-Bewegungsdaten'!E:E),5)</f>
        <v>0</v>
      </c>
      <c r="X1876" s="444"/>
      <c r="Y1876" s="444"/>
      <c r="AK1876" s="305"/>
    </row>
    <row r="1877" spans="1:37" ht="15" customHeight="1" x14ac:dyDescent="0.25">
      <c r="A1877" s="103" t="s">
        <v>456</v>
      </c>
      <c r="B1877" s="101" t="s">
        <v>2068</v>
      </c>
      <c r="C1877" s="101" t="s">
        <v>3992</v>
      </c>
      <c r="D1877" s="101" t="s">
        <v>233</v>
      </c>
      <c r="E1877" s="101" t="s">
        <v>1536</v>
      </c>
      <c r="F1877" s="102">
        <v>19.600000000000001</v>
      </c>
      <c r="G1877" s="102">
        <v>19.8</v>
      </c>
      <c r="H1877" s="102">
        <v>15.68</v>
      </c>
      <c r="I1877" s="102"/>
      <c r="J1877" s="445"/>
      <c r="K1877" s="258">
        <f>ROUND(SUMIF('VGT-Bewegungsdaten'!B:B,A1877,'VGT-Bewegungsdaten'!D:D),3)</f>
        <v>0</v>
      </c>
      <c r="L1877" s="259">
        <f>ROUND(SUMIF('VGT-Bewegungsdaten'!B:B,$A1877,'VGT-Bewegungsdaten'!E:E),5)</f>
        <v>0</v>
      </c>
      <c r="N1877" s="298" t="s">
        <v>4918</v>
      </c>
      <c r="O1877" s="298" t="s">
        <v>4925</v>
      </c>
      <c r="P1877" s="261">
        <f>ROUND(SUMIF('AV-Bewegungsdaten'!B:B,A1877,'AV-Bewegungsdaten'!D:D),3)</f>
        <v>0</v>
      </c>
      <c r="Q1877" s="259">
        <f>ROUND(SUMIF('AV-Bewegungsdaten'!B:B,$A1877,'AV-Bewegungsdaten'!E:E),5)</f>
        <v>0</v>
      </c>
      <c r="S1877" s="444"/>
      <c r="T1877" s="444"/>
      <c r="U1877" s="261">
        <f>ROUND(SUMIF('DV-Bewegungsdaten'!B:B,A1877,'DV-Bewegungsdaten'!D:D),3)</f>
        <v>0</v>
      </c>
      <c r="V1877" s="259">
        <f>ROUND(SUMIF('DV-Bewegungsdaten'!B:B,A1877,'DV-Bewegungsdaten'!E:E),5)</f>
        <v>0</v>
      </c>
      <c r="X1877" s="444"/>
      <c r="Y1877" s="444"/>
      <c r="AK1877" s="305"/>
    </row>
    <row r="1878" spans="1:37" ht="15" customHeight="1" x14ac:dyDescent="0.25">
      <c r="A1878" s="103" t="s">
        <v>460</v>
      </c>
      <c r="B1878" s="101" t="s">
        <v>2068</v>
      </c>
      <c r="C1878" s="101" t="s">
        <v>3992</v>
      </c>
      <c r="D1878" s="101" t="s">
        <v>239</v>
      </c>
      <c r="E1878" s="101" t="s">
        <v>1536</v>
      </c>
      <c r="F1878" s="102">
        <v>20.6</v>
      </c>
      <c r="G1878" s="102">
        <v>20.8</v>
      </c>
      <c r="H1878" s="102">
        <v>16.48</v>
      </c>
      <c r="I1878" s="102"/>
      <c r="J1878" s="445"/>
      <c r="K1878" s="258">
        <f>ROUND(SUMIF('VGT-Bewegungsdaten'!B:B,A1878,'VGT-Bewegungsdaten'!D:D),3)</f>
        <v>0</v>
      </c>
      <c r="L1878" s="259">
        <f>ROUND(SUMIF('VGT-Bewegungsdaten'!B:B,$A1878,'VGT-Bewegungsdaten'!E:E),5)</f>
        <v>0</v>
      </c>
      <c r="N1878" s="298" t="s">
        <v>4918</v>
      </c>
      <c r="O1878" s="298" t="s">
        <v>4925</v>
      </c>
      <c r="P1878" s="261">
        <f>ROUND(SUMIF('AV-Bewegungsdaten'!B:B,A1878,'AV-Bewegungsdaten'!D:D),3)</f>
        <v>0</v>
      </c>
      <c r="Q1878" s="259">
        <f>ROUND(SUMIF('AV-Bewegungsdaten'!B:B,$A1878,'AV-Bewegungsdaten'!E:E),5)</f>
        <v>0</v>
      </c>
      <c r="S1878" s="444"/>
      <c r="T1878" s="444"/>
      <c r="U1878" s="261">
        <f>ROUND(SUMIF('DV-Bewegungsdaten'!B:B,A1878,'DV-Bewegungsdaten'!D:D),3)</f>
        <v>0</v>
      </c>
      <c r="V1878" s="259">
        <f>ROUND(SUMIF('DV-Bewegungsdaten'!B:B,A1878,'DV-Bewegungsdaten'!E:E),5)</f>
        <v>0</v>
      </c>
      <c r="X1878" s="444"/>
      <c r="Y1878" s="444"/>
      <c r="AK1878" s="305"/>
    </row>
    <row r="1879" spans="1:37" ht="15" customHeight="1" x14ac:dyDescent="0.25">
      <c r="A1879" s="103" t="s">
        <v>2830</v>
      </c>
      <c r="B1879" s="101" t="s">
        <v>2068</v>
      </c>
      <c r="C1879" s="101" t="s">
        <v>3992</v>
      </c>
      <c r="D1879" s="101" t="s">
        <v>2568</v>
      </c>
      <c r="E1879" s="101" t="s">
        <v>2536</v>
      </c>
      <c r="F1879" s="102">
        <v>19.57</v>
      </c>
      <c r="G1879" s="102">
        <v>19.77</v>
      </c>
      <c r="H1879" s="102">
        <v>15.66</v>
      </c>
      <c r="I1879" s="102"/>
      <c r="J1879" s="445"/>
      <c r="K1879" s="258">
        <f>ROUND(SUMIF('VGT-Bewegungsdaten'!B:B,A1879,'VGT-Bewegungsdaten'!D:D),3)</f>
        <v>0</v>
      </c>
      <c r="L1879" s="259">
        <f>ROUND(SUMIF('VGT-Bewegungsdaten'!B:B,$A1879,'VGT-Bewegungsdaten'!E:E),5)</f>
        <v>0</v>
      </c>
      <c r="N1879" s="298" t="s">
        <v>4918</v>
      </c>
      <c r="O1879" s="298" t="s">
        <v>4925</v>
      </c>
      <c r="P1879" s="261">
        <f>ROUND(SUMIF('AV-Bewegungsdaten'!B:B,A1879,'AV-Bewegungsdaten'!D:D),3)</f>
        <v>0</v>
      </c>
      <c r="Q1879" s="259">
        <f>ROUND(SUMIF('AV-Bewegungsdaten'!B:B,$A1879,'AV-Bewegungsdaten'!E:E),5)</f>
        <v>0</v>
      </c>
      <c r="S1879" s="444"/>
      <c r="T1879" s="444"/>
      <c r="U1879" s="261">
        <f>ROUND(SUMIF('DV-Bewegungsdaten'!B:B,A1879,'DV-Bewegungsdaten'!D:D),3)</f>
        <v>0</v>
      </c>
      <c r="V1879" s="259">
        <f>ROUND(SUMIF('DV-Bewegungsdaten'!B:B,A1879,'DV-Bewegungsdaten'!E:E),5)</f>
        <v>0</v>
      </c>
      <c r="X1879" s="444"/>
      <c r="Y1879" s="444"/>
      <c r="AK1879" s="305"/>
    </row>
    <row r="1880" spans="1:37" ht="15" customHeight="1" x14ac:dyDescent="0.25">
      <c r="A1880" s="103" t="s">
        <v>2831</v>
      </c>
      <c r="B1880" s="101" t="s">
        <v>2068</v>
      </c>
      <c r="C1880" s="101" t="s">
        <v>3992</v>
      </c>
      <c r="D1880" s="101" t="s">
        <v>2570</v>
      </c>
      <c r="E1880" s="101" t="s">
        <v>2536</v>
      </c>
      <c r="F1880" s="102">
        <v>20.57</v>
      </c>
      <c r="G1880" s="102">
        <v>20.77</v>
      </c>
      <c r="H1880" s="102">
        <v>16.46</v>
      </c>
      <c r="I1880" s="102"/>
      <c r="J1880" s="445"/>
      <c r="K1880" s="258">
        <f>ROUND(SUMIF('VGT-Bewegungsdaten'!B:B,A1880,'VGT-Bewegungsdaten'!D:D),3)</f>
        <v>0</v>
      </c>
      <c r="L1880" s="259">
        <f>ROUND(SUMIF('VGT-Bewegungsdaten'!B:B,$A1880,'VGT-Bewegungsdaten'!E:E),5)</f>
        <v>0</v>
      </c>
      <c r="N1880" s="298" t="s">
        <v>4918</v>
      </c>
      <c r="O1880" s="298" t="s">
        <v>4925</v>
      </c>
      <c r="P1880" s="261">
        <f>ROUND(SUMIF('AV-Bewegungsdaten'!B:B,A1880,'AV-Bewegungsdaten'!D:D),3)</f>
        <v>0</v>
      </c>
      <c r="Q1880" s="259">
        <f>ROUND(SUMIF('AV-Bewegungsdaten'!B:B,$A1880,'AV-Bewegungsdaten'!E:E),5)</f>
        <v>0</v>
      </c>
      <c r="S1880" s="444"/>
      <c r="T1880" s="444"/>
      <c r="U1880" s="261">
        <f>ROUND(SUMIF('DV-Bewegungsdaten'!B:B,A1880,'DV-Bewegungsdaten'!D:D),3)</f>
        <v>0</v>
      </c>
      <c r="V1880" s="259">
        <f>ROUND(SUMIF('DV-Bewegungsdaten'!B:B,A1880,'DV-Bewegungsdaten'!E:E),5)</f>
        <v>0</v>
      </c>
      <c r="X1880" s="444"/>
      <c r="Y1880" s="444"/>
      <c r="AK1880" s="305"/>
    </row>
    <row r="1881" spans="1:37" ht="15" customHeight="1" x14ac:dyDescent="0.25">
      <c r="A1881" s="103" t="s">
        <v>3573</v>
      </c>
      <c r="B1881" s="101" t="s">
        <v>2068</v>
      </c>
      <c r="C1881" s="101" t="s">
        <v>3992</v>
      </c>
      <c r="D1881" s="101" t="s">
        <v>3311</v>
      </c>
      <c r="E1881" s="101" t="s">
        <v>3279</v>
      </c>
      <c r="F1881" s="102">
        <v>19.54</v>
      </c>
      <c r="G1881" s="102">
        <v>19.739999999999998</v>
      </c>
      <c r="H1881" s="102">
        <v>15.63</v>
      </c>
      <c r="I1881" s="102"/>
      <c r="J1881" s="445"/>
      <c r="K1881" s="258">
        <f>ROUND(SUMIF('VGT-Bewegungsdaten'!B:B,A1881,'VGT-Bewegungsdaten'!D:D),3)</f>
        <v>0</v>
      </c>
      <c r="L1881" s="259">
        <f>ROUND(SUMIF('VGT-Bewegungsdaten'!B:B,$A1881,'VGT-Bewegungsdaten'!E:E),5)</f>
        <v>0</v>
      </c>
      <c r="N1881" s="298" t="s">
        <v>4918</v>
      </c>
      <c r="O1881" s="298" t="s">
        <v>4925</v>
      </c>
      <c r="P1881" s="261">
        <f>ROUND(SUMIF('AV-Bewegungsdaten'!B:B,A1881,'AV-Bewegungsdaten'!D:D),3)</f>
        <v>0</v>
      </c>
      <c r="Q1881" s="259">
        <f>ROUND(SUMIF('AV-Bewegungsdaten'!B:B,$A1881,'AV-Bewegungsdaten'!E:E),5)</f>
        <v>0</v>
      </c>
      <c r="S1881" s="444"/>
      <c r="T1881" s="444"/>
      <c r="U1881" s="261">
        <f>ROUND(SUMIF('DV-Bewegungsdaten'!B:B,A1881,'DV-Bewegungsdaten'!D:D),3)</f>
        <v>0</v>
      </c>
      <c r="V1881" s="259">
        <f>ROUND(SUMIF('DV-Bewegungsdaten'!B:B,A1881,'DV-Bewegungsdaten'!E:E),5)</f>
        <v>0</v>
      </c>
      <c r="X1881" s="444"/>
      <c r="Y1881" s="444"/>
      <c r="AK1881" s="305"/>
    </row>
    <row r="1882" spans="1:37" ht="15" customHeight="1" x14ac:dyDescent="0.25">
      <c r="A1882" s="103" t="s">
        <v>3574</v>
      </c>
      <c r="B1882" s="101" t="s">
        <v>2068</v>
      </c>
      <c r="C1882" s="101" t="s">
        <v>3992</v>
      </c>
      <c r="D1882" s="101" t="s">
        <v>3313</v>
      </c>
      <c r="E1882" s="101" t="s">
        <v>3279</v>
      </c>
      <c r="F1882" s="102">
        <v>20.54</v>
      </c>
      <c r="G1882" s="102">
        <v>20.74</v>
      </c>
      <c r="H1882" s="102">
        <v>16.43</v>
      </c>
      <c r="I1882" s="102"/>
      <c r="J1882" s="445"/>
      <c r="K1882" s="258">
        <f>ROUND(SUMIF('VGT-Bewegungsdaten'!B:B,A1882,'VGT-Bewegungsdaten'!D:D),3)</f>
        <v>0</v>
      </c>
      <c r="L1882" s="259">
        <f>ROUND(SUMIF('VGT-Bewegungsdaten'!B:B,$A1882,'VGT-Bewegungsdaten'!E:E),5)</f>
        <v>0</v>
      </c>
      <c r="N1882" s="298" t="s">
        <v>4918</v>
      </c>
      <c r="O1882" s="298" t="s">
        <v>4925</v>
      </c>
      <c r="P1882" s="261">
        <f>ROUND(SUMIF('AV-Bewegungsdaten'!B:B,A1882,'AV-Bewegungsdaten'!D:D),3)</f>
        <v>0</v>
      </c>
      <c r="Q1882" s="259">
        <f>ROUND(SUMIF('AV-Bewegungsdaten'!B:B,$A1882,'AV-Bewegungsdaten'!E:E),5)</f>
        <v>0</v>
      </c>
      <c r="S1882" s="444"/>
      <c r="T1882" s="444"/>
      <c r="U1882" s="261">
        <f>ROUND(SUMIF('DV-Bewegungsdaten'!B:B,A1882,'DV-Bewegungsdaten'!D:D),3)</f>
        <v>0</v>
      </c>
      <c r="V1882" s="259">
        <f>ROUND(SUMIF('DV-Bewegungsdaten'!B:B,A1882,'DV-Bewegungsdaten'!E:E),5)</f>
        <v>0</v>
      </c>
      <c r="X1882" s="444"/>
      <c r="Y1882" s="444"/>
      <c r="AK1882" s="305"/>
    </row>
    <row r="1883" spans="1:37" ht="15" customHeight="1" x14ac:dyDescent="0.25">
      <c r="A1883" s="103" t="s">
        <v>4336</v>
      </c>
      <c r="B1883" s="101" t="s">
        <v>2068</v>
      </c>
      <c r="C1883" s="101" t="s">
        <v>3992</v>
      </c>
      <c r="D1883" s="101" t="s">
        <v>4072</v>
      </c>
      <c r="E1883" s="101" t="s">
        <v>4040</v>
      </c>
      <c r="F1883" s="102">
        <v>19.509999999999998</v>
      </c>
      <c r="G1883" s="102">
        <v>19.709999999999997</v>
      </c>
      <c r="H1883" s="102">
        <v>15.61</v>
      </c>
      <c r="I1883" s="102"/>
      <c r="J1883" s="445"/>
      <c r="K1883" s="258">
        <f>ROUND(SUMIF('VGT-Bewegungsdaten'!B:B,A1883,'VGT-Bewegungsdaten'!D:D),3)</f>
        <v>0</v>
      </c>
      <c r="L1883" s="259">
        <f>ROUND(SUMIF('VGT-Bewegungsdaten'!B:B,$A1883,'VGT-Bewegungsdaten'!E:E),5)</f>
        <v>0</v>
      </c>
      <c r="N1883" s="298" t="s">
        <v>4918</v>
      </c>
      <c r="O1883" s="298" t="s">
        <v>4925</v>
      </c>
      <c r="P1883" s="261">
        <f>ROUND(SUMIF('AV-Bewegungsdaten'!B:B,A1883,'AV-Bewegungsdaten'!D:D),3)</f>
        <v>0</v>
      </c>
      <c r="Q1883" s="259">
        <f>ROUND(SUMIF('AV-Bewegungsdaten'!B:B,$A1883,'AV-Bewegungsdaten'!E:E),5)</f>
        <v>0</v>
      </c>
      <c r="S1883" s="444"/>
      <c r="T1883" s="444"/>
      <c r="U1883" s="261">
        <f>ROUND(SUMIF('DV-Bewegungsdaten'!B:B,A1883,'DV-Bewegungsdaten'!D:D),3)</f>
        <v>0</v>
      </c>
      <c r="V1883" s="259">
        <f>ROUND(SUMIF('DV-Bewegungsdaten'!B:B,A1883,'DV-Bewegungsdaten'!E:E),5)</f>
        <v>0</v>
      </c>
      <c r="X1883" s="444"/>
      <c r="Y1883" s="444"/>
      <c r="AK1883" s="305"/>
    </row>
    <row r="1884" spans="1:37" ht="15" customHeight="1" x14ac:dyDescent="0.25">
      <c r="A1884" s="103" t="s">
        <v>4337</v>
      </c>
      <c r="B1884" s="101" t="s">
        <v>2068</v>
      </c>
      <c r="C1884" s="101" t="s">
        <v>3992</v>
      </c>
      <c r="D1884" s="101" t="s">
        <v>4074</v>
      </c>
      <c r="E1884" s="101" t="s">
        <v>4040</v>
      </c>
      <c r="F1884" s="102">
        <v>20.509999999999998</v>
      </c>
      <c r="G1884" s="102">
        <v>20.709999999999997</v>
      </c>
      <c r="H1884" s="102">
        <v>16.41</v>
      </c>
      <c r="I1884" s="102"/>
      <c r="J1884" s="445"/>
      <c r="K1884" s="258">
        <f>ROUND(SUMIF('VGT-Bewegungsdaten'!B:B,A1884,'VGT-Bewegungsdaten'!D:D),3)</f>
        <v>0</v>
      </c>
      <c r="L1884" s="259">
        <f>ROUND(SUMIF('VGT-Bewegungsdaten'!B:B,$A1884,'VGT-Bewegungsdaten'!E:E),5)</f>
        <v>0</v>
      </c>
      <c r="N1884" s="298" t="s">
        <v>4918</v>
      </c>
      <c r="O1884" s="298" t="s">
        <v>4925</v>
      </c>
      <c r="P1884" s="261">
        <f>ROUND(SUMIF('AV-Bewegungsdaten'!B:B,A1884,'AV-Bewegungsdaten'!D:D),3)</f>
        <v>0</v>
      </c>
      <c r="Q1884" s="259">
        <f>ROUND(SUMIF('AV-Bewegungsdaten'!B:B,$A1884,'AV-Bewegungsdaten'!E:E),5)</f>
        <v>0</v>
      </c>
      <c r="S1884" s="444"/>
      <c r="T1884" s="444"/>
      <c r="U1884" s="261">
        <f>ROUND(SUMIF('DV-Bewegungsdaten'!B:B,A1884,'DV-Bewegungsdaten'!D:D),3)</f>
        <v>0</v>
      </c>
      <c r="V1884" s="259">
        <f>ROUND(SUMIF('DV-Bewegungsdaten'!B:B,A1884,'DV-Bewegungsdaten'!E:E),5)</f>
        <v>0</v>
      </c>
      <c r="X1884" s="444"/>
      <c r="Y1884" s="444"/>
      <c r="AK1884" s="305"/>
    </row>
    <row r="1885" spans="1:37" ht="15" customHeight="1" x14ac:dyDescent="0.25">
      <c r="A1885" s="103" t="s">
        <v>455</v>
      </c>
      <c r="B1885" s="101" t="s">
        <v>2068</v>
      </c>
      <c r="C1885" s="101" t="s">
        <v>3992</v>
      </c>
      <c r="D1885" s="101" t="s">
        <v>231</v>
      </c>
      <c r="E1885" s="101" t="s">
        <v>1533</v>
      </c>
      <c r="F1885" s="102">
        <v>19.600000000000001</v>
      </c>
      <c r="G1885" s="102">
        <v>19.8</v>
      </c>
      <c r="H1885" s="102">
        <v>15.68</v>
      </c>
      <c r="I1885" s="102"/>
      <c r="J1885" s="445"/>
      <c r="K1885" s="258">
        <f>ROUND(SUMIF('VGT-Bewegungsdaten'!B:B,A1885,'VGT-Bewegungsdaten'!D:D),3)</f>
        <v>0</v>
      </c>
      <c r="L1885" s="259">
        <f>ROUND(SUMIF('VGT-Bewegungsdaten'!B:B,$A1885,'VGT-Bewegungsdaten'!E:E),5)</f>
        <v>0</v>
      </c>
      <c r="N1885" s="298" t="s">
        <v>4918</v>
      </c>
      <c r="O1885" s="298" t="s">
        <v>4925</v>
      </c>
      <c r="P1885" s="261">
        <f>ROUND(SUMIF('AV-Bewegungsdaten'!B:B,A1885,'AV-Bewegungsdaten'!D:D),3)</f>
        <v>0</v>
      </c>
      <c r="Q1885" s="259">
        <f>ROUND(SUMIF('AV-Bewegungsdaten'!B:B,$A1885,'AV-Bewegungsdaten'!E:E),5)</f>
        <v>0</v>
      </c>
      <c r="S1885" s="444"/>
      <c r="T1885" s="444"/>
      <c r="U1885" s="261">
        <f>ROUND(SUMIF('DV-Bewegungsdaten'!B:B,A1885,'DV-Bewegungsdaten'!D:D),3)</f>
        <v>0</v>
      </c>
      <c r="V1885" s="259">
        <f>ROUND(SUMIF('DV-Bewegungsdaten'!B:B,A1885,'DV-Bewegungsdaten'!E:E),5)</f>
        <v>0</v>
      </c>
      <c r="X1885" s="444"/>
      <c r="Y1885" s="444"/>
      <c r="AK1885" s="305"/>
    </row>
    <row r="1886" spans="1:37" ht="15" customHeight="1" x14ac:dyDescent="0.25">
      <c r="A1886" s="103" t="s">
        <v>459</v>
      </c>
      <c r="B1886" s="101" t="s">
        <v>2068</v>
      </c>
      <c r="C1886" s="101" t="s">
        <v>3992</v>
      </c>
      <c r="D1886" s="101" t="s">
        <v>237</v>
      </c>
      <c r="E1886" s="101" t="s">
        <v>1533</v>
      </c>
      <c r="F1886" s="102">
        <v>20.6</v>
      </c>
      <c r="G1886" s="102">
        <v>20.8</v>
      </c>
      <c r="H1886" s="102">
        <v>16.48</v>
      </c>
      <c r="I1886" s="102"/>
      <c r="J1886" s="445"/>
      <c r="K1886" s="258">
        <f>ROUND(SUMIF('VGT-Bewegungsdaten'!B:B,A1886,'VGT-Bewegungsdaten'!D:D),3)</f>
        <v>0</v>
      </c>
      <c r="L1886" s="259">
        <f>ROUND(SUMIF('VGT-Bewegungsdaten'!B:B,$A1886,'VGT-Bewegungsdaten'!E:E),5)</f>
        <v>0</v>
      </c>
      <c r="N1886" s="298" t="s">
        <v>4918</v>
      </c>
      <c r="O1886" s="298" t="s">
        <v>4925</v>
      </c>
      <c r="P1886" s="261">
        <f>ROUND(SUMIF('AV-Bewegungsdaten'!B:B,A1886,'AV-Bewegungsdaten'!D:D),3)</f>
        <v>0</v>
      </c>
      <c r="Q1886" s="259">
        <f>ROUND(SUMIF('AV-Bewegungsdaten'!B:B,$A1886,'AV-Bewegungsdaten'!E:E),5)</f>
        <v>0</v>
      </c>
      <c r="S1886" s="444"/>
      <c r="T1886" s="444"/>
      <c r="U1886" s="261">
        <f>ROUND(SUMIF('DV-Bewegungsdaten'!B:B,A1886,'DV-Bewegungsdaten'!D:D),3)</f>
        <v>0</v>
      </c>
      <c r="V1886" s="259">
        <f>ROUND(SUMIF('DV-Bewegungsdaten'!B:B,A1886,'DV-Bewegungsdaten'!E:E),5)</f>
        <v>0</v>
      </c>
      <c r="X1886" s="444"/>
      <c r="Y1886" s="444"/>
      <c r="AK1886" s="305"/>
    </row>
    <row r="1887" spans="1:37" ht="15" customHeight="1" x14ac:dyDescent="0.25">
      <c r="A1887" s="103" t="s">
        <v>454</v>
      </c>
      <c r="B1887" s="101" t="s">
        <v>2068</v>
      </c>
      <c r="C1887" s="101" t="s">
        <v>3992</v>
      </c>
      <c r="D1887" s="101" t="s">
        <v>1983</v>
      </c>
      <c r="E1887" s="101" t="s">
        <v>2446</v>
      </c>
      <c r="F1887" s="102">
        <v>18.600000000000001</v>
      </c>
      <c r="G1887" s="102">
        <v>18.8</v>
      </c>
      <c r="H1887" s="102">
        <v>14.88</v>
      </c>
      <c r="I1887" s="102"/>
      <c r="J1887" s="445"/>
      <c r="K1887" s="258">
        <f>ROUND(SUMIF('VGT-Bewegungsdaten'!B:B,A1887,'VGT-Bewegungsdaten'!D:D),3)</f>
        <v>0</v>
      </c>
      <c r="L1887" s="259">
        <f>ROUND(SUMIF('VGT-Bewegungsdaten'!B:B,$A1887,'VGT-Bewegungsdaten'!E:E),5)</f>
        <v>0</v>
      </c>
      <c r="N1887" s="298" t="s">
        <v>4918</v>
      </c>
      <c r="O1887" s="298" t="s">
        <v>4925</v>
      </c>
      <c r="P1887" s="261">
        <f>ROUND(SUMIF('AV-Bewegungsdaten'!B:B,A1887,'AV-Bewegungsdaten'!D:D),3)</f>
        <v>0</v>
      </c>
      <c r="Q1887" s="259">
        <f>ROUND(SUMIF('AV-Bewegungsdaten'!B:B,$A1887,'AV-Bewegungsdaten'!E:E),5)</f>
        <v>0</v>
      </c>
      <c r="S1887" s="444"/>
      <c r="T1887" s="444"/>
      <c r="U1887" s="261">
        <f>ROUND(SUMIF('DV-Bewegungsdaten'!B:B,A1887,'DV-Bewegungsdaten'!D:D),3)</f>
        <v>0</v>
      </c>
      <c r="V1887" s="259">
        <f>ROUND(SUMIF('DV-Bewegungsdaten'!B:B,A1887,'DV-Bewegungsdaten'!E:E),5)</f>
        <v>0</v>
      </c>
      <c r="X1887" s="444"/>
      <c r="Y1887" s="444"/>
      <c r="AK1887" s="305"/>
    </row>
    <row r="1888" spans="1:37" ht="15" customHeight="1" x14ac:dyDescent="0.25">
      <c r="A1888" s="103" t="s">
        <v>458</v>
      </c>
      <c r="B1888" s="101" t="s">
        <v>2068</v>
      </c>
      <c r="C1888" s="101" t="s">
        <v>3992</v>
      </c>
      <c r="D1888" s="101" t="s">
        <v>1988</v>
      </c>
      <c r="E1888" s="101" t="s">
        <v>2446</v>
      </c>
      <c r="F1888" s="102">
        <v>19.600000000000001</v>
      </c>
      <c r="G1888" s="102">
        <v>19.8</v>
      </c>
      <c r="H1888" s="102">
        <v>15.68</v>
      </c>
      <c r="I1888" s="102"/>
      <c r="J1888" s="445"/>
      <c r="K1888" s="258">
        <f>ROUND(SUMIF('VGT-Bewegungsdaten'!B:B,A1888,'VGT-Bewegungsdaten'!D:D),3)</f>
        <v>0</v>
      </c>
      <c r="L1888" s="259">
        <f>ROUND(SUMIF('VGT-Bewegungsdaten'!B:B,$A1888,'VGT-Bewegungsdaten'!E:E),5)</f>
        <v>0</v>
      </c>
      <c r="N1888" s="298" t="s">
        <v>4918</v>
      </c>
      <c r="O1888" s="298" t="s">
        <v>4925</v>
      </c>
      <c r="P1888" s="261">
        <f>ROUND(SUMIF('AV-Bewegungsdaten'!B:B,A1888,'AV-Bewegungsdaten'!D:D),3)</f>
        <v>0</v>
      </c>
      <c r="Q1888" s="259">
        <f>ROUND(SUMIF('AV-Bewegungsdaten'!B:B,$A1888,'AV-Bewegungsdaten'!E:E),5)</f>
        <v>0</v>
      </c>
      <c r="S1888" s="444"/>
      <c r="T1888" s="444"/>
      <c r="U1888" s="261">
        <f>ROUND(SUMIF('DV-Bewegungsdaten'!B:B,A1888,'DV-Bewegungsdaten'!D:D),3)</f>
        <v>0</v>
      </c>
      <c r="V1888" s="259">
        <f>ROUND(SUMIF('DV-Bewegungsdaten'!B:B,A1888,'DV-Bewegungsdaten'!E:E),5)</f>
        <v>0</v>
      </c>
      <c r="X1888" s="444"/>
      <c r="Y1888" s="444"/>
      <c r="AK1888" s="305"/>
    </row>
    <row r="1889" spans="1:37" ht="15" customHeight="1" x14ac:dyDescent="0.25">
      <c r="A1889" s="103" t="s">
        <v>457</v>
      </c>
      <c r="B1889" s="101" t="s">
        <v>2068</v>
      </c>
      <c r="C1889" s="101" t="s">
        <v>3992</v>
      </c>
      <c r="D1889" s="101" t="s">
        <v>235</v>
      </c>
      <c r="E1889" s="101" t="s">
        <v>2443</v>
      </c>
      <c r="F1889" s="102">
        <v>17.600000000000001</v>
      </c>
      <c r="G1889" s="102">
        <v>17.8</v>
      </c>
      <c r="H1889" s="102">
        <v>14.08</v>
      </c>
      <c r="I1889" s="102"/>
      <c r="J1889" s="445"/>
      <c r="K1889" s="258">
        <f>ROUND(SUMIF('VGT-Bewegungsdaten'!B:B,A1889,'VGT-Bewegungsdaten'!D:D),3)</f>
        <v>0</v>
      </c>
      <c r="L1889" s="259">
        <f>ROUND(SUMIF('VGT-Bewegungsdaten'!B:B,$A1889,'VGT-Bewegungsdaten'!E:E),5)</f>
        <v>0</v>
      </c>
      <c r="N1889" s="298" t="s">
        <v>4918</v>
      </c>
      <c r="O1889" s="298" t="s">
        <v>4925</v>
      </c>
      <c r="P1889" s="261">
        <f>ROUND(SUMIF('AV-Bewegungsdaten'!B:B,A1889,'AV-Bewegungsdaten'!D:D),3)</f>
        <v>0</v>
      </c>
      <c r="Q1889" s="259">
        <f>ROUND(SUMIF('AV-Bewegungsdaten'!B:B,$A1889,'AV-Bewegungsdaten'!E:E),5)</f>
        <v>0</v>
      </c>
      <c r="S1889" s="444"/>
      <c r="T1889" s="444"/>
      <c r="U1889" s="261">
        <f>ROUND(SUMIF('DV-Bewegungsdaten'!B:B,A1889,'DV-Bewegungsdaten'!D:D),3)</f>
        <v>0</v>
      </c>
      <c r="V1889" s="259">
        <f>ROUND(SUMIF('DV-Bewegungsdaten'!B:B,A1889,'DV-Bewegungsdaten'!E:E),5)</f>
        <v>0</v>
      </c>
      <c r="X1889" s="444"/>
      <c r="Y1889" s="444"/>
      <c r="AK1889" s="305"/>
    </row>
    <row r="1890" spans="1:37" ht="15" customHeight="1" x14ac:dyDescent="0.25">
      <c r="A1890" s="103" t="s">
        <v>442</v>
      </c>
      <c r="B1890" s="101" t="s">
        <v>2068</v>
      </c>
      <c r="C1890" s="101" t="s">
        <v>3992</v>
      </c>
      <c r="D1890" s="101" t="s">
        <v>1960</v>
      </c>
      <c r="E1890" s="101" t="s">
        <v>1536</v>
      </c>
      <c r="F1890" s="102">
        <v>12.6</v>
      </c>
      <c r="G1890" s="102">
        <v>12.799999999999999</v>
      </c>
      <c r="H1890" s="102">
        <v>10.08</v>
      </c>
      <c r="I1890" s="102"/>
      <c r="J1890" s="445"/>
      <c r="K1890" s="258">
        <f>ROUND(SUMIF('VGT-Bewegungsdaten'!B:B,A1890,'VGT-Bewegungsdaten'!D:D),3)</f>
        <v>0</v>
      </c>
      <c r="L1890" s="259">
        <f>ROUND(SUMIF('VGT-Bewegungsdaten'!B:B,$A1890,'VGT-Bewegungsdaten'!E:E),5)</f>
        <v>0</v>
      </c>
      <c r="N1890" s="298" t="s">
        <v>4918</v>
      </c>
      <c r="O1890" s="298" t="s">
        <v>4925</v>
      </c>
      <c r="P1890" s="261">
        <f>ROUND(SUMIF('AV-Bewegungsdaten'!B:B,A1890,'AV-Bewegungsdaten'!D:D),3)</f>
        <v>0</v>
      </c>
      <c r="Q1890" s="259">
        <f>ROUND(SUMIF('AV-Bewegungsdaten'!B:B,$A1890,'AV-Bewegungsdaten'!E:E),5)</f>
        <v>0</v>
      </c>
      <c r="S1890" s="444"/>
      <c r="T1890" s="444"/>
      <c r="U1890" s="261">
        <f>ROUND(SUMIF('DV-Bewegungsdaten'!B:B,A1890,'DV-Bewegungsdaten'!D:D),3)</f>
        <v>0</v>
      </c>
      <c r="V1890" s="259">
        <f>ROUND(SUMIF('DV-Bewegungsdaten'!B:B,A1890,'DV-Bewegungsdaten'!E:E),5)</f>
        <v>0</v>
      </c>
      <c r="X1890" s="444"/>
      <c r="Y1890" s="444"/>
      <c r="AK1890" s="305"/>
    </row>
    <row r="1891" spans="1:37" ht="15" customHeight="1" x14ac:dyDescent="0.25">
      <c r="A1891" s="103" t="s">
        <v>446</v>
      </c>
      <c r="B1891" s="101" t="s">
        <v>2068</v>
      </c>
      <c r="C1891" s="101" t="s">
        <v>3992</v>
      </c>
      <c r="D1891" s="101" t="s">
        <v>1968</v>
      </c>
      <c r="E1891" s="101" t="s">
        <v>1536</v>
      </c>
      <c r="F1891" s="102">
        <v>13.6</v>
      </c>
      <c r="G1891" s="102">
        <v>13.799999999999999</v>
      </c>
      <c r="H1891" s="102">
        <v>10.88</v>
      </c>
      <c r="I1891" s="102"/>
      <c r="J1891" s="445"/>
      <c r="K1891" s="258">
        <f>ROUND(SUMIF('VGT-Bewegungsdaten'!B:B,A1891,'VGT-Bewegungsdaten'!D:D),3)</f>
        <v>0</v>
      </c>
      <c r="L1891" s="259">
        <f>ROUND(SUMIF('VGT-Bewegungsdaten'!B:B,$A1891,'VGT-Bewegungsdaten'!E:E),5)</f>
        <v>0</v>
      </c>
      <c r="N1891" s="298" t="s">
        <v>4918</v>
      </c>
      <c r="O1891" s="298" t="s">
        <v>4925</v>
      </c>
      <c r="P1891" s="261">
        <f>ROUND(SUMIF('AV-Bewegungsdaten'!B:B,A1891,'AV-Bewegungsdaten'!D:D),3)</f>
        <v>0</v>
      </c>
      <c r="Q1891" s="259">
        <f>ROUND(SUMIF('AV-Bewegungsdaten'!B:B,$A1891,'AV-Bewegungsdaten'!E:E),5)</f>
        <v>0</v>
      </c>
      <c r="S1891" s="444"/>
      <c r="T1891" s="444"/>
      <c r="U1891" s="261">
        <f>ROUND(SUMIF('DV-Bewegungsdaten'!B:B,A1891,'DV-Bewegungsdaten'!D:D),3)</f>
        <v>0</v>
      </c>
      <c r="V1891" s="259">
        <f>ROUND(SUMIF('DV-Bewegungsdaten'!B:B,A1891,'DV-Bewegungsdaten'!E:E),5)</f>
        <v>0</v>
      </c>
      <c r="X1891" s="444"/>
      <c r="Y1891" s="444"/>
      <c r="AK1891" s="305"/>
    </row>
    <row r="1892" spans="1:37" ht="15" customHeight="1" x14ac:dyDescent="0.25">
      <c r="A1892" s="103" t="s">
        <v>2826</v>
      </c>
      <c r="B1892" s="101" t="s">
        <v>2068</v>
      </c>
      <c r="C1892" s="101" t="s">
        <v>3992</v>
      </c>
      <c r="D1892" s="101" t="s">
        <v>2693</v>
      </c>
      <c r="E1892" s="101" t="s">
        <v>2536</v>
      </c>
      <c r="F1892" s="102">
        <v>12.57</v>
      </c>
      <c r="G1892" s="102">
        <v>12.77</v>
      </c>
      <c r="H1892" s="102">
        <v>10.06</v>
      </c>
      <c r="I1892" s="102"/>
      <c r="J1892" s="445"/>
      <c r="K1892" s="258">
        <f>ROUND(SUMIF('VGT-Bewegungsdaten'!B:B,A1892,'VGT-Bewegungsdaten'!D:D),3)</f>
        <v>0</v>
      </c>
      <c r="L1892" s="259">
        <f>ROUND(SUMIF('VGT-Bewegungsdaten'!B:B,$A1892,'VGT-Bewegungsdaten'!E:E),5)</f>
        <v>0</v>
      </c>
      <c r="N1892" s="298" t="s">
        <v>4918</v>
      </c>
      <c r="O1892" s="298" t="s">
        <v>4925</v>
      </c>
      <c r="P1892" s="261">
        <f>ROUND(SUMIF('AV-Bewegungsdaten'!B:B,A1892,'AV-Bewegungsdaten'!D:D),3)</f>
        <v>0</v>
      </c>
      <c r="Q1892" s="259">
        <f>ROUND(SUMIF('AV-Bewegungsdaten'!B:B,$A1892,'AV-Bewegungsdaten'!E:E),5)</f>
        <v>0</v>
      </c>
      <c r="S1892" s="444"/>
      <c r="T1892" s="444"/>
      <c r="U1892" s="261">
        <f>ROUND(SUMIF('DV-Bewegungsdaten'!B:B,A1892,'DV-Bewegungsdaten'!D:D),3)</f>
        <v>0</v>
      </c>
      <c r="V1892" s="259">
        <f>ROUND(SUMIF('DV-Bewegungsdaten'!B:B,A1892,'DV-Bewegungsdaten'!E:E),5)</f>
        <v>0</v>
      </c>
      <c r="X1892" s="444"/>
      <c r="Y1892" s="444"/>
      <c r="AK1892" s="305"/>
    </row>
    <row r="1893" spans="1:37" ht="15" customHeight="1" x14ac:dyDescent="0.25">
      <c r="A1893" s="103" t="s">
        <v>2827</v>
      </c>
      <c r="B1893" s="101" t="s">
        <v>2068</v>
      </c>
      <c r="C1893" s="101" t="s">
        <v>3992</v>
      </c>
      <c r="D1893" s="101" t="s">
        <v>2695</v>
      </c>
      <c r="E1893" s="101" t="s">
        <v>2536</v>
      </c>
      <c r="F1893" s="102">
        <v>13.57</v>
      </c>
      <c r="G1893" s="102">
        <v>13.77</v>
      </c>
      <c r="H1893" s="102">
        <v>10.86</v>
      </c>
      <c r="I1893" s="102"/>
      <c r="J1893" s="445"/>
      <c r="K1893" s="258">
        <f>ROUND(SUMIF('VGT-Bewegungsdaten'!B:B,A1893,'VGT-Bewegungsdaten'!D:D),3)</f>
        <v>0</v>
      </c>
      <c r="L1893" s="259">
        <f>ROUND(SUMIF('VGT-Bewegungsdaten'!B:B,$A1893,'VGT-Bewegungsdaten'!E:E),5)</f>
        <v>0</v>
      </c>
      <c r="N1893" s="298" t="s">
        <v>4918</v>
      </c>
      <c r="O1893" s="298" t="s">
        <v>4925</v>
      </c>
      <c r="P1893" s="261">
        <f>ROUND(SUMIF('AV-Bewegungsdaten'!B:B,A1893,'AV-Bewegungsdaten'!D:D),3)</f>
        <v>0</v>
      </c>
      <c r="Q1893" s="259">
        <f>ROUND(SUMIF('AV-Bewegungsdaten'!B:B,$A1893,'AV-Bewegungsdaten'!E:E),5)</f>
        <v>0</v>
      </c>
      <c r="S1893" s="444"/>
      <c r="T1893" s="444"/>
      <c r="U1893" s="261">
        <f>ROUND(SUMIF('DV-Bewegungsdaten'!B:B,A1893,'DV-Bewegungsdaten'!D:D),3)</f>
        <v>0</v>
      </c>
      <c r="V1893" s="259">
        <f>ROUND(SUMIF('DV-Bewegungsdaten'!B:B,A1893,'DV-Bewegungsdaten'!E:E),5)</f>
        <v>0</v>
      </c>
      <c r="X1893" s="444"/>
      <c r="Y1893" s="444"/>
      <c r="AK1893" s="305"/>
    </row>
    <row r="1894" spans="1:37" ht="15" customHeight="1" x14ac:dyDescent="0.25">
      <c r="A1894" s="103" t="s">
        <v>3569</v>
      </c>
      <c r="B1894" s="101" t="s">
        <v>2068</v>
      </c>
      <c r="C1894" s="101" t="s">
        <v>3992</v>
      </c>
      <c r="D1894" s="101" t="s">
        <v>3436</v>
      </c>
      <c r="E1894" s="101" t="s">
        <v>3279</v>
      </c>
      <c r="F1894" s="102">
        <v>12.54</v>
      </c>
      <c r="G1894" s="102">
        <v>12.739999999999998</v>
      </c>
      <c r="H1894" s="102">
        <v>10.029999999999999</v>
      </c>
      <c r="I1894" s="102"/>
      <c r="J1894" s="445"/>
      <c r="K1894" s="258">
        <f>ROUND(SUMIF('VGT-Bewegungsdaten'!B:B,A1894,'VGT-Bewegungsdaten'!D:D),3)</f>
        <v>0</v>
      </c>
      <c r="L1894" s="259">
        <f>ROUND(SUMIF('VGT-Bewegungsdaten'!B:B,$A1894,'VGT-Bewegungsdaten'!E:E),5)</f>
        <v>0</v>
      </c>
      <c r="N1894" s="298" t="s">
        <v>4918</v>
      </c>
      <c r="O1894" s="298" t="s">
        <v>4925</v>
      </c>
      <c r="P1894" s="261">
        <f>ROUND(SUMIF('AV-Bewegungsdaten'!B:B,A1894,'AV-Bewegungsdaten'!D:D),3)</f>
        <v>0</v>
      </c>
      <c r="Q1894" s="259">
        <f>ROUND(SUMIF('AV-Bewegungsdaten'!B:B,$A1894,'AV-Bewegungsdaten'!E:E),5)</f>
        <v>0</v>
      </c>
      <c r="S1894" s="444"/>
      <c r="T1894" s="444"/>
      <c r="U1894" s="261">
        <f>ROUND(SUMIF('DV-Bewegungsdaten'!B:B,A1894,'DV-Bewegungsdaten'!D:D),3)</f>
        <v>0</v>
      </c>
      <c r="V1894" s="259">
        <f>ROUND(SUMIF('DV-Bewegungsdaten'!B:B,A1894,'DV-Bewegungsdaten'!E:E),5)</f>
        <v>0</v>
      </c>
      <c r="X1894" s="444"/>
      <c r="Y1894" s="444"/>
      <c r="AK1894" s="305"/>
    </row>
    <row r="1895" spans="1:37" ht="15" customHeight="1" x14ac:dyDescent="0.25">
      <c r="A1895" s="103" t="s">
        <v>3570</v>
      </c>
      <c r="B1895" s="101" t="s">
        <v>2068</v>
      </c>
      <c r="C1895" s="101" t="s">
        <v>3992</v>
      </c>
      <c r="D1895" s="101" t="s">
        <v>3438</v>
      </c>
      <c r="E1895" s="101" t="s">
        <v>3279</v>
      </c>
      <c r="F1895" s="102">
        <v>13.54</v>
      </c>
      <c r="G1895" s="102">
        <v>13.739999999999998</v>
      </c>
      <c r="H1895" s="102">
        <v>10.83</v>
      </c>
      <c r="I1895" s="102"/>
      <c r="J1895" s="445"/>
      <c r="K1895" s="258">
        <f>ROUND(SUMIF('VGT-Bewegungsdaten'!B:B,A1895,'VGT-Bewegungsdaten'!D:D),3)</f>
        <v>0</v>
      </c>
      <c r="L1895" s="259">
        <f>ROUND(SUMIF('VGT-Bewegungsdaten'!B:B,$A1895,'VGT-Bewegungsdaten'!E:E),5)</f>
        <v>0</v>
      </c>
      <c r="N1895" s="298" t="s">
        <v>4918</v>
      </c>
      <c r="O1895" s="298" t="s">
        <v>4925</v>
      </c>
      <c r="P1895" s="261">
        <f>ROUND(SUMIF('AV-Bewegungsdaten'!B:B,A1895,'AV-Bewegungsdaten'!D:D),3)</f>
        <v>0</v>
      </c>
      <c r="Q1895" s="259">
        <f>ROUND(SUMIF('AV-Bewegungsdaten'!B:B,$A1895,'AV-Bewegungsdaten'!E:E),5)</f>
        <v>0</v>
      </c>
      <c r="S1895" s="444"/>
      <c r="T1895" s="444"/>
      <c r="U1895" s="261">
        <f>ROUND(SUMIF('DV-Bewegungsdaten'!B:B,A1895,'DV-Bewegungsdaten'!D:D),3)</f>
        <v>0</v>
      </c>
      <c r="V1895" s="259">
        <f>ROUND(SUMIF('DV-Bewegungsdaten'!B:B,A1895,'DV-Bewegungsdaten'!E:E),5)</f>
        <v>0</v>
      </c>
      <c r="X1895" s="444"/>
      <c r="Y1895" s="444"/>
      <c r="AK1895" s="305"/>
    </row>
    <row r="1896" spans="1:37" ht="15" customHeight="1" x14ac:dyDescent="0.25">
      <c r="A1896" s="103" t="s">
        <v>4332</v>
      </c>
      <c r="B1896" s="101" t="s">
        <v>2068</v>
      </c>
      <c r="C1896" s="101" t="s">
        <v>3992</v>
      </c>
      <c r="D1896" s="101" t="s">
        <v>4198</v>
      </c>
      <c r="E1896" s="101" t="s">
        <v>4040</v>
      </c>
      <c r="F1896" s="102">
        <v>12.51</v>
      </c>
      <c r="G1896" s="102">
        <v>12.709999999999999</v>
      </c>
      <c r="H1896" s="102">
        <v>10.01</v>
      </c>
      <c r="I1896" s="102"/>
      <c r="J1896" s="445"/>
      <c r="K1896" s="258">
        <f>ROUND(SUMIF('VGT-Bewegungsdaten'!B:B,A1896,'VGT-Bewegungsdaten'!D:D),3)</f>
        <v>0</v>
      </c>
      <c r="L1896" s="259">
        <f>ROUND(SUMIF('VGT-Bewegungsdaten'!B:B,$A1896,'VGT-Bewegungsdaten'!E:E),5)</f>
        <v>0</v>
      </c>
      <c r="N1896" s="298" t="s">
        <v>4918</v>
      </c>
      <c r="O1896" s="298" t="s">
        <v>4925</v>
      </c>
      <c r="P1896" s="261">
        <f>ROUND(SUMIF('AV-Bewegungsdaten'!B:B,A1896,'AV-Bewegungsdaten'!D:D),3)</f>
        <v>0</v>
      </c>
      <c r="Q1896" s="259">
        <f>ROUND(SUMIF('AV-Bewegungsdaten'!B:B,$A1896,'AV-Bewegungsdaten'!E:E),5)</f>
        <v>0</v>
      </c>
      <c r="S1896" s="444"/>
      <c r="T1896" s="444"/>
      <c r="U1896" s="261">
        <f>ROUND(SUMIF('DV-Bewegungsdaten'!B:B,A1896,'DV-Bewegungsdaten'!D:D),3)</f>
        <v>0</v>
      </c>
      <c r="V1896" s="259">
        <f>ROUND(SUMIF('DV-Bewegungsdaten'!B:B,A1896,'DV-Bewegungsdaten'!E:E),5)</f>
        <v>0</v>
      </c>
      <c r="X1896" s="444"/>
      <c r="Y1896" s="444"/>
      <c r="AK1896" s="305"/>
    </row>
    <row r="1897" spans="1:37" ht="15" customHeight="1" x14ac:dyDescent="0.25">
      <c r="A1897" s="103" t="s">
        <v>4333</v>
      </c>
      <c r="B1897" s="101" t="s">
        <v>2068</v>
      </c>
      <c r="C1897" s="101" t="s">
        <v>3992</v>
      </c>
      <c r="D1897" s="101" t="s">
        <v>4200</v>
      </c>
      <c r="E1897" s="101" t="s">
        <v>4040</v>
      </c>
      <c r="F1897" s="102">
        <v>13.51</v>
      </c>
      <c r="G1897" s="102">
        <v>13.709999999999999</v>
      </c>
      <c r="H1897" s="102">
        <v>10.81</v>
      </c>
      <c r="I1897" s="102"/>
      <c r="J1897" s="445"/>
      <c r="K1897" s="258">
        <f>ROUND(SUMIF('VGT-Bewegungsdaten'!B:B,A1897,'VGT-Bewegungsdaten'!D:D),3)</f>
        <v>0</v>
      </c>
      <c r="L1897" s="259">
        <f>ROUND(SUMIF('VGT-Bewegungsdaten'!B:B,$A1897,'VGT-Bewegungsdaten'!E:E),5)</f>
        <v>0</v>
      </c>
      <c r="N1897" s="298" t="s">
        <v>4918</v>
      </c>
      <c r="O1897" s="298" t="s">
        <v>4925</v>
      </c>
      <c r="P1897" s="261">
        <f>ROUND(SUMIF('AV-Bewegungsdaten'!B:B,A1897,'AV-Bewegungsdaten'!D:D),3)</f>
        <v>0</v>
      </c>
      <c r="Q1897" s="259">
        <f>ROUND(SUMIF('AV-Bewegungsdaten'!B:B,$A1897,'AV-Bewegungsdaten'!E:E),5)</f>
        <v>0</v>
      </c>
      <c r="S1897" s="444"/>
      <c r="T1897" s="444"/>
      <c r="U1897" s="261">
        <f>ROUND(SUMIF('DV-Bewegungsdaten'!B:B,A1897,'DV-Bewegungsdaten'!D:D),3)</f>
        <v>0</v>
      </c>
      <c r="V1897" s="259">
        <f>ROUND(SUMIF('DV-Bewegungsdaten'!B:B,A1897,'DV-Bewegungsdaten'!E:E),5)</f>
        <v>0</v>
      </c>
      <c r="X1897" s="444"/>
      <c r="Y1897" s="444"/>
      <c r="AK1897" s="305"/>
    </row>
    <row r="1898" spans="1:37" ht="15" customHeight="1" x14ac:dyDescent="0.25">
      <c r="A1898" s="103" t="s">
        <v>5290</v>
      </c>
      <c r="B1898" s="101" t="s">
        <v>2068</v>
      </c>
      <c r="C1898" s="101" t="s">
        <v>3992</v>
      </c>
      <c r="D1898" s="101" t="s">
        <v>5291</v>
      </c>
      <c r="E1898" s="101" t="s">
        <v>4983</v>
      </c>
      <c r="F1898" s="102">
        <v>12.48</v>
      </c>
      <c r="G1898" s="102">
        <v>12.68</v>
      </c>
      <c r="H1898" s="102">
        <v>9.98</v>
      </c>
      <c r="I1898" s="102"/>
      <c r="J1898" s="445"/>
      <c r="K1898" s="258">
        <f>ROUND(SUMIF('VGT-Bewegungsdaten'!B:B,A1898,'VGT-Bewegungsdaten'!D:D),3)</f>
        <v>0</v>
      </c>
      <c r="L1898" s="259">
        <f>ROUND(SUMIF('VGT-Bewegungsdaten'!B:B,$A1898,'VGT-Bewegungsdaten'!E:E),5)</f>
        <v>0</v>
      </c>
      <c r="N1898" s="298" t="s">
        <v>4918</v>
      </c>
      <c r="O1898" s="298" t="s">
        <v>4925</v>
      </c>
      <c r="P1898" s="261">
        <f>ROUND(SUMIF('AV-Bewegungsdaten'!B:B,A1898,'AV-Bewegungsdaten'!D:D),3)</f>
        <v>0</v>
      </c>
      <c r="Q1898" s="259">
        <f>ROUND(SUMIF('AV-Bewegungsdaten'!B:B,$A1898,'AV-Bewegungsdaten'!E:E),5)</f>
        <v>0</v>
      </c>
      <c r="S1898" s="444"/>
      <c r="T1898" s="444"/>
      <c r="U1898" s="261">
        <f>ROUND(SUMIF('DV-Bewegungsdaten'!B:B,A1898,'DV-Bewegungsdaten'!D:D),3)</f>
        <v>0</v>
      </c>
      <c r="V1898" s="259">
        <f>ROUND(SUMIF('DV-Bewegungsdaten'!B:B,A1898,'DV-Bewegungsdaten'!E:E),5)</f>
        <v>0</v>
      </c>
      <c r="X1898" s="444"/>
      <c r="Y1898" s="444"/>
      <c r="AK1898" s="305"/>
    </row>
    <row r="1899" spans="1:37" ht="15" customHeight="1" x14ac:dyDescent="0.25">
      <c r="A1899" s="103" t="s">
        <v>441</v>
      </c>
      <c r="B1899" s="101" t="s">
        <v>2068</v>
      </c>
      <c r="C1899" s="101" t="s">
        <v>3992</v>
      </c>
      <c r="D1899" s="101" t="s">
        <v>1958</v>
      </c>
      <c r="E1899" s="101" t="s">
        <v>1533</v>
      </c>
      <c r="F1899" s="102">
        <v>12.6</v>
      </c>
      <c r="G1899" s="102">
        <v>12.799999999999999</v>
      </c>
      <c r="H1899" s="102">
        <v>10.08</v>
      </c>
      <c r="I1899" s="102"/>
      <c r="J1899" s="445"/>
      <c r="K1899" s="258">
        <f>ROUND(SUMIF('VGT-Bewegungsdaten'!B:B,A1899,'VGT-Bewegungsdaten'!D:D),3)</f>
        <v>0</v>
      </c>
      <c r="L1899" s="259">
        <f>ROUND(SUMIF('VGT-Bewegungsdaten'!B:B,$A1899,'VGT-Bewegungsdaten'!E:E),5)</f>
        <v>0</v>
      </c>
      <c r="N1899" s="298" t="s">
        <v>4918</v>
      </c>
      <c r="O1899" s="298" t="s">
        <v>4925</v>
      </c>
      <c r="P1899" s="261">
        <f>ROUND(SUMIF('AV-Bewegungsdaten'!B:B,A1899,'AV-Bewegungsdaten'!D:D),3)</f>
        <v>0</v>
      </c>
      <c r="Q1899" s="259">
        <f>ROUND(SUMIF('AV-Bewegungsdaten'!B:B,$A1899,'AV-Bewegungsdaten'!E:E),5)</f>
        <v>0</v>
      </c>
      <c r="S1899" s="444"/>
      <c r="T1899" s="444"/>
      <c r="U1899" s="261">
        <f>ROUND(SUMIF('DV-Bewegungsdaten'!B:B,A1899,'DV-Bewegungsdaten'!D:D),3)</f>
        <v>0</v>
      </c>
      <c r="V1899" s="259">
        <f>ROUND(SUMIF('DV-Bewegungsdaten'!B:B,A1899,'DV-Bewegungsdaten'!E:E),5)</f>
        <v>0</v>
      </c>
      <c r="X1899" s="444"/>
      <c r="Y1899" s="444"/>
      <c r="AK1899" s="305"/>
    </row>
    <row r="1900" spans="1:37" ht="15" customHeight="1" x14ac:dyDescent="0.25">
      <c r="A1900" s="103" t="s">
        <v>445</v>
      </c>
      <c r="B1900" s="101" t="s">
        <v>2068</v>
      </c>
      <c r="C1900" s="101" t="s">
        <v>3992</v>
      </c>
      <c r="D1900" s="101" t="s">
        <v>1966</v>
      </c>
      <c r="E1900" s="101" t="s">
        <v>1533</v>
      </c>
      <c r="F1900" s="102">
        <v>13.6</v>
      </c>
      <c r="G1900" s="102">
        <v>13.799999999999999</v>
      </c>
      <c r="H1900" s="102">
        <v>10.88</v>
      </c>
      <c r="I1900" s="102"/>
      <c r="J1900" s="445"/>
      <c r="K1900" s="258">
        <f>ROUND(SUMIF('VGT-Bewegungsdaten'!B:B,A1900,'VGT-Bewegungsdaten'!D:D),3)</f>
        <v>0</v>
      </c>
      <c r="L1900" s="259">
        <f>ROUND(SUMIF('VGT-Bewegungsdaten'!B:B,$A1900,'VGT-Bewegungsdaten'!E:E),5)</f>
        <v>0</v>
      </c>
      <c r="N1900" s="298" t="s">
        <v>4918</v>
      </c>
      <c r="O1900" s="298" t="s">
        <v>4925</v>
      </c>
      <c r="P1900" s="261">
        <f>ROUND(SUMIF('AV-Bewegungsdaten'!B:B,A1900,'AV-Bewegungsdaten'!D:D),3)</f>
        <v>0</v>
      </c>
      <c r="Q1900" s="259">
        <f>ROUND(SUMIF('AV-Bewegungsdaten'!B:B,$A1900,'AV-Bewegungsdaten'!E:E),5)</f>
        <v>0</v>
      </c>
      <c r="S1900" s="444"/>
      <c r="T1900" s="444"/>
      <c r="U1900" s="261">
        <f>ROUND(SUMIF('DV-Bewegungsdaten'!B:B,A1900,'DV-Bewegungsdaten'!D:D),3)</f>
        <v>0</v>
      </c>
      <c r="V1900" s="259">
        <f>ROUND(SUMIF('DV-Bewegungsdaten'!B:B,A1900,'DV-Bewegungsdaten'!E:E),5)</f>
        <v>0</v>
      </c>
      <c r="X1900" s="444"/>
      <c r="Y1900" s="444"/>
      <c r="AK1900" s="305"/>
    </row>
    <row r="1901" spans="1:37" ht="15" customHeight="1" x14ac:dyDescent="0.25">
      <c r="A1901" s="103" t="s">
        <v>696</v>
      </c>
      <c r="B1901" s="101" t="s">
        <v>2068</v>
      </c>
      <c r="C1901" s="101" t="s">
        <v>3992</v>
      </c>
      <c r="D1901" s="101" t="s">
        <v>2460</v>
      </c>
      <c r="E1901" s="101" t="s">
        <v>2446</v>
      </c>
      <c r="F1901" s="102">
        <v>11.6</v>
      </c>
      <c r="G1901" s="102">
        <v>11.799999999999999</v>
      </c>
      <c r="H1901" s="102">
        <v>9.2799999999999994</v>
      </c>
      <c r="I1901" s="102"/>
      <c r="J1901" s="445"/>
      <c r="K1901" s="258">
        <f>ROUND(SUMIF('VGT-Bewegungsdaten'!B:B,A1901,'VGT-Bewegungsdaten'!D:D),3)</f>
        <v>0</v>
      </c>
      <c r="L1901" s="259">
        <f>ROUND(SUMIF('VGT-Bewegungsdaten'!B:B,$A1901,'VGT-Bewegungsdaten'!E:E),5)</f>
        <v>0</v>
      </c>
      <c r="N1901" s="298" t="s">
        <v>4918</v>
      </c>
      <c r="O1901" s="298" t="s">
        <v>4925</v>
      </c>
      <c r="P1901" s="261">
        <f>ROUND(SUMIF('AV-Bewegungsdaten'!B:B,A1901,'AV-Bewegungsdaten'!D:D),3)</f>
        <v>0</v>
      </c>
      <c r="Q1901" s="259">
        <f>ROUND(SUMIF('AV-Bewegungsdaten'!B:B,$A1901,'AV-Bewegungsdaten'!E:E),5)</f>
        <v>0</v>
      </c>
      <c r="S1901" s="444"/>
      <c r="T1901" s="444"/>
      <c r="U1901" s="261">
        <f>ROUND(SUMIF('DV-Bewegungsdaten'!B:B,A1901,'DV-Bewegungsdaten'!D:D),3)</f>
        <v>0</v>
      </c>
      <c r="V1901" s="259">
        <f>ROUND(SUMIF('DV-Bewegungsdaten'!B:B,A1901,'DV-Bewegungsdaten'!E:E),5)</f>
        <v>0</v>
      </c>
      <c r="X1901" s="444"/>
      <c r="Y1901" s="444"/>
      <c r="AK1901" s="305"/>
    </row>
    <row r="1902" spans="1:37" ht="15" customHeight="1" x14ac:dyDescent="0.25">
      <c r="A1902" s="103" t="s">
        <v>444</v>
      </c>
      <c r="B1902" s="101" t="s">
        <v>2068</v>
      </c>
      <c r="C1902" s="101" t="s">
        <v>3992</v>
      </c>
      <c r="D1902" s="101" t="s">
        <v>1964</v>
      </c>
      <c r="E1902" s="101" t="s">
        <v>2446</v>
      </c>
      <c r="F1902" s="102">
        <v>12.6</v>
      </c>
      <c r="G1902" s="102">
        <v>12.799999999999999</v>
      </c>
      <c r="H1902" s="102">
        <v>10.08</v>
      </c>
      <c r="I1902" s="102"/>
      <c r="J1902" s="445"/>
      <c r="K1902" s="258">
        <f>ROUND(SUMIF('VGT-Bewegungsdaten'!B:B,A1902,'VGT-Bewegungsdaten'!D:D),3)</f>
        <v>0</v>
      </c>
      <c r="L1902" s="259">
        <f>ROUND(SUMIF('VGT-Bewegungsdaten'!B:B,$A1902,'VGT-Bewegungsdaten'!E:E),5)</f>
        <v>0</v>
      </c>
      <c r="N1902" s="298" t="s">
        <v>4918</v>
      </c>
      <c r="O1902" s="298" t="s">
        <v>4925</v>
      </c>
      <c r="P1902" s="261">
        <f>ROUND(SUMIF('AV-Bewegungsdaten'!B:B,A1902,'AV-Bewegungsdaten'!D:D),3)</f>
        <v>0</v>
      </c>
      <c r="Q1902" s="259">
        <f>ROUND(SUMIF('AV-Bewegungsdaten'!B:B,$A1902,'AV-Bewegungsdaten'!E:E),5)</f>
        <v>0</v>
      </c>
      <c r="S1902" s="444"/>
      <c r="T1902" s="444"/>
      <c r="U1902" s="261">
        <f>ROUND(SUMIF('DV-Bewegungsdaten'!B:B,A1902,'DV-Bewegungsdaten'!D:D),3)</f>
        <v>0</v>
      </c>
      <c r="V1902" s="259">
        <f>ROUND(SUMIF('DV-Bewegungsdaten'!B:B,A1902,'DV-Bewegungsdaten'!E:E),5)</f>
        <v>0</v>
      </c>
      <c r="X1902" s="444"/>
      <c r="Y1902" s="444"/>
      <c r="AK1902" s="305"/>
    </row>
    <row r="1903" spans="1:37" ht="15" customHeight="1" x14ac:dyDescent="0.25">
      <c r="A1903" s="103" t="s">
        <v>469</v>
      </c>
      <c r="B1903" s="101" t="s">
        <v>2068</v>
      </c>
      <c r="C1903" s="101" t="s">
        <v>3992</v>
      </c>
      <c r="D1903" s="101" t="s">
        <v>253</v>
      </c>
      <c r="E1903" s="101" t="s">
        <v>2443</v>
      </c>
      <c r="F1903" s="102">
        <v>18.600000000000001</v>
      </c>
      <c r="G1903" s="102">
        <v>18.8</v>
      </c>
      <c r="H1903" s="102">
        <v>14.88</v>
      </c>
      <c r="I1903" s="102"/>
      <c r="J1903" s="445"/>
      <c r="K1903" s="258">
        <f>ROUND(SUMIF('VGT-Bewegungsdaten'!B:B,A1903,'VGT-Bewegungsdaten'!D:D),3)</f>
        <v>0</v>
      </c>
      <c r="L1903" s="259">
        <f>ROUND(SUMIF('VGT-Bewegungsdaten'!B:B,$A1903,'VGT-Bewegungsdaten'!E:E),5)</f>
        <v>0</v>
      </c>
      <c r="N1903" s="298" t="s">
        <v>4918</v>
      </c>
      <c r="O1903" s="298" t="s">
        <v>4925</v>
      </c>
      <c r="P1903" s="261">
        <f>ROUND(SUMIF('AV-Bewegungsdaten'!B:B,A1903,'AV-Bewegungsdaten'!D:D),3)</f>
        <v>0</v>
      </c>
      <c r="Q1903" s="259">
        <f>ROUND(SUMIF('AV-Bewegungsdaten'!B:B,$A1903,'AV-Bewegungsdaten'!E:E),5)</f>
        <v>0</v>
      </c>
      <c r="S1903" s="444"/>
      <c r="T1903" s="444"/>
      <c r="U1903" s="261">
        <f>ROUND(SUMIF('DV-Bewegungsdaten'!B:B,A1903,'DV-Bewegungsdaten'!D:D),3)</f>
        <v>0</v>
      </c>
      <c r="V1903" s="259">
        <f>ROUND(SUMIF('DV-Bewegungsdaten'!B:B,A1903,'DV-Bewegungsdaten'!E:E),5)</f>
        <v>0</v>
      </c>
      <c r="X1903" s="444"/>
      <c r="Y1903" s="444"/>
      <c r="AK1903" s="305"/>
    </row>
    <row r="1904" spans="1:37" ht="15" customHeight="1" x14ac:dyDescent="0.25">
      <c r="A1904" s="103" t="s">
        <v>513</v>
      </c>
      <c r="B1904" s="101" t="s">
        <v>2068</v>
      </c>
      <c r="C1904" s="101" t="s">
        <v>3992</v>
      </c>
      <c r="D1904" s="101" t="s">
        <v>1861</v>
      </c>
      <c r="E1904" s="101" t="s">
        <v>2443</v>
      </c>
      <c r="F1904" s="102">
        <v>20.6</v>
      </c>
      <c r="G1904" s="102">
        <v>20.8</v>
      </c>
      <c r="H1904" s="102">
        <v>16.48</v>
      </c>
      <c r="I1904" s="102"/>
      <c r="J1904" s="445"/>
      <c r="K1904" s="258">
        <f>ROUND(SUMIF('VGT-Bewegungsdaten'!B:B,A1904,'VGT-Bewegungsdaten'!D:D),3)</f>
        <v>0</v>
      </c>
      <c r="L1904" s="259">
        <f>ROUND(SUMIF('VGT-Bewegungsdaten'!B:B,$A1904,'VGT-Bewegungsdaten'!E:E),5)</f>
        <v>0</v>
      </c>
      <c r="N1904" s="298" t="s">
        <v>4918</v>
      </c>
      <c r="O1904" s="298" t="s">
        <v>4925</v>
      </c>
      <c r="P1904" s="261">
        <f>ROUND(SUMIF('AV-Bewegungsdaten'!B:B,A1904,'AV-Bewegungsdaten'!D:D),3)</f>
        <v>0</v>
      </c>
      <c r="Q1904" s="259">
        <f>ROUND(SUMIF('AV-Bewegungsdaten'!B:B,$A1904,'AV-Bewegungsdaten'!E:E),5)</f>
        <v>0</v>
      </c>
      <c r="S1904" s="444"/>
      <c r="T1904" s="444"/>
      <c r="U1904" s="261">
        <f>ROUND(SUMIF('DV-Bewegungsdaten'!B:B,A1904,'DV-Bewegungsdaten'!D:D),3)</f>
        <v>0</v>
      </c>
      <c r="V1904" s="259">
        <f>ROUND(SUMIF('DV-Bewegungsdaten'!B:B,A1904,'DV-Bewegungsdaten'!E:E),5)</f>
        <v>0</v>
      </c>
      <c r="X1904" s="444"/>
      <c r="Y1904" s="444"/>
      <c r="AK1904" s="305"/>
    </row>
    <row r="1905" spans="1:37" ht="15" customHeight="1" x14ac:dyDescent="0.25">
      <c r="A1905" s="103" t="s">
        <v>516</v>
      </c>
      <c r="B1905" s="101" t="s">
        <v>2068</v>
      </c>
      <c r="C1905" s="101" t="s">
        <v>3992</v>
      </c>
      <c r="D1905" s="101" t="s">
        <v>1867</v>
      </c>
      <c r="E1905" s="101" t="s">
        <v>1536</v>
      </c>
      <c r="F1905" s="102">
        <v>23.6</v>
      </c>
      <c r="G1905" s="102">
        <v>23.8</v>
      </c>
      <c r="H1905" s="102">
        <v>18.88</v>
      </c>
      <c r="I1905" s="102"/>
      <c r="J1905" s="445"/>
      <c r="K1905" s="258">
        <f>ROUND(SUMIF('VGT-Bewegungsdaten'!B:B,A1905,'VGT-Bewegungsdaten'!D:D),3)</f>
        <v>0</v>
      </c>
      <c r="L1905" s="259">
        <f>ROUND(SUMIF('VGT-Bewegungsdaten'!B:B,$A1905,'VGT-Bewegungsdaten'!E:E),5)</f>
        <v>0</v>
      </c>
      <c r="N1905" s="298" t="s">
        <v>4918</v>
      </c>
      <c r="O1905" s="298" t="s">
        <v>4925</v>
      </c>
      <c r="P1905" s="261">
        <f>ROUND(SUMIF('AV-Bewegungsdaten'!B:B,A1905,'AV-Bewegungsdaten'!D:D),3)</f>
        <v>0</v>
      </c>
      <c r="Q1905" s="259">
        <f>ROUND(SUMIF('AV-Bewegungsdaten'!B:B,$A1905,'AV-Bewegungsdaten'!E:E),5)</f>
        <v>0</v>
      </c>
      <c r="S1905" s="444"/>
      <c r="T1905" s="444"/>
      <c r="U1905" s="261">
        <f>ROUND(SUMIF('DV-Bewegungsdaten'!B:B,A1905,'DV-Bewegungsdaten'!D:D),3)</f>
        <v>0</v>
      </c>
      <c r="V1905" s="259">
        <f>ROUND(SUMIF('DV-Bewegungsdaten'!B:B,A1905,'DV-Bewegungsdaten'!E:E),5)</f>
        <v>0</v>
      </c>
      <c r="X1905" s="444"/>
      <c r="Y1905" s="444"/>
      <c r="AK1905" s="305"/>
    </row>
    <row r="1906" spans="1:37" ht="15" customHeight="1" x14ac:dyDescent="0.25">
      <c r="A1906" s="103" t="s">
        <v>520</v>
      </c>
      <c r="B1906" s="101" t="s">
        <v>2068</v>
      </c>
      <c r="C1906" s="101" t="s">
        <v>3992</v>
      </c>
      <c r="D1906" s="101" t="s">
        <v>542</v>
      </c>
      <c r="E1906" s="101" t="s">
        <v>1536</v>
      </c>
      <c r="F1906" s="102">
        <v>24.6</v>
      </c>
      <c r="G1906" s="102">
        <v>24.8</v>
      </c>
      <c r="H1906" s="102">
        <v>19.68</v>
      </c>
      <c r="I1906" s="102"/>
      <c r="J1906" s="445"/>
      <c r="K1906" s="258">
        <f>ROUND(SUMIF('VGT-Bewegungsdaten'!B:B,A1906,'VGT-Bewegungsdaten'!D:D),3)</f>
        <v>0</v>
      </c>
      <c r="L1906" s="259">
        <f>ROUND(SUMIF('VGT-Bewegungsdaten'!B:B,$A1906,'VGT-Bewegungsdaten'!E:E),5)</f>
        <v>0</v>
      </c>
      <c r="N1906" s="298" t="s">
        <v>4918</v>
      </c>
      <c r="O1906" s="298" t="s">
        <v>4925</v>
      </c>
      <c r="P1906" s="261">
        <f>ROUND(SUMIF('AV-Bewegungsdaten'!B:B,A1906,'AV-Bewegungsdaten'!D:D),3)</f>
        <v>0</v>
      </c>
      <c r="Q1906" s="259">
        <f>ROUND(SUMIF('AV-Bewegungsdaten'!B:B,$A1906,'AV-Bewegungsdaten'!E:E),5)</f>
        <v>0</v>
      </c>
      <c r="S1906" s="444"/>
      <c r="T1906" s="444"/>
      <c r="U1906" s="261">
        <f>ROUND(SUMIF('DV-Bewegungsdaten'!B:B,A1906,'DV-Bewegungsdaten'!D:D),3)</f>
        <v>0</v>
      </c>
      <c r="V1906" s="259">
        <f>ROUND(SUMIF('DV-Bewegungsdaten'!B:B,A1906,'DV-Bewegungsdaten'!E:E),5)</f>
        <v>0</v>
      </c>
      <c r="X1906" s="444"/>
      <c r="Y1906" s="444"/>
      <c r="AK1906" s="305"/>
    </row>
    <row r="1907" spans="1:37" ht="15" customHeight="1" x14ac:dyDescent="0.25">
      <c r="A1907" s="103" t="s">
        <v>2846</v>
      </c>
      <c r="B1907" s="101" t="s">
        <v>2068</v>
      </c>
      <c r="C1907" s="101" t="s">
        <v>3992</v>
      </c>
      <c r="D1907" s="101" t="s">
        <v>2726</v>
      </c>
      <c r="E1907" s="101" t="s">
        <v>2536</v>
      </c>
      <c r="F1907" s="102">
        <v>23.57</v>
      </c>
      <c r="G1907" s="102">
        <v>23.77</v>
      </c>
      <c r="H1907" s="102">
        <v>18.86</v>
      </c>
      <c r="I1907" s="102"/>
      <c r="J1907" s="445"/>
      <c r="K1907" s="258">
        <f>ROUND(SUMIF('VGT-Bewegungsdaten'!B:B,A1907,'VGT-Bewegungsdaten'!D:D),3)</f>
        <v>0</v>
      </c>
      <c r="L1907" s="259">
        <f>ROUND(SUMIF('VGT-Bewegungsdaten'!B:B,$A1907,'VGT-Bewegungsdaten'!E:E),5)</f>
        <v>0</v>
      </c>
      <c r="N1907" s="298" t="s">
        <v>4918</v>
      </c>
      <c r="O1907" s="298" t="s">
        <v>4925</v>
      </c>
      <c r="P1907" s="261">
        <f>ROUND(SUMIF('AV-Bewegungsdaten'!B:B,A1907,'AV-Bewegungsdaten'!D:D),3)</f>
        <v>0</v>
      </c>
      <c r="Q1907" s="259">
        <f>ROUND(SUMIF('AV-Bewegungsdaten'!B:B,$A1907,'AV-Bewegungsdaten'!E:E),5)</f>
        <v>0</v>
      </c>
      <c r="S1907" s="444"/>
      <c r="T1907" s="444"/>
      <c r="U1907" s="261">
        <f>ROUND(SUMIF('DV-Bewegungsdaten'!B:B,A1907,'DV-Bewegungsdaten'!D:D),3)</f>
        <v>0</v>
      </c>
      <c r="V1907" s="259">
        <f>ROUND(SUMIF('DV-Bewegungsdaten'!B:B,A1907,'DV-Bewegungsdaten'!E:E),5)</f>
        <v>0</v>
      </c>
      <c r="X1907" s="444"/>
      <c r="Y1907" s="444"/>
      <c r="AK1907" s="305"/>
    </row>
    <row r="1908" spans="1:37" ht="15" customHeight="1" x14ac:dyDescent="0.25">
      <c r="A1908" s="103" t="s">
        <v>2847</v>
      </c>
      <c r="B1908" s="101" t="s">
        <v>2068</v>
      </c>
      <c r="C1908" s="101" t="s">
        <v>3992</v>
      </c>
      <c r="D1908" s="101" t="s">
        <v>2728</v>
      </c>
      <c r="E1908" s="101" t="s">
        <v>2536</v>
      </c>
      <c r="F1908" s="102">
        <v>24.57</v>
      </c>
      <c r="G1908" s="102">
        <v>24.77</v>
      </c>
      <c r="H1908" s="102">
        <v>19.66</v>
      </c>
      <c r="I1908" s="102"/>
      <c r="J1908" s="445"/>
      <c r="K1908" s="258">
        <f>ROUND(SUMIF('VGT-Bewegungsdaten'!B:B,A1908,'VGT-Bewegungsdaten'!D:D),3)</f>
        <v>0</v>
      </c>
      <c r="L1908" s="259">
        <f>ROUND(SUMIF('VGT-Bewegungsdaten'!B:B,$A1908,'VGT-Bewegungsdaten'!E:E),5)</f>
        <v>0</v>
      </c>
      <c r="N1908" s="298" t="s">
        <v>4918</v>
      </c>
      <c r="O1908" s="298" t="s">
        <v>4925</v>
      </c>
      <c r="P1908" s="261">
        <f>ROUND(SUMIF('AV-Bewegungsdaten'!B:B,A1908,'AV-Bewegungsdaten'!D:D),3)</f>
        <v>0</v>
      </c>
      <c r="Q1908" s="259">
        <f>ROUND(SUMIF('AV-Bewegungsdaten'!B:B,$A1908,'AV-Bewegungsdaten'!E:E),5)</f>
        <v>0</v>
      </c>
      <c r="S1908" s="444"/>
      <c r="T1908" s="444"/>
      <c r="U1908" s="261">
        <f>ROUND(SUMIF('DV-Bewegungsdaten'!B:B,A1908,'DV-Bewegungsdaten'!D:D),3)</f>
        <v>0</v>
      </c>
      <c r="V1908" s="259">
        <f>ROUND(SUMIF('DV-Bewegungsdaten'!B:B,A1908,'DV-Bewegungsdaten'!E:E),5)</f>
        <v>0</v>
      </c>
      <c r="X1908" s="444"/>
      <c r="Y1908" s="444"/>
      <c r="AK1908" s="305"/>
    </row>
    <row r="1909" spans="1:37" ht="15" customHeight="1" x14ac:dyDescent="0.25">
      <c r="A1909" s="103" t="s">
        <v>3589</v>
      </c>
      <c r="B1909" s="101" t="s">
        <v>2068</v>
      </c>
      <c r="C1909" s="101" t="s">
        <v>3992</v>
      </c>
      <c r="D1909" s="101" t="s">
        <v>3469</v>
      </c>
      <c r="E1909" s="101" t="s">
        <v>3279</v>
      </c>
      <c r="F1909" s="102">
        <v>23.54</v>
      </c>
      <c r="G1909" s="102">
        <v>23.74</v>
      </c>
      <c r="H1909" s="102">
        <v>18.829999999999998</v>
      </c>
      <c r="I1909" s="102"/>
      <c r="J1909" s="445"/>
      <c r="K1909" s="258">
        <f>ROUND(SUMIF('VGT-Bewegungsdaten'!B:B,A1909,'VGT-Bewegungsdaten'!D:D),3)</f>
        <v>0</v>
      </c>
      <c r="L1909" s="259">
        <f>ROUND(SUMIF('VGT-Bewegungsdaten'!B:B,$A1909,'VGT-Bewegungsdaten'!E:E),5)</f>
        <v>0</v>
      </c>
      <c r="N1909" s="298" t="s">
        <v>4918</v>
      </c>
      <c r="O1909" s="298" t="s">
        <v>4925</v>
      </c>
      <c r="P1909" s="261">
        <f>ROUND(SUMIF('AV-Bewegungsdaten'!B:B,A1909,'AV-Bewegungsdaten'!D:D),3)</f>
        <v>0</v>
      </c>
      <c r="Q1909" s="259">
        <f>ROUND(SUMIF('AV-Bewegungsdaten'!B:B,$A1909,'AV-Bewegungsdaten'!E:E),5)</f>
        <v>0</v>
      </c>
      <c r="S1909" s="444"/>
      <c r="T1909" s="444"/>
      <c r="U1909" s="261">
        <f>ROUND(SUMIF('DV-Bewegungsdaten'!B:B,A1909,'DV-Bewegungsdaten'!D:D),3)</f>
        <v>0</v>
      </c>
      <c r="V1909" s="259">
        <f>ROUND(SUMIF('DV-Bewegungsdaten'!B:B,A1909,'DV-Bewegungsdaten'!E:E),5)</f>
        <v>0</v>
      </c>
      <c r="X1909" s="444"/>
      <c r="Y1909" s="444"/>
      <c r="AK1909" s="305"/>
    </row>
    <row r="1910" spans="1:37" ht="15" customHeight="1" x14ac:dyDescent="0.25">
      <c r="A1910" s="103" t="s">
        <v>3590</v>
      </c>
      <c r="B1910" s="101" t="s">
        <v>2068</v>
      </c>
      <c r="C1910" s="101" t="s">
        <v>3992</v>
      </c>
      <c r="D1910" s="101" t="s">
        <v>3471</v>
      </c>
      <c r="E1910" s="101" t="s">
        <v>3279</v>
      </c>
      <c r="F1910" s="102">
        <v>24.54</v>
      </c>
      <c r="G1910" s="102">
        <v>24.74</v>
      </c>
      <c r="H1910" s="102">
        <v>19.63</v>
      </c>
      <c r="I1910" s="102"/>
      <c r="J1910" s="445"/>
      <c r="K1910" s="258">
        <f>ROUND(SUMIF('VGT-Bewegungsdaten'!B:B,A1910,'VGT-Bewegungsdaten'!D:D),3)</f>
        <v>0</v>
      </c>
      <c r="L1910" s="259">
        <f>ROUND(SUMIF('VGT-Bewegungsdaten'!B:B,$A1910,'VGT-Bewegungsdaten'!E:E),5)</f>
        <v>0</v>
      </c>
      <c r="N1910" s="298" t="s">
        <v>4918</v>
      </c>
      <c r="O1910" s="298" t="s">
        <v>4925</v>
      </c>
      <c r="P1910" s="261">
        <f>ROUND(SUMIF('AV-Bewegungsdaten'!B:B,A1910,'AV-Bewegungsdaten'!D:D),3)</f>
        <v>0</v>
      </c>
      <c r="Q1910" s="259">
        <f>ROUND(SUMIF('AV-Bewegungsdaten'!B:B,$A1910,'AV-Bewegungsdaten'!E:E),5)</f>
        <v>0</v>
      </c>
      <c r="S1910" s="444"/>
      <c r="T1910" s="444"/>
      <c r="U1910" s="261">
        <f>ROUND(SUMIF('DV-Bewegungsdaten'!B:B,A1910,'DV-Bewegungsdaten'!D:D),3)</f>
        <v>0</v>
      </c>
      <c r="V1910" s="259">
        <f>ROUND(SUMIF('DV-Bewegungsdaten'!B:B,A1910,'DV-Bewegungsdaten'!E:E),5)</f>
        <v>0</v>
      </c>
      <c r="X1910" s="444"/>
      <c r="Y1910" s="444"/>
      <c r="AK1910" s="305"/>
    </row>
    <row r="1911" spans="1:37" ht="15" customHeight="1" x14ac:dyDescent="0.25">
      <c r="A1911" s="103" t="s">
        <v>4352</v>
      </c>
      <c r="B1911" s="101" t="s">
        <v>2068</v>
      </c>
      <c r="C1911" s="101" t="s">
        <v>3992</v>
      </c>
      <c r="D1911" s="101" t="s">
        <v>4231</v>
      </c>
      <c r="E1911" s="101" t="s">
        <v>4040</v>
      </c>
      <c r="F1911" s="102">
        <v>23.509999999999998</v>
      </c>
      <c r="G1911" s="102">
        <v>23.709999999999997</v>
      </c>
      <c r="H1911" s="102">
        <v>18.809999999999999</v>
      </c>
      <c r="I1911" s="102"/>
      <c r="J1911" s="445"/>
      <c r="K1911" s="258">
        <f>ROUND(SUMIF('VGT-Bewegungsdaten'!B:B,A1911,'VGT-Bewegungsdaten'!D:D),3)</f>
        <v>0</v>
      </c>
      <c r="L1911" s="259">
        <f>ROUND(SUMIF('VGT-Bewegungsdaten'!B:B,$A1911,'VGT-Bewegungsdaten'!E:E),5)</f>
        <v>0</v>
      </c>
      <c r="N1911" s="298" t="s">
        <v>4918</v>
      </c>
      <c r="O1911" s="298" t="s">
        <v>4925</v>
      </c>
      <c r="P1911" s="261">
        <f>ROUND(SUMIF('AV-Bewegungsdaten'!B:B,A1911,'AV-Bewegungsdaten'!D:D),3)</f>
        <v>0</v>
      </c>
      <c r="Q1911" s="259">
        <f>ROUND(SUMIF('AV-Bewegungsdaten'!B:B,$A1911,'AV-Bewegungsdaten'!E:E),5)</f>
        <v>0</v>
      </c>
      <c r="S1911" s="444"/>
      <c r="T1911" s="444"/>
      <c r="U1911" s="261">
        <f>ROUND(SUMIF('DV-Bewegungsdaten'!B:B,A1911,'DV-Bewegungsdaten'!D:D),3)</f>
        <v>0</v>
      </c>
      <c r="V1911" s="259">
        <f>ROUND(SUMIF('DV-Bewegungsdaten'!B:B,A1911,'DV-Bewegungsdaten'!E:E),5)</f>
        <v>0</v>
      </c>
      <c r="X1911" s="444"/>
      <c r="Y1911" s="444"/>
      <c r="AK1911" s="305"/>
    </row>
    <row r="1912" spans="1:37" ht="15" customHeight="1" x14ac:dyDescent="0.25">
      <c r="A1912" s="103" t="s">
        <v>4353</v>
      </c>
      <c r="B1912" s="101" t="s">
        <v>2068</v>
      </c>
      <c r="C1912" s="101" t="s">
        <v>3992</v>
      </c>
      <c r="D1912" s="101" t="s">
        <v>4233</v>
      </c>
      <c r="E1912" s="101" t="s">
        <v>4040</v>
      </c>
      <c r="F1912" s="102">
        <v>24.509999999999998</v>
      </c>
      <c r="G1912" s="102">
        <v>24.709999999999997</v>
      </c>
      <c r="H1912" s="102">
        <v>19.61</v>
      </c>
      <c r="I1912" s="102"/>
      <c r="J1912" s="445"/>
      <c r="K1912" s="258">
        <f>ROUND(SUMIF('VGT-Bewegungsdaten'!B:B,A1912,'VGT-Bewegungsdaten'!D:D),3)</f>
        <v>0</v>
      </c>
      <c r="L1912" s="259">
        <f>ROUND(SUMIF('VGT-Bewegungsdaten'!B:B,$A1912,'VGT-Bewegungsdaten'!E:E),5)</f>
        <v>0</v>
      </c>
      <c r="N1912" s="298" t="s">
        <v>4918</v>
      </c>
      <c r="O1912" s="298" t="s">
        <v>4925</v>
      </c>
      <c r="P1912" s="261">
        <f>ROUND(SUMIF('AV-Bewegungsdaten'!B:B,A1912,'AV-Bewegungsdaten'!D:D),3)</f>
        <v>0</v>
      </c>
      <c r="Q1912" s="259">
        <f>ROUND(SUMIF('AV-Bewegungsdaten'!B:B,$A1912,'AV-Bewegungsdaten'!E:E),5)</f>
        <v>0</v>
      </c>
      <c r="S1912" s="444"/>
      <c r="T1912" s="444"/>
      <c r="U1912" s="261">
        <f>ROUND(SUMIF('DV-Bewegungsdaten'!B:B,A1912,'DV-Bewegungsdaten'!D:D),3)</f>
        <v>0</v>
      </c>
      <c r="V1912" s="259">
        <f>ROUND(SUMIF('DV-Bewegungsdaten'!B:B,A1912,'DV-Bewegungsdaten'!E:E),5)</f>
        <v>0</v>
      </c>
      <c r="X1912" s="444"/>
      <c r="Y1912" s="444"/>
      <c r="AK1912" s="305"/>
    </row>
    <row r="1913" spans="1:37" ht="15" customHeight="1" x14ac:dyDescent="0.25">
      <c r="A1913" s="103" t="s">
        <v>515</v>
      </c>
      <c r="B1913" s="101" t="s">
        <v>2068</v>
      </c>
      <c r="C1913" s="101" t="s">
        <v>3992</v>
      </c>
      <c r="D1913" s="101" t="s">
        <v>1865</v>
      </c>
      <c r="E1913" s="101" t="s">
        <v>1533</v>
      </c>
      <c r="F1913" s="102">
        <v>23.6</v>
      </c>
      <c r="G1913" s="102">
        <v>23.8</v>
      </c>
      <c r="H1913" s="102">
        <v>18.88</v>
      </c>
      <c r="I1913" s="102"/>
      <c r="J1913" s="445"/>
      <c r="K1913" s="258">
        <f>ROUND(SUMIF('VGT-Bewegungsdaten'!B:B,A1913,'VGT-Bewegungsdaten'!D:D),3)</f>
        <v>0</v>
      </c>
      <c r="L1913" s="259">
        <f>ROUND(SUMIF('VGT-Bewegungsdaten'!B:B,$A1913,'VGT-Bewegungsdaten'!E:E),5)</f>
        <v>0</v>
      </c>
      <c r="N1913" s="298" t="s">
        <v>4918</v>
      </c>
      <c r="O1913" s="298" t="s">
        <v>4925</v>
      </c>
      <c r="P1913" s="261">
        <f>ROUND(SUMIF('AV-Bewegungsdaten'!B:B,A1913,'AV-Bewegungsdaten'!D:D),3)</f>
        <v>0</v>
      </c>
      <c r="Q1913" s="259">
        <f>ROUND(SUMIF('AV-Bewegungsdaten'!B:B,$A1913,'AV-Bewegungsdaten'!E:E),5)</f>
        <v>0</v>
      </c>
      <c r="S1913" s="444"/>
      <c r="T1913" s="444"/>
      <c r="U1913" s="261">
        <f>ROUND(SUMIF('DV-Bewegungsdaten'!B:B,A1913,'DV-Bewegungsdaten'!D:D),3)</f>
        <v>0</v>
      </c>
      <c r="V1913" s="259">
        <f>ROUND(SUMIF('DV-Bewegungsdaten'!B:B,A1913,'DV-Bewegungsdaten'!E:E),5)</f>
        <v>0</v>
      </c>
      <c r="X1913" s="444"/>
      <c r="Y1913" s="444"/>
      <c r="AK1913" s="305"/>
    </row>
    <row r="1914" spans="1:37" ht="15" customHeight="1" x14ac:dyDescent="0.25">
      <c r="A1914" s="103" t="s">
        <v>519</v>
      </c>
      <c r="B1914" s="101" t="s">
        <v>2068</v>
      </c>
      <c r="C1914" s="101" t="s">
        <v>3992</v>
      </c>
      <c r="D1914" s="101" t="s">
        <v>1873</v>
      </c>
      <c r="E1914" s="101" t="s">
        <v>1533</v>
      </c>
      <c r="F1914" s="102">
        <v>24.6</v>
      </c>
      <c r="G1914" s="102">
        <v>24.8</v>
      </c>
      <c r="H1914" s="102">
        <v>19.68</v>
      </c>
      <c r="I1914" s="102"/>
      <c r="J1914" s="445"/>
      <c r="K1914" s="258">
        <f>ROUND(SUMIF('VGT-Bewegungsdaten'!B:B,A1914,'VGT-Bewegungsdaten'!D:D),3)</f>
        <v>0</v>
      </c>
      <c r="L1914" s="259">
        <f>ROUND(SUMIF('VGT-Bewegungsdaten'!B:B,$A1914,'VGT-Bewegungsdaten'!E:E),5)</f>
        <v>0</v>
      </c>
      <c r="N1914" s="298" t="s">
        <v>4918</v>
      </c>
      <c r="O1914" s="298" t="s">
        <v>4925</v>
      </c>
      <c r="P1914" s="261">
        <f>ROUND(SUMIF('AV-Bewegungsdaten'!B:B,A1914,'AV-Bewegungsdaten'!D:D),3)</f>
        <v>0</v>
      </c>
      <c r="Q1914" s="259">
        <f>ROUND(SUMIF('AV-Bewegungsdaten'!B:B,$A1914,'AV-Bewegungsdaten'!E:E),5)</f>
        <v>0</v>
      </c>
      <c r="S1914" s="444"/>
      <c r="T1914" s="444"/>
      <c r="U1914" s="261">
        <f>ROUND(SUMIF('DV-Bewegungsdaten'!B:B,A1914,'DV-Bewegungsdaten'!D:D),3)</f>
        <v>0</v>
      </c>
      <c r="V1914" s="259">
        <f>ROUND(SUMIF('DV-Bewegungsdaten'!B:B,A1914,'DV-Bewegungsdaten'!E:E),5)</f>
        <v>0</v>
      </c>
      <c r="X1914" s="444"/>
      <c r="Y1914" s="444"/>
      <c r="AK1914" s="305"/>
    </row>
    <row r="1915" spans="1:37" ht="15" customHeight="1" x14ac:dyDescent="0.25">
      <c r="A1915" s="103" t="s">
        <v>514</v>
      </c>
      <c r="B1915" s="101" t="s">
        <v>2068</v>
      </c>
      <c r="C1915" s="101" t="s">
        <v>3992</v>
      </c>
      <c r="D1915" s="101" t="s">
        <v>1863</v>
      </c>
      <c r="E1915" s="101" t="s">
        <v>2446</v>
      </c>
      <c r="F1915" s="102">
        <v>22.6</v>
      </c>
      <c r="G1915" s="102">
        <v>22.8</v>
      </c>
      <c r="H1915" s="102">
        <v>18.079999999999998</v>
      </c>
      <c r="I1915" s="102"/>
      <c r="J1915" s="445"/>
      <c r="K1915" s="258">
        <f>ROUND(SUMIF('VGT-Bewegungsdaten'!B:B,A1915,'VGT-Bewegungsdaten'!D:D),3)</f>
        <v>0</v>
      </c>
      <c r="L1915" s="259">
        <f>ROUND(SUMIF('VGT-Bewegungsdaten'!B:B,$A1915,'VGT-Bewegungsdaten'!E:E),5)</f>
        <v>0</v>
      </c>
      <c r="N1915" s="298" t="s">
        <v>4918</v>
      </c>
      <c r="O1915" s="298" t="s">
        <v>4925</v>
      </c>
      <c r="P1915" s="261">
        <f>ROUND(SUMIF('AV-Bewegungsdaten'!B:B,A1915,'AV-Bewegungsdaten'!D:D),3)</f>
        <v>0</v>
      </c>
      <c r="Q1915" s="259">
        <f>ROUND(SUMIF('AV-Bewegungsdaten'!B:B,$A1915,'AV-Bewegungsdaten'!E:E),5)</f>
        <v>0</v>
      </c>
      <c r="S1915" s="444"/>
      <c r="T1915" s="444"/>
      <c r="U1915" s="261">
        <f>ROUND(SUMIF('DV-Bewegungsdaten'!B:B,A1915,'DV-Bewegungsdaten'!D:D),3)</f>
        <v>0</v>
      </c>
      <c r="V1915" s="259">
        <f>ROUND(SUMIF('DV-Bewegungsdaten'!B:B,A1915,'DV-Bewegungsdaten'!E:E),5)</f>
        <v>0</v>
      </c>
      <c r="X1915" s="444"/>
      <c r="Y1915" s="444"/>
      <c r="AK1915" s="305"/>
    </row>
    <row r="1916" spans="1:37" ht="15" customHeight="1" x14ac:dyDescent="0.25">
      <c r="A1916" s="103" t="s">
        <v>518</v>
      </c>
      <c r="B1916" s="101" t="s">
        <v>2068</v>
      </c>
      <c r="C1916" s="101" t="s">
        <v>3992</v>
      </c>
      <c r="D1916" s="101" t="s">
        <v>1871</v>
      </c>
      <c r="E1916" s="101" t="s">
        <v>2446</v>
      </c>
      <c r="F1916" s="102">
        <v>23.6</v>
      </c>
      <c r="G1916" s="102">
        <v>23.8</v>
      </c>
      <c r="H1916" s="102">
        <v>18.88</v>
      </c>
      <c r="I1916" s="102"/>
      <c r="J1916" s="445"/>
      <c r="K1916" s="258">
        <f>ROUND(SUMIF('VGT-Bewegungsdaten'!B:B,A1916,'VGT-Bewegungsdaten'!D:D),3)</f>
        <v>0</v>
      </c>
      <c r="L1916" s="259">
        <f>ROUND(SUMIF('VGT-Bewegungsdaten'!B:B,$A1916,'VGT-Bewegungsdaten'!E:E),5)</f>
        <v>0</v>
      </c>
      <c r="N1916" s="298" t="s">
        <v>4918</v>
      </c>
      <c r="O1916" s="298" t="s">
        <v>4925</v>
      </c>
      <c r="P1916" s="261">
        <f>ROUND(SUMIF('AV-Bewegungsdaten'!B:B,A1916,'AV-Bewegungsdaten'!D:D),3)</f>
        <v>0</v>
      </c>
      <c r="Q1916" s="259">
        <f>ROUND(SUMIF('AV-Bewegungsdaten'!B:B,$A1916,'AV-Bewegungsdaten'!E:E),5)</f>
        <v>0</v>
      </c>
      <c r="S1916" s="444"/>
      <c r="T1916" s="444"/>
      <c r="U1916" s="261">
        <f>ROUND(SUMIF('DV-Bewegungsdaten'!B:B,A1916,'DV-Bewegungsdaten'!D:D),3)</f>
        <v>0</v>
      </c>
      <c r="V1916" s="259">
        <f>ROUND(SUMIF('DV-Bewegungsdaten'!B:B,A1916,'DV-Bewegungsdaten'!E:E),5)</f>
        <v>0</v>
      </c>
      <c r="X1916" s="444"/>
      <c r="Y1916" s="444"/>
      <c r="AK1916" s="305"/>
    </row>
    <row r="1917" spans="1:37" ht="15" customHeight="1" x14ac:dyDescent="0.25">
      <c r="A1917" s="103" t="s">
        <v>517</v>
      </c>
      <c r="B1917" s="101" t="s">
        <v>2068</v>
      </c>
      <c r="C1917" s="101" t="s">
        <v>3992</v>
      </c>
      <c r="D1917" s="101" t="s">
        <v>1869</v>
      </c>
      <c r="E1917" s="101" t="s">
        <v>2443</v>
      </c>
      <c r="F1917" s="102">
        <v>21.6</v>
      </c>
      <c r="G1917" s="102">
        <v>21.8</v>
      </c>
      <c r="H1917" s="102">
        <v>17.28</v>
      </c>
      <c r="I1917" s="102"/>
      <c r="J1917" s="445"/>
      <c r="K1917" s="258">
        <f>ROUND(SUMIF('VGT-Bewegungsdaten'!B:B,A1917,'VGT-Bewegungsdaten'!D:D),3)</f>
        <v>0</v>
      </c>
      <c r="L1917" s="259">
        <f>ROUND(SUMIF('VGT-Bewegungsdaten'!B:B,$A1917,'VGT-Bewegungsdaten'!E:E),5)</f>
        <v>0</v>
      </c>
      <c r="N1917" s="298" t="s">
        <v>4918</v>
      </c>
      <c r="O1917" s="298" t="s">
        <v>4925</v>
      </c>
      <c r="P1917" s="261">
        <f>ROUND(SUMIF('AV-Bewegungsdaten'!B:B,A1917,'AV-Bewegungsdaten'!D:D),3)</f>
        <v>0</v>
      </c>
      <c r="Q1917" s="259">
        <f>ROUND(SUMIF('AV-Bewegungsdaten'!B:B,$A1917,'AV-Bewegungsdaten'!E:E),5)</f>
        <v>0</v>
      </c>
      <c r="S1917" s="444"/>
      <c r="T1917" s="444"/>
      <c r="U1917" s="261">
        <f>ROUND(SUMIF('DV-Bewegungsdaten'!B:B,A1917,'DV-Bewegungsdaten'!D:D),3)</f>
        <v>0</v>
      </c>
      <c r="V1917" s="259">
        <f>ROUND(SUMIF('DV-Bewegungsdaten'!B:B,A1917,'DV-Bewegungsdaten'!E:E),5)</f>
        <v>0</v>
      </c>
      <c r="X1917" s="444"/>
      <c r="Y1917" s="444"/>
      <c r="AK1917" s="305"/>
    </row>
    <row r="1918" spans="1:37" ht="15" customHeight="1" x14ac:dyDescent="0.25">
      <c r="A1918" s="103" t="s">
        <v>472</v>
      </c>
      <c r="B1918" s="101" t="s">
        <v>2068</v>
      </c>
      <c r="C1918" s="101" t="s">
        <v>3992</v>
      </c>
      <c r="D1918" s="101" t="s">
        <v>257</v>
      </c>
      <c r="E1918" s="101" t="s">
        <v>1536</v>
      </c>
      <c r="F1918" s="102">
        <v>21.6</v>
      </c>
      <c r="G1918" s="102">
        <v>21.8</v>
      </c>
      <c r="H1918" s="102">
        <v>17.28</v>
      </c>
      <c r="I1918" s="102"/>
      <c r="J1918" s="445"/>
      <c r="K1918" s="258">
        <f>ROUND(SUMIF('VGT-Bewegungsdaten'!B:B,A1918,'VGT-Bewegungsdaten'!D:D),3)</f>
        <v>0</v>
      </c>
      <c r="L1918" s="259">
        <f>ROUND(SUMIF('VGT-Bewegungsdaten'!B:B,$A1918,'VGT-Bewegungsdaten'!E:E),5)</f>
        <v>0</v>
      </c>
      <c r="N1918" s="298" t="s">
        <v>4918</v>
      </c>
      <c r="O1918" s="298" t="s">
        <v>4925</v>
      </c>
      <c r="P1918" s="261">
        <f>ROUND(SUMIF('AV-Bewegungsdaten'!B:B,A1918,'AV-Bewegungsdaten'!D:D),3)</f>
        <v>0</v>
      </c>
      <c r="Q1918" s="259">
        <f>ROUND(SUMIF('AV-Bewegungsdaten'!B:B,$A1918,'AV-Bewegungsdaten'!E:E),5)</f>
        <v>0</v>
      </c>
      <c r="S1918" s="444"/>
      <c r="T1918" s="444"/>
      <c r="U1918" s="261">
        <f>ROUND(SUMIF('DV-Bewegungsdaten'!B:B,A1918,'DV-Bewegungsdaten'!D:D),3)</f>
        <v>0</v>
      </c>
      <c r="V1918" s="259">
        <f>ROUND(SUMIF('DV-Bewegungsdaten'!B:B,A1918,'DV-Bewegungsdaten'!E:E),5)</f>
        <v>0</v>
      </c>
      <c r="X1918" s="444"/>
      <c r="Y1918" s="444"/>
      <c r="AK1918" s="305"/>
    </row>
    <row r="1919" spans="1:37" ht="15" customHeight="1" x14ac:dyDescent="0.25">
      <c r="A1919" s="103" t="s">
        <v>476</v>
      </c>
      <c r="B1919" s="101" t="s">
        <v>2068</v>
      </c>
      <c r="C1919" s="101" t="s">
        <v>3992</v>
      </c>
      <c r="D1919" s="101" t="s">
        <v>263</v>
      </c>
      <c r="E1919" s="101" t="s">
        <v>1536</v>
      </c>
      <c r="F1919" s="102">
        <v>22.6</v>
      </c>
      <c r="G1919" s="102">
        <v>22.8</v>
      </c>
      <c r="H1919" s="102">
        <v>18.079999999999998</v>
      </c>
      <c r="I1919" s="102"/>
      <c r="J1919" s="445"/>
      <c r="K1919" s="258">
        <f>ROUND(SUMIF('VGT-Bewegungsdaten'!B:B,A1919,'VGT-Bewegungsdaten'!D:D),3)</f>
        <v>0</v>
      </c>
      <c r="L1919" s="259">
        <f>ROUND(SUMIF('VGT-Bewegungsdaten'!B:B,$A1919,'VGT-Bewegungsdaten'!E:E),5)</f>
        <v>0</v>
      </c>
      <c r="N1919" s="298" t="s">
        <v>4918</v>
      </c>
      <c r="O1919" s="298" t="s">
        <v>4925</v>
      </c>
      <c r="P1919" s="261">
        <f>ROUND(SUMIF('AV-Bewegungsdaten'!B:B,A1919,'AV-Bewegungsdaten'!D:D),3)</f>
        <v>0</v>
      </c>
      <c r="Q1919" s="259">
        <f>ROUND(SUMIF('AV-Bewegungsdaten'!B:B,$A1919,'AV-Bewegungsdaten'!E:E),5)</f>
        <v>0</v>
      </c>
      <c r="S1919" s="444"/>
      <c r="T1919" s="444"/>
      <c r="U1919" s="261">
        <f>ROUND(SUMIF('DV-Bewegungsdaten'!B:B,A1919,'DV-Bewegungsdaten'!D:D),3)</f>
        <v>0</v>
      </c>
      <c r="V1919" s="259">
        <f>ROUND(SUMIF('DV-Bewegungsdaten'!B:B,A1919,'DV-Bewegungsdaten'!E:E),5)</f>
        <v>0</v>
      </c>
      <c r="X1919" s="444"/>
      <c r="Y1919" s="444"/>
      <c r="AK1919" s="305"/>
    </row>
    <row r="1920" spans="1:37" ht="15" customHeight="1" x14ac:dyDescent="0.25">
      <c r="A1920" s="103" t="s">
        <v>2834</v>
      </c>
      <c r="B1920" s="101" t="s">
        <v>2068</v>
      </c>
      <c r="C1920" s="101" t="s">
        <v>3992</v>
      </c>
      <c r="D1920" s="101" t="s">
        <v>2576</v>
      </c>
      <c r="E1920" s="101" t="s">
        <v>2536</v>
      </c>
      <c r="F1920" s="102">
        <v>21.57</v>
      </c>
      <c r="G1920" s="102">
        <v>21.77</v>
      </c>
      <c r="H1920" s="102">
        <v>17.260000000000002</v>
      </c>
      <c r="I1920" s="102"/>
      <c r="J1920" s="445"/>
      <c r="K1920" s="258">
        <f>ROUND(SUMIF('VGT-Bewegungsdaten'!B:B,A1920,'VGT-Bewegungsdaten'!D:D),3)</f>
        <v>0</v>
      </c>
      <c r="L1920" s="259">
        <f>ROUND(SUMIF('VGT-Bewegungsdaten'!B:B,$A1920,'VGT-Bewegungsdaten'!E:E),5)</f>
        <v>0</v>
      </c>
      <c r="N1920" s="298" t="s">
        <v>4918</v>
      </c>
      <c r="O1920" s="298" t="s">
        <v>4925</v>
      </c>
      <c r="P1920" s="261">
        <f>ROUND(SUMIF('AV-Bewegungsdaten'!B:B,A1920,'AV-Bewegungsdaten'!D:D),3)</f>
        <v>0</v>
      </c>
      <c r="Q1920" s="259">
        <f>ROUND(SUMIF('AV-Bewegungsdaten'!B:B,$A1920,'AV-Bewegungsdaten'!E:E),5)</f>
        <v>0</v>
      </c>
      <c r="S1920" s="444"/>
      <c r="T1920" s="444"/>
      <c r="U1920" s="261">
        <f>ROUND(SUMIF('DV-Bewegungsdaten'!B:B,A1920,'DV-Bewegungsdaten'!D:D),3)</f>
        <v>0</v>
      </c>
      <c r="V1920" s="259">
        <f>ROUND(SUMIF('DV-Bewegungsdaten'!B:B,A1920,'DV-Bewegungsdaten'!E:E),5)</f>
        <v>0</v>
      </c>
      <c r="X1920" s="444"/>
      <c r="Y1920" s="444"/>
      <c r="AK1920" s="305"/>
    </row>
    <row r="1921" spans="1:37" ht="15" customHeight="1" x14ac:dyDescent="0.25">
      <c r="A1921" s="103" t="s">
        <v>2835</v>
      </c>
      <c r="B1921" s="101" t="s">
        <v>2068</v>
      </c>
      <c r="C1921" s="101" t="s">
        <v>3992</v>
      </c>
      <c r="D1921" s="101" t="s">
        <v>2578</v>
      </c>
      <c r="E1921" s="101" t="s">
        <v>2536</v>
      </c>
      <c r="F1921" s="102">
        <v>22.57</v>
      </c>
      <c r="G1921" s="102">
        <v>22.77</v>
      </c>
      <c r="H1921" s="102">
        <v>18.059999999999999</v>
      </c>
      <c r="I1921" s="102"/>
      <c r="J1921" s="445"/>
      <c r="K1921" s="258">
        <f>ROUND(SUMIF('VGT-Bewegungsdaten'!B:B,A1921,'VGT-Bewegungsdaten'!D:D),3)</f>
        <v>0</v>
      </c>
      <c r="L1921" s="259">
        <f>ROUND(SUMIF('VGT-Bewegungsdaten'!B:B,$A1921,'VGT-Bewegungsdaten'!E:E),5)</f>
        <v>0</v>
      </c>
      <c r="N1921" s="298" t="s">
        <v>4918</v>
      </c>
      <c r="O1921" s="298" t="s">
        <v>4925</v>
      </c>
      <c r="P1921" s="261">
        <f>ROUND(SUMIF('AV-Bewegungsdaten'!B:B,A1921,'AV-Bewegungsdaten'!D:D),3)</f>
        <v>0</v>
      </c>
      <c r="Q1921" s="259">
        <f>ROUND(SUMIF('AV-Bewegungsdaten'!B:B,$A1921,'AV-Bewegungsdaten'!E:E),5)</f>
        <v>0</v>
      </c>
      <c r="S1921" s="444"/>
      <c r="T1921" s="444"/>
      <c r="U1921" s="261">
        <f>ROUND(SUMIF('DV-Bewegungsdaten'!B:B,A1921,'DV-Bewegungsdaten'!D:D),3)</f>
        <v>0</v>
      </c>
      <c r="V1921" s="259">
        <f>ROUND(SUMIF('DV-Bewegungsdaten'!B:B,A1921,'DV-Bewegungsdaten'!E:E),5)</f>
        <v>0</v>
      </c>
      <c r="X1921" s="444"/>
      <c r="Y1921" s="444"/>
      <c r="AK1921" s="305"/>
    </row>
    <row r="1922" spans="1:37" ht="15" customHeight="1" x14ac:dyDescent="0.25">
      <c r="A1922" s="103" t="s">
        <v>3577</v>
      </c>
      <c r="B1922" s="101" t="s">
        <v>2068</v>
      </c>
      <c r="C1922" s="101" t="s">
        <v>3992</v>
      </c>
      <c r="D1922" s="101" t="s">
        <v>3319</v>
      </c>
      <c r="E1922" s="101" t="s">
        <v>3279</v>
      </c>
      <c r="F1922" s="102">
        <v>21.54</v>
      </c>
      <c r="G1922" s="102">
        <v>21.74</v>
      </c>
      <c r="H1922" s="102">
        <v>17.23</v>
      </c>
      <c r="I1922" s="102"/>
      <c r="J1922" s="445"/>
      <c r="K1922" s="258">
        <f>ROUND(SUMIF('VGT-Bewegungsdaten'!B:B,A1922,'VGT-Bewegungsdaten'!D:D),3)</f>
        <v>0</v>
      </c>
      <c r="L1922" s="259">
        <f>ROUND(SUMIF('VGT-Bewegungsdaten'!B:B,$A1922,'VGT-Bewegungsdaten'!E:E),5)</f>
        <v>0</v>
      </c>
      <c r="N1922" s="298" t="s">
        <v>4918</v>
      </c>
      <c r="O1922" s="298" t="s">
        <v>4925</v>
      </c>
      <c r="P1922" s="261">
        <f>ROUND(SUMIF('AV-Bewegungsdaten'!B:B,A1922,'AV-Bewegungsdaten'!D:D),3)</f>
        <v>0</v>
      </c>
      <c r="Q1922" s="259">
        <f>ROUND(SUMIF('AV-Bewegungsdaten'!B:B,$A1922,'AV-Bewegungsdaten'!E:E),5)</f>
        <v>0</v>
      </c>
      <c r="S1922" s="444"/>
      <c r="T1922" s="444"/>
      <c r="U1922" s="261">
        <f>ROUND(SUMIF('DV-Bewegungsdaten'!B:B,A1922,'DV-Bewegungsdaten'!D:D),3)</f>
        <v>0</v>
      </c>
      <c r="V1922" s="259">
        <f>ROUND(SUMIF('DV-Bewegungsdaten'!B:B,A1922,'DV-Bewegungsdaten'!E:E),5)</f>
        <v>0</v>
      </c>
      <c r="X1922" s="444"/>
      <c r="Y1922" s="444"/>
      <c r="AK1922" s="305"/>
    </row>
    <row r="1923" spans="1:37" ht="15" customHeight="1" x14ac:dyDescent="0.25">
      <c r="A1923" s="103" t="s">
        <v>3578</v>
      </c>
      <c r="B1923" s="101" t="s">
        <v>2068</v>
      </c>
      <c r="C1923" s="101" t="s">
        <v>3992</v>
      </c>
      <c r="D1923" s="101" t="s">
        <v>3321</v>
      </c>
      <c r="E1923" s="101" t="s">
        <v>3279</v>
      </c>
      <c r="F1923" s="102">
        <v>22.54</v>
      </c>
      <c r="G1923" s="102">
        <v>22.74</v>
      </c>
      <c r="H1923" s="102">
        <v>18.03</v>
      </c>
      <c r="I1923" s="102"/>
      <c r="J1923" s="445"/>
      <c r="K1923" s="258">
        <f>ROUND(SUMIF('VGT-Bewegungsdaten'!B:B,A1923,'VGT-Bewegungsdaten'!D:D),3)</f>
        <v>0</v>
      </c>
      <c r="L1923" s="259">
        <f>ROUND(SUMIF('VGT-Bewegungsdaten'!B:B,$A1923,'VGT-Bewegungsdaten'!E:E),5)</f>
        <v>0</v>
      </c>
      <c r="N1923" s="298" t="s">
        <v>4918</v>
      </c>
      <c r="O1923" s="298" t="s">
        <v>4925</v>
      </c>
      <c r="P1923" s="261">
        <f>ROUND(SUMIF('AV-Bewegungsdaten'!B:B,A1923,'AV-Bewegungsdaten'!D:D),3)</f>
        <v>0</v>
      </c>
      <c r="Q1923" s="259">
        <f>ROUND(SUMIF('AV-Bewegungsdaten'!B:B,$A1923,'AV-Bewegungsdaten'!E:E),5)</f>
        <v>0</v>
      </c>
      <c r="S1923" s="444"/>
      <c r="T1923" s="444"/>
      <c r="U1923" s="261">
        <f>ROUND(SUMIF('DV-Bewegungsdaten'!B:B,A1923,'DV-Bewegungsdaten'!D:D),3)</f>
        <v>0</v>
      </c>
      <c r="V1923" s="259">
        <f>ROUND(SUMIF('DV-Bewegungsdaten'!B:B,A1923,'DV-Bewegungsdaten'!E:E),5)</f>
        <v>0</v>
      </c>
      <c r="X1923" s="444"/>
      <c r="Y1923" s="444"/>
      <c r="AK1923" s="305"/>
    </row>
    <row r="1924" spans="1:37" ht="15" customHeight="1" x14ac:dyDescent="0.25">
      <c r="A1924" s="103" t="s">
        <v>4340</v>
      </c>
      <c r="B1924" s="101" t="s">
        <v>2068</v>
      </c>
      <c r="C1924" s="101" t="s">
        <v>3992</v>
      </c>
      <c r="D1924" s="101" t="s">
        <v>4080</v>
      </c>
      <c r="E1924" s="101" t="s">
        <v>4040</v>
      </c>
      <c r="F1924" s="102">
        <v>21.509999999999998</v>
      </c>
      <c r="G1924" s="102">
        <v>21.709999999999997</v>
      </c>
      <c r="H1924" s="102">
        <v>17.21</v>
      </c>
      <c r="I1924" s="102"/>
      <c r="J1924" s="445"/>
      <c r="K1924" s="258">
        <f>ROUND(SUMIF('VGT-Bewegungsdaten'!B:B,A1924,'VGT-Bewegungsdaten'!D:D),3)</f>
        <v>0</v>
      </c>
      <c r="L1924" s="259">
        <f>ROUND(SUMIF('VGT-Bewegungsdaten'!B:B,$A1924,'VGT-Bewegungsdaten'!E:E),5)</f>
        <v>0</v>
      </c>
      <c r="N1924" s="298" t="s">
        <v>4918</v>
      </c>
      <c r="O1924" s="298" t="s">
        <v>4925</v>
      </c>
      <c r="P1924" s="261">
        <f>ROUND(SUMIF('AV-Bewegungsdaten'!B:B,A1924,'AV-Bewegungsdaten'!D:D),3)</f>
        <v>0</v>
      </c>
      <c r="Q1924" s="259">
        <f>ROUND(SUMIF('AV-Bewegungsdaten'!B:B,$A1924,'AV-Bewegungsdaten'!E:E),5)</f>
        <v>0</v>
      </c>
      <c r="S1924" s="444"/>
      <c r="T1924" s="444"/>
      <c r="U1924" s="261">
        <f>ROUND(SUMIF('DV-Bewegungsdaten'!B:B,A1924,'DV-Bewegungsdaten'!D:D),3)</f>
        <v>0</v>
      </c>
      <c r="V1924" s="259">
        <f>ROUND(SUMIF('DV-Bewegungsdaten'!B:B,A1924,'DV-Bewegungsdaten'!E:E),5)</f>
        <v>0</v>
      </c>
      <c r="X1924" s="444"/>
      <c r="Y1924" s="444"/>
      <c r="AK1924" s="305"/>
    </row>
    <row r="1925" spans="1:37" ht="15" customHeight="1" x14ac:dyDescent="0.25">
      <c r="A1925" s="103" t="s">
        <v>4341</v>
      </c>
      <c r="B1925" s="101" t="s">
        <v>2068</v>
      </c>
      <c r="C1925" s="101" t="s">
        <v>3992</v>
      </c>
      <c r="D1925" s="101" t="s">
        <v>4082</v>
      </c>
      <c r="E1925" s="101" t="s">
        <v>4040</v>
      </c>
      <c r="F1925" s="102">
        <v>22.509999999999998</v>
      </c>
      <c r="G1925" s="102">
        <v>22.709999999999997</v>
      </c>
      <c r="H1925" s="102">
        <v>18.010000000000002</v>
      </c>
      <c r="I1925" s="102"/>
      <c r="J1925" s="445"/>
      <c r="K1925" s="258">
        <f>ROUND(SUMIF('VGT-Bewegungsdaten'!B:B,A1925,'VGT-Bewegungsdaten'!D:D),3)</f>
        <v>0</v>
      </c>
      <c r="L1925" s="259">
        <f>ROUND(SUMIF('VGT-Bewegungsdaten'!B:B,$A1925,'VGT-Bewegungsdaten'!E:E),5)</f>
        <v>0</v>
      </c>
      <c r="N1925" s="298" t="s">
        <v>4918</v>
      </c>
      <c r="O1925" s="298" t="s">
        <v>4925</v>
      </c>
      <c r="P1925" s="261">
        <f>ROUND(SUMIF('AV-Bewegungsdaten'!B:B,A1925,'AV-Bewegungsdaten'!D:D),3)</f>
        <v>0</v>
      </c>
      <c r="Q1925" s="259">
        <f>ROUND(SUMIF('AV-Bewegungsdaten'!B:B,$A1925,'AV-Bewegungsdaten'!E:E),5)</f>
        <v>0</v>
      </c>
      <c r="S1925" s="444"/>
      <c r="T1925" s="444"/>
      <c r="U1925" s="261">
        <f>ROUND(SUMIF('DV-Bewegungsdaten'!B:B,A1925,'DV-Bewegungsdaten'!D:D),3)</f>
        <v>0</v>
      </c>
      <c r="V1925" s="259">
        <f>ROUND(SUMIF('DV-Bewegungsdaten'!B:B,A1925,'DV-Bewegungsdaten'!E:E),5)</f>
        <v>0</v>
      </c>
      <c r="X1925" s="444"/>
      <c r="Y1925" s="444"/>
      <c r="AK1925" s="305"/>
    </row>
    <row r="1926" spans="1:37" ht="15" customHeight="1" x14ac:dyDescent="0.25">
      <c r="A1926" s="103" t="s">
        <v>471</v>
      </c>
      <c r="B1926" s="101" t="s">
        <v>2068</v>
      </c>
      <c r="C1926" s="101" t="s">
        <v>3992</v>
      </c>
      <c r="D1926" s="101" t="s">
        <v>255</v>
      </c>
      <c r="E1926" s="101" t="s">
        <v>1533</v>
      </c>
      <c r="F1926" s="102">
        <v>21.6</v>
      </c>
      <c r="G1926" s="102">
        <v>21.8</v>
      </c>
      <c r="H1926" s="102">
        <v>17.28</v>
      </c>
      <c r="I1926" s="102"/>
      <c r="J1926" s="445"/>
      <c r="K1926" s="258">
        <f>ROUND(SUMIF('VGT-Bewegungsdaten'!B:B,A1926,'VGT-Bewegungsdaten'!D:D),3)</f>
        <v>0</v>
      </c>
      <c r="L1926" s="259">
        <f>ROUND(SUMIF('VGT-Bewegungsdaten'!B:B,$A1926,'VGT-Bewegungsdaten'!E:E),5)</f>
        <v>0</v>
      </c>
      <c r="N1926" s="298" t="s">
        <v>4918</v>
      </c>
      <c r="O1926" s="298" t="s">
        <v>4925</v>
      </c>
      <c r="P1926" s="261">
        <f>ROUND(SUMIF('AV-Bewegungsdaten'!B:B,A1926,'AV-Bewegungsdaten'!D:D),3)</f>
        <v>0</v>
      </c>
      <c r="Q1926" s="259">
        <f>ROUND(SUMIF('AV-Bewegungsdaten'!B:B,$A1926,'AV-Bewegungsdaten'!E:E),5)</f>
        <v>0</v>
      </c>
      <c r="S1926" s="444"/>
      <c r="T1926" s="444"/>
      <c r="U1926" s="261">
        <f>ROUND(SUMIF('DV-Bewegungsdaten'!B:B,A1926,'DV-Bewegungsdaten'!D:D),3)</f>
        <v>0</v>
      </c>
      <c r="V1926" s="259">
        <f>ROUND(SUMIF('DV-Bewegungsdaten'!B:B,A1926,'DV-Bewegungsdaten'!E:E),5)</f>
        <v>0</v>
      </c>
      <c r="X1926" s="444"/>
      <c r="Y1926" s="444"/>
      <c r="AK1926" s="305"/>
    </row>
    <row r="1927" spans="1:37" ht="15" customHeight="1" x14ac:dyDescent="0.25">
      <c r="A1927" s="103" t="s">
        <v>475</v>
      </c>
      <c r="B1927" s="101" t="s">
        <v>2068</v>
      </c>
      <c r="C1927" s="101" t="s">
        <v>3992</v>
      </c>
      <c r="D1927" s="101" t="s">
        <v>261</v>
      </c>
      <c r="E1927" s="101" t="s">
        <v>1533</v>
      </c>
      <c r="F1927" s="102">
        <v>22.6</v>
      </c>
      <c r="G1927" s="102">
        <v>22.8</v>
      </c>
      <c r="H1927" s="102">
        <v>18.079999999999998</v>
      </c>
      <c r="I1927" s="102"/>
      <c r="J1927" s="445"/>
      <c r="K1927" s="258">
        <f>ROUND(SUMIF('VGT-Bewegungsdaten'!B:B,A1927,'VGT-Bewegungsdaten'!D:D),3)</f>
        <v>0</v>
      </c>
      <c r="L1927" s="259">
        <f>ROUND(SUMIF('VGT-Bewegungsdaten'!B:B,$A1927,'VGT-Bewegungsdaten'!E:E),5)</f>
        <v>0</v>
      </c>
      <c r="N1927" s="298" t="s">
        <v>4918</v>
      </c>
      <c r="O1927" s="298" t="s">
        <v>4925</v>
      </c>
      <c r="P1927" s="261">
        <f>ROUND(SUMIF('AV-Bewegungsdaten'!B:B,A1927,'AV-Bewegungsdaten'!D:D),3)</f>
        <v>0</v>
      </c>
      <c r="Q1927" s="259">
        <f>ROUND(SUMIF('AV-Bewegungsdaten'!B:B,$A1927,'AV-Bewegungsdaten'!E:E),5)</f>
        <v>0</v>
      </c>
      <c r="S1927" s="444"/>
      <c r="T1927" s="444"/>
      <c r="U1927" s="261">
        <f>ROUND(SUMIF('DV-Bewegungsdaten'!B:B,A1927,'DV-Bewegungsdaten'!D:D),3)</f>
        <v>0</v>
      </c>
      <c r="V1927" s="259">
        <f>ROUND(SUMIF('DV-Bewegungsdaten'!B:B,A1927,'DV-Bewegungsdaten'!E:E),5)</f>
        <v>0</v>
      </c>
      <c r="X1927" s="444"/>
      <c r="Y1927" s="444"/>
      <c r="AK1927" s="305"/>
    </row>
    <row r="1928" spans="1:37" ht="15" customHeight="1" x14ac:dyDescent="0.25">
      <c r="A1928" s="103" t="s">
        <v>470</v>
      </c>
      <c r="B1928" s="101" t="s">
        <v>2068</v>
      </c>
      <c r="C1928" s="101" t="s">
        <v>3992</v>
      </c>
      <c r="D1928" s="101" t="s">
        <v>1785</v>
      </c>
      <c r="E1928" s="101" t="s">
        <v>2446</v>
      </c>
      <c r="F1928" s="102">
        <v>20.6</v>
      </c>
      <c r="G1928" s="102">
        <v>20.8</v>
      </c>
      <c r="H1928" s="102">
        <v>16.48</v>
      </c>
      <c r="I1928" s="102"/>
      <c r="J1928" s="445"/>
      <c r="K1928" s="258">
        <f>ROUND(SUMIF('VGT-Bewegungsdaten'!B:B,A1928,'VGT-Bewegungsdaten'!D:D),3)</f>
        <v>0</v>
      </c>
      <c r="L1928" s="259">
        <f>ROUND(SUMIF('VGT-Bewegungsdaten'!B:B,$A1928,'VGT-Bewegungsdaten'!E:E),5)</f>
        <v>0</v>
      </c>
      <c r="N1928" s="298" t="s">
        <v>4918</v>
      </c>
      <c r="O1928" s="298" t="s">
        <v>4925</v>
      </c>
      <c r="P1928" s="261">
        <f>ROUND(SUMIF('AV-Bewegungsdaten'!B:B,A1928,'AV-Bewegungsdaten'!D:D),3)</f>
        <v>0</v>
      </c>
      <c r="Q1928" s="259">
        <f>ROUND(SUMIF('AV-Bewegungsdaten'!B:B,$A1928,'AV-Bewegungsdaten'!E:E),5)</f>
        <v>0</v>
      </c>
      <c r="S1928" s="444"/>
      <c r="T1928" s="444"/>
      <c r="U1928" s="261">
        <f>ROUND(SUMIF('DV-Bewegungsdaten'!B:B,A1928,'DV-Bewegungsdaten'!D:D),3)</f>
        <v>0</v>
      </c>
      <c r="V1928" s="259">
        <f>ROUND(SUMIF('DV-Bewegungsdaten'!B:B,A1928,'DV-Bewegungsdaten'!E:E),5)</f>
        <v>0</v>
      </c>
      <c r="X1928" s="444"/>
      <c r="Y1928" s="444"/>
      <c r="AK1928" s="305"/>
    </row>
    <row r="1929" spans="1:37" ht="15" customHeight="1" x14ac:dyDescent="0.25">
      <c r="A1929" s="103" t="s">
        <v>474</v>
      </c>
      <c r="B1929" s="101" t="s">
        <v>2068</v>
      </c>
      <c r="C1929" s="101" t="s">
        <v>3992</v>
      </c>
      <c r="D1929" s="101" t="s">
        <v>1790</v>
      </c>
      <c r="E1929" s="101" t="s">
        <v>2446</v>
      </c>
      <c r="F1929" s="102">
        <v>21.6</v>
      </c>
      <c r="G1929" s="102">
        <v>21.8</v>
      </c>
      <c r="H1929" s="102">
        <v>17.28</v>
      </c>
      <c r="I1929" s="102"/>
      <c r="J1929" s="445"/>
      <c r="K1929" s="258">
        <f>ROUND(SUMIF('VGT-Bewegungsdaten'!B:B,A1929,'VGT-Bewegungsdaten'!D:D),3)</f>
        <v>0</v>
      </c>
      <c r="L1929" s="259">
        <f>ROUND(SUMIF('VGT-Bewegungsdaten'!B:B,$A1929,'VGT-Bewegungsdaten'!E:E),5)</f>
        <v>0</v>
      </c>
      <c r="N1929" s="298" t="s">
        <v>4918</v>
      </c>
      <c r="O1929" s="298" t="s">
        <v>4925</v>
      </c>
      <c r="P1929" s="261">
        <f>ROUND(SUMIF('AV-Bewegungsdaten'!B:B,A1929,'AV-Bewegungsdaten'!D:D),3)</f>
        <v>0</v>
      </c>
      <c r="Q1929" s="259">
        <f>ROUND(SUMIF('AV-Bewegungsdaten'!B:B,$A1929,'AV-Bewegungsdaten'!E:E),5)</f>
        <v>0</v>
      </c>
      <c r="S1929" s="444"/>
      <c r="T1929" s="444"/>
      <c r="U1929" s="261">
        <f>ROUND(SUMIF('DV-Bewegungsdaten'!B:B,A1929,'DV-Bewegungsdaten'!D:D),3)</f>
        <v>0</v>
      </c>
      <c r="V1929" s="259">
        <f>ROUND(SUMIF('DV-Bewegungsdaten'!B:B,A1929,'DV-Bewegungsdaten'!E:E),5)</f>
        <v>0</v>
      </c>
      <c r="X1929" s="444"/>
      <c r="Y1929" s="444"/>
      <c r="AK1929" s="305"/>
    </row>
    <row r="1930" spans="1:37" ht="15" customHeight="1" x14ac:dyDescent="0.25">
      <c r="A1930" s="103" t="s">
        <v>473</v>
      </c>
      <c r="B1930" s="101" t="s">
        <v>2068</v>
      </c>
      <c r="C1930" s="101" t="s">
        <v>3992</v>
      </c>
      <c r="D1930" s="101" t="s">
        <v>259</v>
      </c>
      <c r="E1930" s="101" t="s">
        <v>2443</v>
      </c>
      <c r="F1930" s="102">
        <v>19.600000000000001</v>
      </c>
      <c r="G1930" s="102">
        <v>19.8</v>
      </c>
      <c r="H1930" s="102">
        <v>15.68</v>
      </c>
      <c r="I1930" s="102"/>
      <c r="J1930" s="445"/>
      <c r="K1930" s="258">
        <f>ROUND(SUMIF('VGT-Bewegungsdaten'!B:B,A1930,'VGT-Bewegungsdaten'!D:D),3)</f>
        <v>0</v>
      </c>
      <c r="L1930" s="259">
        <f>ROUND(SUMIF('VGT-Bewegungsdaten'!B:B,$A1930,'VGT-Bewegungsdaten'!E:E),5)</f>
        <v>0</v>
      </c>
      <c r="N1930" s="298" t="s">
        <v>4918</v>
      </c>
      <c r="O1930" s="298" t="s">
        <v>4925</v>
      </c>
      <c r="P1930" s="261">
        <f>ROUND(SUMIF('AV-Bewegungsdaten'!B:B,A1930,'AV-Bewegungsdaten'!D:D),3)</f>
        <v>0</v>
      </c>
      <c r="Q1930" s="259">
        <f>ROUND(SUMIF('AV-Bewegungsdaten'!B:B,$A1930,'AV-Bewegungsdaten'!E:E),5)</f>
        <v>0</v>
      </c>
      <c r="S1930" s="444"/>
      <c r="T1930" s="444"/>
      <c r="U1930" s="261">
        <f>ROUND(SUMIF('DV-Bewegungsdaten'!B:B,A1930,'DV-Bewegungsdaten'!D:D),3)</f>
        <v>0</v>
      </c>
      <c r="V1930" s="259">
        <f>ROUND(SUMIF('DV-Bewegungsdaten'!B:B,A1930,'DV-Bewegungsdaten'!E:E),5)</f>
        <v>0</v>
      </c>
      <c r="X1930" s="444"/>
      <c r="Y1930" s="444"/>
      <c r="AK1930" s="305"/>
    </row>
    <row r="1931" spans="1:37" ht="15" customHeight="1" x14ac:dyDescent="0.25">
      <c r="A1931" s="103" t="s">
        <v>461</v>
      </c>
      <c r="B1931" s="101" t="s">
        <v>2068</v>
      </c>
      <c r="C1931" s="101" t="s">
        <v>3992</v>
      </c>
      <c r="D1931" s="101" t="s">
        <v>241</v>
      </c>
      <c r="E1931" s="101" t="s">
        <v>2443</v>
      </c>
      <c r="F1931" s="102">
        <v>17.600000000000001</v>
      </c>
      <c r="G1931" s="102">
        <v>17.8</v>
      </c>
      <c r="H1931" s="102">
        <v>14.08</v>
      </c>
      <c r="I1931" s="102"/>
      <c r="J1931" s="445"/>
      <c r="K1931" s="258">
        <f>ROUND(SUMIF('VGT-Bewegungsdaten'!B:B,A1931,'VGT-Bewegungsdaten'!D:D),3)</f>
        <v>0</v>
      </c>
      <c r="L1931" s="259">
        <f>ROUND(SUMIF('VGT-Bewegungsdaten'!B:B,$A1931,'VGT-Bewegungsdaten'!E:E),5)</f>
        <v>0</v>
      </c>
      <c r="N1931" s="298" t="s">
        <v>4918</v>
      </c>
      <c r="O1931" s="298" t="s">
        <v>4925</v>
      </c>
      <c r="P1931" s="261">
        <f>ROUND(SUMIF('AV-Bewegungsdaten'!B:B,A1931,'AV-Bewegungsdaten'!D:D),3)</f>
        <v>0</v>
      </c>
      <c r="Q1931" s="259">
        <f>ROUND(SUMIF('AV-Bewegungsdaten'!B:B,$A1931,'AV-Bewegungsdaten'!E:E),5)</f>
        <v>0</v>
      </c>
      <c r="S1931" s="444"/>
      <c r="T1931" s="444"/>
      <c r="U1931" s="261">
        <f>ROUND(SUMIF('DV-Bewegungsdaten'!B:B,A1931,'DV-Bewegungsdaten'!D:D),3)</f>
        <v>0</v>
      </c>
      <c r="V1931" s="259">
        <f>ROUND(SUMIF('DV-Bewegungsdaten'!B:B,A1931,'DV-Bewegungsdaten'!E:E),5)</f>
        <v>0</v>
      </c>
      <c r="X1931" s="444"/>
      <c r="Y1931" s="444"/>
      <c r="AK1931" s="305"/>
    </row>
    <row r="1932" spans="1:37" ht="15" customHeight="1" x14ac:dyDescent="0.25">
      <c r="A1932" s="103" t="s">
        <v>505</v>
      </c>
      <c r="B1932" s="101" t="s">
        <v>2068</v>
      </c>
      <c r="C1932" s="101" t="s">
        <v>3992</v>
      </c>
      <c r="D1932" s="101" t="s">
        <v>1845</v>
      </c>
      <c r="E1932" s="101" t="s">
        <v>2443</v>
      </c>
      <c r="F1932" s="102">
        <v>19.600000000000001</v>
      </c>
      <c r="G1932" s="102">
        <v>19.8</v>
      </c>
      <c r="H1932" s="102">
        <v>15.68</v>
      </c>
      <c r="I1932" s="102"/>
      <c r="J1932" s="445"/>
      <c r="K1932" s="258">
        <f>ROUND(SUMIF('VGT-Bewegungsdaten'!B:B,A1932,'VGT-Bewegungsdaten'!D:D),3)</f>
        <v>0</v>
      </c>
      <c r="L1932" s="259">
        <f>ROUND(SUMIF('VGT-Bewegungsdaten'!B:B,$A1932,'VGT-Bewegungsdaten'!E:E),5)</f>
        <v>0</v>
      </c>
      <c r="N1932" s="298" t="s">
        <v>4918</v>
      </c>
      <c r="O1932" s="298" t="s">
        <v>4925</v>
      </c>
      <c r="P1932" s="261">
        <f>ROUND(SUMIF('AV-Bewegungsdaten'!B:B,A1932,'AV-Bewegungsdaten'!D:D),3)</f>
        <v>0</v>
      </c>
      <c r="Q1932" s="259">
        <f>ROUND(SUMIF('AV-Bewegungsdaten'!B:B,$A1932,'AV-Bewegungsdaten'!E:E),5)</f>
        <v>0</v>
      </c>
      <c r="S1932" s="444"/>
      <c r="T1932" s="444"/>
      <c r="U1932" s="261">
        <f>ROUND(SUMIF('DV-Bewegungsdaten'!B:B,A1932,'DV-Bewegungsdaten'!D:D),3)</f>
        <v>0</v>
      </c>
      <c r="V1932" s="259">
        <f>ROUND(SUMIF('DV-Bewegungsdaten'!B:B,A1932,'DV-Bewegungsdaten'!E:E),5)</f>
        <v>0</v>
      </c>
      <c r="X1932" s="444"/>
      <c r="Y1932" s="444"/>
      <c r="AK1932" s="305"/>
    </row>
    <row r="1933" spans="1:37" ht="15" customHeight="1" x14ac:dyDescent="0.25">
      <c r="A1933" s="103" t="s">
        <v>508</v>
      </c>
      <c r="B1933" s="101" t="s">
        <v>2068</v>
      </c>
      <c r="C1933" s="101" t="s">
        <v>3992</v>
      </c>
      <c r="D1933" s="101" t="s">
        <v>1851</v>
      </c>
      <c r="E1933" s="101" t="s">
        <v>1536</v>
      </c>
      <c r="F1933" s="102">
        <v>22.6</v>
      </c>
      <c r="G1933" s="102">
        <v>22.8</v>
      </c>
      <c r="H1933" s="102">
        <v>18.079999999999998</v>
      </c>
      <c r="I1933" s="102"/>
      <c r="J1933" s="445"/>
      <c r="K1933" s="258">
        <f>ROUND(SUMIF('VGT-Bewegungsdaten'!B:B,A1933,'VGT-Bewegungsdaten'!D:D),3)</f>
        <v>0</v>
      </c>
      <c r="L1933" s="259">
        <f>ROUND(SUMIF('VGT-Bewegungsdaten'!B:B,$A1933,'VGT-Bewegungsdaten'!E:E),5)</f>
        <v>0</v>
      </c>
      <c r="N1933" s="298" t="s">
        <v>4918</v>
      </c>
      <c r="O1933" s="298" t="s">
        <v>4925</v>
      </c>
      <c r="P1933" s="261">
        <f>ROUND(SUMIF('AV-Bewegungsdaten'!B:B,A1933,'AV-Bewegungsdaten'!D:D),3)</f>
        <v>0</v>
      </c>
      <c r="Q1933" s="259">
        <f>ROUND(SUMIF('AV-Bewegungsdaten'!B:B,$A1933,'AV-Bewegungsdaten'!E:E),5)</f>
        <v>0</v>
      </c>
      <c r="S1933" s="444"/>
      <c r="T1933" s="444"/>
      <c r="U1933" s="261">
        <f>ROUND(SUMIF('DV-Bewegungsdaten'!B:B,A1933,'DV-Bewegungsdaten'!D:D),3)</f>
        <v>0</v>
      </c>
      <c r="V1933" s="259">
        <f>ROUND(SUMIF('DV-Bewegungsdaten'!B:B,A1933,'DV-Bewegungsdaten'!E:E),5)</f>
        <v>0</v>
      </c>
      <c r="X1933" s="444"/>
      <c r="Y1933" s="444"/>
      <c r="AK1933" s="305"/>
    </row>
    <row r="1934" spans="1:37" ht="15" customHeight="1" x14ac:dyDescent="0.25">
      <c r="A1934" s="103" t="s">
        <v>512</v>
      </c>
      <c r="B1934" s="101" t="s">
        <v>2068</v>
      </c>
      <c r="C1934" s="101" t="s">
        <v>3992</v>
      </c>
      <c r="D1934" s="101" t="s">
        <v>1859</v>
      </c>
      <c r="E1934" s="101" t="s">
        <v>1536</v>
      </c>
      <c r="F1934" s="102">
        <v>23.6</v>
      </c>
      <c r="G1934" s="102">
        <v>23.8</v>
      </c>
      <c r="H1934" s="102">
        <v>18.88</v>
      </c>
      <c r="I1934" s="102"/>
      <c r="J1934" s="445"/>
      <c r="K1934" s="258">
        <f>ROUND(SUMIF('VGT-Bewegungsdaten'!B:B,A1934,'VGT-Bewegungsdaten'!D:D),3)</f>
        <v>0</v>
      </c>
      <c r="L1934" s="259">
        <f>ROUND(SUMIF('VGT-Bewegungsdaten'!B:B,$A1934,'VGT-Bewegungsdaten'!E:E),5)</f>
        <v>0</v>
      </c>
      <c r="N1934" s="298" t="s">
        <v>4918</v>
      </c>
      <c r="O1934" s="298" t="s">
        <v>4925</v>
      </c>
      <c r="P1934" s="261">
        <f>ROUND(SUMIF('AV-Bewegungsdaten'!B:B,A1934,'AV-Bewegungsdaten'!D:D),3)</f>
        <v>0</v>
      </c>
      <c r="Q1934" s="259">
        <f>ROUND(SUMIF('AV-Bewegungsdaten'!B:B,$A1934,'AV-Bewegungsdaten'!E:E),5)</f>
        <v>0</v>
      </c>
      <c r="S1934" s="444"/>
      <c r="T1934" s="444"/>
      <c r="U1934" s="261">
        <f>ROUND(SUMIF('DV-Bewegungsdaten'!B:B,A1934,'DV-Bewegungsdaten'!D:D),3)</f>
        <v>0</v>
      </c>
      <c r="V1934" s="259">
        <f>ROUND(SUMIF('DV-Bewegungsdaten'!B:B,A1934,'DV-Bewegungsdaten'!E:E),5)</f>
        <v>0</v>
      </c>
      <c r="X1934" s="444"/>
      <c r="Y1934" s="444"/>
      <c r="AK1934" s="305"/>
    </row>
    <row r="1935" spans="1:37" ht="15" customHeight="1" x14ac:dyDescent="0.25">
      <c r="A1935" s="103" t="s">
        <v>2844</v>
      </c>
      <c r="B1935" s="101" t="s">
        <v>2068</v>
      </c>
      <c r="C1935" s="101" t="s">
        <v>3992</v>
      </c>
      <c r="D1935" s="101" t="s">
        <v>2722</v>
      </c>
      <c r="E1935" s="101" t="s">
        <v>2536</v>
      </c>
      <c r="F1935" s="102">
        <v>22.57</v>
      </c>
      <c r="G1935" s="102">
        <v>22.77</v>
      </c>
      <c r="H1935" s="102">
        <v>18.059999999999999</v>
      </c>
      <c r="I1935" s="102"/>
      <c r="J1935" s="445"/>
      <c r="K1935" s="258">
        <f>ROUND(SUMIF('VGT-Bewegungsdaten'!B:B,A1935,'VGT-Bewegungsdaten'!D:D),3)</f>
        <v>0</v>
      </c>
      <c r="L1935" s="259">
        <f>ROUND(SUMIF('VGT-Bewegungsdaten'!B:B,$A1935,'VGT-Bewegungsdaten'!E:E),5)</f>
        <v>0</v>
      </c>
      <c r="N1935" s="298" t="s">
        <v>4918</v>
      </c>
      <c r="O1935" s="298" t="s">
        <v>4925</v>
      </c>
      <c r="P1935" s="261">
        <f>ROUND(SUMIF('AV-Bewegungsdaten'!B:B,A1935,'AV-Bewegungsdaten'!D:D),3)</f>
        <v>0</v>
      </c>
      <c r="Q1935" s="259">
        <f>ROUND(SUMIF('AV-Bewegungsdaten'!B:B,$A1935,'AV-Bewegungsdaten'!E:E),5)</f>
        <v>0</v>
      </c>
      <c r="S1935" s="444"/>
      <c r="T1935" s="444"/>
      <c r="U1935" s="261">
        <f>ROUND(SUMIF('DV-Bewegungsdaten'!B:B,A1935,'DV-Bewegungsdaten'!D:D),3)</f>
        <v>0</v>
      </c>
      <c r="V1935" s="259">
        <f>ROUND(SUMIF('DV-Bewegungsdaten'!B:B,A1935,'DV-Bewegungsdaten'!E:E),5)</f>
        <v>0</v>
      </c>
      <c r="X1935" s="444"/>
      <c r="Y1935" s="444"/>
      <c r="AK1935" s="305"/>
    </row>
    <row r="1936" spans="1:37" ht="15" customHeight="1" x14ac:dyDescent="0.25">
      <c r="A1936" s="103" t="s">
        <v>2845</v>
      </c>
      <c r="B1936" s="101" t="s">
        <v>2068</v>
      </c>
      <c r="C1936" s="101" t="s">
        <v>3992</v>
      </c>
      <c r="D1936" s="101" t="s">
        <v>2724</v>
      </c>
      <c r="E1936" s="101" t="s">
        <v>2536</v>
      </c>
      <c r="F1936" s="102">
        <v>23.57</v>
      </c>
      <c r="G1936" s="102">
        <v>23.77</v>
      </c>
      <c r="H1936" s="102">
        <v>18.86</v>
      </c>
      <c r="I1936" s="102"/>
      <c r="J1936" s="445"/>
      <c r="K1936" s="258">
        <f>ROUND(SUMIF('VGT-Bewegungsdaten'!B:B,A1936,'VGT-Bewegungsdaten'!D:D),3)</f>
        <v>0</v>
      </c>
      <c r="L1936" s="259">
        <f>ROUND(SUMIF('VGT-Bewegungsdaten'!B:B,$A1936,'VGT-Bewegungsdaten'!E:E),5)</f>
        <v>0</v>
      </c>
      <c r="N1936" s="298" t="s">
        <v>4918</v>
      </c>
      <c r="O1936" s="298" t="s">
        <v>4925</v>
      </c>
      <c r="P1936" s="261">
        <f>ROUND(SUMIF('AV-Bewegungsdaten'!B:B,A1936,'AV-Bewegungsdaten'!D:D),3)</f>
        <v>0</v>
      </c>
      <c r="Q1936" s="259">
        <f>ROUND(SUMIF('AV-Bewegungsdaten'!B:B,$A1936,'AV-Bewegungsdaten'!E:E),5)</f>
        <v>0</v>
      </c>
      <c r="S1936" s="444"/>
      <c r="T1936" s="444"/>
      <c r="U1936" s="261">
        <f>ROUND(SUMIF('DV-Bewegungsdaten'!B:B,A1936,'DV-Bewegungsdaten'!D:D),3)</f>
        <v>0</v>
      </c>
      <c r="V1936" s="259">
        <f>ROUND(SUMIF('DV-Bewegungsdaten'!B:B,A1936,'DV-Bewegungsdaten'!E:E),5)</f>
        <v>0</v>
      </c>
      <c r="X1936" s="444"/>
      <c r="Y1936" s="444"/>
      <c r="AK1936" s="305"/>
    </row>
    <row r="1937" spans="1:37" ht="15" customHeight="1" x14ac:dyDescent="0.25">
      <c r="A1937" s="103" t="s">
        <v>3587</v>
      </c>
      <c r="B1937" s="101" t="s">
        <v>2068</v>
      </c>
      <c r="C1937" s="101" t="s">
        <v>3992</v>
      </c>
      <c r="D1937" s="101" t="s">
        <v>3465</v>
      </c>
      <c r="E1937" s="101" t="s">
        <v>3279</v>
      </c>
      <c r="F1937" s="102">
        <v>22.54</v>
      </c>
      <c r="G1937" s="102">
        <v>22.74</v>
      </c>
      <c r="H1937" s="102">
        <v>18.03</v>
      </c>
      <c r="I1937" s="102"/>
      <c r="J1937" s="445"/>
      <c r="K1937" s="258">
        <f>ROUND(SUMIF('VGT-Bewegungsdaten'!B:B,A1937,'VGT-Bewegungsdaten'!D:D),3)</f>
        <v>0</v>
      </c>
      <c r="L1937" s="259">
        <f>ROUND(SUMIF('VGT-Bewegungsdaten'!B:B,$A1937,'VGT-Bewegungsdaten'!E:E),5)</f>
        <v>0</v>
      </c>
      <c r="N1937" s="298" t="s">
        <v>4918</v>
      </c>
      <c r="O1937" s="298" t="s">
        <v>4925</v>
      </c>
      <c r="P1937" s="261">
        <f>ROUND(SUMIF('AV-Bewegungsdaten'!B:B,A1937,'AV-Bewegungsdaten'!D:D),3)</f>
        <v>0</v>
      </c>
      <c r="Q1937" s="259">
        <f>ROUND(SUMIF('AV-Bewegungsdaten'!B:B,$A1937,'AV-Bewegungsdaten'!E:E),5)</f>
        <v>0</v>
      </c>
      <c r="S1937" s="444"/>
      <c r="T1937" s="444"/>
      <c r="U1937" s="261">
        <f>ROUND(SUMIF('DV-Bewegungsdaten'!B:B,A1937,'DV-Bewegungsdaten'!D:D),3)</f>
        <v>0</v>
      </c>
      <c r="V1937" s="259">
        <f>ROUND(SUMIF('DV-Bewegungsdaten'!B:B,A1937,'DV-Bewegungsdaten'!E:E),5)</f>
        <v>0</v>
      </c>
      <c r="X1937" s="444"/>
      <c r="Y1937" s="444"/>
      <c r="AK1937" s="305"/>
    </row>
    <row r="1938" spans="1:37" ht="15" customHeight="1" x14ac:dyDescent="0.25">
      <c r="A1938" s="103" t="s">
        <v>3588</v>
      </c>
      <c r="B1938" s="101" t="s">
        <v>2068</v>
      </c>
      <c r="C1938" s="101" t="s">
        <v>3992</v>
      </c>
      <c r="D1938" s="101" t="s">
        <v>3467</v>
      </c>
      <c r="E1938" s="101" t="s">
        <v>3279</v>
      </c>
      <c r="F1938" s="102">
        <v>23.54</v>
      </c>
      <c r="G1938" s="102">
        <v>23.74</v>
      </c>
      <c r="H1938" s="102">
        <v>18.829999999999998</v>
      </c>
      <c r="I1938" s="102"/>
      <c r="J1938" s="445"/>
      <c r="K1938" s="258">
        <f>ROUND(SUMIF('VGT-Bewegungsdaten'!B:B,A1938,'VGT-Bewegungsdaten'!D:D),3)</f>
        <v>0</v>
      </c>
      <c r="L1938" s="259">
        <f>ROUND(SUMIF('VGT-Bewegungsdaten'!B:B,$A1938,'VGT-Bewegungsdaten'!E:E),5)</f>
        <v>0</v>
      </c>
      <c r="N1938" s="298" t="s">
        <v>4918</v>
      </c>
      <c r="O1938" s="298" t="s">
        <v>4925</v>
      </c>
      <c r="P1938" s="261">
        <f>ROUND(SUMIF('AV-Bewegungsdaten'!B:B,A1938,'AV-Bewegungsdaten'!D:D),3)</f>
        <v>0</v>
      </c>
      <c r="Q1938" s="259">
        <f>ROUND(SUMIF('AV-Bewegungsdaten'!B:B,$A1938,'AV-Bewegungsdaten'!E:E),5)</f>
        <v>0</v>
      </c>
      <c r="S1938" s="444"/>
      <c r="T1938" s="444"/>
      <c r="U1938" s="261">
        <f>ROUND(SUMIF('DV-Bewegungsdaten'!B:B,A1938,'DV-Bewegungsdaten'!D:D),3)</f>
        <v>0</v>
      </c>
      <c r="V1938" s="259">
        <f>ROUND(SUMIF('DV-Bewegungsdaten'!B:B,A1938,'DV-Bewegungsdaten'!E:E),5)</f>
        <v>0</v>
      </c>
      <c r="X1938" s="444"/>
      <c r="Y1938" s="444"/>
      <c r="AK1938" s="305"/>
    </row>
    <row r="1939" spans="1:37" ht="15" customHeight="1" x14ac:dyDescent="0.25">
      <c r="A1939" s="103" t="s">
        <v>4350</v>
      </c>
      <c r="B1939" s="101" t="s">
        <v>2068</v>
      </c>
      <c r="C1939" s="101" t="s">
        <v>3992</v>
      </c>
      <c r="D1939" s="101" t="s">
        <v>4227</v>
      </c>
      <c r="E1939" s="101" t="s">
        <v>4040</v>
      </c>
      <c r="F1939" s="102">
        <v>22.509999999999998</v>
      </c>
      <c r="G1939" s="102">
        <v>22.709999999999997</v>
      </c>
      <c r="H1939" s="102">
        <v>18.010000000000002</v>
      </c>
      <c r="I1939" s="102"/>
      <c r="J1939" s="445"/>
      <c r="K1939" s="258">
        <f>ROUND(SUMIF('VGT-Bewegungsdaten'!B:B,A1939,'VGT-Bewegungsdaten'!D:D),3)</f>
        <v>0</v>
      </c>
      <c r="L1939" s="259">
        <f>ROUND(SUMIF('VGT-Bewegungsdaten'!B:B,$A1939,'VGT-Bewegungsdaten'!E:E),5)</f>
        <v>0</v>
      </c>
      <c r="N1939" s="298" t="s">
        <v>4918</v>
      </c>
      <c r="O1939" s="298" t="s">
        <v>4925</v>
      </c>
      <c r="P1939" s="261">
        <f>ROUND(SUMIF('AV-Bewegungsdaten'!B:B,A1939,'AV-Bewegungsdaten'!D:D),3)</f>
        <v>0</v>
      </c>
      <c r="Q1939" s="259">
        <f>ROUND(SUMIF('AV-Bewegungsdaten'!B:B,$A1939,'AV-Bewegungsdaten'!E:E),5)</f>
        <v>0</v>
      </c>
      <c r="S1939" s="444"/>
      <c r="T1939" s="444"/>
      <c r="U1939" s="261">
        <f>ROUND(SUMIF('DV-Bewegungsdaten'!B:B,A1939,'DV-Bewegungsdaten'!D:D),3)</f>
        <v>0</v>
      </c>
      <c r="V1939" s="259">
        <f>ROUND(SUMIF('DV-Bewegungsdaten'!B:B,A1939,'DV-Bewegungsdaten'!E:E),5)</f>
        <v>0</v>
      </c>
      <c r="X1939" s="444"/>
      <c r="Y1939" s="444"/>
      <c r="AK1939" s="305"/>
    </row>
    <row r="1940" spans="1:37" ht="15" customHeight="1" x14ac:dyDescent="0.25">
      <c r="A1940" s="103" t="s">
        <v>4351</v>
      </c>
      <c r="B1940" s="101" t="s">
        <v>2068</v>
      </c>
      <c r="C1940" s="101" t="s">
        <v>3992</v>
      </c>
      <c r="D1940" s="101" t="s">
        <v>4229</v>
      </c>
      <c r="E1940" s="101" t="s">
        <v>4040</v>
      </c>
      <c r="F1940" s="102">
        <v>23.509999999999998</v>
      </c>
      <c r="G1940" s="102">
        <v>23.709999999999997</v>
      </c>
      <c r="H1940" s="102">
        <v>18.809999999999999</v>
      </c>
      <c r="I1940" s="102"/>
      <c r="J1940" s="445"/>
      <c r="K1940" s="258">
        <f>ROUND(SUMIF('VGT-Bewegungsdaten'!B:B,A1940,'VGT-Bewegungsdaten'!D:D),3)</f>
        <v>0</v>
      </c>
      <c r="L1940" s="259">
        <f>ROUND(SUMIF('VGT-Bewegungsdaten'!B:B,$A1940,'VGT-Bewegungsdaten'!E:E),5)</f>
        <v>0</v>
      </c>
      <c r="N1940" s="298" t="s">
        <v>4918</v>
      </c>
      <c r="O1940" s="298" t="s">
        <v>4925</v>
      </c>
      <c r="P1940" s="261">
        <f>ROUND(SUMIF('AV-Bewegungsdaten'!B:B,A1940,'AV-Bewegungsdaten'!D:D),3)</f>
        <v>0</v>
      </c>
      <c r="Q1940" s="259">
        <f>ROUND(SUMIF('AV-Bewegungsdaten'!B:B,$A1940,'AV-Bewegungsdaten'!E:E),5)</f>
        <v>0</v>
      </c>
      <c r="S1940" s="444"/>
      <c r="T1940" s="444"/>
      <c r="U1940" s="261">
        <f>ROUND(SUMIF('DV-Bewegungsdaten'!B:B,A1940,'DV-Bewegungsdaten'!D:D),3)</f>
        <v>0</v>
      </c>
      <c r="V1940" s="259">
        <f>ROUND(SUMIF('DV-Bewegungsdaten'!B:B,A1940,'DV-Bewegungsdaten'!E:E),5)</f>
        <v>0</v>
      </c>
      <c r="X1940" s="444"/>
      <c r="Y1940" s="444"/>
      <c r="AK1940" s="305"/>
    </row>
    <row r="1941" spans="1:37" ht="15" customHeight="1" x14ac:dyDescent="0.25">
      <c r="A1941" s="103" t="s">
        <v>5831</v>
      </c>
      <c r="B1941" s="101" t="s">
        <v>2068</v>
      </c>
      <c r="C1941" s="101" t="s">
        <v>3992</v>
      </c>
      <c r="D1941" s="101" t="s">
        <v>5832</v>
      </c>
      <c r="E1941" s="101" t="s">
        <v>4983</v>
      </c>
      <c r="F1941" s="102">
        <v>23.48</v>
      </c>
      <c r="G1941" s="102">
        <v>23.68</v>
      </c>
      <c r="H1941" s="102">
        <v>18.78</v>
      </c>
      <c r="I1941" s="102"/>
      <c r="J1941" s="445"/>
      <c r="K1941" s="258">
        <f>ROUND(SUMIF('VGT-Bewegungsdaten'!B:B,A1941,'VGT-Bewegungsdaten'!D:D),3)</f>
        <v>0</v>
      </c>
      <c r="L1941" s="259">
        <f>ROUND(SUMIF('VGT-Bewegungsdaten'!B:B,$A1941,'VGT-Bewegungsdaten'!E:E),5)</f>
        <v>0</v>
      </c>
      <c r="N1941" s="298" t="s">
        <v>4918</v>
      </c>
      <c r="O1941" s="298" t="s">
        <v>4925</v>
      </c>
      <c r="P1941" s="261">
        <f>ROUND(SUMIF('AV-Bewegungsdaten'!B:B,A1941,'AV-Bewegungsdaten'!D:D),3)</f>
        <v>0</v>
      </c>
      <c r="Q1941" s="259">
        <f>ROUND(SUMIF('AV-Bewegungsdaten'!B:B,$A1941,'AV-Bewegungsdaten'!E:E),5)</f>
        <v>0</v>
      </c>
      <c r="S1941" s="444"/>
      <c r="T1941" s="444"/>
      <c r="U1941" s="261">
        <f>ROUND(SUMIF('DV-Bewegungsdaten'!B:B,A1941,'DV-Bewegungsdaten'!D:D),3)</f>
        <v>0</v>
      </c>
      <c r="V1941" s="259">
        <f>ROUND(SUMIF('DV-Bewegungsdaten'!B:B,A1941,'DV-Bewegungsdaten'!E:E),5)</f>
        <v>0</v>
      </c>
      <c r="X1941" s="444"/>
      <c r="Y1941" s="444"/>
      <c r="AK1941" s="305"/>
    </row>
    <row r="1942" spans="1:37" ht="15" customHeight="1" x14ac:dyDescent="0.25">
      <c r="A1942" s="103" t="s">
        <v>6914</v>
      </c>
      <c r="B1942" s="101" t="s">
        <v>2068</v>
      </c>
      <c r="C1942" s="101" t="s">
        <v>3992</v>
      </c>
      <c r="D1942" s="101" t="s">
        <v>6917</v>
      </c>
      <c r="E1942" s="101" t="s">
        <v>6910</v>
      </c>
      <c r="F1942" s="102">
        <v>23.310000000000002</v>
      </c>
      <c r="G1942" s="102">
        <v>23.51</v>
      </c>
      <c r="H1942" s="102">
        <v>18.649999999999999</v>
      </c>
      <c r="I1942" s="102"/>
      <c r="J1942" s="445"/>
      <c r="K1942" s="258">
        <f>ROUND(SUMIF('VGT-Bewegungsdaten'!B:B,A1942,'VGT-Bewegungsdaten'!D:D),3)</f>
        <v>0</v>
      </c>
      <c r="L1942" s="259">
        <f>ROUND(SUMIF('VGT-Bewegungsdaten'!B:B,$A1942,'VGT-Bewegungsdaten'!E:E),5)</f>
        <v>0</v>
      </c>
      <c r="N1942" s="298" t="s">
        <v>4918</v>
      </c>
      <c r="O1942" s="298" t="s">
        <v>4925</v>
      </c>
      <c r="P1942" s="261">
        <f>ROUND(SUMIF('AV-Bewegungsdaten'!B:B,A1942,'AV-Bewegungsdaten'!D:D),3)</f>
        <v>0</v>
      </c>
      <c r="Q1942" s="259">
        <f>ROUND(SUMIF('AV-Bewegungsdaten'!B:B,$A1942,'AV-Bewegungsdaten'!E:E),5)</f>
        <v>0</v>
      </c>
      <c r="S1942" s="444"/>
      <c r="T1942" s="444"/>
      <c r="U1942" s="261">
        <f>ROUND(SUMIF('DV-Bewegungsdaten'!B:B,A1942,'DV-Bewegungsdaten'!D:D),3)</f>
        <v>0</v>
      </c>
      <c r="V1942" s="259">
        <f>ROUND(SUMIF('DV-Bewegungsdaten'!B:B,A1942,'DV-Bewegungsdaten'!E:E),5)</f>
        <v>0</v>
      </c>
      <c r="X1942" s="444"/>
      <c r="Y1942" s="444"/>
      <c r="AK1942" s="305"/>
    </row>
    <row r="1943" spans="1:37" ht="15" customHeight="1" x14ac:dyDescent="0.25">
      <c r="A1943" s="103" t="s">
        <v>507</v>
      </c>
      <c r="B1943" s="101" t="s">
        <v>2068</v>
      </c>
      <c r="C1943" s="101" t="s">
        <v>3992</v>
      </c>
      <c r="D1943" s="101" t="s">
        <v>1849</v>
      </c>
      <c r="E1943" s="101" t="s">
        <v>1533</v>
      </c>
      <c r="F1943" s="102">
        <v>22.6</v>
      </c>
      <c r="G1943" s="102">
        <v>22.8</v>
      </c>
      <c r="H1943" s="102">
        <v>18.079999999999998</v>
      </c>
      <c r="I1943" s="102"/>
      <c r="J1943" s="445"/>
      <c r="K1943" s="258">
        <f>ROUND(SUMIF('VGT-Bewegungsdaten'!B:B,A1943,'VGT-Bewegungsdaten'!D:D),3)</f>
        <v>0</v>
      </c>
      <c r="L1943" s="259">
        <f>ROUND(SUMIF('VGT-Bewegungsdaten'!B:B,$A1943,'VGT-Bewegungsdaten'!E:E),5)</f>
        <v>0</v>
      </c>
      <c r="N1943" s="298" t="s">
        <v>4918</v>
      </c>
      <c r="O1943" s="298" t="s">
        <v>4925</v>
      </c>
      <c r="P1943" s="261">
        <f>ROUND(SUMIF('AV-Bewegungsdaten'!B:B,A1943,'AV-Bewegungsdaten'!D:D),3)</f>
        <v>0</v>
      </c>
      <c r="Q1943" s="259">
        <f>ROUND(SUMIF('AV-Bewegungsdaten'!B:B,$A1943,'AV-Bewegungsdaten'!E:E),5)</f>
        <v>0</v>
      </c>
      <c r="S1943" s="444"/>
      <c r="T1943" s="444"/>
      <c r="U1943" s="261">
        <f>ROUND(SUMIF('DV-Bewegungsdaten'!B:B,A1943,'DV-Bewegungsdaten'!D:D),3)</f>
        <v>0</v>
      </c>
      <c r="V1943" s="259">
        <f>ROUND(SUMIF('DV-Bewegungsdaten'!B:B,A1943,'DV-Bewegungsdaten'!E:E),5)</f>
        <v>0</v>
      </c>
      <c r="X1943" s="444"/>
      <c r="Y1943" s="444"/>
      <c r="AK1943" s="305"/>
    </row>
    <row r="1944" spans="1:37" ht="15" customHeight="1" x14ac:dyDescent="0.25">
      <c r="A1944" s="103" t="s">
        <v>511</v>
      </c>
      <c r="B1944" s="101" t="s">
        <v>2068</v>
      </c>
      <c r="C1944" s="101" t="s">
        <v>3992</v>
      </c>
      <c r="D1944" s="101" t="s">
        <v>1857</v>
      </c>
      <c r="E1944" s="101" t="s">
        <v>1533</v>
      </c>
      <c r="F1944" s="102">
        <v>23.6</v>
      </c>
      <c r="G1944" s="102">
        <v>23.8</v>
      </c>
      <c r="H1944" s="102">
        <v>18.88</v>
      </c>
      <c r="I1944" s="102"/>
      <c r="J1944" s="445"/>
      <c r="K1944" s="258">
        <f>ROUND(SUMIF('VGT-Bewegungsdaten'!B:B,A1944,'VGT-Bewegungsdaten'!D:D),3)</f>
        <v>0</v>
      </c>
      <c r="L1944" s="259">
        <f>ROUND(SUMIF('VGT-Bewegungsdaten'!B:B,$A1944,'VGT-Bewegungsdaten'!E:E),5)</f>
        <v>0</v>
      </c>
      <c r="N1944" s="298" t="s">
        <v>4918</v>
      </c>
      <c r="O1944" s="298" t="s">
        <v>4925</v>
      </c>
      <c r="P1944" s="261">
        <f>ROUND(SUMIF('AV-Bewegungsdaten'!B:B,A1944,'AV-Bewegungsdaten'!D:D),3)</f>
        <v>0</v>
      </c>
      <c r="Q1944" s="259">
        <f>ROUND(SUMIF('AV-Bewegungsdaten'!B:B,$A1944,'AV-Bewegungsdaten'!E:E),5)</f>
        <v>0</v>
      </c>
      <c r="S1944" s="444"/>
      <c r="T1944" s="444"/>
      <c r="U1944" s="261">
        <f>ROUND(SUMIF('DV-Bewegungsdaten'!B:B,A1944,'DV-Bewegungsdaten'!D:D),3)</f>
        <v>0</v>
      </c>
      <c r="V1944" s="259">
        <f>ROUND(SUMIF('DV-Bewegungsdaten'!B:B,A1944,'DV-Bewegungsdaten'!E:E),5)</f>
        <v>0</v>
      </c>
      <c r="X1944" s="444"/>
      <c r="Y1944" s="444"/>
      <c r="AK1944" s="305"/>
    </row>
    <row r="1945" spans="1:37" ht="15" customHeight="1" x14ac:dyDescent="0.25">
      <c r="A1945" s="103" t="s">
        <v>506</v>
      </c>
      <c r="B1945" s="101" t="s">
        <v>2068</v>
      </c>
      <c r="C1945" s="101" t="s">
        <v>3992</v>
      </c>
      <c r="D1945" s="101" t="s">
        <v>1847</v>
      </c>
      <c r="E1945" s="101" t="s">
        <v>2446</v>
      </c>
      <c r="F1945" s="102">
        <v>21.6</v>
      </c>
      <c r="G1945" s="102">
        <v>21.8</v>
      </c>
      <c r="H1945" s="102">
        <v>17.28</v>
      </c>
      <c r="I1945" s="102"/>
      <c r="J1945" s="445"/>
      <c r="K1945" s="258">
        <f>ROUND(SUMIF('VGT-Bewegungsdaten'!B:B,A1945,'VGT-Bewegungsdaten'!D:D),3)</f>
        <v>0</v>
      </c>
      <c r="L1945" s="259">
        <f>ROUND(SUMIF('VGT-Bewegungsdaten'!B:B,$A1945,'VGT-Bewegungsdaten'!E:E),5)</f>
        <v>0</v>
      </c>
      <c r="N1945" s="298" t="s">
        <v>4918</v>
      </c>
      <c r="O1945" s="298" t="s">
        <v>4925</v>
      </c>
      <c r="P1945" s="261">
        <f>ROUND(SUMIF('AV-Bewegungsdaten'!B:B,A1945,'AV-Bewegungsdaten'!D:D),3)</f>
        <v>0</v>
      </c>
      <c r="Q1945" s="259">
        <f>ROUND(SUMIF('AV-Bewegungsdaten'!B:B,$A1945,'AV-Bewegungsdaten'!E:E),5)</f>
        <v>0</v>
      </c>
      <c r="S1945" s="444"/>
      <c r="T1945" s="444"/>
      <c r="U1945" s="261">
        <f>ROUND(SUMIF('DV-Bewegungsdaten'!B:B,A1945,'DV-Bewegungsdaten'!D:D),3)</f>
        <v>0</v>
      </c>
      <c r="V1945" s="259">
        <f>ROUND(SUMIF('DV-Bewegungsdaten'!B:B,A1945,'DV-Bewegungsdaten'!E:E),5)</f>
        <v>0</v>
      </c>
      <c r="X1945" s="444"/>
      <c r="Y1945" s="444"/>
      <c r="AK1945" s="305"/>
    </row>
    <row r="1946" spans="1:37" ht="15" customHeight="1" x14ac:dyDescent="0.25">
      <c r="A1946" s="103" t="s">
        <v>510</v>
      </c>
      <c r="B1946" s="101" t="s">
        <v>2068</v>
      </c>
      <c r="C1946" s="101" t="s">
        <v>3992</v>
      </c>
      <c r="D1946" s="101" t="s">
        <v>1855</v>
      </c>
      <c r="E1946" s="101" t="s">
        <v>2446</v>
      </c>
      <c r="F1946" s="102">
        <v>22.6</v>
      </c>
      <c r="G1946" s="102">
        <v>22.8</v>
      </c>
      <c r="H1946" s="102">
        <v>18.079999999999998</v>
      </c>
      <c r="I1946" s="102"/>
      <c r="J1946" s="445"/>
      <c r="K1946" s="258">
        <f>ROUND(SUMIF('VGT-Bewegungsdaten'!B:B,A1946,'VGT-Bewegungsdaten'!D:D),3)</f>
        <v>0</v>
      </c>
      <c r="L1946" s="259">
        <f>ROUND(SUMIF('VGT-Bewegungsdaten'!B:B,$A1946,'VGT-Bewegungsdaten'!E:E),5)</f>
        <v>0</v>
      </c>
      <c r="N1946" s="298" t="s">
        <v>4918</v>
      </c>
      <c r="O1946" s="298" t="s">
        <v>4925</v>
      </c>
      <c r="P1946" s="261">
        <f>ROUND(SUMIF('AV-Bewegungsdaten'!B:B,A1946,'AV-Bewegungsdaten'!D:D),3)</f>
        <v>0</v>
      </c>
      <c r="Q1946" s="259">
        <f>ROUND(SUMIF('AV-Bewegungsdaten'!B:B,$A1946,'AV-Bewegungsdaten'!E:E),5)</f>
        <v>0</v>
      </c>
      <c r="S1946" s="444"/>
      <c r="T1946" s="444"/>
      <c r="U1946" s="261">
        <f>ROUND(SUMIF('DV-Bewegungsdaten'!B:B,A1946,'DV-Bewegungsdaten'!D:D),3)</f>
        <v>0</v>
      </c>
      <c r="V1946" s="259">
        <f>ROUND(SUMIF('DV-Bewegungsdaten'!B:B,A1946,'DV-Bewegungsdaten'!E:E),5)</f>
        <v>0</v>
      </c>
      <c r="X1946" s="444"/>
      <c r="Y1946" s="444"/>
      <c r="AK1946" s="305"/>
    </row>
    <row r="1947" spans="1:37" ht="15" customHeight="1" x14ac:dyDescent="0.25">
      <c r="A1947" s="103" t="s">
        <v>509</v>
      </c>
      <c r="B1947" s="101" t="s">
        <v>2068</v>
      </c>
      <c r="C1947" s="101" t="s">
        <v>3992</v>
      </c>
      <c r="D1947" s="101" t="s">
        <v>1853</v>
      </c>
      <c r="E1947" s="101" t="s">
        <v>2443</v>
      </c>
      <c r="F1947" s="102">
        <v>20.6</v>
      </c>
      <c r="G1947" s="102">
        <v>20.8</v>
      </c>
      <c r="H1947" s="102">
        <v>16.48</v>
      </c>
      <c r="I1947" s="102"/>
      <c r="J1947" s="445"/>
      <c r="K1947" s="258">
        <f>ROUND(SUMIF('VGT-Bewegungsdaten'!B:B,A1947,'VGT-Bewegungsdaten'!D:D),3)</f>
        <v>0</v>
      </c>
      <c r="L1947" s="259">
        <f>ROUND(SUMIF('VGT-Bewegungsdaten'!B:B,$A1947,'VGT-Bewegungsdaten'!E:E),5)</f>
        <v>0</v>
      </c>
      <c r="N1947" s="298" t="s">
        <v>4918</v>
      </c>
      <c r="O1947" s="298" t="s">
        <v>4925</v>
      </c>
      <c r="P1947" s="261">
        <f>ROUND(SUMIF('AV-Bewegungsdaten'!B:B,A1947,'AV-Bewegungsdaten'!D:D),3)</f>
        <v>0</v>
      </c>
      <c r="Q1947" s="259">
        <f>ROUND(SUMIF('AV-Bewegungsdaten'!B:B,$A1947,'AV-Bewegungsdaten'!E:E),5)</f>
        <v>0</v>
      </c>
      <c r="S1947" s="444"/>
      <c r="T1947" s="444"/>
      <c r="U1947" s="261">
        <f>ROUND(SUMIF('DV-Bewegungsdaten'!B:B,A1947,'DV-Bewegungsdaten'!D:D),3)</f>
        <v>0</v>
      </c>
      <c r="V1947" s="259">
        <f>ROUND(SUMIF('DV-Bewegungsdaten'!B:B,A1947,'DV-Bewegungsdaten'!E:E),5)</f>
        <v>0</v>
      </c>
      <c r="X1947" s="444"/>
      <c r="Y1947" s="444"/>
      <c r="AK1947" s="305"/>
    </row>
    <row r="1948" spans="1:37" ht="15" customHeight="1" x14ac:dyDescent="0.25">
      <c r="A1948" s="103" t="s">
        <v>464</v>
      </c>
      <c r="B1948" s="101" t="s">
        <v>2068</v>
      </c>
      <c r="C1948" s="101" t="s">
        <v>3992</v>
      </c>
      <c r="D1948" s="101" t="s">
        <v>1996</v>
      </c>
      <c r="E1948" s="101" t="s">
        <v>1536</v>
      </c>
      <c r="F1948" s="102">
        <v>20.6</v>
      </c>
      <c r="G1948" s="102">
        <v>20.8</v>
      </c>
      <c r="H1948" s="102">
        <v>16.48</v>
      </c>
      <c r="I1948" s="102"/>
      <c r="J1948" s="445"/>
      <c r="K1948" s="258">
        <f>ROUND(SUMIF('VGT-Bewegungsdaten'!B:B,A1948,'VGT-Bewegungsdaten'!D:D),3)</f>
        <v>0</v>
      </c>
      <c r="L1948" s="259">
        <f>ROUND(SUMIF('VGT-Bewegungsdaten'!B:B,$A1948,'VGT-Bewegungsdaten'!E:E),5)</f>
        <v>0</v>
      </c>
      <c r="N1948" s="298" t="s">
        <v>4918</v>
      </c>
      <c r="O1948" s="298" t="s">
        <v>4925</v>
      </c>
      <c r="P1948" s="261">
        <f>ROUND(SUMIF('AV-Bewegungsdaten'!B:B,A1948,'AV-Bewegungsdaten'!D:D),3)</f>
        <v>0</v>
      </c>
      <c r="Q1948" s="259">
        <f>ROUND(SUMIF('AV-Bewegungsdaten'!B:B,$A1948,'AV-Bewegungsdaten'!E:E),5)</f>
        <v>0</v>
      </c>
      <c r="S1948" s="444"/>
      <c r="T1948" s="444"/>
      <c r="U1948" s="261">
        <f>ROUND(SUMIF('DV-Bewegungsdaten'!B:B,A1948,'DV-Bewegungsdaten'!D:D),3)</f>
        <v>0</v>
      </c>
      <c r="V1948" s="259">
        <f>ROUND(SUMIF('DV-Bewegungsdaten'!B:B,A1948,'DV-Bewegungsdaten'!E:E),5)</f>
        <v>0</v>
      </c>
      <c r="X1948" s="444"/>
      <c r="Y1948" s="444"/>
      <c r="AK1948" s="305"/>
    </row>
    <row r="1949" spans="1:37" ht="15" customHeight="1" x14ac:dyDescent="0.25">
      <c r="A1949" s="103" t="s">
        <v>468</v>
      </c>
      <c r="B1949" s="101" t="s">
        <v>2068</v>
      </c>
      <c r="C1949" s="101" t="s">
        <v>3992</v>
      </c>
      <c r="D1949" s="101" t="s">
        <v>251</v>
      </c>
      <c r="E1949" s="101" t="s">
        <v>1536</v>
      </c>
      <c r="F1949" s="102">
        <v>21.6</v>
      </c>
      <c r="G1949" s="102">
        <v>21.8</v>
      </c>
      <c r="H1949" s="102">
        <v>17.28</v>
      </c>
      <c r="I1949" s="102"/>
      <c r="J1949" s="445"/>
      <c r="K1949" s="258">
        <f>ROUND(SUMIF('VGT-Bewegungsdaten'!B:B,A1949,'VGT-Bewegungsdaten'!D:D),3)</f>
        <v>0</v>
      </c>
      <c r="L1949" s="259">
        <f>ROUND(SUMIF('VGT-Bewegungsdaten'!B:B,$A1949,'VGT-Bewegungsdaten'!E:E),5)</f>
        <v>0</v>
      </c>
      <c r="N1949" s="298" t="s">
        <v>4918</v>
      </c>
      <c r="O1949" s="298" t="s">
        <v>4925</v>
      </c>
      <c r="P1949" s="261">
        <f>ROUND(SUMIF('AV-Bewegungsdaten'!B:B,A1949,'AV-Bewegungsdaten'!D:D),3)</f>
        <v>0</v>
      </c>
      <c r="Q1949" s="259">
        <f>ROUND(SUMIF('AV-Bewegungsdaten'!B:B,$A1949,'AV-Bewegungsdaten'!E:E),5)</f>
        <v>0</v>
      </c>
      <c r="S1949" s="444"/>
      <c r="T1949" s="444"/>
      <c r="U1949" s="261">
        <f>ROUND(SUMIF('DV-Bewegungsdaten'!B:B,A1949,'DV-Bewegungsdaten'!D:D),3)</f>
        <v>0</v>
      </c>
      <c r="V1949" s="259">
        <f>ROUND(SUMIF('DV-Bewegungsdaten'!B:B,A1949,'DV-Bewegungsdaten'!E:E),5)</f>
        <v>0</v>
      </c>
      <c r="X1949" s="444"/>
      <c r="Y1949" s="444"/>
      <c r="AK1949" s="305"/>
    </row>
    <row r="1950" spans="1:37" ht="15" customHeight="1" x14ac:dyDescent="0.25">
      <c r="A1950" s="103" t="s">
        <v>2832</v>
      </c>
      <c r="B1950" s="101" t="s">
        <v>2068</v>
      </c>
      <c r="C1950" s="101" t="s">
        <v>3992</v>
      </c>
      <c r="D1950" s="101" t="s">
        <v>2703</v>
      </c>
      <c r="E1950" s="101" t="s">
        <v>2536</v>
      </c>
      <c r="F1950" s="102">
        <v>20.57</v>
      </c>
      <c r="G1950" s="102">
        <v>20.77</v>
      </c>
      <c r="H1950" s="102">
        <v>16.46</v>
      </c>
      <c r="I1950" s="102"/>
      <c r="J1950" s="445"/>
      <c r="K1950" s="258">
        <f>ROUND(SUMIF('VGT-Bewegungsdaten'!B:B,A1950,'VGT-Bewegungsdaten'!D:D),3)</f>
        <v>0</v>
      </c>
      <c r="L1950" s="259">
        <f>ROUND(SUMIF('VGT-Bewegungsdaten'!B:B,$A1950,'VGT-Bewegungsdaten'!E:E),5)</f>
        <v>0</v>
      </c>
      <c r="N1950" s="298" t="s">
        <v>4918</v>
      </c>
      <c r="O1950" s="298" t="s">
        <v>4925</v>
      </c>
      <c r="P1950" s="261">
        <f>ROUND(SUMIF('AV-Bewegungsdaten'!B:B,A1950,'AV-Bewegungsdaten'!D:D),3)</f>
        <v>0</v>
      </c>
      <c r="Q1950" s="259">
        <f>ROUND(SUMIF('AV-Bewegungsdaten'!B:B,$A1950,'AV-Bewegungsdaten'!E:E),5)</f>
        <v>0</v>
      </c>
      <c r="S1950" s="444"/>
      <c r="T1950" s="444"/>
      <c r="U1950" s="261">
        <f>ROUND(SUMIF('DV-Bewegungsdaten'!B:B,A1950,'DV-Bewegungsdaten'!D:D),3)</f>
        <v>0</v>
      </c>
      <c r="V1950" s="259">
        <f>ROUND(SUMIF('DV-Bewegungsdaten'!B:B,A1950,'DV-Bewegungsdaten'!E:E),5)</f>
        <v>0</v>
      </c>
      <c r="X1950" s="444"/>
      <c r="Y1950" s="444"/>
      <c r="AK1950" s="305"/>
    </row>
    <row r="1951" spans="1:37" ht="15" customHeight="1" x14ac:dyDescent="0.25">
      <c r="A1951" s="103" t="s">
        <v>2833</v>
      </c>
      <c r="B1951" s="101" t="s">
        <v>2068</v>
      </c>
      <c r="C1951" s="101" t="s">
        <v>3992</v>
      </c>
      <c r="D1951" s="101" t="s">
        <v>2574</v>
      </c>
      <c r="E1951" s="101" t="s">
        <v>2536</v>
      </c>
      <c r="F1951" s="102">
        <v>21.57</v>
      </c>
      <c r="G1951" s="102">
        <v>21.77</v>
      </c>
      <c r="H1951" s="102">
        <v>17.260000000000002</v>
      </c>
      <c r="I1951" s="102"/>
      <c r="J1951" s="445"/>
      <c r="K1951" s="258">
        <f>ROUND(SUMIF('VGT-Bewegungsdaten'!B:B,A1951,'VGT-Bewegungsdaten'!D:D),3)</f>
        <v>0</v>
      </c>
      <c r="L1951" s="259">
        <f>ROUND(SUMIF('VGT-Bewegungsdaten'!B:B,$A1951,'VGT-Bewegungsdaten'!E:E),5)</f>
        <v>0</v>
      </c>
      <c r="N1951" s="298" t="s">
        <v>4918</v>
      </c>
      <c r="O1951" s="298" t="s">
        <v>4925</v>
      </c>
      <c r="P1951" s="261">
        <f>ROUND(SUMIF('AV-Bewegungsdaten'!B:B,A1951,'AV-Bewegungsdaten'!D:D),3)</f>
        <v>0</v>
      </c>
      <c r="Q1951" s="259">
        <f>ROUND(SUMIF('AV-Bewegungsdaten'!B:B,$A1951,'AV-Bewegungsdaten'!E:E),5)</f>
        <v>0</v>
      </c>
      <c r="S1951" s="444"/>
      <c r="T1951" s="444"/>
      <c r="U1951" s="261">
        <f>ROUND(SUMIF('DV-Bewegungsdaten'!B:B,A1951,'DV-Bewegungsdaten'!D:D),3)</f>
        <v>0</v>
      </c>
      <c r="V1951" s="259">
        <f>ROUND(SUMIF('DV-Bewegungsdaten'!B:B,A1951,'DV-Bewegungsdaten'!E:E),5)</f>
        <v>0</v>
      </c>
      <c r="X1951" s="444"/>
      <c r="Y1951" s="444"/>
      <c r="AK1951" s="305"/>
    </row>
    <row r="1952" spans="1:37" ht="15" customHeight="1" x14ac:dyDescent="0.25">
      <c r="A1952" s="103" t="s">
        <v>3575</v>
      </c>
      <c r="B1952" s="101" t="s">
        <v>2068</v>
      </c>
      <c r="C1952" s="101" t="s">
        <v>3992</v>
      </c>
      <c r="D1952" s="101" t="s">
        <v>3446</v>
      </c>
      <c r="E1952" s="101" t="s">
        <v>3279</v>
      </c>
      <c r="F1952" s="102">
        <v>20.54</v>
      </c>
      <c r="G1952" s="102">
        <v>20.74</v>
      </c>
      <c r="H1952" s="102">
        <v>16.43</v>
      </c>
      <c r="I1952" s="102"/>
      <c r="J1952" s="445"/>
      <c r="K1952" s="258">
        <f>ROUND(SUMIF('VGT-Bewegungsdaten'!B:B,A1952,'VGT-Bewegungsdaten'!D:D),3)</f>
        <v>0</v>
      </c>
      <c r="L1952" s="259">
        <f>ROUND(SUMIF('VGT-Bewegungsdaten'!B:B,$A1952,'VGT-Bewegungsdaten'!E:E),5)</f>
        <v>0</v>
      </c>
      <c r="N1952" s="298" t="s">
        <v>4918</v>
      </c>
      <c r="O1952" s="298" t="s">
        <v>4925</v>
      </c>
      <c r="P1952" s="261">
        <f>ROUND(SUMIF('AV-Bewegungsdaten'!B:B,A1952,'AV-Bewegungsdaten'!D:D),3)</f>
        <v>0</v>
      </c>
      <c r="Q1952" s="259">
        <f>ROUND(SUMIF('AV-Bewegungsdaten'!B:B,$A1952,'AV-Bewegungsdaten'!E:E),5)</f>
        <v>0</v>
      </c>
      <c r="S1952" s="444"/>
      <c r="T1952" s="444"/>
      <c r="U1952" s="261">
        <f>ROUND(SUMIF('DV-Bewegungsdaten'!B:B,A1952,'DV-Bewegungsdaten'!D:D),3)</f>
        <v>0</v>
      </c>
      <c r="V1952" s="259">
        <f>ROUND(SUMIF('DV-Bewegungsdaten'!B:B,A1952,'DV-Bewegungsdaten'!E:E),5)</f>
        <v>0</v>
      </c>
      <c r="X1952" s="444"/>
      <c r="Y1952" s="444"/>
      <c r="AK1952" s="305"/>
    </row>
    <row r="1953" spans="1:37" ht="15" customHeight="1" x14ac:dyDescent="0.25">
      <c r="A1953" s="103" t="s">
        <v>3576</v>
      </c>
      <c r="B1953" s="101" t="s">
        <v>2068</v>
      </c>
      <c r="C1953" s="101" t="s">
        <v>3992</v>
      </c>
      <c r="D1953" s="101" t="s">
        <v>3317</v>
      </c>
      <c r="E1953" s="101" t="s">
        <v>3279</v>
      </c>
      <c r="F1953" s="102">
        <v>21.54</v>
      </c>
      <c r="G1953" s="102">
        <v>21.74</v>
      </c>
      <c r="H1953" s="102">
        <v>17.23</v>
      </c>
      <c r="I1953" s="102"/>
      <c r="J1953" s="445"/>
      <c r="K1953" s="258">
        <f>ROUND(SUMIF('VGT-Bewegungsdaten'!B:B,A1953,'VGT-Bewegungsdaten'!D:D),3)</f>
        <v>0</v>
      </c>
      <c r="L1953" s="259">
        <f>ROUND(SUMIF('VGT-Bewegungsdaten'!B:B,$A1953,'VGT-Bewegungsdaten'!E:E),5)</f>
        <v>0</v>
      </c>
      <c r="N1953" s="298" t="s">
        <v>4918</v>
      </c>
      <c r="O1953" s="298" t="s">
        <v>4925</v>
      </c>
      <c r="P1953" s="261">
        <f>ROUND(SUMIF('AV-Bewegungsdaten'!B:B,A1953,'AV-Bewegungsdaten'!D:D),3)</f>
        <v>0</v>
      </c>
      <c r="Q1953" s="259">
        <f>ROUND(SUMIF('AV-Bewegungsdaten'!B:B,$A1953,'AV-Bewegungsdaten'!E:E),5)</f>
        <v>0</v>
      </c>
      <c r="S1953" s="444"/>
      <c r="T1953" s="444"/>
      <c r="U1953" s="261">
        <f>ROUND(SUMIF('DV-Bewegungsdaten'!B:B,A1953,'DV-Bewegungsdaten'!D:D),3)</f>
        <v>0</v>
      </c>
      <c r="V1953" s="259">
        <f>ROUND(SUMIF('DV-Bewegungsdaten'!B:B,A1953,'DV-Bewegungsdaten'!E:E),5)</f>
        <v>0</v>
      </c>
      <c r="X1953" s="444"/>
      <c r="Y1953" s="444"/>
      <c r="AK1953" s="305"/>
    </row>
    <row r="1954" spans="1:37" ht="15" customHeight="1" x14ac:dyDescent="0.25">
      <c r="A1954" s="103" t="s">
        <v>4338</v>
      </c>
      <c r="B1954" s="101" t="s">
        <v>2068</v>
      </c>
      <c r="C1954" s="101" t="s">
        <v>3992</v>
      </c>
      <c r="D1954" s="101" t="s">
        <v>4208</v>
      </c>
      <c r="E1954" s="101" t="s">
        <v>4040</v>
      </c>
      <c r="F1954" s="102">
        <v>20.509999999999998</v>
      </c>
      <c r="G1954" s="102">
        <v>20.709999999999997</v>
      </c>
      <c r="H1954" s="102">
        <v>16.41</v>
      </c>
      <c r="I1954" s="102"/>
      <c r="J1954" s="445"/>
      <c r="K1954" s="258">
        <f>ROUND(SUMIF('VGT-Bewegungsdaten'!B:B,A1954,'VGT-Bewegungsdaten'!D:D),3)</f>
        <v>0</v>
      </c>
      <c r="L1954" s="259">
        <f>ROUND(SUMIF('VGT-Bewegungsdaten'!B:B,$A1954,'VGT-Bewegungsdaten'!E:E),5)</f>
        <v>0</v>
      </c>
      <c r="N1954" s="298" t="s">
        <v>4918</v>
      </c>
      <c r="O1954" s="298" t="s">
        <v>4925</v>
      </c>
      <c r="P1954" s="261">
        <f>ROUND(SUMIF('AV-Bewegungsdaten'!B:B,A1954,'AV-Bewegungsdaten'!D:D),3)</f>
        <v>0</v>
      </c>
      <c r="Q1954" s="259">
        <f>ROUND(SUMIF('AV-Bewegungsdaten'!B:B,$A1954,'AV-Bewegungsdaten'!E:E),5)</f>
        <v>0</v>
      </c>
      <c r="S1954" s="444"/>
      <c r="T1954" s="444"/>
      <c r="U1954" s="261">
        <f>ROUND(SUMIF('DV-Bewegungsdaten'!B:B,A1954,'DV-Bewegungsdaten'!D:D),3)</f>
        <v>0</v>
      </c>
      <c r="V1954" s="259">
        <f>ROUND(SUMIF('DV-Bewegungsdaten'!B:B,A1954,'DV-Bewegungsdaten'!E:E),5)</f>
        <v>0</v>
      </c>
      <c r="X1954" s="444"/>
      <c r="Y1954" s="444"/>
      <c r="AK1954" s="305"/>
    </row>
    <row r="1955" spans="1:37" ht="15" customHeight="1" x14ac:dyDescent="0.25">
      <c r="A1955" s="103" t="s">
        <v>4339</v>
      </c>
      <c r="B1955" s="101" t="s">
        <v>2068</v>
      </c>
      <c r="C1955" s="101" t="s">
        <v>3992</v>
      </c>
      <c r="D1955" s="101" t="s">
        <v>4078</v>
      </c>
      <c r="E1955" s="101" t="s">
        <v>4040</v>
      </c>
      <c r="F1955" s="102">
        <v>21.509999999999998</v>
      </c>
      <c r="G1955" s="102">
        <v>21.709999999999997</v>
      </c>
      <c r="H1955" s="102">
        <v>17.21</v>
      </c>
      <c r="I1955" s="102"/>
      <c r="J1955" s="445"/>
      <c r="K1955" s="258">
        <f>ROUND(SUMIF('VGT-Bewegungsdaten'!B:B,A1955,'VGT-Bewegungsdaten'!D:D),3)</f>
        <v>0</v>
      </c>
      <c r="L1955" s="259">
        <f>ROUND(SUMIF('VGT-Bewegungsdaten'!B:B,$A1955,'VGT-Bewegungsdaten'!E:E),5)</f>
        <v>0</v>
      </c>
      <c r="N1955" s="298" t="s">
        <v>4918</v>
      </c>
      <c r="O1955" s="298" t="s">
        <v>4925</v>
      </c>
      <c r="P1955" s="261">
        <f>ROUND(SUMIF('AV-Bewegungsdaten'!B:B,A1955,'AV-Bewegungsdaten'!D:D),3)</f>
        <v>0</v>
      </c>
      <c r="Q1955" s="259">
        <f>ROUND(SUMIF('AV-Bewegungsdaten'!B:B,$A1955,'AV-Bewegungsdaten'!E:E),5)</f>
        <v>0</v>
      </c>
      <c r="S1955" s="444"/>
      <c r="T1955" s="444"/>
      <c r="U1955" s="261">
        <f>ROUND(SUMIF('DV-Bewegungsdaten'!B:B,A1955,'DV-Bewegungsdaten'!D:D),3)</f>
        <v>0</v>
      </c>
      <c r="V1955" s="259">
        <f>ROUND(SUMIF('DV-Bewegungsdaten'!B:B,A1955,'DV-Bewegungsdaten'!E:E),5)</f>
        <v>0</v>
      </c>
      <c r="X1955" s="444"/>
      <c r="Y1955" s="444"/>
      <c r="AK1955" s="305"/>
    </row>
    <row r="1956" spans="1:37" ht="15" customHeight="1" x14ac:dyDescent="0.25">
      <c r="A1956" s="103" t="s">
        <v>5293</v>
      </c>
      <c r="B1956" s="101" t="s">
        <v>2068</v>
      </c>
      <c r="C1956" s="101" t="s">
        <v>3992</v>
      </c>
      <c r="D1956" s="101" t="s">
        <v>5283</v>
      </c>
      <c r="E1956" s="101" t="s">
        <v>4983</v>
      </c>
      <c r="F1956" s="102">
        <v>20.48</v>
      </c>
      <c r="G1956" s="102">
        <v>20.68</v>
      </c>
      <c r="H1956" s="102">
        <v>16.38</v>
      </c>
      <c r="I1956" s="102"/>
      <c r="J1956" s="445"/>
      <c r="K1956" s="258">
        <f>ROUND(SUMIF('VGT-Bewegungsdaten'!B:B,A1956,'VGT-Bewegungsdaten'!D:D),3)</f>
        <v>0</v>
      </c>
      <c r="L1956" s="259">
        <f>ROUND(SUMIF('VGT-Bewegungsdaten'!B:B,$A1956,'VGT-Bewegungsdaten'!E:E),5)</f>
        <v>0</v>
      </c>
      <c r="N1956" s="298" t="s">
        <v>4918</v>
      </c>
      <c r="O1956" s="298" t="s">
        <v>4925</v>
      </c>
      <c r="P1956" s="261">
        <f>ROUND(SUMIF('AV-Bewegungsdaten'!B:B,A1956,'AV-Bewegungsdaten'!D:D),3)</f>
        <v>0</v>
      </c>
      <c r="Q1956" s="259">
        <f>ROUND(SUMIF('AV-Bewegungsdaten'!B:B,$A1956,'AV-Bewegungsdaten'!E:E),5)</f>
        <v>0</v>
      </c>
      <c r="S1956" s="444"/>
      <c r="T1956" s="444"/>
      <c r="U1956" s="261">
        <f>ROUND(SUMIF('DV-Bewegungsdaten'!B:B,A1956,'DV-Bewegungsdaten'!D:D),3)</f>
        <v>0</v>
      </c>
      <c r="V1956" s="259">
        <f>ROUND(SUMIF('DV-Bewegungsdaten'!B:B,A1956,'DV-Bewegungsdaten'!E:E),5)</f>
        <v>0</v>
      </c>
      <c r="X1956" s="444"/>
      <c r="Y1956" s="444"/>
      <c r="AK1956" s="305"/>
    </row>
    <row r="1957" spans="1:37" ht="15" customHeight="1" x14ac:dyDescent="0.25">
      <c r="A1957" s="103" t="s">
        <v>4992</v>
      </c>
      <c r="B1957" s="101" t="s">
        <v>2068</v>
      </c>
      <c r="C1957" s="101" t="s">
        <v>3992</v>
      </c>
      <c r="D1957" s="101" t="s">
        <v>4993</v>
      </c>
      <c r="E1957" s="101" t="s">
        <v>4983</v>
      </c>
      <c r="F1957" s="102">
        <v>21.48</v>
      </c>
      <c r="G1957" s="102">
        <v>21.68</v>
      </c>
      <c r="H1957" s="102">
        <v>17.18</v>
      </c>
      <c r="I1957" s="102"/>
      <c r="J1957" s="445"/>
      <c r="K1957" s="258">
        <f>ROUND(SUMIF('VGT-Bewegungsdaten'!B:B,A1957,'VGT-Bewegungsdaten'!D:D),3)</f>
        <v>0</v>
      </c>
      <c r="L1957" s="259">
        <f>ROUND(SUMIF('VGT-Bewegungsdaten'!B:B,$A1957,'VGT-Bewegungsdaten'!E:E),5)</f>
        <v>0</v>
      </c>
      <c r="N1957" s="298" t="s">
        <v>4918</v>
      </c>
      <c r="O1957" s="298" t="s">
        <v>4925</v>
      </c>
      <c r="P1957" s="261">
        <f>ROUND(SUMIF('AV-Bewegungsdaten'!B:B,A1957,'AV-Bewegungsdaten'!D:D),3)</f>
        <v>0</v>
      </c>
      <c r="Q1957" s="259">
        <f>ROUND(SUMIF('AV-Bewegungsdaten'!B:B,$A1957,'AV-Bewegungsdaten'!E:E),5)</f>
        <v>0</v>
      </c>
      <c r="S1957" s="444"/>
      <c r="T1957" s="444"/>
      <c r="U1957" s="261">
        <f>ROUND(SUMIF('DV-Bewegungsdaten'!B:B,A1957,'DV-Bewegungsdaten'!D:D),3)</f>
        <v>0</v>
      </c>
      <c r="V1957" s="259">
        <f>ROUND(SUMIF('DV-Bewegungsdaten'!B:B,A1957,'DV-Bewegungsdaten'!E:E),5)</f>
        <v>0</v>
      </c>
      <c r="X1957" s="444"/>
      <c r="Y1957" s="444"/>
      <c r="AK1957" s="305"/>
    </row>
    <row r="1958" spans="1:37" ht="15" customHeight="1" x14ac:dyDescent="0.25">
      <c r="A1958" s="103" t="s">
        <v>5835</v>
      </c>
      <c r="B1958" s="101" t="s">
        <v>2068</v>
      </c>
      <c r="C1958" s="101" t="s">
        <v>3992</v>
      </c>
      <c r="D1958" s="101" t="s">
        <v>5836</v>
      </c>
      <c r="E1958" s="101" t="s">
        <v>5257</v>
      </c>
      <c r="F1958" s="102">
        <v>20.450000000000003</v>
      </c>
      <c r="G1958" s="102">
        <v>20.650000000000002</v>
      </c>
      <c r="H1958" s="102">
        <v>16.36</v>
      </c>
      <c r="I1958" s="102"/>
      <c r="J1958" s="445"/>
      <c r="K1958" s="258">
        <f>ROUND(SUMIF('VGT-Bewegungsdaten'!B:B,A1958,'VGT-Bewegungsdaten'!D:D),3)</f>
        <v>0</v>
      </c>
      <c r="L1958" s="259">
        <f>ROUND(SUMIF('VGT-Bewegungsdaten'!B:B,$A1958,'VGT-Bewegungsdaten'!E:E),5)</f>
        <v>0</v>
      </c>
      <c r="N1958" s="298" t="s">
        <v>4918</v>
      </c>
      <c r="O1958" s="298" t="s">
        <v>4925</v>
      </c>
      <c r="P1958" s="261">
        <f>ROUND(SUMIF('AV-Bewegungsdaten'!B:B,A1958,'AV-Bewegungsdaten'!D:D),3)</f>
        <v>0</v>
      </c>
      <c r="Q1958" s="259">
        <f>ROUND(SUMIF('AV-Bewegungsdaten'!B:B,$A1958,'AV-Bewegungsdaten'!E:E),5)</f>
        <v>0</v>
      </c>
      <c r="S1958" s="444"/>
      <c r="T1958" s="444"/>
      <c r="U1958" s="261">
        <f>ROUND(SUMIF('DV-Bewegungsdaten'!B:B,A1958,'DV-Bewegungsdaten'!D:D),3)</f>
        <v>0</v>
      </c>
      <c r="V1958" s="259">
        <f>ROUND(SUMIF('DV-Bewegungsdaten'!B:B,A1958,'DV-Bewegungsdaten'!E:E),5)</f>
        <v>0</v>
      </c>
      <c r="X1958" s="444"/>
      <c r="Y1958" s="444"/>
      <c r="AK1958" s="305"/>
    </row>
    <row r="1959" spans="1:37" ht="15" customHeight="1" x14ac:dyDescent="0.25">
      <c r="A1959" s="103" t="s">
        <v>5959</v>
      </c>
      <c r="B1959" s="101" t="s">
        <v>2068</v>
      </c>
      <c r="C1959" s="101" t="s">
        <v>3992</v>
      </c>
      <c r="D1959" s="101" t="s">
        <v>5960</v>
      </c>
      <c r="E1959" s="101" t="s">
        <v>5257</v>
      </c>
      <c r="F1959" s="102">
        <v>21.450000000000003</v>
      </c>
      <c r="G1959" s="102">
        <v>21.650000000000002</v>
      </c>
      <c r="H1959" s="102">
        <v>17.16</v>
      </c>
      <c r="I1959" s="102"/>
      <c r="J1959" s="445"/>
      <c r="K1959" s="258">
        <f>ROUND(SUMIF('VGT-Bewegungsdaten'!B:B,A1959,'VGT-Bewegungsdaten'!D:D),3)</f>
        <v>0</v>
      </c>
      <c r="L1959" s="259">
        <f>ROUND(SUMIF('VGT-Bewegungsdaten'!B:B,$A1959,'VGT-Bewegungsdaten'!E:E),5)</f>
        <v>0</v>
      </c>
      <c r="N1959" s="298" t="s">
        <v>4918</v>
      </c>
      <c r="O1959" s="298" t="s">
        <v>4925</v>
      </c>
      <c r="P1959" s="261">
        <f>ROUND(SUMIF('AV-Bewegungsdaten'!B:B,A1959,'AV-Bewegungsdaten'!D:D),3)</f>
        <v>0</v>
      </c>
      <c r="Q1959" s="259">
        <f>ROUND(SUMIF('AV-Bewegungsdaten'!B:B,$A1959,'AV-Bewegungsdaten'!E:E),5)</f>
        <v>0</v>
      </c>
      <c r="S1959" s="444"/>
      <c r="T1959" s="444"/>
      <c r="U1959" s="261">
        <f>ROUND(SUMIF('DV-Bewegungsdaten'!B:B,A1959,'DV-Bewegungsdaten'!D:D),3)</f>
        <v>0</v>
      </c>
      <c r="V1959" s="259">
        <f>ROUND(SUMIF('DV-Bewegungsdaten'!B:B,A1959,'DV-Bewegungsdaten'!E:E),5)</f>
        <v>0</v>
      </c>
      <c r="X1959" s="444"/>
      <c r="Y1959" s="444"/>
      <c r="AK1959" s="305"/>
    </row>
    <row r="1960" spans="1:37" ht="15" customHeight="1" x14ac:dyDescent="0.25">
      <c r="A1960" s="103" t="s">
        <v>5963</v>
      </c>
      <c r="B1960" s="101" t="s">
        <v>2068</v>
      </c>
      <c r="C1960" s="101" t="s">
        <v>3992</v>
      </c>
      <c r="D1960" s="101" t="s">
        <v>5964</v>
      </c>
      <c r="E1960" s="101" t="s">
        <v>5956</v>
      </c>
      <c r="F1960" s="102">
        <v>20.400000000000002</v>
      </c>
      <c r="G1960" s="102">
        <v>20.6</v>
      </c>
      <c r="H1960" s="102">
        <v>16.32</v>
      </c>
      <c r="I1960" s="102"/>
      <c r="J1960" s="445"/>
      <c r="K1960" s="258">
        <f>ROUND(SUMIF('VGT-Bewegungsdaten'!B:B,A1960,'VGT-Bewegungsdaten'!D:D),3)</f>
        <v>0</v>
      </c>
      <c r="L1960" s="259">
        <f>ROUND(SUMIF('VGT-Bewegungsdaten'!B:B,$A1960,'VGT-Bewegungsdaten'!E:E),5)</f>
        <v>0</v>
      </c>
      <c r="N1960" s="298" t="s">
        <v>4918</v>
      </c>
      <c r="O1960" s="298" t="s">
        <v>4925</v>
      </c>
      <c r="P1960" s="261">
        <f>ROUND(SUMIF('AV-Bewegungsdaten'!B:B,A1960,'AV-Bewegungsdaten'!D:D),3)</f>
        <v>0</v>
      </c>
      <c r="Q1960" s="259">
        <f>ROUND(SUMIF('AV-Bewegungsdaten'!B:B,$A1960,'AV-Bewegungsdaten'!E:E),5)</f>
        <v>0</v>
      </c>
      <c r="S1960" s="444"/>
      <c r="T1960" s="444"/>
      <c r="U1960" s="261">
        <f>ROUND(SUMIF('DV-Bewegungsdaten'!B:B,A1960,'DV-Bewegungsdaten'!D:D),3)</f>
        <v>0</v>
      </c>
      <c r="V1960" s="259">
        <f>ROUND(SUMIF('DV-Bewegungsdaten'!B:B,A1960,'DV-Bewegungsdaten'!E:E),5)</f>
        <v>0</v>
      </c>
      <c r="X1960" s="444"/>
      <c r="Y1960" s="444"/>
      <c r="AK1960" s="305"/>
    </row>
    <row r="1961" spans="1:37" ht="15" customHeight="1" x14ac:dyDescent="0.25">
      <c r="A1961" s="103" t="s">
        <v>6796</v>
      </c>
      <c r="B1961" s="101" t="s">
        <v>2068</v>
      </c>
      <c r="C1961" s="101" t="s">
        <v>3992</v>
      </c>
      <c r="D1961" s="101" t="s">
        <v>6797</v>
      </c>
      <c r="E1961" s="101" t="s">
        <v>6580</v>
      </c>
      <c r="F1961" s="102">
        <v>20.340000000000003</v>
      </c>
      <c r="G1961" s="102">
        <v>20.54</v>
      </c>
      <c r="H1961" s="102">
        <v>16.27</v>
      </c>
      <c r="I1961" s="102"/>
      <c r="J1961" s="445"/>
      <c r="K1961" s="258">
        <f>ROUND(SUMIF('VGT-Bewegungsdaten'!B:B,A1961,'VGT-Bewegungsdaten'!D:D),3)</f>
        <v>0</v>
      </c>
      <c r="L1961" s="259">
        <f>ROUND(SUMIF('VGT-Bewegungsdaten'!B:B,$A1961,'VGT-Bewegungsdaten'!E:E),5)</f>
        <v>0</v>
      </c>
      <c r="N1961" s="298" t="s">
        <v>4918</v>
      </c>
      <c r="O1961" s="298" t="s">
        <v>4925</v>
      </c>
      <c r="P1961" s="261">
        <f>ROUND(SUMIF('AV-Bewegungsdaten'!B:B,A1961,'AV-Bewegungsdaten'!D:D),3)</f>
        <v>0</v>
      </c>
      <c r="Q1961" s="259">
        <f>ROUND(SUMIF('AV-Bewegungsdaten'!B:B,$A1961,'AV-Bewegungsdaten'!E:E),5)</f>
        <v>0</v>
      </c>
      <c r="S1961" s="444"/>
      <c r="T1961" s="444"/>
      <c r="U1961" s="261">
        <f>ROUND(SUMIF('DV-Bewegungsdaten'!B:B,A1961,'DV-Bewegungsdaten'!D:D),3)</f>
        <v>0</v>
      </c>
      <c r="V1961" s="259">
        <f>ROUND(SUMIF('DV-Bewegungsdaten'!B:B,A1961,'DV-Bewegungsdaten'!E:E),5)</f>
        <v>0</v>
      </c>
      <c r="X1961" s="444"/>
      <c r="Y1961" s="444"/>
      <c r="AK1961" s="305"/>
    </row>
    <row r="1962" spans="1:37" ht="15" customHeight="1" x14ac:dyDescent="0.25">
      <c r="A1962" s="103" t="s">
        <v>6911</v>
      </c>
      <c r="B1962" s="101" t="s">
        <v>2068</v>
      </c>
      <c r="C1962" s="101" t="s">
        <v>3992</v>
      </c>
      <c r="D1962" s="101" t="s">
        <v>6916</v>
      </c>
      <c r="E1962" s="101" t="s">
        <v>6910</v>
      </c>
      <c r="F1962" s="102">
        <v>21.310000000000002</v>
      </c>
      <c r="G1962" s="102">
        <v>21.51</v>
      </c>
      <c r="H1962" s="102">
        <v>17.05</v>
      </c>
      <c r="I1962" s="102"/>
      <c r="J1962" s="445"/>
      <c r="K1962" s="258">
        <f>ROUND(SUMIF('VGT-Bewegungsdaten'!B:B,A1962,'VGT-Bewegungsdaten'!D:D),3)</f>
        <v>0</v>
      </c>
      <c r="L1962" s="259">
        <f>ROUND(SUMIF('VGT-Bewegungsdaten'!B:B,$A1962,'VGT-Bewegungsdaten'!E:E),5)</f>
        <v>0</v>
      </c>
      <c r="N1962" s="298" t="s">
        <v>4918</v>
      </c>
      <c r="O1962" s="298" t="s">
        <v>4925</v>
      </c>
      <c r="P1962" s="261">
        <f>ROUND(SUMIF('AV-Bewegungsdaten'!B:B,A1962,'AV-Bewegungsdaten'!D:D),3)</f>
        <v>0</v>
      </c>
      <c r="Q1962" s="259">
        <f>ROUND(SUMIF('AV-Bewegungsdaten'!B:B,$A1962,'AV-Bewegungsdaten'!E:E),5)</f>
        <v>0</v>
      </c>
      <c r="S1962" s="444"/>
      <c r="T1962" s="444"/>
      <c r="U1962" s="261">
        <f>ROUND(SUMIF('DV-Bewegungsdaten'!B:B,A1962,'DV-Bewegungsdaten'!D:D),3)</f>
        <v>0</v>
      </c>
      <c r="V1962" s="259">
        <f>ROUND(SUMIF('DV-Bewegungsdaten'!B:B,A1962,'DV-Bewegungsdaten'!E:E),5)</f>
        <v>0</v>
      </c>
      <c r="X1962" s="444"/>
      <c r="Y1962" s="444"/>
      <c r="AK1962" s="305"/>
    </row>
    <row r="1963" spans="1:37" ht="15" customHeight="1" x14ac:dyDescent="0.25">
      <c r="A1963" s="103" t="s">
        <v>463</v>
      </c>
      <c r="B1963" s="101" t="s">
        <v>2068</v>
      </c>
      <c r="C1963" s="101" t="s">
        <v>3992</v>
      </c>
      <c r="D1963" s="101" t="s">
        <v>243</v>
      </c>
      <c r="E1963" s="101" t="s">
        <v>1533</v>
      </c>
      <c r="F1963" s="102">
        <v>20.6</v>
      </c>
      <c r="G1963" s="102">
        <v>20.8</v>
      </c>
      <c r="H1963" s="102">
        <v>16.48</v>
      </c>
      <c r="I1963" s="102"/>
      <c r="J1963" s="445"/>
      <c r="K1963" s="258">
        <f>ROUND(SUMIF('VGT-Bewegungsdaten'!B:B,A1963,'VGT-Bewegungsdaten'!D:D),3)</f>
        <v>0</v>
      </c>
      <c r="L1963" s="259">
        <f>ROUND(SUMIF('VGT-Bewegungsdaten'!B:B,$A1963,'VGT-Bewegungsdaten'!E:E),5)</f>
        <v>0</v>
      </c>
      <c r="N1963" s="298" t="s">
        <v>4918</v>
      </c>
      <c r="O1963" s="298" t="s">
        <v>4925</v>
      </c>
      <c r="P1963" s="261">
        <f>ROUND(SUMIF('AV-Bewegungsdaten'!B:B,A1963,'AV-Bewegungsdaten'!D:D),3)</f>
        <v>0</v>
      </c>
      <c r="Q1963" s="259">
        <f>ROUND(SUMIF('AV-Bewegungsdaten'!B:B,$A1963,'AV-Bewegungsdaten'!E:E),5)</f>
        <v>0</v>
      </c>
      <c r="S1963" s="444"/>
      <c r="T1963" s="444"/>
      <c r="U1963" s="261">
        <f>ROUND(SUMIF('DV-Bewegungsdaten'!B:B,A1963,'DV-Bewegungsdaten'!D:D),3)</f>
        <v>0</v>
      </c>
      <c r="V1963" s="259">
        <f>ROUND(SUMIF('DV-Bewegungsdaten'!B:B,A1963,'DV-Bewegungsdaten'!E:E),5)</f>
        <v>0</v>
      </c>
      <c r="X1963" s="444"/>
      <c r="Y1963" s="444"/>
      <c r="AK1963" s="305"/>
    </row>
    <row r="1964" spans="1:37" ht="15" customHeight="1" x14ac:dyDescent="0.25">
      <c r="A1964" s="103" t="s">
        <v>467</v>
      </c>
      <c r="B1964" s="101" t="s">
        <v>2068</v>
      </c>
      <c r="C1964" s="101" t="s">
        <v>3992</v>
      </c>
      <c r="D1964" s="101" t="s">
        <v>249</v>
      </c>
      <c r="E1964" s="101" t="s">
        <v>1533</v>
      </c>
      <c r="F1964" s="102">
        <v>21.6</v>
      </c>
      <c r="G1964" s="102">
        <v>21.8</v>
      </c>
      <c r="H1964" s="102">
        <v>17.28</v>
      </c>
      <c r="I1964" s="102"/>
      <c r="J1964" s="445"/>
      <c r="K1964" s="258">
        <f>ROUND(SUMIF('VGT-Bewegungsdaten'!B:B,A1964,'VGT-Bewegungsdaten'!D:D),3)</f>
        <v>0</v>
      </c>
      <c r="L1964" s="259">
        <f>ROUND(SUMIF('VGT-Bewegungsdaten'!B:B,$A1964,'VGT-Bewegungsdaten'!E:E),5)</f>
        <v>0</v>
      </c>
      <c r="N1964" s="298" t="s">
        <v>4918</v>
      </c>
      <c r="O1964" s="298" t="s">
        <v>4925</v>
      </c>
      <c r="P1964" s="261">
        <f>ROUND(SUMIF('AV-Bewegungsdaten'!B:B,A1964,'AV-Bewegungsdaten'!D:D),3)</f>
        <v>0</v>
      </c>
      <c r="Q1964" s="259">
        <f>ROUND(SUMIF('AV-Bewegungsdaten'!B:B,$A1964,'AV-Bewegungsdaten'!E:E),5)</f>
        <v>0</v>
      </c>
      <c r="S1964" s="444"/>
      <c r="T1964" s="444"/>
      <c r="U1964" s="261">
        <f>ROUND(SUMIF('DV-Bewegungsdaten'!B:B,A1964,'DV-Bewegungsdaten'!D:D),3)</f>
        <v>0</v>
      </c>
      <c r="V1964" s="259">
        <f>ROUND(SUMIF('DV-Bewegungsdaten'!B:B,A1964,'DV-Bewegungsdaten'!E:E),5)</f>
        <v>0</v>
      </c>
      <c r="X1964" s="444"/>
      <c r="Y1964" s="444"/>
      <c r="AK1964" s="305"/>
    </row>
    <row r="1965" spans="1:37" ht="15" customHeight="1" x14ac:dyDescent="0.25">
      <c r="A1965" s="103" t="s">
        <v>462</v>
      </c>
      <c r="B1965" s="101" t="s">
        <v>2068</v>
      </c>
      <c r="C1965" s="101" t="s">
        <v>3992</v>
      </c>
      <c r="D1965" s="101" t="s">
        <v>1993</v>
      </c>
      <c r="E1965" s="101" t="s">
        <v>2446</v>
      </c>
      <c r="F1965" s="102">
        <v>19.600000000000001</v>
      </c>
      <c r="G1965" s="102">
        <v>19.8</v>
      </c>
      <c r="H1965" s="102">
        <v>15.68</v>
      </c>
      <c r="I1965" s="102"/>
      <c r="J1965" s="445"/>
      <c r="K1965" s="258">
        <f>ROUND(SUMIF('VGT-Bewegungsdaten'!B:B,A1965,'VGT-Bewegungsdaten'!D:D),3)</f>
        <v>0</v>
      </c>
      <c r="L1965" s="259">
        <f>ROUND(SUMIF('VGT-Bewegungsdaten'!B:B,$A1965,'VGT-Bewegungsdaten'!E:E),5)</f>
        <v>0</v>
      </c>
      <c r="N1965" s="298" t="s">
        <v>4918</v>
      </c>
      <c r="O1965" s="298" t="s">
        <v>4925</v>
      </c>
      <c r="P1965" s="261">
        <f>ROUND(SUMIF('AV-Bewegungsdaten'!B:B,A1965,'AV-Bewegungsdaten'!D:D),3)</f>
        <v>0</v>
      </c>
      <c r="Q1965" s="259">
        <f>ROUND(SUMIF('AV-Bewegungsdaten'!B:B,$A1965,'AV-Bewegungsdaten'!E:E),5)</f>
        <v>0</v>
      </c>
      <c r="S1965" s="444"/>
      <c r="T1965" s="444"/>
      <c r="U1965" s="261">
        <f>ROUND(SUMIF('DV-Bewegungsdaten'!B:B,A1965,'DV-Bewegungsdaten'!D:D),3)</f>
        <v>0</v>
      </c>
      <c r="V1965" s="259">
        <f>ROUND(SUMIF('DV-Bewegungsdaten'!B:B,A1965,'DV-Bewegungsdaten'!E:E),5)</f>
        <v>0</v>
      </c>
      <c r="X1965" s="444"/>
      <c r="Y1965" s="444"/>
      <c r="AK1965" s="305"/>
    </row>
    <row r="1966" spans="1:37" ht="15" customHeight="1" x14ac:dyDescent="0.25">
      <c r="A1966" s="103" t="s">
        <v>466</v>
      </c>
      <c r="B1966" s="101" t="s">
        <v>2068</v>
      </c>
      <c r="C1966" s="101" t="s">
        <v>3992</v>
      </c>
      <c r="D1966" s="101" t="s">
        <v>1780</v>
      </c>
      <c r="E1966" s="101" t="s">
        <v>2446</v>
      </c>
      <c r="F1966" s="102">
        <v>20.6</v>
      </c>
      <c r="G1966" s="102">
        <v>20.8</v>
      </c>
      <c r="H1966" s="102">
        <v>16.48</v>
      </c>
      <c r="I1966" s="102"/>
      <c r="J1966" s="445"/>
      <c r="K1966" s="258">
        <f>ROUND(SUMIF('VGT-Bewegungsdaten'!B:B,A1966,'VGT-Bewegungsdaten'!D:D),3)</f>
        <v>0</v>
      </c>
      <c r="L1966" s="259">
        <f>ROUND(SUMIF('VGT-Bewegungsdaten'!B:B,$A1966,'VGT-Bewegungsdaten'!E:E),5)</f>
        <v>0</v>
      </c>
      <c r="N1966" s="298" t="s">
        <v>4918</v>
      </c>
      <c r="O1966" s="298" t="s">
        <v>4925</v>
      </c>
      <c r="P1966" s="261">
        <f>ROUND(SUMIF('AV-Bewegungsdaten'!B:B,A1966,'AV-Bewegungsdaten'!D:D),3)</f>
        <v>0</v>
      </c>
      <c r="Q1966" s="259">
        <f>ROUND(SUMIF('AV-Bewegungsdaten'!B:B,$A1966,'AV-Bewegungsdaten'!E:E),5)</f>
        <v>0</v>
      </c>
      <c r="S1966" s="444"/>
      <c r="T1966" s="444"/>
      <c r="U1966" s="261">
        <f>ROUND(SUMIF('DV-Bewegungsdaten'!B:B,A1966,'DV-Bewegungsdaten'!D:D),3)</f>
        <v>0</v>
      </c>
      <c r="V1966" s="259">
        <f>ROUND(SUMIF('DV-Bewegungsdaten'!B:B,A1966,'DV-Bewegungsdaten'!E:E),5)</f>
        <v>0</v>
      </c>
      <c r="X1966" s="444"/>
      <c r="Y1966" s="444"/>
      <c r="AK1966" s="305"/>
    </row>
    <row r="1967" spans="1:37" ht="15" customHeight="1" x14ac:dyDescent="0.25">
      <c r="A1967" s="103" t="s">
        <v>465</v>
      </c>
      <c r="B1967" s="101" t="s">
        <v>2068</v>
      </c>
      <c r="C1967" s="101" t="s">
        <v>3992</v>
      </c>
      <c r="D1967" s="101" t="s">
        <v>247</v>
      </c>
      <c r="E1967" s="101" t="s">
        <v>2443</v>
      </c>
      <c r="F1967" s="102">
        <v>18.600000000000001</v>
      </c>
      <c r="G1967" s="102">
        <v>18.8</v>
      </c>
      <c r="H1967" s="102">
        <v>14.88</v>
      </c>
      <c r="I1967" s="102"/>
      <c r="J1967" s="445"/>
      <c r="K1967" s="258">
        <f>ROUND(SUMIF('VGT-Bewegungsdaten'!B:B,A1967,'VGT-Bewegungsdaten'!D:D),3)</f>
        <v>0</v>
      </c>
      <c r="L1967" s="259">
        <f>ROUND(SUMIF('VGT-Bewegungsdaten'!B:B,$A1967,'VGT-Bewegungsdaten'!E:E),5)</f>
        <v>0</v>
      </c>
      <c r="N1967" s="298" t="s">
        <v>4918</v>
      </c>
      <c r="O1967" s="298" t="s">
        <v>4925</v>
      </c>
      <c r="P1967" s="261">
        <f>ROUND(SUMIF('AV-Bewegungsdaten'!B:B,A1967,'AV-Bewegungsdaten'!D:D),3)</f>
        <v>0</v>
      </c>
      <c r="Q1967" s="259">
        <f>ROUND(SUMIF('AV-Bewegungsdaten'!B:B,$A1967,'AV-Bewegungsdaten'!E:E),5)</f>
        <v>0</v>
      </c>
      <c r="S1967" s="444"/>
      <c r="T1967" s="444"/>
      <c r="U1967" s="261">
        <f>ROUND(SUMIF('DV-Bewegungsdaten'!B:B,A1967,'DV-Bewegungsdaten'!D:D),3)</f>
        <v>0</v>
      </c>
      <c r="V1967" s="259">
        <f>ROUND(SUMIF('DV-Bewegungsdaten'!B:B,A1967,'DV-Bewegungsdaten'!E:E),5)</f>
        <v>0</v>
      </c>
      <c r="X1967" s="444"/>
      <c r="Y1967" s="444"/>
      <c r="AK1967" s="305"/>
    </row>
    <row r="1968" spans="1:37" ht="15" customHeight="1" x14ac:dyDescent="0.25">
      <c r="A1968" s="103" t="s">
        <v>477</v>
      </c>
      <c r="B1968" s="101" t="s">
        <v>2068</v>
      </c>
      <c r="C1968" s="101" t="s">
        <v>3992</v>
      </c>
      <c r="D1968" s="101" t="s">
        <v>265</v>
      </c>
      <c r="E1968" s="101" t="s">
        <v>2443</v>
      </c>
      <c r="F1968" s="102">
        <v>19.600000000000001</v>
      </c>
      <c r="G1968" s="102">
        <v>19.8</v>
      </c>
      <c r="H1968" s="102">
        <v>15.68</v>
      </c>
      <c r="I1968" s="102"/>
      <c r="J1968" s="445"/>
      <c r="K1968" s="258">
        <f>ROUND(SUMIF('VGT-Bewegungsdaten'!B:B,A1968,'VGT-Bewegungsdaten'!D:D),3)</f>
        <v>0</v>
      </c>
      <c r="L1968" s="259">
        <f>ROUND(SUMIF('VGT-Bewegungsdaten'!B:B,$A1968,'VGT-Bewegungsdaten'!E:E),5)</f>
        <v>0</v>
      </c>
      <c r="N1968" s="298" t="s">
        <v>4918</v>
      </c>
      <c r="O1968" s="298" t="s">
        <v>4925</v>
      </c>
      <c r="P1968" s="261">
        <f>ROUND(SUMIF('AV-Bewegungsdaten'!B:B,A1968,'AV-Bewegungsdaten'!D:D),3)</f>
        <v>0</v>
      </c>
      <c r="Q1968" s="259">
        <f>ROUND(SUMIF('AV-Bewegungsdaten'!B:B,$A1968,'AV-Bewegungsdaten'!E:E),5)</f>
        <v>0</v>
      </c>
      <c r="S1968" s="444"/>
      <c r="T1968" s="444"/>
      <c r="U1968" s="261">
        <f>ROUND(SUMIF('DV-Bewegungsdaten'!B:B,A1968,'DV-Bewegungsdaten'!D:D),3)</f>
        <v>0</v>
      </c>
      <c r="V1968" s="259">
        <f>ROUND(SUMIF('DV-Bewegungsdaten'!B:B,A1968,'DV-Bewegungsdaten'!E:E),5)</f>
        <v>0</v>
      </c>
      <c r="X1968" s="444"/>
      <c r="Y1968" s="444"/>
      <c r="AK1968" s="305"/>
    </row>
    <row r="1969" spans="1:37" ht="15" customHeight="1" x14ac:dyDescent="0.25">
      <c r="A1969" s="103" t="s">
        <v>521</v>
      </c>
      <c r="B1969" s="101" t="s">
        <v>2068</v>
      </c>
      <c r="C1969" s="101" t="s">
        <v>3992</v>
      </c>
      <c r="D1969" s="101" t="s">
        <v>544</v>
      </c>
      <c r="E1969" s="101" t="s">
        <v>2443</v>
      </c>
      <c r="F1969" s="102">
        <v>21.6</v>
      </c>
      <c r="G1969" s="102">
        <v>21.8</v>
      </c>
      <c r="H1969" s="102">
        <v>17.28</v>
      </c>
      <c r="I1969" s="102"/>
      <c r="J1969" s="445"/>
      <c r="K1969" s="258">
        <f>ROUND(SUMIF('VGT-Bewegungsdaten'!B:B,A1969,'VGT-Bewegungsdaten'!D:D),3)</f>
        <v>0</v>
      </c>
      <c r="L1969" s="259">
        <f>ROUND(SUMIF('VGT-Bewegungsdaten'!B:B,$A1969,'VGT-Bewegungsdaten'!E:E),5)</f>
        <v>0</v>
      </c>
      <c r="N1969" s="298" t="s">
        <v>4918</v>
      </c>
      <c r="O1969" s="298" t="s">
        <v>4925</v>
      </c>
      <c r="P1969" s="261">
        <f>ROUND(SUMIF('AV-Bewegungsdaten'!B:B,A1969,'AV-Bewegungsdaten'!D:D),3)</f>
        <v>0</v>
      </c>
      <c r="Q1969" s="259">
        <f>ROUND(SUMIF('AV-Bewegungsdaten'!B:B,$A1969,'AV-Bewegungsdaten'!E:E),5)</f>
        <v>0</v>
      </c>
      <c r="S1969" s="444"/>
      <c r="T1969" s="444"/>
      <c r="U1969" s="261">
        <f>ROUND(SUMIF('DV-Bewegungsdaten'!B:B,A1969,'DV-Bewegungsdaten'!D:D),3)</f>
        <v>0</v>
      </c>
      <c r="V1969" s="259">
        <f>ROUND(SUMIF('DV-Bewegungsdaten'!B:B,A1969,'DV-Bewegungsdaten'!E:E),5)</f>
        <v>0</v>
      </c>
      <c r="X1969" s="444"/>
      <c r="Y1969" s="444"/>
      <c r="AK1969" s="305"/>
    </row>
    <row r="1970" spans="1:37" ht="15" customHeight="1" x14ac:dyDescent="0.25">
      <c r="A1970" s="103" t="s">
        <v>524</v>
      </c>
      <c r="B1970" s="101" t="s">
        <v>2068</v>
      </c>
      <c r="C1970" s="101" t="s">
        <v>3992</v>
      </c>
      <c r="D1970" s="101" t="s">
        <v>550</v>
      </c>
      <c r="E1970" s="101" t="s">
        <v>1536</v>
      </c>
      <c r="F1970" s="102">
        <v>24.6</v>
      </c>
      <c r="G1970" s="102">
        <v>24.8</v>
      </c>
      <c r="H1970" s="102">
        <v>19.68</v>
      </c>
      <c r="I1970" s="102"/>
      <c r="J1970" s="445"/>
      <c r="K1970" s="258">
        <f>ROUND(SUMIF('VGT-Bewegungsdaten'!B:B,A1970,'VGT-Bewegungsdaten'!D:D),3)</f>
        <v>0</v>
      </c>
      <c r="L1970" s="259">
        <f>ROUND(SUMIF('VGT-Bewegungsdaten'!B:B,$A1970,'VGT-Bewegungsdaten'!E:E),5)</f>
        <v>0</v>
      </c>
      <c r="N1970" s="298" t="s">
        <v>4918</v>
      </c>
      <c r="O1970" s="298" t="s">
        <v>4925</v>
      </c>
      <c r="P1970" s="261">
        <f>ROUND(SUMIF('AV-Bewegungsdaten'!B:B,A1970,'AV-Bewegungsdaten'!D:D),3)</f>
        <v>0</v>
      </c>
      <c r="Q1970" s="259">
        <f>ROUND(SUMIF('AV-Bewegungsdaten'!B:B,$A1970,'AV-Bewegungsdaten'!E:E),5)</f>
        <v>0</v>
      </c>
      <c r="S1970" s="444"/>
      <c r="T1970" s="444"/>
      <c r="U1970" s="261">
        <f>ROUND(SUMIF('DV-Bewegungsdaten'!B:B,A1970,'DV-Bewegungsdaten'!D:D),3)</f>
        <v>0</v>
      </c>
      <c r="V1970" s="259">
        <f>ROUND(SUMIF('DV-Bewegungsdaten'!B:B,A1970,'DV-Bewegungsdaten'!E:E),5)</f>
        <v>0</v>
      </c>
      <c r="X1970" s="444"/>
      <c r="Y1970" s="444"/>
      <c r="AK1970" s="305"/>
    </row>
    <row r="1971" spans="1:37" ht="15" customHeight="1" x14ac:dyDescent="0.25">
      <c r="A1971" s="103" t="s">
        <v>528</v>
      </c>
      <c r="B1971" s="101" t="s">
        <v>2068</v>
      </c>
      <c r="C1971" s="101" t="s">
        <v>3992</v>
      </c>
      <c r="D1971" s="101" t="s">
        <v>558</v>
      </c>
      <c r="E1971" s="101" t="s">
        <v>1536</v>
      </c>
      <c r="F1971" s="102">
        <v>25.6</v>
      </c>
      <c r="G1971" s="102">
        <v>25.8</v>
      </c>
      <c r="H1971" s="102">
        <v>20.48</v>
      </c>
      <c r="I1971" s="102"/>
      <c r="J1971" s="445"/>
      <c r="K1971" s="258">
        <f>ROUND(SUMIF('VGT-Bewegungsdaten'!B:B,A1971,'VGT-Bewegungsdaten'!D:D),3)</f>
        <v>0</v>
      </c>
      <c r="L1971" s="259">
        <f>ROUND(SUMIF('VGT-Bewegungsdaten'!B:B,$A1971,'VGT-Bewegungsdaten'!E:E),5)</f>
        <v>0</v>
      </c>
      <c r="N1971" s="298" t="s">
        <v>4918</v>
      </c>
      <c r="O1971" s="298" t="s">
        <v>4925</v>
      </c>
      <c r="P1971" s="261">
        <f>ROUND(SUMIF('AV-Bewegungsdaten'!B:B,A1971,'AV-Bewegungsdaten'!D:D),3)</f>
        <v>0</v>
      </c>
      <c r="Q1971" s="259">
        <f>ROUND(SUMIF('AV-Bewegungsdaten'!B:B,$A1971,'AV-Bewegungsdaten'!E:E),5)</f>
        <v>0</v>
      </c>
      <c r="S1971" s="444"/>
      <c r="T1971" s="444"/>
      <c r="U1971" s="261">
        <f>ROUND(SUMIF('DV-Bewegungsdaten'!B:B,A1971,'DV-Bewegungsdaten'!D:D),3)</f>
        <v>0</v>
      </c>
      <c r="V1971" s="259">
        <f>ROUND(SUMIF('DV-Bewegungsdaten'!B:B,A1971,'DV-Bewegungsdaten'!E:E),5)</f>
        <v>0</v>
      </c>
      <c r="X1971" s="444"/>
      <c r="Y1971" s="444"/>
      <c r="AK1971" s="305"/>
    </row>
    <row r="1972" spans="1:37" ht="15" customHeight="1" x14ac:dyDescent="0.25">
      <c r="A1972" s="103" t="s">
        <v>2848</v>
      </c>
      <c r="B1972" s="101" t="s">
        <v>2068</v>
      </c>
      <c r="C1972" s="101" t="s">
        <v>3992</v>
      </c>
      <c r="D1972" s="101" t="s">
        <v>2730</v>
      </c>
      <c r="E1972" s="101" t="s">
        <v>2536</v>
      </c>
      <c r="F1972" s="102">
        <v>24.57</v>
      </c>
      <c r="G1972" s="102">
        <v>24.77</v>
      </c>
      <c r="H1972" s="102">
        <v>19.66</v>
      </c>
      <c r="I1972" s="102"/>
      <c r="J1972" s="445"/>
      <c r="K1972" s="258">
        <f>ROUND(SUMIF('VGT-Bewegungsdaten'!B:B,A1972,'VGT-Bewegungsdaten'!D:D),3)</f>
        <v>0</v>
      </c>
      <c r="L1972" s="259">
        <f>ROUND(SUMIF('VGT-Bewegungsdaten'!B:B,$A1972,'VGT-Bewegungsdaten'!E:E),5)</f>
        <v>0</v>
      </c>
      <c r="N1972" s="298" t="s">
        <v>4918</v>
      </c>
      <c r="O1972" s="298" t="s">
        <v>4925</v>
      </c>
      <c r="P1972" s="261">
        <f>ROUND(SUMIF('AV-Bewegungsdaten'!B:B,A1972,'AV-Bewegungsdaten'!D:D),3)</f>
        <v>0</v>
      </c>
      <c r="Q1972" s="259">
        <f>ROUND(SUMIF('AV-Bewegungsdaten'!B:B,$A1972,'AV-Bewegungsdaten'!E:E),5)</f>
        <v>0</v>
      </c>
      <c r="S1972" s="444"/>
      <c r="T1972" s="444"/>
      <c r="U1972" s="261">
        <f>ROUND(SUMIF('DV-Bewegungsdaten'!B:B,A1972,'DV-Bewegungsdaten'!D:D),3)</f>
        <v>0</v>
      </c>
      <c r="V1972" s="259">
        <f>ROUND(SUMIF('DV-Bewegungsdaten'!B:B,A1972,'DV-Bewegungsdaten'!E:E),5)</f>
        <v>0</v>
      </c>
      <c r="X1972" s="444"/>
      <c r="Y1972" s="444"/>
      <c r="AK1972" s="305"/>
    </row>
    <row r="1973" spans="1:37" ht="15" customHeight="1" x14ac:dyDescent="0.25">
      <c r="A1973" s="103" t="s">
        <v>2849</v>
      </c>
      <c r="B1973" s="101" t="s">
        <v>2068</v>
      </c>
      <c r="C1973" s="101" t="s">
        <v>3992</v>
      </c>
      <c r="D1973" s="101" t="s">
        <v>2732</v>
      </c>
      <c r="E1973" s="101" t="s">
        <v>2536</v>
      </c>
      <c r="F1973" s="102">
        <v>25.57</v>
      </c>
      <c r="G1973" s="102">
        <v>25.77</v>
      </c>
      <c r="H1973" s="102">
        <v>20.46</v>
      </c>
      <c r="I1973" s="102"/>
      <c r="J1973" s="445"/>
      <c r="K1973" s="258">
        <f>ROUND(SUMIF('VGT-Bewegungsdaten'!B:B,A1973,'VGT-Bewegungsdaten'!D:D),3)</f>
        <v>0</v>
      </c>
      <c r="L1973" s="259">
        <f>ROUND(SUMIF('VGT-Bewegungsdaten'!B:B,$A1973,'VGT-Bewegungsdaten'!E:E),5)</f>
        <v>0</v>
      </c>
      <c r="N1973" s="298" t="s">
        <v>4918</v>
      </c>
      <c r="O1973" s="298" t="s">
        <v>4925</v>
      </c>
      <c r="P1973" s="261">
        <f>ROUND(SUMIF('AV-Bewegungsdaten'!B:B,A1973,'AV-Bewegungsdaten'!D:D),3)</f>
        <v>0</v>
      </c>
      <c r="Q1973" s="259">
        <f>ROUND(SUMIF('AV-Bewegungsdaten'!B:B,$A1973,'AV-Bewegungsdaten'!E:E),5)</f>
        <v>0</v>
      </c>
      <c r="S1973" s="444"/>
      <c r="T1973" s="444"/>
      <c r="U1973" s="261">
        <f>ROUND(SUMIF('DV-Bewegungsdaten'!B:B,A1973,'DV-Bewegungsdaten'!D:D),3)</f>
        <v>0</v>
      </c>
      <c r="V1973" s="259">
        <f>ROUND(SUMIF('DV-Bewegungsdaten'!B:B,A1973,'DV-Bewegungsdaten'!E:E),5)</f>
        <v>0</v>
      </c>
      <c r="X1973" s="444"/>
      <c r="Y1973" s="444"/>
      <c r="AK1973" s="305"/>
    </row>
    <row r="1974" spans="1:37" ht="15" customHeight="1" x14ac:dyDescent="0.25">
      <c r="A1974" s="103" t="s">
        <v>3591</v>
      </c>
      <c r="B1974" s="101" t="s">
        <v>2068</v>
      </c>
      <c r="C1974" s="101" t="s">
        <v>3992</v>
      </c>
      <c r="D1974" s="101" t="s">
        <v>3473</v>
      </c>
      <c r="E1974" s="101" t="s">
        <v>3279</v>
      </c>
      <c r="F1974" s="102">
        <v>24.54</v>
      </c>
      <c r="G1974" s="102">
        <v>24.74</v>
      </c>
      <c r="H1974" s="102">
        <v>19.63</v>
      </c>
      <c r="I1974" s="102"/>
      <c r="J1974" s="445"/>
      <c r="K1974" s="258">
        <f>ROUND(SUMIF('VGT-Bewegungsdaten'!B:B,A1974,'VGT-Bewegungsdaten'!D:D),3)</f>
        <v>0</v>
      </c>
      <c r="L1974" s="259">
        <f>ROUND(SUMIF('VGT-Bewegungsdaten'!B:B,$A1974,'VGT-Bewegungsdaten'!E:E),5)</f>
        <v>0</v>
      </c>
      <c r="N1974" s="298" t="s">
        <v>4918</v>
      </c>
      <c r="O1974" s="298" t="s">
        <v>4925</v>
      </c>
      <c r="P1974" s="261">
        <f>ROUND(SUMIF('AV-Bewegungsdaten'!B:B,A1974,'AV-Bewegungsdaten'!D:D),3)</f>
        <v>0</v>
      </c>
      <c r="Q1974" s="259">
        <f>ROUND(SUMIF('AV-Bewegungsdaten'!B:B,$A1974,'AV-Bewegungsdaten'!E:E),5)</f>
        <v>0</v>
      </c>
      <c r="S1974" s="444"/>
      <c r="T1974" s="444"/>
      <c r="U1974" s="261">
        <f>ROUND(SUMIF('DV-Bewegungsdaten'!B:B,A1974,'DV-Bewegungsdaten'!D:D),3)</f>
        <v>0</v>
      </c>
      <c r="V1974" s="259">
        <f>ROUND(SUMIF('DV-Bewegungsdaten'!B:B,A1974,'DV-Bewegungsdaten'!E:E),5)</f>
        <v>0</v>
      </c>
      <c r="X1974" s="444"/>
      <c r="Y1974" s="444"/>
      <c r="AK1974" s="305"/>
    </row>
    <row r="1975" spans="1:37" ht="15" customHeight="1" x14ac:dyDescent="0.25">
      <c r="A1975" s="103" t="s">
        <v>3592</v>
      </c>
      <c r="B1975" s="101" t="s">
        <v>2068</v>
      </c>
      <c r="C1975" s="101" t="s">
        <v>3992</v>
      </c>
      <c r="D1975" s="101" t="s">
        <v>3475</v>
      </c>
      <c r="E1975" s="101" t="s">
        <v>3279</v>
      </c>
      <c r="F1975" s="102">
        <v>25.54</v>
      </c>
      <c r="G1975" s="102">
        <v>25.74</v>
      </c>
      <c r="H1975" s="102">
        <v>20.43</v>
      </c>
      <c r="I1975" s="102"/>
      <c r="J1975" s="445"/>
      <c r="K1975" s="258">
        <f>ROUND(SUMIF('VGT-Bewegungsdaten'!B:B,A1975,'VGT-Bewegungsdaten'!D:D),3)</f>
        <v>0</v>
      </c>
      <c r="L1975" s="259">
        <f>ROUND(SUMIF('VGT-Bewegungsdaten'!B:B,$A1975,'VGT-Bewegungsdaten'!E:E),5)</f>
        <v>0</v>
      </c>
      <c r="N1975" s="298" t="s">
        <v>4918</v>
      </c>
      <c r="O1975" s="298" t="s">
        <v>4925</v>
      </c>
      <c r="P1975" s="261">
        <f>ROUND(SUMIF('AV-Bewegungsdaten'!B:B,A1975,'AV-Bewegungsdaten'!D:D),3)</f>
        <v>0</v>
      </c>
      <c r="Q1975" s="259">
        <f>ROUND(SUMIF('AV-Bewegungsdaten'!B:B,$A1975,'AV-Bewegungsdaten'!E:E),5)</f>
        <v>0</v>
      </c>
      <c r="S1975" s="444"/>
      <c r="T1975" s="444"/>
      <c r="U1975" s="261">
        <f>ROUND(SUMIF('DV-Bewegungsdaten'!B:B,A1975,'DV-Bewegungsdaten'!D:D),3)</f>
        <v>0</v>
      </c>
      <c r="V1975" s="259">
        <f>ROUND(SUMIF('DV-Bewegungsdaten'!B:B,A1975,'DV-Bewegungsdaten'!E:E),5)</f>
        <v>0</v>
      </c>
      <c r="X1975" s="444"/>
      <c r="Y1975" s="444"/>
      <c r="AK1975" s="305"/>
    </row>
    <row r="1976" spans="1:37" ht="15" customHeight="1" x14ac:dyDescent="0.25">
      <c r="A1976" s="103" t="s">
        <v>4354</v>
      </c>
      <c r="B1976" s="101" t="s">
        <v>2068</v>
      </c>
      <c r="C1976" s="101" t="s">
        <v>3992</v>
      </c>
      <c r="D1976" s="101" t="s">
        <v>4235</v>
      </c>
      <c r="E1976" s="101" t="s">
        <v>4040</v>
      </c>
      <c r="F1976" s="102">
        <v>24.509999999999998</v>
      </c>
      <c r="G1976" s="102">
        <v>24.709999999999997</v>
      </c>
      <c r="H1976" s="102">
        <v>19.61</v>
      </c>
      <c r="I1976" s="102"/>
      <c r="J1976" s="445"/>
      <c r="K1976" s="258">
        <f>ROUND(SUMIF('VGT-Bewegungsdaten'!B:B,A1976,'VGT-Bewegungsdaten'!D:D),3)</f>
        <v>0</v>
      </c>
      <c r="L1976" s="259">
        <f>ROUND(SUMIF('VGT-Bewegungsdaten'!B:B,$A1976,'VGT-Bewegungsdaten'!E:E),5)</f>
        <v>0</v>
      </c>
      <c r="N1976" s="298" t="s">
        <v>4918</v>
      </c>
      <c r="O1976" s="298" t="s">
        <v>4925</v>
      </c>
      <c r="P1976" s="261">
        <f>ROUND(SUMIF('AV-Bewegungsdaten'!B:B,A1976,'AV-Bewegungsdaten'!D:D),3)</f>
        <v>0</v>
      </c>
      <c r="Q1976" s="259">
        <f>ROUND(SUMIF('AV-Bewegungsdaten'!B:B,$A1976,'AV-Bewegungsdaten'!E:E),5)</f>
        <v>0</v>
      </c>
      <c r="S1976" s="444"/>
      <c r="T1976" s="444"/>
      <c r="U1976" s="261">
        <f>ROUND(SUMIF('DV-Bewegungsdaten'!B:B,A1976,'DV-Bewegungsdaten'!D:D),3)</f>
        <v>0</v>
      </c>
      <c r="V1976" s="259">
        <f>ROUND(SUMIF('DV-Bewegungsdaten'!B:B,A1976,'DV-Bewegungsdaten'!E:E),5)</f>
        <v>0</v>
      </c>
      <c r="X1976" s="444"/>
      <c r="Y1976" s="444"/>
      <c r="AK1976" s="305"/>
    </row>
    <row r="1977" spans="1:37" ht="15" customHeight="1" x14ac:dyDescent="0.25">
      <c r="A1977" s="103" t="s">
        <v>4355</v>
      </c>
      <c r="B1977" s="101" t="s">
        <v>2068</v>
      </c>
      <c r="C1977" s="101" t="s">
        <v>3992</v>
      </c>
      <c r="D1977" s="101" t="s">
        <v>4237</v>
      </c>
      <c r="E1977" s="101" t="s">
        <v>4040</v>
      </c>
      <c r="F1977" s="102">
        <v>25.509999999999998</v>
      </c>
      <c r="G1977" s="102">
        <v>25.709999999999997</v>
      </c>
      <c r="H1977" s="102">
        <v>20.41</v>
      </c>
      <c r="I1977" s="102"/>
      <c r="J1977" s="445"/>
      <c r="K1977" s="258">
        <f>ROUND(SUMIF('VGT-Bewegungsdaten'!B:B,A1977,'VGT-Bewegungsdaten'!D:D),3)</f>
        <v>0</v>
      </c>
      <c r="L1977" s="259">
        <f>ROUND(SUMIF('VGT-Bewegungsdaten'!B:B,$A1977,'VGT-Bewegungsdaten'!E:E),5)</f>
        <v>0</v>
      </c>
      <c r="N1977" s="298" t="s">
        <v>4918</v>
      </c>
      <c r="O1977" s="298" t="s">
        <v>4925</v>
      </c>
      <c r="P1977" s="261">
        <f>ROUND(SUMIF('AV-Bewegungsdaten'!B:B,A1977,'AV-Bewegungsdaten'!D:D),3)</f>
        <v>0</v>
      </c>
      <c r="Q1977" s="259">
        <f>ROUND(SUMIF('AV-Bewegungsdaten'!B:B,$A1977,'AV-Bewegungsdaten'!E:E),5)</f>
        <v>0</v>
      </c>
      <c r="S1977" s="444"/>
      <c r="T1977" s="444"/>
      <c r="U1977" s="261">
        <f>ROUND(SUMIF('DV-Bewegungsdaten'!B:B,A1977,'DV-Bewegungsdaten'!D:D),3)</f>
        <v>0</v>
      </c>
      <c r="V1977" s="259">
        <f>ROUND(SUMIF('DV-Bewegungsdaten'!B:B,A1977,'DV-Bewegungsdaten'!E:E),5)</f>
        <v>0</v>
      </c>
      <c r="X1977" s="444"/>
      <c r="Y1977" s="444"/>
      <c r="AK1977" s="305"/>
    </row>
    <row r="1978" spans="1:37" ht="15" customHeight="1" x14ac:dyDescent="0.25">
      <c r="A1978" s="103" t="s">
        <v>523</v>
      </c>
      <c r="B1978" s="101" t="s">
        <v>2068</v>
      </c>
      <c r="C1978" s="101" t="s">
        <v>3992</v>
      </c>
      <c r="D1978" s="101" t="s">
        <v>548</v>
      </c>
      <c r="E1978" s="101" t="s">
        <v>1533</v>
      </c>
      <c r="F1978" s="102">
        <v>24.6</v>
      </c>
      <c r="G1978" s="102">
        <v>24.8</v>
      </c>
      <c r="H1978" s="102">
        <v>19.68</v>
      </c>
      <c r="I1978" s="102"/>
      <c r="J1978" s="445"/>
      <c r="K1978" s="258">
        <f>ROUND(SUMIF('VGT-Bewegungsdaten'!B:B,A1978,'VGT-Bewegungsdaten'!D:D),3)</f>
        <v>0</v>
      </c>
      <c r="L1978" s="259">
        <f>ROUND(SUMIF('VGT-Bewegungsdaten'!B:B,$A1978,'VGT-Bewegungsdaten'!E:E),5)</f>
        <v>0</v>
      </c>
      <c r="N1978" s="298" t="s">
        <v>4918</v>
      </c>
      <c r="O1978" s="298" t="s">
        <v>4925</v>
      </c>
      <c r="P1978" s="261">
        <f>ROUND(SUMIF('AV-Bewegungsdaten'!B:B,A1978,'AV-Bewegungsdaten'!D:D),3)</f>
        <v>0</v>
      </c>
      <c r="Q1978" s="259">
        <f>ROUND(SUMIF('AV-Bewegungsdaten'!B:B,$A1978,'AV-Bewegungsdaten'!E:E),5)</f>
        <v>0</v>
      </c>
      <c r="S1978" s="444"/>
      <c r="T1978" s="444"/>
      <c r="U1978" s="261">
        <f>ROUND(SUMIF('DV-Bewegungsdaten'!B:B,A1978,'DV-Bewegungsdaten'!D:D),3)</f>
        <v>0</v>
      </c>
      <c r="V1978" s="259">
        <f>ROUND(SUMIF('DV-Bewegungsdaten'!B:B,A1978,'DV-Bewegungsdaten'!E:E),5)</f>
        <v>0</v>
      </c>
      <c r="X1978" s="444"/>
      <c r="Y1978" s="444"/>
      <c r="AK1978" s="305"/>
    </row>
    <row r="1979" spans="1:37" ht="15" customHeight="1" x14ac:dyDescent="0.25">
      <c r="A1979" s="103" t="s">
        <v>527</v>
      </c>
      <c r="B1979" s="101" t="s">
        <v>2068</v>
      </c>
      <c r="C1979" s="101" t="s">
        <v>3992</v>
      </c>
      <c r="D1979" s="101" t="s">
        <v>556</v>
      </c>
      <c r="E1979" s="101" t="s">
        <v>1533</v>
      </c>
      <c r="F1979" s="102">
        <v>25.6</v>
      </c>
      <c r="G1979" s="102">
        <v>25.8</v>
      </c>
      <c r="H1979" s="102">
        <v>20.48</v>
      </c>
      <c r="I1979" s="102"/>
      <c r="J1979" s="445"/>
      <c r="K1979" s="258">
        <f>ROUND(SUMIF('VGT-Bewegungsdaten'!B:B,A1979,'VGT-Bewegungsdaten'!D:D),3)</f>
        <v>0</v>
      </c>
      <c r="L1979" s="259">
        <f>ROUND(SUMIF('VGT-Bewegungsdaten'!B:B,$A1979,'VGT-Bewegungsdaten'!E:E),5)</f>
        <v>0</v>
      </c>
      <c r="N1979" s="298" t="s">
        <v>4918</v>
      </c>
      <c r="O1979" s="298" t="s">
        <v>4925</v>
      </c>
      <c r="P1979" s="261">
        <f>ROUND(SUMIF('AV-Bewegungsdaten'!B:B,A1979,'AV-Bewegungsdaten'!D:D),3)</f>
        <v>0</v>
      </c>
      <c r="Q1979" s="259">
        <f>ROUND(SUMIF('AV-Bewegungsdaten'!B:B,$A1979,'AV-Bewegungsdaten'!E:E),5)</f>
        <v>0</v>
      </c>
      <c r="S1979" s="444"/>
      <c r="T1979" s="444"/>
      <c r="U1979" s="261">
        <f>ROUND(SUMIF('DV-Bewegungsdaten'!B:B,A1979,'DV-Bewegungsdaten'!D:D),3)</f>
        <v>0</v>
      </c>
      <c r="V1979" s="259">
        <f>ROUND(SUMIF('DV-Bewegungsdaten'!B:B,A1979,'DV-Bewegungsdaten'!E:E),5)</f>
        <v>0</v>
      </c>
      <c r="X1979" s="444"/>
      <c r="Y1979" s="444"/>
      <c r="AK1979" s="305"/>
    </row>
    <row r="1980" spans="1:37" ht="15" customHeight="1" x14ac:dyDescent="0.25">
      <c r="A1980" s="103" t="s">
        <v>522</v>
      </c>
      <c r="B1980" s="101" t="s">
        <v>2068</v>
      </c>
      <c r="C1980" s="101" t="s">
        <v>3992</v>
      </c>
      <c r="D1980" s="101" t="s">
        <v>546</v>
      </c>
      <c r="E1980" s="101" t="s">
        <v>2446</v>
      </c>
      <c r="F1980" s="102">
        <v>23.6</v>
      </c>
      <c r="G1980" s="102">
        <v>23.8</v>
      </c>
      <c r="H1980" s="102">
        <v>18.88</v>
      </c>
      <c r="I1980" s="102"/>
      <c r="J1980" s="445"/>
      <c r="K1980" s="258">
        <f>ROUND(SUMIF('VGT-Bewegungsdaten'!B:B,A1980,'VGT-Bewegungsdaten'!D:D),3)</f>
        <v>0</v>
      </c>
      <c r="L1980" s="259">
        <f>ROUND(SUMIF('VGT-Bewegungsdaten'!B:B,$A1980,'VGT-Bewegungsdaten'!E:E),5)</f>
        <v>0</v>
      </c>
      <c r="N1980" s="298" t="s">
        <v>4918</v>
      </c>
      <c r="O1980" s="298" t="s">
        <v>4925</v>
      </c>
      <c r="P1980" s="261">
        <f>ROUND(SUMIF('AV-Bewegungsdaten'!B:B,A1980,'AV-Bewegungsdaten'!D:D),3)</f>
        <v>0</v>
      </c>
      <c r="Q1980" s="259">
        <f>ROUND(SUMIF('AV-Bewegungsdaten'!B:B,$A1980,'AV-Bewegungsdaten'!E:E),5)</f>
        <v>0</v>
      </c>
      <c r="S1980" s="444"/>
      <c r="T1980" s="444"/>
      <c r="U1980" s="261">
        <f>ROUND(SUMIF('DV-Bewegungsdaten'!B:B,A1980,'DV-Bewegungsdaten'!D:D),3)</f>
        <v>0</v>
      </c>
      <c r="V1980" s="259">
        <f>ROUND(SUMIF('DV-Bewegungsdaten'!B:B,A1980,'DV-Bewegungsdaten'!E:E),5)</f>
        <v>0</v>
      </c>
      <c r="X1980" s="444"/>
      <c r="Y1980" s="444"/>
      <c r="AK1980" s="305"/>
    </row>
    <row r="1981" spans="1:37" ht="15" customHeight="1" x14ac:dyDescent="0.25">
      <c r="A1981" s="103" t="s">
        <v>526</v>
      </c>
      <c r="B1981" s="101" t="s">
        <v>2068</v>
      </c>
      <c r="C1981" s="101" t="s">
        <v>3992</v>
      </c>
      <c r="D1981" s="101" t="s">
        <v>554</v>
      </c>
      <c r="E1981" s="101" t="s">
        <v>2446</v>
      </c>
      <c r="F1981" s="102">
        <v>24.6</v>
      </c>
      <c r="G1981" s="102">
        <v>24.8</v>
      </c>
      <c r="H1981" s="102">
        <v>19.68</v>
      </c>
      <c r="I1981" s="102"/>
      <c r="J1981" s="445"/>
      <c r="K1981" s="258">
        <f>ROUND(SUMIF('VGT-Bewegungsdaten'!B:B,A1981,'VGT-Bewegungsdaten'!D:D),3)</f>
        <v>0</v>
      </c>
      <c r="L1981" s="259">
        <f>ROUND(SUMIF('VGT-Bewegungsdaten'!B:B,$A1981,'VGT-Bewegungsdaten'!E:E),5)</f>
        <v>0</v>
      </c>
      <c r="N1981" s="298" t="s">
        <v>4918</v>
      </c>
      <c r="O1981" s="298" t="s">
        <v>4925</v>
      </c>
      <c r="P1981" s="261">
        <f>ROUND(SUMIF('AV-Bewegungsdaten'!B:B,A1981,'AV-Bewegungsdaten'!D:D),3)</f>
        <v>0</v>
      </c>
      <c r="Q1981" s="259">
        <f>ROUND(SUMIF('AV-Bewegungsdaten'!B:B,$A1981,'AV-Bewegungsdaten'!E:E),5)</f>
        <v>0</v>
      </c>
      <c r="S1981" s="444"/>
      <c r="T1981" s="444"/>
      <c r="U1981" s="261">
        <f>ROUND(SUMIF('DV-Bewegungsdaten'!B:B,A1981,'DV-Bewegungsdaten'!D:D),3)</f>
        <v>0</v>
      </c>
      <c r="V1981" s="259">
        <f>ROUND(SUMIF('DV-Bewegungsdaten'!B:B,A1981,'DV-Bewegungsdaten'!E:E),5)</f>
        <v>0</v>
      </c>
      <c r="X1981" s="444"/>
      <c r="Y1981" s="444"/>
      <c r="AK1981" s="305"/>
    </row>
    <row r="1982" spans="1:37" ht="15" customHeight="1" x14ac:dyDescent="0.25">
      <c r="A1982" s="103" t="s">
        <v>525</v>
      </c>
      <c r="B1982" s="101" t="s">
        <v>2068</v>
      </c>
      <c r="C1982" s="101" t="s">
        <v>3992</v>
      </c>
      <c r="D1982" s="101" t="s">
        <v>552</v>
      </c>
      <c r="E1982" s="101" t="s">
        <v>2443</v>
      </c>
      <c r="F1982" s="102">
        <v>22.6</v>
      </c>
      <c r="G1982" s="102">
        <v>22.8</v>
      </c>
      <c r="H1982" s="102">
        <v>18.079999999999998</v>
      </c>
      <c r="I1982" s="102"/>
      <c r="J1982" s="445"/>
      <c r="K1982" s="258">
        <f>ROUND(SUMIF('VGT-Bewegungsdaten'!B:B,A1982,'VGT-Bewegungsdaten'!D:D),3)</f>
        <v>0</v>
      </c>
      <c r="L1982" s="259">
        <f>ROUND(SUMIF('VGT-Bewegungsdaten'!B:B,$A1982,'VGT-Bewegungsdaten'!E:E),5)</f>
        <v>0</v>
      </c>
      <c r="N1982" s="298" t="s">
        <v>4918</v>
      </c>
      <c r="O1982" s="298" t="s">
        <v>4925</v>
      </c>
      <c r="P1982" s="261">
        <f>ROUND(SUMIF('AV-Bewegungsdaten'!B:B,A1982,'AV-Bewegungsdaten'!D:D),3)</f>
        <v>0</v>
      </c>
      <c r="Q1982" s="259">
        <f>ROUND(SUMIF('AV-Bewegungsdaten'!B:B,$A1982,'AV-Bewegungsdaten'!E:E),5)</f>
        <v>0</v>
      </c>
      <c r="S1982" s="444"/>
      <c r="T1982" s="444"/>
      <c r="U1982" s="261">
        <f>ROUND(SUMIF('DV-Bewegungsdaten'!B:B,A1982,'DV-Bewegungsdaten'!D:D),3)</f>
        <v>0</v>
      </c>
      <c r="V1982" s="259">
        <f>ROUND(SUMIF('DV-Bewegungsdaten'!B:B,A1982,'DV-Bewegungsdaten'!E:E),5)</f>
        <v>0</v>
      </c>
      <c r="X1982" s="444"/>
      <c r="Y1982" s="444"/>
      <c r="AK1982" s="305"/>
    </row>
    <row r="1983" spans="1:37" ht="15" customHeight="1" x14ac:dyDescent="0.25">
      <c r="A1983" s="103" t="s">
        <v>480</v>
      </c>
      <c r="B1983" s="101" t="s">
        <v>2068</v>
      </c>
      <c r="C1983" s="101" t="s">
        <v>3992</v>
      </c>
      <c r="D1983" s="101" t="s">
        <v>1625</v>
      </c>
      <c r="E1983" s="101" t="s">
        <v>1536</v>
      </c>
      <c r="F1983" s="102">
        <v>22.6</v>
      </c>
      <c r="G1983" s="102">
        <v>22.8</v>
      </c>
      <c r="H1983" s="102">
        <v>18.079999999999998</v>
      </c>
      <c r="I1983" s="102"/>
      <c r="J1983" s="445"/>
      <c r="K1983" s="258">
        <f>ROUND(SUMIF('VGT-Bewegungsdaten'!B:B,A1983,'VGT-Bewegungsdaten'!D:D),3)</f>
        <v>0</v>
      </c>
      <c r="L1983" s="259">
        <f>ROUND(SUMIF('VGT-Bewegungsdaten'!B:B,$A1983,'VGT-Bewegungsdaten'!E:E),5)</f>
        <v>0</v>
      </c>
      <c r="N1983" s="298" t="s">
        <v>4918</v>
      </c>
      <c r="O1983" s="298" t="s">
        <v>4925</v>
      </c>
      <c r="P1983" s="261">
        <f>ROUND(SUMIF('AV-Bewegungsdaten'!B:B,A1983,'AV-Bewegungsdaten'!D:D),3)</f>
        <v>0</v>
      </c>
      <c r="Q1983" s="259">
        <f>ROUND(SUMIF('AV-Bewegungsdaten'!B:B,$A1983,'AV-Bewegungsdaten'!E:E),5)</f>
        <v>0</v>
      </c>
      <c r="S1983" s="444"/>
      <c r="T1983" s="444"/>
      <c r="U1983" s="261">
        <f>ROUND(SUMIF('DV-Bewegungsdaten'!B:B,A1983,'DV-Bewegungsdaten'!D:D),3)</f>
        <v>0</v>
      </c>
      <c r="V1983" s="259">
        <f>ROUND(SUMIF('DV-Bewegungsdaten'!B:B,A1983,'DV-Bewegungsdaten'!E:E),5)</f>
        <v>0</v>
      </c>
      <c r="X1983" s="444"/>
      <c r="Y1983" s="444"/>
      <c r="AK1983" s="305"/>
    </row>
    <row r="1984" spans="1:37" ht="15" customHeight="1" x14ac:dyDescent="0.25">
      <c r="A1984" s="103" t="s">
        <v>484</v>
      </c>
      <c r="B1984" s="101" t="s">
        <v>2068</v>
      </c>
      <c r="C1984" s="101" t="s">
        <v>3992</v>
      </c>
      <c r="D1984" s="101" t="s">
        <v>1631</v>
      </c>
      <c r="E1984" s="101" t="s">
        <v>1536</v>
      </c>
      <c r="F1984" s="102">
        <v>23.6</v>
      </c>
      <c r="G1984" s="102">
        <v>23.8</v>
      </c>
      <c r="H1984" s="102">
        <v>18.88</v>
      </c>
      <c r="I1984" s="102"/>
      <c r="J1984" s="445"/>
      <c r="K1984" s="258">
        <f>ROUND(SUMIF('VGT-Bewegungsdaten'!B:B,A1984,'VGT-Bewegungsdaten'!D:D),3)</f>
        <v>0</v>
      </c>
      <c r="L1984" s="259">
        <f>ROUND(SUMIF('VGT-Bewegungsdaten'!B:B,$A1984,'VGT-Bewegungsdaten'!E:E),5)</f>
        <v>0</v>
      </c>
      <c r="N1984" s="298" t="s">
        <v>4918</v>
      </c>
      <c r="O1984" s="298" t="s">
        <v>4925</v>
      </c>
      <c r="P1984" s="261">
        <f>ROUND(SUMIF('AV-Bewegungsdaten'!B:B,A1984,'AV-Bewegungsdaten'!D:D),3)</f>
        <v>0</v>
      </c>
      <c r="Q1984" s="259">
        <f>ROUND(SUMIF('AV-Bewegungsdaten'!B:B,$A1984,'AV-Bewegungsdaten'!E:E),5)</f>
        <v>0</v>
      </c>
      <c r="S1984" s="444"/>
      <c r="T1984" s="444"/>
      <c r="U1984" s="261">
        <f>ROUND(SUMIF('DV-Bewegungsdaten'!B:B,A1984,'DV-Bewegungsdaten'!D:D),3)</f>
        <v>0</v>
      </c>
      <c r="V1984" s="259">
        <f>ROUND(SUMIF('DV-Bewegungsdaten'!B:B,A1984,'DV-Bewegungsdaten'!E:E),5)</f>
        <v>0</v>
      </c>
      <c r="X1984" s="444"/>
      <c r="Y1984" s="444"/>
      <c r="AK1984" s="305"/>
    </row>
    <row r="1985" spans="1:37" ht="15" customHeight="1" x14ac:dyDescent="0.25">
      <c r="A1985" s="103" t="s">
        <v>2836</v>
      </c>
      <c r="B1985" s="101" t="s">
        <v>2068</v>
      </c>
      <c r="C1985" s="101" t="s">
        <v>3992</v>
      </c>
      <c r="D1985" s="101" t="s">
        <v>2580</v>
      </c>
      <c r="E1985" s="101" t="s">
        <v>2536</v>
      </c>
      <c r="F1985" s="102">
        <v>22.57</v>
      </c>
      <c r="G1985" s="102">
        <v>22.77</v>
      </c>
      <c r="H1985" s="102">
        <v>18.059999999999999</v>
      </c>
      <c r="I1985" s="102"/>
      <c r="J1985" s="445"/>
      <c r="K1985" s="258">
        <f>ROUND(SUMIF('VGT-Bewegungsdaten'!B:B,A1985,'VGT-Bewegungsdaten'!D:D),3)</f>
        <v>0</v>
      </c>
      <c r="L1985" s="259">
        <f>ROUND(SUMIF('VGT-Bewegungsdaten'!B:B,$A1985,'VGT-Bewegungsdaten'!E:E),5)</f>
        <v>0</v>
      </c>
      <c r="N1985" s="298" t="s">
        <v>4918</v>
      </c>
      <c r="O1985" s="298" t="s">
        <v>4925</v>
      </c>
      <c r="P1985" s="261">
        <f>ROUND(SUMIF('AV-Bewegungsdaten'!B:B,A1985,'AV-Bewegungsdaten'!D:D),3)</f>
        <v>0</v>
      </c>
      <c r="Q1985" s="259">
        <f>ROUND(SUMIF('AV-Bewegungsdaten'!B:B,$A1985,'AV-Bewegungsdaten'!E:E),5)</f>
        <v>0</v>
      </c>
      <c r="S1985" s="444"/>
      <c r="T1985" s="444"/>
      <c r="U1985" s="261">
        <f>ROUND(SUMIF('DV-Bewegungsdaten'!B:B,A1985,'DV-Bewegungsdaten'!D:D),3)</f>
        <v>0</v>
      </c>
      <c r="V1985" s="259">
        <f>ROUND(SUMIF('DV-Bewegungsdaten'!B:B,A1985,'DV-Bewegungsdaten'!E:E),5)</f>
        <v>0</v>
      </c>
      <c r="X1985" s="444"/>
      <c r="Y1985" s="444"/>
      <c r="AK1985" s="305"/>
    </row>
    <row r="1986" spans="1:37" ht="15" customHeight="1" x14ac:dyDescent="0.25">
      <c r="A1986" s="103" t="s">
        <v>2837</v>
      </c>
      <c r="B1986" s="101" t="s">
        <v>2068</v>
      </c>
      <c r="C1986" s="101" t="s">
        <v>3992</v>
      </c>
      <c r="D1986" s="101" t="s">
        <v>2582</v>
      </c>
      <c r="E1986" s="101" t="s">
        <v>2536</v>
      </c>
      <c r="F1986" s="102">
        <v>23.57</v>
      </c>
      <c r="G1986" s="102">
        <v>23.77</v>
      </c>
      <c r="H1986" s="102">
        <v>18.86</v>
      </c>
      <c r="I1986" s="102"/>
      <c r="J1986" s="445"/>
      <c r="K1986" s="258">
        <f>ROUND(SUMIF('VGT-Bewegungsdaten'!B:B,A1986,'VGT-Bewegungsdaten'!D:D),3)</f>
        <v>0</v>
      </c>
      <c r="L1986" s="259">
        <f>ROUND(SUMIF('VGT-Bewegungsdaten'!B:B,$A1986,'VGT-Bewegungsdaten'!E:E),5)</f>
        <v>0</v>
      </c>
      <c r="N1986" s="298" t="s">
        <v>4918</v>
      </c>
      <c r="O1986" s="298" t="s">
        <v>4925</v>
      </c>
      <c r="P1986" s="261">
        <f>ROUND(SUMIF('AV-Bewegungsdaten'!B:B,A1986,'AV-Bewegungsdaten'!D:D),3)</f>
        <v>0</v>
      </c>
      <c r="Q1986" s="259">
        <f>ROUND(SUMIF('AV-Bewegungsdaten'!B:B,$A1986,'AV-Bewegungsdaten'!E:E),5)</f>
        <v>0</v>
      </c>
      <c r="S1986" s="444"/>
      <c r="T1986" s="444"/>
      <c r="U1986" s="261">
        <f>ROUND(SUMIF('DV-Bewegungsdaten'!B:B,A1986,'DV-Bewegungsdaten'!D:D),3)</f>
        <v>0</v>
      </c>
      <c r="V1986" s="259">
        <f>ROUND(SUMIF('DV-Bewegungsdaten'!B:B,A1986,'DV-Bewegungsdaten'!E:E),5)</f>
        <v>0</v>
      </c>
      <c r="X1986" s="444"/>
      <c r="Y1986" s="444"/>
      <c r="AK1986" s="305"/>
    </row>
    <row r="1987" spans="1:37" ht="15" customHeight="1" x14ac:dyDescent="0.25">
      <c r="A1987" s="103" t="s">
        <v>3579</v>
      </c>
      <c r="B1987" s="101" t="s">
        <v>2068</v>
      </c>
      <c r="C1987" s="101" t="s">
        <v>3992</v>
      </c>
      <c r="D1987" s="101" t="s">
        <v>3323</v>
      </c>
      <c r="E1987" s="101" t="s">
        <v>3279</v>
      </c>
      <c r="F1987" s="102">
        <v>22.54</v>
      </c>
      <c r="G1987" s="102">
        <v>22.74</v>
      </c>
      <c r="H1987" s="102">
        <v>18.03</v>
      </c>
      <c r="I1987" s="102"/>
      <c r="J1987" s="445"/>
      <c r="K1987" s="258">
        <f>ROUND(SUMIF('VGT-Bewegungsdaten'!B:B,A1987,'VGT-Bewegungsdaten'!D:D),3)</f>
        <v>0</v>
      </c>
      <c r="L1987" s="259">
        <f>ROUND(SUMIF('VGT-Bewegungsdaten'!B:B,$A1987,'VGT-Bewegungsdaten'!E:E),5)</f>
        <v>0</v>
      </c>
      <c r="N1987" s="298" t="s">
        <v>4918</v>
      </c>
      <c r="O1987" s="298" t="s">
        <v>4925</v>
      </c>
      <c r="P1987" s="261">
        <f>ROUND(SUMIF('AV-Bewegungsdaten'!B:B,A1987,'AV-Bewegungsdaten'!D:D),3)</f>
        <v>0</v>
      </c>
      <c r="Q1987" s="259">
        <f>ROUND(SUMIF('AV-Bewegungsdaten'!B:B,$A1987,'AV-Bewegungsdaten'!E:E),5)</f>
        <v>0</v>
      </c>
      <c r="S1987" s="444"/>
      <c r="T1987" s="444"/>
      <c r="U1987" s="261">
        <f>ROUND(SUMIF('DV-Bewegungsdaten'!B:B,A1987,'DV-Bewegungsdaten'!D:D),3)</f>
        <v>0</v>
      </c>
      <c r="V1987" s="259">
        <f>ROUND(SUMIF('DV-Bewegungsdaten'!B:B,A1987,'DV-Bewegungsdaten'!E:E),5)</f>
        <v>0</v>
      </c>
      <c r="X1987" s="444"/>
      <c r="Y1987" s="444"/>
      <c r="AK1987" s="305"/>
    </row>
    <row r="1988" spans="1:37" ht="15" customHeight="1" x14ac:dyDescent="0.25">
      <c r="A1988" s="103" t="s">
        <v>3580</v>
      </c>
      <c r="B1988" s="101" t="s">
        <v>2068</v>
      </c>
      <c r="C1988" s="101" t="s">
        <v>3992</v>
      </c>
      <c r="D1988" s="101" t="s">
        <v>3325</v>
      </c>
      <c r="E1988" s="101" t="s">
        <v>3279</v>
      </c>
      <c r="F1988" s="102">
        <v>23.54</v>
      </c>
      <c r="G1988" s="102">
        <v>23.74</v>
      </c>
      <c r="H1988" s="102">
        <v>18.829999999999998</v>
      </c>
      <c r="I1988" s="102"/>
      <c r="J1988" s="445"/>
      <c r="K1988" s="258">
        <f>ROUND(SUMIF('VGT-Bewegungsdaten'!B:B,A1988,'VGT-Bewegungsdaten'!D:D),3)</f>
        <v>0</v>
      </c>
      <c r="L1988" s="259">
        <f>ROUND(SUMIF('VGT-Bewegungsdaten'!B:B,$A1988,'VGT-Bewegungsdaten'!E:E),5)</f>
        <v>0</v>
      </c>
      <c r="N1988" s="298" t="s">
        <v>4918</v>
      </c>
      <c r="O1988" s="298" t="s">
        <v>4925</v>
      </c>
      <c r="P1988" s="261">
        <f>ROUND(SUMIF('AV-Bewegungsdaten'!B:B,A1988,'AV-Bewegungsdaten'!D:D),3)</f>
        <v>0</v>
      </c>
      <c r="Q1988" s="259">
        <f>ROUND(SUMIF('AV-Bewegungsdaten'!B:B,$A1988,'AV-Bewegungsdaten'!E:E),5)</f>
        <v>0</v>
      </c>
      <c r="S1988" s="444"/>
      <c r="T1988" s="444"/>
      <c r="U1988" s="261">
        <f>ROUND(SUMIF('DV-Bewegungsdaten'!B:B,A1988,'DV-Bewegungsdaten'!D:D),3)</f>
        <v>0</v>
      </c>
      <c r="V1988" s="259">
        <f>ROUND(SUMIF('DV-Bewegungsdaten'!B:B,A1988,'DV-Bewegungsdaten'!E:E),5)</f>
        <v>0</v>
      </c>
      <c r="X1988" s="444"/>
      <c r="Y1988" s="444"/>
      <c r="AK1988" s="305"/>
    </row>
    <row r="1989" spans="1:37" ht="15" customHeight="1" x14ac:dyDescent="0.25">
      <c r="A1989" s="103" t="s">
        <v>4342</v>
      </c>
      <c r="B1989" s="101" t="s">
        <v>2068</v>
      </c>
      <c r="C1989" s="101" t="s">
        <v>3992</v>
      </c>
      <c r="D1989" s="101" t="s">
        <v>4084</v>
      </c>
      <c r="E1989" s="101" t="s">
        <v>4040</v>
      </c>
      <c r="F1989" s="102">
        <v>22.509999999999998</v>
      </c>
      <c r="G1989" s="102">
        <v>22.709999999999997</v>
      </c>
      <c r="H1989" s="102">
        <v>18.010000000000002</v>
      </c>
      <c r="I1989" s="102"/>
      <c r="J1989" s="445"/>
      <c r="K1989" s="258">
        <f>ROUND(SUMIF('VGT-Bewegungsdaten'!B:B,A1989,'VGT-Bewegungsdaten'!D:D),3)</f>
        <v>0</v>
      </c>
      <c r="L1989" s="259">
        <f>ROUND(SUMIF('VGT-Bewegungsdaten'!B:B,$A1989,'VGT-Bewegungsdaten'!E:E),5)</f>
        <v>0</v>
      </c>
      <c r="N1989" s="298" t="s">
        <v>4918</v>
      </c>
      <c r="O1989" s="298" t="s">
        <v>4925</v>
      </c>
      <c r="P1989" s="261">
        <f>ROUND(SUMIF('AV-Bewegungsdaten'!B:B,A1989,'AV-Bewegungsdaten'!D:D),3)</f>
        <v>0</v>
      </c>
      <c r="Q1989" s="259">
        <f>ROUND(SUMIF('AV-Bewegungsdaten'!B:B,$A1989,'AV-Bewegungsdaten'!E:E),5)</f>
        <v>0</v>
      </c>
      <c r="S1989" s="444"/>
      <c r="T1989" s="444"/>
      <c r="U1989" s="261">
        <f>ROUND(SUMIF('DV-Bewegungsdaten'!B:B,A1989,'DV-Bewegungsdaten'!D:D),3)</f>
        <v>0</v>
      </c>
      <c r="V1989" s="259">
        <f>ROUND(SUMIF('DV-Bewegungsdaten'!B:B,A1989,'DV-Bewegungsdaten'!E:E),5)</f>
        <v>0</v>
      </c>
      <c r="X1989" s="444"/>
      <c r="Y1989" s="444"/>
      <c r="AK1989" s="305"/>
    </row>
    <row r="1990" spans="1:37" ht="15" customHeight="1" x14ac:dyDescent="0.25">
      <c r="A1990" s="103" t="s">
        <v>4343</v>
      </c>
      <c r="B1990" s="101" t="s">
        <v>2068</v>
      </c>
      <c r="C1990" s="101" t="s">
        <v>3992</v>
      </c>
      <c r="D1990" s="101" t="s">
        <v>4086</v>
      </c>
      <c r="E1990" s="101" t="s">
        <v>4040</v>
      </c>
      <c r="F1990" s="102">
        <v>23.509999999999998</v>
      </c>
      <c r="G1990" s="102">
        <v>23.709999999999997</v>
      </c>
      <c r="H1990" s="102">
        <v>18.809999999999999</v>
      </c>
      <c r="I1990" s="102"/>
      <c r="J1990" s="445"/>
      <c r="K1990" s="258">
        <f>ROUND(SUMIF('VGT-Bewegungsdaten'!B:B,A1990,'VGT-Bewegungsdaten'!D:D),3)</f>
        <v>0</v>
      </c>
      <c r="L1990" s="259">
        <f>ROUND(SUMIF('VGT-Bewegungsdaten'!B:B,$A1990,'VGT-Bewegungsdaten'!E:E),5)</f>
        <v>0</v>
      </c>
      <c r="N1990" s="298" t="s">
        <v>4918</v>
      </c>
      <c r="O1990" s="298" t="s">
        <v>4925</v>
      </c>
      <c r="P1990" s="261">
        <f>ROUND(SUMIF('AV-Bewegungsdaten'!B:B,A1990,'AV-Bewegungsdaten'!D:D),3)</f>
        <v>0</v>
      </c>
      <c r="Q1990" s="259">
        <f>ROUND(SUMIF('AV-Bewegungsdaten'!B:B,$A1990,'AV-Bewegungsdaten'!E:E),5)</f>
        <v>0</v>
      </c>
      <c r="S1990" s="444"/>
      <c r="T1990" s="444"/>
      <c r="U1990" s="261">
        <f>ROUND(SUMIF('DV-Bewegungsdaten'!B:B,A1990,'DV-Bewegungsdaten'!D:D),3)</f>
        <v>0</v>
      </c>
      <c r="V1990" s="259">
        <f>ROUND(SUMIF('DV-Bewegungsdaten'!B:B,A1990,'DV-Bewegungsdaten'!E:E),5)</f>
        <v>0</v>
      </c>
      <c r="X1990" s="444"/>
      <c r="Y1990" s="444"/>
      <c r="AK1990" s="305"/>
    </row>
    <row r="1991" spans="1:37" ht="15" customHeight="1" x14ac:dyDescent="0.25">
      <c r="A1991" s="103" t="s">
        <v>4994</v>
      </c>
      <c r="B1991" s="101" t="s">
        <v>2068</v>
      </c>
      <c r="C1991" s="101" t="s">
        <v>3992</v>
      </c>
      <c r="D1991" s="101" t="s">
        <v>4995</v>
      </c>
      <c r="E1991" s="101" t="s">
        <v>4983</v>
      </c>
      <c r="F1991" s="102">
        <v>23.48</v>
      </c>
      <c r="G1991" s="102">
        <v>23.68</v>
      </c>
      <c r="H1991" s="102">
        <v>18.78</v>
      </c>
      <c r="I1991" s="102"/>
      <c r="J1991" s="445"/>
      <c r="K1991" s="258">
        <f>ROUND(SUMIF('VGT-Bewegungsdaten'!B:B,A1991,'VGT-Bewegungsdaten'!D:D),3)</f>
        <v>0</v>
      </c>
      <c r="L1991" s="259">
        <f>ROUND(SUMIF('VGT-Bewegungsdaten'!B:B,$A1991,'VGT-Bewegungsdaten'!E:E),5)</f>
        <v>0</v>
      </c>
      <c r="N1991" s="298" t="s">
        <v>4918</v>
      </c>
      <c r="O1991" s="298" t="s">
        <v>4925</v>
      </c>
      <c r="P1991" s="261">
        <f>ROUND(SUMIF('AV-Bewegungsdaten'!B:B,A1991,'AV-Bewegungsdaten'!D:D),3)</f>
        <v>0</v>
      </c>
      <c r="Q1991" s="259">
        <f>ROUND(SUMIF('AV-Bewegungsdaten'!B:B,$A1991,'AV-Bewegungsdaten'!E:E),5)</f>
        <v>0</v>
      </c>
      <c r="S1991" s="444"/>
      <c r="T1991" s="444"/>
      <c r="U1991" s="261">
        <f>ROUND(SUMIF('DV-Bewegungsdaten'!B:B,A1991,'DV-Bewegungsdaten'!D:D),3)</f>
        <v>0</v>
      </c>
      <c r="V1991" s="259">
        <f>ROUND(SUMIF('DV-Bewegungsdaten'!B:B,A1991,'DV-Bewegungsdaten'!E:E),5)</f>
        <v>0</v>
      </c>
      <c r="X1991" s="444"/>
      <c r="Y1991" s="444"/>
      <c r="AK1991" s="305"/>
    </row>
    <row r="1992" spans="1:37" ht="15" customHeight="1" x14ac:dyDescent="0.25">
      <c r="A1992" s="103" t="s">
        <v>479</v>
      </c>
      <c r="B1992" s="101" t="s">
        <v>2068</v>
      </c>
      <c r="C1992" s="101" t="s">
        <v>3992</v>
      </c>
      <c r="D1992" s="101" t="s">
        <v>1623</v>
      </c>
      <c r="E1992" s="101" t="s">
        <v>1533</v>
      </c>
      <c r="F1992" s="102">
        <v>22.6</v>
      </c>
      <c r="G1992" s="102">
        <v>22.8</v>
      </c>
      <c r="H1992" s="102">
        <v>18.079999999999998</v>
      </c>
      <c r="I1992" s="102"/>
      <c r="J1992" s="445"/>
      <c r="K1992" s="258">
        <f>ROUND(SUMIF('VGT-Bewegungsdaten'!B:B,A1992,'VGT-Bewegungsdaten'!D:D),3)</f>
        <v>0</v>
      </c>
      <c r="L1992" s="259">
        <f>ROUND(SUMIF('VGT-Bewegungsdaten'!B:B,$A1992,'VGT-Bewegungsdaten'!E:E),5)</f>
        <v>0</v>
      </c>
      <c r="N1992" s="298" t="s">
        <v>4918</v>
      </c>
      <c r="O1992" s="298" t="s">
        <v>4925</v>
      </c>
      <c r="P1992" s="261">
        <f>ROUND(SUMIF('AV-Bewegungsdaten'!B:B,A1992,'AV-Bewegungsdaten'!D:D),3)</f>
        <v>0</v>
      </c>
      <c r="Q1992" s="259">
        <f>ROUND(SUMIF('AV-Bewegungsdaten'!B:B,$A1992,'AV-Bewegungsdaten'!E:E),5)</f>
        <v>0</v>
      </c>
      <c r="S1992" s="444"/>
      <c r="T1992" s="444"/>
      <c r="U1992" s="261">
        <f>ROUND(SUMIF('DV-Bewegungsdaten'!B:B,A1992,'DV-Bewegungsdaten'!D:D),3)</f>
        <v>0</v>
      </c>
      <c r="V1992" s="259">
        <f>ROUND(SUMIF('DV-Bewegungsdaten'!B:B,A1992,'DV-Bewegungsdaten'!E:E),5)</f>
        <v>0</v>
      </c>
      <c r="X1992" s="444"/>
      <c r="Y1992" s="444"/>
      <c r="AK1992" s="305"/>
    </row>
    <row r="1993" spans="1:37" ht="15" customHeight="1" x14ac:dyDescent="0.25">
      <c r="A1993" s="103" t="s">
        <v>483</v>
      </c>
      <c r="B1993" s="101" t="s">
        <v>2068</v>
      </c>
      <c r="C1993" s="101" t="s">
        <v>3992</v>
      </c>
      <c r="D1993" s="101" t="s">
        <v>1629</v>
      </c>
      <c r="E1993" s="101" t="s">
        <v>1533</v>
      </c>
      <c r="F1993" s="102">
        <v>23.6</v>
      </c>
      <c r="G1993" s="102">
        <v>23.8</v>
      </c>
      <c r="H1993" s="102">
        <v>18.88</v>
      </c>
      <c r="I1993" s="102"/>
      <c r="J1993" s="445"/>
      <c r="K1993" s="258">
        <f>ROUND(SUMIF('VGT-Bewegungsdaten'!B:B,A1993,'VGT-Bewegungsdaten'!D:D),3)</f>
        <v>0</v>
      </c>
      <c r="L1993" s="259">
        <f>ROUND(SUMIF('VGT-Bewegungsdaten'!B:B,$A1993,'VGT-Bewegungsdaten'!E:E),5)</f>
        <v>0</v>
      </c>
      <c r="N1993" s="298" t="s">
        <v>4918</v>
      </c>
      <c r="O1993" s="298" t="s">
        <v>4925</v>
      </c>
      <c r="P1993" s="261">
        <f>ROUND(SUMIF('AV-Bewegungsdaten'!B:B,A1993,'AV-Bewegungsdaten'!D:D),3)</f>
        <v>0</v>
      </c>
      <c r="Q1993" s="259">
        <f>ROUND(SUMIF('AV-Bewegungsdaten'!B:B,$A1993,'AV-Bewegungsdaten'!E:E),5)</f>
        <v>0</v>
      </c>
      <c r="S1993" s="444"/>
      <c r="T1993" s="444"/>
      <c r="U1993" s="261">
        <f>ROUND(SUMIF('DV-Bewegungsdaten'!B:B,A1993,'DV-Bewegungsdaten'!D:D),3)</f>
        <v>0</v>
      </c>
      <c r="V1993" s="259">
        <f>ROUND(SUMIF('DV-Bewegungsdaten'!B:B,A1993,'DV-Bewegungsdaten'!E:E),5)</f>
        <v>0</v>
      </c>
      <c r="X1993" s="444"/>
      <c r="Y1993" s="444"/>
      <c r="AK1993" s="305"/>
    </row>
    <row r="1994" spans="1:37" ht="15" customHeight="1" x14ac:dyDescent="0.25">
      <c r="A1994" s="103" t="s">
        <v>478</v>
      </c>
      <c r="B1994" s="101" t="s">
        <v>2068</v>
      </c>
      <c r="C1994" s="101" t="s">
        <v>3992</v>
      </c>
      <c r="D1994" s="101" t="s">
        <v>1795</v>
      </c>
      <c r="E1994" s="101" t="s">
        <v>2446</v>
      </c>
      <c r="F1994" s="102">
        <v>21.6</v>
      </c>
      <c r="G1994" s="102">
        <v>21.8</v>
      </c>
      <c r="H1994" s="102">
        <v>17.28</v>
      </c>
      <c r="I1994" s="102"/>
      <c r="J1994" s="445"/>
      <c r="K1994" s="258">
        <f>ROUND(SUMIF('VGT-Bewegungsdaten'!B:B,A1994,'VGT-Bewegungsdaten'!D:D),3)</f>
        <v>0</v>
      </c>
      <c r="L1994" s="259">
        <f>ROUND(SUMIF('VGT-Bewegungsdaten'!B:B,$A1994,'VGT-Bewegungsdaten'!E:E),5)</f>
        <v>0</v>
      </c>
      <c r="N1994" s="298" t="s">
        <v>4918</v>
      </c>
      <c r="O1994" s="298" t="s">
        <v>4925</v>
      </c>
      <c r="P1994" s="261">
        <f>ROUND(SUMIF('AV-Bewegungsdaten'!B:B,A1994,'AV-Bewegungsdaten'!D:D),3)</f>
        <v>0</v>
      </c>
      <c r="Q1994" s="259">
        <f>ROUND(SUMIF('AV-Bewegungsdaten'!B:B,$A1994,'AV-Bewegungsdaten'!E:E),5)</f>
        <v>0</v>
      </c>
      <c r="S1994" s="444"/>
      <c r="T1994" s="444"/>
      <c r="U1994" s="261">
        <f>ROUND(SUMIF('DV-Bewegungsdaten'!B:B,A1994,'DV-Bewegungsdaten'!D:D),3)</f>
        <v>0</v>
      </c>
      <c r="V1994" s="259">
        <f>ROUND(SUMIF('DV-Bewegungsdaten'!B:B,A1994,'DV-Bewegungsdaten'!E:E),5)</f>
        <v>0</v>
      </c>
      <c r="X1994" s="444"/>
      <c r="Y1994" s="444"/>
      <c r="AK1994" s="305"/>
    </row>
    <row r="1995" spans="1:37" ht="15" customHeight="1" x14ac:dyDescent="0.25">
      <c r="A1995" s="103" t="s">
        <v>482</v>
      </c>
      <c r="B1995" s="101" t="s">
        <v>2068</v>
      </c>
      <c r="C1995" s="101" t="s">
        <v>3992</v>
      </c>
      <c r="D1995" s="101" t="s">
        <v>1800</v>
      </c>
      <c r="E1995" s="101" t="s">
        <v>2446</v>
      </c>
      <c r="F1995" s="102">
        <v>22.6</v>
      </c>
      <c r="G1995" s="102">
        <v>22.8</v>
      </c>
      <c r="H1995" s="102">
        <v>18.079999999999998</v>
      </c>
      <c r="I1995" s="102"/>
      <c r="J1995" s="445"/>
      <c r="K1995" s="258">
        <f>ROUND(SUMIF('VGT-Bewegungsdaten'!B:B,A1995,'VGT-Bewegungsdaten'!D:D),3)</f>
        <v>0</v>
      </c>
      <c r="L1995" s="259">
        <f>ROUND(SUMIF('VGT-Bewegungsdaten'!B:B,$A1995,'VGT-Bewegungsdaten'!E:E),5)</f>
        <v>0</v>
      </c>
      <c r="N1995" s="298" t="s">
        <v>4918</v>
      </c>
      <c r="O1995" s="298" t="s">
        <v>4925</v>
      </c>
      <c r="P1995" s="261">
        <f>ROUND(SUMIF('AV-Bewegungsdaten'!B:B,A1995,'AV-Bewegungsdaten'!D:D),3)</f>
        <v>0</v>
      </c>
      <c r="Q1995" s="259">
        <f>ROUND(SUMIF('AV-Bewegungsdaten'!B:B,$A1995,'AV-Bewegungsdaten'!E:E),5)</f>
        <v>0</v>
      </c>
      <c r="S1995" s="444"/>
      <c r="T1995" s="444"/>
      <c r="U1995" s="261">
        <f>ROUND(SUMIF('DV-Bewegungsdaten'!B:B,A1995,'DV-Bewegungsdaten'!D:D),3)</f>
        <v>0</v>
      </c>
      <c r="V1995" s="259">
        <f>ROUND(SUMIF('DV-Bewegungsdaten'!B:B,A1995,'DV-Bewegungsdaten'!E:E),5)</f>
        <v>0</v>
      </c>
      <c r="X1995" s="444"/>
      <c r="Y1995" s="444"/>
      <c r="AK1995" s="305"/>
    </row>
    <row r="1996" spans="1:37" ht="15" customHeight="1" x14ac:dyDescent="0.25">
      <c r="A1996" s="103" t="s">
        <v>481</v>
      </c>
      <c r="B1996" s="101" t="s">
        <v>2068</v>
      </c>
      <c r="C1996" s="101" t="s">
        <v>3992</v>
      </c>
      <c r="D1996" s="101" t="s">
        <v>1627</v>
      </c>
      <c r="E1996" s="101" t="s">
        <v>2443</v>
      </c>
      <c r="F1996" s="102">
        <v>20.6</v>
      </c>
      <c r="G1996" s="102">
        <v>20.8</v>
      </c>
      <c r="H1996" s="102">
        <v>16.48</v>
      </c>
      <c r="I1996" s="102"/>
      <c r="J1996" s="445"/>
      <c r="K1996" s="258">
        <f>ROUND(SUMIF('VGT-Bewegungsdaten'!B:B,A1996,'VGT-Bewegungsdaten'!D:D),3)</f>
        <v>0</v>
      </c>
      <c r="L1996" s="259">
        <f>ROUND(SUMIF('VGT-Bewegungsdaten'!B:B,$A1996,'VGT-Bewegungsdaten'!E:E),5)</f>
        <v>0</v>
      </c>
      <c r="N1996" s="298" t="s">
        <v>4918</v>
      </c>
      <c r="O1996" s="298" t="s">
        <v>4925</v>
      </c>
      <c r="P1996" s="261">
        <f>ROUND(SUMIF('AV-Bewegungsdaten'!B:B,A1996,'AV-Bewegungsdaten'!D:D),3)</f>
        <v>0</v>
      </c>
      <c r="Q1996" s="259">
        <f>ROUND(SUMIF('AV-Bewegungsdaten'!B:B,$A1996,'AV-Bewegungsdaten'!E:E),5)</f>
        <v>0</v>
      </c>
      <c r="S1996" s="444"/>
      <c r="T1996" s="444"/>
      <c r="U1996" s="261">
        <f>ROUND(SUMIF('DV-Bewegungsdaten'!B:B,A1996,'DV-Bewegungsdaten'!D:D),3)</f>
        <v>0</v>
      </c>
      <c r="V1996" s="259">
        <f>ROUND(SUMIF('DV-Bewegungsdaten'!B:B,A1996,'DV-Bewegungsdaten'!E:E),5)</f>
        <v>0</v>
      </c>
      <c r="X1996" s="444"/>
      <c r="Y1996" s="444"/>
      <c r="AK1996" s="305"/>
    </row>
    <row r="1997" spans="1:37" ht="15" customHeight="1" x14ac:dyDescent="0.25">
      <c r="A1997" s="103" t="s">
        <v>443</v>
      </c>
      <c r="B1997" s="101" t="s">
        <v>2068</v>
      </c>
      <c r="C1997" s="101" t="s">
        <v>3992</v>
      </c>
      <c r="D1997" s="101" t="s">
        <v>1962</v>
      </c>
      <c r="E1997" s="101" t="s">
        <v>2443</v>
      </c>
      <c r="F1997" s="102">
        <v>10.6</v>
      </c>
      <c r="G1997" s="102">
        <v>10.799999999999999</v>
      </c>
      <c r="H1997" s="102">
        <v>8.48</v>
      </c>
      <c r="I1997" s="102"/>
      <c r="J1997" s="445"/>
      <c r="K1997" s="258">
        <f>ROUND(SUMIF('VGT-Bewegungsdaten'!B:B,A1997,'VGT-Bewegungsdaten'!D:D),3)</f>
        <v>0</v>
      </c>
      <c r="L1997" s="259">
        <f>ROUND(SUMIF('VGT-Bewegungsdaten'!B:B,$A1997,'VGT-Bewegungsdaten'!E:E),5)</f>
        <v>0</v>
      </c>
      <c r="N1997" s="298" t="s">
        <v>4918</v>
      </c>
      <c r="O1997" s="298" t="s">
        <v>4925</v>
      </c>
      <c r="P1997" s="261">
        <f>ROUND(SUMIF('AV-Bewegungsdaten'!B:B,A1997,'AV-Bewegungsdaten'!D:D),3)</f>
        <v>0</v>
      </c>
      <c r="Q1997" s="259">
        <f>ROUND(SUMIF('AV-Bewegungsdaten'!B:B,$A1997,'AV-Bewegungsdaten'!E:E),5)</f>
        <v>0</v>
      </c>
      <c r="S1997" s="444"/>
      <c r="T1997" s="444"/>
      <c r="U1997" s="261">
        <f>ROUND(SUMIF('DV-Bewegungsdaten'!B:B,A1997,'DV-Bewegungsdaten'!D:D),3)</f>
        <v>0</v>
      </c>
      <c r="V1997" s="259">
        <f>ROUND(SUMIF('DV-Bewegungsdaten'!B:B,A1997,'DV-Bewegungsdaten'!E:E),5)</f>
        <v>0</v>
      </c>
      <c r="X1997" s="444"/>
      <c r="Y1997" s="444"/>
      <c r="AK1997" s="305"/>
    </row>
    <row r="1998" spans="1:37" ht="15" customHeight="1" x14ac:dyDescent="0.25">
      <c r="A1998" s="103" t="s">
        <v>703</v>
      </c>
      <c r="B1998" s="101" t="s">
        <v>2068</v>
      </c>
      <c r="C1998" s="101" t="s">
        <v>3992</v>
      </c>
      <c r="D1998" s="101" t="s">
        <v>2371</v>
      </c>
      <c r="E1998" s="101" t="s">
        <v>2443</v>
      </c>
      <c r="F1998" s="102">
        <v>8.64</v>
      </c>
      <c r="G1998" s="102">
        <v>8.84</v>
      </c>
      <c r="H1998" s="102">
        <v>6.91</v>
      </c>
      <c r="I1998" s="102"/>
      <c r="J1998" s="445"/>
      <c r="K1998" s="258">
        <f>ROUND(SUMIF('VGT-Bewegungsdaten'!B:B,A1998,'VGT-Bewegungsdaten'!D:D),3)</f>
        <v>0</v>
      </c>
      <c r="L1998" s="259">
        <f>ROUND(SUMIF('VGT-Bewegungsdaten'!B:B,$A1998,'VGT-Bewegungsdaten'!E:E),5)</f>
        <v>0</v>
      </c>
      <c r="N1998" s="298" t="s">
        <v>4918</v>
      </c>
      <c r="O1998" s="298" t="s">
        <v>4925</v>
      </c>
      <c r="P1998" s="261">
        <f>ROUND(SUMIF('AV-Bewegungsdaten'!B:B,A1998,'AV-Bewegungsdaten'!D:D),3)</f>
        <v>0</v>
      </c>
      <c r="Q1998" s="259">
        <f>ROUND(SUMIF('AV-Bewegungsdaten'!B:B,$A1998,'AV-Bewegungsdaten'!E:E),5)</f>
        <v>0</v>
      </c>
      <c r="S1998" s="444"/>
      <c r="T1998" s="444"/>
      <c r="U1998" s="261">
        <f>ROUND(SUMIF('DV-Bewegungsdaten'!B:B,A1998,'DV-Bewegungsdaten'!D:D),3)</f>
        <v>0</v>
      </c>
      <c r="V1998" s="259">
        <f>ROUND(SUMIF('DV-Bewegungsdaten'!B:B,A1998,'DV-Bewegungsdaten'!E:E),5)</f>
        <v>0</v>
      </c>
      <c r="X1998" s="444"/>
      <c r="Y1998" s="444"/>
      <c r="AK1998" s="305"/>
    </row>
    <row r="1999" spans="1:37" ht="15" customHeight="1" x14ac:dyDescent="0.25">
      <c r="A1999" s="103" t="s">
        <v>705</v>
      </c>
      <c r="B1999" s="101" t="s">
        <v>2068</v>
      </c>
      <c r="C1999" s="101" t="s">
        <v>3992</v>
      </c>
      <c r="D1999" s="101" t="s">
        <v>2424</v>
      </c>
      <c r="E1999" s="101" t="s">
        <v>2443</v>
      </c>
      <c r="F1999" s="102">
        <v>12.64</v>
      </c>
      <c r="G1999" s="102">
        <v>12.84</v>
      </c>
      <c r="H1999" s="102">
        <v>10.11</v>
      </c>
      <c r="I1999" s="102"/>
      <c r="J1999" s="445"/>
      <c r="K1999" s="258">
        <f>ROUND(SUMIF('VGT-Bewegungsdaten'!B:B,A1999,'VGT-Bewegungsdaten'!D:D),3)</f>
        <v>0</v>
      </c>
      <c r="L1999" s="259">
        <f>ROUND(SUMIF('VGT-Bewegungsdaten'!B:B,$A1999,'VGT-Bewegungsdaten'!E:E),5)</f>
        <v>0</v>
      </c>
      <c r="N1999" s="298" t="s">
        <v>4918</v>
      </c>
      <c r="O1999" s="298" t="s">
        <v>4925</v>
      </c>
      <c r="P1999" s="261">
        <f>ROUND(SUMIF('AV-Bewegungsdaten'!B:B,A1999,'AV-Bewegungsdaten'!D:D),3)</f>
        <v>0</v>
      </c>
      <c r="Q1999" s="259">
        <f>ROUND(SUMIF('AV-Bewegungsdaten'!B:B,$A1999,'AV-Bewegungsdaten'!E:E),5)</f>
        <v>0</v>
      </c>
      <c r="S1999" s="444"/>
      <c r="T1999" s="444"/>
      <c r="U1999" s="261">
        <f>ROUND(SUMIF('DV-Bewegungsdaten'!B:B,A1999,'DV-Bewegungsdaten'!D:D),3)</f>
        <v>0</v>
      </c>
      <c r="V1999" s="259">
        <f>ROUND(SUMIF('DV-Bewegungsdaten'!B:B,A1999,'DV-Bewegungsdaten'!E:E),5)</f>
        <v>0</v>
      </c>
      <c r="X1999" s="444"/>
      <c r="Y1999" s="444"/>
      <c r="AK1999" s="305"/>
    </row>
    <row r="2000" spans="1:37" ht="15" customHeight="1" x14ac:dyDescent="0.25">
      <c r="A2000" s="103" t="s">
        <v>711</v>
      </c>
      <c r="B2000" s="101" t="s">
        <v>2068</v>
      </c>
      <c r="C2000" s="101" t="s">
        <v>3992</v>
      </c>
      <c r="D2000" s="101" t="s">
        <v>2486</v>
      </c>
      <c r="E2000" s="101" t="s">
        <v>2443</v>
      </c>
      <c r="F2000" s="102">
        <v>14.64</v>
      </c>
      <c r="G2000" s="102">
        <v>14.84</v>
      </c>
      <c r="H2000" s="102">
        <v>11.71</v>
      </c>
      <c r="I2000" s="102"/>
      <c r="J2000" s="445"/>
      <c r="K2000" s="258">
        <f>ROUND(SUMIF('VGT-Bewegungsdaten'!B:B,A2000,'VGT-Bewegungsdaten'!D:D),3)</f>
        <v>0</v>
      </c>
      <c r="L2000" s="259">
        <f>ROUND(SUMIF('VGT-Bewegungsdaten'!B:B,$A2000,'VGT-Bewegungsdaten'!E:E),5)</f>
        <v>0</v>
      </c>
      <c r="N2000" s="298" t="s">
        <v>4918</v>
      </c>
      <c r="O2000" s="298" t="s">
        <v>4925</v>
      </c>
      <c r="P2000" s="261">
        <f>ROUND(SUMIF('AV-Bewegungsdaten'!B:B,A2000,'AV-Bewegungsdaten'!D:D),3)</f>
        <v>0</v>
      </c>
      <c r="Q2000" s="259">
        <f>ROUND(SUMIF('AV-Bewegungsdaten'!B:B,$A2000,'AV-Bewegungsdaten'!E:E),5)</f>
        <v>0</v>
      </c>
      <c r="S2000" s="444"/>
      <c r="T2000" s="444"/>
      <c r="U2000" s="261">
        <f>ROUND(SUMIF('DV-Bewegungsdaten'!B:B,A2000,'DV-Bewegungsdaten'!D:D),3)</f>
        <v>0</v>
      </c>
      <c r="V2000" s="259">
        <f>ROUND(SUMIF('DV-Bewegungsdaten'!B:B,A2000,'DV-Bewegungsdaten'!E:E),5)</f>
        <v>0</v>
      </c>
      <c r="X2000" s="444"/>
      <c r="Y2000" s="444"/>
      <c r="AK2000" s="305"/>
    </row>
    <row r="2001" spans="1:37" ht="15" customHeight="1" x14ac:dyDescent="0.25">
      <c r="A2001" s="103" t="s">
        <v>533</v>
      </c>
      <c r="B2001" s="101" t="s">
        <v>2068</v>
      </c>
      <c r="C2001" s="101" t="s">
        <v>3992</v>
      </c>
      <c r="D2001" s="101" t="s">
        <v>567</v>
      </c>
      <c r="E2001" s="101" t="s">
        <v>1536</v>
      </c>
      <c r="F2001" s="102">
        <v>17.64</v>
      </c>
      <c r="G2001" s="102">
        <v>17.84</v>
      </c>
      <c r="H2001" s="102">
        <v>14.11</v>
      </c>
      <c r="I2001" s="102"/>
      <c r="J2001" s="445"/>
      <c r="K2001" s="258">
        <f>ROUND(SUMIF('VGT-Bewegungsdaten'!B:B,A2001,'VGT-Bewegungsdaten'!D:D),3)</f>
        <v>0</v>
      </c>
      <c r="L2001" s="259">
        <f>ROUND(SUMIF('VGT-Bewegungsdaten'!B:B,$A2001,'VGT-Bewegungsdaten'!E:E),5)</f>
        <v>0</v>
      </c>
      <c r="N2001" s="298" t="s">
        <v>4918</v>
      </c>
      <c r="O2001" s="298" t="s">
        <v>4925</v>
      </c>
      <c r="P2001" s="261">
        <f>ROUND(SUMIF('AV-Bewegungsdaten'!B:B,A2001,'AV-Bewegungsdaten'!D:D),3)</f>
        <v>0</v>
      </c>
      <c r="Q2001" s="259">
        <f>ROUND(SUMIF('AV-Bewegungsdaten'!B:B,$A2001,'AV-Bewegungsdaten'!E:E),5)</f>
        <v>0</v>
      </c>
      <c r="S2001" s="444"/>
      <c r="T2001" s="444"/>
      <c r="U2001" s="261">
        <f>ROUND(SUMIF('DV-Bewegungsdaten'!B:B,A2001,'DV-Bewegungsdaten'!D:D),3)</f>
        <v>0</v>
      </c>
      <c r="V2001" s="259">
        <f>ROUND(SUMIF('DV-Bewegungsdaten'!B:B,A2001,'DV-Bewegungsdaten'!E:E),5)</f>
        <v>0</v>
      </c>
      <c r="X2001" s="444"/>
      <c r="Y2001" s="444"/>
      <c r="AK2001" s="305"/>
    </row>
    <row r="2002" spans="1:37" ht="15" customHeight="1" x14ac:dyDescent="0.25">
      <c r="A2002" s="103" t="s">
        <v>2854</v>
      </c>
      <c r="B2002" s="101" t="s">
        <v>2068</v>
      </c>
      <c r="C2002" s="101" t="s">
        <v>3992</v>
      </c>
      <c r="D2002" s="101" t="s">
        <v>2741</v>
      </c>
      <c r="E2002" s="101" t="s">
        <v>2536</v>
      </c>
      <c r="F2002" s="102">
        <v>17.61</v>
      </c>
      <c r="G2002" s="102">
        <v>17.809999999999999</v>
      </c>
      <c r="H2002" s="102">
        <v>14.09</v>
      </c>
      <c r="I2002" s="102"/>
      <c r="J2002" s="445"/>
      <c r="K2002" s="258">
        <f>ROUND(SUMIF('VGT-Bewegungsdaten'!B:B,A2002,'VGT-Bewegungsdaten'!D:D),3)</f>
        <v>0</v>
      </c>
      <c r="L2002" s="259">
        <f>ROUND(SUMIF('VGT-Bewegungsdaten'!B:B,$A2002,'VGT-Bewegungsdaten'!E:E),5)</f>
        <v>0</v>
      </c>
      <c r="N2002" s="298" t="s">
        <v>4918</v>
      </c>
      <c r="O2002" s="298" t="s">
        <v>4925</v>
      </c>
      <c r="P2002" s="261">
        <f>ROUND(SUMIF('AV-Bewegungsdaten'!B:B,A2002,'AV-Bewegungsdaten'!D:D),3)</f>
        <v>0</v>
      </c>
      <c r="Q2002" s="259">
        <f>ROUND(SUMIF('AV-Bewegungsdaten'!B:B,$A2002,'AV-Bewegungsdaten'!E:E),5)</f>
        <v>0</v>
      </c>
      <c r="S2002" s="444"/>
      <c r="T2002" s="444"/>
      <c r="U2002" s="261">
        <f>ROUND(SUMIF('DV-Bewegungsdaten'!B:B,A2002,'DV-Bewegungsdaten'!D:D),3)</f>
        <v>0</v>
      </c>
      <c r="V2002" s="259">
        <f>ROUND(SUMIF('DV-Bewegungsdaten'!B:B,A2002,'DV-Bewegungsdaten'!E:E),5)</f>
        <v>0</v>
      </c>
      <c r="X2002" s="444"/>
      <c r="Y2002" s="444"/>
      <c r="AK2002" s="305"/>
    </row>
    <row r="2003" spans="1:37" ht="15" customHeight="1" x14ac:dyDescent="0.25">
      <c r="A2003" s="103" t="s">
        <v>3597</v>
      </c>
      <c r="B2003" s="101" t="s">
        <v>2068</v>
      </c>
      <c r="C2003" s="101" t="s">
        <v>3992</v>
      </c>
      <c r="D2003" s="101" t="s">
        <v>3484</v>
      </c>
      <c r="E2003" s="101" t="s">
        <v>3279</v>
      </c>
      <c r="F2003" s="102">
        <v>17.579999999999998</v>
      </c>
      <c r="G2003" s="102">
        <v>17.779999999999998</v>
      </c>
      <c r="H2003" s="102">
        <v>14.06</v>
      </c>
      <c r="I2003" s="102"/>
      <c r="J2003" s="445"/>
      <c r="K2003" s="258">
        <f>ROUND(SUMIF('VGT-Bewegungsdaten'!B:B,A2003,'VGT-Bewegungsdaten'!D:D),3)</f>
        <v>0</v>
      </c>
      <c r="L2003" s="259">
        <f>ROUND(SUMIF('VGT-Bewegungsdaten'!B:B,$A2003,'VGT-Bewegungsdaten'!E:E),5)</f>
        <v>0</v>
      </c>
      <c r="N2003" s="298" t="s">
        <v>4918</v>
      </c>
      <c r="O2003" s="298" t="s">
        <v>4925</v>
      </c>
      <c r="P2003" s="261">
        <f>ROUND(SUMIF('AV-Bewegungsdaten'!B:B,A2003,'AV-Bewegungsdaten'!D:D),3)</f>
        <v>0</v>
      </c>
      <c r="Q2003" s="259">
        <f>ROUND(SUMIF('AV-Bewegungsdaten'!B:B,$A2003,'AV-Bewegungsdaten'!E:E),5)</f>
        <v>0</v>
      </c>
      <c r="S2003" s="444"/>
      <c r="T2003" s="444"/>
      <c r="U2003" s="261">
        <f>ROUND(SUMIF('DV-Bewegungsdaten'!B:B,A2003,'DV-Bewegungsdaten'!D:D),3)</f>
        <v>0</v>
      </c>
      <c r="V2003" s="259">
        <f>ROUND(SUMIF('DV-Bewegungsdaten'!B:B,A2003,'DV-Bewegungsdaten'!E:E),5)</f>
        <v>0</v>
      </c>
      <c r="X2003" s="444"/>
      <c r="Y2003" s="444"/>
      <c r="AK2003" s="305"/>
    </row>
    <row r="2004" spans="1:37" ht="15" customHeight="1" x14ac:dyDescent="0.25">
      <c r="A2004" s="103" t="s">
        <v>4360</v>
      </c>
      <c r="B2004" s="101" t="s">
        <v>2068</v>
      </c>
      <c r="C2004" s="101" t="s">
        <v>3992</v>
      </c>
      <c r="D2004" s="101" t="s">
        <v>4246</v>
      </c>
      <c r="E2004" s="101" t="s">
        <v>4040</v>
      </c>
      <c r="F2004" s="102">
        <v>17.55</v>
      </c>
      <c r="G2004" s="102">
        <v>17.75</v>
      </c>
      <c r="H2004" s="102">
        <v>14.04</v>
      </c>
      <c r="I2004" s="102"/>
      <c r="J2004" s="445"/>
      <c r="K2004" s="258">
        <f>ROUND(SUMIF('VGT-Bewegungsdaten'!B:B,A2004,'VGT-Bewegungsdaten'!D:D),3)</f>
        <v>0</v>
      </c>
      <c r="L2004" s="259">
        <f>ROUND(SUMIF('VGT-Bewegungsdaten'!B:B,$A2004,'VGT-Bewegungsdaten'!E:E),5)</f>
        <v>0</v>
      </c>
      <c r="N2004" s="298" t="s">
        <v>4918</v>
      </c>
      <c r="O2004" s="298" t="s">
        <v>4925</v>
      </c>
      <c r="P2004" s="261">
        <f>ROUND(SUMIF('AV-Bewegungsdaten'!B:B,A2004,'AV-Bewegungsdaten'!D:D),3)</f>
        <v>0</v>
      </c>
      <c r="Q2004" s="259">
        <f>ROUND(SUMIF('AV-Bewegungsdaten'!B:B,$A2004,'AV-Bewegungsdaten'!E:E),5)</f>
        <v>0</v>
      </c>
      <c r="S2004" s="444"/>
      <c r="T2004" s="444"/>
      <c r="U2004" s="261">
        <f>ROUND(SUMIF('DV-Bewegungsdaten'!B:B,A2004,'DV-Bewegungsdaten'!D:D),3)</f>
        <v>0</v>
      </c>
      <c r="V2004" s="259">
        <f>ROUND(SUMIF('DV-Bewegungsdaten'!B:B,A2004,'DV-Bewegungsdaten'!E:E),5)</f>
        <v>0</v>
      </c>
      <c r="X2004" s="444"/>
      <c r="Y2004" s="444"/>
      <c r="AK2004" s="305"/>
    </row>
    <row r="2005" spans="1:37" ht="15" customHeight="1" x14ac:dyDescent="0.25">
      <c r="A2005" s="103" t="s">
        <v>5295</v>
      </c>
      <c r="B2005" s="101" t="s">
        <v>2068</v>
      </c>
      <c r="C2005" s="101" t="s">
        <v>3992</v>
      </c>
      <c r="D2005" s="101" t="s">
        <v>5272</v>
      </c>
      <c r="E2005" s="101" t="s">
        <v>4983</v>
      </c>
      <c r="F2005" s="102">
        <v>17.52</v>
      </c>
      <c r="G2005" s="102">
        <v>17.72</v>
      </c>
      <c r="H2005" s="102">
        <v>14.02</v>
      </c>
      <c r="I2005" s="102"/>
      <c r="J2005" s="445"/>
      <c r="K2005" s="258">
        <f>ROUND(SUMIF('VGT-Bewegungsdaten'!B:B,A2005,'VGT-Bewegungsdaten'!D:D),3)</f>
        <v>0</v>
      </c>
      <c r="L2005" s="259">
        <f>ROUND(SUMIF('VGT-Bewegungsdaten'!B:B,$A2005,'VGT-Bewegungsdaten'!E:E),5)</f>
        <v>0</v>
      </c>
      <c r="N2005" s="298" t="s">
        <v>4918</v>
      </c>
      <c r="O2005" s="298" t="s">
        <v>4925</v>
      </c>
      <c r="P2005" s="261">
        <f>ROUND(SUMIF('AV-Bewegungsdaten'!B:B,A2005,'AV-Bewegungsdaten'!D:D),3)</f>
        <v>0</v>
      </c>
      <c r="Q2005" s="259">
        <f>ROUND(SUMIF('AV-Bewegungsdaten'!B:B,$A2005,'AV-Bewegungsdaten'!E:E),5)</f>
        <v>0</v>
      </c>
      <c r="S2005" s="444"/>
      <c r="T2005" s="444"/>
      <c r="U2005" s="261">
        <f>ROUND(SUMIF('DV-Bewegungsdaten'!B:B,A2005,'DV-Bewegungsdaten'!D:D),3)</f>
        <v>0</v>
      </c>
      <c r="V2005" s="259">
        <f>ROUND(SUMIF('DV-Bewegungsdaten'!B:B,A2005,'DV-Bewegungsdaten'!E:E),5)</f>
        <v>0</v>
      </c>
      <c r="X2005" s="444"/>
      <c r="Y2005" s="444"/>
      <c r="AK2005" s="305"/>
    </row>
    <row r="2006" spans="1:37" ht="15" customHeight="1" x14ac:dyDescent="0.25">
      <c r="A2006" s="103" t="s">
        <v>5891</v>
      </c>
      <c r="B2006" s="101" t="s">
        <v>2068</v>
      </c>
      <c r="C2006" s="101" t="s">
        <v>3992</v>
      </c>
      <c r="D2006" s="101" t="s">
        <v>5892</v>
      </c>
      <c r="E2006" s="101" t="s">
        <v>5818</v>
      </c>
      <c r="F2006" s="102">
        <v>17.46</v>
      </c>
      <c r="G2006" s="102">
        <v>17.66</v>
      </c>
      <c r="H2006" s="102">
        <v>13.97</v>
      </c>
      <c r="I2006" s="102"/>
      <c r="J2006" s="445"/>
      <c r="K2006" s="258">
        <f>ROUND(SUMIF('VGT-Bewegungsdaten'!B:B,A2006,'VGT-Bewegungsdaten'!D:D),3)</f>
        <v>0</v>
      </c>
      <c r="L2006" s="259">
        <f>ROUND(SUMIF('VGT-Bewegungsdaten'!B:B,$A2006,'VGT-Bewegungsdaten'!E:E),5)</f>
        <v>0</v>
      </c>
      <c r="N2006" s="298" t="s">
        <v>4918</v>
      </c>
      <c r="O2006" s="298" t="s">
        <v>4925</v>
      </c>
      <c r="P2006" s="261">
        <f>ROUND(SUMIF('AV-Bewegungsdaten'!B:B,A2006,'AV-Bewegungsdaten'!D:D),3)</f>
        <v>0</v>
      </c>
      <c r="Q2006" s="259">
        <f>ROUND(SUMIF('AV-Bewegungsdaten'!B:B,$A2006,'AV-Bewegungsdaten'!E:E),5)</f>
        <v>0</v>
      </c>
      <c r="S2006" s="444"/>
      <c r="T2006" s="444"/>
      <c r="U2006" s="261">
        <f>ROUND(SUMIF('DV-Bewegungsdaten'!B:B,A2006,'DV-Bewegungsdaten'!D:D),3)</f>
        <v>0</v>
      </c>
      <c r="V2006" s="259">
        <f>ROUND(SUMIF('DV-Bewegungsdaten'!B:B,A2006,'DV-Bewegungsdaten'!E:E),5)</f>
        <v>0</v>
      </c>
      <c r="X2006" s="444"/>
      <c r="Y2006" s="444"/>
      <c r="AK2006" s="305"/>
    </row>
    <row r="2007" spans="1:37" ht="15" customHeight="1" x14ac:dyDescent="0.25">
      <c r="A2007" s="103" t="s">
        <v>712</v>
      </c>
      <c r="B2007" s="101" t="s">
        <v>2068</v>
      </c>
      <c r="C2007" s="101" t="s">
        <v>3992</v>
      </c>
      <c r="D2007" s="101" t="s">
        <v>2488</v>
      </c>
      <c r="E2007" s="101" t="s">
        <v>2446</v>
      </c>
      <c r="F2007" s="102">
        <v>16.64</v>
      </c>
      <c r="G2007" s="102">
        <v>16.84</v>
      </c>
      <c r="H2007" s="102">
        <v>13.31</v>
      </c>
      <c r="I2007" s="102"/>
      <c r="J2007" s="445"/>
      <c r="K2007" s="258">
        <f>ROUND(SUMIF('VGT-Bewegungsdaten'!B:B,A2007,'VGT-Bewegungsdaten'!D:D),3)</f>
        <v>0</v>
      </c>
      <c r="L2007" s="259">
        <f>ROUND(SUMIF('VGT-Bewegungsdaten'!B:B,$A2007,'VGT-Bewegungsdaten'!E:E),5)</f>
        <v>0</v>
      </c>
      <c r="N2007" s="298" t="s">
        <v>4918</v>
      </c>
      <c r="O2007" s="298" t="s">
        <v>4925</v>
      </c>
      <c r="P2007" s="261">
        <f>ROUND(SUMIF('AV-Bewegungsdaten'!B:B,A2007,'AV-Bewegungsdaten'!D:D),3)</f>
        <v>0</v>
      </c>
      <c r="Q2007" s="259">
        <f>ROUND(SUMIF('AV-Bewegungsdaten'!B:B,$A2007,'AV-Bewegungsdaten'!E:E),5)</f>
        <v>0</v>
      </c>
      <c r="S2007" s="444"/>
      <c r="T2007" s="444"/>
      <c r="U2007" s="261">
        <f>ROUND(SUMIF('DV-Bewegungsdaten'!B:B,A2007,'DV-Bewegungsdaten'!D:D),3)</f>
        <v>0</v>
      </c>
      <c r="V2007" s="259">
        <f>ROUND(SUMIF('DV-Bewegungsdaten'!B:B,A2007,'DV-Bewegungsdaten'!E:E),5)</f>
        <v>0</v>
      </c>
      <c r="X2007" s="444"/>
      <c r="Y2007" s="444"/>
      <c r="AK2007" s="305"/>
    </row>
    <row r="2008" spans="1:37" ht="15" customHeight="1" x14ac:dyDescent="0.25">
      <c r="A2008" s="103" t="s">
        <v>530</v>
      </c>
      <c r="B2008" s="101" t="s">
        <v>2068</v>
      </c>
      <c r="C2008" s="101" t="s">
        <v>3992</v>
      </c>
      <c r="D2008" s="101" t="s">
        <v>561</v>
      </c>
      <c r="E2008" s="101" t="s">
        <v>1536</v>
      </c>
      <c r="F2008" s="102">
        <v>15.64</v>
      </c>
      <c r="G2008" s="102">
        <v>15.84</v>
      </c>
      <c r="H2008" s="102">
        <v>12.51</v>
      </c>
      <c r="I2008" s="102"/>
      <c r="J2008" s="445"/>
      <c r="K2008" s="258">
        <f>ROUND(SUMIF('VGT-Bewegungsdaten'!B:B,A2008,'VGT-Bewegungsdaten'!D:D),3)</f>
        <v>0</v>
      </c>
      <c r="L2008" s="259">
        <f>ROUND(SUMIF('VGT-Bewegungsdaten'!B:B,$A2008,'VGT-Bewegungsdaten'!E:E),5)</f>
        <v>0</v>
      </c>
      <c r="N2008" s="298" t="s">
        <v>4918</v>
      </c>
      <c r="O2008" s="298" t="s">
        <v>4925</v>
      </c>
      <c r="P2008" s="261">
        <f>ROUND(SUMIF('AV-Bewegungsdaten'!B:B,A2008,'AV-Bewegungsdaten'!D:D),3)</f>
        <v>0</v>
      </c>
      <c r="Q2008" s="259">
        <f>ROUND(SUMIF('AV-Bewegungsdaten'!B:B,$A2008,'AV-Bewegungsdaten'!E:E),5)</f>
        <v>0</v>
      </c>
      <c r="S2008" s="444"/>
      <c r="T2008" s="444"/>
      <c r="U2008" s="261">
        <f>ROUND(SUMIF('DV-Bewegungsdaten'!B:B,A2008,'DV-Bewegungsdaten'!D:D),3)</f>
        <v>0</v>
      </c>
      <c r="V2008" s="259">
        <f>ROUND(SUMIF('DV-Bewegungsdaten'!B:B,A2008,'DV-Bewegungsdaten'!E:E),5)</f>
        <v>0</v>
      </c>
      <c r="X2008" s="444"/>
      <c r="Y2008" s="444"/>
      <c r="AK2008" s="305"/>
    </row>
    <row r="2009" spans="1:37" ht="15" customHeight="1" x14ac:dyDescent="0.25">
      <c r="A2009" s="103" t="s">
        <v>2851</v>
      </c>
      <c r="B2009" s="101" t="s">
        <v>2068</v>
      </c>
      <c r="C2009" s="101" t="s">
        <v>3992</v>
      </c>
      <c r="D2009" s="101" t="s">
        <v>2735</v>
      </c>
      <c r="E2009" s="101" t="s">
        <v>2536</v>
      </c>
      <c r="F2009" s="102">
        <v>15.610000000000001</v>
      </c>
      <c r="G2009" s="102">
        <v>15.81</v>
      </c>
      <c r="H2009" s="102">
        <v>12.49</v>
      </c>
      <c r="I2009" s="102"/>
      <c r="J2009" s="445"/>
      <c r="K2009" s="258">
        <f>ROUND(SUMIF('VGT-Bewegungsdaten'!B:B,A2009,'VGT-Bewegungsdaten'!D:D),3)</f>
        <v>0</v>
      </c>
      <c r="L2009" s="259">
        <f>ROUND(SUMIF('VGT-Bewegungsdaten'!B:B,$A2009,'VGT-Bewegungsdaten'!E:E),5)</f>
        <v>0</v>
      </c>
      <c r="N2009" s="298" t="s">
        <v>4918</v>
      </c>
      <c r="O2009" s="298" t="s">
        <v>4925</v>
      </c>
      <c r="P2009" s="261">
        <f>ROUND(SUMIF('AV-Bewegungsdaten'!B:B,A2009,'AV-Bewegungsdaten'!D:D),3)</f>
        <v>0</v>
      </c>
      <c r="Q2009" s="259">
        <f>ROUND(SUMIF('AV-Bewegungsdaten'!B:B,$A2009,'AV-Bewegungsdaten'!E:E),5)</f>
        <v>0</v>
      </c>
      <c r="S2009" s="444"/>
      <c r="T2009" s="444"/>
      <c r="U2009" s="261">
        <f>ROUND(SUMIF('DV-Bewegungsdaten'!B:B,A2009,'DV-Bewegungsdaten'!D:D),3)</f>
        <v>0</v>
      </c>
      <c r="V2009" s="259">
        <f>ROUND(SUMIF('DV-Bewegungsdaten'!B:B,A2009,'DV-Bewegungsdaten'!E:E),5)</f>
        <v>0</v>
      </c>
      <c r="X2009" s="444"/>
      <c r="Y2009" s="444"/>
      <c r="AK2009" s="305"/>
    </row>
    <row r="2010" spans="1:37" ht="15" customHeight="1" x14ac:dyDescent="0.25">
      <c r="A2010" s="103" t="s">
        <v>3594</v>
      </c>
      <c r="B2010" s="101" t="s">
        <v>2068</v>
      </c>
      <c r="C2010" s="101" t="s">
        <v>3992</v>
      </c>
      <c r="D2010" s="101" t="s">
        <v>3478</v>
      </c>
      <c r="E2010" s="101" t="s">
        <v>3279</v>
      </c>
      <c r="F2010" s="102">
        <v>15.58</v>
      </c>
      <c r="G2010" s="102">
        <v>15.78</v>
      </c>
      <c r="H2010" s="102">
        <v>12.46</v>
      </c>
      <c r="I2010" s="102"/>
      <c r="J2010" s="445"/>
      <c r="K2010" s="258">
        <f>ROUND(SUMIF('VGT-Bewegungsdaten'!B:B,A2010,'VGT-Bewegungsdaten'!D:D),3)</f>
        <v>0</v>
      </c>
      <c r="L2010" s="259">
        <f>ROUND(SUMIF('VGT-Bewegungsdaten'!B:B,$A2010,'VGT-Bewegungsdaten'!E:E),5)</f>
        <v>0</v>
      </c>
      <c r="N2010" s="298" t="s">
        <v>4918</v>
      </c>
      <c r="O2010" s="298" t="s">
        <v>4925</v>
      </c>
      <c r="P2010" s="261">
        <f>ROUND(SUMIF('AV-Bewegungsdaten'!B:B,A2010,'AV-Bewegungsdaten'!D:D),3)</f>
        <v>0</v>
      </c>
      <c r="Q2010" s="259">
        <f>ROUND(SUMIF('AV-Bewegungsdaten'!B:B,$A2010,'AV-Bewegungsdaten'!E:E),5)</f>
        <v>0</v>
      </c>
      <c r="S2010" s="444"/>
      <c r="T2010" s="444"/>
      <c r="U2010" s="261">
        <f>ROUND(SUMIF('DV-Bewegungsdaten'!B:B,A2010,'DV-Bewegungsdaten'!D:D),3)</f>
        <v>0</v>
      </c>
      <c r="V2010" s="259">
        <f>ROUND(SUMIF('DV-Bewegungsdaten'!B:B,A2010,'DV-Bewegungsdaten'!E:E),5)</f>
        <v>0</v>
      </c>
      <c r="X2010" s="444"/>
      <c r="Y2010" s="444"/>
      <c r="AK2010" s="305"/>
    </row>
    <row r="2011" spans="1:37" ht="15" customHeight="1" x14ac:dyDescent="0.25">
      <c r="A2011" s="103" t="s">
        <v>4357</v>
      </c>
      <c r="B2011" s="101" t="s">
        <v>2068</v>
      </c>
      <c r="C2011" s="101" t="s">
        <v>3992</v>
      </c>
      <c r="D2011" s="101" t="s">
        <v>4240</v>
      </c>
      <c r="E2011" s="101" t="s">
        <v>4040</v>
      </c>
      <c r="F2011" s="102">
        <v>15.55</v>
      </c>
      <c r="G2011" s="102">
        <v>15.75</v>
      </c>
      <c r="H2011" s="102">
        <v>12.44</v>
      </c>
      <c r="I2011" s="102"/>
      <c r="J2011" s="445"/>
      <c r="K2011" s="258">
        <f>ROUND(SUMIF('VGT-Bewegungsdaten'!B:B,A2011,'VGT-Bewegungsdaten'!D:D),3)</f>
        <v>0</v>
      </c>
      <c r="L2011" s="259">
        <f>ROUND(SUMIF('VGT-Bewegungsdaten'!B:B,$A2011,'VGT-Bewegungsdaten'!E:E),5)</f>
        <v>0</v>
      </c>
      <c r="N2011" s="298" t="s">
        <v>4918</v>
      </c>
      <c r="O2011" s="298" t="s">
        <v>4925</v>
      </c>
      <c r="P2011" s="261">
        <f>ROUND(SUMIF('AV-Bewegungsdaten'!B:B,A2011,'AV-Bewegungsdaten'!D:D),3)</f>
        <v>0</v>
      </c>
      <c r="Q2011" s="259">
        <f>ROUND(SUMIF('AV-Bewegungsdaten'!B:B,$A2011,'AV-Bewegungsdaten'!E:E),5)</f>
        <v>0</v>
      </c>
      <c r="S2011" s="444"/>
      <c r="T2011" s="444"/>
      <c r="U2011" s="261">
        <f>ROUND(SUMIF('DV-Bewegungsdaten'!B:B,A2011,'DV-Bewegungsdaten'!D:D),3)</f>
        <v>0</v>
      </c>
      <c r="V2011" s="259">
        <f>ROUND(SUMIF('DV-Bewegungsdaten'!B:B,A2011,'DV-Bewegungsdaten'!E:E),5)</f>
        <v>0</v>
      </c>
      <c r="X2011" s="444"/>
      <c r="Y2011" s="444"/>
      <c r="AK2011" s="305"/>
    </row>
    <row r="2012" spans="1:37" ht="15" customHeight="1" x14ac:dyDescent="0.25">
      <c r="A2012" s="103" t="s">
        <v>4996</v>
      </c>
      <c r="B2012" s="101" t="s">
        <v>2068</v>
      </c>
      <c r="C2012" s="101" t="s">
        <v>3992</v>
      </c>
      <c r="D2012" s="101" t="s">
        <v>4997</v>
      </c>
      <c r="E2012" s="101" t="s">
        <v>4983</v>
      </c>
      <c r="F2012" s="102">
        <v>15.52</v>
      </c>
      <c r="G2012" s="102">
        <v>15.719999999999999</v>
      </c>
      <c r="H2012" s="102">
        <v>12.42</v>
      </c>
      <c r="I2012" s="102"/>
      <c r="J2012" s="445"/>
      <c r="K2012" s="258">
        <f>ROUND(SUMIF('VGT-Bewegungsdaten'!B:B,A2012,'VGT-Bewegungsdaten'!D:D),3)</f>
        <v>0</v>
      </c>
      <c r="L2012" s="259">
        <f>ROUND(SUMIF('VGT-Bewegungsdaten'!B:B,$A2012,'VGT-Bewegungsdaten'!E:E),5)</f>
        <v>0</v>
      </c>
      <c r="N2012" s="298" t="s">
        <v>4918</v>
      </c>
      <c r="O2012" s="298" t="s">
        <v>4925</v>
      </c>
      <c r="P2012" s="261">
        <f>ROUND(SUMIF('AV-Bewegungsdaten'!B:B,A2012,'AV-Bewegungsdaten'!D:D),3)</f>
        <v>0</v>
      </c>
      <c r="Q2012" s="259">
        <f>ROUND(SUMIF('AV-Bewegungsdaten'!B:B,$A2012,'AV-Bewegungsdaten'!E:E),5)</f>
        <v>0</v>
      </c>
      <c r="S2012" s="444"/>
      <c r="T2012" s="444"/>
      <c r="U2012" s="261">
        <f>ROUND(SUMIF('DV-Bewegungsdaten'!B:B,A2012,'DV-Bewegungsdaten'!D:D),3)</f>
        <v>0</v>
      </c>
      <c r="V2012" s="259">
        <f>ROUND(SUMIF('DV-Bewegungsdaten'!B:B,A2012,'DV-Bewegungsdaten'!E:E),5)</f>
        <v>0</v>
      </c>
      <c r="X2012" s="444"/>
      <c r="Y2012" s="444"/>
      <c r="AK2012" s="305"/>
    </row>
    <row r="2013" spans="1:37" ht="15" customHeight="1" x14ac:dyDescent="0.25">
      <c r="A2013" s="103" t="s">
        <v>6912</v>
      </c>
      <c r="B2013" s="101" t="s">
        <v>2068</v>
      </c>
      <c r="C2013" s="101" t="s">
        <v>3992</v>
      </c>
      <c r="D2013" s="101" t="s">
        <v>6913</v>
      </c>
      <c r="E2013" s="101" t="s">
        <v>6910</v>
      </c>
      <c r="F2013" s="102">
        <v>15.350000000000001</v>
      </c>
      <c r="G2013" s="102">
        <v>15.55</v>
      </c>
      <c r="H2013" s="102">
        <v>12.28</v>
      </c>
      <c r="I2013" s="102"/>
      <c r="J2013" s="445"/>
      <c r="K2013" s="258">
        <f>ROUND(SUMIF('VGT-Bewegungsdaten'!B:B,A2013,'VGT-Bewegungsdaten'!D:D),3)</f>
        <v>0</v>
      </c>
      <c r="L2013" s="259">
        <f>ROUND(SUMIF('VGT-Bewegungsdaten'!B:B,$A2013,'VGT-Bewegungsdaten'!E:E),5)</f>
        <v>0</v>
      </c>
      <c r="N2013" s="298" t="s">
        <v>4918</v>
      </c>
      <c r="O2013" s="298" t="s">
        <v>4925</v>
      </c>
      <c r="P2013" s="261">
        <f>ROUND(SUMIF('AV-Bewegungsdaten'!B:B,A2013,'AV-Bewegungsdaten'!D:D),3)</f>
        <v>0</v>
      </c>
      <c r="Q2013" s="259">
        <f>ROUND(SUMIF('AV-Bewegungsdaten'!B:B,$A2013,'AV-Bewegungsdaten'!E:E),5)</f>
        <v>0</v>
      </c>
      <c r="S2013" s="444"/>
      <c r="T2013" s="444"/>
      <c r="U2013" s="261">
        <f>ROUND(SUMIF('DV-Bewegungsdaten'!B:B,A2013,'DV-Bewegungsdaten'!D:D),3)</f>
        <v>0</v>
      </c>
      <c r="V2013" s="259">
        <f>ROUND(SUMIF('DV-Bewegungsdaten'!B:B,A2013,'DV-Bewegungsdaten'!E:E),5)</f>
        <v>0</v>
      </c>
      <c r="X2013" s="444"/>
      <c r="Y2013" s="444"/>
      <c r="AK2013" s="305"/>
    </row>
    <row r="2014" spans="1:37" ht="15" customHeight="1" x14ac:dyDescent="0.25">
      <c r="A2014" s="103" t="s">
        <v>706</v>
      </c>
      <c r="B2014" s="101" t="s">
        <v>2068</v>
      </c>
      <c r="C2014" s="101" t="s">
        <v>3992</v>
      </c>
      <c r="D2014" s="101" t="s">
        <v>2477</v>
      </c>
      <c r="E2014" s="101" t="s">
        <v>2446</v>
      </c>
      <c r="F2014" s="102">
        <v>14.64</v>
      </c>
      <c r="G2014" s="102">
        <v>14.84</v>
      </c>
      <c r="H2014" s="102">
        <v>11.71</v>
      </c>
      <c r="I2014" s="102"/>
      <c r="J2014" s="445"/>
      <c r="K2014" s="258">
        <f>ROUND(SUMIF('VGT-Bewegungsdaten'!B:B,A2014,'VGT-Bewegungsdaten'!D:D),3)</f>
        <v>0</v>
      </c>
      <c r="L2014" s="259">
        <f>ROUND(SUMIF('VGT-Bewegungsdaten'!B:B,$A2014,'VGT-Bewegungsdaten'!E:E),5)</f>
        <v>0</v>
      </c>
      <c r="N2014" s="298" t="s">
        <v>4918</v>
      </c>
      <c r="O2014" s="298" t="s">
        <v>4925</v>
      </c>
      <c r="P2014" s="261">
        <f>ROUND(SUMIF('AV-Bewegungsdaten'!B:B,A2014,'AV-Bewegungsdaten'!D:D),3)</f>
        <v>0</v>
      </c>
      <c r="Q2014" s="259">
        <f>ROUND(SUMIF('AV-Bewegungsdaten'!B:B,$A2014,'AV-Bewegungsdaten'!E:E),5)</f>
        <v>0</v>
      </c>
      <c r="S2014" s="444"/>
      <c r="T2014" s="444"/>
      <c r="U2014" s="261">
        <f>ROUND(SUMIF('DV-Bewegungsdaten'!B:B,A2014,'DV-Bewegungsdaten'!D:D),3)</f>
        <v>0</v>
      </c>
      <c r="V2014" s="259">
        <f>ROUND(SUMIF('DV-Bewegungsdaten'!B:B,A2014,'DV-Bewegungsdaten'!E:E),5)</f>
        <v>0</v>
      </c>
      <c r="X2014" s="444"/>
      <c r="Y2014" s="444"/>
      <c r="AK2014" s="305"/>
    </row>
    <row r="2015" spans="1:37" ht="15" customHeight="1" x14ac:dyDescent="0.25">
      <c r="A2015" s="103" t="s">
        <v>707</v>
      </c>
      <c r="B2015" s="101" t="s">
        <v>2068</v>
      </c>
      <c r="C2015" s="101" t="s">
        <v>3992</v>
      </c>
      <c r="D2015" s="101" t="s">
        <v>2426</v>
      </c>
      <c r="E2015" s="101" t="s">
        <v>2443</v>
      </c>
      <c r="F2015" s="102">
        <v>11.14</v>
      </c>
      <c r="G2015" s="102">
        <v>11.34</v>
      </c>
      <c r="H2015" s="102">
        <v>8.91</v>
      </c>
      <c r="I2015" s="102"/>
      <c r="J2015" s="445"/>
      <c r="K2015" s="258">
        <f>ROUND(SUMIF('VGT-Bewegungsdaten'!B:B,A2015,'VGT-Bewegungsdaten'!D:D),3)</f>
        <v>0</v>
      </c>
      <c r="L2015" s="259">
        <f>ROUND(SUMIF('VGT-Bewegungsdaten'!B:B,$A2015,'VGT-Bewegungsdaten'!E:E),5)</f>
        <v>0</v>
      </c>
      <c r="N2015" s="298" t="s">
        <v>4918</v>
      </c>
      <c r="O2015" s="298" t="s">
        <v>4925</v>
      </c>
      <c r="P2015" s="261">
        <f>ROUND(SUMIF('AV-Bewegungsdaten'!B:B,A2015,'AV-Bewegungsdaten'!D:D),3)</f>
        <v>0</v>
      </c>
      <c r="Q2015" s="259">
        <f>ROUND(SUMIF('AV-Bewegungsdaten'!B:B,$A2015,'AV-Bewegungsdaten'!E:E),5)</f>
        <v>0</v>
      </c>
      <c r="S2015" s="444"/>
      <c r="T2015" s="444"/>
      <c r="U2015" s="261">
        <f>ROUND(SUMIF('DV-Bewegungsdaten'!B:B,A2015,'DV-Bewegungsdaten'!D:D),3)</f>
        <v>0</v>
      </c>
      <c r="V2015" s="259">
        <f>ROUND(SUMIF('DV-Bewegungsdaten'!B:B,A2015,'DV-Bewegungsdaten'!E:E),5)</f>
        <v>0</v>
      </c>
      <c r="X2015" s="444"/>
      <c r="Y2015" s="444"/>
      <c r="AK2015" s="305"/>
    </row>
    <row r="2016" spans="1:37" ht="15" customHeight="1" x14ac:dyDescent="0.25">
      <c r="A2016" s="103" t="s">
        <v>713</v>
      </c>
      <c r="B2016" s="101" t="s">
        <v>2068</v>
      </c>
      <c r="C2016" s="101" t="s">
        <v>3992</v>
      </c>
      <c r="D2016" s="101" t="s">
        <v>2490</v>
      </c>
      <c r="E2016" s="101" t="s">
        <v>2443</v>
      </c>
      <c r="F2016" s="102">
        <v>13.14</v>
      </c>
      <c r="G2016" s="102">
        <v>13.34</v>
      </c>
      <c r="H2016" s="102">
        <v>10.51</v>
      </c>
      <c r="I2016" s="102"/>
      <c r="J2016" s="445"/>
      <c r="K2016" s="258">
        <f>ROUND(SUMIF('VGT-Bewegungsdaten'!B:B,A2016,'VGT-Bewegungsdaten'!D:D),3)</f>
        <v>0</v>
      </c>
      <c r="L2016" s="259">
        <f>ROUND(SUMIF('VGT-Bewegungsdaten'!B:B,$A2016,'VGT-Bewegungsdaten'!E:E),5)</f>
        <v>0</v>
      </c>
      <c r="N2016" s="298" t="s">
        <v>4918</v>
      </c>
      <c r="O2016" s="298" t="s">
        <v>4925</v>
      </c>
      <c r="P2016" s="261">
        <f>ROUND(SUMIF('AV-Bewegungsdaten'!B:B,A2016,'AV-Bewegungsdaten'!D:D),3)</f>
        <v>0</v>
      </c>
      <c r="Q2016" s="259">
        <f>ROUND(SUMIF('AV-Bewegungsdaten'!B:B,$A2016,'AV-Bewegungsdaten'!E:E),5)</f>
        <v>0</v>
      </c>
      <c r="S2016" s="444"/>
      <c r="T2016" s="444"/>
      <c r="U2016" s="261">
        <f>ROUND(SUMIF('DV-Bewegungsdaten'!B:B,A2016,'DV-Bewegungsdaten'!D:D),3)</f>
        <v>0</v>
      </c>
      <c r="V2016" s="259">
        <f>ROUND(SUMIF('DV-Bewegungsdaten'!B:B,A2016,'DV-Bewegungsdaten'!E:E),5)</f>
        <v>0</v>
      </c>
      <c r="X2016" s="444"/>
      <c r="Y2016" s="444"/>
      <c r="AK2016" s="305"/>
    </row>
    <row r="2017" spans="1:37" ht="15" customHeight="1" x14ac:dyDescent="0.25">
      <c r="A2017" s="103" t="s">
        <v>534</v>
      </c>
      <c r="B2017" s="101" t="s">
        <v>2068</v>
      </c>
      <c r="C2017" s="101" t="s">
        <v>3992</v>
      </c>
      <c r="D2017" s="101" t="s">
        <v>569</v>
      </c>
      <c r="E2017" s="101" t="s">
        <v>1536</v>
      </c>
      <c r="F2017" s="102">
        <v>16.14</v>
      </c>
      <c r="G2017" s="102">
        <v>16.34</v>
      </c>
      <c r="H2017" s="102">
        <v>12.91</v>
      </c>
      <c r="I2017" s="102"/>
      <c r="J2017" s="445"/>
      <c r="K2017" s="258">
        <f>ROUND(SUMIF('VGT-Bewegungsdaten'!B:B,A2017,'VGT-Bewegungsdaten'!D:D),3)</f>
        <v>0</v>
      </c>
      <c r="L2017" s="259">
        <f>ROUND(SUMIF('VGT-Bewegungsdaten'!B:B,$A2017,'VGT-Bewegungsdaten'!E:E),5)</f>
        <v>0</v>
      </c>
      <c r="N2017" s="298" t="s">
        <v>4918</v>
      </c>
      <c r="O2017" s="298" t="s">
        <v>4925</v>
      </c>
      <c r="P2017" s="261">
        <f>ROUND(SUMIF('AV-Bewegungsdaten'!B:B,A2017,'AV-Bewegungsdaten'!D:D),3)</f>
        <v>0</v>
      </c>
      <c r="Q2017" s="259">
        <f>ROUND(SUMIF('AV-Bewegungsdaten'!B:B,$A2017,'AV-Bewegungsdaten'!E:E),5)</f>
        <v>0</v>
      </c>
      <c r="S2017" s="444"/>
      <c r="T2017" s="444"/>
      <c r="U2017" s="261">
        <f>ROUND(SUMIF('DV-Bewegungsdaten'!B:B,A2017,'DV-Bewegungsdaten'!D:D),3)</f>
        <v>0</v>
      </c>
      <c r="V2017" s="259">
        <f>ROUND(SUMIF('DV-Bewegungsdaten'!B:B,A2017,'DV-Bewegungsdaten'!E:E),5)</f>
        <v>0</v>
      </c>
      <c r="X2017" s="444"/>
      <c r="Y2017" s="444"/>
      <c r="AK2017" s="305"/>
    </row>
    <row r="2018" spans="1:37" ht="15" customHeight="1" x14ac:dyDescent="0.25">
      <c r="A2018" s="103" t="s">
        <v>2855</v>
      </c>
      <c r="B2018" s="101" t="s">
        <v>2068</v>
      </c>
      <c r="C2018" s="101" t="s">
        <v>3992</v>
      </c>
      <c r="D2018" s="101" t="s">
        <v>2743</v>
      </c>
      <c r="E2018" s="101" t="s">
        <v>2536</v>
      </c>
      <c r="F2018" s="102">
        <v>16.11</v>
      </c>
      <c r="G2018" s="102">
        <v>16.309999999999999</v>
      </c>
      <c r="H2018" s="102">
        <v>12.89</v>
      </c>
      <c r="I2018" s="102"/>
      <c r="J2018" s="445"/>
      <c r="K2018" s="258">
        <f>ROUND(SUMIF('VGT-Bewegungsdaten'!B:B,A2018,'VGT-Bewegungsdaten'!D:D),3)</f>
        <v>0</v>
      </c>
      <c r="L2018" s="259">
        <f>ROUND(SUMIF('VGT-Bewegungsdaten'!B:B,$A2018,'VGT-Bewegungsdaten'!E:E),5)</f>
        <v>0</v>
      </c>
      <c r="N2018" s="298" t="s">
        <v>4918</v>
      </c>
      <c r="O2018" s="298" t="s">
        <v>4925</v>
      </c>
      <c r="P2018" s="261">
        <f>ROUND(SUMIF('AV-Bewegungsdaten'!B:B,A2018,'AV-Bewegungsdaten'!D:D),3)</f>
        <v>0</v>
      </c>
      <c r="Q2018" s="259">
        <f>ROUND(SUMIF('AV-Bewegungsdaten'!B:B,$A2018,'AV-Bewegungsdaten'!E:E),5)</f>
        <v>0</v>
      </c>
      <c r="S2018" s="444"/>
      <c r="T2018" s="444"/>
      <c r="U2018" s="261">
        <f>ROUND(SUMIF('DV-Bewegungsdaten'!B:B,A2018,'DV-Bewegungsdaten'!D:D),3)</f>
        <v>0</v>
      </c>
      <c r="V2018" s="259">
        <f>ROUND(SUMIF('DV-Bewegungsdaten'!B:B,A2018,'DV-Bewegungsdaten'!E:E),5)</f>
        <v>0</v>
      </c>
      <c r="X2018" s="444"/>
      <c r="Y2018" s="444"/>
      <c r="AK2018" s="305"/>
    </row>
    <row r="2019" spans="1:37" ht="15" customHeight="1" x14ac:dyDescent="0.25">
      <c r="A2019" s="103" t="s">
        <v>3598</v>
      </c>
      <c r="B2019" s="101" t="s">
        <v>2068</v>
      </c>
      <c r="C2019" s="101" t="s">
        <v>3992</v>
      </c>
      <c r="D2019" s="101" t="s">
        <v>3486</v>
      </c>
      <c r="E2019" s="101" t="s">
        <v>3279</v>
      </c>
      <c r="F2019" s="102">
        <v>16.079999999999998</v>
      </c>
      <c r="G2019" s="102">
        <v>16.279999999999998</v>
      </c>
      <c r="H2019" s="102">
        <v>12.86</v>
      </c>
      <c r="I2019" s="102"/>
      <c r="J2019" s="445"/>
      <c r="K2019" s="258">
        <f>ROUND(SUMIF('VGT-Bewegungsdaten'!B:B,A2019,'VGT-Bewegungsdaten'!D:D),3)</f>
        <v>0</v>
      </c>
      <c r="L2019" s="259">
        <f>ROUND(SUMIF('VGT-Bewegungsdaten'!B:B,$A2019,'VGT-Bewegungsdaten'!E:E),5)</f>
        <v>0</v>
      </c>
      <c r="N2019" s="298" t="s">
        <v>4918</v>
      </c>
      <c r="O2019" s="298" t="s">
        <v>4925</v>
      </c>
      <c r="P2019" s="261">
        <f>ROUND(SUMIF('AV-Bewegungsdaten'!B:B,A2019,'AV-Bewegungsdaten'!D:D),3)</f>
        <v>0</v>
      </c>
      <c r="Q2019" s="259">
        <f>ROUND(SUMIF('AV-Bewegungsdaten'!B:B,$A2019,'AV-Bewegungsdaten'!E:E),5)</f>
        <v>0</v>
      </c>
      <c r="S2019" s="444"/>
      <c r="T2019" s="444"/>
      <c r="U2019" s="261">
        <f>ROUND(SUMIF('DV-Bewegungsdaten'!B:B,A2019,'DV-Bewegungsdaten'!D:D),3)</f>
        <v>0</v>
      </c>
      <c r="V2019" s="259">
        <f>ROUND(SUMIF('DV-Bewegungsdaten'!B:B,A2019,'DV-Bewegungsdaten'!E:E),5)</f>
        <v>0</v>
      </c>
      <c r="X2019" s="444"/>
      <c r="Y2019" s="444"/>
      <c r="AK2019" s="305"/>
    </row>
    <row r="2020" spans="1:37" ht="15" customHeight="1" x14ac:dyDescent="0.25">
      <c r="A2020" s="103" t="s">
        <v>4361</v>
      </c>
      <c r="B2020" s="101" t="s">
        <v>2068</v>
      </c>
      <c r="C2020" s="101" t="s">
        <v>3992</v>
      </c>
      <c r="D2020" s="101" t="s">
        <v>4248</v>
      </c>
      <c r="E2020" s="101" t="s">
        <v>4040</v>
      </c>
      <c r="F2020" s="102">
        <v>16.05</v>
      </c>
      <c r="G2020" s="102">
        <v>16.25</v>
      </c>
      <c r="H2020" s="102">
        <v>12.84</v>
      </c>
      <c r="I2020" s="102"/>
      <c r="J2020" s="445"/>
      <c r="K2020" s="258">
        <f>ROUND(SUMIF('VGT-Bewegungsdaten'!B:B,A2020,'VGT-Bewegungsdaten'!D:D),3)</f>
        <v>0</v>
      </c>
      <c r="L2020" s="259">
        <f>ROUND(SUMIF('VGT-Bewegungsdaten'!B:B,$A2020,'VGT-Bewegungsdaten'!E:E),5)</f>
        <v>0</v>
      </c>
      <c r="N2020" s="298" t="s">
        <v>4918</v>
      </c>
      <c r="O2020" s="298" t="s">
        <v>4925</v>
      </c>
      <c r="P2020" s="261">
        <f>ROUND(SUMIF('AV-Bewegungsdaten'!B:B,A2020,'AV-Bewegungsdaten'!D:D),3)</f>
        <v>0</v>
      </c>
      <c r="Q2020" s="259">
        <f>ROUND(SUMIF('AV-Bewegungsdaten'!B:B,$A2020,'AV-Bewegungsdaten'!E:E),5)</f>
        <v>0</v>
      </c>
      <c r="S2020" s="444"/>
      <c r="T2020" s="444"/>
      <c r="U2020" s="261">
        <f>ROUND(SUMIF('DV-Bewegungsdaten'!B:B,A2020,'DV-Bewegungsdaten'!D:D),3)</f>
        <v>0</v>
      </c>
      <c r="V2020" s="259">
        <f>ROUND(SUMIF('DV-Bewegungsdaten'!B:B,A2020,'DV-Bewegungsdaten'!E:E),5)</f>
        <v>0</v>
      </c>
      <c r="X2020" s="444"/>
      <c r="Y2020" s="444"/>
      <c r="AK2020" s="305"/>
    </row>
    <row r="2021" spans="1:37" ht="15" customHeight="1" x14ac:dyDescent="0.25">
      <c r="A2021" s="103" t="s">
        <v>714</v>
      </c>
      <c r="B2021" s="101" t="s">
        <v>2068</v>
      </c>
      <c r="C2021" s="101" t="s">
        <v>3992</v>
      </c>
      <c r="D2021" s="101" t="s">
        <v>2492</v>
      </c>
      <c r="E2021" s="101" t="s">
        <v>2446</v>
      </c>
      <c r="F2021" s="102">
        <v>15.14</v>
      </c>
      <c r="G2021" s="102">
        <v>15.34</v>
      </c>
      <c r="H2021" s="102">
        <v>12.11</v>
      </c>
      <c r="I2021" s="102"/>
      <c r="J2021" s="445"/>
      <c r="K2021" s="258">
        <f>ROUND(SUMIF('VGT-Bewegungsdaten'!B:B,A2021,'VGT-Bewegungsdaten'!D:D),3)</f>
        <v>0</v>
      </c>
      <c r="L2021" s="259">
        <f>ROUND(SUMIF('VGT-Bewegungsdaten'!B:B,$A2021,'VGT-Bewegungsdaten'!E:E),5)</f>
        <v>0</v>
      </c>
      <c r="N2021" s="298" t="s">
        <v>4918</v>
      </c>
      <c r="O2021" s="298" t="s">
        <v>4925</v>
      </c>
      <c r="P2021" s="261">
        <f>ROUND(SUMIF('AV-Bewegungsdaten'!B:B,A2021,'AV-Bewegungsdaten'!D:D),3)</f>
        <v>0</v>
      </c>
      <c r="Q2021" s="259">
        <f>ROUND(SUMIF('AV-Bewegungsdaten'!B:B,$A2021,'AV-Bewegungsdaten'!E:E),5)</f>
        <v>0</v>
      </c>
      <c r="S2021" s="444"/>
      <c r="T2021" s="444"/>
      <c r="U2021" s="261">
        <f>ROUND(SUMIF('DV-Bewegungsdaten'!B:B,A2021,'DV-Bewegungsdaten'!D:D),3)</f>
        <v>0</v>
      </c>
      <c r="V2021" s="259">
        <f>ROUND(SUMIF('DV-Bewegungsdaten'!B:B,A2021,'DV-Bewegungsdaten'!E:E),5)</f>
        <v>0</v>
      </c>
      <c r="X2021" s="444"/>
      <c r="Y2021" s="444"/>
      <c r="AK2021" s="305"/>
    </row>
    <row r="2022" spans="1:37" ht="15" customHeight="1" x14ac:dyDescent="0.25">
      <c r="A2022" s="103" t="s">
        <v>531</v>
      </c>
      <c r="B2022" s="101" t="s">
        <v>2068</v>
      </c>
      <c r="C2022" s="101" t="s">
        <v>3992</v>
      </c>
      <c r="D2022" s="101" t="s">
        <v>563</v>
      </c>
      <c r="E2022" s="101" t="s">
        <v>1536</v>
      </c>
      <c r="F2022" s="102">
        <v>14.14</v>
      </c>
      <c r="G2022" s="102">
        <v>14.34</v>
      </c>
      <c r="H2022" s="102">
        <v>11.31</v>
      </c>
      <c r="I2022" s="102"/>
      <c r="J2022" s="445"/>
      <c r="K2022" s="258">
        <f>ROUND(SUMIF('VGT-Bewegungsdaten'!B:B,A2022,'VGT-Bewegungsdaten'!D:D),3)</f>
        <v>0</v>
      </c>
      <c r="L2022" s="259">
        <f>ROUND(SUMIF('VGT-Bewegungsdaten'!B:B,$A2022,'VGT-Bewegungsdaten'!E:E),5)</f>
        <v>0</v>
      </c>
      <c r="N2022" s="298" t="s">
        <v>4918</v>
      </c>
      <c r="O2022" s="298" t="s">
        <v>4925</v>
      </c>
      <c r="P2022" s="261">
        <f>ROUND(SUMIF('AV-Bewegungsdaten'!B:B,A2022,'AV-Bewegungsdaten'!D:D),3)</f>
        <v>0</v>
      </c>
      <c r="Q2022" s="259">
        <f>ROUND(SUMIF('AV-Bewegungsdaten'!B:B,$A2022,'AV-Bewegungsdaten'!E:E),5)</f>
        <v>0</v>
      </c>
      <c r="S2022" s="444"/>
      <c r="T2022" s="444"/>
      <c r="U2022" s="261">
        <f>ROUND(SUMIF('DV-Bewegungsdaten'!B:B,A2022,'DV-Bewegungsdaten'!D:D),3)</f>
        <v>0</v>
      </c>
      <c r="V2022" s="259">
        <f>ROUND(SUMIF('DV-Bewegungsdaten'!B:B,A2022,'DV-Bewegungsdaten'!E:E),5)</f>
        <v>0</v>
      </c>
      <c r="X2022" s="444"/>
      <c r="Y2022" s="444"/>
      <c r="AK2022" s="305"/>
    </row>
    <row r="2023" spans="1:37" ht="15" customHeight="1" x14ac:dyDescent="0.25">
      <c r="A2023" s="103" t="s">
        <v>2852</v>
      </c>
      <c r="B2023" s="101" t="s">
        <v>2068</v>
      </c>
      <c r="C2023" s="101" t="s">
        <v>3992</v>
      </c>
      <c r="D2023" s="101" t="s">
        <v>2737</v>
      </c>
      <c r="E2023" s="101" t="s">
        <v>2536</v>
      </c>
      <c r="F2023" s="102">
        <v>14.110000000000001</v>
      </c>
      <c r="G2023" s="102">
        <v>14.31</v>
      </c>
      <c r="H2023" s="102">
        <v>11.29</v>
      </c>
      <c r="I2023" s="102"/>
      <c r="J2023" s="445"/>
      <c r="K2023" s="258">
        <f>ROUND(SUMIF('VGT-Bewegungsdaten'!B:B,A2023,'VGT-Bewegungsdaten'!D:D),3)</f>
        <v>0</v>
      </c>
      <c r="L2023" s="259">
        <f>ROUND(SUMIF('VGT-Bewegungsdaten'!B:B,$A2023,'VGT-Bewegungsdaten'!E:E),5)</f>
        <v>0</v>
      </c>
      <c r="N2023" s="298" t="s">
        <v>4918</v>
      </c>
      <c r="O2023" s="298" t="s">
        <v>4925</v>
      </c>
      <c r="P2023" s="261">
        <f>ROUND(SUMIF('AV-Bewegungsdaten'!B:B,A2023,'AV-Bewegungsdaten'!D:D),3)</f>
        <v>0</v>
      </c>
      <c r="Q2023" s="259">
        <f>ROUND(SUMIF('AV-Bewegungsdaten'!B:B,$A2023,'AV-Bewegungsdaten'!E:E),5)</f>
        <v>0</v>
      </c>
      <c r="S2023" s="444"/>
      <c r="T2023" s="444"/>
      <c r="U2023" s="261">
        <f>ROUND(SUMIF('DV-Bewegungsdaten'!B:B,A2023,'DV-Bewegungsdaten'!D:D),3)</f>
        <v>0</v>
      </c>
      <c r="V2023" s="259">
        <f>ROUND(SUMIF('DV-Bewegungsdaten'!B:B,A2023,'DV-Bewegungsdaten'!E:E),5)</f>
        <v>0</v>
      </c>
      <c r="X2023" s="444"/>
      <c r="Y2023" s="444"/>
      <c r="AK2023" s="305"/>
    </row>
    <row r="2024" spans="1:37" ht="15" customHeight="1" x14ac:dyDescent="0.25">
      <c r="A2024" s="103" t="s">
        <v>3595</v>
      </c>
      <c r="B2024" s="101" t="s">
        <v>2068</v>
      </c>
      <c r="C2024" s="101" t="s">
        <v>3992</v>
      </c>
      <c r="D2024" s="101" t="s">
        <v>3480</v>
      </c>
      <c r="E2024" s="101" t="s">
        <v>3279</v>
      </c>
      <c r="F2024" s="102">
        <v>14.08</v>
      </c>
      <c r="G2024" s="102">
        <v>14.28</v>
      </c>
      <c r="H2024" s="102">
        <v>11.26</v>
      </c>
      <c r="I2024" s="102"/>
      <c r="J2024" s="445"/>
      <c r="K2024" s="258">
        <f>ROUND(SUMIF('VGT-Bewegungsdaten'!B:B,A2024,'VGT-Bewegungsdaten'!D:D),3)</f>
        <v>0</v>
      </c>
      <c r="L2024" s="259">
        <f>ROUND(SUMIF('VGT-Bewegungsdaten'!B:B,$A2024,'VGT-Bewegungsdaten'!E:E),5)</f>
        <v>0</v>
      </c>
      <c r="N2024" s="298" t="s">
        <v>4918</v>
      </c>
      <c r="O2024" s="298" t="s">
        <v>4925</v>
      </c>
      <c r="P2024" s="261">
        <f>ROUND(SUMIF('AV-Bewegungsdaten'!B:B,A2024,'AV-Bewegungsdaten'!D:D),3)</f>
        <v>0</v>
      </c>
      <c r="Q2024" s="259">
        <f>ROUND(SUMIF('AV-Bewegungsdaten'!B:B,$A2024,'AV-Bewegungsdaten'!E:E),5)</f>
        <v>0</v>
      </c>
      <c r="S2024" s="444"/>
      <c r="T2024" s="444"/>
      <c r="U2024" s="261">
        <f>ROUND(SUMIF('DV-Bewegungsdaten'!B:B,A2024,'DV-Bewegungsdaten'!D:D),3)</f>
        <v>0</v>
      </c>
      <c r="V2024" s="259">
        <f>ROUND(SUMIF('DV-Bewegungsdaten'!B:B,A2024,'DV-Bewegungsdaten'!E:E),5)</f>
        <v>0</v>
      </c>
      <c r="X2024" s="444"/>
      <c r="Y2024" s="444"/>
      <c r="AK2024" s="305"/>
    </row>
    <row r="2025" spans="1:37" ht="15" customHeight="1" x14ac:dyDescent="0.25">
      <c r="A2025" s="103" t="s">
        <v>4358</v>
      </c>
      <c r="B2025" s="101" t="s">
        <v>2068</v>
      </c>
      <c r="C2025" s="101" t="s">
        <v>3992</v>
      </c>
      <c r="D2025" s="101" t="s">
        <v>4242</v>
      </c>
      <c r="E2025" s="101" t="s">
        <v>4040</v>
      </c>
      <c r="F2025" s="102">
        <v>14.05</v>
      </c>
      <c r="G2025" s="102">
        <v>14.25</v>
      </c>
      <c r="H2025" s="102">
        <v>11.24</v>
      </c>
      <c r="I2025" s="102"/>
      <c r="J2025" s="445"/>
      <c r="K2025" s="258">
        <f>ROUND(SUMIF('VGT-Bewegungsdaten'!B:B,A2025,'VGT-Bewegungsdaten'!D:D),3)</f>
        <v>0</v>
      </c>
      <c r="L2025" s="259">
        <f>ROUND(SUMIF('VGT-Bewegungsdaten'!B:B,$A2025,'VGT-Bewegungsdaten'!E:E),5)</f>
        <v>0</v>
      </c>
      <c r="N2025" s="298" t="s">
        <v>4918</v>
      </c>
      <c r="O2025" s="298" t="s">
        <v>4925</v>
      </c>
      <c r="P2025" s="261">
        <f>ROUND(SUMIF('AV-Bewegungsdaten'!B:B,A2025,'AV-Bewegungsdaten'!D:D),3)</f>
        <v>0</v>
      </c>
      <c r="Q2025" s="259">
        <f>ROUND(SUMIF('AV-Bewegungsdaten'!B:B,$A2025,'AV-Bewegungsdaten'!E:E),5)</f>
        <v>0</v>
      </c>
      <c r="S2025" s="444"/>
      <c r="T2025" s="444"/>
      <c r="U2025" s="261">
        <f>ROUND(SUMIF('DV-Bewegungsdaten'!B:B,A2025,'DV-Bewegungsdaten'!D:D),3)</f>
        <v>0</v>
      </c>
      <c r="V2025" s="259">
        <f>ROUND(SUMIF('DV-Bewegungsdaten'!B:B,A2025,'DV-Bewegungsdaten'!E:E),5)</f>
        <v>0</v>
      </c>
      <c r="X2025" s="444"/>
      <c r="Y2025" s="444"/>
      <c r="AK2025" s="305"/>
    </row>
    <row r="2026" spans="1:37" ht="15" customHeight="1" x14ac:dyDescent="0.25">
      <c r="A2026" s="103" t="s">
        <v>708</v>
      </c>
      <c r="B2026" s="101" t="s">
        <v>2068</v>
      </c>
      <c r="C2026" s="101" t="s">
        <v>3992</v>
      </c>
      <c r="D2026" s="101" t="s">
        <v>2480</v>
      </c>
      <c r="E2026" s="101" t="s">
        <v>2446</v>
      </c>
      <c r="F2026" s="102">
        <v>13.14</v>
      </c>
      <c r="G2026" s="102">
        <v>13.34</v>
      </c>
      <c r="H2026" s="102">
        <v>10.51</v>
      </c>
      <c r="I2026" s="102"/>
      <c r="J2026" s="445"/>
      <c r="K2026" s="258">
        <f>ROUND(SUMIF('VGT-Bewegungsdaten'!B:B,A2026,'VGT-Bewegungsdaten'!D:D),3)</f>
        <v>0</v>
      </c>
      <c r="L2026" s="259">
        <f>ROUND(SUMIF('VGT-Bewegungsdaten'!B:B,$A2026,'VGT-Bewegungsdaten'!E:E),5)</f>
        <v>0</v>
      </c>
      <c r="N2026" s="298" t="s">
        <v>4918</v>
      </c>
      <c r="O2026" s="298" t="s">
        <v>4925</v>
      </c>
      <c r="P2026" s="261">
        <f>ROUND(SUMIF('AV-Bewegungsdaten'!B:B,A2026,'AV-Bewegungsdaten'!D:D),3)</f>
        <v>0</v>
      </c>
      <c r="Q2026" s="259">
        <f>ROUND(SUMIF('AV-Bewegungsdaten'!B:B,$A2026,'AV-Bewegungsdaten'!E:E),5)</f>
        <v>0</v>
      </c>
      <c r="S2026" s="444"/>
      <c r="T2026" s="444"/>
      <c r="U2026" s="261">
        <f>ROUND(SUMIF('DV-Bewegungsdaten'!B:B,A2026,'DV-Bewegungsdaten'!D:D),3)</f>
        <v>0</v>
      </c>
      <c r="V2026" s="259">
        <f>ROUND(SUMIF('DV-Bewegungsdaten'!B:B,A2026,'DV-Bewegungsdaten'!E:E),5)</f>
        <v>0</v>
      </c>
      <c r="X2026" s="444"/>
      <c r="Y2026" s="444"/>
      <c r="AK2026" s="305"/>
    </row>
    <row r="2027" spans="1:37" ht="15" customHeight="1" x14ac:dyDescent="0.25">
      <c r="A2027" s="103" t="s">
        <v>709</v>
      </c>
      <c r="B2027" s="101" t="s">
        <v>2068</v>
      </c>
      <c r="C2027" s="101" t="s">
        <v>3992</v>
      </c>
      <c r="D2027" s="101" t="s">
        <v>2482</v>
      </c>
      <c r="E2027" s="101" t="s">
        <v>2443</v>
      </c>
      <c r="F2027" s="102">
        <v>10.64</v>
      </c>
      <c r="G2027" s="102">
        <v>10.84</v>
      </c>
      <c r="H2027" s="102">
        <v>8.51</v>
      </c>
      <c r="I2027" s="102"/>
      <c r="J2027" s="445"/>
      <c r="K2027" s="258">
        <f>ROUND(SUMIF('VGT-Bewegungsdaten'!B:B,A2027,'VGT-Bewegungsdaten'!D:D),3)</f>
        <v>0</v>
      </c>
      <c r="L2027" s="259">
        <f>ROUND(SUMIF('VGT-Bewegungsdaten'!B:B,$A2027,'VGT-Bewegungsdaten'!E:E),5)</f>
        <v>0</v>
      </c>
      <c r="N2027" s="298" t="s">
        <v>4918</v>
      </c>
      <c r="O2027" s="298" t="s">
        <v>4925</v>
      </c>
      <c r="P2027" s="261">
        <f>ROUND(SUMIF('AV-Bewegungsdaten'!B:B,A2027,'AV-Bewegungsdaten'!D:D),3)</f>
        <v>0</v>
      </c>
      <c r="Q2027" s="259">
        <f>ROUND(SUMIF('AV-Bewegungsdaten'!B:B,$A2027,'AV-Bewegungsdaten'!E:E),5)</f>
        <v>0</v>
      </c>
      <c r="S2027" s="444"/>
      <c r="T2027" s="444"/>
      <c r="U2027" s="261">
        <f>ROUND(SUMIF('DV-Bewegungsdaten'!B:B,A2027,'DV-Bewegungsdaten'!D:D),3)</f>
        <v>0</v>
      </c>
      <c r="V2027" s="259">
        <f>ROUND(SUMIF('DV-Bewegungsdaten'!B:B,A2027,'DV-Bewegungsdaten'!E:E),5)</f>
        <v>0</v>
      </c>
      <c r="X2027" s="444"/>
      <c r="Y2027" s="444"/>
      <c r="AK2027" s="305"/>
    </row>
    <row r="2028" spans="1:37" ht="15" customHeight="1" x14ac:dyDescent="0.25">
      <c r="A2028" s="103" t="s">
        <v>532</v>
      </c>
      <c r="B2028" s="101" t="s">
        <v>2068</v>
      </c>
      <c r="C2028" s="101" t="s">
        <v>3992</v>
      </c>
      <c r="D2028" s="101" t="s">
        <v>565</v>
      </c>
      <c r="E2028" s="101" t="s">
        <v>1536</v>
      </c>
      <c r="F2028" s="102">
        <v>13.64</v>
      </c>
      <c r="G2028" s="102">
        <v>13.84</v>
      </c>
      <c r="H2028" s="102">
        <v>10.91</v>
      </c>
      <c r="I2028" s="102"/>
      <c r="J2028" s="445"/>
      <c r="K2028" s="258">
        <f>ROUND(SUMIF('VGT-Bewegungsdaten'!B:B,A2028,'VGT-Bewegungsdaten'!D:D),3)</f>
        <v>0</v>
      </c>
      <c r="L2028" s="259">
        <f>ROUND(SUMIF('VGT-Bewegungsdaten'!B:B,$A2028,'VGT-Bewegungsdaten'!E:E),5)</f>
        <v>0</v>
      </c>
      <c r="N2028" s="298" t="s">
        <v>4918</v>
      </c>
      <c r="O2028" s="298" t="s">
        <v>4925</v>
      </c>
      <c r="P2028" s="261">
        <f>ROUND(SUMIF('AV-Bewegungsdaten'!B:B,A2028,'AV-Bewegungsdaten'!D:D),3)</f>
        <v>0</v>
      </c>
      <c r="Q2028" s="259">
        <f>ROUND(SUMIF('AV-Bewegungsdaten'!B:B,$A2028,'AV-Bewegungsdaten'!E:E),5)</f>
        <v>0</v>
      </c>
      <c r="S2028" s="444"/>
      <c r="T2028" s="444"/>
      <c r="U2028" s="261">
        <f>ROUND(SUMIF('DV-Bewegungsdaten'!B:B,A2028,'DV-Bewegungsdaten'!D:D),3)</f>
        <v>0</v>
      </c>
      <c r="V2028" s="259">
        <f>ROUND(SUMIF('DV-Bewegungsdaten'!B:B,A2028,'DV-Bewegungsdaten'!E:E),5)</f>
        <v>0</v>
      </c>
      <c r="X2028" s="444"/>
      <c r="Y2028" s="444"/>
      <c r="AK2028" s="305"/>
    </row>
    <row r="2029" spans="1:37" ht="15" customHeight="1" x14ac:dyDescent="0.25">
      <c r="A2029" s="103" t="s">
        <v>2853</v>
      </c>
      <c r="B2029" s="101" t="s">
        <v>2068</v>
      </c>
      <c r="C2029" s="101" t="s">
        <v>3992</v>
      </c>
      <c r="D2029" s="101" t="s">
        <v>2739</v>
      </c>
      <c r="E2029" s="101" t="s">
        <v>2536</v>
      </c>
      <c r="F2029" s="102">
        <v>13.610000000000001</v>
      </c>
      <c r="G2029" s="102">
        <v>13.81</v>
      </c>
      <c r="H2029" s="102">
        <v>10.89</v>
      </c>
      <c r="I2029" s="102"/>
      <c r="J2029" s="445"/>
      <c r="K2029" s="258">
        <f>ROUND(SUMIF('VGT-Bewegungsdaten'!B:B,A2029,'VGT-Bewegungsdaten'!D:D),3)</f>
        <v>0</v>
      </c>
      <c r="L2029" s="259">
        <f>ROUND(SUMIF('VGT-Bewegungsdaten'!B:B,$A2029,'VGT-Bewegungsdaten'!E:E),5)</f>
        <v>0</v>
      </c>
      <c r="N2029" s="298" t="s">
        <v>4918</v>
      </c>
      <c r="O2029" s="298" t="s">
        <v>4925</v>
      </c>
      <c r="P2029" s="261">
        <f>ROUND(SUMIF('AV-Bewegungsdaten'!B:B,A2029,'AV-Bewegungsdaten'!D:D),3)</f>
        <v>0</v>
      </c>
      <c r="Q2029" s="259">
        <f>ROUND(SUMIF('AV-Bewegungsdaten'!B:B,$A2029,'AV-Bewegungsdaten'!E:E),5)</f>
        <v>0</v>
      </c>
      <c r="S2029" s="444"/>
      <c r="T2029" s="444"/>
      <c r="U2029" s="261">
        <f>ROUND(SUMIF('DV-Bewegungsdaten'!B:B,A2029,'DV-Bewegungsdaten'!D:D),3)</f>
        <v>0</v>
      </c>
      <c r="V2029" s="259">
        <f>ROUND(SUMIF('DV-Bewegungsdaten'!B:B,A2029,'DV-Bewegungsdaten'!E:E),5)</f>
        <v>0</v>
      </c>
      <c r="X2029" s="444"/>
      <c r="Y2029" s="444"/>
      <c r="AK2029" s="305"/>
    </row>
    <row r="2030" spans="1:37" ht="15" customHeight="1" x14ac:dyDescent="0.25">
      <c r="A2030" s="103" t="s">
        <v>3596</v>
      </c>
      <c r="B2030" s="101" t="s">
        <v>2068</v>
      </c>
      <c r="C2030" s="101" t="s">
        <v>3992</v>
      </c>
      <c r="D2030" s="101" t="s">
        <v>3482</v>
      </c>
      <c r="E2030" s="101" t="s">
        <v>3279</v>
      </c>
      <c r="F2030" s="102">
        <v>13.58</v>
      </c>
      <c r="G2030" s="102">
        <v>13.78</v>
      </c>
      <c r="H2030" s="102">
        <v>10.86</v>
      </c>
      <c r="I2030" s="102"/>
      <c r="J2030" s="445"/>
      <c r="K2030" s="258">
        <f>ROUND(SUMIF('VGT-Bewegungsdaten'!B:B,A2030,'VGT-Bewegungsdaten'!D:D),3)</f>
        <v>0</v>
      </c>
      <c r="L2030" s="259">
        <f>ROUND(SUMIF('VGT-Bewegungsdaten'!B:B,$A2030,'VGT-Bewegungsdaten'!E:E),5)</f>
        <v>0</v>
      </c>
      <c r="N2030" s="298" t="s">
        <v>4918</v>
      </c>
      <c r="O2030" s="298" t="s">
        <v>4925</v>
      </c>
      <c r="P2030" s="261">
        <f>ROUND(SUMIF('AV-Bewegungsdaten'!B:B,A2030,'AV-Bewegungsdaten'!D:D),3)</f>
        <v>0</v>
      </c>
      <c r="Q2030" s="259">
        <f>ROUND(SUMIF('AV-Bewegungsdaten'!B:B,$A2030,'AV-Bewegungsdaten'!E:E),5)</f>
        <v>0</v>
      </c>
      <c r="S2030" s="444"/>
      <c r="T2030" s="444"/>
      <c r="U2030" s="261">
        <f>ROUND(SUMIF('DV-Bewegungsdaten'!B:B,A2030,'DV-Bewegungsdaten'!D:D),3)</f>
        <v>0</v>
      </c>
      <c r="V2030" s="259">
        <f>ROUND(SUMIF('DV-Bewegungsdaten'!B:B,A2030,'DV-Bewegungsdaten'!E:E),5)</f>
        <v>0</v>
      </c>
      <c r="X2030" s="444"/>
      <c r="Y2030" s="444"/>
      <c r="AK2030" s="305"/>
    </row>
    <row r="2031" spans="1:37" ht="15" customHeight="1" x14ac:dyDescent="0.25">
      <c r="A2031" s="103" t="s">
        <v>4359</v>
      </c>
      <c r="B2031" s="101" t="s">
        <v>2068</v>
      </c>
      <c r="C2031" s="101" t="s">
        <v>3992</v>
      </c>
      <c r="D2031" s="101" t="s">
        <v>4244</v>
      </c>
      <c r="E2031" s="101" t="s">
        <v>4040</v>
      </c>
      <c r="F2031" s="102">
        <v>13.55</v>
      </c>
      <c r="G2031" s="102">
        <v>13.75</v>
      </c>
      <c r="H2031" s="102">
        <v>10.84</v>
      </c>
      <c r="I2031" s="102"/>
      <c r="J2031" s="445"/>
      <c r="K2031" s="258">
        <f>ROUND(SUMIF('VGT-Bewegungsdaten'!B:B,A2031,'VGT-Bewegungsdaten'!D:D),3)</f>
        <v>0</v>
      </c>
      <c r="L2031" s="259">
        <f>ROUND(SUMIF('VGT-Bewegungsdaten'!B:B,$A2031,'VGT-Bewegungsdaten'!E:E),5)</f>
        <v>0</v>
      </c>
      <c r="N2031" s="298" t="s">
        <v>4918</v>
      </c>
      <c r="O2031" s="298" t="s">
        <v>4925</v>
      </c>
      <c r="P2031" s="261">
        <f>ROUND(SUMIF('AV-Bewegungsdaten'!B:B,A2031,'AV-Bewegungsdaten'!D:D),3)</f>
        <v>0</v>
      </c>
      <c r="Q2031" s="259">
        <f>ROUND(SUMIF('AV-Bewegungsdaten'!B:B,$A2031,'AV-Bewegungsdaten'!E:E),5)</f>
        <v>0</v>
      </c>
      <c r="S2031" s="444"/>
      <c r="T2031" s="444"/>
      <c r="U2031" s="261">
        <f>ROUND(SUMIF('DV-Bewegungsdaten'!B:B,A2031,'DV-Bewegungsdaten'!D:D),3)</f>
        <v>0</v>
      </c>
      <c r="V2031" s="259">
        <f>ROUND(SUMIF('DV-Bewegungsdaten'!B:B,A2031,'DV-Bewegungsdaten'!E:E),5)</f>
        <v>0</v>
      </c>
      <c r="X2031" s="444"/>
      <c r="Y2031" s="444"/>
      <c r="AK2031" s="305"/>
    </row>
    <row r="2032" spans="1:37" ht="15" customHeight="1" x14ac:dyDescent="0.25">
      <c r="A2032" s="103" t="s">
        <v>710</v>
      </c>
      <c r="B2032" s="101" t="s">
        <v>2068</v>
      </c>
      <c r="C2032" s="101" t="s">
        <v>3992</v>
      </c>
      <c r="D2032" s="101" t="s">
        <v>2484</v>
      </c>
      <c r="E2032" s="101" t="s">
        <v>2446</v>
      </c>
      <c r="F2032" s="102">
        <v>12.64</v>
      </c>
      <c r="G2032" s="102">
        <v>12.84</v>
      </c>
      <c r="H2032" s="102">
        <v>10.11</v>
      </c>
      <c r="I2032" s="102"/>
      <c r="J2032" s="445"/>
      <c r="K2032" s="258">
        <f>ROUND(SUMIF('VGT-Bewegungsdaten'!B:B,A2032,'VGT-Bewegungsdaten'!D:D),3)</f>
        <v>0</v>
      </c>
      <c r="L2032" s="259">
        <f>ROUND(SUMIF('VGT-Bewegungsdaten'!B:B,$A2032,'VGT-Bewegungsdaten'!E:E),5)</f>
        <v>0</v>
      </c>
      <c r="N2032" s="298" t="s">
        <v>4918</v>
      </c>
      <c r="O2032" s="298" t="s">
        <v>4925</v>
      </c>
      <c r="P2032" s="261">
        <f>ROUND(SUMIF('AV-Bewegungsdaten'!B:B,A2032,'AV-Bewegungsdaten'!D:D),3)</f>
        <v>0</v>
      </c>
      <c r="Q2032" s="259">
        <f>ROUND(SUMIF('AV-Bewegungsdaten'!B:B,$A2032,'AV-Bewegungsdaten'!E:E),5)</f>
        <v>0</v>
      </c>
      <c r="S2032" s="444"/>
      <c r="T2032" s="444"/>
      <c r="U2032" s="261">
        <f>ROUND(SUMIF('DV-Bewegungsdaten'!B:B,A2032,'DV-Bewegungsdaten'!D:D),3)</f>
        <v>0</v>
      </c>
      <c r="V2032" s="259">
        <f>ROUND(SUMIF('DV-Bewegungsdaten'!B:B,A2032,'DV-Bewegungsdaten'!E:E),5)</f>
        <v>0</v>
      </c>
      <c r="X2032" s="444"/>
      <c r="Y2032" s="444"/>
      <c r="AK2032" s="305"/>
    </row>
    <row r="2033" spans="1:37" ht="15" customHeight="1" x14ac:dyDescent="0.25">
      <c r="A2033" s="103" t="s">
        <v>529</v>
      </c>
      <c r="B2033" s="101" t="s">
        <v>2068</v>
      </c>
      <c r="C2033" s="101" t="s">
        <v>3992</v>
      </c>
      <c r="D2033" s="101" t="s">
        <v>1633</v>
      </c>
      <c r="E2033" s="101" t="s">
        <v>1536</v>
      </c>
      <c r="F2033" s="102">
        <v>11.64</v>
      </c>
      <c r="G2033" s="102">
        <v>11.84</v>
      </c>
      <c r="H2033" s="102">
        <v>9.31</v>
      </c>
      <c r="I2033" s="102"/>
      <c r="J2033" s="445"/>
      <c r="K2033" s="258">
        <f>ROUND(SUMIF('VGT-Bewegungsdaten'!B:B,A2033,'VGT-Bewegungsdaten'!D:D),3)</f>
        <v>0</v>
      </c>
      <c r="L2033" s="259">
        <f>ROUND(SUMIF('VGT-Bewegungsdaten'!B:B,$A2033,'VGT-Bewegungsdaten'!E:E),5)</f>
        <v>0</v>
      </c>
      <c r="N2033" s="298" t="s">
        <v>4918</v>
      </c>
      <c r="O2033" s="298" t="s">
        <v>4925</v>
      </c>
      <c r="P2033" s="261">
        <f>ROUND(SUMIF('AV-Bewegungsdaten'!B:B,A2033,'AV-Bewegungsdaten'!D:D),3)</f>
        <v>0</v>
      </c>
      <c r="Q2033" s="259">
        <f>ROUND(SUMIF('AV-Bewegungsdaten'!B:B,$A2033,'AV-Bewegungsdaten'!E:E),5)</f>
        <v>0</v>
      </c>
      <c r="S2033" s="444"/>
      <c r="T2033" s="444"/>
      <c r="U2033" s="261">
        <f>ROUND(SUMIF('DV-Bewegungsdaten'!B:B,A2033,'DV-Bewegungsdaten'!D:D),3)</f>
        <v>0</v>
      </c>
      <c r="V2033" s="259">
        <f>ROUND(SUMIF('DV-Bewegungsdaten'!B:B,A2033,'DV-Bewegungsdaten'!E:E),5)</f>
        <v>0</v>
      </c>
      <c r="X2033" s="444"/>
      <c r="Y2033" s="444"/>
      <c r="AK2033" s="305"/>
    </row>
    <row r="2034" spans="1:37" ht="15" customHeight="1" x14ac:dyDescent="0.25">
      <c r="A2034" s="103" t="s">
        <v>2850</v>
      </c>
      <c r="B2034" s="101" t="s">
        <v>2068</v>
      </c>
      <c r="C2034" s="101" t="s">
        <v>3992</v>
      </c>
      <c r="D2034" s="101" t="s">
        <v>2584</v>
      </c>
      <c r="E2034" s="101" t="s">
        <v>2536</v>
      </c>
      <c r="F2034" s="102">
        <v>11.610000000000001</v>
      </c>
      <c r="G2034" s="102">
        <v>11.81</v>
      </c>
      <c r="H2034" s="102">
        <v>9.2899999999999991</v>
      </c>
      <c r="I2034" s="102"/>
      <c r="J2034" s="445"/>
      <c r="K2034" s="258">
        <f>ROUND(SUMIF('VGT-Bewegungsdaten'!B:B,A2034,'VGT-Bewegungsdaten'!D:D),3)</f>
        <v>0</v>
      </c>
      <c r="L2034" s="259">
        <f>ROUND(SUMIF('VGT-Bewegungsdaten'!B:B,$A2034,'VGT-Bewegungsdaten'!E:E),5)</f>
        <v>0</v>
      </c>
      <c r="N2034" s="298" t="s">
        <v>4918</v>
      </c>
      <c r="O2034" s="298" t="s">
        <v>4925</v>
      </c>
      <c r="P2034" s="261">
        <f>ROUND(SUMIF('AV-Bewegungsdaten'!B:B,A2034,'AV-Bewegungsdaten'!D:D),3)</f>
        <v>0</v>
      </c>
      <c r="Q2034" s="259">
        <f>ROUND(SUMIF('AV-Bewegungsdaten'!B:B,$A2034,'AV-Bewegungsdaten'!E:E),5)</f>
        <v>0</v>
      </c>
      <c r="S2034" s="444"/>
      <c r="T2034" s="444"/>
      <c r="U2034" s="261">
        <f>ROUND(SUMIF('DV-Bewegungsdaten'!B:B,A2034,'DV-Bewegungsdaten'!D:D),3)</f>
        <v>0</v>
      </c>
      <c r="V2034" s="259">
        <f>ROUND(SUMIF('DV-Bewegungsdaten'!B:B,A2034,'DV-Bewegungsdaten'!E:E),5)</f>
        <v>0</v>
      </c>
      <c r="X2034" s="444"/>
      <c r="Y2034" s="444"/>
      <c r="AK2034" s="305"/>
    </row>
    <row r="2035" spans="1:37" ht="15" customHeight="1" x14ac:dyDescent="0.25">
      <c r="A2035" s="103" t="s">
        <v>3593</v>
      </c>
      <c r="B2035" s="101" t="s">
        <v>2068</v>
      </c>
      <c r="C2035" s="101" t="s">
        <v>3992</v>
      </c>
      <c r="D2035" s="101" t="s">
        <v>3327</v>
      </c>
      <c r="E2035" s="101" t="s">
        <v>3279</v>
      </c>
      <c r="F2035" s="102">
        <v>11.58</v>
      </c>
      <c r="G2035" s="102">
        <v>11.78</v>
      </c>
      <c r="H2035" s="102">
        <v>9.26</v>
      </c>
      <c r="I2035" s="102"/>
      <c r="J2035" s="445"/>
      <c r="K2035" s="258">
        <f>ROUND(SUMIF('VGT-Bewegungsdaten'!B:B,A2035,'VGT-Bewegungsdaten'!D:D),3)</f>
        <v>0</v>
      </c>
      <c r="L2035" s="259">
        <f>ROUND(SUMIF('VGT-Bewegungsdaten'!B:B,$A2035,'VGT-Bewegungsdaten'!E:E),5)</f>
        <v>0</v>
      </c>
      <c r="N2035" s="298" t="s">
        <v>4918</v>
      </c>
      <c r="O2035" s="298" t="s">
        <v>4925</v>
      </c>
      <c r="P2035" s="261">
        <f>ROUND(SUMIF('AV-Bewegungsdaten'!B:B,A2035,'AV-Bewegungsdaten'!D:D),3)</f>
        <v>0</v>
      </c>
      <c r="Q2035" s="259">
        <f>ROUND(SUMIF('AV-Bewegungsdaten'!B:B,$A2035,'AV-Bewegungsdaten'!E:E),5)</f>
        <v>0</v>
      </c>
      <c r="S2035" s="444"/>
      <c r="T2035" s="444"/>
      <c r="U2035" s="261">
        <f>ROUND(SUMIF('DV-Bewegungsdaten'!B:B,A2035,'DV-Bewegungsdaten'!D:D),3)</f>
        <v>0</v>
      </c>
      <c r="V2035" s="259">
        <f>ROUND(SUMIF('DV-Bewegungsdaten'!B:B,A2035,'DV-Bewegungsdaten'!E:E),5)</f>
        <v>0</v>
      </c>
      <c r="X2035" s="444"/>
      <c r="Y2035" s="444"/>
      <c r="AK2035" s="305"/>
    </row>
    <row r="2036" spans="1:37" ht="15" customHeight="1" x14ac:dyDescent="0.25">
      <c r="A2036" s="103" t="s">
        <v>4356</v>
      </c>
      <c r="B2036" s="101" t="s">
        <v>2068</v>
      </c>
      <c r="C2036" s="101" t="s">
        <v>3992</v>
      </c>
      <c r="D2036" s="101" t="s">
        <v>4088</v>
      </c>
      <c r="E2036" s="101" t="s">
        <v>4040</v>
      </c>
      <c r="F2036" s="102">
        <v>11.55</v>
      </c>
      <c r="G2036" s="102">
        <v>11.75</v>
      </c>
      <c r="H2036" s="102">
        <v>9.24</v>
      </c>
      <c r="I2036" s="102"/>
      <c r="J2036" s="445"/>
      <c r="K2036" s="258">
        <f>ROUND(SUMIF('VGT-Bewegungsdaten'!B:B,A2036,'VGT-Bewegungsdaten'!D:D),3)</f>
        <v>0</v>
      </c>
      <c r="L2036" s="259">
        <f>ROUND(SUMIF('VGT-Bewegungsdaten'!B:B,$A2036,'VGT-Bewegungsdaten'!E:E),5)</f>
        <v>0</v>
      </c>
      <c r="N2036" s="298" t="s">
        <v>4918</v>
      </c>
      <c r="O2036" s="298" t="s">
        <v>4925</v>
      </c>
      <c r="P2036" s="261">
        <f>ROUND(SUMIF('AV-Bewegungsdaten'!B:B,A2036,'AV-Bewegungsdaten'!D:D),3)</f>
        <v>0</v>
      </c>
      <c r="Q2036" s="259">
        <f>ROUND(SUMIF('AV-Bewegungsdaten'!B:B,$A2036,'AV-Bewegungsdaten'!E:E),5)</f>
        <v>0</v>
      </c>
      <c r="S2036" s="444"/>
      <c r="T2036" s="444"/>
      <c r="U2036" s="261">
        <f>ROUND(SUMIF('DV-Bewegungsdaten'!B:B,A2036,'DV-Bewegungsdaten'!D:D),3)</f>
        <v>0</v>
      </c>
      <c r="V2036" s="259">
        <f>ROUND(SUMIF('DV-Bewegungsdaten'!B:B,A2036,'DV-Bewegungsdaten'!E:E),5)</f>
        <v>0</v>
      </c>
      <c r="X2036" s="444"/>
      <c r="Y2036" s="444"/>
      <c r="AK2036" s="305"/>
    </row>
    <row r="2037" spans="1:37" ht="15" customHeight="1" x14ac:dyDescent="0.25">
      <c r="A2037" s="103" t="s">
        <v>5294</v>
      </c>
      <c r="B2037" s="101" t="s">
        <v>2068</v>
      </c>
      <c r="C2037" s="101" t="s">
        <v>3992</v>
      </c>
      <c r="D2037" s="101" t="s">
        <v>4987</v>
      </c>
      <c r="E2037" s="101" t="s">
        <v>4983</v>
      </c>
      <c r="F2037" s="102">
        <v>11.52</v>
      </c>
      <c r="G2037" s="102">
        <v>11.719999999999999</v>
      </c>
      <c r="H2037" s="102">
        <v>9.2200000000000006</v>
      </c>
      <c r="I2037" s="102"/>
      <c r="J2037" s="445"/>
      <c r="K2037" s="258">
        <f>ROUND(SUMIF('VGT-Bewegungsdaten'!B:B,A2037,'VGT-Bewegungsdaten'!D:D),3)</f>
        <v>0</v>
      </c>
      <c r="L2037" s="259">
        <f>ROUND(SUMIF('VGT-Bewegungsdaten'!B:B,$A2037,'VGT-Bewegungsdaten'!E:E),5)</f>
        <v>0</v>
      </c>
      <c r="N2037" s="298" t="s">
        <v>4918</v>
      </c>
      <c r="O2037" s="298" t="s">
        <v>4925</v>
      </c>
      <c r="P2037" s="261">
        <f>ROUND(SUMIF('AV-Bewegungsdaten'!B:B,A2037,'AV-Bewegungsdaten'!D:D),3)</f>
        <v>0</v>
      </c>
      <c r="Q2037" s="259">
        <f>ROUND(SUMIF('AV-Bewegungsdaten'!B:B,$A2037,'AV-Bewegungsdaten'!E:E),5)</f>
        <v>0</v>
      </c>
      <c r="S2037" s="444"/>
      <c r="T2037" s="444"/>
      <c r="U2037" s="261">
        <f>ROUND(SUMIF('DV-Bewegungsdaten'!B:B,A2037,'DV-Bewegungsdaten'!D:D),3)</f>
        <v>0</v>
      </c>
      <c r="V2037" s="259">
        <f>ROUND(SUMIF('DV-Bewegungsdaten'!B:B,A2037,'DV-Bewegungsdaten'!E:E),5)</f>
        <v>0</v>
      </c>
      <c r="X2037" s="444"/>
      <c r="Y2037" s="444"/>
      <c r="AK2037" s="305"/>
    </row>
    <row r="2038" spans="1:37" ht="15" customHeight="1" x14ac:dyDescent="0.25">
      <c r="A2038" s="103" t="s">
        <v>704</v>
      </c>
      <c r="B2038" s="101" t="s">
        <v>2068</v>
      </c>
      <c r="C2038" s="101" t="s">
        <v>3992</v>
      </c>
      <c r="D2038" s="101" t="s">
        <v>2474</v>
      </c>
      <c r="E2038" s="101" t="s">
        <v>2446</v>
      </c>
      <c r="F2038" s="102">
        <v>10.64</v>
      </c>
      <c r="G2038" s="102">
        <v>10.84</v>
      </c>
      <c r="H2038" s="102">
        <v>8.51</v>
      </c>
      <c r="I2038" s="102"/>
      <c r="J2038" s="445"/>
      <c r="K2038" s="258">
        <f>ROUND(SUMIF('VGT-Bewegungsdaten'!B:B,A2038,'VGT-Bewegungsdaten'!D:D),3)</f>
        <v>0</v>
      </c>
      <c r="L2038" s="259">
        <f>ROUND(SUMIF('VGT-Bewegungsdaten'!B:B,$A2038,'VGT-Bewegungsdaten'!E:E),5)</f>
        <v>0</v>
      </c>
      <c r="N2038" s="298" t="s">
        <v>4918</v>
      </c>
      <c r="O2038" s="298" t="s">
        <v>4925</v>
      </c>
      <c r="P2038" s="261">
        <f>ROUND(SUMIF('AV-Bewegungsdaten'!B:B,A2038,'AV-Bewegungsdaten'!D:D),3)</f>
        <v>0</v>
      </c>
      <c r="Q2038" s="259">
        <f>ROUND(SUMIF('AV-Bewegungsdaten'!B:B,$A2038,'AV-Bewegungsdaten'!E:E),5)</f>
        <v>0</v>
      </c>
      <c r="S2038" s="444"/>
      <c r="T2038" s="444"/>
      <c r="U2038" s="261">
        <f>ROUND(SUMIF('DV-Bewegungsdaten'!B:B,A2038,'DV-Bewegungsdaten'!D:D),3)</f>
        <v>0</v>
      </c>
      <c r="V2038" s="259">
        <f>ROUND(SUMIF('DV-Bewegungsdaten'!B:B,A2038,'DV-Bewegungsdaten'!E:E),5)</f>
        <v>0</v>
      </c>
      <c r="X2038" s="444"/>
      <c r="Y2038" s="444"/>
      <c r="AK2038" s="305"/>
    </row>
    <row r="2039" spans="1:37" ht="15" customHeight="1" x14ac:dyDescent="0.25">
      <c r="A2039" s="103" t="s">
        <v>2276</v>
      </c>
      <c r="B2039" s="101" t="s">
        <v>2068</v>
      </c>
      <c r="C2039" s="101" t="s">
        <v>3992</v>
      </c>
      <c r="D2039" s="101" t="s">
        <v>2494</v>
      </c>
      <c r="E2039" s="101" t="s">
        <v>2443</v>
      </c>
      <c r="F2039" s="102">
        <v>8.15</v>
      </c>
      <c r="G2039" s="102">
        <v>8.35</v>
      </c>
      <c r="H2039" s="102">
        <v>6.52</v>
      </c>
      <c r="I2039" s="102"/>
      <c r="J2039" s="445"/>
      <c r="K2039" s="258">
        <f>ROUND(SUMIF('VGT-Bewegungsdaten'!B:B,A2039,'VGT-Bewegungsdaten'!D:D),3)</f>
        <v>0</v>
      </c>
      <c r="L2039" s="259">
        <f>ROUND(SUMIF('VGT-Bewegungsdaten'!B:B,$A2039,'VGT-Bewegungsdaten'!E:E),5)</f>
        <v>0</v>
      </c>
      <c r="N2039" s="298" t="s">
        <v>4918</v>
      </c>
      <c r="O2039" s="298" t="s">
        <v>4925</v>
      </c>
      <c r="P2039" s="261">
        <f>ROUND(SUMIF('AV-Bewegungsdaten'!B:B,A2039,'AV-Bewegungsdaten'!D:D),3)</f>
        <v>0</v>
      </c>
      <c r="Q2039" s="259">
        <f>ROUND(SUMIF('AV-Bewegungsdaten'!B:B,$A2039,'AV-Bewegungsdaten'!E:E),5)</f>
        <v>0</v>
      </c>
      <c r="S2039" s="444"/>
      <c r="T2039" s="444"/>
      <c r="U2039" s="261">
        <f>ROUND(SUMIF('DV-Bewegungsdaten'!B:B,A2039,'DV-Bewegungsdaten'!D:D),3)</f>
        <v>0</v>
      </c>
      <c r="V2039" s="259">
        <f>ROUND(SUMIF('DV-Bewegungsdaten'!B:B,A2039,'DV-Bewegungsdaten'!E:E),5)</f>
        <v>0</v>
      </c>
      <c r="X2039" s="444"/>
      <c r="Y2039" s="444"/>
      <c r="AK2039" s="305"/>
    </row>
    <row r="2040" spans="1:37" ht="15" customHeight="1" x14ac:dyDescent="0.25">
      <c r="A2040" s="103" t="s">
        <v>535</v>
      </c>
      <c r="B2040" s="101" t="s">
        <v>2068</v>
      </c>
      <c r="C2040" s="101" t="s">
        <v>3992</v>
      </c>
      <c r="D2040" s="101" t="s">
        <v>1639</v>
      </c>
      <c r="E2040" s="101" t="s">
        <v>1536</v>
      </c>
      <c r="F2040" s="102">
        <v>11.15</v>
      </c>
      <c r="G2040" s="102">
        <v>11.35</v>
      </c>
      <c r="H2040" s="102">
        <v>8.92</v>
      </c>
      <c r="I2040" s="102"/>
      <c r="J2040" s="445"/>
      <c r="K2040" s="258">
        <f>ROUND(SUMIF('VGT-Bewegungsdaten'!B:B,A2040,'VGT-Bewegungsdaten'!D:D),3)</f>
        <v>0</v>
      </c>
      <c r="L2040" s="259">
        <f>ROUND(SUMIF('VGT-Bewegungsdaten'!B:B,$A2040,'VGT-Bewegungsdaten'!E:E),5)</f>
        <v>0</v>
      </c>
      <c r="N2040" s="298" t="s">
        <v>4918</v>
      </c>
      <c r="O2040" s="298" t="s">
        <v>4925</v>
      </c>
      <c r="P2040" s="261">
        <f>ROUND(SUMIF('AV-Bewegungsdaten'!B:B,A2040,'AV-Bewegungsdaten'!D:D),3)</f>
        <v>0</v>
      </c>
      <c r="Q2040" s="259">
        <f>ROUND(SUMIF('AV-Bewegungsdaten'!B:B,$A2040,'AV-Bewegungsdaten'!E:E),5)</f>
        <v>0</v>
      </c>
      <c r="S2040" s="444"/>
      <c r="T2040" s="444"/>
      <c r="U2040" s="261">
        <f>ROUND(SUMIF('DV-Bewegungsdaten'!B:B,A2040,'DV-Bewegungsdaten'!D:D),3)</f>
        <v>0</v>
      </c>
      <c r="V2040" s="259">
        <f>ROUND(SUMIF('DV-Bewegungsdaten'!B:B,A2040,'DV-Bewegungsdaten'!E:E),5)</f>
        <v>0</v>
      </c>
      <c r="X2040" s="444"/>
      <c r="Y2040" s="444"/>
      <c r="AK2040" s="305"/>
    </row>
    <row r="2041" spans="1:37" ht="15" customHeight="1" x14ac:dyDescent="0.25">
      <c r="A2041" s="103" t="s">
        <v>2856</v>
      </c>
      <c r="B2041" s="101" t="s">
        <v>2068</v>
      </c>
      <c r="C2041" s="101" t="s">
        <v>3992</v>
      </c>
      <c r="D2041" s="101" t="s">
        <v>2590</v>
      </c>
      <c r="E2041" s="101" t="s">
        <v>2536</v>
      </c>
      <c r="F2041" s="102">
        <v>11.120000000000001</v>
      </c>
      <c r="G2041" s="102">
        <v>11.32</v>
      </c>
      <c r="H2041" s="102">
        <v>8.9</v>
      </c>
      <c r="I2041" s="102"/>
      <c r="J2041" s="445"/>
      <c r="K2041" s="258">
        <f>ROUND(SUMIF('VGT-Bewegungsdaten'!B:B,A2041,'VGT-Bewegungsdaten'!D:D),3)</f>
        <v>0</v>
      </c>
      <c r="L2041" s="259">
        <f>ROUND(SUMIF('VGT-Bewegungsdaten'!B:B,$A2041,'VGT-Bewegungsdaten'!E:E),5)</f>
        <v>0</v>
      </c>
      <c r="N2041" s="298" t="s">
        <v>4918</v>
      </c>
      <c r="O2041" s="298" t="s">
        <v>4925</v>
      </c>
      <c r="P2041" s="261">
        <f>ROUND(SUMIF('AV-Bewegungsdaten'!B:B,A2041,'AV-Bewegungsdaten'!D:D),3)</f>
        <v>0</v>
      </c>
      <c r="Q2041" s="259">
        <f>ROUND(SUMIF('AV-Bewegungsdaten'!B:B,$A2041,'AV-Bewegungsdaten'!E:E),5)</f>
        <v>0</v>
      </c>
      <c r="S2041" s="444"/>
      <c r="T2041" s="444"/>
      <c r="U2041" s="261">
        <f>ROUND(SUMIF('DV-Bewegungsdaten'!B:B,A2041,'DV-Bewegungsdaten'!D:D),3)</f>
        <v>0</v>
      </c>
      <c r="V2041" s="259">
        <f>ROUND(SUMIF('DV-Bewegungsdaten'!B:B,A2041,'DV-Bewegungsdaten'!E:E),5)</f>
        <v>0</v>
      </c>
      <c r="X2041" s="444"/>
      <c r="Y2041" s="444"/>
      <c r="AK2041" s="305"/>
    </row>
    <row r="2042" spans="1:37" ht="15" customHeight="1" x14ac:dyDescent="0.25">
      <c r="A2042" s="103" t="s">
        <v>3599</v>
      </c>
      <c r="B2042" s="101" t="s">
        <v>2068</v>
      </c>
      <c r="C2042" s="101" t="s">
        <v>3992</v>
      </c>
      <c r="D2042" s="101" t="s">
        <v>3333</v>
      </c>
      <c r="E2042" s="101" t="s">
        <v>3279</v>
      </c>
      <c r="F2042" s="102">
        <v>11.09</v>
      </c>
      <c r="G2042" s="102">
        <v>11.29</v>
      </c>
      <c r="H2042" s="102">
        <v>8.8699999999999992</v>
      </c>
      <c r="I2042" s="102"/>
      <c r="J2042" s="445"/>
      <c r="K2042" s="258">
        <f>ROUND(SUMIF('VGT-Bewegungsdaten'!B:B,A2042,'VGT-Bewegungsdaten'!D:D),3)</f>
        <v>0</v>
      </c>
      <c r="L2042" s="259">
        <f>ROUND(SUMIF('VGT-Bewegungsdaten'!B:B,$A2042,'VGT-Bewegungsdaten'!E:E),5)</f>
        <v>0</v>
      </c>
      <c r="N2042" s="298" t="s">
        <v>4918</v>
      </c>
      <c r="O2042" s="298" t="s">
        <v>4925</v>
      </c>
      <c r="P2042" s="261">
        <f>ROUND(SUMIF('AV-Bewegungsdaten'!B:B,A2042,'AV-Bewegungsdaten'!D:D),3)</f>
        <v>0</v>
      </c>
      <c r="Q2042" s="259">
        <f>ROUND(SUMIF('AV-Bewegungsdaten'!B:B,$A2042,'AV-Bewegungsdaten'!E:E),5)</f>
        <v>0</v>
      </c>
      <c r="S2042" s="444"/>
      <c r="T2042" s="444"/>
      <c r="U2042" s="261">
        <f>ROUND(SUMIF('DV-Bewegungsdaten'!B:B,A2042,'DV-Bewegungsdaten'!D:D),3)</f>
        <v>0</v>
      </c>
      <c r="V2042" s="259">
        <f>ROUND(SUMIF('DV-Bewegungsdaten'!B:B,A2042,'DV-Bewegungsdaten'!E:E),5)</f>
        <v>0</v>
      </c>
      <c r="X2042" s="444"/>
      <c r="Y2042" s="444"/>
      <c r="AK2042" s="305"/>
    </row>
    <row r="2043" spans="1:37" ht="15" customHeight="1" x14ac:dyDescent="0.25">
      <c r="A2043" s="103" t="s">
        <v>4362</v>
      </c>
      <c r="B2043" s="101" t="s">
        <v>2068</v>
      </c>
      <c r="C2043" s="101" t="s">
        <v>3992</v>
      </c>
      <c r="D2043" s="101" t="s">
        <v>4094</v>
      </c>
      <c r="E2043" s="101" t="s">
        <v>4040</v>
      </c>
      <c r="F2043" s="102">
        <v>11.06</v>
      </c>
      <c r="G2043" s="102">
        <v>11.26</v>
      </c>
      <c r="H2043" s="102">
        <v>8.85</v>
      </c>
      <c r="I2043" s="102"/>
      <c r="J2043" s="445"/>
      <c r="K2043" s="258">
        <f>ROUND(SUMIF('VGT-Bewegungsdaten'!B:B,A2043,'VGT-Bewegungsdaten'!D:D),3)</f>
        <v>0</v>
      </c>
      <c r="L2043" s="259">
        <f>ROUND(SUMIF('VGT-Bewegungsdaten'!B:B,$A2043,'VGT-Bewegungsdaten'!E:E),5)</f>
        <v>0</v>
      </c>
      <c r="N2043" s="298" t="s">
        <v>4918</v>
      </c>
      <c r="O2043" s="298" t="s">
        <v>4925</v>
      </c>
      <c r="P2043" s="261">
        <f>ROUND(SUMIF('AV-Bewegungsdaten'!B:B,A2043,'AV-Bewegungsdaten'!D:D),3)</f>
        <v>0</v>
      </c>
      <c r="Q2043" s="259">
        <f>ROUND(SUMIF('AV-Bewegungsdaten'!B:B,$A2043,'AV-Bewegungsdaten'!E:E),5)</f>
        <v>0</v>
      </c>
      <c r="S2043" s="444"/>
      <c r="T2043" s="444"/>
      <c r="U2043" s="261">
        <f>ROUND(SUMIF('DV-Bewegungsdaten'!B:B,A2043,'DV-Bewegungsdaten'!D:D),3)</f>
        <v>0</v>
      </c>
      <c r="V2043" s="259">
        <f>ROUND(SUMIF('DV-Bewegungsdaten'!B:B,A2043,'DV-Bewegungsdaten'!E:E),5)</f>
        <v>0</v>
      </c>
      <c r="X2043" s="444"/>
      <c r="Y2043" s="444"/>
      <c r="AK2043" s="305"/>
    </row>
    <row r="2044" spans="1:37" ht="15" customHeight="1" x14ac:dyDescent="0.25">
      <c r="A2044" s="103" t="s">
        <v>2277</v>
      </c>
      <c r="B2044" s="101" t="s">
        <v>2068</v>
      </c>
      <c r="C2044" s="101" t="s">
        <v>3992</v>
      </c>
      <c r="D2044" s="101" t="s">
        <v>2496</v>
      </c>
      <c r="E2044" s="101" t="s">
        <v>2446</v>
      </c>
      <c r="F2044" s="102">
        <v>10.15</v>
      </c>
      <c r="G2044" s="102">
        <v>10.35</v>
      </c>
      <c r="H2044" s="102">
        <v>8.1199999999999992</v>
      </c>
      <c r="I2044" s="102"/>
      <c r="J2044" s="445"/>
      <c r="K2044" s="258">
        <f>ROUND(SUMIF('VGT-Bewegungsdaten'!B:B,A2044,'VGT-Bewegungsdaten'!D:D),3)</f>
        <v>0</v>
      </c>
      <c r="L2044" s="259">
        <f>ROUND(SUMIF('VGT-Bewegungsdaten'!B:B,$A2044,'VGT-Bewegungsdaten'!E:E),5)</f>
        <v>0</v>
      </c>
      <c r="N2044" s="298" t="s">
        <v>4918</v>
      </c>
      <c r="O2044" s="298" t="s">
        <v>4925</v>
      </c>
      <c r="P2044" s="261">
        <f>ROUND(SUMIF('AV-Bewegungsdaten'!B:B,A2044,'AV-Bewegungsdaten'!D:D),3)</f>
        <v>0</v>
      </c>
      <c r="Q2044" s="259">
        <f>ROUND(SUMIF('AV-Bewegungsdaten'!B:B,$A2044,'AV-Bewegungsdaten'!E:E),5)</f>
        <v>0</v>
      </c>
      <c r="S2044" s="444"/>
      <c r="T2044" s="444"/>
      <c r="U2044" s="261">
        <f>ROUND(SUMIF('DV-Bewegungsdaten'!B:B,A2044,'DV-Bewegungsdaten'!D:D),3)</f>
        <v>0</v>
      </c>
      <c r="V2044" s="259">
        <f>ROUND(SUMIF('DV-Bewegungsdaten'!B:B,A2044,'DV-Bewegungsdaten'!E:E),5)</f>
        <v>0</v>
      </c>
      <c r="X2044" s="444"/>
      <c r="Y2044" s="444"/>
      <c r="AK2044" s="305"/>
    </row>
    <row r="2045" spans="1:37" ht="15" customHeight="1" x14ac:dyDescent="0.25">
      <c r="A2045" s="103" t="s">
        <v>2278</v>
      </c>
      <c r="B2045" s="101" t="s">
        <v>2068</v>
      </c>
      <c r="C2045" s="101" t="s">
        <v>4363</v>
      </c>
      <c r="D2045" s="101" t="s">
        <v>536</v>
      </c>
      <c r="E2045" s="101" t="s">
        <v>4037</v>
      </c>
      <c r="F2045" s="102">
        <v>3.78</v>
      </c>
      <c r="G2045" s="102">
        <v>3.98</v>
      </c>
      <c r="H2045" s="102">
        <v>3.02</v>
      </c>
      <c r="I2045" s="102"/>
      <c r="J2045" s="445"/>
      <c r="K2045" s="258">
        <f>ROUND(SUMIF('VGT-Bewegungsdaten'!B:B,A2045,'VGT-Bewegungsdaten'!D:D),3)</f>
        <v>0</v>
      </c>
      <c r="L2045" s="259">
        <f>ROUND(SUMIF('VGT-Bewegungsdaten'!B:B,$A2045,'VGT-Bewegungsdaten'!E:E),5)</f>
        <v>0</v>
      </c>
      <c r="N2045" s="298" t="s">
        <v>4918</v>
      </c>
      <c r="O2045" s="298" t="s">
        <v>4925</v>
      </c>
      <c r="P2045" s="261">
        <f>ROUND(SUMIF('AV-Bewegungsdaten'!B:B,A2045,'AV-Bewegungsdaten'!D:D),3)</f>
        <v>0</v>
      </c>
      <c r="Q2045" s="259">
        <f>ROUND(SUMIF('AV-Bewegungsdaten'!B:B,$A2045,'AV-Bewegungsdaten'!E:E),5)</f>
        <v>0</v>
      </c>
      <c r="S2045" s="444"/>
      <c r="T2045" s="444"/>
      <c r="U2045" s="261">
        <f>ROUND(SUMIF('DV-Bewegungsdaten'!B:B,A2045,'DV-Bewegungsdaten'!D:D),3)</f>
        <v>0</v>
      </c>
      <c r="V2045" s="259">
        <f>ROUND(SUMIF('DV-Bewegungsdaten'!B:B,A2045,'DV-Bewegungsdaten'!E:E),5)</f>
        <v>0</v>
      </c>
      <c r="X2045" s="444"/>
      <c r="Y2045" s="444"/>
      <c r="AK2045" s="305"/>
    </row>
    <row r="2046" spans="1:37" ht="15" customHeight="1" x14ac:dyDescent="0.25">
      <c r="A2046" s="103" t="s">
        <v>537</v>
      </c>
      <c r="B2046" s="101" t="s">
        <v>2068</v>
      </c>
      <c r="C2046" s="101" t="s">
        <v>4363</v>
      </c>
      <c r="D2046" s="101" t="s">
        <v>538</v>
      </c>
      <c r="E2046" s="101" t="s">
        <v>1536</v>
      </c>
      <c r="F2046" s="102">
        <v>6.7799999999999994</v>
      </c>
      <c r="G2046" s="102">
        <v>6.9799999999999995</v>
      </c>
      <c r="H2046" s="102">
        <v>5.42</v>
      </c>
      <c r="I2046" s="102"/>
      <c r="J2046" s="445"/>
      <c r="K2046" s="258">
        <f>ROUND(SUMIF('VGT-Bewegungsdaten'!B:B,A2046,'VGT-Bewegungsdaten'!D:D),3)</f>
        <v>0</v>
      </c>
      <c r="L2046" s="259">
        <f>ROUND(SUMIF('VGT-Bewegungsdaten'!B:B,$A2046,'VGT-Bewegungsdaten'!E:E),5)</f>
        <v>0</v>
      </c>
      <c r="N2046" s="298" t="s">
        <v>4918</v>
      </c>
      <c r="O2046" s="298" t="s">
        <v>4925</v>
      </c>
      <c r="P2046" s="261">
        <f>ROUND(SUMIF('AV-Bewegungsdaten'!B:B,A2046,'AV-Bewegungsdaten'!D:D),3)</f>
        <v>0</v>
      </c>
      <c r="Q2046" s="259">
        <f>ROUND(SUMIF('AV-Bewegungsdaten'!B:B,$A2046,'AV-Bewegungsdaten'!E:E),5)</f>
        <v>0</v>
      </c>
      <c r="S2046" s="444"/>
      <c r="T2046" s="444"/>
      <c r="U2046" s="261">
        <f>ROUND(SUMIF('DV-Bewegungsdaten'!B:B,A2046,'DV-Bewegungsdaten'!D:D),3)</f>
        <v>0</v>
      </c>
      <c r="V2046" s="259">
        <f>ROUND(SUMIF('DV-Bewegungsdaten'!B:B,A2046,'DV-Bewegungsdaten'!E:E),5)</f>
        <v>0</v>
      </c>
      <c r="X2046" s="444"/>
      <c r="Y2046" s="444"/>
      <c r="AK2046" s="305"/>
    </row>
    <row r="2047" spans="1:37" ht="15" customHeight="1" x14ac:dyDescent="0.25">
      <c r="A2047" s="103" t="s">
        <v>2857</v>
      </c>
      <c r="B2047" s="101" t="s">
        <v>2068</v>
      </c>
      <c r="C2047" s="101" t="s">
        <v>4363</v>
      </c>
      <c r="D2047" s="101" t="s">
        <v>2858</v>
      </c>
      <c r="E2047" s="101" t="s">
        <v>2536</v>
      </c>
      <c r="F2047" s="102">
        <v>6.75</v>
      </c>
      <c r="G2047" s="102">
        <v>6.95</v>
      </c>
      <c r="H2047" s="102">
        <v>5.4</v>
      </c>
      <c r="I2047" s="102"/>
      <c r="J2047" s="445"/>
      <c r="K2047" s="258">
        <f>ROUND(SUMIF('VGT-Bewegungsdaten'!B:B,A2047,'VGT-Bewegungsdaten'!D:D),3)</f>
        <v>0</v>
      </c>
      <c r="L2047" s="259">
        <f>ROUND(SUMIF('VGT-Bewegungsdaten'!B:B,$A2047,'VGT-Bewegungsdaten'!E:E),5)</f>
        <v>0</v>
      </c>
      <c r="N2047" s="298" t="s">
        <v>4918</v>
      </c>
      <c r="O2047" s="298" t="s">
        <v>4925</v>
      </c>
      <c r="P2047" s="261">
        <f>ROUND(SUMIF('AV-Bewegungsdaten'!B:B,A2047,'AV-Bewegungsdaten'!D:D),3)</f>
        <v>0</v>
      </c>
      <c r="Q2047" s="259">
        <f>ROUND(SUMIF('AV-Bewegungsdaten'!B:B,$A2047,'AV-Bewegungsdaten'!E:E),5)</f>
        <v>0</v>
      </c>
      <c r="S2047" s="444"/>
      <c r="T2047" s="444"/>
      <c r="U2047" s="261">
        <f>ROUND(SUMIF('DV-Bewegungsdaten'!B:B,A2047,'DV-Bewegungsdaten'!D:D),3)</f>
        <v>0</v>
      </c>
      <c r="V2047" s="259">
        <f>ROUND(SUMIF('DV-Bewegungsdaten'!B:B,A2047,'DV-Bewegungsdaten'!E:E),5)</f>
        <v>0</v>
      </c>
      <c r="X2047" s="444"/>
      <c r="Y2047" s="444"/>
      <c r="AK2047" s="305"/>
    </row>
    <row r="2048" spans="1:37" ht="15" customHeight="1" x14ac:dyDescent="0.25">
      <c r="A2048" s="103" t="s">
        <v>3600</v>
      </c>
      <c r="B2048" s="101" t="s">
        <v>2068</v>
      </c>
      <c r="C2048" s="101" t="s">
        <v>4363</v>
      </c>
      <c r="D2048" s="101" t="s">
        <v>3601</v>
      </c>
      <c r="E2048" s="101" t="s">
        <v>3279</v>
      </c>
      <c r="F2048" s="102">
        <v>6.72</v>
      </c>
      <c r="G2048" s="102">
        <v>6.92</v>
      </c>
      <c r="H2048" s="102">
        <v>5.38</v>
      </c>
      <c r="I2048" s="102"/>
      <c r="J2048" s="445"/>
      <c r="K2048" s="258">
        <f>ROUND(SUMIF('VGT-Bewegungsdaten'!B:B,A2048,'VGT-Bewegungsdaten'!D:D),3)</f>
        <v>0</v>
      </c>
      <c r="L2048" s="259">
        <f>ROUND(SUMIF('VGT-Bewegungsdaten'!B:B,$A2048,'VGT-Bewegungsdaten'!E:E),5)</f>
        <v>0</v>
      </c>
      <c r="N2048" s="298" t="s">
        <v>4918</v>
      </c>
      <c r="O2048" s="298" t="s">
        <v>4925</v>
      </c>
      <c r="P2048" s="261">
        <f>ROUND(SUMIF('AV-Bewegungsdaten'!B:B,A2048,'AV-Bewegungsdaten'!D:D),3)</f>
        <v>0</v>
      </c>
      <c r="Q2048" s="259">
        <f>ROUND(SUMIF('AV-Bewegungsdaten'!B:B,$A2048,'AV-Bewegungsdaten'!E:E),5)</f>
        <v>0</v>
      </c>
      <c r="S2048" s="444"/>
      <c r="T2048" s="444"/>
      <c r="U2048" s="261">
        <f>ROUND(SUMIF('DV-Bewegungsdaten'!B:B,A2048,'DV-Bewegungsdaten'!D:D),3)</f>
        <v>0</v>
      </c>
      <c r="V2048" s="259">
        <f>ROUND(SUMIF('DV-Bewegungsdaten'!B:B,A2048,'DV-Bewegungsdaten'!E:E),5)</f>
        <v>0</v>
      </c>
      <c r="X2048" s="444"/>
      <c r="Y2048" s="444"/>
      <c r="AK2048" s="305"/>
    </row>
    <row r="2049" spans="1:37" ht="15" customHeight="1" x14ac:dyDescent="0.25">
      <c r="A2049" s="103" t="s">
        <v>4364</v>
      </c>
      <c r="B2049" s="101" t="s">
        <v>2068</v>
      </c>
      <c r="C2049" s="101" t="s">
        <v>4363</v>
      </c>
      <c r="D2049" s="101" t="s">
        <v>4365</v>
      </c>
      <c r="E2049" s="101" t="s">
        <v>4040</v>
      </c>
      <c r="F2049" s="102">
        <v>6.6899999999999995</v>
      </c>
      <c r="G2049" s="102">
        <v>6.89</v>
      </c>
      <c r="H2049" s="102">
        <v>5.35</v>
      </c>
      <c r="I2049" s="102"/>
      <c r="J2049" s="445"/>
      <c r="K2049" s="258">
        <f>ROUND(SUMIF('VGT-Bewegungsdaten'!B:B,A2049,'VGT-Bewegungsdaten'!D:D),3)</f>
        <v>0</v>
      </c>
      <c r="L2049" s="259">
        <f>ROUND(SUMIF('VGT-Bewegungsdaten'!B:B,$A2049,'VGT-Bewegungsdaten'!E:E),5)</f>
        <v>0</v>
      </c>
      <c r="N2049" s="298" t="s">
        <v>4918</v>
      </c>
      <c r="O2049" s="298" t="s">
        <v>4925</v>
      </c>
      <c r="P2049" s="261">
        <f>ROUND(SUMIF('AV-Bewegungsdaten'!B:B,A2049,'AV-Bewegungsdaten'!D:D),3)</f>
        <v>0</v>
      </c>
      <c r="Q2049" s="259">
        <f>ROUND(SUMIF('AV-Bewegungsdaten'!B:B,$A2049,'AV-Bewegungsdaten'!E:E),5)</f>
        <v>0</v>
      </c>
      <c r="S2049" s="444"/>
      <c r="T2049" s="444"/>
      <c r="U2049" s="261">
        <f>ROUND(SUMIF('DV-Bewegungsdaten'!B:B,A2049,'DV-Bewegungsdaten'!D:D),3)</f>
        <v>0</v>
      </c>
      <c r="V2049" s="259">
        <f>ROUND(SUMIF('DV-Bewegungsdaten'!B:B,A2049,'DV-Bewegungsdaten'!E:E),5)</f>
        <v>0</v>
      </c>
      <c r="X2049" s="444"/>
      <c r="Y2049" s="444"/>
      <c r="AK2049" s="305"/>
    </row>
    <row r="2050" spans="1:37" ht="15" customHeight="1" x14ac:dyDescent="0.25">
      <c r="A2050" s="103" t="s">
        <v>7191</v>
      </c>
      <c r="B2050" s="101" t="s">
        <v>2068</v>
      </c>
      <c r="C2050" s="101" t="s">
        <v>3992</v>
      </c>
      <c r="D2050" s="101" t="s">
        <v>7192</v>
      </c>
      <c r="E2050" s="101" t="s">
        <v>6961</v>
      </c>
      <c r="F2050" s="102">
        <v>25.360000000000003</v>
      </c>
      <c r="G2050" s="102">
        <v>25.560000000000002</v>
      </c>
      <c r="H2050" s="102">
        <v>20.29</v>
      </c>
      <c r="I2050" s="102"/>
      <c r="J2050" s="445"/>
      <c r="K2050" s="258">
        <f>ROUND(SUMIF('VGT-Bewegungsdaten'!B:B,A2050,'VGT-Bewegungsdaten'!D:D),3)</f>
        <v>0</v>
      </c>
      <c r="L2050" s="259">
        <f>ROUND(SUMIF('VGT-Bewegungsdaten'!B:B,$A2050,'VGT-Bewegungsdaten'!E:E),5)</f>
        <v>0</v>
      </c>
      <c r="N2050" s="298" t="s">
        <v>4918</v>
      </c>
      <c r="O2050" s="298" t="s">
        <v>4925</v>
      </c>
      <c r="P2050" s="261">
        <f>ROUND(SUMIF('AV-Bewegungsdaten'!B:B,A2050,'AV-Bewegungsdaten'!D:D),3)</f>
        <v>0</v>
      </c>
      <c r="Q2050" s="259">
        <f>ROUND(SUMIF('AV-Bewegungsdaten'!B:B,$A2050,'AV-Bewegungsdaten'!E:E),5)</f>
        <v>0</v>
      </c>
      <c r="S2050" s="444"/>
      <c r="T2050" s="444"/>
      <c r="U2050" s="261">
        <f>ROUND(SUMIF('DV-Bewegungsdaten'!B:B,A2050,'DV-Bewegungsdaten'!D:D),3)</f>
        <v>0</v>
      </c>
      <c r="V2050" s="259">
        <f>ROUND(SUMIF('DV-Bewegungsdaten'!B:B,A2050,'DV-Bewegungsdaten'!E:E),5)</f>
        <v>0</v>
      </c>
      <c r="X2050" s="444"/>
      <c r="Y2050" s="444"/>
      <c r="AK2050" s="305"/>
    </row>
    <row r="2051" spans="1:37" ht="15" customHeight="1" x14ac:dyDescent="0.25">
      <c r="A2051" s="103" t="s">
        <v>7193</v>
      </c>
      <c r="B2051" s="101" t="s">
        <v>2068</v>
      </c>
      <c r="C2051" s="101" t="s">
        <v>3992</v>
      </c>
      <c r="D2051" s="101" t="s">
        <v>7194</v>
      </c>
      <c r="E2051" s="101" t="s">
        <v>6961</v>
      </c>
      <c r="F2051" s="102">
        <v>20.290000000000003</v>
      </c>
      <c r="G2051" s="102">
        <v>20.490000000000002</v>
      </c>
      <c r="H2051" s="102">
        <v>16.23</v>
      </c>
      <c r="I2051" s="102"/>
      <c r="J2051" s="445"/>
      <c r="K2051" s="258">
        <f>ROUND(SUMIF('VGT-Bewegungsdaten'!B:B,A2051,'VGT-Bewegungsdaten'!D:D),3)</f>
        <v>0</v>
      </c>
      <c r="L2051" s="259">
        <f>ROUND(SUMIF('VGT-Bewegungsdaten'!B:B,$A2051,'VGT-Bewegungsdaten'!E:E),5)</f>
        <v>0</v>
      </c>
      <c r="N2051" s="298" t="s">
        <v>4918</v>
      </c>
      <c r="O2051" s="298" t="s">
        <v>4925</v>
      </c>
      <c r="P2051" s="261">
        <f>ROUND(SUMIF('AV-Bewegungsdaten'!B:B,A2051,'AV-Bewegungsdaten'!D:D),3)</f>
        <v>0</v>
      </c>
      <c r="Q2051" s="259">
        <f>ROUND(SUMIF('AV-Bewegungsdaten'!B:B,$A2051,'AV-Bewegungsdaten'!E:E),5)</f>
        <v>0</v>
      </c>
      <c r="S2051" s="444"/>
      <c r="T2051" s="444"/>
      <c r="U2051" s="261">
        <f>ROUND(SUMIF('DV-Bewegungsdaten'!B:B,A2051,'DV-Bewegungsdaten'!D:D),3)</f>
        <v>0</v>
      </c>
      <c r="V2051" s="259">
        <f>ROUND(SUMIF('DV-Bewegungsdaten'!B:B,A2051,'DV-Bewegungsdaten'!E:E),5)</f>
        <v>0</v>
      </c>
      <c r="X2051" s="444"/>
      <c r="Y2051" s="444"/>
      <c r="AK2051" s="305"/>
    </row>
    <row r="2052" spans="1:37" ht="15" customHeight="1" x14ac:dyDescent="0.25">
      <c r="A2052" s="103" t="s">
        <v>2279</v>
      </c>
      <c r="B2052" s="101" t="s">
        <v>2068</v>
      </c>
      <c r="C2052" s="101" t="s">
        <v>3993</v>
      </c>
      <c r="D2052" s="101" t="s">
        <v>2442</v>
      </c>
      <c r="E2052" s="101" t="s">
        <v>2443</v>
      </c>
      <c r="F2052" s="102">
        <v>11.67</v>
      </c>
      <c r="G2052" s="102">
        <v>11.87</v>
      </c>
      <c r="H2052" s="102">
        <v>9.34</v>
      </c>
      <c r="I2052" s="102"/>
      <c r="J2052" s="445"/>
      <c r="K2052" s="258">
        <f>ROUND(SUMIF('VGT-Bewegungsdaten'!B:B,A2052,'VGT-Bewegungsdaten'!D:D),3)</f>
        <v>0</v>
      </c>
      <c r="L2052" s="259">
        <f>ROUND(SUMIF('VGT-Bewegungsdaten'!B:B,$A2052,'VGT-Bewegungsdaten'!E:E),5)</f>
        <v>0</v>
      </c>
      <c r="N2052" s="298" t="s">
        <v>4918</v>
      </c>
      <c r="O2052" s="298" t="s">
        <v>4925</v>
      </c>
      <c r="P2052" s="261">
        <f>ROUND(SUMIF('AV-Bewegungsdaten'!B:B,A2052,'AV-Bewegungsdaten'!D:D),3)</f>
        <v>0</v>
      </c>
      <c r="Q2052" s="259">
        <f>ROUND(SUMIF('AV-Bewegungsdaten'!B:B,$A2052,'AV-Bewegungsdaten'!E:E),5)</f>
        <v>0</v>
      </c>
      <c r="S2052" s="444"/>
      <c r="T2052" s="444"/>
      <c r="U2052" s="261">
        <f>ROUND(SUMIF('DV-Bewegungsdaten'!B:B,A2052,'DV-Bewegungsdaten'!D:D),3)</f>
        <v>0</v>
      </c>
      <c r="V2052" s="259">
        <f>ROUND(SUMIF('DV-Bewegungsdaten'!B:B,A2052,'DV-Bewegungsdaten'!E:E),5)</f>
        <v>0</v>
      </c>
      <c r="X2052" s="444"/>
      <c r="Y2052" s="444"/>
      <c r="AK2052" s="305"/>
    </row>
    <row r="2053" spans="1:37" ht="15" customHeight="1" x14ac:dyDescent="0.25">
      <c r="A2053" s="103" t="s">
        <v>2280</v>
      </c>
      <c r="B2053" s="101" t="s">
        <v>2068</v>
      </c>
      <c r="C2053" s="101" t="s">
        <v>3993</v>
      </c>
      <c r="D2053" s="101" t="s">
        <v>2445</v>
      </c>
      <c r="E2053" s="101" t="s">
        <v>2446</v>
      </c>
      <c r="F2053" s="102">
        <v>13.67</v>
      </c>
      <c r="G2053" s="102">
        <v>13.87</v>
      </c>
      <c r="H2053" s="102">
        <v>10.94</v>
      </c>
      <c r="I2053" s="102"/>
      <c r="J2053" s="445"/>
      <c r="K2053" s="258">
        <f>ROUND(SUMIF('VGT-Bewegungsdaten'!B:B,A2053,'VGT-Bewegungsdaten'!D:D),3)</f>
        <v>0</v>
      </c>
      <c r="L2053" s="259">
        <f>ROUND(SUMIF('VGT-Bewegungsdaten'!B:B,$A2053,'VGT-Bewegungsdaten'!E:E),5)</f>
        <v>0</v>
      </c>
      <c r="N2053" s="298" t="s">
        <v>4918</v>
      </c>
      <c r="O2053" s="298" t="s">
        <v>4925</v>
      </c>
      <c r="P2053" s="261">
        <f>ROUND(SUMIF('AV-Bewegungsdaten'!B:B,A2053,'AV-Bewegungsdaten'!D:D),3)</f>
        <v>0</v>
      </c>
      <c r="Q2053" s="259">
        <f>ROUND(SUMIF('AV-Bewegungsdaten'!B:B,$A2053,'AV-Bewegungsdaten'!E:E),5)</f>
        <v>0</v>
      </c>
      <c r="S2053" s="444"/>
      <c r="T2053" s="444"/>
      <c r="U2053" s="261">
        <f>ROUND(SUMIF('DV-Bewegungsdaten'!B:B,A2053,'DV-Bewegungsdaten'!D:D),3)</f>
        <v>0</v>
      </c>
      <c r="V2053" s="259">
        <f>ROUND(SUMIF('DV-Bewegungsdaten'!B:B,A2053,'DV-Bewegungsdaten'!E:E),5)</f>
        <v>0</v>
      </c>
      <c r="X2053" s="444"/>
      <c r="Y2053" s="444"/>
      <c r="AK2053" s="305"/>
    </row>
    <row r="2054" spans="1:37" ht="15" customHeight="1" x14ac:dyDescent="0.25">
      <c r="A2054" s="103" t="s">
        <v>539</v>
      </c>
      <c r="B2054" s="101" t="s">
        <v>2068</v>
      </c>
      <c r="C2054" s="101" t="s">
        <v>3993</v>
      </c>
      <c r="D2054" s="101" t="s">
        <v>1</v>
      </c>
      <c r="E2054" s="101" t="s">
        <v>1533</v>
      </c>
      <c r="F2054" s="102">
        <v>14.67</v>
      </c>
      <c r="G2054" s="102">
        <v>14.87</v>
      </c>
      <c r="H2054" s="102">
        <v>11.74</v>
      </c>
      <c r="I2054" s="102"/>
      <c r="J2054" s="445"/>
      <c r="K2054" s="258">
        <f>ROUND(SUMIF('VGT-Bewegungsdaten'!B:B,A2054,'VGT-Bewegungsdaten'!D:D),3)</f>
        <v>0</v>
      </c>
      <c r="L2054" s="259">
        <f>ROUND(SUMIF('VGT-Bewegungsdaten'!B:B,$A2054,'VGT-Bewegungsdaten'!E:E),5)</f>
        <v>0</v>
      </c>
      <c r="N2054" s="298" t="s">
        <v>4918</v>
      </c>
      <c r="O2054" s="298" t="s">
        <v>4925</v>
      </c>
      <c r="P2054" s="261">
        <f>ROUND(SUMIF('AV-Bewegungsdaten'!B:B,A2054,'AV-Bewegungsdaten'!D:D),3)</f>
        <v>0</v>
      </c>
      <c r="Q2054" s="259">
        <f>ROUND(SUMIF('AV-Bewegungsdaten'!B:B,$A2054,'AV-Bewegungsdaten'!E:E),5)</f>
        <v>0</v>
      </c>
      <c r="S2054" s="444"/>
      <c r="T2054" s="444"/>
      <c r="U2054" s="261">
        <f>ROUND(SUMIF('DV-Bewegungsdaten'!B:B,A2054,'DV-Bewegungsdaten'!D:D),3)</f>
        <v>0</v>
      </c>
      <c r="V2054" s="259">
        <f>ROUND(SUMIF('DV-Bewegungsdaten'!B:B,A2054,'DV-Bewegungsdaten'!E:E),5)</f>
        <v>0</v>
      </c>
      <c r="X2054" s="444"/>
      <c r="Y2054" s="444"/>
      <c r="AK2054" s="305"/>
    </row>
    <row r="2055" spans="1:37" ht="15" customHeight="1" x14ac:dyDescent="0.25">
      <c r="A2055" s="103" t="s">
        <v>540</v>
      </c>
      <c r="B2055" s="101" t="s">
        <v>2068</v>
      </c>
      <c r="C2055" s="101" t="s">
        <v>3993</v>
      </c>
      <c r="D2055" s="101" t="s">
        <v>3</v>
      </c>
      <c r="E2055" s="101" t="s">
        <v>1536</v>
      </c>
      <c r="F2055" s="102">
        <v>14.67</v>
      </c>
      <c r="G2055" s="102">
        <v>14.87</v>
      </c>
      <c r="H2055" s="102">
        <v>11.74</v>
      </c>
      <c r="I2055" s="102"/>
      <c r="J2055" s="445"/>
      <c r="K2055" s="258">
        <f>ROUND(SUMIF('VGT-Bewegungsdaten'!B:B,A2055,'VGT-Bewegungsdaten'!D:D),3)</f>
        <v>0</v>
      </c>
      <c r="L2055" s="259">
        <f>ROUND(SUMIF('VGT-Bewegungsdaten'!B:B,$A2055,'VGT-Bewegungsdaten'!E:E),5)</f>
        <v>0</v>
      </c>
      <c r="N2055" s="298" t="s">
        <v>4918</v>
      </c>
      <c r="O2055" s="298" t="s">
        <v>4925</v>
      </c>
      <c r="P2055" s="261">
        <f>ROUND(SUMIF('AV-Bewegungsdaten'!B:B,A2055,'AV-Bewegungsdaten'!D:D),3)</f>
        <v>0</v>
      </c>
      <c r="Q2055" s="259">
        <f>ROUND(SUMIF('AV-Bewegungsdaten'!B:B,$A2055,'AV-Bewegungsdaten'!E:E),5)</f>
        <v>0</v>
      </c>
      <c r="S2055" s="444"/>
      <c r="T2055" s="444"/>
      <c r="U2055" s="261">
        <f>ROUND(SUMIF('DV-Bewegungsdaten'!B:B,A2055,'DV-Bewegungsdaten'!D:D),3)</f>
        <v>0</v>
      </c>
      <c r="V2055" s="259">
        <f>ROUND(SUMIF('DV-Bewegungsdaten'!B:B,A2055,'DV-Bewegungsdaten'!E:E),5)</f>
        <v>0</v>
      </c>
      <c r="X2055" s="444"/>
      <c r="Y2055" s="444"/>
      <c r="AK2055" s="305"/>
    </row>
    <row r="2056" spans="1:37" ht="15" customHeight="1" x14ac:dyDescent="0.25">
      <c r="A2056" s="103" t="s">
        <v>2859</v>
      </c>
      <c r="B2056" s="101" t="s">
        <v>2068</v>
      </c>
      <c r="C2056" s="101" t="s">
        <v>3993</v>
      </c>
      <c r="D2056" s="101" t="s">
        <v>2652</v>
      </c>
      <c r="E2056" s="101" t="s">
        <v>2536</v>
      </c>
      <c r="F2056" s="102">
        <v>14.64</v>
      </c>
      <c r="G2056" s="102">
        <v>14.84</v>
      </c>
      <c r="H2056" s="102">
        <v>11.71</v>
      </c>
      <c r="I2056" s="102"/>
      <c r="J2056" s="445"/>
      <c r="K2056" s="258">
        <f>ROUND(SUMIF('VGT-Bewegungsdaten'!B:B,A2056,'VGT-Bewegungsdaten'!D:D),3)</f>
        <v>0</v>
      </c>
      <c r="L2056" s="259">
        <f>ROUND(SUMIF('VGT-Bewegungsdaten'!B:B,$A2056,'VGT-Bewegungsdaten'!E:E),5)</f>
        <v>0</v>
      </c>
      <c r="N2056" s="298" t="s">
        <v>4918</v>
      </c>
      <c r="O2056" s="298" t="s">
        <v>4925</v>
      </c>
      <c r="P2056" s="261">
        <f>ROUND(SUMIF('AV-Bewegungsdaten'!B:B,A2056,'AV-Bewegungsdaten'!D:D),3)</f>
        <v>0</v>
      </c>
      <c r="Q2056" s="259">
        <f>ROUND(SUMIF('AV-Bewegungsdaten'!B:B,$A2056,'AV-Bewegungsdaten'!E:E),5)</f>
        <v>0</v>
      </c>
      <c r="S2056" s="444"/>
      <c r="T2056" s="444"/>
      <c r="U2056" s="261">
        <f>ROUND(SUMIF('DV-Bewegungsdaten'!B:B,A2056,'DV-Bewegungsdaten'!D:D),3)</f>
        <v>0</v>
      </c>
      <c r="V2056" s="259">
        <f>ROUND(SUMIF('DV-Bewegungsdaten'!B:B,A2056,'DV-Bewegungsdaten'!E:E),5)</f>
        <v>0</v>
      </c>
      <c r="X2056" s="444"/>
      <c r="Y2056" s="444"/>
      <c r="AK2056" s="305"/>
    </row>
    <row r="2057" spans="1:37" ht="15" customHeight="1" x14ac:dyDescent="0.25">
      <c r="A2057" s="103" t="s">
        <v>3602</v>
      </c>
      <c r="B2057" s="101" t="s">
        <v>2068</v>
      </c>
      <c r="C2057" s="101" t="s">
        <v>3993</v>
      </c>
      <c r="D2057" s="101" t="s">
        <v>3395</v>
      </c>
      <c r="E2057" s="101" t="s">
        <v>3279</v>
      </c>
      <c r="F2057" s="102">
        <v>14.61</v>
      </c>
      <c r="G2057" s="102">
        <v>14.809999999999999</v>
      </c>
      <c r="H2057" s="102">
        <v>11.69</v>
      </c>
      <c r="I2057" s="102"/>
      <c r="J2057" s="445"/>
      <c r="K2057" s="258">
        <f>ROUND(SUMIF('VGT-Bewegungsdaten'!B:B,A2057,'VGT-Bewegungsdaten'!D:D),3)</f>
        <v>0</v>
      </c>
      <c r="L2057" s="259">
        <f>ROUND(SUMIF('VGT-Bewegungsdaten'!B:B,$A2057,'VGT-Bewegungsdaten'!E:E),5)</f>
        <v>0</v>
      </c>
      <c r="N2057" s="298" t="s">
        <v>4918</v>
      </c>
      <c r="O2057" s="298" t="s">
        <v>4925</v>
      </c>
      <c r="P2057" s="261">
        <f>ROUND(SUMIF('AV-Bewegungsdaten'!B:B,A2057,'AV-Bewegungsdaten'!D:D),3)</f>
        <v>0</v>
      </c>
      <c r="Q2057" s="259">
        <f>ROUND(SUMIF('AV-Bewegungsdaten'!B:B,$A2057,'AV-Bewegungsdaten'!E:E),5)</f>
        <v>0</v>
      </c>
      <c r="S2057" s="444"/>
      <c r="T2057" s="444"/>
      <c r="U2057" s="261">
        <f>ROUND(SUMIF('DV-Bewegungsdaten'!B:B,A2057,'DV-Bewegungsdaten'!D:D),3)</f>
        <v>0</v>
      </c>
      <c r="V2057" s="259">
        <f>ROUND(SUMIF('DV-Bewegungsdaten'!B:B,A2057,'DV-Bewegungsdaten'!E:E),5)</f>
        <v>0</v>
      </c>
      <c r="X2057" s="444"/>
      <c r="Y2057" s="444"/>
      <c r="AK2057" s="305"/>
    </row>
    <row r="2058" spans="1:37" ht="15" customHeight="1" x14ac:dyDescent="0.25">
      <c r="A2058" s="103" t="s">
        <v>4366</v>
      </c>
      <c r="B2058" s="101" t="s">
        <v>2068</v>
      </c>
      <c r="C2058" s="101" t="s">
        <v>3993</v>
      </c>
      <c r="D2058" s="101" t="s">
        <v>4157</v>
      </c>
      <c r="E2058" s="101" t="s">
        <v>4040</v>
      </c>
      <c r="F2058" s="102">
        <v>14.58</v>
      </c>
      <c r="G2058" s="102">
        <v>14.78</v>
      </c>
      <c r="H2058" s="102">
        <v>11.66</v>
      </c>
      <c r="I2058" s="102"/>
      <c r="J2058" s="445"/>
      <c r="K2058" s="258">
        <f>ROUND(SUMIF('VGT-Bewegungsdaten'!B:B,A2058,'VGT-Bewegungsdaten'!D:D),3)</f>
        <v>0</v>
      </c>
      <c r="L2058" s="259">
        <f>ROUND(SUMIF('VGT-Bewegungsdaten'!B:B,$A2058,'VGT-Bewegungsdaten'!E:E),5)</f>
        <v>0</v>
      </c>
      <c r="N2058" s="298" t="s">
        <v>4918</v>
      </c>
      <c r="O2058" s="298" t="s">
        <v>4925</v>
      </c>
      <c r="P2058" s="261">
        <f>ROUND(SUMIF('AV-Bewegungsdaten'!B:B,A2058,'AV-Bewegungsdaten'!D:D),3)</f>
        <v>0</v>
      </c>
      <c r="Q2058" s="259">
        <f>ROUND(SUMIF('AV-Bewegungsdaten'!B:B,$A2058,'AV-Bewegungsdaten'!E:E),5)</f>
        <v>0</v>
      </c>
      <c r="S2058" s="444"/>
      <c r="T2058" s="444"/>
      <c r="U2058" s="261">
        <f>ROUND(SUMIF('DV-Bewegungsdaten'!B:B,A2058,'DV-Bewegungsdaten'!D:D),3)</f>
        <v>0</v>
      </c>
      <c r="V2058" s="259">
        <f>ROUND(SUMIF('DV-Bewegungsdaten'!B:B,A2058,'DV-Bewegungsdaten'!E:E),5)</f>
        <v>0</v>
      </c>
      <c r="X2058" s="444"/>
      <c r="Y2058" s="444"/>
      <c r="AK2058" s="305"/>
    </row>
    <row r="2059" spans="1:37" ht="15" customHeight="1" x14ac:dyDescent="0.25">
      <c r="A2059" s="103" t="s">
        <v>2318</v>
      </c>
      <c r="B2059" s="101" t="s">
        <v>2068</v>
      </c>
      <c r="C2059" s="101" t="s">
        <v>3993</v>
      </c>
      <c r="D2059" s="101" t="s">
        <v>5</v>
      </c>
      <c r="E2059" s="101" t="s">
        <v>2443</v>
      </c>
      <c r="F2059" s="102">
        <v>12.67</v>
      </c>
      <c r="G2059" s="102">
        <v>12.87</v>
      </c>
      <c r="H2059" s="102">
        <v>10.14</v>
      </c>
      <c r="I2059" s="102"/>
      <c r="J2059" s="445"/>
      <c r="K2059" s="258">
        <f>ROUND(SUMIF('VGT-Bewegungsdaten'!B:B,A2059,'VGT-Bewegungsdaten'!D:D),3)</f>
        <v>0</v>
      </c>
      <c r="L2059" s="259">
        <f>ROUND(SUMIF('VGT-Bewegungsdaten'!B:B,$A2059,'VGT-Bewegungsdaten'!E:E),5)</f>
        <v>0</v>
      </c>
      <c r="N2059" s="298" t="s">
        <v>4918</v>
      </c>
      <c r="O2059" s="298" t="s">
        <v>4925</v>
      </c>
      <c r="P2059" s="261">
        <f>ROUND(SUMIF('AV-Bewegungsdaten'!B:B,A2059,'AV-Bewegungsdaten'!D:D),3)</f>
        <v>0</v>
      </c>
      <c r="Q2059" s="259">
        <f>ROUND(SUMIF('AV-Bewegungsdaten'!B:B,$A2059,'AV-Bewegungsdaten'!E:E),5)</f>
        <v>0</v>
      </c>
      <c r="S2059" s="444"/>
      <c r="T2059" s="444"/>
      <c r="U2059" s="261">
        <f>ROUND(SUMIF('DV-Bewegungsdaten'!B:B,A2059,'DV-Bewegungsdaten'!D:D),3)</f>
        <v>0</v>
      </c>
      <c r="V2059" s="259">
        <f>ROUND(SUMIF('DV-Bewegungsdaten'!B:B,A2059,'DV-Bewegungsdaten'!E:E),5)</f>
        <v>0</v>
      </c>
      <c r="X2059" s="444"/>
      <c r="Y2059" s="444"/>
      <c r="AK2059" s="305"/>
    </row>
    <row r="2060" spans="1:37" ht="15" customHeight="1" x14ac:dyDescent="0.25">
      <c r="A2060" s="103" t="s">
        <v>2319</v>
      </c>
      <c r="B2060" s="101" t="s">
        <v>2068</v>
      </c>
      <c r="C2060" s="101" t="s">
        <v>3993</v>
      </c>
      <c r="D2060" s="101" t="s">
        <v>7</v>
      </c>
      <c r="E2060" s="101" t="s">
        <v>2446</v>
      </c>
      <c r="F2060" s="102">
        <v>14.67</v>
      </c>
      <c r="G2060" s="102">
        <v>14.87</v>
      </c>
      <c r="H2060" s="102">
        <v>11.74</v>
      </c>
      <c r="I2060" s="102"/>
      <c r="J2060" s="445"/>
      <c r="K2060" s="258">
        <f>ROUND(SUMIF('VGT-Bewegungsdaten'!B:B,A2060,'VGT-Bewegungsdaten'!D:D),3)</f>
        <v>0</v>
      </c>
      <c r="L2060" s="259">
        <f>ROUND(SUMIF('VGT-Bewegungsdaten'!B:B,$A2060,'VGT-Bewegungsdaten'!E:E),5)</f>
        <v>0</v>
      </c>
      <c r="N2060" s="298" t="s">
        <v>4918</v>
      </c>
      <c r="O2060" s="298" t="s">
        <v>4925</v>
      </c>
      <c r="P2060" s="261">
        <f>ROUND(SUMIF('AV-Bewegungsdaten'!B:B,A2060,'AV-Bewegungsdaten'!D:D),3)</f>
        <v>0</v>
      </c>
      <c r="Q2060" s="259">
        <f>ROUND(SUMIF('AV-Bewegungsdaten'!B:B,$A2060,'AV-Bewegungsdaten'!E:E),5)</f>
        <v>0</v>
      </c>
      <c r="S2060" s="444"/>
      <c r="T2060" s="444"/>
      <c r="U2060" s="261">
        <f>ROUND(SUMIF('DV-Bewegungsdaten'!B:B,A2060,'DV-Bewegungsdaten'!D:D),3)</f>
        <v>0</v>
      </c>
      <c r="V2060" s="259">
        <f>ROUND(SUMIF('DV-Bewegungsdaten'!B:B,A2060,'DV-Bewegungsdaten'!E:E),5)</f>
        <v>0</v>
      </c>
      <c r="X2060" s="444"/>
      <c r="Y2060" s="444"/>
      <c r="AK2060" s="305"/>
    </row>
    <row r="2061" spans="1:37" ht="15" customHeight="1" x14ac:dyDescent="0.25">
      <c r="A2061" s="103" t="s">
        <v>2320</v>
      </c>
      <c r="B2061" s="101" t="s">
        <v>2068</v>
      </c>
      <c r="C2061" s="101" t="s">
        <v>3993</v>
      </c>
      <c r="D2061" s="101" t="s">
        <v>9</v>
      </c>
      <c r="E2061" s="101" t="s">
        <v>1533</v>
      </c>
      <c r="F2061" s="102">
        <v>15.67</v>
      </c>
      <c r="G2061" s="102">
        <v>15.87</v>
      </c>
      <c r="H2061" s="102">
        <v>12.54</v>
      </c>
      <c r="I2061" s="102"/>
      <c r="J2061" s="445"/>
      <c r="K2061" s="258">
        <f>ROUND(SUMIF('VGT-Bewegungsdaten'!B:B,A2061,'VGT-Bewegungsdaten'!D:D),3)</f>
        <v>0</v>
      </c>
      <c r="L2061" s="259">
        <f>ROUND(SUMIF('VGT-Bewegungsdaten'!B:B,$A2061,'VGT-Bewegungsdaten'!E:E),5)</f>
        <v>0</v>
      </c>
      <c r="N2061" s="298" t="s">
        <v>4918</v>
      </c>
      <c r="O2061" s="298" t="s">
        <v>4925</v>
      </c>
      <c r="P2061" s="261">
        <f>ROUND(SUMIF('AV-Bewegungsdaten'!B:B,A2061,'AV-Bewegungsdaten'!D:D),3)</f>
        <v>0</v>
      </c>
      <c r="Q2061" s="259">
        <f>ROUND(SUMIF('AV-Bewegungsdaten'!B:B,$A2061,'AV-Bewegungsdaten'!E:E),5)</f>
        <v>0</v>
      </c>
      <c r="S2061" s="444"/>
      <c r="T2061" s="444"/>
      <c r="U2061" s="261">
        <f>ROUND(SUMIF('DV-Bewegungsdaten'!B:B,A2061,'DV-Bewegungsdaten'!D:D),3)</f>
        <v>0</v>
      </c>
      <c r="V2061" s="259">
        <f>ROUND(SUMIF('DV-Bewegungsdaten'!B:B,A2061,'DV-Bewegungsdaten'!E:E),5)</f>
        <v>0</v>
      </c>
      <c r="X2061" s="444"/>
      <c r="Y2061" s="444"/>
      <c r="AK2061" s="305"/>
    </row>
    <row r="2062" spans="1:37" ht="15" customHeight="1" x14ac:dyDescent="0.25">
      <c r="A2062" s="103" t="s">
        <v>2321</v>
      </c>
      <c r="B2062" s="101" t="s">
        <v>2068</v>
      </c>
      <c r="C2062" s="101" t="s">
        <v>3993</v>
      </c>
      <c r="D2062" s="101" t="s">
        <v>11</v>
      </c>
      <c r="E2062" s="101" t="s">
        <v>1536</v>
      </c>
      <c r="F2062" s="102">
        <v>15.67</v>
      </c>
      <c r="G2062" s="102">
        <v>15.87</v>
      </c>
      <c r="H2062" s="102">
        <v>12.54</v>
      </c>
      <c r="I2062" s="102"/>
      <c r="J2062" s="445"/>
      <c r="K2062" s="258">
        <f>ROUND(SUMIF('VGT-Bewegungsdaten'!B:B,A2062,'VGT-Bewegungsdaten'!D:D),3)</f>
        <v>0</v>
      </c>
      <c r="L2062" s="259">
        <f>ROUND(SUMIF('VGT-Bewegungsdaten'!B:B,$A2062,'VGT-Bewegungsdaten'!E:E),5)</f>
        <v>0</v>
      </c>
      <c r="N2062" s="298" t="s">
        <v>4918</v>
      </c>
      <c r="O2062" s="298" t="s">
        <v>4925</v>
      </c>
      <c r="P2062" s="261">
        <f>ROUND(SUMIF('AV-Bewegungsdaten'!B:B,A2062,'AV-Bewegungsdaten'!D:D),3)</f>
        <v>0</v>
      </c>
      <c r="Q2062" s="259">
        <f>ROUND(SUMIF('AV-Bewegungsdaten'!B:B,$A2062,'AV-Bewegungsdaten'!E:E),5)</f>
        <v>0</v>
      </c>
      <c r="S2062" s="444"/>
      <c r="T2062" s="444"/>
      <c r="U2062" s="261">
        <f>ROUND(SUMIF('DV-Bewegungsdaten'!B:B,A2062,'DV-Bewegungsdaten'!D:D),3)</f>
        <v>0</v>
      </c>
      <c r="V2062" s="259">
        <f>ROUND(SUMIF('DV-Bewegungsdaten'!B:B,A2062,'DV-Bewegungsdaten'!E:E),5)</f>
        <v>0</v>
      </c>
      <c r="X2062" s="444"/>
      <c r="Y2062" s="444"/>
      <c r="AK2062" s="305"/>
    </row>
    <row r="2063" spans="1:37" ht="15" customHeight="1" x14ac:dyDescent="0.25">
      <c r="A2063" s="103" t="s">
        <v>2860</v>
      </c>
      <c r="B2063" s="101" t="s">
        <v>2068</v>
      </c>
      <c r="C2063" s="101" t="s">
        <v>3993</v>
      </c>
      <c r="D2063" s="101" t="s">
        <v>2654</v>
      </c>
      <c r="E2063" s="101" t="s">
        <v>2536</v>
      </c>
      <c r="F2063" s="102">
        <v>15.64</v>
      </c>
      <c r="G2063" s="102">
        <v>15.84</v>
      </c>
      <c r="H2063" s="102">
        <v>12.51</v>
      </c>
      <c r="I2063" s="102"/>
      <c r="J2063" s="445"/>
      <c r="K2063" s="258">
        <f>ROUND(SUMIF('VGT-Bewegungsdaten'!B:B,A2063,'VGT-Bewegungsdaten'!D:D),3)</f>
        <v>0</v>
      </c>
      <c r="L2063" s="259">
        <f>ROUND(SUMIF('VGT-Bewegungsdaten'!B:B,$A2063,'VGT-Bewegungsdaten'!E:E),5)</f>
        <v>0</v>
      </c>
      <c r="N2063" s="298" t="s">
        <v>4918</v>
      </c>
      <c r="O2063" s="298" t="s">
        <v>4925</v>
      </c>
      <c r="P2063" s="261">
        <f>ROUND(SUMIF('AV-Bewegungsdaten'!B:B,A2063,'AV-Bewegungsdaten'!D:D),3)</f>
        <v>0</v>
      </c>
      <c r="Q2063" s="259">
        <f>ROUND(SUMIF('AV-Bewegungsdaten'!B:B,$A2063,'AV-Bewegungsdaten'!E:E),5)</f>
        <v>0</v>
      </c>
      <c r="S2063" s="444"/>
      <c r="T2063" s="444"/>
      <c r="U2063" s="261">
        <f>ROUND(SUMIF('DV-Bewegungsdaten'!B:B,A2063,'DV-Bewegungsdaten'!D:D),3)</f>
        <v>0</v>
      </c>
      <c r="V2063" s="259">
        <f>ROUND(SUMIF('DV-Bewegungsdaten'!B:B,A2063,'DV-Bewegungsdaten'!E:E),5)</f>
        <v>0</v>
      </c>
      <c r="X2063" s="444"/>
      <c r="Y2063" s="444"/>
      <c r="AK2063" s="305"/>
    </row>
    <row r="2064" spans="1:37" ht="15" customHeight="1" x14ac:dyDescent="0.25">
      <c r="A2064" s="103" t="s">
        <v>3603</v>
      </c>
      <c r="B2064" s="101" t="s">
        <v>2068</v>
      </c>
      <c r="C2064" s="101" t="s">
        <v>3993</v>
      </c>
      <c r="D2064" s="101" t="s">
        <v>3397</v>
      </c>
      <c r="E2064" s="101" t="s">
        <v>3279</v>
      </c>
      <c r="F2064" s="102">
        <v>15.61</v>
      </c>
      <c r="G2064" s="102">
        <v>15.809999999999999</v>
      </c>
      <c r="H2064" s="102">
        <v>12.49</v>
      </c>
      <c r="I2064" s="102"/>
      <c r="J2064" s="445"/>
      <c r="K2064" s="258">
        <f>ROUND(SUMIF('VGT-Bewegungsdaten'!B:B,A2064,'VGT-Bewegungsdaten'!D:D),3)</f>
        <v>0</v>
      </c>
      <c r="L2064" s="259">
        <f>ROUND(SUMIF('VGT-Bewegungsdaten'!B:B,$A2064,'VGT-Bewegungsdaten'!E:E),5)</f>
        <v>0</v>
      </c>
      <c r="N2064" s="298" t="s">
        <v>4918</v>
      </c>
      <c r="O2064" s="298" t="s">
        <v>4925</v>
      </c>
      <c r="P2064" s="261">
        <f>ROUND(SUMIF('AV-Bewegungsdaten'!B:B,A2064,'AV-Bewegungsdaten'!D:D),3)</f>
        <v>0</v>
      </c>
      <c r="Q2064" s="259">
        <f>ROUND(SUMIF('AV-Bewegungsdaten'!B:B,$A2064,'AV-Bewegungsdaten'!E:E),5)</f>
        <v>0</v>
      </c>
      <c r="S2064" s="444"/>
      <c r="T2064" s="444"/>
      <c r="U2064" s="261">
        <f>ROUND(SUMIF('DV-Bewegungsdaten'!B:B,A2064,'DV-Bewegungsdaten'!D:D),3)</f>
        <v>0</v>
      </c>
      <c r="V2064" s="259">
        <f>ROUND(SUMIF('DV-Bewegungsdaten'!B:B,A2064,'DV-Bewegungsdaten'!E:E),5)</f>
        <v>0</v>
      </c>
      <c r="X2064" s="444"/>
      <c r="Y2064" s="444"/>
      <c r="AK2064" s="305"/>
    </row>
    <row r="2065" spans="1:37" ht="15" customHeight="1" x14ac:dyDescent="0.25">
      <c r="A2065" s="103" t="s">
        <v>4367</v>
      </c>
      <c r="B2065" s="101" t="s">
        <v>2068</v>
      </c>
      <c r="C2065" s="101" t="s">
        <v>3993</v>
      </c>
      <c r="D2065" s="101" t="s">
        <v>4159</v>
      </c>
      <c r="E2065" s="101" t="s">
        <v>4040</v>
      </c>
      <c r="F2065" s="102">
        <v>15.58</v>
      </c>
      <c r="G2065" s="102">
        <v>15.78</v>
      </c>
      <c r="H2065" s="102">
        <v>12.46</v>
      </c>
      <c r="I2065" s="102"/>
      <c r="J2065" s="445"/>
      <c r="K2065" s="258">
        <f>ROUND(SUMIF('VGT-Bewegungsdaten'!B:B,A2065,'VGT-Bewegungsdaten'!D:D),3)</f>
        <v>0</v>
      </c>
      <c r="L2065" s="259">
        <f>ROUND(SUMIF('VGT-Bewegungsdaten'!B:B,$A2065,'VGT-Bewegungsdaten'!E:E),5)</f>
        <v>0</v>
      </c>
      <c r="N2065" s="298" t="s">
        <v>4918</v>
      </c>
      <c r="O2065" s="298" t="s">
        <v>4925</v>
      </c>
      <c r="P2065" s="261">
        <f>ROUND(SUMIF('AV-Bewegungsdaten'!B:B,A2065,'AV-Bewegungsdaten'!D:D),3)</f>
        <v>0</v>
      </c>
      <c r="Q2065" s="259">
        <f>ROUND(SUMIF('AV-Bewegungsdaten'!B:B,$A2065,'AV-Bewegungsdaten'!E:E),5)</f>
        <v>0</v>
      </c>
      <c r="S2065" s="444"/>
      <c r="T2065" s="444"/>
      <c r="U2065" s="261">
        <f>ROUND(SUMIF('DV-Bewegungsdaten'!B:B,A2065,'DV-Bewegungsdaten'!D:D),3)</f>
        <v>0</v>
      </c>
      <c r="V2065" s="259">
        <f>ROUND(SUMIF('DV-Bewegungsdaten'!B:B,A2065,'DV-Bewegungsdaten'!E:E),5)</f>
        <v>0</v>
      </c>
      <c r="X2065" s="444"/>
      <c r="Y2065" s="444"/>
      <c r="AK2065" s="305"/>
    </row>
    <row r="2066" spans="1:37" ht="15" customHeight="1" x14ac:dyDescent="0.25">
      <c r="A2066" s="103" t="s">
        <v>7113</v>
      </c>
      <c r="B2066" s="101" t="s">
        <v>2068</v>
      </c>
      <c r="C2066" s="101" t="s">
        <v>3993</v>
      </c>
      <c r="D2066" s="101" t="s">
        <v>7085</v>
      </c>
      <c r="E2066" s="101" t="s">
        <v>6372</v>
      </c>
      <c r="F2066" s="102">
        <v>15.44</v>
      </c>
      <c r="G2066" s="102">
        <v>15.639999999999999</v>
      </c>
      <c r="H2066" s="102">
        <v>12.35</v>
      </c>
      <c r="I2066" s="102"/>
      <c r="J2066" s="445"/>
      <c r="K2066" s="258">
        <f>ROUND(SUMIF('VGT-Bewegungsdaten'!B:B,A2066,'VGT-Bewegungsdaten'!D:D),3)</f>
        <v>0</v>
      </c>
      <c r="L2066" s="259">
        <f>ROUND(SUMIF('VGT-Bewegungsdaten'!B:B,$A2066,'VGT-Bewegungsdaten'!E:E),5)</f>
        <v>0</v>
      </c>
      <c r="N2066" s="298" t="s">
        <v>4918</v>
      </c>
      <c r="O2066" s="298" t="s">
        <v>4925</v>
      </c>
      <c r="P2066" s="261">
        <f>ROUND(SUMIF('AV-Bewegungsdaten'!B:B,A2066,'AV-Bewegungsdaten'!D:D),3)</f>
        <v>0</v>
      </c>
      <c r="Q2066" s="259">
        <f>ROUND(SUMIF('AV-Bewegungsdaten'!B:B,$A2066,'AV-Bewegungsdaten'!E:E),5)</f>
        <v>0</v>
      </c>
      <c r="S2066" s="444"/>
      <c r="T2066" s="444"/>
      <c r="U2066" s="261">
        <f>ROUND(SUMIF('DV-Bewegungsdaten'!B:B,A2066,'DV-Bewegungsdaten'!D:D),3)</f>
        <v>0</v>
      </c>
      <c r="V2066" s="259">
        <f>ROUND(SUMIF('DV-Bewegungsdaten'!B:B,A2066,'DV-Bewegungsdaten'!E:E),5)</f>
        <v>0</v>
      </c>
      <c r="X2066" s="444"/>
      <c r="Y2066" s="444"/>
      <c r="AK2066" s="305"/>
    </row>
    <row r="2067" spans="1:37" ht="15" customHeight="1" x14ac:dyDescent="0.25">
      <c r="A2067" s="103" t="s">
        <v>2281</v>
      </c>
      <c r="B2067" s="101" t="s">
        <v>2068</v>
      </c>
      <c r="C2067" s="101" t="s">
        <v>3993</v>
      </c>
      <c r="D2067" s="101" t="s">
        <v>2448</v>
      </c>
      <c r="E2067" s="101" t="s">
        <v>2443</v>
      </c>
      <c r="F2067" s="102">
        <v>17.670000000000002</v>
      </c>
      <c r="G2067" s="102">
        <v>17.87</v>
      </c>
      <c r="H2067" s="102">
        <v>14.14</v>
      </c>
      <c r="I2067" s="102"/>
      <c r="J2067" s="445"/>
      <c r="K2067" s="258">
        <f>ROUND(SUMIF('VGT-Bewegungsdaten'!B:B,A2067,'VGT-Bewegungsdaten'!D:D),3)</f>
        <v>0</v>
      </c>
      <c r="L2067" s="259">
        <f>ROUND(SUMIF('VGT-Bewegungsdaten'!B:B,$A2067,'VGT-Bewegungsdaten'!E:E),5)</f>
        <v>0</v>
      </c>
      <c r="N2067" s="298" t="s">
        <v>4918</v>
      </c>
      <c r="O2067" s="298" t="s">
        <v>4925</v>
      </c>
      <c r="P2067" s="261">
        <f>ROUND(SUMIF('AV-Bewegungsdaten'!B:B,A2067,'AV-Bewegungsdaten'!D:D),3)</f>
        <v>0</v>
      </c>
      <c r="Q2067" s="259">
        <f>ROUND(SUMIF('AV-Bewegungsdaten'!B:B,$A2067,'AV-Bewegungsdaten'!E:E),5)</f>
        <v>0</v>
      </c>
      <c r="S2067" s="444"/>
      <c r="T2067" s="444"/>
      <c r="U2067" s="261">
        <f>ROUND(SUMIF('DV-Bewegungsdaten'!B:B,A2067,'DV-Bewegungsdaten'!D:D),3)</f>
        <v>0</v>
      </c>
      <c r="V2067" s="259">
        <f>ROUND(SUMIF('DV-Bewegungsdaten'!B:B,A2067,'DV-Bewegungsdaten'!E:E),5)</f>
        <v>0</v>
      </c>
      <c r="X2067" s="444"/>
      <c r="Y2067" s="444"/>
      <c r="AK2067" s="305"/>
    </row>
    <row r="2068" spans="1:37" ht="15" customHeight="1" x14ac:dyDescent="0.25">
      <c r="A2068" s="103" t="s">
        <v>2282</v>
      </c>
      <c r="B2068" s="101" t="s">
        <v>2068</v>
      </c>
      <c r="C2068" s="101" t="s">
        <v>3993</v>
      </c>
      <c r="D2068" s="101" t="s">
        <v>12</v>
      </c>
      <c r="E2068" s="101" t="s">
        <v>2446</v>
      </c>
      <c r="F2068" s="102">
        <v>19.670000000000002</v>
      </c>
      <c r="G2068" s="102">
        <v>19.87</v>
      </c>
      <c r="H2068" s="102">
        <v>15.74</v>
      </c>
      <c r="I2068" s="102"/>
      <c r="J2068" s="445"/>
      <c r="K2068" s="258">
        <f>ROUND(SUMIF('VGT-Bewegungsdaten'!B:B,A2068,'VGT-Bewegungsdaten'!D:D),3)</f>
        <v>0</v>
      </c>
      <c r="L2068" s="259">
        <f>ROUND(SUMIF('VGT-Bewegungsdaten'!B:B,$A2068,'VGT-Bewegungsdaten'!E:E),5)</f>
        <v>0</v>
      </c>
      <c r="N2068" s="298" t="s">
        <v>4918</v>
      </c>
      <c r="O2068" s="298" t="s">
        <v>4925</v>
      </c>
      <c r="P2068" s="261">
        <f>ROUND(SUMIF('AV-Bewegungsdaten'!B:B,A2068,'AV-Bewegungsdaten'!D:D),3)</f>
        <v>0</v>
      </c>
      <c r="Q2068" s="259">
        <f>ROUND(SUMIF('AV-Bewegungsdaten'!B:B,$A2068,'AV-Bewegungsdaten'!E:E),5)</f>
        <v>0</v>
      </c>
      <c r="S2068" s="444"/>
      <c r="T2068" s="444"/>
      <c r="U2068" s="261">
        <f>ROUND(SUMIF('DV-Bewegungsdaten'!B:B,A2068,'DV-Bewegungsdaten'!D:D),3)</f>
        <v>0</v>
      </c>
      <c r="V2068" s="259">
        <f>ROUND(SUMIF('DV-Bewegungsdaten'!B:B,A2068,'DV-Bewegungsdaten'!E:E),5)</f>
        <v>0</v>
      </c>
      <c r="X2068" s="444"/>
      <c r="Y2068" s="444"/>
      <c r="AK2068" s="305"/>
    </row>
    <row r="2069" spans="1:37" ht="15" customHeight="1" x14ac:dyDescent="0.25">
      <c r="A2069" s="103" t="s">
        <v>2322</v>
      </c>
      <c r="B2069" s="101" t="s">
        <v>2068</v>
      </c>
      <c r="C2069" s="101" t="s">
        <v>3993</v>
      </c>
      <c r="D2069" s="101" t="s">
        <v>14</v>
      </c>
      <c r="E2069" s="101" t="s">
        <v>1533</v>
      </c>
      <c r="F2069" s="102">
        <v>20.67</v>
      </c>
      <c r="G2069" s="102">
        <v>20.87</v>
      </c>
      <c r="H2069" s="102">
        <v>16.54</v>
      </c>
      <c r="I2069" s="102"/>
      <c r="J2069" s="445"/>
      <c r="K2069" s="258">
        <f>ROUND(SUMIF('VGT-Bewegungsdaten'!B:B,A2069,'VGT-Bewegungsdaten'!D:D),3)</f>
        <v>0</v>
      </c>
      <c r="L2069" s="259">
        <f>ROUND(SUMIF('VGT-Bewegungsdaten'!B:B,$A2069,'VGT-Bewegungsdaten'!E:E),5)</f>
        <v>0</v>
      </c>
      <c r="N2069" s="298" t="s">
        <v>4918</v>
      </c>
      <c r="O2069" s="298" t="s">
        <v>4925</v>
      </c>
      <c r="P2069" s="261">
        <f>ROUND(SUMIF('AV-Bewegungsdaten'!B:B,A2069,'AV-Bewegungsdaten'!D:D),3)</f>
        <v>0</v>
      </c>
      <c r="Q2069" s="259">
        <f>ROUND(SUMIF('AV-Bewegungsdaten'!B:B,$A2069,'AV-Bewegungsdaten'!E:E),5)</f>
        <v>0</v>
      </c>
      <c r="S2069" s="444"/>
      <c r="T2069" s="444"/>
      <c r="U2069" s="261">
        <f>ROUND(SUMIF('DV-Bewegungsdaten'!B:B,A2069,'DV-Bewegungsdaten'!D:D),3)</f>
        <v>0</v>
      </c>
      <c r="V2069" s="259">
        <f>ROUND(SUMIF('DV-Bewegungsdaten'!B:B,A2069,'DV-Bewegungsdaten'!E:E),5)</f>
        <v>0</v>
      </c>
      <c r="X2069" s="444"/>
      <c r="Y2069" s="444"/>
      <c r="AK2069" s="305"/>
    </row>
    <row r="2070" spans="1:37" ht="15" customHeight="1" x14ac:dyDescent="0.25">
      <c r="A2070" s="103" t="s">
        <v>2323</v>
      </c>
      <c r="B2070" s="101" t="s">
        <v>2068</v>
      </c>
      <c r="C2070" s="101" t="s">
        <v>3993</v>
      </c>
      <c r="D2070" s="101" t="s">
        <v>16</v>
      </c>
      <c r="E2070" s="101" t="s">
        <v>1536</v>
      </c>
      <c r="F2070" s="102">
        <v>20.67</v>
      </c>
      <c r="G2070" s="102">
        <v>20.87</v>
      </c>
      <c r="H2070" s="102">
        <v>16.54</v>
      </c>
      <c r="I2070" s="102"/>
      <c r="J2070" s="445"/>
      <c r="K2070" s="258">
        <f>ROUND(SUMIF('VGT-Bewegungsdaten'!B:B,A2070,'VGT-Bewegungsdaten'!D:D),3)</f>
        <v>0</v>
      </c>
      <c r="L2070" s="259">
        <f>ROUND(SUMIF('VGT-Bewegungsdaten'!B:B,$A2070,'VGT-Bewegungsdaten'!E:E),5)</f>
        <v>0</v>
      </c>
      <c r="N2070" s="298" t="s">
        <v>4918</v>
      </c>
      <c r="O2070" s="298" t="s">
        <v>4925</v>
      </c>
      <c r="P2070" s="261">
        <f>ROUND(SUMIF('AV-Bewegungsdaten'!B:B,A2070,'AV-Bewegungsdaten'!D:D),3)</f>
        <v>0</v>
      </c>
      <c r="Q2070" s="259">
        <f>ROUND(SUMIF('AV-Bewegungsdaten'!B:B,$A2070,'AV-Bewegungsdaten'!E:E),5)</f>
        <v>0</v>
      </c>
      <c r="S2070" s="444"/>
      <c r="T2070" s="444"/>
      <c r="U2070" s="261">
        <f>ROUND(SUMIF('DV-Bewegungsdaten'!B:B,A2070,'DV-Bewegungsdaten'!D:D),3)</f>
        <v>0</v>
      </c>
      <c r="V2070" s="259">
        <f>ROUND(SUMIF('DV-Bewegungsdaten'!B:B,A2070,'DV-Bewegungsdaten'!E:E),5)</f>
        <v>0</v>
      </c>
      <c r="X2070" s="444"/>
      <c r="Y2070" s="444"/>
      <c r="AK2070" s="305"/>
    </row>
    <row r="2071" spans="1:37" ht="15" customHeight="1" x14ac:dyDescent="0.25">
      <c r="A2071" s="103" t="s">
        <v>2861</v>
      </c>
      <c r="B2071" s="101" t="s">
        <v>2068</v>
      </c>
      <c r="C2071" s="101" t="s">
        <v>3993</v>
      </c>
      <c r="D2071" s="101" t="s">
        <v>2656</v>
      </c>
      <c r="E2071" s="101" t="s">
        <v>2536</v>
      </c>
      <c r="F2071" s="102">
        <v>20.64</v>
      </c>
      <c r="G2071" s="102">
        <v>20.84</v>
      </c>
      <c r="H2071" s="102">
        <v>16.510000000000002</v>
      </c>
      <c r="I2071" s="102"/>
      <c r="J2071" s="445"/>
      <c r="K2071" s="258">
        <f>ROUND(SUMIF('VGT-Bewegungsdaten'!B:B,A2071,'VGT-Bewegungsdaten'!D:D),3)</f>
        <v>0</v>
      </c>
      <c r="L2071" s="259">
        <f>ROUND(SUMIF('VGT-Bewegungsdaten'!B:B,$A2071,'VGT-Bewegungsdaten'!E:E),5)</f>
        <v>0</v>
      </c>
      <c r="N2071" s="298" t="s">
        <v>4918</v>
      </c>
      <c r="O2071" s="298" t="s">
        <v>4925</v>
      </c>
      <c r="P2071" s="261">
        <f>ROUND(SUMIF('AV-Bewegungsdaten'!B:B,A2071,'AV-Bewegungsdaten'!D:D),3)</f>
        <v>0</v>
      </c>
      <c r="Q2071" s="259">
        <f>ROUND(SUMIF('AV-Bewegungsdaten'!B:B,$A2071,'AV-Bewegungsdaten'!E:E),5)</f>
        <v>0</v>
      </c>
      <c r="S2071" s="444"/>
      <c r="T2071" s="444"/>
      <c r="U2071" s="261">
        <f>ROUND(SUMIF('DV-Bewegungsdaten'!B:B,A2071,'DV-Bewegungsdaten'!D:D),3)</f>
        <v>0</v>
      </c>
      <c r="V2071" s="259">
        <f>ROUND(SUMIF('DV-Bewegungsdaten'!B:B,A2071,'DV-Bewegungsdaten'!E:E),5)</f>
        <v>0</v>
      </c>
      <c r="X2071" s="444"/>
      <c r="Y2071" s="444"/>
      <c r="AK2071" s="305"/>
    </row>
    <row r="2072" spans="1:37" ht="15" customHeight="1" x14ac:dyDescent="0.25">
      <c r="A2072" s="103" t="s">
        <v>3604</v>
      </c>
      <c r="B2072" s="101" t="s">
        <v>2068</v>
      </c>
      <c r="C2072" s="101" t="s">
        <v>3993</v>
      </c>
      <c r="D2072" s="101" t="s">
        <v>3399</v>
      </c>
      <c r="E2072" s="101" t="s">
        <v>3279</v>
      </c>
      <c r="F2072" s="102">
        <v>20.61</v>
      </c>
      <c r="G2072" s="102">
        <v>20.81</v>
      </c>
      <c r="H2072" s="102">
        <v>16.489999999999998</v>
      </c>
      <c r="I2072" s="102"/>
      <c r="J2072" s="445"/>
      <c r="K2072" s="258">
        <f>ROUND(SUMIF('VGT-Bewegungsdaten'!B:B,A2072,'VGT-Bewegungsdaten'!D:D),3)</f>
        <v>0</v>
      </c>
      <c r="L2072" s="259">
        <f>ROUND(SUMIF('VGT-Bewegungsdaten'!B:B,$A2072,'VGT-Bewegungsdaten'!E:E),5)</f>
        <v>0</v>
      </c>
      <c r="N2072" s="298" t="s">
        <v>4918</v>
      </c>
      <c r="O2072" s="298" t="s">
        <v>4925</v>
      </c>
      <c r="P2072" s="261">
        <f>ROUND(SUMIF('AV-Bewegungsdaten'!B:B,A2072,'AV-Bewegungsdaten'!D:D),3)</f>
        <v>0</v>
      </c>
      <c r="Q2072" s="259">
        <f>ROUND(SUMIF('AV-Bewegungsdaten'!B:B,$A2072,'AV-Bewegungsdaten'!E:E),5)</f>
        <v>0</v>
      </c>
      <c r="S2072" s="444"/>
      <c r="T2072" s="444"/>
      <c r="U2072" s="261">
        <f>ROUND(SUMIF('DV-Bewegungsdaten'!B:B,A2072,'DV-Bewegungsdaten'!D:D),3)</f>
        <v>0</v>
      </c>
      <c r="V2072" s="259">
        <f>ROUND(SUMIF('DV-Bewegungsdaten'!B:B,A2072,'DV-Bewegungsdaten'!E:E),5)</f>
        <v>0</v>
      </c>
      <c r="X2072" s="444"/>
      <c r="Y2072" s="444"/>
      <c r="AK2072" s="305"/>
    </row>
    <row r="2073" spans="1:37" ht="15" customHeight="1" x14ac:dyDescent="0.25">
      <c r="A2073" s="103" t="s">
        <v>4368</v>
      </c>
      <c r="B2073" s="101" t="s">
        <v>2068</v>
      </c>
      <c r="C2073" s="101" t="s">
        <v>3993</v>
      </c>
      <c r="D2073" s="101" t="s">
        <v>4161</v>
      </c>
      <c r="E2073" s="101" t="s">
        <v>4040</v>
      </c>
      <c r="F2073" s="102">
        <v>20.58</v>
      </c>
      <c r="G2073" s="102">
        <v>20.779999999999998</v>
      </c>
      <c r="H2073" s="102">
        <v>16.46</v>
      </c>
      <c r="I2073" s="102"/>
      <c r="J2073" s="445"/>
      <c r="K2073" s="258">
        <f>ROUND(SUMIF('VGT-Bewegungsdaten'!B:B,A2073,'VGT-Bewegungsdaten'!D:D),3)</f>
        <v>0</v>
      </c>
      <c r="L2073" s="259">
        <f>ROUND(SUMIF('VGT-Bewegungsdaten'!B:B,$A2073,'VGT-Bewegungsdaten'!E:E),5)</f>
        <v>0</v>
      </c>
      <c r="N2073" s="298" t="s">
        <v>4918</v>
      </c>
      <c r="O2073" s="298" t="s">
        <v>4925</v>
      </c>
      <c r="P2073" s="261">
        <f>ROUND(SUMIF('AV-Bewegungsdaten'!B:B,A2073,'AV-Bewegungsdaten'!D:D),3)</f>
        <v>0</v>
      </c>
      <c r="Q2073" s="259">
        <f>ROUND(SUMIF('AV-Bewegungsdaten'!B:B,$A2073,'AV-Bewegungsdaten'!E:E),5)</f>
        <v>0</v>
      </c>
      <c r="S2073" s="444"/>
      <c r="T2073" s="444"/>
      <c r="U2073" s="261">
        <f>ROUND(SUMIF('DV-Bewegungsdaten'!B:B,A2073,'DV-Bewegungsdaten'!D:D),3)</f>
        <v>0</v>
      </c>
      <c r="V2073" s="259">
        <f>ROUND(SUMIF('DV-Bewegungsdaten'!B:B,A2073,'DV-Bewegungsdaten'!E:E),5)</f>
        <v>0</v>
      </c>
      <c r="X2073" s="444"/>
      <c r="Y2073" s="444"/>
      <c r="AK2073" s="305"/>
    </row>
    <row r="2074" spans="1:37" ht="15" customHeight="1" x14ac:dyDescent="0.25">
      <c r="A2074" s="103" t="s">
        <v>2324</v>
      </c>
      <c r="B2074" s="101" t="s">
        <v>2068</v>
      </c>
      <c r="C2074" s="101" t="s">
        <v>3993</v>
      </c>
      <c r="D2074" s="101" t="s">
        <v>18</v>
      </c>
      <c r="E2074" s="101" t="s">
        <v>2443</v>
      </c>
      <c r="F2074" s="102">
        <v>18.670000000000002</v>
      </c>
      <c r="G2074" s="102">
        <v>18.87</v>
      </c>
      <c r="H2074" s="102">
        <v>14.94</v>
      </c>
      <c r="I2074" s="102"/>
      <c r="J2074" s="445"/>
      <c r="K2074" s="258">
        <f>ROUND(SUMIF('VGT-Bewegungsdaten'!B:B,A2074,'VGT-Bewegungsdaten'!D:D),3)</f>
        <v>0</v>
      </c>
      <c r="L2074" s="259">
        <f>ROUND(SUMIF('VGT-Bewegungsdaten'!B:B,$A2074,'VGT-Bewegungsdaten'!E:E),5)</f>
        <v>0</v>
      </c>
      <c r="N2074" s="298" t="s">
        <v>4918</v>
      </c>
      <c r="O2074" s="298" t="s">
        <v>4925</v>
      </c>
      <c r="P2074" s="261">
        <f>ROUND(SUMIF('AV-Bewegungsdaten'!B:B,A2074,'AV-Bewegungsdaten'!D:D),3)</f>
        <v>0</v>
      </c>
      <c r="Q2074" s="259">
        <f>ROUND(SUMIF('AV-Bewegungsdaten'!B:B,$A2074,'AV-Bewegungsdaten'!E:E),5)</f>
        <v>0</v>
      </c>
      <c r="S2074" s="444"/>
      <c r="T2074" s="444"/>
      <c r="U2074" s="261">
        <f>ROUND(SUMIF('DV-Bewegungsdaten'!B:B,A2074,'DV-Bewegungsdaten'!D:D),3)</f>
        <v>0</v>
      </c>
      <c r="V2074" s="259">
        <f>ROUND(SUMIF('DV-Bewegungsdaten'!B:B,A2074,'DV-Bewegungsdaten'!E:E),5)</f>
        <v>0</v>
      </c>
      <c r="X2074" s="444"/>
      <c r="Y2074" s="444"/>
      <c r="AK2074" s="305"/>
    </row>
    <row r="2075" spans="1:37" ht="15" customHeight="1" x14ac:dyDescent="0.25">
      <c r="A2075" s="103" t="s">
        <v>2325</v>
      </c>
      <c r="B2075" s="101" t="s">
        <v>2068</v>
      </c>
      <c r="C2075" s="101" t="s">
        <v>3993</v>
      </c>
      <c r="D2075" s="101" t="s">
        <v>20</v>
      </c>
      <c r="E2075" s="101" t="s">
        <v>2446</v>
      </c>
      <c r="F2075" s="102">
        <v>20.67</v>
      </c>
      <c r="G2075" s="102">
        <v>20.87</v>
      </c>
      <c r="H2075" s="102">
        <v>16.54</v>
      </c>
      <c r="I2075" s="102"/>
      <c r="J2075" s="445"/>
      <c r="K2075" s="258">
        <f>ROUND(SUMIF('VGT-Bewegungsdaten'!B:B,A2075,'VGT-Bewegungsdaten'!D:D),3)</f>
        <v>0</v>
      </c>
      <c r="L2075" s="259">
        <f>ROUND(SUMIF('VGT-Bewegungsdaten'!B:B,$A2075,'VGT-Bewegungsdaten'!E:E),5)</f>
        <v>0</v>
      </c>
      <c r="N2075" s="298" t="s">
        <v>4918</v>
      </c>
      <c r="O2075" s="298" t="s">
        <v>4925</v>
      </c>
      <c r="P2075" s="261">
        <f>ROUND(SUMIF('AV-Bewegungsdaten'!B:B,A2075,'AV-Bewegungsdaten'!D:D),3)</f>
        <v>0</v>
      </c>
      <c r="Q2075" s="259">
        <f>ROUND(SUMIF('AV-Bewegungsdaten'!B:B,$A2075,'AV-Bewegungsdaten'!E:E),5)</f>
        <v>0</v>
      </c>
      <c r="S2075" s="444"/>
      <c r="T2075" s="444"/>
      <c r="U2075" s="261">
        <f>ROUND(SUMIF('DV-Bewegungsdaten'!B:B,A2075,'DV-Bewegungsdaten'!D:D),3)</f>
        <v>0</v>
      </c>
      <c r="V2075" s="259">
        <f>ROUND(SUMIF('DV-Bewegungsdaten'!B:B,A2075,'DV-Bewegungsdaten'!E:E),5)</f>
        <v>0</v>
      </c>
      <c r="X2075" s="444"/>
      <c r="Y2075" s="444"/>
      <c r="AK2075" s="305"/>
    </row>
    <row r="2076" spans="1:37" ht="15" customHeight="1" x14ac:dyDescent="0.25">
      <c r="A2076" s="103" t="s">
        <v>2326</v>
      </c>
      <c r="B2076" s="101" t="s">
        <v>2068</v>
      </c>
      <c r="C2076" s="101" t="s">
        <v>3993</v>
      </c>
      <c r="D2076" s="101" t="s">
        <v>22</v>
      </c>
      <c r="E2076" s="101" t="s">
        <v>1533</v>
      </c>
      <c r="F2076" s="102">
        <v>21.67</v>
      </c>
      <c r="G2076" s="102">
        <v>21.87</v>
      </c>
      <c r="H2076" s="102">
        <v>17.34</v>
      </c>
      <c r="I2076" s="102"/>
      <c r="J2076" s="445"/>
      <c r="K2076" s="258">
        <f>ROUND(SUMIF('VGT-Bewegungsdaten'!B:B,A2076,'VGT-Bewegungsdaten'!D:D),3)</f>
        <v>0</v>
      </c>
      <c r="L2076" s="259">
        <f>ROUND(SUMIF('VGT-Bewegungsdaten'!B:B,$A2076,'VGT-Bewegungsdaten'!E:E),5)</f>
        <v>0</v>
      </c>
      <c r="N2076" s="298" t="s">
        <v>4918</v>
      </c>
      <c r="O2076" s="298" t="s">
        <v>4925</v>
      </c>
      <c r="P2076" s="261">
        <f>ROUND(SUMIF('AV-Bewegungsdaten'!B:B,A2076,'AV-Bewegungsdaten'!D:D),3)</f>
        <v>0</v>
      </c>
      <c r="Q2076" s="259">
        <f>ROUND(SUMIF('AV-Bewegungsdaten'!B:B,$A2076,'AV-Bewegungsdaten'!E:E),5)</f>
        <v>0</v>
      </c>
      <c r="S2076" s="444"/>
      <c r="T2076" s="444"/>
      <c r="U2076" s="261">
        <f>ROUND(SUMIF('DV-Bewegungsdaten'!B:B,A2076,'DV-Bewegungsdaten'!D:D),3)</f>
        <v>0</v>
      </c>
      <c r="V2076" s="259">
        <f>ROUND(SUMIF('DV-Bewegungsdaten'!B:B,A2076,'DV-Bewegungsdaten'!E:E),5)</f>
        <v>0</v>
      </c>
      <c r="X2076" s="444"/>
      <c r="Y2076" s="444"/>
      <c r="AK2076" s="305"/>
    </row>
    <row r="2077" spans="1:37" ht="15" customHeight="1" x14ac:dyDescent="0.25">
      <c r="A2077" s="103" t="s">
        <v>2327</v>
      </c>
      <c r="B2077" s="101" t="s">
        <v>2068</v>
      </c>
      <c r="C2077" s="101" t="s">
        <v>3993</v>
      </c>
      <c r="D2077" s="101" t="s">
        <v>24</v>
      </c>
      <c r="E2077" s="101" t="s">
        <v>1536</v>
      </c>
      <c r="F2077" s="102">
        <v>21.67</v>
      </c>
      <c r="G2077" s="102">
        <v>21.87</v>
      </c>
      <c r="H2077" s="102">
        <v>17.34</v>
      </c>
      <c r="I2077" s="102"/>
      <c r="J2077" s="445"/>
      <c r="K2077" s="258">
        <f>ROUND(SUMIF('VGT-Bewegungsdaten'!B:B,A2077,'VGT-Bewegungsdaten'!D:D),3)</f>
        <v>0</v>
      </c>
      <c r="L2077" s="259">
        <f>ROUND(SUMIF('VGT-Bewegungsdaten'!B:B,$A2077,'VGT-Bewegungsdaten'!E:E),5)</f>
        <v>0</v>
      </c>
      <c r="N2077" s="298" t="s">
        <v>4918</v>
      </c>
      <c r="O2077" s="298" t="s">
        <v>4925</v>
      </c>
      <c r="P2077" s="261">
        <f>ROUND(SUMIF('AV-Bewegungsdaten'!B:B,A2077,'AV-Bewegungsdaten'!D:D),3)</f>
        <v>0</v>
      </c>
      <c r="Q2077" s="259">
        <f>ROUND(SUMIF('AV-Bewegungsdaten'!B:B,$A2077,'AV-Bewegungsdaten'!E:E),5)</f>
        <v>0</v>
      </c>
      <c r="S2077" s="444"/>
      <c r="T2077" s="444"/>
      <c r="U2077" s="261">
        <f>ROUND(SUMIF('DV-Bewegungsdaten'!B:B,A2077,'DV-Bewegungsdaten'!D:D),3)</f>
        <v>0</v>
      </c>
      <c r="V2077" s="259">
        <f>ROUND(SUMIF('DV-Bewegungsdaten'!B:B,A2077,'DV-Bewegungsdaten'!E:E),5)</f>
        <v>0</v>
      </c>
      <c r="X2077" s="444"/>
      <c r="Y2077" s="444"/>
      <c r="AK2077" s="305"/>
    </row>
    <row r="2078" spans="1:37" ht="15" customHeight="1" x14ac:dyDescent="0.25">
      <c r="A2078" s="103" t="s">
        <v>2862</v>
      </c>
      <c r="B2078" s="101" t="s">
        <v>2068</v>
      </c>
      <c r="C2078" s="101" t="s">
        <v>3993</v>
      </c>
      <c r="D2078" s="101" t="s">
        <v>2658</v>
      </c>
      <c r="E2078" s="101" t="s">
        <v>2536</v>
      </c>
      <c r="F2078" s="102">
        <v>21.64</v>
      </c>
      <c r="G2078" s="102">
        <v>21.84</v>
      </c>
      <c r="H2078" s="102">
        <v>17.309999999999999</v>
      </c>
      <c r="I2078" s="102"/>
      <c r="J2078" s="445"/>
      <c r="K2078" s="258">
        <f>ROUND(SUMIF('VGT-Bewegungsdaten'!B:B,A2078,'VGT-Bewegungsdaten'!D:D),3)</f>
        <v>0</v>
      </c>
      <c r="L2078" s="259">
        <f>ROUND(SUMIF('VGT-Bewegungsdaten'!B:B,$A2078,'VGT-Bewegungsdaten'!E:E),5)</f>
        <v>0</v>
      </c>
      <c r="N2078" s="298" t="s">
        <v>4918</v>
      </c>
      <c r="O2078" s="298" t="s">
        <v>4925</v>
      </c>
      <c r="P2078" s="261">
        <f>ROUND(SUMIF('AV-Bewegungsdaten'!B:B,A2078,'AV-Bewegungsdaten'!D:D),3)</f>
        <v>0</v>
      </c>
      <c r="Q2078" s="259">
        <f>ROUND(SUMIF('AV-Bewegungsdaten'!B:B,$A2078,'AV-Bewegungsdaten'!E:E),5)</f>
        <v>0</v>
      </c>
      <c r="S2078" s="444"/>
      <c r="T2078" s="444"/>
      <c r="U2078" s="261">
        <f>ROUND(SUMIF('DV-Bewegungsdaten'!B:B,A2078,'DV-Bewegungsdaten'!D:D),3)</f>
        <v>0</v>
      </c>
      <c r="V2078" s="259">
        <f>ROUND(SUMIF('DV-Bewegungsdaten'!B:B,A2078,'DV-Bewegungsdaten'!E:E),5)</f>
        <v>0</v>
      </c>
      <c r="X2078" s="444"/>
      <c r="Y2078" s="444"/>
      <c r="AK2078" s="305"/>
    </row>
    <row r="2079" spans="1:37" ht="15" customHeight="1" x14ac:dyDescent="0.25">
      <c r="A2079" s="103" t="s">
        <v>3605</v>
      </c>
      <c r="B2079" s="101" t="s">
        <v>2068</v>
      </c>
      <c r="C2079" s="101" t="s">
        <v>3993</v>
      </c>
      <c r="D2079" s="101" t="s">
        <v>3401</v>
      </c>
      <c r="E2079" s="101" t="s">
        <v>3279</v>
      </c>
      <c r="F2079" s="102">
        <v>21.61</v>
      </c>
      <c r="G2079" s="102">
        <v>21.81</v>
      </c>
      <c r="H2079" s="102">
        <v>17.29</v>
      </c>
      <c r="I2079" s="102"/>
      <c r="J2079" s="445"/>
      <c r="K2079" s="258">
        <f>ROUND(SUMIF('VGT-Bewegungsdaten'!B:B,A2079,'VGT-Bewegungsdaten'!D:D),3)</f>
        <v>0</v>
      </c>
      <c r="L2079" s="259">
        <f>ROUND(SUMIF('VGT-Bewegungsdaten'!B:B,$A2079,'VGT-Bewegungsdaten'!E:E),5)</f>
        <v>0</v>
      </c>
      <c r="N2079" s="298" t="s">
        <v>4918</v>
      </c>
      <c r="O2079" s="298" t="s">
        <v>4925</v>
      </c>
      <c r="P2079" s="261">
        <f>ROUND(SUMIF('AV-Bewegungsdaten'!B:B,A2079,'AV-Bewegungsdaten'!D:D),3)</f>
        <v>0</v>
      </c>
      <c r="Q2079" s="259">
        <f>ROUND(SUMIF('AV-Bewegungsdaten'!B:B,$A2079,'AV-Bewegungsdaten'!E:E),5)</f>
        <v>0</v>
      </c>
      <c r="S2079" s="444"/>
      <c r="T2079" s="444"/>
      <c r="U2079" s="261">
        <f>ROUND(SUMIF('DV-Bewegungsdaten'!B:B,A2079,'DV-Bewegungsdaten'!D:D),3)</f>
        <v>0</v>
      </c>
      <c r="V2079" s="259">
        <f>ROUND(SUMIF('DV-Bewegungsdaten'!B:B,A2079,'DV-Bewegungsdaten'!E:E),5)</f>
        <v>0</v>
      </c>
      <c r="X2079" s="444"/>
      <c r="Y2079" s="444"/>
      <c r="AK2079" s="305"/>
    </row>
    <row r="2080" spans="1:37" ht="15" customHeight="1" x14ac:dyDescent="0.25">
      <c r="A2080" s="103" t="s">
        <v>4369</v>
      </c>
      <c r="B2080" s="101" t="s">
        <v>2068</v>
      </c>
      <c r="C2080" s="101" t="s">
        <v>3993</v>
      </c>
      <c r="D2080" s="101" t="s">
        <v>4163</v>
      </c>
      <c r="E2080" s="101" t="s">
        <v>4040</v>
      </c>
      <c r="F2080" s="102">
        <v>21.58</v>
      </c>
      <c r="G2080" s="102">
        <v>21.779999999999998</v>
      </c>
      <c r="H2080" s="102">
        <v>17.260000000000002</v>
      </c>
      <c r="I2080" s="102"/>
      <c r="J2080" s="445"/>
      <c r="K2080" s="258">
        <f>ROUND(SUMIF('VGT-Bewegungsdaten'!B:B,A2080,'VGT-Bewegungsdaten'!D:D),3)</f>
        <v>0</v>
      </c>
      <c r="L2080" s="259">
        <f>ROUND(SUMIF('VGT-Bewegungsdaten'!B:B,$A2080,'VGT-Bewegungsdaten'!E:E),5)</f>
        <v>0</v>
      </c>
      <c r="N2080" s="298" t="s">
        <v>4918</v>
      </c>
      <c r="O2080" s="298" t="s">
        <v>4925</v>
      </c>
      <c r="P2080" s="261">
        <f>ROUND(SUMIF('AV-Bewegungsdaten'!B:B,A2080,'AV-Bewegungsdaten'!D:D),3)</f>
        <v>0</v>
      </c>
      <c r="Q2080" s="259">
        <f>ROUND(SUMIF('AV-Bewegungsdaten'!B:B,$A2080,'AV-Bewegungsdaten'!E:E),5)</f>
        <v>0</v>
      </c>
      <c r="S2080" s="444"/>
      <c r="T2080" s="444"/>
      <c r="U2080" s="261">
        <f>ROUND(SUMIF('DV-Bewegungsdaten'!B:B,A2080,'DV-Bewegungsdaten'!D:D),3)</f>
        <v>0</v>
      </c>
      <c r="V2080" s="259">
        <f>ROUND(SUMIF('DV-Bewegungsdaten'!B:B,A2080,'DV-Bewegungsdaten'!E:E),5)</f>
        <v>0</v>
      </c>
      <c r="X2080" s="444"/>
      <c r="Y2080" s="444"/>
      <c r="AK2080" s="305"/>
    </row>
    <row r="2081" spans="1:37" ht="15" customHeight="1" x14ac:dyDescent="0.25">
      <c r="A2081" s="103" t="s">
        <v>2328</v>
      </c>
      <c r="B2081" s="101" t="s">
        <v>2068</v>
      </c>
      <c r="C2081" s="101" t="s">
        <v>3993</v>
      </c>
      <c r="D2081" s="101" t="s">
        <v>1556</v>
      </c>
      <c r="E2081" s="101" t="s">
        <v>2443</v>
      </c>
      <c r="F2081" s="102">
        <v>18.670000000000002</v>
      </c>
      <c r="G2081" s="102">
        <v>18.87</v>
      </c>
      <c r="H2081" s="102">
        <v>14.94</v>
      </c>
      <c r="I2081" s="102"/>
      <c r="J2081" s="445"/>
      <c r="K2081" s="258">
        <f>ROUND(SUMIF('VGT-Bewegungsdaten'!B:B,A2081,'VGT-Bewegungsdaten'!D:D),3)</f>
        <v>0</v>
      </c>
      <c r="L2081" s="259">
        <f>ROUND(SUMIF('VGT-Bewegungsdaten'!B:B,$A2081,'VGT-Bewegungsdaten'!E:E),5)</f>
        <v>0</v>
      </c>
      <c r="N2081" s="298" t="s">
        <v>4918</v>
      </c>
      <c r="O2081" s="298" t="s">
        <v>4925</v>
      </c>
      <c r="P2081" s="261">
        <f>ROUND(SUMIF('AV-Bewegungsdaten'!B:B,A2081,'AV-Bewegungsdaten'!D:D),3)</f>
        <v>0</v>
      </c>
      <c r="Q2081" s="259">
        <f>ROUND(SUMIF('AV-Bewegungsdaten'!B:B,$A2081,'AV-Bewegungsdaten'!E:E),5)</f>
        <v>0</v>
      </c>
      <c r="S2081" s="444"/>
      <c r="T2081" s="444"/>
      <c r="U2081" s="261">
        <f>ROUND(SUMIF('DV-Bewegungsdaten'!B:B,A2081,'DV-Bewegungsdaten'!D:D),3)</f>
        <v>0</v>
      </c>
      <c r="V2081" s="259">
        <f>ROUND(SUMIF('DV-Bewegungsdaten'!B:B,A2081,'DV-Bewegungsdaten'!E:E),5)</f>
        <v>0</v>
      </c>
      <c r="X2081" s="444"/>
      <c r="Y2081" s="444"/>
      <c r="AK2081" s="305"/>
    </row>
    <row r="2082" spans="1:37" ht="15" customHeight="1" x14ac:dyDescent="0.25">
      <c r="A2082" s="103" t="s">
        <v>2329</v>
      </c>
      <c r="B2082" s="101" t="s">
        <v>2068</v>
      </c>
      <c r="C2082" s="101" t="s">
        <v>3993</v>
      </c>
      <c r="D2082" s="101" t="s">
        <v>27</v>
      </c>
      <c r="E2082" s="101" t="s">
        <v>2446</v>
      </c>
      <c r="F2082" s="102">
        <v>20.67</v>
      </c>
      <c r="G2082" s="102">
        <v>20.87</v>
      </c>
      <c r="H2082" s="102">
        <v>16.54</v>
      </c>
      <c r="I2082" s="102"/>
      <c r="J2082" s="445"/>
      <c r="K2082" s="258">
        <f>ROUND(SUMIF('VGT-Bewegungsdaten'!B:B,A2082,'VGT-Bewegungsdaten'!D:D),3)</f>
        <v>0</v>
      </c>
      <c r="L2082" s="259">
        <f>ROUND(SUMIF('VGT-Bewegungsdaten'!B:B,$A2082,'VGT-Bewegungsdaten'!E:E),5)</f>
        <v>0</v>
      </c>
      <c r="N2082" s="298" t="s">
        <v>4918</v>
      </c>
      <c r="O2082" s="298" t="s">
        <v>4925</v>
      </c>
      <c r="P2082" s="261">
        <f>ROUND(SUMIF('AV-Bewegungsdaten'!B:B,A2082,'AV-Bewegungsdaten'!D:D),3)</f>
        <v>0</v>
      </c>
      <c r="Q2082" s="259">
        <f>ROUND(SUMIF('AV-Bewegungsdaten'!B:B,$A2082,'AV-Bewegungsdaten'!E:E),5)</f>
        <v>0</v>
      </c>
      <c r="S2082" s="444"/>
      <c r="T2082" s="444"/>
      <c r="U2082" s="261">
        <f>ROUND(SUMIF('DV-Bewegungsdaten'!B:B,A2082,'DV-Bewegungsdaten'!D:D),3)</f>
        <v>0</v>
      </c>
      <c r="V2082" s="259">
        <f>ROUND(SUMIF('DV-Bewegungsdaten'!B:B,A2082,'DV-Bewegungsdaten'!E:E),5)</f>
        <v>0</v>
      </c>
      <c r="X2082" s="444"/>
      <c r="Y2082" s="444"/>
      <c r="AK2082" s="305"/>
    </row>
    <row r="2083" spans="1:37" ht="15" customHeight="1" x14ac:dyDescent="0.25">
      <c r="A2083" s="103" t="s">
        <v>2330</v>
      </c>
      <c r="B2083" s="101" t="s">
        <v>2068</v>
      </c>
      <c r="C2083" s="101" t="s">
        <v>3993</v>
      </c>
      <c r="D2083" s="101" t="s">
        <v>1558</v>
      </c>
      <c r="E2083" s="101" t="s">
        <v>1533</v>
      </c>
      <c r="F2083" s="102">
        <v>21.67</v>
      </c>
      <c r="G2083" s="102">
        <v>21.87</v>
      </c>
      <c r="H2083" s="102">
        <v>17.34</v>
      </c>
      <c r="I2083" s="102"/>
      <c r="J2083" s="445"/>
      <c r="K2083" s="258">
        <f>ROUND(SUMIF('VGT-Bewegungsdaten'!B:B,A2083,'VGT-Bewegungsdaten'!D:D),3)</f>
        <v>0</v>
      </c>
      <c r="L2083" s="259">
        <f>ROUND(SUMIF('VGT-Bewegungsdaten'!B:B,$A2083,'VGT-Bewegungsdaten'!E:E),5)</f>
        <v>0</v>
      </c>
      <c r="N2083" s="298" t="s">
        <v>4918</v>
      </c>
      <c r="O2083" s="298" t="s">
        <v>4925</v>
      </c>
      <c r="P2083" s="261">
        <f>ROUND(SUMIF('AV-Bewegungsdaten'!B:B,A2083,'AV-Bewegungsdaten'!D:D),3)</f>
        <v>0</v>
      </c>
      <c r="Q2083" s="259">
        <f>ROUND(SUMIF('AV-Bewegungsdaten'!B:B,$A2083,'AV-Bewegungsdaten'!E:E),5)</f>
        <v>0</v>
      </c>
      <c r="S2083" s="444"/>
      <c r="T2083" s="444"/>
      <c r="U2083" s="261">
        <f>ROUND(SUMIF('DV-Bewegungsdaten'!B:B,A2083,'DV-Bewegungsdaten'!D:D),3)</f>
        <v>0</v>
      </c>
      <c r="V2083" s="259">
        <f>ROUND(SUMIF('DV-Bewegungsdaten'!B:B,A2083,'DV-Bewegungsdaten'!E:E),5)</f>
        <v>0</v>
      </c>
      <c r="X2083" s="444"/>
      <c r="Y2083" s="444"/>
      <c r="AK2083" s="305"/>
    </row>
    <row r="2084" spans="1:37" ht="15" customHeight="1" x14ac:dyDescent="0.25">
      <c r="A2084" s="103" t="s">
        <v>2331</v>
      </c>
      <c r="B2084" s="101" t="s">
        <v>2068</v>
      </c>
      <c r="C2084" s="101" t="s">
        <v>3993</v>
      </c>
      <c r="D2084" s="101" t="s">
        <v>1560</v>
      </c>
      <c r="E2084" s="101" t="s">
        <v>1536</v>
      </c>
      <c r="F2084" s="102">
        <v>21.67</v>
      </c>
      <c r="G2084" s="102">
        <v>21.87</v>
      </c>
      <c r="H2084" s="102">
        <v>17.34</v>
      </c>
      <c r="I2084" s="102"/>
      <c r="J2084" s="445"/>
      <c r="K2084" s="258">
        <f>ROUND(SUMIF('VGT-Bewegungsdaten'!B:B,A2084,'VGT-Bewegungsdaten'!D:D),3)</f>
        <v>0</v>
      </c>
      <c r="L2084" s="259">
        <f>ROUND(SUMIF('VGT-Bewegungsdaten'!B:B,$A2084,'VGT-Bewegungsdaten'!E:E),5)</f>
        <v>0</v>
      </c>
      <c r="N2084" s="298" t="s">
        <v>4918</v>
      </c>
      <c r="O2084" s="298" t="s">
        <v>4925</v>
      </c>
      <c r="P2084" s="261">
        <f>ROUND(SUMIF('AV-Bewegungsdaten'!B:B,A2084,'AV-Bewegungsdaten'!D:D),3)</f>
        <v>0</v>
      </c>
      <c r="Q2084" s="259">
        <f>ROUND(SUMIF('AV-Bewegungsdaten'!B:B,$A2084,'AV-Bewegungsdaten'!E:E),5)</f>
        <v>0</v>
      </c>
      <c r="S2084" s="444"/>
      <c r="T2084" s="444"/>
      <c r="U2084" s="261">
        <f>ROUND(SUMIF('DV-Bewegungsdaten'!B:B,A2084,'DV-Bewegungsdaten'!D:D),3)</f>
        <v>0</v>
      </c>
      <c r="V2084" s="259">
        <f>ROUND(SUMIF('DV-Bewegungsdaten'!B:B,A2084,'DV-Bewegungsdaten'!E:E),5)</f>
        <v>0</v>
      </c>
      <c r="X2084" s="444"/>
      <c r="Y2084" s="444"/>
      <c r="AK2084" s="305"/>
    </row>
    <row r="2085" spans="1:37" ht="15" customHeight="1" x14ac:dyDescent="0.25">
      <c r="A2085" s="103" t="s">
        <v>2863</v>
      </c>
      <c r="B2085" s="101" t="s">
        <v>2068</v>
      </c>
      <c r="C2085" s="101" t="s">
        <v>3993</v>
      </c>
      <c r="D2085" s="101" t="s">
        <v>2544</v>
      </c>
      <c r="E2085" s="101" t="s">
        <v>2536</v>
      </c>
      <c r="F2085" s="102">
        <v>21.64</v>
      </c>
      <c r="G2085" s="102">
        <v>21.84</v>
      </c>
      <c r="H2085" s="102">
        <v>17.309999999999999</v>
      </c>
      <c r="I2085" s="102"/>
      <c r="J2085" s="445"/>
      <c r="K2085" s="258">
        <f>ROUND(SUMIF('VGT-Bewegungsdaten'!B:B,A2085,'VGT-Bewegungsdaten'!D:D),3)</f>
        <v>0</v>
      </c>
      <c r="L2085" s="259">
        <f>ROUND(SUMIF('VGT-Bewegungsdaten'!B:B,$A2085,'VGT-Bewegungsdaten'!E:E),5)</f>
        <v>0</v>
      </c>
      <c r="N2085" s="298" t="s">
        <v>4918</v>
      </c>
      <c r="O2085" s="298" t="s">
        <v>4925</v>
      </c>
      <c r="P2085" s="261">
        <f>ROUND(SUMIF('AV-Bewegungsdaten'!B:B,A2085,'AV-Bewegungsdaten'!D:D),3)</f>
        <v>0</v>
      </c>
      <c r="Q2085" s="259">
        <f>ROUND(SUMIF('AV-Bewegungsdaten'!B:B,$A2085,'AV-Bewegungsdaten'!E:E),5)</f>
        <v>0</v>
      </c>
      <c r="S2085" s="444"/>
      <c r="T2085" s="444"/>
      <c r="U2085" s="261">
        <f>ROUND(SUMIF('DV-Bewegungsdaten'!B:B,A2085,'DV-Bewegungsdaten'!D:D),3)</f>
        <v>0</v>
      </c>
      <c r="V2085" s="259">
        <f>ROUND(SUMIF('DV-Bewegungsdaten'!B:B,A2085,'DV-Bewegungsdaten'!E:E),5)</f>
        <v>0</v>
      </c>
      <c r="X2085" s="444"/>
      <c r="Y2085" s="444"/>
      <c r="AK2085" s="305"/>
    </row>
    <row r="2086" spans="1:37" ht="15" customHeight="1" x14ac:dyDescent="0.25">
      <c r="A2086" s="103" t="s">
        <v>3606</v>
      </c>
      <c r="B2086" s="101" t="s">
        <v>2068</v>
      </c>
      <c r="C2086" s="101" t="s">
        <v>3993</v>
      </c>
      <c r="D2086" s="101" t="s">
        <v>3287</v>
      </c>
      <c r="E2086" s="101" t="s">
        <v>3279</v>
      </c>
      <c r="F2086" s="102">
        <v>21.61</v>
      </c>
      <c r="G2086" s="102">
        <v>21.81</v>
      </c>
      <c r="H2086" s="102">
        <v>17.29</v>
      </c>
      <c r="I2086" s="102"/>
      <c r="J2086" s="445"/>
      <c r="K2086" s="258">
        <f>ROUND(SUMIF('VGT-Bewegungsdaten'!B:B,A2086,'VGT-Bewegungsdaten'!D:D),3)</f>
        <v>0</v>
      </c>
      <c r="L2086" s="259">
        <f>ROUND(SUMIF('VGT-Bewegungsdaten'!B:B,$A2086,'VGT-Bewegungsdaten'!E:E),5)</f>
        <v>0</v>
      </c>
      <c r="N2086" s="298" t="s">
        <v>4918</v>
      </c>
      <c r="O2086" s="298" t="s">
        <v>4925</v>
      </c>
      <c r="P2086" s="261">
        <f>ROUND(SUMIF('AV-Bewegungsdaten'!B:B,A2086,'AV-Bewegungsdaten'!D:D),3)</f>
        <v>0</v>
      </c>
      <c r="Q2086" s="259">
        <f>ROUND(SUMIF('AV-Bewegungsdaten'!B:B,$A2086,'AV-Bewegungsdaten'!E:E),5)</f>
        <v>0</v>
      </c>
      <c r="S2086" s="444"/>
      <c r="T2086" s="444"/>
      <c r="U2086" s="261">
        <f>ROUND(SUMIF('DV-Bewegungsdaten'!B:B,A2086,'DV-Bewegungsdaten'!D:D),3)</f>
        <v>0</v>
      </c>
      <c r="V2086" s="259">
        <f>ROUND(SUMIF('DV-Bewegungsdaten'!B:B,A2086,'DV-Bewegungsdaten'!E:E),5)</f>
        <v>0</v>
      </c>
      <c r="X2086" s="444"/>
      <c r="Y2086" s="444"/>
      <c r="AK2086" s="305"/>
    </row>
    <row r="2087" spans="1:37" ht="15" customHeight="1" x14ac:dyDescent="0.25">
      <c r="A2087" s="103" t="s">
        <v>4370</v>
      </c>
      <c r="B2087" s="101" t="s">
        <v>2068</v>
      </c>
      <c r="C2087" s="101" t="s">
        <v>3993</v>
      </c>
      <c r="D2087" s="101" t="s">
        <v>4048</v>
      </c>
      <c r="E2087" s="101" t="s">
        <v>4040</v>
      </c>
      <c r="F2087" s="102">
        <v>21.58</v>
      </c>
      <c r="G2087" s="102">
        <v>21.779999999999998</v>
      </c>
      <c r="H2087" s="102">
        <v>17.260000000000002</v>
      </c>
      <c r="I2087" s="102"/>
      <c r="J2087" s="445"/>
      <c r="K2087" s="258">
        <f>ROUND(SUMIF('VGT-Bewegungsdaten'!B:B,A2087,'VGT-Bewegungsdaten'!D:D),3)</f>
        <v>0</v>
      </c>
      <c r="L2087" s="259">
        <f>ROUND(SUMIF('VGT-Bewegungsdaten'!B:B,$A2087,'VGT-Bewegungsdaten'!E:E),5)</f>
        <v>0</v>
      </c>
      <c r="N2087" s="298" t="s">
        <v>4918</v>
      </c>
      <c r="O2087" s="298" t="s">
        <v>4925</v>
      </c>
      <c r="P2087" s="261">
        <f>ROUND(SUMIF('AV-Bewegungsdaten'!B:B,A2087,'AV-Bewegungsdaten'!D:D),3)</f>
        <v>0</v>
      </c>
      <c r="Q2087" s="259">
        <f>ROUND(SUMIF('AV-Bewegungsdaten'!B:B,$A2087,'AV-Bewegungsdaten'!E:E),5)</f>
        <v>0</v>
      </c>
      <c r="S2087" s="444"/>
      <c r="T2087" s="444"/>
      <c r="U2087" s="261">
        <f>ROUND(SUMIF('DV-Bewegungsdaten'!B:B,A2087,'DV-Bewegungsdaten'!D:D),3)</f>
        <v>0</v>
      </c>
      <c r="V2087" s="259">
        <f>ROUND(SUMIF('DV-Bewegungsdaten'!B:B,A2087,'DV-Bewegungsdaten'!E:E),5)</f>
        <v>0</v>
      </c>
      <c r="X2087" s="444"/>
      <c r="Y2087" s="444"/>
      <c r="AK2087" s="305"/>
    </row>
    <row r="2088" spans="1:37" ht="15" customHeight="1" x14ac:dyDescent="0.25">
      <c r="A2088" s="103" t="s">
        <v>2332</v>
      </c>
      <c r="B2088" s="101" t="s">
        <v>2068</v>
      </c>
      <c r="C2088" s="101" t="s">
        <v>3993</v>
      </c>
      <c r="D2088" s="101" t="s">
        <v>1562</v>
      </c>
      <c r="E2088" s="101" t="s">
        <v>2443</v>
      </c>
      <c r="F2088" s="102">
        <v>19.670000000000002</v>
      </c>
      <c r="G2088" s="102">
        <v>19.87</v>
      </c>
      <c r="H2088" s="102">
        <v>15.74</v>
      </c>
      <c r="I2088" s="102"/>
      <c r="J2088" s="445"/>
      <c r="K2088" s="258">
        <f>ROUND(SUMIF('VGT-Bewegungsdaten'!B:B,A2088,'VGT-Bewegungsdaten'!D:D),3)</f>
        <v>0</v>
      </c>
      <c r="L2088" s="259">
        <f>ROUND(SUMIF('VGT-Bewegungsdaten'!B:B,$A2088,'VGT-Bewegungsdaten'!E:E),5)</f>
        <v>0</v>
      </c>
      <c r="N2088" s="298" t="s">
        <v>4918</v>
      </c>
      <c r="O2088" s="298" t="s">
        <v>4925</v>
      </c>
      <c r="P2088" s="261">
        <f>ROUND(SUMIF('AV-Bewegungsdaten'!B:B,A2088,'AV-Bewegungsdaten'!D:D),3)</f>
        <v>0</v>
      </c>
      <c r="Q2088" s="259">
        <f>ROUND(SUMIF('AV-Bewegungsdaten'!B:B,$A2088,'AV-Bewegungsdaten'!E:E),5)</f>
        <v>0</v>
      </c>
      <c r="S2088" s="444"/>
      <c r="T2088" s="444"/>
      <c r="U2088" s="261">
        <f>ROUND(SUMIF('DV-Bewegungsdaten'!B:B,A2088,'DV-Bewegungsdaten'!D:D),3)</f>
        <v>0</v>
      </c>
      <c r="V2088" s="259">
        <f>ROUND(SUMIF('DV-Bewegungsdaten'!B:B,A2088,'DV-Bewegungsdaten'!E:E),5)</f>
        <v>0</v>
      </c>
      <c r="X2088" s="444"/>
      <c r="Y2088" s="444"/>
      <c r="AK2088" s="305"/>
    </row>
    <row r="2089" spans="1:37" ht="15" customHeight="1" x14ac:dyDescent="0.25">
      <c r="A2089" s="103" t="s">
        <v>2333</v>
      </c>
      <c r="B2089" s="101" t="s">
        <v>2068</v>
      </c>
      <c r="C2089" s="101" t="s">
        <v>3993</v>
      </c>
      <c r="D2089" s="101" t="s">
        <v>32</v>
      </c>
      <c r="E2089" s="101" t="s">
        <v>2446</v>
      </c>
      <c r="F2089" s="102">
        <v>21.67</v>
      </c>
      <c r="G2089" s="102">
        <v>21.87</v>
      </c>
      <c r="H2089" s="102">
        <v>17.34</v>
      </c>
      <c r="I2089" s="102"/>
      <c r="J2089" s="445"/>
      <c r="K2089" s="258">
        <f>ROUND(SUMIF('VGT-Bewegungsdaten'!B:B,A2089,'VGT-Bewegungsdaten'!D:D),3)</f>
        <v>0</v>
      </c>
      <c r="L2089" s="259">
        <f>ROUND(SUMIF('VGT-Bewegungsdaten'!B:B,$A2089,'VGT-Bewegungsdaten'!E:E),5)</f>
        <v>0</v>
      </c>
      <c r="N2089" s="298" t="s">
        <v>4918</v>
      </c>
      <c r="O2089" s="298" t="s">
        <v>4925</v>
      </c>
      <c r="P2089" s="261">
        <f>ROUND(SUMIF('AV-Bewegungsdaten'!B:B,A2089,'AV-Bewegungsdaten'!D:D),3)</f>
        <v>0</v>
      </c>
      <c r="Q2089" s="259">
        <f>ROUND(SUMIF('AV-Bewegungsdaten'!B:B,$A2089,'AV-Bewegungsdaten'!E:E),5)</f>
        <v>0</v>
      </c>
      <c r="S2089" s="444"/>
      <c r="T2089" s="444"/>
      <c r="U2089" s="261">
        <f>ROUND(SUMIF('DV-Bewegungsdaten'!B:B,A2089,'DV-Bewegungsdaten'!D:D),3)</f>
        <v>0</v>
      </c>
      <c r="V2089" s="259">
        <f>ROUND(SUMIF('DV-Bewegungsdaten'!B:B,A2089,'DV-Bewegungsdaten'!E:E),5)</f>
        <v>0</v>
      </c>
      <c r="X2089" s="444"/>
      <c r="Y2089" s="444"/>
      <c r="AK2089" s="305"/>
    </row>
    <row r="2090" spans="1:37" ht="15" customHeight="1" x14ac:dyDescent="0.25">
      <c r="A2090" s="103" t="s">
        <v>2334</v>
      </c>
      <c r="B2090" s="101" t="s">
        <v>2068</v>
      </c>
      <c r="C2090" s="101" t="s">
        <v>3993</v>
      </c>
      <c r="D2090" s="101" t="s">
        <v>1564</v>
      </c>
      <c r="E2090" s="101" t="s">
        <v>1533</v>
      </c>
      <c r="F2090" s="102">
        <v>22.67</v>
      </c>
      <c r="G2090" s="102">
        <v>22.87</v>
      </c>
      <c r="H2090" s="102">
        <v>18.14</v>
      </c>
      <c r="I2090" s="102"/>
      <c r="J2090" s="445"/>
      <c r="K2090" s="258">
        <f>ROUND(SUMIF('VGT-Bewegungsdaten'!B:B,A2090,'VGT-Bewegungsdaten'!D:D),3)</f>
        <v>0</v>
      </c>
      <c r="L2090" s="259">
        <f>ROUND(SUMIF('VGT-Bewegungsdaten'!B:B,$A2090,'VGT-Bewegungsdaten'!E:E),5)</f>
        <v>0</v>
      </c>
      <c r="N2090" s="298" t="s">
        <v>4918</v>
      </c>
      <c r="O2090" s="298" t="s">
        <v>4925</v>
      </c>
      <c r="P2090" s="261">
        <f>ROUND(SUMIF('AV-Bewegungsdaten'!B:B,A2090,'AV-Bewegungsdaten'!D:D),3)</f>
        <v>0</v>
      </c>
      <c r="Q2090" s="259">
        <f>ROUND(SUMIF('AV-Bewegungsdaten'!B:B,$A2090,'AV-Bewegungsdaten'!E:E),5)</f>
        <v>0</v>
      </c>
      <c r="S2090" s="444"/>
      <c r="T2090" s="444"/>
      <c r="U2090" s="261">
        <f>ROUND(SUMIF('DV-Bewegungsdaten'!B:B,A2090,'DV-Bewegungsdaten'!D:D),3)</f>
        <v>0</v>
      </c>
      <c r="V2090" s="259">
        <f>ROUND(SUMIF('DV-Bewegungsdaten'!B:B,A2090,'DV-Bewegungsdaten'!E:E),5)</f>
        <v>0</v>
      </c>
      <c r="X2090" s="444"/>
      <c r="Y2090" s="444"/>
      <c r="AK2090" s="305"/>
    </row>
    <row r="2091" spans="1:37" ht="15" customHeight="1" x14ac:dyDescent="0.25">
      <c r="A2091" s="103" t="s">
        <v>2335</v>
      </c>
      <c r="B2091" s="101" t="s">
        <v>2068</v>
      </c>
      <c r="C2091" s="101" t="s">
        <v>3993</v>
      </c>
      <c r="D2091" s="101" t="s">
        <v>1566</v>
      </c>
      <c r="E2091" s="101" t="s">
        <v>1536</v>
      </c>
      <c r="F2091" s="102">
        <v>22.67</v>
      </c>
      <c r="G2091" s="102">
        <v>22.87</v>
      </c>
      <c r="H2091" s="102">
        <v>18.14</v>
      </c>
      <c r="I2091" s="102"/>
      <c r="J2091" s="445"/>
      <c r="K2091" s="258">
        <f>ROUND(SUMIF('VGT-Bewegungsdaten'!B:B,A2091,'VGT-Bewegungsdaten'!D:D),3)</f>
        <v>0</v>
      </c>
      <c r="L2091" s="259">
        <f>ROUND(SUMIF('VGT-Bewegungsdaten'!B:B,$A2091,'VGT-Bewegungsdaten'!E:E),5)</f>
        <v>0</v>
      </c>
      <c r="N2091" s="298" t="s">
        <v>4918</v>
      </c>
      <c r="O2091" s="298" t="s">
        <v>4925</v>
      </c>
      <c r="P2091" s="261">
        <f>ROUND(SUMIF('AV-Bewegungsdaten'!B:B,A2091,'AV-Bewegungsdaten'!D:D),3)</f>
        <v>0</v>
      </c>
      <c r="Q2091" s="259">
        <f>ROUND(SUMIF('AV-Bewegungsdaten'!B:B,$A2091,'AV-Bewegungsdaten'!E:E),5)</f>
        <v>0</v>
      </c>
      <c r="S2091" s="444"/>
      <c r="T2091" s="444"/>
      <c r="U2091" s="261">
        <f>ROUND(SUMIF('DV-Bewegungsdaten'!B:B,A2091,'DV-Bewegungsdaten'!D:D),3)</f>
        <v>0</v>
      </c>
      <c r="V2091" s="259">
        <f>ROUND(SUMIF('DV-Bewegungsdaten'!B:B,A2091,'DV-Bewegungsdaten'!E:E),5)</f>
        <v>0</v>
      </c>
      <c r="X2091" s="444"/>
      <c r="Y2091" s="444"/>
      <c r="AK2091" s="305"/>
    </row>
    <row r="2092" spans="1:37" ht="15" customHeight="1" x14ac:dyDescent="0.25">
      <c r="A2092" s="103" t="s">
        <v>2864</v>
      </c>
      <c r="B2092" s="101" t="s">
        <v>2068</v>
      </c>
      <c r="C2092" s="101" t="s">
        <v>3993</v>
      </c>
      <c r="D2092" s="101" t="s">
        <v>2546</v>
      </c>
      <c r="E2092" s="101" t="s">
        <v>2536</v>
      </c>
      <c r="F2092" s="102">
        <v>22.64</v>
      </c>
      <c r="G2092" s="102">
        <v>22.84</v>
      </c>
      <c r="H2092" s="102">
        <v>18.11</v>
      </c>
      <c r="I2092" s="102"/>
      <c r="J2092" s="445"/>
      <c r="K2092" s="258">
        <f>ROUND(SUMIF('VGT-Bewegungsdaten'!B:B,A2092,'VGT-Bewegungsdaten'!D:D),3)</f>
        <v>0</v>
      </c>
      <c r="L2092" s="259">
        <f>ROUND(SUMIF('VGT-Bewegungsdaten'!B:B,$A2092,'VGT-Bewegungsdaten'!E:E),5)</f>
        <v>0</v>
      </c>
      <c r="N2092" s="298" t="s">
        <v>4918</v>
      </c>
      <c r="O2092" s="298" t="s">
        <v>4925</v>
      </c>
      <c r="P2092" s="261">
        <f>ROUND(SUMIF('AV-Bewegungsdaten'!B:B,A2092,'AV-Bewegungsdaten'!D:D),3)</f>
        <v>0</v>
      </c>
      <c r="Q2092" s="259">
        <f>ROUND(SUMIF('AV-Bewegungsdaten'!B:B,$A2092,'AV-Bewegungsdaten'!E:E),5)</f>
        <v>0</v>
      </c>
      <c r="S2092" s="444"/>
      <c r="T2092" s="444"/>
      <c r="U2092" s="261">
        <f>ROUND(SUMIF('DV-Bewegungsdaten'!B:B,A2092,'DV-Bewegungsdaten'!D:D),3)</f>
        <v>0</v>
      </c>
      <c r="V2092" s="259">
        <f>ROUND(SUMIF('DV-Bewegungsdaten'!B:B,A2092,'DV-Bewegungsdaten'!E:E),5)</f>
        <v>0</v>
      </c>
      <c r="X2092" s="444"/>
      <c r="Y2092" s="444"/>
      <c r="AK2092" s="305"/>
    </row>
    <row r="2093" spans="1:37" ht="15" customHeight="1" x14ac:dyDescent="0.25">
      <c r="A2093" s="103" t="s">
        <v>3607</v>
      </c>
      <c r="B2093" s="101" t="s">
        <v>2068</v>
      </c>
      <c r="C2093" s="101" t="s">
        <v>3993</v>
      </c>
      <c r="D2093" s="101" t="s">
        <v>3289</v>
      </c>
      <c r="E2093" s="101" t="s">
        <v>3279</v>
      </c>
      <c r="F2093" s="102">
        <v>22.61</v>
      </c>
      <c r="G2093" s="102">
        <v>22.81</v>
      </c>
      <c r="H2093" s="102">
        <v>18.09</v>
      </c>
      <c r="I2093" s="102"/>
      <c r="J2093" s="445"/>
      <c r="K2093" s="258">
        <f>ROUND(SUMIF('VGT-Bewegungsdaten'!B:B,A2093,'VGT-Bewegungsdaten'!D:D),3)</f>
        <v>0</v>
      </c>
      <c r="L2093" s="259">
        <f>ROUND(SUMIF('VGT-Bewegungsdaten'!B:B,$A2093,'VGT-Bewegungsdaten'!E:E),5)</f>
        <v>0</v>
      </c>
      <c r="N2093" s="298" t="s">
        <v>4918</v>
      </c>
      <c r="O2093" s="298" t="s">
        <v>4925</v>
      </c>
      <c r="P2093" s="261">
        <f>ROUND(SUMIF('AV-Bewegungsdaten'!B:B,A2093,'AV-Bewegungsdaten'!D:D),3)</f>
        <v>0</v>
      </c>
      <c r="Q2093" s="259">
        <f>ROUND(SUMIF('AV-Bewegungsdaten'!B:B,$A2093,'AV-Bewegungsdaten'!E:E),5)</f>
        <v>0</v>
      </c>
      <c r="S2093" s="444"/>
      <c r="T2093" s="444"/>
      <c r="U2093" s="261">
        <f>ROUND(SUMIF('DV-Bewegungsdaten'!B:B,A2093,'DV-Bewegungsdaten'!D:D),3)</f>
        <v>0</v>
      </c>
      <c r="V2093" s="259">
        <f>ROUND(SUMIF('DV-Bewegungsdaten'!B:B,A2093,'DV-Bewegungsdaten'!E:E),5)</f>
        <v>0</v>
      </c>
      <c r="X2093" s="444"/>
      <c r="Y2093" s="444"/>
      <c r="AK2093" s="305"/>
    </row>
    <row r="2094" spans="1:37" ht="15" customHeight="1" x14ac:dyDescent="0.25">
      <c r="A2094" s="103" t="s">
        <v>4371</v>
      </c>
      <c r="B2094" s="101" t="s">
        <v>2068</v>
      </c>
      <c r="C2094" s="101" t="s">
        <v>3993</v>
      </c>
      <c r="D2094" s="101" t="s">
        <v>4050</v>
      </c>
      <c r="E2094" s="101" t="s">
        <v>4040</v>
      </c>
      <c r="F2094" s="102">
        <v>22.58</v>
      </c>
      <c r="G2094" s="102">
        <v>22.779999999999998</v>
      </c>
      <c r="H2094" s="102">
        <v>18.059999999999999</v>
      </c>
      <c r="I2094" s="102"/>
      <c r="J2094" s="445"/>
      <c r="K2094" s="258">
        <f>ROUND(SUMIF('VGT-Bewegungsdaten'!B:B,A2094,'VGT-Bewegungsdaten'!D:D),3)</f>
        <v>0</v>
      </c>
      <c r="L2094" s="259">
        <f>ROUND(SUMIF('VGT-Bewegungsdaten'!B:B,$A2094,'VGT-Bewegungsdaten'!E:E),5)</f>
        <v>0</v>
      </c>
      <c r="N2094" s="298" t="s">
        <v>4918</v>
      </c>
      <c r="O2094" s="298" t="s">
        <v>4925</v>
      </c>
      <c r="P2094" s="261">
        <f>ROUND(SUMIF('AV-Bewegungsdaten'!B:B,A2094,'AV-Bewegungsdaten'!D:D),3)</f>
        <v>0</v>
      </c>
      <c r="Q2094" s="259">
        <f>ROUND(SUMIF('AV-Bewegungsdaten'!B:B,$A2094,'AV-Bewegungsdaten'!E:E),5)</f>
        <v>0</v>
      </c>
      <c r="S2094" s="444"/>
      <c r="T2094" s="444"/>
      <c r="U2094" s="261">
        <f>ROUND(SUMIF('DV-Bewegungsdaten'!B:B,A2094,'DV-Bewegungsdaten'!D:D),3)</f>
        <v>0</v>
      </c>
      <c r="V2094" s="259">
        <f>ROUND(SUMIF('DV-Bewegungsdaten'!B:B,A2094,'DV-Bewegungsdaten'!E:E),5)</f>
        <v>0</v>
      </c>
      <c r="X2094" s="444"/>
      <c r="Y2094" s="444"/>
      <c r="AK2094" s="305"/>
    </row>
    <row r="2095" spans="1:37" ht="15" customHeight="1" x14ac:dyDescent="0.25">
      <c r="A2095" s="103" t="s">
        <v>2336</v>
      </c>
      <c r="B2095" s="101" t="s">
        <v>2068</v>
      </c>
      <c r="C2095" s="101" t="s">
        <v>3993</v>
      </c>
      <c r="D2095" s="101" t="s">
        <v>1568</v>
      </c>
      <c r="E2095" s="101" t="s">
        <v>2443</v>
      </c>
      <c r="F2095" s="102">
        <v>22.67</v>
      </c>
      <c r="G2095" s="102">
        <v>22.87</v>
      </c>
      <c r="H2095" s="102">
        <v>18.14</v>
      </c>
      <c r="I2095" s="102"/>
      <c r="J2095" s="445"/>
      <c r="K2095" s="258">
        <f>ROUND(SUMIF('VGT-Bewegungsdaten'!B:B,A2095,'VGT-Bewegungsdaten'!D:D),3)</f>
        <v>0</v>
      </c>
      <c r="L2095" s="259">
        <f>ROUND(SUMIF('VGT-Bewegungsdaten'!B:B,$A2095,'VGT-Bewegungsdaten'!E:E),5)</f>
        <v>0</v>
      </c>
      <c r="N2095" s="298" t="s">
        <v>4918</v>
      </c>
      <c r="O2095" s="298" t="s">
        <v>4925</v>
      </c>
      <c r="P2095" s="261">
        <f>ROUND(SUMIF('AV-Bewegungsdaten'!B:B,A2095,'AV-Bewegungsdaten'!D:D),3)</f>
        <v>0</v>
      </c>
      <c r="Q2095" s="259">
        <f>ROUND(SUMIF('AV-Bewegungsdaten'!B:B,$A2095,'AV-Bewegungsdaten'!E:E),5)</f>
        <v>0</v>
      </c>
      <c r="S2095" s="444"/>
      <c r="T2095" s="444"/>
      <c r="U2095" s="261">
        <f>ROUND(SUMIF('DV-Bewegungsdaten'!B:B,A2095,'DV-Bewegungsdaten'!D:D),3)</f>
        <v>0</v>
      </c>
      <c r="V2095" s="259">
        <f>ROUND(SUMIF('DV-Bewegungsdaten'!B:B,A2095,'DV-Bewegungsdaten'!E:E),5)</f>
        <v>0</v>
      </c>
      <c r="X2095" s="444"/>
      <c r="Y2095" s="444"/>
      <c r="AK2095" s="305"/>
    </row>
    <row r="2096" spans="1:37" ht="15" customHeight="1" x14ac:dyDescent="0.25">
      <c r="A2096" s="103" t="s">
        <v>2337</v>
      </c>
      <c r="B2096" s="101" t="s">
        <v>2068</v>
      </c>
      <c r="C2096" s="101" t="s">
        <v>3993</v>
      </c>
      <c r="D2096" s="101" t="s">
        <v>37</v>
      </c>
      <c r="E2096" s="101" t="s">
        <v>2446</v>
      </c>
      <c r="F2096" s="102">
        <v>24.67</v>
      </c>
      <c r="G2096" s="102">
        <v>24.87</v>
      </c>
      <c r="H2096" s="102">
        <v>19.739999999999998</v>
      </c>
      <c r="I2096" s="102"/>
      <c r="J2096" s="445"/>
      <c r="K2096" s="258">
        <f>ROUND(SUMIF('VGT-Bewegungsdaten'!B:B,A2096,'VGT-Bewegungsdaten'!D:D),3)</f>
        <v>0</v>
      </c>
      <c r="L2096" s="259">
        <f>ROUND(SUMIF('VGT-Bewegungsdaten'!B:B,$A2096,'VGT-Bewegungsdaten'!E:E),5)</f>
        <v>0</v>
      </c>
      <c r="N2096" s="298" t="s">
        <v>4918</v>
      </c>
      <c r="O2096" s="298" t="s">
        <v>4925</v>
      </c>
      <c r="P2096" s="261">
        <f>ROUND(SUMIF('AV-Bewegungsdaten'!B:B,A2096,'AV-Bewegungsdaten'!D:D),3)</f>
        <v>0</v>
      </c>
      <c r="Q2096" s="259">
        <f>ROUND(SUMIF('AV-Bewegungsdaten'!B:B,$A2096,'AV-Bewegungsdaten'!E:E),5)</f>
        <v>0</v>
      </c>
      <c r="S2096" s="444"/>
      <c r="T2096" s="444"/>
      <c r="U2096" s="261">
        <f>ROUND(SUMIF('DV-Bewegungsdaten'!B:B,A2096,'DV-Bewegungsdaten'!D:D),3)</f>
        <v>0</v>
      </c>
      <c r="V2096" s="259">
        <f>ROUND(SUMIF('DV-Bewegungsdaten'!B:B,A2096,'DV-Bewegungsdaten'!E:E),5)</f>
        <v>0</v>
      </c>
      <c r="X2096" s="444"/>
      <c r="Y2096" s="444"/>
      <c r="AK2096" s="305"/>
    </row>
    <row r="2097" spans="1:37" ht="15" customHeight="1" x14ac:dyDescent="0.25">
      <c r="A2097" s="103" t="s">
        <v>2338</v>
      </c>
      <c r="B2097" s="101" t="s">
        <v>2068</v>
      </c>
      <c r="C2097" s="101" t="s">
        <v>3993</v>
      </c>
      <c r="D2097" s="101" t="s">
        <v>1570</v>
      </c>
      <c r="E2097" s="101" t="s">
        <v>1533</v>
      </c>
      <c r="F2097" s="102">
        <v>25.67</v>
      </c>
      <c r="G2097" s="102">
        <v>25.87</v>
      </c>
      <c r="H2097" s="102">
        <v>20.54</v>
      </c>
      <c r="I2097" s="102"/>
      <c r="J2097" s="445"/>
      <c r="K2097" s="258">
        <f>ROUND(SUMIF('VGT-Bewegungsdaten'!B:B,A2097,'VGT-Bewegungsdaten'!D:D),3)</f>
        <v>0</v>
      </c>
      <c r="L2097" s="259">
        <f>ROUND(SUMIF('VGT-Bewegungsdaten'!B:B,$A2097,'VGT-Bewegungsdaten'!E:E),5)</f>
        <v>0</v>
      </c>
      <c r="N2097" s="298" t="s">
        <v>4918</v>
      </c>
      <c r="O2097" s="298" t="s">
        <v>4925</v>
      </c>
      <c r="P2097" s="261">
        <f>ROUND(SUMIF('AV-Bewegungsdaten'!B:B,A2097,'AV-Bewegungsdaten'!D:D),3)</f>
        <v>0</v>
      </c>
      <c r="Q2097" s="259">
        <f>ROUND(SUMIF('AV-Bewegungsdaten'!B:B,$A2097,'AV-Bewegungsdaten'!E:E),5)</f>
        <v>0</v>
      </c>
      <c r="S2097" s="444"/>
      <c r="T2097" s="444"/>
      <c r="U2097" s="261">
        <f>ROUND(SUMIF('DV-Bewegungsdaten'!B:B,A2097,'DV-Bewegungsdaten'!D:D),3)</f>
        <v>0</v>
      </c>
      <c r="V2097" s="259">
        <f>ROUND(SUMIF('DV-Bewegungsdaten'!B:B,A2097,'DV-Bewegungsdaten'!E:E),5)</f>
        <v>0</v>
      </c>
      <c r="X2097" s="444"/>
      <c r="Y2097" s="444"/>
      <c r="AK2097" s="305"/>
    </row>
    <row r="2098" spans="1:37" ht="15" customHeight="1" x14ac:dyDescent="0.25">
      <c r="A2098" s="103" t="s">
        <v>2339</v>
      </c>
      <c r="B2098" s="101" t="s">
        <v>2068</v>
      </c>
      <c r="C2098" s="101" t="s">
        <v>3993</v>
      </c>
      <c r="D2098" s="101" t="s">
        <v>40</v>
      </c>
      <c r="E2098" s="101" t="s">
        <v>1536</v>
      </c>
      <c r="F2098" s="102">
        <v>25.67</v>
      </c>
      <c r="G2098" s="102">
        <v>25.87</v>
      </c>
      <c r="H2098" s="102">
        <v>20.54</v>
      </c>
      <c r="I2098" s="102"/>
      <c r="J2098" s="445"/>
      <c r="K2098" s="258">
        <f>ROUND(SUMIF('VGT-Bewegungsdaten'!B:B,A2098,'VGT-Bewegungsdaten'!D:D),3)</f>
        <v>0</v>
      </c>
      <c r="L2098" s="259">
        <f>ROUND(SUMIF('VGT-Bewegungsdaten'!B:B,$A2098,'VGT-Bewegungsdaten'!E:E),5)</f>
        <v>0</v>
      </c>
      <c r="N2098" s="298" t="s">
        <v>4918</v>
      </c>
      <c r="O2098" s="298" t="s">
        <v>4925</v>
      </c>
      <c r="P2098" s="261">
        <f>ROUND(SUMIF('AV-Bewegungsdaten'!B:B,A2098,'AV-Bewegungsdaten'!D:D),3)</f>
        <v>0</v>
      </c>
      <c r="Q2098" s="259">
        <f>ROUND(SUMIF('AV-Bewegungsdaten'!B:B,$A2098,'AV-Bewegungsdaten'!E:E),5)</f>
        <v>0</v>
      </c>
      <c r="S2098" s="444"/>
      <c r="T2098" s="444"/>
      <c r="U2098" s="261">
        <f>ROUND(SUMIF('DV-Bewegungsdaten'!B:B,A2098,'DV-Bewegungsdaten'!D:D),3)</f>
        <v>0</v>
      </c>
      <c r="V2098" s="259">
        <f>ROUND(SUMIF('DV-Bewegungsdaten'!B:B,A2098,'DV-Bewegungsdaten'!E:E),5)</f>
        <v>0</v>
      </c>
      <c r="X2098" s="444"/>
      <c r="Y2098" s="444"/>
      <c r="AK2098" s="305"/>
    </row>
    <row r="2099" spans="1:37" ht="15" customHeight="1" x14ac:dyDescent="0.25">
      <c r="A2099" s="103" t="s">
        <v>2865</v>
      </c>
      <c r="B2099" s="101" t="s">
        <v>2068</v>
      </c>
      <c r="C2099" s="101" t="s">
        <v>3993</v>
      </c>
      <c r="D2099" s="101" t="s">
        <v>2662</v>
      </c>
      <c r="E2099" s="101" t="s">
        <v>2536</v>
      </c>
      <c r="F2099" s="102">
        <v>25.64</v>
      </c>
      <c r="G2099" s="102">
        <v>25.84</v>
      </c>
      <c r="H2099" s="102">
        <v>20.51</v>
      </c>
      <c r="I2099" s="102"/>
      <c r="J2099" s="445"/>
      <c r="K2099" s="258">
        <f>ROUND(SUMIF('VGT-Bewegungsdaten'!B:B,A2099,'VGT-Bewegungsdaten'!D:D),3)</f>
        <v>0</v>
      </c>
      <c r="L2099" s="259">
        <f>ROUND(SUMIF('VGT-Bewegungsdaten'!B:B,$A2099,'VGT-Bewegungsdaten'!E:E),5)</f>
        <v>0</v>
      </c>
      <c r="N2099" s="298" t="s">
        <v>4918</v>
      </c>
      <c r="O2099" s="298" t="s">
        <v>4925</v>
      </c>
      <c r="P2099" s="261">
        <f>ROUND(SUMIF('AV-Bewegungsdaten'!B:B,A2099,'AV-Bewegungsdaten'!D:D),3)</f>
        <v>0</v>
      </c>
      <c r="Q2099" s="259">
        <f>ROUND(SUMIF('AV-Bewegungsdaten'!B:B,$A2099,'AV-Bewegungsdaten'!E:E),5)</f>
        <v>0</v>
      </c>
      <c r="S2099" s="444"/>
      <c r="T2099" s="444"/>
      <c r="U2099" s="261">
        <f>ROUND(SUMIF('DV-Bewegungsdaten'!B:B,A2099,'DV-Bewegungsdaten'!D:D),3)</f>
        <v>0</v>
      </c>
      <c r="V2099" s="259">
        <f>ROUND(SUMIF('DV-Bewegungsdaten'!B:B,A2099,'DV-Bewegungsdaten'!E:E),5)</f>
        <v>0</v>
      </c>
      <c r="X2099" s="444"/>
      <c r="Y2099" s="444"/>
      <c r="AK2099" s="305"/>
    </row>
    <row r="2100" spans="1:37" ht="15" customHeight="1" x14ac:dyDescent="0.25">
      <c r="A2100" s="103" t="s">
        <v>3608</v>
      </c>
      <c r="B2100" s="101" t="s">
        <v>2068</v>
      </c>
      <c r="C2100" s="101" t="s">
        <v>3993</v>
      </c>
      <c r="D2100" s="101" t="s">
        <v>3405</v>
      </c>
      <c r="E2100" s="101" t="s">
        <v>3279</v>
      </c>
      <c r="F2100" s="102">
        <v>25.61</v>
      </c>
      <c r="G2100" s="102">
        <v>25.81</v>
      </c>
      <c r="H2100" s="102">
        <v>20.49</v>
      </c>
      <c r="I2100" s="102"/>
      <c r="J2100" s="445"/>
      <c r="K2100" s="258">
        <f>ROUND(SUMIF('VGT-Bewegungsdaten'!B:B,A2100,'VGT-Bewegungsdaten'!D:D),3)</f>
        <v>0</v>
      </c>
      <c r="L2100" s="259">
        <f>ROUND(SUMIF('VGT-Bewegungsdaten'!B:B,$A2100,'VGT-Bewegungsdaten'!E:E),5)</f>
        <v>0</v>
      </c>
      <c r="N2100" s="298" t="s">
        <v>4918</v>
      </c>
      <c r="O2100" s="298" t="s">
        <v>4925</v>
      </c>
      <c r="P2100" s="261">
        <f>ROUND(SUMIF('AV-Bewegungsdaten'!B:B,A2100,'AV-Bewegungsdaten'!D:D),3)</f>
        <v>0</v>
      </c>
      <c r="Q2100" s="259">
        <f>ROUND(SUMIF('AV-Bewegungsdaten'!B:B,$A2100,'AV-Bewegungsdaten'!E:E),5)</f>
        <v>0</v>
      </c>
      <c r="S2100" s="444"/>
      <c r="T2100" s="444"/>
      <c r="U2100" s="261">
        <f>ROUND(SUMIF('DV-Bewegungsdaten'!B:B,A2100,'DV-Bewegungsdaten'!D:D),3)</f>
        <v>0</v>
      </c>
      <c r="V2100" s="259">
        <f>ROUND(SUMIF('DV-Bewegungsdaten'!B:B,A2100,'DV-Bewegungsdaten'!E:E),5)</f>
        <v>0</v>
      </c>
      <c r="X2100" s="444"/>
      <c r="Y2100" s="444"/>
      <c r="AK2100" s="305"/>
    </row>
    <row r="2101" spans="1:37" ht="15" customHeight="1" x14ac:dyDescent="0.25">
      <c r="A2101" s="103" t="s">
        <v>4372</v>
      </c>
      <c r="B2101" s="101" t="s">
        <v>2068</v>
      </c>
      <c r="C2101" s="101" t="s">
        <v>3993</v>
      </c>
      <c r="D2101" s="101" t="s">
        <v>4167</v>
      </c>
      <c r="E2101" s="101" t="s">
        <v>4040</v>
      </c>
      <c r="F2101" s="102">
        <v>25.58</v>
      </c>
      <c r="G2101" s="102">
        <v>25.779999999999998</v>
      </c>
      <c r="H2101" s="102">
        <v>20.46</v>
      </c>
      <c r="I2101" s="102"/>
      <c r="J2101" s="445"/>
      <c r="K2101" s="258">
        <f>ROUND(SUMIF('VGT-Bewegungsdaten'!B:B,A2101,'VGT-Bewegungsdaten'!D:D),3)</f>
        <v>0</v>
      </c>
      <c r="L2101" s="259">
        <f>ROUND(SUMIF('VGT-Bewegungsdaten'!B:B,$A2101,'VGT-Bewegungsdaten'!E:E),5)</f>
        <v>0</v>
      </c>
      <c r="N2101" s="298" t="s">
        <v>4918</v>
      </c>
      <c r="O2101" s="298" t="s">
        <v>4925</v>
      </c>
      <c r="P2101" s="261">
        <f>ROUND(SUMIF('AV-Bewegungsdaten'!B:B,A2101,'AV-Bewegungsdaten'!D:D),3)</f>
        <v>0</v>
      </c>
      <c r="Q2101" s="259">
        <f>ROUND(SUMIF('AV-Bewegungsdaten'!B:B,$A2101,'AV-Bewegungsdaten'!E:E),5)</f>
        <v>0</v>
      </c>
      <c r="S2101" s="444"/>
      <c r="T2101" s="444"/>
      <c r="U2101" s="261">
        <f>ROUND(SUMIF('DV-Bewegungsdaten'!B:B,A2101,'DV-Bewegungsdaten'!D:D),3)</f>
        <v>0</v>
      </c>
      <c r="V2101" s="259">
        <f>ROUND(SUMIF('DV-Bewegungsdaten'!B:B,A2101,'DV-Bewegungsdaten'!E:E),5)</f>
        <v>0</v>
      </c>
      <c r="X2101" s="444"/>
      <c r="Y2101" s="444"/>
      <c r="AK2101" s="305"/>
    </row>
    <row r="2102" spans="1:37" ht="15" customHeight="1" x14ac:dyDescent="0.25">
      <c r="A2102" s="103" t="s">
        <v>2340</v>
      </c>
      <c r="B2102" s="101" t="s">
        <v>2068</v>
      </c>
      <c r="C2102" s="101" t="s">
        <v>3993</v>
      </c>
      <c r="D2102" s="101" t="s">
        <v>1574</v>
      </c>
      <c r="E2102" s="101" t="s">
        <v>2443</v>
      </c>
      <c r="F2102" s="102">
        <v>23.67</v>
      </c>
      <c r="G2102" s="102">
        <v>23.87</v>
      </c>
      <c r="H2102" s="102">
        <v>18.940000000000001</v>
      </c>
      <c r="I2102" s="102"/>
      <c r="J2102" s="445"/>
      <c r="K2102" s="258">
        <f>ROUND(SUMIF('VGT-Bewegungsdaten'!B:B,A2102,'VGT-Bewegungsdaten'!D:D),3)</f>
        <v>0</v>
      </c>
      <c r="L2102" s="259">
        <f>ROUND(SUMIF('VGT-Bewegungsdaten'!B:B,$A2102,'VGT-Bewegungsdaten'!E:E),5)</f>
        <v>0</v>
      </c>
      <c r="N2102" s="298" t="s">
        <v>4918</v>
      </c>
      <c r="O2102" s="298" t="s">
        <v>4925</v>
      </c>
      <c r="P2102" s="261">
        <f>ROUND(SUMIF('AV-Bewegungsdaten'!B:B,A2102,'AV-Bewegungsdaten'!D:D),3)</f>
        <v>0</v>
      </c>
      <c r="Q2102" s="259">
        <f>ROUND(SUMIF('AV-Bewegungsdaten'!B:B,$A2102,'AV-Bewegungsdaten'!E:E),5)</f>
        <v>0</v>
      </c>
      <c r="S2102" s="444"/>
      <c r="T2102" s="444"/>
      <c r="U2102" s="261">
        <f>ROUND(SUMIF('DV-Bewegungsdaten'!B:B,A2102,'DV-Bewegungsdaten'!D:D),3)</f>
        <v>0</v>
      </c>
      <c r="V2102" s="259">
        <f>ROUND(SUMIF('DV-Bewegungsdaten'!B:B,A2102,'DV-Bewegungsdaten'!E:E),5)</f>
        <v>0</v>
      </c>
      <c r="X2102" s="444"/>
      <c r="Y2102" s="444"/>
      <c r="AK2102" s="305"/>
    </row>
    <row r="2103" spans="1:37" ht="15" customHeight="1" x14ac:dyDescent="0.25">
      <c r="A2103" s="103" t="s">
        <v>2341</v>
      </c>
      <c r="B2103" s="101" t="s">
        <v>2068</v>
      </c>
      <c r="C2103" s="101" t="s">
        <v>3993</v>
      </c>
      <c r="D2103" s="101" t="s">
        <v>43</v>
      </c>
      <c r="E2103" s="101" t="s">
        <v>2446</v>
      </c>
      <c r="F2103" s="102">
        <v>25.67</v>
      </c>
      <c r="G2103" s="102">
        <v>25.87</v>
      </c>
      <c r="H2103" s="102">
        <v>20.54</v>
      </c>
      <c r="I2103" s="102"/>
      <c r="J2103" s="445"/>
      <c r="K2103" s="258">
        <f>ROUND(SUMIF('VGT-Bewegungsdaten'!B:B,A2103,'VGT-Bewegungsdaten'!D:D),3)</f>
        <v>0</v>
      </c>
      <c r="L2103" s="259">
        <f>ROUND(SUMIF('VGT-Bewegungsdaten'!B:B,$A2103,'VGT-Bewegungsdaten'!E:E),5)</f>
        <v>0</v>
      </c>
      <c r="N2103" s="298" t="s">
        <v>4918</v>
      </c>
      <c r="O2103" s="298" t="s">
        <v>4925</v>
      </c>
      <c r="P2103" s="261">
        <f>ROUND(SUMIF('AV-Bewegungsdaten'!B:B,A2103,'AV-Bewegungsdaten'!D:D),3)</f>
        <v>0</v>
      </c>
      <c r="Q2103" s="259">
        <f>ROUND(SUMIF('AV-Bewegungsdaten'!B:B,$A2103,'AV-Bewegungsdaten'!E:E),5)</f>
        <v>0</v>
      </c>
      <c r="S2103" s="444"/>
      <c r="T2103" s="444"/>
      <c r="U2103" s="261">
        <f>ROUND(SUMIF('DV-Bewegungsdaten'!B:B,A2103,'DV-Bewegungsdaten'!D:D),3)</f>
        <v>0</v>
      </c>
      <c r="V2103" s="259">
        <f>ROUND(SUMIF('DV-Bewegungsdaten'!B:B,A2103,'DV-Bewegungsdaten'!E:E),5)</f>
        <v>0</v>
      </c>
      <c r="X2103" s="444"/>
      <c r="Y2103" s="444"/>
      <c r="AK2103" s="305"/>
    </row>
    <row r="2104" spans="1:37" ht="15" customHeight="1" x14ac:dyDescent="0.25">
      <c r="A2104" s="103" t="s">
        <v>2342</v>
      </c>
      <c r="B2104" s="101" t="s">
        <v>2068</v>
      </c>
      <c r="C2104" s="101" t="s">
        <v>3993</v>
      </c>
      <c r="D2104" s="101" t="s">
        <v>1576</v>
      </c>
      <c r="E2104" s="101" t="s">
        <v>1533</v>
      </c>
      <c r="F2104" s="102">
        <v>26.67</v>
      </c>
      <c r="G2104" s="102">
        <v>26.87</v>
      </c>
      <c r="H2104" s="102">
        <v>21.34</v>
      </c>
      <c r="I2104" s="102"/>
      <c r="J2104" s="445"/>
      <c r="K2104" s="258">
        <f>ROUND(SUMIF('VGT-Bewegungsdaten'!B:B,A2104,'VGT-Bewegungsdaten'!D:D),3)</f>
        <v>0</v>
      </c>
      <c r="L2104" s="259">
        <f>ROUND(SUMIF('VGT-Bewegungsdaten'!B:B,$A2104,'VGT-Bewegungsdaten'!E:E),5)</f>
        <v>0</v>
      </c>
      <c r="N2104" s="298" t="s">
        <v>4918</v>
      </c>
      <c r="O2104" s="298" t="s">
        <v>4925</v>
      </c>
      <c r="P2104" s="261">
        <f>ROUND(SUMIF('AV-Bewegungsdaten'!B:B,A2104,'AV-Bewegungsdaten'!D:D),3)</f>
        <v>0</v>
      </c>
      <c r="Q2104" s="259">
        <f>ROUND(SUMIF('AV-Bewegungsdaten'!B:B,$A2104,'AV-Bewegungsdaten'!E:E),5)</f>
        <v>0</v>
      </c>
      <c r="S2104" s="444"/>
      <c r="T2104" s="444"/>
      <c r="U2104" s="261">
        <f>ROUND(SUMIF('DV-Bewegungsdaten'!B:B,A2104,'DV-Bewegungsdaten'!D:D),3)</f>
        <v>0</v>
      </c>
      <c r="V2104" s="259">
        <f>ROUND(SUMIF('DV-Bewegungsdaten'!B:B,A2104,'DV-Bewegungsdaten'!E:E),5)</f>
        <v>0</v>
      </c>
      <c r="X2104" s="444"/>
      <c r="Y2104" s="444"/>
      <c r="AK2104" s="305"/>
    </row>
    <row r="2105" spans="1:37" ht="15" customHeight="1" x14ac:dyDescent="0.25">
      <c r="A2105" s="103" t="s">
        <v>2343</v>
      </c>
      <c r="B2105" s="101" t="s">
        <v>2068</v>
      </c>
      <c r="C2105" s="101" t="s">
        <v>3993</v>
      </c>
      <c r="D2105" s="101" t="s">
        <v>1578</v>
      </c>
      <c r="E2105" s="101" t="s">
        <v>1536</v>
      </c>
      <c r="F2105" s="102">
        <v>26.67</v>
      </c>
      <c r="G2105" s="102">
        <v>26.87</v>
      </c>
      <c r="H2105" s="102">
        <v>21.34</v>
      </c>
      <c r="I2105" s="102"/>
      <c r="J2105" s="445"/>
      <c r="K2105" s="258">
        <f>ROUND(SUMIF('VGT-Bewegungsdaten'!B:B,A2105,'VGT-Bewegungsdaten'!D:D),3)</f>
        <v>0</v>
      </c>
      <c r="L2105" s="259">
        <f>ROUND(SUMIF('VGT-Bewegungsdaten'!B:B,$A2105,'VGT-Bewegungsdaten'!E:E),5)</f>
        <v>0</v>
      </c>
      <c r="N2105" s="298" t="s">
        <v>4918</v>
      </c>
      <c r="O2105" s="298" t="s">
        <v>4925</v>
      </c>
      <c r="P2105" s="261">
        <f>ROUND(SUMIF('AV-Bewegungsdaten'!B:B,A2105,'AV-Bewegungsdaten'!D:D),3)</f>
        <v>0</v>
      </c>
      <c r="Q2105" s="259">
        <f>ROUND(SUMIF('AV-Bewegungsdaten'!B:B,$A2105,'AV-Bewegungsdaten'!E:E),5)</f>
        <v>0</v>
      </c>
      <c r="S2105" s="444"/>
      <c r="T2105" s="444"/>
      <c r="U2105" s="261">
        <f>ROUND(SUMIF('DV-Bewegungsdaten'!B:B,A2105,'DV-Bewegungsdaten'!D:D),3)</f>
        <v>0</v>
      </c>
      <c r="V2105" s="259">
        <f>ROUND(SUMIF('DV-Bewegungsdaten'!B:B,A2105,'DV-Bewegungsdaten'!E:E),5)</f>
        <v>0</v>
      </c>
      <c r="X2105" s="444"/>
      <c r="Y2105" s="444"/>
      <c r="AK2105" s="305"/>
    </row>
    <row r="2106" spans="1:37" ht="15" customHeight="1" x14ac:dyDescent="0.25">
      <c r="A2106" s="103" t="s">
        <v>2866</v>
      </c>
      <c r="B2106" s="101" t="s">
        <v>2068</v>
      </c>
      <c r="C2106" s="101" t="s">
        <v>3993</v>
      </c>
      <c r="D2106" s="101" t="s">
        <v>2550</v>
      </c>
      <c r="E2106" s="101" t="s">
        <v>2536</v>
      </c>
      <c r="F2106" s="102">
        <v>26.64</v>
      </c>
      <c r="G2106" s="102">
        <v>26.84</v>
      </c>
      <c r="H2106" s="102">
        <v>21.31</v>
      </c>
      <c r="I2106" s="102"/>
      <c r="J2106" s="445"/>
      <c r="K2106" s="258">
        <f>ROUND(SUMIF('VGT-Bewegungsdaten'!B:B,A2106,'VGT-Bewegungsdaten'!D:D),3)</f>
        <v>0</v>
      </c>
      <c r="L2106" s="259">
        <f>ROUND(SUMIF('VGT-Bewegungsdaten'!B:B,$A2106,'VGT-Bewegungsdaten'!E:E),5)</f>
        <v>0</v>
      </c>
      <c r="N2106" s="298" t="s">
        <v>4918</v>
      </c>
      <c r="O2106" s="298" t="s">
        <v>4925</v>
      </c>
      <c r="P2106" s="261">
        <f>ROUND(SUMIF('AV-Bewegungsdaten'!B:B,A2106,'AV-Bewegungsdaten'!D:D),3)</f>
        <v>0</v>
      </c>
      <c r="Q2106" s="259">
        <f>ROUND(SUMIF('AV-Bewegungsdaten'!B:B,$A2106,'AV-Bewegungsdaten'!E:E),5)</f>
        <v>0</v>
      </c>
      <c r="S2106" s="444"/>
      <c r="T2106" s="444"/>
      <c r="U2106" s="261">
        <f>ROUND(SUMIF('DV-Bewegungsdaten'!B:B,A2106,'DV-Bewegungsdaten'!D:D),3)</f>
        <v>0</v>
      </c>
      <c r="V2106" s="259">
        <f>ROUND(SUMIF('DV-Bewegungsdaten'!B:B,A2106,'DV-Bewegungsdaten'!E:E),5)</f>
        <v>0</v>
      </c>
      <c r="X2106" s="444"/>
      <c r="Y2106" s="444"/>
      <c r="AK2106" s="305"/>
    </row>
    <row r="2107" spans="1:37" ht="15" customHeight="1" x14ac:dyDescent="0.25">
      <c r="A2107" s="103" t="s">
        <v>3609</v>
      </c>
      <c r="B2107" s="101" t="s">
        <v>2068</v>
      </c>
      <c r="C2107" s="101" t="s">
        <v>3993</v>
      </c>
      <c r="D2107" s="101" t="s">
        <v>3293</v>
      </c>
      <c r="E2107" s="101" t="s">
        <v>3279</v>
      </c>
      <c r="F2107" s="102">
        <v>26.61</v>
      </c>
      <c r="G2107" s="102">
        <v>26.81</v>
      </c>
      <c r="H2107" s="102">
        <v>21.29</v>
      </c>
      <c r="I2107" s="102"/>
      <c r="J2107" s="445"/>
      <c r="K2107" s="258">
        <f>ROUND(SUMIF('VGT-Bewegungsdaten'!B:B,A2107,'VGT-Bewegungsdaten'!D:D),3)</f>
        <v>0</v>
      </c>
      <c r="L2107" s="259">
        <f>ROUND(SUMIF('VGT-Bewegungsdaten'!B:B,$A2107,'VGT-Bewegungsdaten'!E:E),5)</f>
        <v>0</v>
      </c>
      <c r="N2107" s="298" t="s">
        <v>4918</v>
      </c>
      <c r="O2107" s="298" t="s">
        <v>4925</v>
      </c>
      <c r="P2107" s="261">
        <f>ROUND(SUMIF('AV-Bewegungsdaten'!B:B,A2107,'AV-Bewegungsdaten'!D:D),3)</f>
        <v>0</v>
      </c>
      <c r="Q2107" s="259">
        <f>ROUND(SUMIF('AV-Bewegungsdaten'!B:B,$A2107,'AV-Bewegungsdaten'!E:E),5)</f>
        <v>0</v>
      </c>
      <c r="S2107" s="444"/>
      <c r="T2107" s="444"/>
      <c r="U2107" s="261">
        <f>ROUND(SUMIF('DV-Bewegungsdaten'!B:B,A2107,'DV-Bewegungsdaten'!D:D),3)</f>
        <v>0</v>
      </c>
      <c r="V2107" s="259">
        <f>ROUND(SUMIF('DV-Bewegungsdaten'!B:B,A2107,'DV-Bewegungsdaten'!E:E),5)</f>
        <v>0</v>
      </c>
      <c r="X2107" s="444"/>
      <c r="Y2107" s="444"/>
      <c r="AK2107" s="305"/>
    </row>
    <row r="2108" spans="1:37" ht="15" customHeight="1" x14ac:dyDescent="0.25">
      <c r="A2108" s="103" t="s">
        <v>4373</v>
      </c>
      <c r="B2108" s="101" t="s">
        <v>2068</v>
      </c>
      <c r="C2108" s="101" t="s">
        <v>3993</v>
      </c>
      <c r="D2108" s="101" t="s">
        <v>4054</v>
      </c>
      <c r="E2108" s="101" t="s">
        <v>4040</v>
      </c>
      <c r="F2108" s="102">
        <v>26.58</v>
      </c>
      <c r="G2108" s="102">
        <v>26.779999999999998</v>
      </c>
      <c r="H2108" s="102">
        <v>21.26</v>
      </c>
      <c r="I2108" s="102"/>
      <c r="J2108" s="445"/>
      <c r="K2108" s="258">
        <f>ROUND(SUMIF('VGT-Bewegungsdaten'!B:B,A2108,'VGT-Bewegungsdaten'!D:D),3)</f>
        <v>0</v>
      </c>
      <c r="L2108" s="259">
        <f>ROUND(SUMIF('VGT-Bewegungsdaten'!B:B,$A2108,'VGT-Bewegungsdaten'!E:E),5)</f>
        <v>0</v>
      </c>
      <c r="N2108" s="298" t="s">
        <v>4918</v>
      </c>
      <c r="O2108" s="298" t="s">
        <v>4925</v>
      </c>
      <c r="P2108" s="261">
        <f>ROUND(SUMIF('AV-Bewegungsdaten'!B:B,A2108,'AV-Bewegungsdaten'!D:D),3)</f>
        <v>0</v>
      </c>
      <c r="Q2108" s="259">
        <f>ROUND(SUMIF('AV-Bewegungsdaten'!B:B,$A2108,'AV-Bewegungsdaten'!E:E),5)</f>
        <v>0</v>
      </c>
      <c r="S2108" s="444"/>
      <c r="T2108" s="444"/>
      <c r="U2108" s="261">
        <f>ROUND(SUMIF('DV-Bewegungsdaten'!B:B,A2108,'DV-Bewegungsdaten'!D:D),3)</f>
        <v>0</v>
      </c>
      <c r="V2108" s="259">
        <f>ROUND(SUMIF('DV-Bewegungsdaten'!B:B,A2108,'DV-Bewegungsdaten'!E:E),5)</f>
        <v>0</v>
      </c>
      <c r="X2108" s="444"/>
      <c r="Y2108" s="444"/>
      <c r="AK2108" s="305"/>
    </row>
    <row r="2109" spans="1:37" ht="15" customHeight="1" x14ac:dyDescent="0.25">
      <c r="A2109" s="103" t="s">
        <v>2344</v>
      </c>
      <c r="B2109" s="101" t="s">
        <v>2068</v>
      </c>
      <c r="C2109" s="101" t="s">
        <v>3993</v>
      </c>
      <c r="D2109" s="101" t="s">
        <v>1580</v>
      </c>
      <c r="E2109" s="101" t="s">
        <v>2443</v>
      </c>
      <c r="F2109" s="102">
        <v>20.67</v>
      </c>
      <c r="G2109" s="102">
        <v>20.87</v>
      </c>
      <c r="H2109" s="102">
        <v>16.54</v>
      </c>
      <c r="I2109" s="102"/>
      <c r="J2109" s="445"/>
      <c r="K2109" s="258">
        <f>ROUND(SUMIF('VGT-Bewegungsdaten'!B:B,A2109,'VGT-Bewegungsdaten'!D:D),3)</f>
        <v>0</v>
      </c>
      <c r="L2109" s="259">
        <f>ROUND(SUMIF('VGT-Bewegungsdaten'!B:B,$A2109,'VGT-Bewegungsdaten'!E:E),5)</f>
        <v>0</v>
      </c>
      <c r="N2109" s="298" t="s">
        <v>4918</v>
      </c>
      <c r="O2109" s="298" t="s">
        <v>4925</v>
      </c>
      <c r="P2109" s="261">
        <f>ROUND(SUMIF('AV-Bewegungsdaten'!B:B,A2109,'AV-Bewegungsdaten'!D:D),3)</f>
        <v>0</v>
      </c>
      <c r="Q2109" s="259">
        <f>ROUND(SUMIF('AV-Bewegungsdaten'!B:B,$A2109,'AV-Bewegungsdaten'!E:E),5)</f>
        <v>0</v>
      </c>
      <c r="S2109" s="444"/>
      <c r="T2109" s="444"/>
      <c r="U2109" s="261">
        <f>ROUND(SUMIF('DV-Bewegungsdaten'!B:B,A2109,'DV-Bewegungsdaten'!D:D),3)</f>
        <v>0</v>
      </c>
      <c r="V2109" s="259">
        <f>ROUND(SUMIF('DV-Bewegungsdaten'!B:B,A2109,'DV-Bewegungsdaten'!E:E),5)</f>
        <v>0</v>
      </c>
      <c r="X2109" s="444"/>
      <c r="Y2109" s="444"/>
      <c r="AK2109" s="305"/>
    </row>
    <row r="2110" spans="1:37" ht="15" customHeight="1" x14ac:dyDescent="0.25">
      <c r="A2110" s="103" t="s">
        <v>2345</v>
      </c>
      <c r="B2110" s="101" t="s">
        <v>2068</v>
      </c>
      <c r="C2110" s="101" t="s">
        <v>3993</v>
      </c>
      <c r="D2110" s="101" t="s">
        <v>48</v>
      </c>
      <c r="E2110" s="101" t="s">
        <v>2446</v>
      </c>
      <c r="F2110" s="102">
        <v>22.67</v>
      </c>
      <c r="G2110" s="102">
        <v>22.87</v>
      </c>
      <c r="H2110" s="102">
        <v>18.14</v>
      </c>
      <c r="I2110" s="102"/>
      <c r="J2110" s="445"/>
      <c r="K2110" s="258">
        <f>ROUND(SUMIF('VGT-Bewegungsdaten'!B:B,A2110,'VGT-Bewegungsdaten'!D:D),3)</f>
        <v>0</v>
      </c>
      <c r="L2110" s="259">
        <f>ROUND(SUMIF('VGT-Bewegungsdaten'!B:B,$A2110,'VGT-Bewegungsdaten'!E:E),5)</f>
        <v>0</v>
      </c>
      <c r="N2110" s="298" t="s">
        <v>4918</v>
      </c>
      <c r="O2110" s="298" t="s">
        <v>4925</v>
      </c>
      <c r="P2110" s="261">
        <f>ROUND(SUMIF('AV-Bewegungsdaten'!B:B,A2110,'AV-Bewegungsdaten'!D:D),3)</f>
        <v>0</v>
      </c>
      <c r="Q2110" s="259">
        <f>ROUND(SUMIF('AV-Bewegungsdaten'!B:B,$A2110,'AV-Bewegungsdaten'!E:E),5)</f>
        <v>0</v>
      </c>
      <c r="S2110" s="444"/>
      <c r="T2110" s="444"/>
      <c r="U2110" s="261">
        <f>ROUND(SUMIF('DV-Bewegungsdaten'!B:B,A2110,'DV-Bewegungsdaten'!D:D),3)</f>
        <v>0</v>
      </c>
      <c r="V2110" s="259">
        <f>ROUND(SUMIF('DV-Bewegungsdaten'!B:B,A2110,'DV-Bewegungsdaten'!E:E),5)</f>
        <v>0</v>
      </c>
      <c r="X2110" s="444"/>
      <c r="Y2110" s="444"/>
      <c r="AK2110" s="305"/>
    </row>
    <row r="2111" spans="1:37" ht="15" customHeight="1" x14ac:dyDescent="0.25">
      <c r="A2111" s="103" t="s">
        <v>2346</v>
      </c>
      <c r="B2111" s="101" t="s">
        <v>2068</v>
      </c>
      <c r="C2111" s="101" t="s">
        <v>3993</v>
      </c>
      <c r="D2111" s="101" t="s">
        <v>1582</v>
      </c>
      <c r="E2111" s="101" t="s">
        <v>1533</v>
      </c>
      <c r="F2111" s="102">
        <v>23.67</v>
      </c>
      <c r="G2111" s="102">
        <v>23.87</v>
      </c>
      <c r="H2111" s="102">
        <v>18.940000000000001</v>
      </c>
      <c r="I2111" s="102"/>
      <c r="J2111" s="445"/>
      <c r="K2111" s="258">
        <f>ROUND(SUMIF('VGT-Bewegungsdaten'!B:B,A2111,'VGT-Bewegungsdaten'!D:D),3)</f>
        <v>0</v>
      </c>
      <c r="L2111" s="259">
        <f>ROUND(SUMIF('VGT-Bewegungsdaten'!B:B,$A2111,'VGT-Bewegungsdaten'!E:E),5)</f>
        <v>0</v>
      </c>
      <c r="N2111" s="298" t="s">
        <v>4918</v>
      </c>
      <c r="O2111" s="298" t="s">
        <v>4925</v>
      </c>
      <c r="P2111" s="261">
        <f>ROUND(SUMIF('AV-Bewegungsdaten'!B:B,A2111,'AV-Bewegungsdaten'!D:D),3)</f>
        <v>0</v>
      </c>
      <c r="Q2111" s="259">
        <f>ROUND(SUMIF('AV-Bewegungsdaten'!B:B,$A2111,'AV-Bewegungsdaten'!E:E),5)</f>
        <v>0</v>
      </c>
      <c r="S2111" s="444"/>
      <c r="T2111" s="444"/>
      <c r="U2111" s="261">
        <f>ROUND(SUMIF('DV-Bewegungsdaten'!B:B,A2111,'DV-Bewegungsdaten'!D:D),3)</f>
        <v>0</v>
      </c>
      <c r="V2111" s="259">
        <f>ROUND(SUMIF('DV-Bewegungsdaten'!B:B,A2111,'DV-Bewegungsdaten'!E:E),5)</f>
        <v>0</v>
      </c>
      <c r="X2111" s="444"/>
      <c r="Y2111" s="444"/>
      <c r="AK2111" s="305"/>
    </row>
    <row r="2112" spans="1:37" ht="15" customHeight="1" x14ac:dyDescent="0.25">
      <c r="A2112" s="103" t="s">
        <v>2347</v>
      </c>
      <c r="B2112" s="101" t="s">
        <v>2068</v>
      </c>
      <c r="C2112" s="101" t="s">
        <v>3993</v>
      </c>
      <c r="D2112" s="101" t="s">
        <v>1584</v>
      </c>
      <c r="E2112" s="101" t="s">
        <v>1536</v>
      </c>
      <c r="F2112" s="102">
        <v>23.67</v>
      </c>
      <c r="G2112" s="102">
        <v>23.87</v>
      </c>
      <c r="H2112" s="102">
        <v>18.940000000000001</v>
      </c>
      <c r="I2112" s="102"/>
      <c r="J2112" s="445"/>
      <c r="K2112" s="258">
        <f>ROUND(SUMIF('VGT-Bewegungsdaten'!B:B,A2112,'VGT-Bewegungsdaten'!D:D),3)</f>
        <v>0</v>
      </c>
      <c r="L2112" s="259">
        <f>ROUND(SUMIF('VGT-Bewegungsdaten'!B:B,$A2112,'VGT-Bewegungsdaten'!E:E),5)</f>
        <v>0</v>
      </c>
      <c r="N2112" s="298" t="s">
        <v>4918</v>
      </c>
      <c r="O2112" s="298" t="s">
        <v>4925</v>
      </c>
      <c r="P2112" s="261">
        <f>ROUND(SUMIF('AV-Bewegungsdaten'!B:B,A2112,'AV-Bewegungsdaten'!D:D),3)</f>
        <v>0</v>
      </c>
      <c r="Q2112" s="259">
        <f>ROUND(SUMIF('AV-Bewegungsdaten'!B:B,$A2112,'AV-Bewegungsdaten'!E:E),5)</f>
        <v>0</v>
      </c>
      <c r="S2112" s="444"/>
      <c r="T2112" s="444"/>
      <c r="U2112" s="261">
        <f>ROUND(SUMIF('DV-Bewegungsdaten'!B:B,A2112,'DV-Bewegungsdaten'!D:D),3)</f>
        <v>0</v>
      </c>
      <c r="V2112" s="259">
        <f>ROUND(SUMIF('DV-Bewegungsdaten'!B:B,A2112,'DV-Bewegungsdaten'!E:E),5)</f>
        <v>0</v>
      </c>
      <c r="X2112" s="444"/>
      <c r="Y2112" s="444"/>
      <c r="AK2112" s="305"/>
    </row>
    <row r="2113" spans="1:37" ht="15" customHeight="1" x14ac:dyDescent="0.25">
      <c r="A2113" s="103" t="s">
        <v>2867</v>
      </c>
      <c r="B2113" s="101" t="s">
        <v>2068</v>
      </c>
      <c r="C2113" s="101" t="s">
        <v>3993</v>
      </c>
      <c r="D2113" s="101" t="s">
        <v>2552</v>
      </c>
      <c r="E2113" s="101" t="s">
        <v>2536</v>
      </c>
      <c r="F2113" s="102">
        <v>23.64</v>
      </c>
      <c r="G2113" s="102">
        <v>23.84</v>
      </c>
      <c r="H2113" s="102">
        <v>18.91</v>
      </c>
      <c r="I2113" s="102"/>
      <c r="J2113" s="445"/>
      <c r="K2113" s="258">
        <f>ROUND(SUMIF('VGT-Bewegungsdaten'!B:B,A2113,'VGT-Bewegungsdaten'!D:D),3)</f>
        <v>0</v>
      </c>
      <c r="L2113" s="259">
        <f>ROUND(SUMIF('VGT-Bewegungsdaten'!B:B,$A2113,'VGT-Bewegungsdaten'!E:E),5)</f>
        <v>0</v>
      </c>
      <c r="N2113" s="298" t="s">
        <v>4918</v>
      </c>
      <c r="O2113" s="298" t="s">
        <v>4925</v>
      </c>
      <c r="P2113" s="261">
        <f>ROUND(SUMIF('AV-Bewegungsdaten'!B:B,A2113,'AV-Bewegungsdaten'!D:D),3)</f>
        <v>0</v>
      </c>
      <c r="Q2113" s="259">
        <f>ROUND(SUMIF('AV-Bewegungsdaten'!B:B,$A2113,'AV-Bewegungsdaten'!E:E),5)</f>
        <v>0</v>
      </c>
      <c r="S2113" s="444"/>
      <c r="T2113" s="444"/>
      <c r="U2113" s="261">
        <f>ROUND(SUMIF('DV-Bewegungsdaten'!B:B,A2113,'DV-Bewegungsdaten'!D:D),3)</f>
        <v>0</v>
      </c>
      <c r="V2113" s="259">
        <f>ROUND(SUMIF('DV-Bewegungsdaten'!B:B,A2113,'DV-Bewegungsdaten'!E:E),5)</f>
        <v>0</v>
      </c>
      <c r="X2113" s="444"/>
      <c r="Y2113" s="444"/>
      <c r="AK2113" s="305"/>
    </row>
    <row r="2114" spans="1:37" ht="15" customHeight="1" x14ac:dyDescent="0.25">
      <c r="A2114" s="103" t="s">
        <v>3610</v>
      </c>
      <c r="B2114" s="101" t="s">
        <v>2068</v>
      </c>
      <c r="C2114" s="101" t="s">
        <v>3993</v>
      </c>
      <c r="D2114" s="101" t="s">
        <v>3295</v>
      </c>
      <c r="E2114" s="101" t="s">
        <v>3279</v>
      </c>
      <c r="F2114" s="102">
        <v>23.61</v>
      </c>
      <c r="G2114" s="102">
        <v>23.81</v>
      </c>
      <c r="H2114" s="102">
        <v>18.89</v>
      </c>
      <c r="I2114" s="102"/>
      <c r="J2114" s="445"/>
      <c r="K2114" s="258">
        <f>ROUND(SUMIF('VGT-Bewegungsdaten'!B:B,A2114,'VGT-Bewegungsdaten'!D:D),3)</f>
        <v>0</v>
      </c>
      <c r="L2114" s="259">
        <f>ROUND(SUMIF('VGT-Bewegungsdaten'!B:B,$A2114,'VGT-Bewegungsdaten'!E:E),5)</f>
        <v>0</v>
      </c>
      <c r="N2114" s="298" t="s">
        <v>4918</v>
      </c>
      <c r="O2114" s="298" t="s">
        <v>4925</v>
      </c>
      <c r="P2114" s="261">
        <f>ROUND(SUMIF('AV-Bewegungsdaten'!B:B,A2114,'AV-Bewegungsdaten'!D:D),3)</f>
        <v>0</v>
      </c>
      <c r="Q2114" s="259">
        <f>ROUND(SUMIF('AV-Bewegungsdaten'!B:B,$A2114,'AV-Bewegungsdaten'!E:E),5)</f>
        <v>0</v>
      </c>
      <c r="S2114" s="444"/>
      <c r="T2114" s="444"/>
      <c r="U2114" s="261">
        <f>ROUND(SUMIF('DV-Bewegungsdaten'!B:B,A2114,'DV-Bewegungsdaten'!D:D),3)</f>
        <v>0</v>
      </c>
      <c r="V2114" s="259">
        <f>ROUND(SUMIF('DV-Bewegungsdaten'!B:B,A2114,'DV-Bewegungsdaten'!E:E),5)</f>
        <v>0</v>
      </c>
      <c r="X2114" s="444"/>
      <c r="Y2114" s="444"/>
      <c r="AK2114" s="305"/>
    </row>
    <row r="2115" spans="1:37" ht="15" customHeight="1" x14ac:dyDescent="0.25">
      <c r="A2115" s="103" t="s">
        <v>4374</v>
      </c>
      <c r="B2115" s="101" t="s">
        <v>2068</v>
      </c>
      <c r="C2115" s="101" t="s">
        <v>3993</v>
      </c>
      <c r="D2115" s="101" t="s">
        <v>4056</v>
      </c>
      <c r="E2115" s="101" t="s">
        <v>4040</v>
      </c>
      <c r="F2115" s="102">
        <v>23.58</v>
      </c>
      <c r="G2115" s="102">
        <v>23.779999999999998</v>
      </c>
      <c r="H2115" s="102">
        <v>18.86</v>
      </c>
      <c r="I2115" s="102"/>
      <c r="J2115" s="445"/>
      <c r="K2115" s="258">
        <f>ROUND(SUMIF('VGT-Bewegungsdaten'!B:B,A2115,'VGT-Bewegungsdaten'!D:D),3)</f>
        <v>0</v>
      </c>
      <c r="L2115" s="259">
        <f>ROUND(SUMIF('VGT-Bewegungsdaten'!B:B,$A2115,'VGT-Bewegungsdaten'!E:E),5)</f>
        <v>0</v>
      </c>
      <c r="N2115" s="298" t="s">
        <v>4918</v>
      </c>
      <c r="O2115" s="298" t="s">
        <v>4925</v>
      </c>
      <c r="P2115" s="261">
        <f>ROUND(SUMIF('AV-Bewegungsdaten'!B:B,A2115,'AV-Bewegungsdaten'!D:D),3)</f>
        <v>0</v>
      </c>
      <c r="Q2115" s="259">
        <f>ROUND(SUMIF('AV-Bewegungsdaten'!B:B,$A2115,'AV-Bewegungsdaten'!E:E),5)</f>
        <v>0</v>
      </c>
      <c r="S2115" s="444"/>
      <c r="T2115" s="444"/>
      <c r="U2115" s="261">
        <f>ROUND(SUMIF('DV-Bewegungsdaten'!B:B,A2115,'DV-Bewegungsdaten'!D:D),3)</f>
        <v>0</v>
      </c>
      <c r="V2115" s="259">
        <f>ROUND(SUMIF('DV-Bewegungsdaten'!B:B,A2115,'DV-Bewegungsdaten'!E:E),5)</f>
        <v>0</v>
      </c>
      <c r="X2115" s="444"/>
      <c r="Y2115" s="444"/>
      <c r="AK2115" s="305"/>
    </row>
    <row r="2116" spans="1:37" ht="15" customHeight="1" x14ac:dyDescent="0.25">
      <c r="A2116" s="103" t="s">
        <v>2348</v>
      </c>
      <c r="B2116" s="101" t="s">
        <v>2068</v>
      </c>
      <c r="C2116" s="101" t="s">
        <v>3993</v>
      </c>
      <c r="D2116" s="101" t="s">
        <v>1586</v>
      </c>
      <c r="E2116" s="101" t="s">
        <v>2443</v>
      </c>
      <c r="F2116" s="102">
        <v>21.67</v>
      </c>
      <c r="G2116" s="102">
        <v>21.87</v>
      </c>
      <c r="H2116" s="102">
        <v>17.34</v>
      </c>
      <c r="I2116" s="102"/>
      <c r="J2116" s="445"/>
      <c r="K2116" s="258">
        <f>ROUND(SUMIF('VGT-Bewegungsdaten'!B:B,A2116,'VGT-Bewegungsdaten'!D:D),3)</f>
        <v>0</v>
      </c>
      <c r="L2116" s="259">
        <f>ROUND(SUMIF('VGT-Bewegungsdaten'!B:B,$A2116,'VGT-Bewegungsdaten'!E:E),5)</f>
        <v>0</v>
      </c>
      <c r="N2116" s="298" t="s">
        <v>4918</v>
      </c>
      <c r="O2116" s="298" t="s">
        <v>4925</v>
      </c>
      <c r="P2116" s="261">
        <f>ROUND(SUMIF('AV-Bewegungsdaten'!B:B,A2116,'AV-Bewegungsdaten'!D:D),3)</f>
        <v>0</v>
      </c>
      <c r="Q2116" s="259">
        <f>ROUND(SUMIF('AV-Bewegungsdaten'!B:B,$A2116,'AV-Bewegungsdaten'!E:E),5)</f>
        <v>0</v>
      </c>
      <c r="S2116" s="444"/>
      <c r="T2116" s="444"/>
      <c r="U2116" s="261">
        <f>ROUND(SUMIF('DV-Bewegungsdaten'!B:B,A2116,'DV-Bewegungsdaten'!D:D),3)</f>
        <v>0</v>
      </c>
      <c r="V2116" s="259">
        <f>ROUND(SUMIF('DV-Bewegungsdaten'!B:B,A2116,'DV-Bewegungsdaten'!E:E),5)</f>
        <v>0</v>
      </c>
      <c r="X2116" s="444"/>
      <c r="Y2116" s="444"/>
      <c r="AK2116" s="305"/>
    </row>
    <row r="2117" spans="1:37" ht="15" customHeight="1" x14ac:dyDescent="0.25">
      <c r="A2117" s="103" t="s">
        <v>2349</v>
      </c>
      <c r="B2117" s="101" t="s">
        <v>2068</v>
      </c>
      <c r="C2117" s="101" t="s">
        <v>3993</v>
      </c>
      <c r="D2117" s="101" t="s">
        <v>53</v>
      </c>
      <c r="E2117" s="101" t="s">
        <v>2446</v>
      </c>
      <c r="F2117" s="102">
        <v>23.67</v>
      </c>
      <c r="G2117" s="102">
        <v>23.87</v>
      </c>
      <c r="H2117" s="102">
        <v>18.940000000000001</v>
      </c>
      <c r="I2117" s="102"/>
      <c r="J2117" s="445"/>
      <c r="K2117" s="258">
        <f>ROUND(SUMIF('VGT-Bewegungsdaten'!B:B,A2117,'VGT-Bewegungsdaten'!D:D),3)</f>
        <v>0</v>
      </c>
      <c r="L2117" s="259">
        <f>ROUND(SUMIF('VGT-Bewegungsdaten'!B:B,$A2117,'VGT-Bewegungsdaten'!E:E),5)</f>
        <v>0</v>
      </c>
      <c r="N2117" s="298" t="s">
        <v>4918</v>
      </c>
      <c r="O2117" s="298" t="s">
        <v>4925</v>
      </c>
      <c r="P2117" s="261">
        <f>ROUND(SUMIF('AV-Bewegungsdaten'!B:B,A2117,'AV-Bewegungsdaten'!D:D),3)</f>
        <v>0</v>
      </c>
      <c r="Q2117" s="259">
        <f>ROUND(SUMIF('AV-Bewegungsdaten'!B:B,$A2117,'AV-Bewegungsdaten'!E:E),5)</f>
        <v>0</v>
      </c>
      <c r="S2117" s="444"/>
      <c r="T2117" s="444"/>
      <c r="U2117" s="261">
        <f>ROUND(SUMIF('DV-Bewegungsdaten'!B:B,A2117,'DV-Bewegungsdaten'!D:D),3)</f>
        <v>0</v>
      </c>
      <c r="V2117" s="259">
        <f>ROUND(SUMIF('DV-Bewegungsdaten'!B:B,A2117,'DV-Bewegungsdaten'!E:E),5)</f>
        <v>0</v>
      </c>
      <c r="X2117" s="444"/>
      <c r="Y2117" s="444"/>
      <c r="AK2117" s="305"/>
    </row>
    <row r="2118" spans="1:37" ht="15" customHeight="1" x14ac:dyDescent="0.25">
      <c r="A2118" s="103" t="s">
        <v>2350</v>
      </c>
      <c r="B2118" s="101" t="s">
        <v>2068</v>
      </c>
      <c r="C2118" s="101" t="s">
        <v>3993</v>
      </c>
      <c r="D2118" s="101" t="s">
        <v>1588</v>
      </c>
      <c r="E2118" s="101" t="s">
        <v>1533</v>
      </c>
      <c r="F2118" s="102">
        <v>24.67</v>
      </c>
      <c r="G2118" s="102">
        <v>24.87</v>
      </c>
      <c r="H2118" s="102">
        <v>19.739999999999998</v>
      </c>
      <c r="I2118" s="102"/>
      <c r="J2118" s="445"/>
      <c r="K2118" s="258">
        <f>ROUND(SUMIF('VGT-Bewegungsdaten'!B:B,A2118,'VGT-Bewegungsdaten'!D:D),3)</f>
        <v>0</v>
      </c>
      <c r="L2118" s="259">
        <f>ROUND(SUMIF('VGT-Bewegungsdaten'!B:B,$A2118,'VGT-Bewegungsdaten'!E:E),5)</f>
        <v>0</v>
      </c>
      <c r="N2118" s="298" t="s">
        <v>4918</v>
      </c>
      <c r="O2118" s="298" t="s">
        <v>4925</v>
      </c>
      <c r="P2118" s="261">
        <f>ROUND(SUMIF('AV-Bewegungsdaten'!B:B,A2118,'AV-Bewegungsdaten'!D:D),3)</f>
        <v>0</v>
      </c>
      <c r="Q2118" s="259">
        <f>ROUND(SUMIF('AV-Bewegungsdaten'!B:B,$A2118,'AV-Bewegungsdaten'!E:E),5)</f>
        <v>0</v>
      </c>
      <c r="S2118" s="444"/>
      <c r="T2118" s="444"/>
      <c r="U2118" s="261">
        <f>ROUND(SUMIF('DV-Bewegungsdaten'!B:B,A2118,'DV-Bewegungsdaten'!D:D),3)</f>
        <v>0</v>
      </c>
      <c r="V2118" s="259">
        <f>ROUND(SUMIF('DV-Bewegungsdaten'!B:B,A2118,'DV-Bewegungsdaten'!E:E),5)</f>
        <v>0</v>
      </c>
      <c r="X2118" s="444"/>
      <c r="Y2118" s="444"/>
      <c r="AK2118" s="305"/>
    </row>
    <row r="2119" spans="1:37" ht="15" customHeight="1" x14ac:dyDescent="0.25">
      <c r="A2119" s="103" t="s">
        <v>2351</v>
      </c>
      <c r="B2119" s="101" t="s">
        <v>2068</v>
      </c>
      <c r="C2119" s="101" t="s">
        <v>3993</v>
      </c>
      <c r="D2119" s="101" t="s">
        <v>1590</v>
      </c>
      <c r="E2119" s="101" t="s">
        <v>1536</v>
      </c>
      <c r="F2119" s="102">
        <v>24.67</v>
      </c>
      <c r="G2119" s="102">
        <v>24.87</v>
      </c>
      <c r="H2119" s="102">
        <v>19.739999999999998</v>
      </c>
      <c r="I2119" s="102"/>
      <c r="J2119" s="445"/>
      <c r="K2119" s="258">
        <f>ROUND(SUMIF('VGT-Bewegungsdaten'!B:B,A2119,'VGT-Bewegungsdaten'!D:D),3)</f>
        <v>0</v>
      </c>
      <c r="L2119" s="259">
        <f>ROUND(SUMIF('VGT-Bewegungsdaten'!B:B,$A2119,'VGT-Bewegungsdaten'!E:E),5)</f>
        <v>0</v>
      </c>
      <c r="N2119" s="298" t="s">
        <v>4918</v>
      </c>
      <c r="O2119" s="298" t="s">
        <v>4925</v>
      </c>
      <c r="P2119" s="261">
        <f>ROUND(SUMIF('AV-Bewegungsdaten'!B:B,A2119,'AV-Bewegungsdaten'!D:D),3)</f>
        <v>0</v>
      </c>
      <c r="Q2119" s="259">
        <f>ROUND(SUMIF('AV-Bewegungsdaten'!B:B,$A2119,'AV-Bewegungsdaten'!E:E),5)</f>
        <v>0</v>
      </c>
      <c r="S2119" s="444"/>
      <c r="T2119" s="444"/>
      <c r="U2119" s="261">
        <f>ROUND(SUMIF('DV-Bewegungsdaten'!B:B,A2119,'DV-Bewegungsdaten'!D:D),3)</f>
        <v>0</v>
      </c>
      <c r="V2119" s="259">
        <f>ROUND(SUMIF('DV-Bewegungsdaten'!B:B,A2119,'DV-Bewegungsdaten'!E:E),5)</f>
        <v>0</v>
      </c>
      <c r="X2119" s="444"/>
      <c r="Y2119" s="444"/>
      <c r="AK2119" s="305"/>
    </row>
    <row r="2120" spans="1:37" ht="15" customHeight="1" x14ac:dyDescent="0.25">
      <c r="A2120" s="103" t="s">
        <v>2868</v>
      </c>
      <c r="B2120" s="101" t="s">
        <v>2068</v>
      </c>
      <c r="C2120" s="101" t="s">
        <v>3993</v>
      </c>
      <c r="D2120" s="101" t="s">
        <v>2554</v>
      </c>
      <c r="E2120" s="101" t="s">
        <v>2536</v>
      </c>
      <c r="F2120" s="102">
        <v>24.64</v>
      </c>
      <c r="G2120" s="102">
        <v>24.84</v>
      </c>
      <c r="H2120" s="102">
        <v>19.71</v>
      </c>
      <c r="I2120" s="102"/>
      <c r="J2120" s="445"/>
      <c r="K2120" s="258">
        <f>ROUND(SUMIF('VGT-Bewegungsdaten'!B:B,A2120,'VGT-Bewegungsdaten'!D:D),3)</f>
        <v>0</v>
      </c>
      <c r="L2120" s="259">
        <f>ROUND(SUMIF('VGT-Bewegungsdaten'!B:B,$A2120,'VGT-Bewegungsdaten'!E:E),5)</f>
        <v>0</v>
      </c>
      <c r="N2120" s="298" t="s">
        <v>4918</v>
      </c>
      <c r="O2120" s="298" t="s">
        <v>4925</v>
      </c>
      <c r="P2120" s="261">
        <f>ROUND(SUMIF('AV-Bewegungsdaten'!B:B,A2120,'AV-Bewegungsdaten'!D:D),3)</f>
        <v>0</v>
      </c>
      <c r="Q2120" s="259">
        <f>ROUND(SUMIF('AV-Bewegungsdaten'!B:B,$A2120,'AV-Bewegungsdaten'!E:E),5)</f>
        <v>0</v>
      </c>
      <c r="S2120" s="444"/>
      <c r="T2120" s="444"/>
      <c r="U2120" s="261">
        <f>ROUND(SUMIF('DV-Bewegungsdaten'!B:B,A2120,'DV-Bewegungsdaten'!D:D),3)</f>
        <v>0</v>
      </c>
      <c r="V2120" s="259">
        <f>ROUND(SUMIF('DV-Bewegungsdaten'!B:B,A2120,'DV-Bewegungsdaten'!E:E),5)</f>
        <v>0</v>
      </c>
      <c r="X2120" s="444"/>
      <c r="Y2120" s="444"/>
      <c r="AK2120" s="305"/>
    </row>
    <row r="2121" spans="1:37" ht="15" customHeight="1" x14ac:dyDescent="0.25">
      <c r="A2121" s="103" t="s">
        <v>3611</v>
      </c>
      <c r="B2121" s="101" t="s">
        <v>2068</v>
      </c>
      <c r="C2121" s="101" t="s">
        <v>3993</v>
      </c>
      <c r="D2121" s="101" t="s">
        <v>3297</v>
      </c>
      <c r="E2121" s="101" t="s">
        <v>3279</v>
      </c>
      <c r="F2121" s="102">
        <v>24.61</v>
      </c>
      <c r="G2121" s="102">
        <v>24.81</v>
      </c>
      <c r="H2121" s="102">
        <v>19.690000000000001</v>
      </c>
      <c r="I2121" s="102"/>
      <c r="J2121" s="445"/>
      <c r="K2121" s="258">
        <f>ROUND(SUMIF('VGT-Bewegungsdaten'!B:B,A2121,'VGT-Bewegungsdaten'!D:D),3)</f>
        <v>0</v>
      </c>
      <c r="L2121" s="259">
        <f>ROUND(SUMIF('VGT-Bewegungsdaten'!B:B,$A2121,'VGT-Bewegungsdaten'!E:E),5)</f>
        <v>0</v>
      </c>
      <c r="N2121" s="298" t="s">
        <v>4918</v>
      </c>
      <c r="O2121" s="298" t="s">
        <v>4925</v>
      </c>
      <c r="P2121" s="261">
        <f>ROUND(SUMIF('AV-Bewegungsdaten'!B:B,A2121,'AV-Bewegungsdaten'!D:D),3)</f>
        <v>0</v>
      </c>
      <c r="Q2121" s="259">
        <f>ROUND(SUMIF('AV-Bewegungsdaten'!B:B,$A2121,'AV-Bewegungsdaten'!E:E),5)</f>
        <v>0</v>
      </c>
      <c r="S2121" s="444"/>
      <c r="T2121" s="444"/>
      <c r="U2121" s="261">
        <f>ROUND(SUMIF('DV-Bewegungsdaten'!B:B,A2121,'DV-Bewegungsdaten'!D:D),3)</f>
        <v>0</v>
      </c>
      <c r="V2121" s="259">
        <f>ROUND(SUMIF('DV-Bewegungsdaten'!B:B,A2121,'DV-Bewegungsdaten'!E:E),5)</f>
        <v>0</v>
      </c>
      <c r="X2121" s="444"/>
      <c r="Y2121" s="444"/>
      <c r="AK2121" s="305"/>
    </row>
    <row r="2122" spans="1:37" ht="15" customHeight="1" x14ac:dyDescent="0.25">
      <c r="A2122" s="103" t="s">
        <v>4375</v>
      </c>
      <c r="B2122" s="101" t="s">
        <v>2068</v>
      </c>
      <c r="C2122" s="101" t="s">
        <v>3993</v>
      </c>
      <c r="D2122" s="101" t="s">
        <v>4058</v>
      </c>
      <c r="E2122" s="101" t="s">
        <v>4040</v>
      </c>
      <c r="F2122" s="102">
        <v>24.58</v>
      </c>
      <c r="G2122" s="102">
        <v>24.779999999999998</v>
      </c>
      <c r="H2122" s="102">
        <v>19.66</v>
      </c>
      <c r="I2122" s="102"/>
      <c r="J2122" s="445"/>
      <c r="K2122" s="258">
        <f>ROUND(SUMIF('VGT-Bewegungsdaten'!B:B,A2122,'VGT-Bewegungsdaten'!D:D),3)</f>
        <v>0</v>
      </c>
      <c r="L2122" s="259">
        <f>ROUND(SUMIF('VGT-Bewegungsdaten'!B:B,$A2122,'VGT-Bewegungsdaten'!E:E),5)</f>
        <v>0</v>
      </c>
      <c r="N2122" s="298" t="s">
        <v>4918</v>
      </c>
      <c r="O2122" s="298" t="s">
        <v>4925</v>
      </c>
      <c r="P2122" s="261">
        <f>ROUND(SUMIF('AV-Bewegungsdaten'!B:B,A2122,'AV-Bewegungsdaten'!D:D),3)</f>
        <v>0</v>
      </c>
      <c r="Q2122" s="259">
        <f>ROUND(SUMIF('AV-Bewegungsdaten'!B:B,$A2122,'AV-Bewegungsdaten'!E:E),5)</f>
        <v>0</v>
      </c>
      <c r="S2122" s="444"/>
      <c r="T2122" s="444"/>
      <c r="U2122" s="261">
        <f>ROUND(SUMIF('DV-Bewegungsdaten'!B:B,A2122,'DV-Bewegungsdaten'!D:D),3)</f>
        <v>0</v>
      </c>
      <c r="V2122" s="259">
        <f>ROUND(SUMIF('DV-Bewegungsdaten'!B:B,A2122,'DV-Bewegungsdaten'!E:E),5)</f>
        <v>0</v>
      </c>
      <c r="X2122" s="444"/>
      <c r="Y2122" s="444"/>
      <c r="AK2122" s="305"/>
    </row>
    <row r="2123" spans="1:37" ht="15" customHeight="1" x14ac:dyDescent="0.25">
      <c r="A2123" s="103" t="s">
        <v>2352</v>
      </c>
      <c r="B2123" s="101" t="s">
        <v>2068</v>
      </c>
      <c r="C2123" s="101" t="s">
        <v>3993</v>
      </c>
      <c r="D2123" s="101" t="s">
        <v>1592</v>
      </c>
      <c r="E2123" s="101" t="s">
        <v>2443</v>
      </c>
      <c r="F2123" s="102">
        <v>24.67</v>
      </c>
      <c r="G2123" s="102">
        <v>24.87</v>
      </c>
      <c r="H2123" s="102">
        <v>19.739999999999998</v>
      </c>
      <c r="I2123" s="102"/>
      <c r="J2123" s="445"/>
      <c r="K2123" s="258">
        <f>ROUND(SUMIF('VGT-Bewegungsdaten'!B:B,A2123,'VGT-Bewegungsdaten'!D:D),3)</f>
        <v>0</v>
      </c>
      <c r="L2123" s="259">
        <f>ROUND(SUMIF('VGT-Bewegungsdaten'!B:B,$A2123,'VGT-Bewegungsdaten'!E:E),5)</f>
        <v>0</v>
      </c>
      <c r="N2123" s="298" t="s">
        <v>4918</v>
      </c>
      <c r="O2123" s="298" t="s">
        <v>4925</v>
      </c>
      <c r="P2123" s="261">
        <f>ROUND(SUMIF('AV-Bewegungsdaten'!B:B,A2123,'AV-Bewegungsdaten'!D:D),3)</f>
        <v>0</v>
      </c>
      <c r="Q2123" s="259">
        <f>ROUND(SUMIF('AV-Bewegungsdaten'!B:B,$A2123,'AV-Bewegungsdaten'!E:E),5)</f>
        <v>0</v>
      </c>
      <c r="S2123" s="444"/>
      <c r="T2123" s="444"/>
      <c r="U2123" s="261">
        <f>ROUND(SUMIF('DV-Bewegungsdaten'!B:B,A2123,'DV-Bewegungsdaten'!D:D),3)</f>
        <v>0</v>
      </c>
      <c r="V2123" s="259">
        <f>ROUND(SUMIF('DV-Bewegungsdaten'!B:B,A2123,'DV-Bewegungsdaten'!E:E),5)</f>
        <v>0</v>
      </c>
      <c r="X2123" s="444"/>
      <c r="Y2123" s="444"/>
      <c r="AK2123" s="305"/>
    </row>
    <row r="2124" spans="1:37" ht="15" customHeight="1" x14ac:dyDescent="0.25">
      <c r="A2124" s="103" t="s">
        <v>2353</v>
      </c>
      <c r="B2124" s="101" t="s">
        <v>2068</v>
      </c>
      <c r="C2124" s="101" t="s">
        <v>3993</v>
      </c>
      <c r="D2124" s="101" t="s">
        <v>58</v>
      </c>
      <c r="E2124" s="101" t="s">
        <v>2446</v>
      </c>
      <c r="F2124" s="102">
        <v>26.67</v>
      </c>
      <c r="G2124" s="102">
        <v>26.87</v>
      </c>
      <c r="H2124" s="102">
        <v>21.34</v>
      </c>
      <c r="I2124" s="102"/>
      <c r="J2124" s="445"/>
      <c r="K2124" s="258">
        <f>ROUND(SUMIF('VGT-Bewegungsdaten'!B:B,A2124,'VGT-Bewegungsdaten'!D:D),3)</f>
        <v>0</v>
      </c>
      <c r="L2124" s="259">
        <f>ROUND(SUMIF('VGT-Bewegungsdaten'!B:B,$A2124,'VGT-Bewegungsdaten'!E:E),5)</f>
        <v>0</v>
      </c>
      <c r="N2124" s="298" t="s">
        <v>4918</v>
      </c>
      <c r="O2124" s="298" t="s">
        <v>4925</v>
      </c>
      <c r="P2124" s="261">
        <f>ROUND(SUMIF('AV-Bewegungsdaten'!B:B,A2124,'AV-Bewegungsdaten'!D:D),3)</f>
        <v>0</v>
      </c>
      <c r="Q2124" s="259">
        <f>ROUND(SUMIF('AV-Bewegungsdaten'!B:B,$A2124,'AV-Bewegungsdaten'!E:E),5)</f>
        <v>0</v>
      </c>
      <c r="S2124" s="444"/>
      <c r="T2124" s="444"/>
      <c r="U2124" s="261">
        <f>ROUND(SUMIF('DV-Bewegungsdaten'!B:B,A2124,'DV-Bewegungsdaten'!D:D),3)</f>
        <v>0</v>
      </c>
      <c r="V2124" s="259">
        <f>ROUND(SUMIF('DV-Bewegungsdaten'!B:B,A2124,'DV-Bewegungsdaten'!E:E),5)</f>
        <v>0</v>
      </c>
      <c r="X2124" s="444"/>
      <c r="Y2124" s="444"/>
      <c r="AK2124" s="305"/>
    </row>
    <row r="2125" spans="1:37" ht="15" customHeight="1" x14ac:dyDescent="0.25">
      <c r="A2125" s="103" t="s">
        <v>2354</v>
      </c>
      <c r="B2125" s="101" t="s">
        <v>2068</v>
      </c>
      <c r="C2125" s="101" t="s">
        <v>3993</v>
      </c>
      <c r="D2125" s="101" t="s">
        <v>1594</v>
      </c>
      <c r="E2125" s="101" t="s">
        <v>1533</v>
      </c>
      <c r="F2125" s="102">
        <v>27.67</v>
      </c>
      <c r="G2125" s="102">
        <v>27.87</v>
      </c>
      <c r="H2125" s="102">
        <v>22.14</v>
      </c>
      <c r="I2125" s="102"/>
      <c r="J2125" s="445"/>
      <c r="K2125" s="258">
        <f>ROUND(SUMIF('VGT-Bewegungsdaten'!B:B,A2125,'VGT-Bewegungsdaten'!D:D),3)</f>
        <v>0</v>
      </c>
      <c r="L2125" s="259">
        <f>ROUND(SUMIF('VGT-Bewegungsdaten'!B:B,$A2125,'VGT-Bewegungsdaten'!E:E),5)</f>
        <v>0</v>
      </c>
      <c r="N2125" s="298" t="s">
        <v>4918</v>
      </c>
      <c r="O2125" s="298" t="s">
        <v>4925</v>
      </c>
      <c r="P2125" s="261">
        <f>ROUND(SUMIF('AV-Bewegungsdaten'!B:B,A2125,'AV-Bewegungsdaten'!D:D),3)</f>
        <v>0</v>
      </c>
      <c r="Q2125" s="259">
        <f>ROUND(SUMIF('AV-Bewegungsdaten'!B:B,$A2125,'AV-Bewegungsdaten'!E:E),5)</f>
        <v>0</v>
      </c>
      <c r="S2125" s="444"/>
      <c r="T2125" s="444"/>
      <c r="U2125" s="261">
        <f>ROUND(SUMIF('DV-Bewegungsdaten'!B:B,A2125,'DV-Bewegungsdaten'!D:D),3)</f>
        <v>0</v>
      </c>
      <c r="V2125" s="259">
        <f>ROUND(SUMIF('DV-Bewegungsdaten'!B:B,A2125,'DV-Bewegungsdaten'!E:E),5)</f>
        <v>0</v>
      </c>
      <c r="X2125" s="444"/>
      <c r="Y2125" s="444"/>
      <c r="AK2125" s="305"/>
    </row>
    <row r="2126" spans="1:37" ht="15" customHeight="1" x14ac:dyDescent="0.25">
      <c r="A2126" s="103" t="s">
        <v>2355</v>
      </c>
      <c r="B2126" s="101" t="s">
        <v>2068</v>
      </c>
      <c r="C2126" s="101" t="s">
        <v>3993</v>
      </c>
      <c r="D2126" s="101" t="s">
        <v>1596</v>
      </c>
      <c r="E2126" s="101" t="s">
        <v>1536</v>
      </c>
      <c r="F2126" s="102">
        <v>27.67</v>
      </c>
      <c r="G2126" s="102">
        <v>27.87</v>
      </c>
      <c r="H2126" s="102">
        <v>22.14</v>
      </c>
      <c r="I2126" s="102"/>
      <c r="J2126" s="445"/>
      <c r="K2126" s="258">
        <f>ROUND(SUMIF('VGT-Bewegungsdaten'!B:B,A2126,'VGT-Bewegungsdaten'!D:D),3)</f>
        <v>0</v>
      </c>
      <c r="L2126" s="259">
        <f>ROUND(SUMIF('VGT-Bewegungsdaten'!B:B,$A2126,'VGT-Bewegungsdaten'!E:E),5)</f>
        <v>0</v>
      </c>
      <c r="N2126" s="298" t="s">
        <v>4918</v>
      </c>
      <c r="O2126" s="298" t="s">
        <v>4925</v>
      </c>
      <c r="P2126" s="261">
        <f>ROUND(SUMIF('AV-Bewegungsdaten'!B:B,A2126,'AV-Bewegungsdaten'!D:D),3)</f>
        <v>0</v>
      </c>
      <c r="Q2126" s="259">
        <f>ROUND(SUMIF('AV-Bewegungsdaten'!B:B,$A2126,'AV-Bewegungsdaten'!E:E),5)</f>
        <v>0</v>
      </c>
      <c r="S2126" s="444"/>
      <c r="T2126" s="444"/>
      <c r="U2126" s="261">
        <f>ROUND(SUMIF('DV-Bewegungsdaten'!B:B,A2126,'DV-Bewegungsdaten'!D:D),3)</f>
        <v>0</v>
      </c>
      <c r="V2126" s="259">
        <f>ROUND(SUMIF('DV-Bewegungsdaten'!B:B,A2126,'DV-Bewegungsdaten'!E:E),5)</f>
        <v>0</v>
      </c>
      <c r="X2126" s="444"/>
      <c r="Y2126" s="444"/>
      <c r="AK2126" s="305"/>
    </row>
    <row r="2127" spans="1:37" ht="15" customHeight="1" x14ac:dyDescent="0.25">
      <c r="A2127" s="103" t="s">
        <v>2869</v>
      </c>
      <c r="B2127" s="101" t="s">
        <v>2068</v>
      </c>
      <c r="C2127" s="101" t="s">
        <v>3993</v>
      </c>
      <c r="D2127" s="101" t="s">
        <v>2556</v>
      </c>
      <c r="E2127" s="101" t="s">
        <v>2536</v>
      </c>
      <c r="F2127" s="102">
        <v>27.64</v>
      </c>
      <c r="G2127" s="102">
        <v>27.84</v>
      </c>
      <c r="H2127" s="102">
        <v>22.11</v>
      </c>
      <c r="I2127" s="102"/>
      <c r="J2127" s="445"/>
      <c r="K2127" s="258">
        <f>ROUND(SUMIF('VGT-Bewegungsdaten'!B:B,A2127,'VGT-Bewegungsdaten'!D:D),3)</f>
        <v>0</v>
      </c>
      <c r="L2127" s="259">
        <f>ROUND(SUMIF('VGT-Bewegungsdaten'!B:B,$A2127,'VGT-Bewegungsdaten'!E:E),5)</f>
        <v>0</v>
      </c>
      <c r="N2127" s="298" t="s">
        <v>4918</v>
      </c>
      <c r="O2127" s="298" t="s">
        <v>4925</v>
      </c>
      <c r="P2127" s="261">
        <f>ROUND(SUMIF('AV-Bewegungsdaten'!B:B,A2127,'AV-Bewegungsdaten'!D:D),3)</f>
        <v>0</v>
      </c>
      <c r="Q2127" s="259">
        <f>ROUND(SUMIF('AV-Bewegungsdaten'!B:B,$A2127,'AV-Bewegungsdaten'!E:E),5)</f>
        <v>0</v>
      </c>
      <c r="S2127" s="444"/>
      <c r="T2127" s="444"/>
      <c r="U2127" s="261">
        <f>ROUND(SUMIF('DV-Bewegungsdaten'!B:B,A2127,'DV-Bewegungsdaten'!D:D),3)</f>
        <v>0</v>
      </c>
      <c r="V2127" s="259">
        <f>ROUND(SUMIF('DV-Bewegungsdaten'!B:B,A2127,'DV-Bewegungsdaten'!E:E),5)</f>
        <v>0</v>
      </c>
      <c r="X2127" s="444"/>
      <c r="Y2127" s="444"/>
      <c r="AK2127" s="305"/>
    </row>
    <row r="2128" spans="1:37" ht="15" customHeight="1" x14ac:dyDescent="0.25">
      <c r="A2128" s="103" t="s">
        <v>3612</v>
      </c>
      <c r="B2128" s="101" t="s">
        <v>2068</v>
      </c>
      <c r="C2128" s="101" t="s">
        <v>3993</v>
      </c>
      <c r="D2128" s="101" t="s">
        <v>3299</v>
      </c>
      <c r="E2128" s="101" t="s">
        <v>3279</v>
      </c>
      <c r="F2128" s="102">
        <v>27.61</v>
      </c>
      <c r="G2128" s="102">
        <v>27.81</v>
      </c>
      <c r="H2128" s="102">
        <v>22.09</v>
      </c>
      <c r="I2128" s="102"/>
      <c r="J2128" s="445"/>
      <c r="K2128" s="258">
        <f>ROUND(SUMIF('VGT-Bewegungsdaten'!B:B,A2128,'VGT-Bewegungsdaten'!D:D),3)</f>
        <v>0</v>
      </c>
      <c r="L2128" s="259">
        <f>ROUND(SUMIF('VGT-Bewegungsdaten'!B:B,$A2128,'VGT-Bewegungsdaten'!E:E),5)</f>
        <v>0</v>
      </c>
      <c r="N2128" s="298" t="s">
        <v>4918</v>
      </c>
      <c r="O2128" s="298" t="s">
        <v>4925</v>
      </c>
      <c r="P2128" s="261">
        <f>ROUND(SUMIF('AV-Bewegungsdaten'!B:B,A2128,'AV-Bewegungsdaten'!D:D),3)</f>
        <v>0</v>
      </c>
      <c r="Q2128" s="259">
        <f>ROUND(SUMIF('AV-Bewegungsdaten'!B:B,$A2128,'AV-Bewegungsdaten'!E:E),5)</f>
        <v>0</v>
      </c>
      <c r="S2128" s="444"/>
      <c r="T2128" s="444"/>
      <c r="U2128" s="261">
        <f>ROUND(SUMIF('DV-Bewegungsdaten'!B:B,A2128,'DV-Bewegungsdaten'!D:D),3)</f>
        <v>0</v>
      </c>
      <c r="V2128" s="259">
        <f>ROUND(SUMIF('DV-Bewegungsdaten'!B:B,A2128,'DV-Bewegungsdaten'!E:E),5)</f>
        <v>0</v>
      </c>
      <c r="X2128" s="444"/>
      <c r="Y2128" s="444"/>
      <c r="AK2128" s="305"/>
    </row>
    <row r="2129" spans="1:37" ht="15" customHeight="1" x14ac:dyDescent="0.25">
      <c r="A2129" s="103" t="s">
        <v>4376</v>
      </c>
      <c r="B2129" s="101" t="s">
        <v>2068</v>
      </c>
      <c r="C2129" s="101" t="s">
        <v>3993</v>
      </c>
      <c r="D2129" s="101" t="s">
        <v>4060</v>
      </c>
      <c r="E2129" s="101" t="s">
        <v>4040</v>
      </c>
      <c r="F2129" s="102">
        <v>27.58</v>
      </c>
      <c r="G2129" s="102">
        <v>27.779999999999998</v>
      </c>
      <c r="H2129" s="102">
        <v>22.06</v>
      </c>
      <c r="I2129" s="102"/>
      <c r="J2129" s="445"/>
      <c r="K2129" s="258">
        <f>ROUND(SUMIF('VGT-Bewegungsdaten'!B:B,A2129,'VGT-Bewegungsdaten'!D:D),3)</f>
        <v>0</v>
      </c>
      <c r="L2129" s="259">
        <f>ROUND(SUMIF('VGT-Bewegungsdaten'!B:B,$A2129,'VGT-Bewegungsdaten'!E:E),5)</f>
        <v>0</v>
      </c>
      <c r="N2129" s="298" t="s">
        <v>4918</v>
      </c>
      <c r="O2129" s="298" t="s">
        <v>4925</v>
      </c>
      <c r="P2129" s="261">
        <f>ROUND(SUMIF('AV-Bewegungsdaten'!B:B,A2129,'AV-Bewegungsdaten'!D:D),3)</f>
        <v>0</v>
      </c>
      <c r="Q2129" s="259">
        <f>ROUND(SUMIF('AV-Bewegungsdaten'!B:B,$A2129,'AV-Bewegungsdaten'!E:E),5)</f>
        <v>0</v>
      </c>
      <c r="S2129" s="444"/>
      <c r="T2129" s="444"/>
      <c r="U2129" s="261">
        <f>ROUND(SUMIF('DV-Bewegungsdaten'!B:B,A2129,'DV-Bewegungsdaten'!D:D),3)</f>
        <v>0</v>
      </c>
      <c r="V2129" s="259">
        <f>ROUND(SUMIF('DV-Bewegungsdaten'!B:B,A2129,'DV-Bewegungsdaten'!E:E),5)</f>
        <v>0</v>
      </c>
      <c r="X2129" s="444"/>
      <c r="Y2129" s="444"/>
      <c r="AK2129" s="305"/>
    </row>
    <row r="2130" spans="1:37" ht="15" customHeight="1" x14ac:dyDescent="0.25">
      <c r="A2130" s="103" t="s">
        <v>2356</v>
      </c>
      <c r="B2130" s="101" t="s">
        <v>2068</v>
      </c>
      <c r="C2130" s="101" t="s">
        <v>3993</v>
      </c>
      <c r="D2130" s="101" t="s">
        <v>1598</v>
      </c>
      <c r="E2130" s="101" t="s">
        <v>2443</v>
      </c>
      <c r="F2130" s="102">
        <v>25.67</v>
      </c>
      <c r="G2130" s="102">
        <v>25.87</v>
      </c>
      <c r="H2130" s="102">
        <v>20.54</v>
      </c>
      <c r="I2130" s="102"/>
      <c r="J2130" s="445"/>
      <c r="K2130" s="258">
        <f>ROUND(SUMIF('VGT-Bewegungsdaten'!B:B,A2130,'VGT-Bewegungsdaten'!D:D),3)</f>
        <v>0</v>
      </c>
      <c r="L2130" s="259">
        <f>ROUND(SUMIF('VGT-Bewegungsdaten'!B:B,$A2130,'VGT-Bewegungsdaten'!E:E),5)</f>
        <v>0</v>
      </c>
      <c r="N2130" s="298" t="s">
        <v>4918</v>
      </c>
      <c r="O2130" s="298" t="s">
        <v>4925</v>
      </c>
      <c r="P2130" s="261">
        <f>ROUND(SUMIF('AV-Bewegungsdaten'!B:B,A2130,'AV-Bewegungsdaten'!D:D),3)</f>
        <v>0</v>
      </c>
      <c r="Q2130" s="259">
        <f>ROUND(SUMIF('AV-Bewegungsdaten'!B:B,$A2130,'AV-Bewegungsdaten'!E:E),5)</f>
        <v>0</v>
      </c>
      <c r="S2130" s="444"/>
      <c r="T2130" s="444"/>
      <c r="U2130" s="261">
        <f>ROUND(SUMIF('DV-Bewegungsdaten'!B:B,A2130,'DV-Bewegungsdaten'!D:D),3)</f>
        <v>0</v>
      </c>
      <c r="V2130" s="259">
        <f>ROUND(SUMIF('DV-Bewegungsdaten'!B:B,A2130,'DV-Bewegungsdaten'!E:E),5)</f>
        <v>0</v>
      </c>
      <c r="X2130" s="444"/>
      <c r="Y2130" s="444"/>
      <c r="AK2130" s="305"/>
    </row>
    <row r="2131" spans="1:37" ht="15" customHeight="1" x14ac:dyDescent="0.25">
      <c r="A2131" s="103" t="s">
        <v>2357</v>
      </c>
      <c r="B2131" s="101" t="s">
        <v>2068</v>
      </c>
      <c r="C2131" s="101" t="s">
        <v>3993</v>
      </c>
      <c r="D2131" s="101" t="s">
        <v>63</v>
      </c>
      <c r="E2131" s="101" t="s">
        <v>2446</v>
      </c>
      <c r="F2131" s="102">
        <v>27.67</v>
      </c>
      <c r="G2131" s="102">
        <v>27.87</v>
      </c>
      <c r="H2131" s="102">
        <v>22.14</v>
      </c>
      <c r="I2131" s="102"/>
      <c r="J2131" s="445"/>
      <c r="K2131" s="258">
        <f>ROUND(SUMIF('VGT-Bewegungsdaten'!B:B,A2131,'VGT-Bewegungsdaten'!D:D),3)</f>
        <v>0</v>
      </c>
      <c r="L2131" s="259">
        <f>ROUND(SUMIF('VGT-Bewegungsdaten'!B:B,$A2131,'VGT-Bewegungsdaten'!E:E),5)</f>
        <v>0</v>
      </c>
      <c r="N2131" s="298" t="s">
        <v>4918</v>
      </c>
      <c r="O2131" s="298" t="s">
        <v>4925</v>
      </c>
      <c r="P2131" s="261">
        <f>ROUND(SUMIF('AV-Bewegungsdaten'!B:B,A2131,'AV-Bewegungsdaten'!D:D),3)</f>
        <v>0</v>
      </c>
      <c r="Q2131" s="259">
        <f>ROUND(SUMIF('AV-Bewegungsdaten'!B:B,$A2131,'AV-Bewegungsdaten'!E:E),5)</f>
        <v>0</v>
      </c>
      <c r="S2131" s="444"/>
      <c r="T2131" s="444"/>
      <c r="U2131" s="261">
        <f>ROUND(SUMIF('DV-Bewegungsdaten'!B:B,A2131,'DV-Bewegungsdaten'!D:D),3)</f>
        <v>0</v>
      </c>
      <c r="V2131" s="259">
        <f>ROUND(SUMIF('DV-Bewegungsdaten'!B:B,A2131,'DV-Bewegungsdaten'!E:E),5)</f>
        <v>0</v>
      </c>
      <c r="X2131" s="444"/>
      <c r="Y2131" s="444"/>
      <c r="AK2131" s="305"/>
    </row>
    <row r="2132" spans="1:37" ht="15" customHeight="1" x14ac:dyDescent="0.25">
      <c r="A2132" s="103" t="s">
        <v>2358</v>
      </c>
      <c r="B2132" s="101" t="s">
        <v>2068</v>
      </c>
      <c r="C2132" s="101" t="s">
        <v>3993</v>
      </c>
      <c r="D2132" s="101" t="s">
        <v>1600</v>
      </c>
      <c r="E2132" s="101" t="s">
        <v>1533</v>
      </c>
      <c r="F2132" s="102">
        <v>28.67</v>
      </c>
      <c r="G2132" s="102">
        <v>28.87</v>
      </c>
      <c r="H2132" s="102">
        <v>22.94</v>
      </c>
      <c r="I2132" s="102"/>
      <c r="J2132" s="445"/>
      <c r="K2132" s="258">
        <f>ROUND(SUMIF('VGT-Bewegungsdaten'!B:B,A2132,'VGT-Bewegungsdaten'!D:D),3)</f>
        <v>0</v>
      </c>
      <c r="L2132" s="259">
        <f>ROUND(SUMIF('VGT-Bewegungsdaten'!B:B,$A2132,'VGT-Bewegungsdaten'!E:E),5)</f>
        <v>0</v>
      </c>
      <c r="N2132" s="298" t="s">
        <v>4918</v>
      </c>
      <c r="O2132" s="298" t="s">
        <v>4925</v>
      </c>
      <c r="P2132" s="261">
        <f>ROUND(SUMIF('AV-Bewegungsdaten'!B:B,A2132,'AV-Bewegungsdaten'!D:D),3)</f>
        <v>0</v>
      </c>
      <c r="Q2132" s="259">
        <f>ROUND(SUMIF('AV-Bewegungsdaten'!B:B,$A2132,'AV-Bewegungsdaten'!E:E),5)</f>
        <v>0</v>
      </c>
      <c r="S2132" s="444"/>
      <c r="T2132" s="444"/>
      <c r="U2132" s="261">
        <f>ROUND(SUMIF('DV-Bewegungsdaten'!B:B,A2132,'DV-Bewegungsdaten'!D:D),3)</f>
        <v>0</v>
      </c>
      <c r="V2132" s="259">
        <f>ROUND(SUMIF('DV-Bewegungsdaten'!B:B,A2132,'DV-Bewegungsdaten'!E:E),5)</f>
        <v>0</v>
      </c>
      <c r="X2132" s="444"/>
      <c r="Y2132" s="444"/>
      <c r="AK2132" s="305"/>
    </row>
    <row r="2133" spans="1:37" ht="15" customHeight="1" x14ac:dyDescent="0.25">
      <c r="A2133" s="103" t="s">
        <v>2359</v>
      </c>
      <c r="B2133" s="101" t="s">
        <v>2068</v>
      </c>
      <c r="C2133" s="101" t="s">
        <v>3993</v>
      </c>
      <c r="D2133" s="101" t="s">
        <v>1602</v>
      </c>
      <c r="E2133" s="101" t="s">
        <v>1536</v>
      </c>
      <c r="F2133" s="102">
        <v>28.67</v>
      </c>
      <c r="G2133" s="102">
        <v>28.87</v>
      </c>
      <c r="H2133" s="102">
        <v>22.94</v>
      </c>
      <c r="I2133" s="102"/>
      <c r="J2133" s="445"/>
      <c r="K2133" s="258">
        <f>ROUND(SUMIF('VGT-Bewegungsdaten'!B:B,A2133,'VGT-Bewegungsdaten'!D:D),3)</f>
        <v>0</v>
      </c>
      <c r="L2133" s="259">
        <f>ROUND(SUMIF('VGT-Bewegungsdaten'!B:B,$A2133,'VGT-Bewegungsdaten'!E:E),5)</f>
        <v>0</v>
      </c>
      <c r="N2133" s="298" t="s">
        <v>4918</v>
      </c>
      <c r="O2133" s="298" t="s">
        <v>4925</v>
      </c>
      <c r="P2133" s="261">
        <f>ROUND(SUMIF('AV-Bewegungsdaten'!B:B,A2133,'AV-Bewegungsdaten'!D:D),3)</f>
        <v>0</v>
      </c>
      <c r="Q2133" s="259">
        <f>ROUND(SUMIF('AV-Bewegungsdaten'!B:B,$A2133,'AV-Bewegungsdaten'!E:E),5)</f>
        <v>0</v>
      </c>
      <c r="S2133" s="444"/>
      <c r="T2133" s="444"/>
      <c r="U2133" s="261">
        <f>ROUND(SUMIF('DV-Bewegungsdaten'!B:B,A2133,'DV-Bewegungsdaten'!D:D),3)</f>
        <v>0</v>
      </c>
      <c r="V2133" s="259">
        <f>ROUND(SUMIF('DV-Bewegungsdaten'!B:B,A2133,'DV-Bewegungsdaten'!E:E),5)</f>
        <v>0</v>
      </c>
      <c r="X2133" s="444"/>
      <c r="Y2133" s="444"/>
      <c r="AK2133" s="305"/>
    </row>
    <row r="2134" spans="1:37" ht="15" customHeight="1" x14ac:dyDescent="0.25">
      <c r="A2134" s="103" t="s">
        <v>2870</v>
      </c>
      <c r="B2134" s="101" t="s">
        <v>2068</v>
      </c>
      <c r="C2134" s="101" t="s">
        <v>3993</v>
      </c>
      <c r="D2134" s="101" t="s">
        <v>2558</v>
      </c>
      <c r="E2134" s="101" t="s">
        <v>2536</v>
      </c>
      <c r="F2134" s="102">
        <v>28.64</v>
      </c>
      <c r="G2134" s="102">
        <v>28.84</v>
      </c>
      <c r="H2134" s="102">
        <v>22.91</v>
      </c>
      <c r="I2134" s="102"/>
      <c r="J2134" s="445"/>
      <c r="K2134" s="258">
        <f>ROUND(SUMIF('VGT-Bewegungsdaten'!B:B,A2134,'VGT-Bewegungsdaten'!D:D),3)</f>
        <v>0</v>
      </c>
      <c r="L2134" s="259">
        <f>ROUND(SUMIF('VGT-Bewegungsdaten'!B:B,$A2134,'VGT-Bewegungsdaten'!E:E),5)</f>
        <v>0</v>
      </c>
      <c r="N2134" s="298" t="s">
        <v>4918</v>
      </c>
      <c r="O2134" s="298" t="s">
        <v>4925</v>
      </c>
      <c r="P2134" s="261">
        <f>ROUND(SUMIF('AV-Bewegungsdaten'!B:B,A2134,'AV-Bewegungsdaten'!D:D),3)</f>
        <v>0</v>
      </c>
      <c r="Q2134" s="259">
        <f>ROUND(SUMIF('AV-Bewegungsdaten'!B:B,$A2134,'AV-Bewegungsdaten'!E:E),5)</f>
        <v>0</v>
      </c>
      <c r="S2134" s="444"/>
      <c r="T2134" s="444"/>
      <c r="U2134" s="261">
        <f>ROUND(SUMIF('DV-Bewegungsdaten'!B:B,A2134,'DV-Bewegungsdaten'!D:D),3)</f>
        <v>0</v>
      </c>
      <c r="V2134" s="259">
        <f>ROUND(SUMIF('DV-Bewegungsdaten'!B:B,A2134,'DV-Bewegungsdaten'!E:E),5)</f>
        <v>0</v>
      </c>
      <c r="X2134" s="444"/>
      <c r="Y2134" s="444"/>
      <c r="AK2134" s="305"/>
    </row>
    <row r="2135" spans="1:37" ht="15" customHeight="1" x14ac:dyDescent="0.25">
      <c r="A2135" s="103" t="s">
        <v>3613</v>
      </c>
      <c r="B2135" s="101" t="s">
        <v>2068</v>
      </c>
      <c r="C2135" s="101" t="s">
        <v>3993</v>
      </c>
      <c r="D2135" s="101" t="s">
        <v>3301</v>
      </c>
      <c r="E2135" s="101" t="s">
        <v>3279</v>
      </c>
      <c r="F2135" s="102">
        <v>28.61</v>
      </c>
      <c r="G2135" s="102">
        <v>28.81</v>
      </c>
      <c r="H2135" s="102">
        <v>22.89</v>
      </c>
      <c r="I2135" s="102"/>
      <c r="J2135" s="445"/>
      <c r="K2135" s="258">
        <f>ROUND(SUMIF('VGT-Bewegungsdaten'!B:B,A2135,'VGT-Bewegungsdaten'!D:D),3)</f>
        <v>0</v>
      </c>
      <c r="L2135" s="259">
        <f>ROUND(SUMIF('VGT-Bewegungsdaten'!B:B,$A2135,'VGT-Bewegungsdaten'!E:E),5)</f>
        <v>0</v>
      </c>
      <c r="N2135" s="298" t="s">
        <v>4918</v>
      </c>
      <c r="O2135" s="298" t="s">
        <v>4925</v>
      </c>
      <c r="P2135" s="261">
        <f>ROUND(SUMIF('AV-Bewegungsdaten'!B:B,A2135,'AV-Bewegungsdaten'!D:D),3)</f>
        <v>0</v>
      </c>
      <c r="Q2135" s="259">
        <f>ROUND(SUMIF('AV-Bewegungsdaten'!B:B,$A2135,'AV-Bewegungsdaten'!E:E),5)</f>
        <v>0</v>
      </c>
      <c r="S2135" s="444"/>
      <c r="T2135" s="444"/>
      <c r="U2135" s="261">
        <f>ROUND(SUMIF('DV-Bewegungsdaten'!B:B,A2135,'DV-Bewegungsdaten'!D:D),3)</f>
        <v>0</v>
      </c>
      <c r="V2135" s="259">
        <f>ROUND(SUMIF('DV-Bewegungsdaten'!B:B,A2135,'DV-Bewegungsdaten'!E:E),5)</f>
        <v>0</v>
      </c>
      <c r="X2135" s="444"/>
      <c r="Y2135" s="444"/>
      <c r="AK2135" s="305"/>
    </row>
    <row r="2136" spans="1:37" ht="15" customHeight="1" x14ac:dyDescent="0.25">
      <c r="A2136" s="103" t="s">
        <v>4377</v>
      </c>
      <c r="B2136" s="101" t="s">
        <v>2068</v>
      </c>
      <c r="C2136" s="101" t="s">
        <v>3993</v>
      </c>
      <c r="D2136" s="101" t="s">
        <v>4062</v>
      </c>
      <c r="E2136" s="101" t="s">
        <v>4040</v>
      </c>
      <c r="F2136" s="102">
        <v>28.58</v>
      </c>
      <c r="G2136" s="102">
        <v>28.779999999999998</v>
      </c>
      <c r="H2136" s="102">
        <v>22.86</v>
      </c>
      <c r="I2136" s="102"/>
      <c r="J2136" s="445"/>
      <c r="K2136" s="258">
        <f>ROUND(SUMIF('VGT-Bewegungsdaten'!B:B,A2136,'VGT-Bewegungsdaten'!D:D),3)</f>
        <v>0</v>
      </c>
      <c r="L2136" s="259">
        <f>ROUND(SUMIF('VGT-Bewegungsdaten'!B:B,$A2136,'VGT-Bewegungsdaten'!E:E),5)</f>
        <v>0</v>
      </c>
      <c r="N2136" s="298" t="s">
        <v>4918</v>
      </c>
      <c r="O2136" s="298" t="s">
        <v>4925</v>
      </c>
      <c r="P2136" s="261">
        <f>ROUND(SUMIF('AV-Bewegungsdaten'!B:B,A2136,'AV-Bewegungsdaten'!D:D),3)</f>
        <v>0</v>
      </c>
      <c r="Q2136" s="259">
        <f>ROUND(SUMIF('AV-Bewegungsdaten'!B:B,$A2136,'AV-Bewegungsdaten'!E:E),5)</f>
        <v>0</v>
      </c>
      <c r="S2136" s="444"/>
      <c r="T2136" s="444"/>
      <c r="U2136" s="261">
        <f>ROUND(SUMIF('DV-Bewegungsdaten'!B:B,A2136,'DV-Bewegungsdaten'!D:D),3)</f>
        <v>0</v>
      </c>
      <c r="V2136" s="259">
        <f>ROUND(SUMIF('DV-Bewegungsdaten'!B:B,A2136,'DV-Bewegungsdaten'!E:E),5)</f>
        <v>0</v>
      </c>
      <c r="X2136" s="444"/>
      <c r="Y2136" s="444"/>
      <c r="AK2136" s="305"/>
    </row>
    <row r="2137" spans="1:37" ht="15" customHeight="1" x14ac:dyDescent="0.25">
      <c r="A2137" s="103" t="s">
        <v>2283</v>
      </c>
      <c r="B2137" s="101" t="s">
        <v>2068</v>
      </c>
      <c r="C2137" s="101" t="s">
        <v>3993</v>
      </c>
      <c r="D2137" s="101" t="s">
        <v>2451</v>
      </c>
      <c r="E2137" s="101" t="s">
        <v>2443</v>
      </c>
      <c r="F2137" s="102">
        <v>13.67</v>
      </c>
      <c r="G2137" s="102">
        <v>13.87</v>
      </c>
      <c r="H2137" s="102">
        <v>10.94</v>
      </c>
      <c r="I2137" s="102"/>
      <c r="J2137" s="445"/>
      <c r="K2137" s="258">
        <f>ROUND(SUMIF('VGT-Bewegungsdaten'!B:B,A2137,'VGT-Bewegungsdaten'!D:D),3)</f>
        <v>0</v>
      </c>
      <c r="L2137" s="259">
        <f>ROUND(SUMIF('VGT-Bewegungsdaten'!B:B,$A2137,'VGT-Bewegungsdaten'!E:E),5)</f>
        <v>0</v>
      </c>
      <c r="N2137" s="298" t="s">
        <v>4918</v>
      </c>
      <c r="O2137" s="298" t="s">
        <v>4925</v>
      </c>
      <c r="P2137" s="261">
        <f>ROUND(SUMIF('AV-Bewegungsdaten'!B:B,A2137,'AV-Bewegungsdaten'!D:D),3)</f>
        <v>0</v>
      </c>
      <c r="Q2137" s="259">
        <f>ROUND(SUMIF('AV-Bewegungsdaten'!B:B,$A2137,'AV-Bewegungsdaten'!E:E),5)</f>
        <v>0</v>
      </c>
      <c r="S2137" s="444"/>
      <c r="T2137" s="444"/>
      <c r="U2137" s="261">
        <f>ROUND(SUMIF('DV-Bewegungsdaten'!B:B,A2137,'DV-Bewegungsdaten'!D:D),3)</f>
        <v>0</v>
      </c>
      <c r="V2137" s="259">
        <f>ROUND(SUMIF('DV-Bewegungsdaten'!B:B,A2137,'DV-Bewegungsdaten'!E:E),5)</f>
        <v>0</v>
      </c>
      <c r="X2137" s="444"/>
      <c r="Y2137" s="444"/>
      <c r="AK2137" s="305"/>
    </row>
    <row r="2138" spans="1:37" ht="15" customHeight="1" x14ac:dyDescent="0.25">
      <c r="A2138" s="103" t="s">
        <v>2284</v>
      </c>
      <c r="B2138" s="101" t="s">
        <v>2068</v>
      </c>
      <c r="C2138" s="101" t="s">
        <v>3993</v>
      </c>
      <c r="D2138" s="101" t="s">
        <v>66</v>
      </c>
      <c r="E2138" s="101" t="s">
        <v>2446</v>
      </c>
      <c r="F2138" s="102">
        <v>15.67</v>
      </c>
      <c r="G2138" s="102">
        <v>15.87</v>
      </c>
      <c r="H2138" s="102">
        <v>12.54</v>
      </c>
      <c r="I2138" s="102"/>
      <c r="J2138" s="445"/>
      <c r="K2138" s="258">
        <f>ROUND(SUMIF('VGT-Bewegungsdaten'!B:B,A2138,'VGT-Bewegungsdaten'!D:D),3)</f>
        <v>0</v>
      </c>
      <c r="L2138" s="259">
        <f>ROUND(SUMIF('VGT-Bewegungsdaten'!B:B,$A2138,'VGT-Bewegungsdaten'!E:E),5)</f>
        <v>0</v>
      </c>
      <c r="N2138" s="298" t="s">
        <v>4918</v>
      </c>
      <c r="O2138" s="298" t="s">
        <v>4925</v>
      </c>
      <c r="P2138" s="261">
        <f>ROUND(SUMIF('AV-Bewegungsdaten'!B:B,A2138,'AV-Bewegungsdaten'!D:D),3)</f>
        <v>0</v>
      </c>
      <c r="Q2138" s="259">
        <f>ROUND(SUMIF('AV-Bewegungsdaten'!B:B,$A2138,'AV-Bewegungsdaten'!E:E),5)</f>
        <v>0</v>
      </c>
      <c r="S2138" s="444"/>
      <c r="T2138" s="444"/>
      <c r="U2138" s="261">
        <f>ROUND(SUMIF('DV-Bewegungsdaten'!B:B,A2138,'DV-Bewegungsdaten'!D:D),3)</f>
        <v>0</v>
      </c>
      <c r="V2138" s="259">
        <f>ROUND(SUMIF('DV-Bewegungsdaten'!B:B,A2138,'DV-Bewegungsdaten'!E:E),5)</f>
        <v>0</v>
      </c>
      <c r="X2138" s="444"/>
      <c r="Y2138" s="444"/>
      <c r="AK2138" s="305"/>
    </row>
    <row r="2139" spans="1:37" ht="15" customHeight="1" x14ac:dyDescent="0.25">
      <c r="A2139" s="103" t="s">
        <v>2360</v>
      </c>
      <c r="B2139" s="101" t="s">
        <v>2068</v>
      </c>
      <c r="C2139" s="101" t="s">
        <v>3993</v>
      </c>
      <c r="D2139" s="101" t="s">
        <v>68</v>
      </c>
      <c r="E2139" s="101" t="s">
        <v>1533</v>
      </c>
      <c r="F2139" s="102">
        <v>16.670000000000002</v>
      </c>
      <c r="G2139" s="102">
        <v>16.87</v>
      </c>
      <c r="H2139" s="102">
        <v>13.34</v>
      </c>
      <c r="I2139" s="102"/>
      <c r="J2139" s="445"/>
      <c r="K2139" s="258">
        <f>ROUND(SUMIF('VGT-Bewegungsdaten'!B:B,A2139,'VGT-Bewegungsdaten'!D:D),3)</f>
        <v>0</v>
      </c>
      <c r="L2139" s="259">
        <f>ROUND(SUMIF('VGT-Bewegungsdaten'!B:B,$A2139,'VGT-Bewegungsdaten'!E:E),5)</f>
        <v>0</v>
      </c>
      <c r="N2139" s="298" t="s">
        <v>4918</v>
      </c>
      <c r="O2139" s="298" t="s">
        <v>4925</v>
      </c>
      <c r="P2139" s="261">
        <f>ROUND(SUMIF('AV-Bewegungsdaten'!B:B,A2139,'AV-Bewegungsdaten'!D:D),3)</f>
        <v>0</v>
      </c>
      <c r="Q2139" s="259">
        <f>ROUND(SUMIF('AV-Bewegungsdaten'!B:B,$A2139,'AV-Bewegungsdaten'!E:E),5)</f>
        <v>0</v>
      </c>
      <c r="S2139" s="444"/>
      <c r="T2139" s="444"/>
      <c r="U2139" s="261">
        <f>ROUND(SUMIF('DV-Bewegungsdaten'!B:B,A2139,'DV-Bewegungsdaten'!D:D),3)</f>
        <v>0</v>
      </c>
      <c r="V2139" s="259">
        <f>ROUND(SUMIF('DV-Bewegungsdaten'!B:B,A2139,'DV-Bewegungsdaten'!E:E),5)</f>
        <v>0</v>
      </c>
      <c r="X2139" s="444"/>
      <c r="Y2139" s="444"/>
      <c r="AK2139" s="305"/>
    </row>
    <row r="2140" spans="1:37" ht="15" customHeight="1" x14ac:dyDescent="0.25">
      <c r="A2140" s="103" t="s">
        <v>2361</v>
      </c>
      <c r="B2140" s="101" t="s">
        <v>2068</v>
      </c>
      <c r="C2140" s="101" t="s">
        <v>3993</v>
      </c>
      <c r="D2140" s="101" t="s">
        <v>70</v>
      </c>
      <c r="E2140" s="101" t="s">
        <v>1536</v>
      </c>
      <c r="F2140" s="102">
        <v>16.670000000000002</v>
      </c>
      <c r="G2140" s="102">
        <v>16.87</v>
      </c>
      <c r="H2140" s="102">
        <v>13.34</v>
      </c>
      <c r="I2140" s="102"/>
      <c r="J2140" s="445"/>
      <c r="K2140" s="258">
        <f>ROUND(SUMIF('VGT-Bewegungsdaten'!B:B,A2140,'VGT-Bewegungsdaten'!D:D),3)</f>
        <v>0</v>
      </c>
      <c r="L2140" s="259">
        <f>ROUND(SUMIF('VGT-Bewegungsdaten'!B:B,$A2140,'VGT-Bewegungsdaten'!E:E),5)</f>
        <v>0</v>
      </c>
      <c r="N2140" s="298" t="s">
        <v>4918</v>
      </c>
      <c r="O2140" s="298" t="s">
        <v>4925</v>
      </c>
      <c r="P2140" s="261">
        <f>ROUND(SUMIF('AV-Bewegungsdaten'!B:B,A2140,'AV-Bewegungsdaten'!D:D),3)</f>
        <v>0</v>
      </c>
      <c r="Q2140" s="259">
        <f>ROUND(SUMIF('AV-Bewegungsdaten'!B:B,$A2140,'AV-Bewegungsdaten'!E:E),5)</f>
        <v>0</v>
      </c>
      <c r="S2140" s="444"/>
      <c r="T2140" s="444"/>
      <c r="U2140" s="261">
        <f>ROUND(SUMIF('DV-Bewegungsdaten'!B:B,A2140,'DV-Bewegungsdaten'!D:D),3)</f>
        <v>0</v>
      </c>
      <c r="V2140" s="259">
        <f>ROUND(SUMIF('DV-Bewegungsdaten'!B:B,A2140,'DV-Bewegungsdaten'!E:E),5)</f>
        <v>0</v>
      </c>
      <c r="X2140" s="444"/>
      <c r="Y2140" s="444"/>
      <c r="AK2140" s="305"/>
    </row>
    <row r="2141" spans="1:37" ht="15" customHeight="1" x14ac:dyDescent="0.25">
      <c r="A2141" s="103" t="s">
        <v>2871</v>
      </c>
      <c r="B2141" s="101" t="s">
        <v>2068</v>
      </c>
      <c r="C2141" s="101" t="s">
        <v>3993</v>
      </c>
      <c r="D2141" s="101" t="s">
        <v>2669</v>
      </c>
      <c r="E2141" s="101" t="s">
        <v>2536</v>
      </c>
      <c r="F2141" s="102">
        <v>16.64</v>
      </c>
      <c r="G2141" s="102">
        <v>16.84</v>
      </c>
      <c r="H2141" s="102">
        <v>13.31</v>
      </c>
      <c r="I2141" s="102"/>
      <c r="J2141" s="445"/>
      <c r="K2141" s="258">
        <f>ROUND(SUMIF('VGT-Bewegungsdaten'!B:B,A2141,'VGT-Bewegungsdaten'!D:D),3)</f>
        <v>0</v>
      </c>
      <c r="L2141" s="259">
        <f>ROUND(SUMIF('VGT-Bewegungsdaten'!B:B,$A2141,'VGT-Bewegungsdaten'!E:E),5)</f>
        <v>0</v>
      </c>
      <c r="N2141" s="298" t="s">
        <v>4918</v>
      </c>
      <c r="O2141" s="298" t="s">
        <v>4925</v>
      </c>
      <c r="P2141" s="261">
        <f>ROUND(SUMIF('AV-Bewegungsdaten'!B:B,A2141,'AV-Bewegungsdaten'!D:D),3)</f>
        <v>0</v>
      </c>
      <c r="Q2141" s="259">
        <f>ROUND(SUMIF('AV-Bewegungsdaten'!B:B,$A2141,'AV-Bewegungsdaten'!E:E),5)</f>
        <v>0</v>
      </c>
      <c r="S2141" s="444"/>
      <c r="T2141" s="444"/>
      <c r="U2141" s="261">
        <f>ROUND(SUMIF('DV-Bewegungsdaten'!B:B,A2141,'DV-Bewegungsdaten'!D:D),3)</f>
        <v>0</v>
      </c>
      <c r="V2141" s="259">
        <f>ROUND(SUMIF('DV-Bewegungsdaten'!B:B,A2141,'DV-Bewegungsdaten'!E:E),5)</f>
        <v>0</v>
      </c>
      <c r="X2141" s="444"/>
      <c r="Y2141" s="444"/>
      <c r="AK2141" s="305"/>
    </row>
    <row r="2142" spans="1:37" ht="15" customHeight="1" x14ac:dyDescent="0.25">
      <c r="A2142" s="103" t="s">
        <v>3614</v>
      </c>
      <c r="B2142" s="101" t="s">
        <v>2068</v>
      </c>
      <c r="C2142" s="101" t="s">
        <v>3993</v>
      </c>
      <c r="D2142" s="101" t="s">
        <v>3412</v>
      </c>
      <c r="E2142" s="101" t="s">
        <v>3279</v>
      </c>
      <c r="F2142" s="102">
        <v>16.61</v>
      </c>
      <c r="G2142" s="102">
        <v>16.809999999999999</v>
      </c>
      <c r="H2142" s="102">
        <v>13.29</v>
      </c>
      <c r="I2142" s="102"/>
      <c r="J2142" s="445"/>
      <c r="K2142" s="258">
        <f>ROUND(SUMIF('VGT-Bewegungsdaten'!B:B,A2142,'VGT-Bewegungsdaten'!D:D),3)</f>
        <v>0</v>
      </c>
      <c r="L2142" s="259">
        <f>ROUND(SUMIF('VGT-Bewegungsdaten'!B:B,$A2142,'VGT-Bewegungsdaten'!E:E),5)</f>
        <v>0</v>
      </c>
      <c r="N2142" s="298" t="s">
        <v>4918</v>
      </c>
      <c r="O2142" s="298" t="s">
        <v>4925</v>
      </c>
      <c r="P2142" s="261">
        <f>ROUND(SUMIF('AV-Bewegungsdaten'!B:B,A2142,'AV-Bewegungsdaten'!D:D),3)</f>
        <v>0</v>
      </c>
      <c r="Q2142" s="259">
        <f>ROUND(SUMIF('AV-Bewegungsdaten'!B:B,$A2142,'AV-Bewegungsdaten'!E:E),5)</f>
        <v>0</v>
      </c>
      <c r="S2142" s="444"/>
      <c r="T2142" s="444"/>
      <c r="U2142" s="261">
        <f>ROUND(SUMIF('DV-Bewegungsdaten'!B:B,A2142,'DV-Bewegungsdaten'!D:D),3)</f>
        <v>0</v>
      </c>
      <c r="V2142" s="259">
        <f>ROUND(SUMIF('DV-Bewegungsdaten'!B:B,A2142,'DV-Bewegungsdaten'!E:E),5)</f>
        <v>0</v>
      </c>
      <c r="X2142" s="444"/>
      <c r="Y2142" s="444"/>
      <c r="AK2142" s="305"/>
    </row>
    <row r="2143" spans="1:37" ht="15" customHeight="1" x14ac:dyDescent="0.25">
      <c r="A2143" s="103" t="s">
        <v>4378</v>
      </c>
      <c r="B2143" s="101" t="s">
        <v>2068</v>
      </c>
      <c r="C2143" s="101" t="s">
        <v>3993</v>
      </c>
      <c r="D2143" s="101" t="s">
        <v>4174</v>
      </c>
      <c r="E2143" s="101" t="s">
        <v>4040</v>
      </c>
      <c r="F2143" s="102">
        <v>16.579999999999998</v>
      </c>
      <c r="G2143" s="102">
        <v>16.779999999999998</v>
      </c>
      <c r="H2143" s="102">
        <v>13.26</v>
      </c>
      <c r="I2143" s="102"/>
      <c r="J2143" s="445"/>
      <c r="K2143" s="258">
        <f>ROUND(SUMIF('VGT-Bewegungsdaten'!B:B,A2143,'VGT-Bewegungsdaten'!D:D),3)</f>
        <v>0</v>
      </c>
      <c r="L2143" s="259">
        <f>ROUND(SUMIF('VGT-Bewegungsdaten'!B:B,$A2143,'VGT-Bewegungsdaten'!E:E),5)</f>
        <v>0</v>
      </c>
      <c r="N2143" s="298" t="s">
        <v>4918</v>
      </c>
      <c r="O2143" s="298" t="s">
        <v>4925</v>
      </c>
      <c r="P2143" s="261">
        <f>ROUND(SUMIF('AV-Bewegungsdaten'!B:B,A2143,'AV-Bewegungsdaten'!D:D),3)</f>
        <v>0</v>
      </c>
      <c r="Q2143" s="259">
        <f>ROUND(SUMIF('AV-Bewegungsdaten'!B:B,$A2143,'AV-Bewegungsdaten'!E:E),5)</f>
        <v>0</v>
      </c>
      <c r="S2143" s="444"/>
      <c r="T2143" s="444"/>
      <c r="U2143" s="261">
        <f>ROUND(SUMIF('DV-Bewegungsdaten'!B:B,A2143,'DV-Bewegungsdaten'!D:D),3)</f>
        <v>0</v>
      </c>
      <c r="V2143" s="259">
        <f>ROUND(SUMIF('DV-Bewegungsdaten'!B:B,A2143,'DV-Bewegungsdaten'!E:E),5)</f>
        <v>0</v>
      </c>
      <c r="X2143" s="444"/>
      <c r="Y2143" s="444"/>
      <c r="AK2143" s="305"/>
    </row>
    <row r="2144" spans="1:37" ht="15" customHeight="1" x14ac:dyDescent="0.25">
      <c r="A2144" s="103" t="s">
        <v>2362</v>
      </c>
      <c r="B2144" s="101" t="s">
        <v>2068</v>
      </c>
      <c r="C2144" s="101" t="s">
        <v>3993</v>
      </c>
      <c r="D2144" s="101" t="s">
        <v>1874</v>
      </c>
      <c r="E2144" s="101" t="s">
        <v>2443</v>
      </c>
      <c r="F2144" s="102">
        <v>14.67</v>
      </c>
      <c r="G2144" s="102">
        <v>14.87</v>
      </c>
      <c r="H2144" s="102">
        <v>11.74</v>
      </c>
      <c r="I2144" s="102"/>
      <c r="J2144" s="445"/>
      <c r="K2144" s="258">
        <f>ROUND(SUMIF('VGT-Bewegungsdaten'!B:B,A2144,'VGT-Bewegungsdaten'!D:D),3)</f>
        <v>0</v>
      </c>
      <c r="L2144" s="259">
        <f>ROUND(SUMIF('VGT-Bewegungsdaten'!B:B,$A2144,'VGT-Bewegungsdaten'!E:E),5)</f>
        <v>0</v>
      </c>
      <c r="N2144" s="298" t="s">
        <v>4918</v>
      </c>
      <c r="O2144" s="298" t="s">
        <v>4925</v>
      </c>
      <c r="P2144" s="261">
        <f>ROUND(SUMIF('AV-Bewegungsdaten'!B:B,A2144,'AV-Bewegungsdaten'!D:D),3)</f>
        <v>0</v>
      </c>
      <c r="Q2144" s="259">
        <f>ROUND(SUMIF('AV-Bewegungsdaten'!B:B,$A2144,'AV-Bewegungsdaten'!E:E),5)</f>
        <v>0</v>
      </c>
      <c r="S2144" s="444"/>
      <c r="T2144" s="444"/>
      <c r="U2144" s="261">
        <f>ROUND(SUMIF('DV-Bewegungsdaten'!B:B,A2144,'DV-Bewegungsdaten'!D:D),3)</f>
        <v>0</v>
      </c>
      <c r="V2144" s="259">
        <f>ROUND(SUMIF('DV-Bewegungsdaten'!B:B,A2144,'DV-Bewegungsdaten'!E:E),5)</f>
        <v>0</v>
      </c>
      <c r="X2144" s="444"/>
      <c r="Y2144" s="444"/>
      <c r="AK2144" s="305"/>
    </row>
    <row r="2145" spans="1:37" ht="15" customHeight="1" x14ac:dyDescent="0.25">
      <c r="A2145" s="103" t="s">
        <v>2363</v>
      </c>
      <c r="B2145" s="101" t="s">
        <v>2068</v>
      </c>
      <c r="C2145" s="101" t="s">
        <v>3993</v>
      </c>
      <c r="D2145" s="101" t="s">
        <v>1876</v>
      </c>
      <c r="E2145" s="101" t="s">
        <v>2446</v>
      </c>
      <c r="F2145" s="102">
        <v>16.670000000000002</v>
      </c>
      <c r="G2145" s="102">
        <v>16.87</v>
      </c>
      <c r="H2145" s="102">
        <v>13.34</v>
      </c>
      <c r="I2145" s="102"/>
      <c r="J2145" s="445"/>
      <c r="K2145" s="258">
        <f>ROUND(SUMIF('VGT-Bewegungsdaten'!B:B,A2145,'VGT-Bewegungsdaten'!D:D),3)</f>
        <v>0</v>
      </c>
      <c r="L2145" s="259">
        <f>ROUND(SUMIF('VGT-Bewegungsdaten'!B:B,$A2145,'VGT-Bewegungsdaten'!E:E),5)</f>
        <v>0</v>
      </c>
      <c r="N2145" s="298" t="s">
        <v>4918</v>
      </c>
      <c r="O2145" s="298" t="s">
        <v>4925</v>
      </c>
      <c r="P2145" s="261">
        <f>ROUND(SUMIF('AV-Bewegungsdaten'!B:B,A2145,'AV-Bewegungsdaten'!D:D),3)</f>
        <v>0</v>
      </c>
      <c r="Q2145" s="259">
        <f>ROUND(SUMIF('AV-Bewegungsdaten'!B:B,$A2145,'AV-Bewegungsdaten'!E:E),5)</f>
        <v>0</v>
      </c>
      <c r="S2145" s="444"/>
      <c r="T2145" s="444"/>
      <c r="U2145" s="261">
        <f>ROUND(SUMIF('DV-Bewegungsdaten'!B:B,A2145,'DV-Bewegungsdaten'!D:D),3)</f>
        <v>0</v>
      </c>
      <c r="V2145" s="259">
        <f>ROUND(SUMIF('DV-Bewegungsdaten'!B:B,A2145,'DV-Bewegungsdaten'!E:E),5)</f>
        <v>0</v>
      </c>
      <c r="X2145" s="444"/>
      <c r="Y2145" s="444"/>
      <c r="AK2145" s="305"/>
    </row>
    <row r="2146" spans="1:37" ht="15" customHeight="1" x14ac:dyDescent="0.25">
      <c r="A2146" s="103" t="s">
        <v>2364</v>
      </c>
      <c r="B2146" s="101" t="s">
        <v>2068</v>
      </c>
      <c r="C2146" s="101" t="s">
        <v>3993</v>
      </c>
      <c r="D2146" s="101" t="s">
        <v>1878</v>
      </c>
      <c r="E2146" s="101" t="s">
        <v>1533</v>
      </c>
      <c r="F2146" s="102">
        <v>17.670000000000002</v>
      </c>
      <c r="G2146" s="102">
        <v>17.87</v>
      </c>
      <c r="H2146" s="102">
        <v>14.14</v>
      </c>
      <c r="I2146" s="102"/>
      <c r="J2146" s="445"/>
      <c r="K2146" s="258">
        <f>ROUND(SUMIF('VGT-Bewegungsdaten'!B:B,A2146,'VGT-Bewegungsdaten'!D:D),3)</f>
        <v>0</v>
      </c>
      <c r="L2146" s="259">
        <f>ROUND(SUMIF('VGT-Bewegungsdaten'!B:B,$A2146,'VGT-Bewegungsdaten'!E:E),5)</f>
        <v>0</v>
      </c>
      <c r="N2146" s="298" t="s">
        <v>4918</v>
      </c>
      <c r="O2146" s="298" t="s">
        <v>4925</v>
      </c>
      <c r="P2146" s="261">
        <f>ROUND(SUMIF('AV-Bewegungsdaten'!B:B,A2146,'AV-Bewegungsdaten'!D:D),3)</f>
        <v>0</v>
      </c>
      <c r="Q2146" s="259">
        <f>ROUND(SUMIF('AV-Bewegungsdaten'!B:B,$A2146,'AV-Bewegungsdaten'!E:E),5)</f>
        <v>0</v>
      </c>
      <c r="S2146" s="444"/>
      <c r="T2146" s="444"/>
      <c r="U2146" s="261">
        <f>ROUND(SUMIF('DV-Bewegungsdaten'!B:B,A2146,'DV-Bewegungsdaten'!D:D),3)</f>
        <v>0</v>
      </c>
      <c r="V2146" s="259">
        <f>ROUND(SUMIF('DV-Bewegungsdaten'!B:B,A2146,'DV-Bewegungsdaten'!E:E),5)</f>
        <v>0</v>
      </c>
      <c r="X2146" s="444"/>
      <c r="Y2146" s="444"/>
      <c r="AK2146" s="305"/>
    </row>
    <row r="2147" spans="1:37" ht="15" customHeight="1" x14ac:dyDescent="0.25">
      <c r="A2147" s="103" t="s">
        <v>2365</v>
      </c>
      <c r="B2147" s="101" t="s">
        <v>2068</v>
      </c>
      <c r="C2147" s="101" t="s">
        <v>3993</v>
      </c>
      <c r="D2147" s="101" t="s">
        <v>1880</v>
      </c>
      <c r="E2147" s="101" t="s">
        <v>1536</v>
      </c>
      <c r="F2147" s="102">
        <v>17.670000000000002</v>
      </c>
      <c r="G2147" s="102">
        <v>17.87</v>
      </c>
      <c r="H2147" s="102">
        <v>14.14</v>
      </c>
      <c r="I2147" s="102"/>
      <c r="J2147" s="445"/>
      <c r="K2147" s="258">
        <f>ROUND(SUMIF('VGT-Bewegungsdaten'!B:B,A2147,'VGT-Bewegungsdaten'!D:D),3)</f>
        <v>0</v>
      </c>
      <c r="L2147" s="259">
        <f>ROUND(SUMIF('VGT-Bewegungsdaten'!B:B,$A2147,'VGT-Bewegungsdaten'!E:E),5)</f>
        <v>0</v>
      </c>
      <c r="N2147" s="298" t="s">
        <v>4918</v>
      </c>
      <c r="O2147" s="298" t="s">
        <v>4925</v>
      </c>
      <c r="P2147" s="261">
        <f>ROUND(SUMIF('AV-Bewegungsdaten'!B:B,A2147,'AV-Bewegungsdaten'!D:D),3)</f>
        <v>0</v>
      </c>
      <c r="Q2147" s="259">
        <f>ROUND(SUMIF('AV-Bewegungsdaten'!B:B,$A2147,'AV-Bewegungsdaten'!E:E),5)</f>
        <v>0</v>
      </c>
      <c r="S2147" s="444"/>
      <c r="T2147" s="444"/>
      <c r="U2147" s="261">
        <f>ROUND(SUMIF('DV-Bewegungsdaten'!B:B,A2147,'DV-Bewegungsdaten'!D:D),3)</f>
        <v>0</v>
      </c>
      <c r="V2147" s="259">
        <f>ROUND(SUMIF('DV-Bewegungsdaten'!B:B,A2147,'DV-Bewegungsdaten'!E:E),5)</f>
        <v>0</v>
      </c>
      <c r="X2147" s="444"/>
      <c r="Y2147" s="444"/>
      <c r="AK2147" s="305"/>
    </row>
    <row r="2148" spans="1:37" ht="15" customHeight="1" x14ac:dyDescent="0.25">
      <c r="A2148" s="103" t="s">
        <v>2872</v>
      </c>
      <c r="B2148" s="101" t="s">
        <v>2068</v>
      </c>
      <c r="C2148" s="101" t="s">
        <v>3993</v>
      </c>
      <c r="D2148" s="101" t="s">
        <v>2671</v>
      </c>
      <c r="E2148" s="101" t="s">
        <v>2536</v>
      </c>
      <c r="F2148" s="102">
        <v>17.64</v>
      </c>
      <c r="G2148" s="102">
        <v>17.84</v>
      </c>
      <c r="H2148" s="102">
        <v>14.11</v>
      </c>
      <c r="I2148" s="102"/>
      <c r="J2148" s="445"/>
      <c r="K2148" s="258">
        <f>ROUND(SUMIF('VGT-Bewegungsdaten'!B:B,A2148,'VGT-Bewegungsdaten'!D:D),3)</f>
        <v>0</v>
      </c>
      <c r="L2148" s="259">
        <f>ROUND(SUMIF('VGT-Bewegungsdaten'!B:B,$A2148,'VGT-Bewegungsdaten'!E:E),5)</f>
        <v>0</v>
      </c>
      <c r="N2148" s="298" t="s">
        <v>4918</v>
      </c>
      <c r="O2148" s="298" t="s">
        <v>4925</v>
      </c>
      <c r="P2148" s="261">
        <f>ROUND(SUMIF('AV-Bewegungsdaten'!B:B,A2148,'AV-Bewegungsdaten'!D:D),3)</f>
        <v>0</v>
      </c>
      <c r="Q2148" s="259">
        <f>ROUND(SUMIF('AV-Bewegungsdaten'!B:B,$A2148,'AV-Bewegungsdaten'!E:E),5)</f>
        <v>0</v>
      </c>
      <c r="S2148" s="444"/>
      <c r="T2148" s="444"/>
      <c r="U2148" s="261">
        <f>ROUND(SUMIF('DV-Bewegungsdaten'!B:B,A2148,'DV-Bewegungsdaten'!D:D),3)</f>
        <v>0</v>
      </c>
      <c r="V2148" s="259">
        <f>ROUND(SUMIF('DV-Bewegungsdaten'!B:B,A2148,'DV-Bewegungsdaten'!E:E),5)</f>
        <v>0</v>
      </c>
      <c r="X2148" s="444"/>
      <c r="Y2148" s="444"/>
      <c r="AK2148" s="305"/>
    </row>
    <row r="2149" spans="1:37" ht="15" customHeight="1" x14ac:dyDescent="0.25">
      <c r="A2149" s="103" t="s">
        <v>3615</v>
      </c>
      <c r="B2149" s="101" t="s">
        <v>2068</v>
      </c>
      <c r="C2149" s="101" t="s">
        <v>3993</v>
      </c>
      <c r="D2149" s="101" t="s">
        <v>3414</v>
      </c>
      <c r="E2149" s="101" t="s">
        <v>3279</v>
      </c>
      <c r="F2149" s="102">
        <v>17.61</v>
      </c>
      <c r="G2149" s="102">
        <v>17.809999999999999</v>
      </c>
      <c r="H2149" s="102">
        <v>14.09</v>
      </c>
      <c r="I2149" s="102"/>
      <c r="J2149" s="445"/>
      <c r="K2149" s="258">
        <f>ROUND(SUMIF('VGT-Bewegungsdaten'!B:B,A2149,'VGT-Bewegungsdaten'!D:D),3)</f>
        <v>0</v>
      </c>
      <c r="L2149" s="259">
        <f>ROUND(SUMIF('VGT-Bewegungsdaten'!B:B,$A2149,'VGT-Bewegungsdaten'!E:E),5)</f>
        <v>0</v>
      </c>
      <c r="N2149" s="298" t="s">
        <v>4918</v>
      </c>
      <c r="O2149" s="298" t="s">
        <v>4925</v>
      </c>
      <c r="P2149" s="261">
        <f>ROUND(SUMIF('AV-Bewegungsdaten'!B:B,A2149,'AV-Bewegungsdaten'!D:D),3)</f>
        <v>0</v>
      </c>
      <c r="Q2149" s="259">
        <f>ROUND(SUMIF('AV-Bewegungsdaten'!B:B,$A2149,'AV-Bewegungsdaten'!E:E),5)</f>
        <v>0</v>
      </c>
      <c r="S2149" s="444"/>
      <c r="T2149" s="444"/>
      <c r="U2149" s="261">
        <f>ROUND(SUMIF('DV-Bewegungsdaten'!B:B,A2149,'DV-Bewegungsdaten'!D:D),3)</f>
        <v>0</v>
      </c>
      <c r="V2149" s="259">
        <f>ROUND(SUMIF('DV-Bewegungsdaten'!B:B,A2149,'DV-Bewegungsdaten'!E:E),5)</f>
        <v>0</v>
      </c>
      <c r="X2149" s="444"/>
      <c r="Y2149" s="444"/>
      <c r="AK2149" s="305"/>
    </row>
    <row r="2150" spans="1:37" ht="15" customHeight="1" x14ac:dyDescent="0.25">
      <c r="A2150" s="103" t="s">
        <v>4379</v>
      </c>
      <c r="B2150" s="101" t="s">
        <v>2068</v>
      </c>
      <c r="C2150" s="101" t="s">
        <v>3993</v>
      </c>
      <c r="D2150" s="101" t="s">
        <v>4176</v>
      </c>
      <c r="E2150" s="101" t="s">
        <v>4040</v>
      </c>
      <c r="F2150" s="102">
        <v>17.579999999999998</v>
      </c>
      <c r="G2150" s="102">
        <v>17.779999999999998</v>
      </c>
      <c r="H2150" s="102">
        <v>14.06</v>
      </c>
      <c r="I2150" s="102"/>
      <c r="J2150" s="445"/>
      <c r="K2150" s="258">
        <f>ROUND(SUMIF('VGT-Bewegungsdaten'!B:B,A2150,'VGT-Bewegungsdaten'!D:D),3)</f>
        <v>0</v>
      </c>
      <c r="L2150" s="259">
        <f>ROUND(SUMIF('VGT-Bewegungsdaten'!B:B,$A2150,'VGT-Bewegungsdaten'!E:E),5)</f>
        <v>0</v>
      </c>
      <c r="N2150" s="298" t="s">
        <v>4918</v>
      </c>
      <c r="O2150" s="298" t="s">
        <v>4925</v>
      </c>
      <c r="P2150" s="261">
        <f>ROUND(SUMIF('AV-Bewegungsdaten'!B:B,A2150,'AV-Bewegungsdaten'!D:D),3)</f>
        <v>0</v>
      </c>
      <c r="Q2150" s="259">
        <f>ROUND(SUMIF('AV-Bewegungsdaten'!B:B,$A2150,'AV-Bewegungsdaten'!E:E),5)</f>
        <v>0</v>
      </c>
      <c r="S2150" s="444"/>
      <c r="T2150" s="444"/>
      <c r="U2150" s="261">
        <f>ROUND(SUMIF('DV-Bewegungsdaten'!B:B,A2150,'DV-Bewegungsdaten'!D:D),3)</f>
        <v>0</v>
      </c>
      <c r="V2150" s="259">
        <f>ROUND(SUMIF('DV-Bewegungsdaten'!B:B,A2150,'DV-Bewegungsdaten'!E:E),5)</f>
        <v>0</v>
      </c>
      <c r="X2150" s="444"/>
      <c r="Y2150" s="444"/>
      <c r="AK2150" s="305"/>
    </row>
    <row r="2151" spans="1:37" ht="15" customHeight="1" x14ac:dyDescent="0.25">
      <c r="A2151" s="103" t="s">
        <v>2285</v>
      </c>
      <c r="B2151" s="101" t="s">
        <v>2068</v>
      </c>
      <c r="C2151" s="101" t="s">
        <v>3993</v>
      </c>
      <c r="D2151" s="101" t="s">
        <v>2454</v>
      </c>
      <c r="E2151" s="101" t="s">
        <v>2443</v>
      </c>
      <c r="F2151" s="102">
        <v>19.670000000000002</v>
      </c>
      <c r="G2151" s="102">
        <v>19.87</v>
      </c>
      <c r="H2151" s="102">
        <v>15.74</v>
      </c>
      <c r="I2151" s="102"/>
      <c r="J2151" s="445"/>
      <c r="K2151" s="258">
        <f>ROUND(SUMIF('VGT-Bewegungsdaten'!B:B,A2151,'VGT-Bewegungsdaten'!D:D),3)</f>
        <v>0</v>
      </c>
      <c r="L2151" s="259">
        <f>ROUND(SUMIF('VGT-Bewegungsdaten'!B:B,$A2151,'VGT-Bewegungsdaten'!E:E),5)</f>
        <v>0</v>
      </c>
      <c r="N2151" s="298" t="s">
        <v>4918</v>
      </c>
      <c r="O2151" s="298" t="s">
        <v>4925</v>
      </c>
      <c r="P2151" s="261">
        <f>ROUND(SUMIF('AV-Bewegungsdaten'!B:B,A2151,'AV-Bewegungsdaten'!D:D),3)</f>
        <v>0</v>
      </c>
      <c r="Q2151" s="259">
        <f>ROUND(SUMIF('AV-Bewegungsdaten'!B:B,$A2151,'AV-Bewegungsdaten'!E:E),5)</f>
        <v>0</v>
      </c>
      <c r="S2151" s="444"/>
      <c r="T2151" s="444"/>
      <c r="U2151" s="261">
        <f>ROUND(SUMIF('DV-Bewegungsdaten'!B:B,A2151,'DV-Bewegungsdaten'!D:D),3)</f>
        <v>0</v>
      </c>
      <c r="V2151" s="259">
        <f>ROUND(SUMIF('DV-Bewegungsdaten'!B:B,A2151,'DV-Bewegungsdaten'!E:E),5)</f>
        <v>0</v>
      </c>
      <c r="X2151" s="444"/>
      <c r="Y2151" s="444"/>
      <c r="AK2151" s="305"/>
    </row>
    <row r="2152" spans="1:37" ht="15" customHeight="1" x14ac:dyDescent="0.25">
      <c r="A2152" s="103" t="s">
        <v>2286</v>
      </c>
      <c r="B2152" s="101" t="s">
        <v>2068</v>
      </c>
      <c r="C2152" s="101" t="s">
        <v>3993</v>
      </c>
      <c r="D2152" s="101" t="s">
        <v>2456</v>
      </c>
      <c r="E2152" s="101" t="s">
        <v>2446</v>
      </c>
      <c r="F2152" s="102">
        <v>21.67</v>
      </c>
      <c r="G2152" s="102">
        <v>21.87</v>
      </c>
      <c r="H2152" s="102">
        <v>17.34</v>
      </c>
      <c r="I2152" s="102"/>
      <c r="J2152" s="445"/>
      <c r="K2152" s="258">
        <f>ROUND(SUMIF('VGT-Bewegungsdaten'!B:B,A2152,'VGT-Bewegungsdaten'!D:D),3)</f>
        <v>0</v>
      </c>
      <c r="L2152" s="259">
        <f>ROUND(SUMIF('VGT-Bewegungsdaten'!B:B,$A2152,'VGT-Bewegungsdaten'!E:E),5)</f>
        <v>0</v>
      </c>
      <c r="N2152" s="298" t="s">
        <v>4918</v>
      </c>
      <c r="O2152" s="298" t="s">
        <v>4925</v>
      </c>
      <c r="P2152" s="261">
        <f>ROUND(SUMIF('AV-Bewegungsdaten'!B:B,A2152,'AV-Bewegungsdaten'!D:D),3)</f>
        <v>0</v>
      </c>
      <c r="Q2152" s="259">
        <f>ROUND(SUMIF('AV-Bewegungsdaten'!B:B,$A2152,'AV-Bewegungsdaten'!E:E),5)</f>
        <v>0</v>
      </c>
      <c r="S2152" s="444"/>
      <c r="T2152" s="444"/>
      <c r="U2152" s="261">
        <f>ROUND(SUMIF('DV-Bewegungsdaten'!B:B,A2152,'DV-Bewegungsdaten'!D:D),3)</f>
        <v>0</v>
      </c>
      <c r="V2152" s="259">
        <f>ROUND(SUMIF('DV-Bewegungsdaten'!B:B,A2152,'DV-Bewegungsdaten'!E:E),5)</f>
        <v>0</v>
      </c>
      <c r="X2152" s="444"/>
      <c r="Y2152" s="444"/>
      <c r="AK2152" s="305"/>
    </row>
    <row r="2153" spans="1:37" ht="15" customHeight="1" x14ac:dyDescent="0.25">
      <c r="A2153" s="103" t="s">
        <v>2366</v>
      </c>
      <c r="B2153" s="101" t="s">
        <v>2068</v>
      </c>
      <c r="C2153" s="101" t="s">
        <v>3993</v>
      </c>
      <c r="D2153" s="101" t="s">
        <v>1882</v>
      </c>
      <c r="E2153" s="101" t="s">
        <v>1533</v>
      </c>
      <c r="F2153" s="102">
        <v>22.67</v>
      </c>
      <c r="G2153" s="102">
        <v>22.87</v>
      </c>
      <c r="H2153" s="102">
        <v>18.14</v>
      </c>
      <c r="I2153" s="102"/>
      <c r="J2153" s="445"/>
      <c r="K2153" s="258">
        <f>ROUND(SUMIF('VGT-Bewegungsdaten'!B:B,A2153,'VGT-Bewegungsdaten'!D:D),3)</f>
        <v>0</v>
      </c>
      <c r="L2153" s="259">
        <f>ROUND(SUMIF('VGT-Bewegungsdaten'!B:B,$A2153,'VGT-Bewegungsdaten'!E:E),5)</f>
        <v>0</v>
      </c>
      <c r="N2153" s="298" t="s">
        <v>4918</v>
      </c>
      <c r="O2153" s="298" t="s">
        <v>4925</v>
      </c>
      <c r="P2153" s="261">
        <f>ROUND(SUMIF('AV-Bewegungsdaten'!B:B,A2153,'AV-Bewegungsdaten'!D:D),3)</f>
        <v>0</v>
      </c>
      <c r="Q2153" s="259">
        <f>ROUND(SUMIF('AV-Bewegungsdaten'!B:B,$A2153,'AV-Bewegungsdaten'!E:E),5)</f>
        <v>0</v>
      </c>
      <c r="S2153" s="444"/>
      <c r="T2153" s="444"/>
      <c r="U2153" s="261">
        <f>ROUND(SUMIF('DV-Bewegungsdaten'!B:B,A2153,'DV-Bewegungsdaten'!D:D),3)</f>
        <v>0</v>
      </c>
      <c r="V2153" s="259">
        <f>ROUND(SUMIF('DV-Bewegungsdaten'!B:B,A2153,'DV-Bewegungsdaten'!E:E),5)</f>
        <v>0</v>
      </c>
      <c r="X2153" s="444"/>
      <c r="Y2153" s="444"/>
      <c r="AK2153" s="305"/>
    </row>
    <row r="2154" spans="1:37" ht="15" customHeight="1" x14ac:dyDescent="0.25">
      <c r="A2154" s="103" t="s">
        <v>2367</v>
      </c>
      <c r="B2154" s="101" t="s">
        <v>2068</v>
      </c>
      <c r="C2154" s="101" t="s">
        <v>3993</v>
      </c>
      <c r="D2154" s="101" t="s">
        <v>1884</v>
      </c>
      <c r="E2154" s="101" t="s">
        <v>1536</v>
      </c>
      <c r="F2154" s="102">
        <v>22.67</v>
      </c>
      <c r="G2154" s="102">
        <v>22.87</v>
      </c>
      <c r="H2154" s="102">
        <v>18.14</v>
      </c>
      <c r="I2154" s="102"/>
      <c r="J2154" s="445"/>
      <c r="K2154" s="258">
        <f>ROUND(SUMIF('VGT-Bewegungsdaten'!B:B,A2154,'VGT-Bewegungsdaten'!D:D),3)</f>
        <v>0</v>
      </c>
      <c r="L2154" s="259">
        <f>ROUND(SUMIF('VGT-Bewegungsdaten'!B:B,$A2154,'VGT-Bewegungsdaten'!E:E),5)</f>
        <v>0</v>
      </c>
      <c r="N2154" s="298" t="s">
        <v>4918</v>
      </c>
      <c r="O2154" s="298" t="s">
        <v>4925</v>
      </c>
      <c r="P2154" s="261">
        <f>ROUND(SUMIF('AV-Bewegungsdaten'!B:B,A2154,'AV-Bewegungsdaten'!D:D),3)</f>
        <v>0</v>
      </c>
      <c r="Q2154" s="259">
        <f>ROUND(SUMIF('AV-Bewegungsdaten'!B:B,$A2154,'AV-Bewegungsdaten'!E:E),5)</f>
        <v>0</v>
      </c>
      <c r="S2154" s="444"/>
      <c r="T2154" s="444"/>
      <c r="U2154" s="261">
        <f>ROUND(SUMIF('DV-Bewegungsdaten'!B:B,A2154,'DV-Bewegungsdaten'!D:D),3)</f>
        <v>0</v>
      </c>
      <c r="V2154" s="259">
        <f>ROUND(SUMIF('DV-Bewegungsdaten'!B:B,A2154,'DV-Bewegungsdaten'!E:E),5)</f>
        <v>0</v>
      </c>
      <c r="X2154" s="444"/>
      <c r="Y2154" s="444"/>
      <c r="AK2154" s="305"/>
    </row>
    <row r="2155" spans="1:37" ht="15" customHeight="1" x14ac:dyDescent="0.25">
      <c r="A2155" s="103" t="s">
        <v>2873</v>
      </c>
      <c r="B2155" s="101" t="s">
        <v>2068</v>
      </c>
      <c r="C2155" s="101" t="s">
        <v>3993</v>
      </c>
      <c r="D2155" s="101" t="s">
        <v>2673</v>
      </c>
      <c r="E2155" s="101" t="s">
        <v>2536</v>
      </c>
      <c r="F2155" s="102">
        <v>22.64</v>
      </c>
      <c r="G2155" s="102">
        <v>22.84</v>
      </c>
      <c r="H2155" s="102">
        <v>18.11</v>
      </c>
      <c r="I2155" s="102"/>
      <c r="J2155" s="445"/>
      <c r="K2155" s="258">
        <f>ROUND(SUMIF('VGT-Bewegungsdaten'!B:B,A2155,'VGT-Bewegungsdaten'!D:D),3)</f>
        <v>0</v>
      </c>
      <c r="L2155" s="259">
        <f>ROUND(SUMIF('VGT-Bewegungsdaten'!B:B,$A2155,'VGT-Bewegungsdaten'!E:E),5)</f>
        <v>0</v>
      </c>
      <c r="N2155" s="298" t="s">
        <v>4918</v>
      </c>
      <c r="O2155" s="298" t="s">
        <v>4925</v>
      </c>
      <c r="P2155" s="261">
        <f>ROUND(SUMIF('AV-Bewegungsdaten'!B:B,A2155,'AV-Bewegungsdaten'!D:D),3)</f>
        <v>0</v>
      </c>
      <c r="Q2155" s="259">
        <f>ROUND(SUMIF('AV-Bewegungsdaten'!B:B,$A2155,'AV-Bewegungsdaten'!E:E),5)</f>
        <v>0</v>
      </c>
      <c r="S2155" s="444"/>
      <c r="T2155" s="444"/>
      <c r="U2155" s="261">
        <f>ROUND(SUMIF('DV-Bewegungsdaten'!B:B,A2155,'DV-Bewegungsdaten'!D:D),3)</f>
        <v>0</v>
      </c>
      <c r="V2155" s="259">
        <f>ROUND(SUMIF('DV-Bewegungsdaten'!B:B,A2155,'DV-Bewegungsdaten'!E:E),5)</f>
        <v>0</v>
      </c>
      <c r="X2155" s="444"/>
      <c r="Y2155" s="444"/>
      <c r="AK2155" s="305"/>
    </row>
    <row r="2156" spans="1:37" ht="15" customHeight="1" x14ac:dyDescent="0.25">
      <c r="A2156" s="103" t="s">
        <v>3616</v>
      </c>
      <c r="B2156" s="101" t="s">
        <v>2068</v>
      </c>
      <c r="C2156" s="101" t="s">
        <v>3993</v>
      </c>
      <c r="D2156" s="101" t="s">
        <v>3416</v>
      </c>
      <c r="E2156" s="101" t="s">
        <v>3279</v>
      </c>
      <c r="F2156" s="102">
        <v>22.61</v>
      </c>
      <c r="G2156" s="102">
        <v>22.81</v>
      </c>
      <c r="H2156" s="102">
        <v>18.09</v>
      </c>
      <c r="I2156" s="102"/>
      <c r="J2156" s="445"/>
      <c r="K2156" s="258">
        <f>ROUND(SUMIF('VGT-Bewegungsdaten'!B:B,A2156,'VGT-Bewegungsdaten'!D:D),3)</f>
        <v>0</v>
      </c>
      <c r="L2156" s="259">
        <f>ROUND(SUMIF('VGT-Bewegungsdaten'!B:B,$A2156,'VGT-Bewegungsdaten'!E:E),5)</f>
        <v>0</v>
      </c>
      <c r="N2156" s="298" t="s">
        <v>4918</v>
      </c>
      <c r="O2156" s="298" t="s">
        <v>4925</v>
      </c>
      <c r="P2156" s="261">
        <f>ROUND(SUMIF('AV-Bewegungsdaten'!B:B,A2156,'AV-Bewegungsdaten'!D:D),3)</f>
        <v>0</v>
      </c>
      <c r="Q2156" s="259">
        <f>ROUND(SUMIF('AV-Bewegungsdaten'!B:B,$A2156,'AV-Bewegungsdaten'!E:E),5)</f>
        <v>0</v>
      </c>
      <c r="S2156" s="444"/>
      <c r="T2156" s="444"/>
      <c r="U2156" s="261">
        <f>ROUND(SUMIF('DV-Bewegungsdaten'!B:B,A2156,'DV-Bewegungsdaten'!D:D),3)</f>
        <v>0</v>
      </c>
      <c r="V2156" s="259">
        <f>ROUND(SUMIF('DV-Bewegungsdaten'!B:B,A2156,'DV-Bewegungsdaten'!E:E),5)</f>
        <v>0</v>
      </c>
      <c r="X2156" s="444"/>
      <c r="Y2156" s="444"/>
      <c r="AK2156" s="305"/>
    </row>
    <row r="2157" spans="1:37" ht="15" customHeight="1" x14ac:dyDescent="0.25">
      <c r="A2157" s="103" t="s">
        <v>4380</v>
      </c>
      <c r="B2157" s="101" t="s">
        <v>2068</v>
      </c>
      <c r="C2157" s="101" t="s">
        <v>3993</v>
      </c>
      <c r="D2157" s="101" t="s">
        <v>4178</v>
      </c>
      <c r="E2157" s="101" t="s">
        <v>4040</v>
      </c>
      <c r="F2157" s="102">
        <v>22.58</v>
      </c>
      <c r="G2157" s="102">
        <v>22.779999999999998</v>
      </c>
      <c r="H2157" s="102">
        <v>18.059999999999999</v>
      </c>
      <c r="I2157" s="102"/>
      <c r="J2157" s="445"/>
      <c r="K2157" s="258">
        <f>ROUND(SUMIF('VGT-Bewegungsdaten'!B:B,A2157,'VGT-Bewegungsdaten'!D:D),3)</f>
        <v>0</v>
      </c>
      <c r="L2157" s="259">
        <f>ROUND(SUMIF('VGT-Bewegungsdaten'!B:B,$A2157,'VGT-Bewegungsdaten'!E:E),5)</f>
        <v>0</v>
      </c>
      <c r="N2157" s="298" t="s">
        <v>4918</v>
      </c>
      <c r="O2157" s="298" t="s">
        <v>4925</v>
      </c>
      <c r="P2157" s="261">
        <f>ROUND(SUMIF('AV-Bewegungsdaten'!B:B,A2157,'AV-Bewegungsdaten'!D:D),3)</f>
        <v>0</v>
      </c>
      <c r="Q2157" s="259">
        <f>ROUND(SUMIF('AV-Bewegungsdaten'!B:B,$A2157,'AV-Bewegungsdaten'!E:E),5)</f>
        <v>0</v>
      </c>
      <c r="S2157" s="444"/>
      <c r="T2157" s="444"/>
      <c r="U2157" s="261">
        <f>ROUND(SUMIF('DV-Bewegungsdaten'!B:B,A2157,'DV-Bewegungsdaten'!D:D),3)</f>
        <v>0</v>
      </c>
      <c r="V2157" s="259">
        <f>ROUND(SUMIF('DV-Bewegungsdaten'!B:B,A2157,'DV-Bewegungsdaten'!E:E),5)</f>
        <v>0</v>
      </c>
      <c r="X2157" s="444"/>
      <c r="Y2157" s="444"/>
      <c r="AK2157" s="305"/>
    </row>
    <row r="2158" spans="1:37" ht="15" customHeight="1" x14ac:dyDescent="0.25">
      <c r="A2158" s="103" t="s">
        <v>2031</v>
      </c>
      <c r="B2158" s="101" t="s">
        <v>2068</v>
      </c>
      <c r="C2158" s="101" t="s">
        <v>3993</v>
      </c>
      <c r="D2158" s="101" t="s">
        <v>1886</v>
      </c>
      <c r="E2158" s="101" t="s">
        <v>2443</v>
      </c>
      <c r="F2158" s="102">
        <v>20.67</v>
      </c>
      <c r="G2158" s="102">
        <v>20.87</v>
      </c>
      <c r="H2158" s="102">
        <v>16.54</v>
      </c>
      <c r="I2158" s="102"/>
      <c r="J2158" s="445"/>
      <c r="K2158" s="258">
        <f>ROUND(SUMIF('VGT-Bewegungsdaten'!B:B,A2158,'VGT-Bewegungsdaten'!D:D),3)</f>
        <v>0</v>
      </c>
      <c r="L2158" s="259">
        <f>ROUND(SUMIF('VGT-Bewegungsdaten'!B:B,$A2158,'VGT-Bewegungsdaten'!E:E),5)</f>
        <v>0</v>
      </c>
      <c r="N2158" s="298" t="s">
        <v>4918</v>
      </c>
      <c r="O2158" s="298" t="s">
        <v>4925</v>
      </c>
      <c r="P2158" s="261">
        <f>ROUND(SUMIF('AV-Bewegungsdaten'!B:B,A2158,'AV-Bewegungsdaten'!D:D),3)</f>
        <v>0</v>
      </c>
      <c r="Q2158" s="259">
        <f>ROUND(SUMIF('AV-Bewegungsdaten'!B:B,$A2158,'AV-Bewegungsdaten'!E:E),5)</f>
        <v>0</v>
      </c>
      <c r="S2158" s="444"/>
      <c r="T2158" s="444"/>
      <c r="U2158" s="261">
        <f>ROUND(SUMIF('DV-Bewegungsdaten'!B:B,A2158,'DV-Bewegungsdaten'!D:D),3)</f>
        <v>0</v>
      </c>
      <c r="V2158" s="259">
        <f>ROUND(SUMIF('DV-Bewegungsdaten'!B:B,A2158,'DV-Bewegungsdaten'!E:E),5)</f>
        <v>0</v>
      </c>
      <c r="X2158" s="444"/>
      <c r="Y2158" s="444"/>
      <c r="AK2158" s="305"/>
    </row>
    <row r="2159" spans="1:37" ht="15" customHeight="1" x14ac:dyDescent="0.25">
      <c r="A2159" s="103" t="s">
        <v>2032</v>
      </c>
      <c r="B2159" s="101" t="s">
        <v>2068</v>
      </c>
      <c r="C2159" s="101" t="s">
        <v>3993</v>
      </c>
      <c r="D2159" s="101" t="s">
        <v>1888</v>
      </c>
      <c r="E2159" s="101" t="s">
        <v>2446</v>
      </c>
      <c r="F2159" s="102">
        <v>22.67</v>
      </c>
      <c r="G2159" s="102">
        <v>22.87</v>
      </c>
      <c r="H2159" s="102">
        <v>18.14</v>
      </c>
      <c r="I2159" s="102"/>
      <c r="J2159" s="445"/>
      <c r="K2159" s="258">
        <f>ROUND(SUMIF('VGT-Bewegungsdaten'!B:B,A2159,'VGT-Bewegungsdaten'!D:D),3)</f>
        <v>0</v>
      </c>
      <c r="L2159" s="259">
        <f>ROUND(SUMIF('VGT-Bewegungsdaten'!B:B,$A2159,'VGT-Bewegungsdaten'!E:E),5)</f>
        <v>0</v>
      </c>
      <c r="N2159" s="298" t="s">
        <v>4918</v>
      </c>
      <c r="O2159" s="298" t="s">
        <v>4925</v>
      </c>
      <c r="P2159" s="261">
        <f>ROUND(SUMIF('AV-Bewegungsdaten'!B:B,A2159,'AV-Bewegungsdaten'!D:D),3)</f>
        <v>0</v>
      </c>
      <c r="Q2159" s="259">
        <f>ROUND(SUMIF('AV-Bewegungsdaten'!B:B,$A2159,'AV-Bewegungsdaten'!E:E),5)</f>
        <v>0</v>
      </c>
      <c r="S2159" s="444"/>
      <c r="T2159" s="444"/>
      <c r="U2159" s="261">
        <f>ROUND(SUMIF('DV-Bewegungsdaten'!B:B,A2159,'DV-Bewegungsdaten'!D:D),3)</f>
        <v>0</v>
      </c>
      <c r="V2159" s="259">
        <f>ROUND(SUMIF('DV-Bewegungsdaten'!B:B,A2159,'DV-Bewegungsdaten'!E:E),5)</f>
        <v>0</v>
      </c>
      <c r="X2159" s="444"/>
      <c r="Y2159" s="444"/>
      <c r="AK2159" s="305"/>
    </row>
    <row r="2160" spans="1:37" ht="15" customHeight="1" x14ac:dyDescent="0.25">
      <c r="A2160" s="103" t="s">
        <v>2033</v>
      </c>
      <c r="B2160" s="101" t="s">
        <v>2068</v>
      </c>
      <c r="C2160" s="101" t="s">
        <v>3993</v>
      </c>
      <c r="D2160" s="101" t="s">
        <v>1890</v>
      </c>
      <c r="E2160" s="101" t="s">
        <v>1533</v>
      </c>
      <c r="F2160" s="102">
        <v>23.67</v>
      </c>
      <c r="G2160" s="102">
        <v>23.87</v>
      </c>
      <c r="H2160" s="102">
        <v>18.940000000000001</v>
      </c>
      <c r="I2160" s="102"/>
      <c r="J2160" s="445"/>
      <c r="K2160" s="258">
        <f>ROUND(SUMIF('VGT-Bewegungsdaten'!B:B,A2160,'VGT-Bewegungsdaten'!D:D),3)</f>
        <v>0</v>
      </c>
      <c r="L2160" s="259">
        <f>ROUND(SUMIF('VGT-Bewegungsdaten'!B:B,$A2160,'VGT-Bewegungsdaten'!E:E),5)</f>
        <v>0</v>
      </c>
      <c r="N2160" s="298" t="s">
        <v>4918</v>
      </c>
      <c r="O2160" s="298" t="s">
        <v>4925</v>
      </c>
      <c r="P2160" s="261">
        <f>ROUND(SUMIF('AV-Bewegungsdaten'!B:B,A2160,'AV-Bewegungsdaten'!D:D),3)</f>
        <v>0</v>
      </c>
      <c r="Q2160" s="259">
        <f>ROUND(SUMIF('AV-Bewegungsdaten'!B:B,$A2160,'AV-Bewegungsdaten'!E:E),5)</f>
        <v>0</v>
      </c>
      <c r="S2160" s="444"/>
      <c r="T2160" s="444"/>
      <c r="U2160" s="261">
        <f>ROUND(SUMIF('DV-Bewegungsdaten'!B:B,A2160,'DV-Bewegungsdaten'!D:D),3)</f>
        <v>0</v>
      </c>
      <c r="V2160" s="259">
        <f>ROUND(SUMIF('DV-Bewegungsdaten'!B:B,A2160,'DV-Bewegungsdaten'!E:E),5)</f>
        <v>0</v>
      </c>
      <c r="X2160" s="444"/>
      <c r="Y2160" s="444"/>
      <c r="AK2160" s="305"/>
    </row>
    <row r="2161" spans="1:37" ht="15" customHeight="1" x14ac:dyDescent="0.25">
      <c r="A2161" s="103" t="s">
        <v>2034</v>
      </c>
      <c r="B2161" s="101" t="s">
        <v>2068</v>
      </c>
      <c r="C2161" s="101" t="s">
        <v>3993</v>
      </c>
      <c r="D2161" s="101" t="s">
        <v>1892</v>
      </c>
      <c r="E2161" s="101" t="s">
        <v>1536</v>
      </c>
      <c r="F2161" s="102">
        <v>23.67</v>
      </c>
      <c r="G2161" s="102">
        <v>23.87</v>
      </c>
      <c r="H2161" s="102">
        <v>18.940000000000001</v>
      </c>
      <c r="I2161" s="102"/>
      <c r="J2161" s="445"/>
      <c r="K2161" s="258">
        <f>ROUND(SUMIF('VGT-Bewegungsdaten'!B:B,A2161,'VGT-Bewegungsdaten'!D:D),3)</f>
        <v>0</v>
      </c>
      <c r="L2161" s="259">
        <f>ROUND(SUMIF('VGT-Bewegungsdaten'!B:B,$A2161,'VGT-Bewegungsdaten'!E:E),5)</f>
        <v>0</v>
      </c>
      <c r="N2161" s="298" t="s">
        <v>4918</v>
      </c>
      <c r="O2161" s="298" t="s">
        <v>4925</v>
      </c>
      <c r="P2161" s="261">
        <f>ROUND(SUMIF('AV-Bewegungsdaten'!B:B,A2161,'AV-Bewegungsdaten'!D:D),3)</f>
        <v>0</v>
      </c>
      <c r="Q2161" s="259">
        <f>ROUND(SUMIF('AV-Bewegungsdaten'!B:B,$A2161,'AV-Bewegungsdaten'!E:E),5)</f>
        <v>0</v>
      </c>
      <c r="S2161" s="444"/>
      <c r="T2161" s="444"/>
      <c r="U2161" s="261">
        <f>ROUND(SUMIF('DV-Bewegungsdaten'!B:B,A2161,'DV-Bewegungsdaten'!D:D),3)</f>
        <v>0</v>
      </c>
      <c r="V2161" s="259">
        <f>ROUND(SUMIF('DV-Bewegungsdaten'!B:B,A2161,'DV-Bewegungsdaten'!E:E),5)</f>
        <v>0</v>
      </c>
      <c r="X2161" s="444"/>
      <c r="Y2161" s="444"/>
      <c r="AK2161" s="305"/>
    </row>
    <row r="2162" spans="1:37" ht="15" customHeight="1" x14ac:dyDescent="0.25">
      <c r="A2162" s="103" t="s">
        <v>2874</v>
      </c>
      <c r="B2162" s="101" t="s">
        <v>2068</v>
      </c>
      <c r="C2162" s="101" t="s">
        <v>3993</v>
      </c>
      <c r="D2162" s="101" t="s">
        <v>2675</v>
      </c>
      <c r="E2162" s="101" t="s">
        <v>2536</v>
      </c>
      <c r="F2162" s="102">
        <v>23.64</v>
      </c>
      <c r="G2162" s="102">
        <v>23.84</v>
      </c>
      <c r="H2162" s="102">
        <v>18.91</v>
      </c>
      <c r="I2162" s="102"/>
      <c r="J2162" s="445"/>
      <c r="K2162" s="258">
        <f>ROUND(SUMIF('VGT-Bewegungsdaten'!B:B,A2162,'VGT-Bewegungsdaten'!D:D),3)</f>
        <v>0</v>
      </c>
      <c r="L2162" s="259">
        <f>ROUND(SUMIF('VGT-Bewegungsdaten'!B:B,$A2162,'VGT-Bewegungsdaten'!E:E),5)</f>
        <v>0</v>
      </c>
      <c r="N2162" s="298" t="s">
        <v>4918</v>
      </c>
      <c r="O2162" s="298" t="s">
        <v>4925</v>
      </c>
      <c r="P2162" s="261">
        <f>ROUND(SUMIF('AV-Bewegungsdaten'!B:B,A2162,'AV-Bewegungsdaten'!D:D),3)</f>
        <v>0</v>
      </c>
      <c r="Q2162" s="259">
        <f>ROUND(SUMIF('AV-Bewegungsdaten'!B:B,$A2162,'AV-Bewegungsdaten'!E:E),5)</f>
        <v>0</v>
      </c>
      <c r="S2162" s="444"/>
      <c r="T2162" s="444"/>
      <c r="U2162" s="261">
        <f>ROUND(SUMIF('DV-Bewegungsdaten'!B:B,A2162,'DV-Bewegungsdaten'!D:D),3)</f>
        <v>0</v>
      </c>
      <c r="V2162" s="259">
        <f>ROUND(SUMIF('DV-Bewegungsdaten'!B:B,A2162,'DV-Bewegungsdaten'!E:E),5)</f>
        <v>0</v>
      </c>
      <c r="X2162" s="444"/>
      <c r="Y2162" s="444"/>
      <c r="AK2162" s="305"/>
    </row>
    <row r="2163" spans="1:37" ht="15" customHeight="1" x14ac:dyDescent="0.25">
      <c r="A2163" s="103" t="s">
        <v>3617</v>
      </c>
      <c r="B2163" s="101" t="s">
        <v>2068</v>
      </c>
      <c r="C2163" s="101" t="s">
        <v>3993</v>
      </c>
      <c r="D2163" s="101" t="s">
        <v>3418</v>
      </c>
      <c r="E2163" s="101" t="s">
        <v>3279</v>
      </c>
      <c r="F2163" s="102">
        <v>23.61</v>
      </c>
      <c r="G2163" s="102">
        <v>23.81</v>
      </c>
      <c r="H2163" s="102">
        <v>18.89</v>
      </c>
      <c r="I2163" s="102"/>
      <c r="J2163" s="445"/>
      <c r="K2163" s="258">
        <f>ROUND(SUMIF('VGT-Bewegungsdaten'!B:B,A2163,'VGT-Bewegungsdaten'!D:D),3)</f>
        <v>0</v>
      </c>
      <c r="L2163" s="259">
        <f>ROUND(SUMIF('VGT-Bewegungsdaten'!B:B,$A2163,'VGT-Bewegungsdaten'!E:E),5)</f>
        <v>0</v>
      </c>
      <c r="N2163" s="298" t="s">
        <v>4918</v>
      </c>
      <c r="O2163" s="298" t="s">
        <v>4925</v>
      </c>
      <c r="P2163" s="261">
        <f>ROUND(SUMIF('AV-Bewegungsdaten'!B:B,A2163,'AV-Bewegungsdaten'!D:D),3)</f>
        <v>0</v>
      </c>
      <c r="Q2163" s="259">
        <f>ROUND(SUMIF('AV-Bewegungsdaten'!B:B,$A2163,'AV-Bewegungsdaten'!E:E),5)</f>
        <v>0</v>
      </c>
      <c r="S2163" s="444"/>
      <c r="T2163" s="444"/>
      <c r="U2163" s="261">
        <f>ROUND(SUMIF('DV-Bewegungsdaten'!B:B,A2163,'DV-Bewegungsdaten'!D:D),3)</f>
        <v>0</v>
      </c>
      <c r="V2163" s="259">
        <f>ROUND(SUMIF('DV-Bewegungsdaten'!B:B,A2163,'DV-Bewegungsdaten'!E:E),5)</f>
        <v>0</v>
      </c>
      <c r="X2163" s="444"/>
      <c r="Y2163" s="444"/>
      <c r="AK2163" s="305"/>
    </row>
    <row r="2164" spans="1:37" ht="15" customHeight="1" x14ac:dyDescent="0.25">
      <c r="A2164" s="103" t="s">
        <v>4381</v>
      </c>
      <c r="B2164" s="101" t="s">
        <v>2068</v>
      </c>
      <c r="C2164" s="101" t="s">
        <v>3993</v>
      </c>
      <c r="D2164" s="101" t="s">
        <v>4180</v>
      </c>
      <c r="E2164" s="101" t="s">
        <v>4040</v>
      </c>
      <c r="F2164" s="102">
        <v>23.58</v>
      </c>
      <c r="G2164" s="102">
        <v>23.779999999999998</v>
      </c>
      <c r="H2164" s="102">
        <v>18.86</v>
      </c>
      <c r="I2164" s="102"/>
      <c r="J2164" s="445"/>
      <c r="K2164" s="258">
        <f>ROUND(SUMIF('VGT-Bewegungsdaten'!B:B,A2164,'VGT-Bewegungsdaten'!D:D),3)</f>
        <v>0</v>
      </c>
      <c r="L2164" s="259">
        <f>ROUND(SUMIF('VGT-Bewegungsdaten'!B:B,$A2164,'VGT-Bewegungsdaten'!E:E),5)</f>
        <v>0</v>
      </c>
      <c r="N2164" s="298" t="s">
        <v>4918</v>
      </c>
      <c r="O2164" s="298" t="s">
        <v>4925</v>
      </c>
      <c r="P2164" s="261">
        <f>ROUND(SUMIF('AV-Bewegungsdaten'!B:B,A2164,'AV-Bewegungsdaten'!D:D),3)</f>
        <v>0</v>
      </c>
      <c r="Q2164" s="259">
        <f>ROUND(SUMIF('AV-Bewegungsdaten'!B:B,$A2164,'AV-Bewegungsdaten'!E:E),5)</f>
        <v>0</v>
      </c>
      <c r="S2164" s="444"/>
      <c r="T2164" s="444"/>
      <c r="U2164" s="261">
        <f>ROUND(SUMIF('DV-Bewegungsdaten'!B:B,A2164,'DV-Bewegungsdaten'!D:D),3)</f>
        <v>0</v>
      </c>
      <c r="V2164" s="259">
        <f>ROUND(SUMIF('DV-Bewegungsdaten'!B:B,A2164,'DV-Bewegungsdaten'!E:E),5)</f>
        <v>0</v>
      </c>
      <c r="X2164" s="444"/>
      <c r="Y2164" s="444"/>
      <c r="AK2164" s="305"/>
    </row>
    <row r="2165" spans="1:37" ht="15" customHeight="1" x14ac:dyDescent="0.25">
      <c r="A2165" s="103" t="s">
        <v>2035</v>
      </c>
      <c r="B2165" s="101" t="s">
        <v>2068</v>
      </c>
      <c r="C2165" s="101" t="s">
        <v>3993</v>
      </c>
      <c r="D2165" s="101" t="s">
        <v>1894</v>
      </c>
      <c r="E2165" s="101" t="s">
        <v>2443</v>
      </c>
      <c r="F2165" s="102">
        <v>20.67</v>
      </c>
      <c r="G2165" s="102">
        <v>20.87</v>
      </c>
      <c r="H2165" s="102">
        <v>16.54</v>
      </c>
      <c r="I2165" s="102"/>
      <c r="J2165" s="445"/>
      <c r="K2165" s="258">
        <f>ROUND(SUMIF('VGT-Bewegungsdaten'!B:B,A2165,'VGT-Bewegungsdaten'!D:D),3)</f>
        <v>0</v>
      </c>
      <c r="L2165" s="259">
        <f>ROUND(SUMIF('VGT-Bewegungsdaten'!B:B,$A2165,'VGT-Bewegungsdaten'!E:E),5)</f>
        <v>0</v>
      </c>
      <c r="N2165" s="298" t="s">
        <v>4918</v>
      </c>
      <c r="O2165" s="298" t="s">
        <v>4925</v>
      </c>
      <c r="P2165" s="261">
        <f>ROUND(SUMIF('AV-Bewegungsdaten'!B:B,A2165,'AV-Bewegungsdaten'!D:D),3)</f>
        <v>0</v>
      </c>
      <c r="Q2165" s="259">
        <f>ROUND(SUMIF('AV-Bewegungsdaten'!B:B,$A2165,'AV-Bewegungsdaten'!E:E),5)</f>
        <v>0</v>
      </c>
      <c r="S2165" s="444"/>
      <c r="T2165" s="444"/>
      <c r="U2165" s="261">
        <f>ROUND(SUMIF('DV-Bewegungsdaten'!B:B,A2165,'DV-Bewegungsdaten'!D:D),3)</f>
        <v>0</v>
      </c>
      <c r="V2165" s="259">
        <f>ROUND(SUMIF('DV-Bewegungsdaten'!B:B,A2165,'DV-Bewegungsdaten'!E:E),5)</f>
        <v>0</v>
      </c>
      <c r="X2165" s="444"/>
      <c r="Y2165" s="444"/>
      <c r="AK2165" s="305"/>
    </row>
    <row r="2166" spans="1:37" ht="15" customHeight="1" x14ac:dyDescent="0.25">
      <c r="A2166" s="103" t="s">
        <v>2036</v>
      </c>
      <c r="B2166" s="101" t="s">
        <v>2068</v>
      </c>
      <c r="C2166" s="101" t="s">
        <v>3993</v>
      </c>
      <c r="D2166" s="101" t="s">
        <v>1896</v>
      </c>
      <c r="E2166" s="101" t="s">
        <v>2446</v>
      </c>
      <c r="F2166" s="102">
        <v>22.67</v>
      </c>
      <c r="G2166" s="102">
        <v>22.87</v>
      </c>
      <c r="H2166" s="102">
        <v>18.14</v>
      </c>
      <c r="I2166" s="102"/>
      <c r="J2166" s="445"/>
      <c r="K2166" s="258">
        <f>ROUND(SUMIF('VGT-Bewegungsdaten'!B:B,A2166,'VGT-Bewegungsdaten'!D:D),3)</f>
        <v>0</v>
      </c>
      <c r="L2166" s="259">
        <f>ROUND(SUMIF('VGT-Bewegungsdaten'!B:B,$A2166,'VGT-Bewegungsdaten'!E:E),5)</f>
        <v>0</v>
      </c>
      <c r="N2166" s="298" t="s">
        <v>4918</v>
      </c>
      <c r="O2166" s="298" t="s">
        <v>4925</v>
      </c>
      <c r="P2166" s="261">
        <f>ROUND(SUMIF('AV-Bewegungsdaten'!B:B,A2166,'AV-Bewegungsdaten'!D:D),3)</f>
        <v>0</v>
      </c>
      <c r="Q2166" s="259">
        <f>ROUND(SUMIF('AV-Bewegungsdaten'!B:B,$A2166,'AV-Bewegungsdaten'!E:E),5)</f>
        <v>0</v>
      </c>
      <c r="S2166" s="444"/>
      <c r="T2166" s="444"/>
      <c r="U2166" s="261">
        <f>ROUND(SUMIF('DV-Bewegungsdaten'!B:B,A2166,'DV-Bewegungsdaten'!D:D),3)</f>
        <v>0</v>
      </c>
      <c r="V2166" s="259">
        <f>ROUND(SUMIF('DV-Bewegungsdaten'!B:B,A2166,'DV-Bewegungsdaten'!E:E),5)</f>
        <v>0</v>
      </c>
      <c r="X2166" s="444"/>
      <c r="Y2166" s="444"/>
      <c r="AK2166" s="305"/>
    </row>
    <row r="2167" spans="1:37" ht="15" customHeight="1" x14ac:dyDescent="0.25">
      <c r="A2167" s="103" t="s">
        <v>2037</v>
      </c>
      <c r="B2167" s="101" t="s">
        <v>2068</v>
      </c>
      <c r="C2167" s="101" t="s">
        <v>3993</v>
      </c>
      <c r="D2167" s="101" t="s">
        <v>1898</v>
      </c>
      <c r="E2167" s="101" t="s">
        <v>1533</v>
      </c>
      <c r="F2167" s="102">
        <v>23.67</v>
      </c>
      <c r="G2167" s="102">
        <v>23.87</v>
      </c>
      <c r="H2167" s="102">
        <v>18.940000000000001</v>
      </c>
      <c r="I2167" s="102"/>
      <c r="J2167" s="445"/>
      <c r="K2167" s="258">
        <f>ROUND(SUMIF('VGT-Bewegungsdaten'!B:B,A2167,'VGT-Bewegungsdaten'!D:D),3)</f>
        <v>0</v>
      </c>
      <c r="L2167" s="259">
        <f>ROUND(SUMIF('VGT-Bewegungsdaten'!B:B,$A2167,'VGT-Bewegungsdaten'!E:E),5)</f>
        <v>0</v>
      </c>
      <c r="N2167" s="298" t="s">
        <v>4918</v>
      </c>
      <c r="O2167" s="298" t="s">
        <v>4925</v>
      </c>
      <c r="P2167" s="261">
        <f>ROUND(SUMIF('AV-Bewegungsdaten'!B:B,A2167,'AV-Bewegungsdaten'!D:D),3)</f>
        <v>0</v>
      </c>
      <c r="Q2167" s="259">
        <f>ROUND(SUMIF('AV-Bewegungsdaten'!B:B,$A2167,'AV-Bewegungsdaten'!E:E),5)</f>
        <v>0</v>
      </c>
      <c r="S2167" s="444"/>
      <c r="T2167" s="444"/>
      <c r="U2167" s="261">
        <f>ROUND(SUMIF('DV-Bewegungsdaten'!B:B,A2167,'DV-Bewegungsdaten'!D:D),3)</f>
        <v>0</v>
      </c>
      <c r="V2167" s="259">
        <f>ROUND(SUMIF('DV-Bewegungsdaten'!B:B,A2167,'DV-Bewegungsdaten'!E:E),5)</f>
        <v>0</v>
      </c>
      <c r="X2167" s="444"/>
      <c r="Y2167" s="444"/>
      <c r="AK2167" s="305"/>
    </row>
    <row r="2168" spans="1:37" ht="15" customHeight="1" x14ac:dyDescent="0.25">
      <c r="A2168" s="103" t="s">
        <v>2038</v>
      </c>
      <c r="B2168" s="101" t="s">
        <v>2068</v>
      </c>
      <c r="C2168" s="101" t="s">
        <v>3993</v>
      </c>
      <c r="D2168" s="101" t="s">
        <v>1900</v>
      </c>
      <c r="E2168" s="101" t="s">
        <v>1536</v>
      </c>
      <c r="F2168" s="102">
        <v>23.67</v>
      </c>
      <c r="G2168" s="102">
        <v>23.87</v>
      </c>
      <c r="H2168" s="102">
        <v>18.940000000000001</v>
      </c>
      <c r="I2168" s="102"/>
      <c r="J2168" s="445"/>
      <c r="K2168" s="258">
        <f>ROUND(SUMIF('VGT-Bewegungsdaten'!B:B,A2168,'VGT-Bewegungsdaten'!D:D),3)</f>
        <v>0</v>
      </c>
      <c r="L2168" s="259">
        <f>ROUND(SUMIF('VGT-Bewegungsdaten'!B:B,$A2168,'VGT-Bewegungsdaten'!E:E),5)</f>
        <v>0</v>
      </c>
      <c r="N2168" s="298" t="s">
        <v>4918</v>
      </c>
      <c r="O2168" s="298" t="s">
        <v>4925</v>
      </c>
      <c r="P2168" s="261">
        <f>ROUND(SUMIF('AV-Bewegungsdaten'!B:B,A2168,'AV-Bewegungsdaten'!D:D),3)</f>
        <v>0</v>
      </c>
      <c r="Q2168" s="259">
        <f>ROUND(SUMIF('AV-Bewegungsdaten'!B:B,$A2168,'AV-Bewegungsdaten'!E:E),5)</f>
        <v>0</v>
      </c>
      <c r="S2168" s="444"/>
      <c r="T2168" s="444"/>
      <c r="U2168" s="261">
        <f>ROUND(SUMIF('DV-Bewegungsdaten'!B:B,A2168,'DV-Bewegungsdaten'!D:D),3)</f>
        <v>0</v>
      </c>
      <c r="V2168" s="259">
        <f>ROUND(SUMIF('DV-Bewegungsdaten'!B:B,A2168,'DV-Bewegungsdaten'!E:E),5)</f>
        <v>0</v>
      </c>
      <c r="X2168" s="444"/>
      <c r="Y2168" s="444"/>
      <c r="AK2168" s="305"/>
    </row>
    <row r="2169" spans="1:37" ht="15" customHeight="1" x14ac:dyDescent="0.25">
      <c r="A2169" s="103" t="s">
        <v>2875</v>
      </c>
      <c r="B2169" s="101" t="s">
        <v>2068</v>
      </c>
      <c r="C2169" s="101" t="s">
        <v>3993</v>
      </c>
      <c r="D2169" s="101" t="s">
        <v>2677</v>
      </c>
      <c r="E2169" s="101" t="s">
        <v>2536</v>
      </c>
      <c r="F2169" s="102">
        <v>23.64</v>
      </c>
      <c r="G2169" s="102">
        <v>23.84</v>
      </c>
      <c r="H2169" s="102">
        <v>18.91</v>
      </c>
      <c r="I2169" s="102"/>
      <c r="J2169" s="445"/>
      <c r="K2169" s="258">
        <f>ROUND(SUMIF('VGT-Bewegungsdaten'!B:B,A2169,'VGT-Bewegungsdaten'!D:D),3)</f>
        <v>0</v>
      </c>
      <c r="L2169" s="259">
        <f>ROUND(SUMIF('VGT-Bewegungsdaten'!B:B,$A2169,'VGT-Bewegungsdaten'!E:E),5)</f>
        <v>0</v>
      </c>
      <c r="N2169" s="298" t="s">
        <v>4918</v>
      </c>
      <c r="O2169" s="298" t="s">
        <v>4925</v>
      </c>
      <c r="P2169" s="261">
        <f>ROUND(SUMIF('AV-Bewegungsdaten'!B:B,A2169,'AV-Bewegungsdaten'!D:D),3)</f>
        <v>0</v>
      </c>
      <c r="Q2169" s="259">
        <f>ROUND(SUMIF('AV-Bewegungsdaten'!B:B,$A2169,'AV-Bewegungsdaten'!E:E),5)</f>
        <v>0</v>
      </c>
      <c r="S2169" s="444"/>
      <c r="T2169" s="444"/>
      <c r="U2169" s="261">
        <f>ROUND(SUMIF('DV-Bewegungsdaten'!B:B,A2169,'DV-Bewegungsdaten'!D:D),3)</f>
        <v>0</v>
      </c>
      <c r="V2169" s="259">
        <f>ROUND(SUMIF('DV-Bewegungsdaten'!B:B,A2169,'DV-Bewegungsdaten'!E:E),5)</f>
        <v>0</v>
      </c>
      <c r="X2169" s="444"/>
      <c r="Y2169" s="444"/>
      <c r="AK2169" s="305"/>
    </row>
    <row r="2170" spans="1:37" ht="15" customHeight="1" x14ac:dyDescent="0.25">
      <c r="A2170" s="103" t="s">
        <v>3618</v>
      </c>
      <c r="B2170" s="101" t="s">
        <v>2068</v>
      </c>
      <c r="C2170" s="101" t="s">
        <v>3993</v>
      </c>
      <c r="D2170" s="101" t="s">
        <v>3420</v>
      </c>
      <c r="E2170" s="101" t="s">
        <v>3279</v>
      </c>
      <c r="F2170" s="102">
        <v>23.61</v>
      </c>
      <c r="G2170" s="102">
        <v>23.81</v>
      </c>
      <c r="H2170" s="102">
        <v>18.89</v>
      </c>
      <c r="I2170" s="102"/>
      <c r="J2170" s="445"/>
      <c r="K2170" s="258">
        <f>ROUND(SUMIF('VGT-Bewegungsdaten'!B:B,A2170,'VGT-Bewegungsdaten'!D:D),3)</f>
        <v>0</v>
      </c>
      <c r="L2170" s="259">
        <f>ROUND(SUMIF('VGT-Bewegungsdaten'!B:B,$A2170,'VGT-Bewegungsdaten'!E:E),5)</f>
        <v>0</v>
      </c>
      <c r="N2170" s="298" t="s">
        <v>4918</v>
      </c>
      <c r="O2170" s="298" t="s">
        <v>4925</v>
      </c>
      <c r="P2170" s="261">
        <f>ROUND(SUMIF('AV-Bewegungsdaten'!B:B,A2170,'AV-Bewegungsdaten'!D:D),3)</f>
        <v>0</v>
      </c>
      <c r="Q2170" s="259">
        <f>ROUND(SUMIF('AV-Bewegungsdaten'!B:B,$A2170,'AV-Bewegungsdaten'!E:E),5)</f>
        <v>0</v>
      </c>
      <c r="S2170" s="444"/>
      <c r="T2170" s="444"/>
      <c r="U2170" s="261">
        <f>ROUND(SUMIF('DV-Bewegungsdaten'!B:B,A2170,'DV-Bewegungsdaten'!D:D),3)</f>
        <v>0</v>
      </c>
      <c r="V2170" s="259">
        <f>ROUND(SUMIF('DV-Bewegungsdaten'!B:B,A2170,'DV-Bewegungsdaten'!E:E),5)</f>
        <v>0</v>
      </c>
      <c r="X2170" s="444"/>
      <c r="Y2170" s="444"/>
      <c r="AK2170" s="305"/>
    </row>
    <row r="2171" spans="1:37" ht="15" customHeight="1" x14ac:dyDescent="0.25">
      <c r="A2171" s="103" t="s">
        <v>4382</v>
      </c>
      <c r="B2171" s="101" t="s">
        <v>2068</v>
      </c>
      <c r="C2171" s="101" t="s">
        <v>3993</v>
      </c>
      <c r="D2171" s="101" t="s">
        <v>4182</v>
      </c>
      <c r="E2171" s="101" t="s">
        <v>4040</v>
      </c>
      <c r="F2171" s="102">
        <v>23.58</v>
      </c>
      <c r="G2171" s="102">
        <v>23.779999999999998</v>
      </c>
      <c r="H2171" s="102">
        <v>18.86</v>
      </c>
      <c r="I2171" s="102"/>
      <c r="J2171" s="445"/>
      <c r="K2171" s="258">
        <f>ROUND(SUMIF('VGT-Bewegungsdaten'!B:B,A2171,'VGT-Bewegungsdaten'!D:D),3)</f>
        <v>0</v>
      </c>
      <c r="L2171" s="259">
        <f>ROUND(SUMIF('VGT-Bewegungsdaten'!B:B,$A2171,'VGT-Bewegungsdaten'!E:E),5)</f>
        <v>0</v>
      </c>
      <c r="N2171" s="298" t="s">
        <v>4918</v>
      </c>
      <c r="O2171" s="298" t="s">
        <v>4925</v>
      </c>
      <c r="P2171" s="261">
        <f>ROUND(SUMIF('AV-Bewegungsdaten'!B:B,A2171,'AV-Bewegungsdaten'!D:D),3)</f>
        <v>0</v>
      </c>
      <c r="Q2171" s="259">
        <f>ROUND(SUMIF('AV-Bewegungsdaten'!B:B,$A2171,'AV-Bewegungsdaten'!E:E),5)</f>
        <v>0</v>
      </c>
      <c r="S2171" s="444"/>
      <c r="T2171" s="444"/>
      <c r="U2171" s="261">
        <f>ROUND(SUMIF('DV-Bewegungsdaten'!B:B,A2171,'DV-Bewegungsdaten'!D:D),3)</f>
        <v>0</v>
      </c>
      <c r="V2171" s="259">
        <f>ROUND(SUMIF('DV-Bewegungsdaten'!B:B,A2171,'DV-Bewegungsdaten'!E:E),5)</f>
        <v>0</v>
      </c>
      <c r="X2171" s="444"/>
      <c r="Y2171" s="444"/>
      <c r="AK2171" s="305"/>
    </row>
    <row r="2172" spans="1:37" ht="15" customHeight="1" x14ac:dyDescent="0.25">
      <c r="A2172" s="103" t="s">
        <v>2039</v>
      </c>
      <c r="B2172" s="101" t="s">
        <v>2068</v>
      </c>
      <c r="C2172" s="101" t="s">
        <v>3993</v>
      </c>
      <c r="D2172" s="101" t="s">
        <v>1902</v>
      </c>
      <c r="E2172" s="101" t="s">
        <v>2443</v>
      </c>
      <c r="F2172" s="102">
        <v>21.67</v>
      </c>
      <c r="G2172" s="102">
        <v>21.87</v>
      </c>
      <c r="H2172" s="102">
        <v>17.34</v>
      </c>
      <c r="I2172" s="102"/>
      <c r="J2172" s="445"/>
      <c r="K2172" s="258">
        <f>ROUND(SUMIF('VGT-Bewegungsdaten'!B:B,A2172,'VGT-Bewegungsdaten'!D:D),3)</f>
        <v>0</v>
      </c>
      <c r="L2172" s="259">
        <f>ROUND(SUMIF('VGT-Bewegungsdaten'!B:B,$A2172,'VGT-Bewegungsdaten'!E:E),5)</f>
        <v>0</v>
      </c>
      <c r="N2172" s="298" t="s">
        <v>4918</v>
      </c>
      <c r="O2172" s="298" t="s">
        <v>4925</v>
      </c>
      <c r="P2172" s="261">
        <f>ROUND(SUMIF('AV-Bewegungsdaten'!B:B,A2172,'AV-Bewegungsdaten'!D:D),3)</f>
        <v>0</v>
      </c>
      <c r="Q2172" s="259">
        <f>ROUND(SUMIF('AV-Bewegungsdaten'!B:B,$A2172,'AV-Bewegungsdaten'!E:E),5)</f>
        <v>0</v>
      </c>
      <c r="S2172" s="444"/>
      <c r="T2172" s="444"/>
      <c r="U2172" s="261">
        <f>ROUND(SUMIF('DV-Bewegungsdaten'!B:B,A2172,'DV-Bewegungsdaten'!D:D),3)</f>
        <v>0</v>
      </c>
      <c r="V2172" s="259">
        <f>ROUND(SUMIF('DV-Bewegungsdaten'!B:B,A2172,'DV-Bewegungsdaten'!E:E),5)</f>
        <v>0</v>
      </c>
      <c r="X2172" s="444"/>
      <c r="Y2172" s="444"/>
      <c r="AK2172" s="305"/>
    </row>
    <row r="2173" spans="1:37" ht="15" customHeight="1" x14ac:dyDescent="0.25">
      <c r="A2173" s="103" t="s">
        <v>2040</v>
      </c>
      <c r="B2173" s="101" t="s">
        <v>2068</v>
      </c>
      <c r="C2173" s="101" t="s">
        <v>3993</v>
      </c>
      <c r="D2173" s="101" t="s">
        <v>1904</v>
      </c>
      <c r="E2173" s="101" t="s">
        <v>2446</v>
      </c>
      <c r="F2173" s="102">
        <v>23.67</v>
      </c>
      <c r="G2173" s="102">
        <v>23.87</v>
      </c>
      <c r="H2173" s="102">
        <v>18.940000000000001</v>
      </c>
      <c r="I2173" s="102"/>
      <c r="J2173" s="445"/>
      <c r="K2173" s="258">
        <f>ROUND(SUMIF('VGT-Bewegungsdaten'!B:B,A2173,'VGT-Bewegungsdaten'!D:D),3)</f>
        <v>0</v>
      </c>
      <c r="L2173" s="259">
        <f>ROUND(SUMIF('VGT-Bewegungsdaten'!B:B,$A2173,'VGT-Bewegungsdaten'!E:E),5)</f>
        <v>0</v>
      </c>
      <c r="N2173" s="298" t="s">
        <v>4918</v>
      </c>
      <c r="O2173" s="298" t="s">
        <v>4925</v>
      </c>
      <c r="P2173" s="261">
        <f>ROUND(SUMIF('AV-Bewegungsdaten'!B:B,A2173,'AV-Bewegungsdaten'!D:D),3)</f>
        <v>0</v>
      </c>
      <c r="Q2173" s="259">
        <f>ROUND(SUMIF('AV-Bewegungsdaten'!B:B,$A2173,'AV-Bewegungsdaten'!E:E),5)</f>
        <v>0</v>
      </c>
      <c r="S2173" s="444"/>
      <c r="T2173" s="444"/>
      <c r="U2173" s="261">
        <f>ROUND(SUMIF('DV-Bewegungsdaten'!B:B,A2173,'DV-Bewegungsdaten'!D:D),3)</f>
        <v>0</v>
      </c>
      <c r="V2173" s="259">
        <f>ROUND(SUMIF('DV-Bewegungsdaten'!B:B,A2173,'DV-Bewegungsdaten'!E:E),5)</f>
        <v>0</v>
      </c>
      <c r="X2173" s="444"/>
      <c r="Y2173" s="444"/>
      <c r="AK2173" s="305"/>
    </row>
    <row r="2174" spans="1:37" ht="15" customHeight="1" x14ac:dyDescent="0.25">
      <c r="A2174" s="103" t="s">
        <v>2041</v>
      </c>
      <c r="B2174" s="101" t="s">
        <v>2068</v>
      </c>
      <c r="C2174" s="101" t="s">
        <v>3993</v>
      </c>
      <c r="D2174" s="101" t="s">
        <v>1906</v>
      </c>
      <c r="E2174" s="101" t="s">
        <v>1533</v>
      </c>
      <c r="F2174" s="102">
        <v>24.67</v>
      </c>
      <c r="G2174" s="102">
        <v>24.87</v>
      </c>
      <c r="H2174" s="102">
        <v>19.739999999999998</v>
      </c>
      <c r="I2174" s="102"/>
      <c r="J2174" s="445"/>
      <c r="K2174" s="258">
        <f>ROUND(SUMIF('VGT-Bewegungsdaten'!B:B,A2174,'VGT-Bewegungsdaten'!D:D),3)</f>
        <v>0</v>
      </c>
      <c r="L2174" s="259">
        <f>ROUND(SUMIF('VGT-Bewegungsdaten'!B:B,$A2174,'VGT-Bewegungsdaten'!E:E),5)</f>
        <v>0</v>
      </c>
      <c r="N2174" s="298" t="s">
        <v>4918</v>
      </c>
      <c r="O2174" s="298" t="s">
        <v>4925</v>
      </c>
      <c r="P2174" s="261">
        <f>ROUND(SUMIF('AV-Bewegungsdaten'!B:B,A2174,'AV-Bewegungsdaten'!D:D),3)</f>
        <v>0</v>
      </c>
      <c r="Q2174" s="259">
        <f>ROUND(SUMIF('AV-Bewegungsdaten'!B:B,$A2174,'AV-Bewegungsdaten'!E:E),5)</f>
        <v>0</v>
      </c>
      <c r="S2174" s="444"/>
      <c r="T2174" s="444"/>
      <c r="U2174" s="261">
        <f>ROUND(SUMIF('DV-Bewegungsdaten'!B:B,A2174,'DV-Bewegungsdaten'!D:D),3)</f>
        <v>0</v>
      </c>
      <c r="V2174" s="259">
        <f>ROUND(SUMIF('DV-Bewegungsdaten'!B:B,A2174,'DV-Bewegungsdaten'!E:E),5)</f>
        <v>0</v>
      </c>
      <c r="X2174" s="444"/>
      <c r="Y2174" s="444"/>
      <c r="AK2174" s="305"/>
    </row>
    <row r="2175" spans="1:37" ht="15" customHeight="1" x14ac:dyDescent="0.25">
      <c r="A2175" s="103" t="s">
        <v>2042</v>
      </c>
      <c r="B2175" s="101" t="s">
        <v>2068</v>
      </c>
      <c r="C2175" s="101" t="s">
        <v>3993</v>
      </c>
      <c r="D2175" s="101" t="s">
        <v>1908</v>
      </c>
      <c r="E2175" s="101" t="s">
        <v>1536</v>
      </c>
      <c r="F2175" s="102">
        <v>24.67</v>
      </c>
      <c r="G2175" s="102">
        <v>24.87</v>
      </c>
      <c r="H2175" s="102">
        <v>19.739999999999998</v>
      </c>
      <c r="I2175" s="102"/>
      <c r="J2175" s="445"/>
      <c r="K2175" s="258">
        <f>ROUND(SUMIF('VGT-Bewegungsdaten'!B:B,A2175,'VGT-Bewegungsdaten'!D:D),3)</f>
        <v>0</v>
      </c>
      <c r="L2175" s="259">
        <f>ROUND(SUMIF('VGT-Bewegungsdaten'!B:B,$A2175,'VGT-Bewegungsdaten'!E:E),5)</f>
        <v>0</v>
      </c>
      <c r="N2175" s="298" t="s">
        <v>4918</v>
      </c>
      <c r="O2175" s="298" t="s">
        <v>4925</v>
      </c>
      <c r="P2175" s="261">
        <f>ROUND(SUMIF('AV-Bewegungsdaten'!B:B,A2175,'AV-Bewegungsdaten'!D:D),3)</f>
        <v>0</v>
      </c>
      <c r="Q2175" s="259">
        <f>ROUND(SUMIF('AV-Bewegungsdaten'!B:B,$A2175,'AV-Bewegungsdaten'!E:E),5)</f>
        <v>0</v>
      </c>
      <c r="S2175" s="444"/>
      <c r="T2175" s="444"/>
      <c r="U2175" s="261">
        <f>ROUND(SUMIF('DV-Bewegungsdaten'!B:B,A2175,'DV-Bewegungsdaten'!D:D),3)</f>
        <v>0</v>
      </c>
      <c r="V2175" s="259">
        <f>ROUND(SUMIF('DV-Bewegungsdaten'!B:B,A2175,'DV-Bewegungsdaten'!E:E),5)</f>
        <v>0</v>
      </c>
      <c r="X2175" s="444"/>
      <c r="Y2175" s="444"/>
      <c r="AK2175" s="305"/>
    </row>
    <row r="2176" spans="1:37" ht="15" customHeight="1" x14ac:dyDescent="0.25">
      <c r="A2176" s="103" t="s">
        <v>2876</v>
      </c>
      <c r="B2176" s="101" t="s">
        <v>2068</v>
      </c>
      <c r="C2176" s="101" t="s">
        <v>3993</v>
      </c>
      <c r="D2176" s="101" t="s">
        <v>2679</v>
      </c>
      <c r="E2176" s="101" t="s">
        <v>2536</v>
      </c>
      <c r="F2176" s="102">
        <v>24.64</v>
      </c>
      <c r="G2176" s="102">
        <v>24.84</v>
      </c>
      <c r="H2176" s="102">
        <v>19.71</v>
      </c>
      <c r="I2176" s="102"/>
      <c r="J2176" s="445"/>
      <c r="K2176" s="258">
        <f>ROUND(SUMIF('VGT-Bewegungsdaten'!B:B,A2176,'VGT-Bewegungsdaten'!D:D),3)</f>
        <v>0</v>
      </c>
      <c r="L2176" s="259">
        <f>ROUND(SUMIF('VGT-Bewegungsdaten'!B:B,$A2176,'VGT-Bewegungsdaten'!E:E),5)</f>
        <v>0</v>
      </c>
      <c r="N2176" s="298" t="s">
        <v>4918</v>
      </c>
      <c r="O2176" s="298" t="s">
        <v>4925</v>
      </c>
      <c r="P2176" s="261">
        <f>ROUND(SUMIF('AV-Bewegungsdaten'!B:B,A2176,'AV-Bewegungsdaten'!D:D),3)</f>
        <v>0</v>
      </c>
      <c r="Q2176" s="259">
        <f>ROUND(SUMIF('AV-Bewegungsdaten'!B:B,$A2176,'AV-Bewegungsdaten'!E:E),5)</f>
        <v>0</v>
      </c>
      <c r="S2176" s="444"/>
      <c r="T2176" s="444"/>
      <c r="U2176" s="261">
        <f>ROUND(SUMIF('DV-Bewegungsdaten'!B:B,A2176,'DV-Bewegungsdaten'!D:D),3)</f>
        <v>0</v>
      </c>
      <c r="V2176" s="259">
        <f>ROUND(SUMIF('DV-Bewegungsdaten'!B:B,A2176,'DV-Bewegungsdaten'!E:E),5)</f>
        <v>0</v>
      </c>
      <c r="X2176" s="444"/>
      <c r="Y2176" s="444"/>
      <c r="AK2176" s="305"/>
    </row>
    <row r="2177" spans="1:37" ht="15" customHeight="1" x14ac:dyDescent="0.25">
      <c r="A2177" s="103" t="s">
        <v>3619</v>
      </c>
      <c r="B2177" s="101" t="s">
        <v>2068</v>
      </c>
      <c r="C2177" s="101" t="s">
        <v>3993</v>
      </c>
      <c r="D2177" s="101" t="s">
        <v>3422</v>
      </c>
      <c r="E2177" s="101" t="s">
        <v>3279</v>
      </c>
      <c r="F2177" s="102">
        <v>24.61</v>
      </c>
      <c r="G2177" s="102">
        <v>24.81</v>
      </c>
      <c r="H2177" s="102">
        <v>19.690000000000001</v>
      </c>
      <c r="I2177" s="102"/>
      <c r="J2177" s="445"/>
      <c r="K2177" s="258">
        <f>ROUND(SUMIF('VGT-Bewegungsdaten'!B:B,A2177,'VGT-Bewegungsdaten'!D:D),3)</f>
        <v>0</v>
      </c>
      <c r="L2177" s="259">
        <f>ROUND(SUMIF('VGT-Bewegungsdaten'!B:B,$A2177,'VGT-Bewegungsdaten'!E:E),5)</f>
        <v>0</v>
      </c>
      <c r="N2177" s="298" t="s">
        <v>4918</v>
      </c>
      <c r="O2177" s="298" t="s">
        <v>4925</v>
      </c>
      <c r="P2177" s="261">
        <f>ROUND(SUMIF('AV-Bewegungsdaten'!B:B,A2177,'AV-Bewegungsdaten'!D:D),3)</f>
        <v>0</v>
      </c>
      <c r="Q2177" s="259">
        <f>ROUND(SUMIF('AV-Bewegungsdaten'!B:B,$A2177,'AV-Bewegungsdaten'!E:E),5)</f>
        <v>0</v>
      </c>
      <c r="S2177" s="444"/>
      <c r="T2177" s="444"/>
      <c r="U2177" s="261">
        <f>ROUND(SUMIF('DV-Bewegungsdaten'!B:B,A2177,'DV-Bewegungsdaten'!D:D),3)</f>
        <v>0</v>
      </c>
      <c r="V2177" s="259">
        <f>ROUND(SUMIF('DV-Bewegungsdaten'!B:B,A2177,'DV-Bewegungsdaten'!E:E),5)</f>
        <v>0</v>
      </c>
      <c r="X2177" s="444"/>
      <c r="Y2177" s="444"/>
      <c r="AK2177" s="305"/>
    </row>
    <row r="2178" spans="1:37" ht="15" customHeight="1" x14ac:dyDescent="0.25">
      <c r="A2178" s="103" t="s">
        <v>4383</v>
      </c>
      <c r="B2178" s="101" t="s">
        <v>2068</v>
      </c>
      <c r="C2178" s="101" t="s">
        <v>3993</v>
      </c>
      <c r="D2178" s="101" t="s">
        <v>4184</v>
      </c>
      <c r="E2178" s="101" t="s">
        <v>4040</v>
      </c>
      <c r="F2178" s="102">
        <v>24.58</v>
      </c>
      <c r="G2178" s="102">
        <v>24.779999999999998</v>
      </c>
      <c r="H2178" s="102">
        <v>19.66</v>
      </c>
      <c r="I2178" s="102"/>
      <c r="J2178" s="445"/>
      <c r="K2178" s="258">
        <f>ROUND(SUMIF('VGT-Bewegungsdaten'!B:B,A2178,'VGT-Bewegungsdaten'!D:D),3)</f>
        <v>0</v>
      </c>
      <c r="L2178" s="259">
        <f>ROUND(SUMIF('VGT-Bewegungsdaten'!B:B,$A2178,'VGT-Bewegungsdaten'!E:E),5)</f>
        <v>0</v>
      </c>
      <c r="N2178" s="298" t="s">
        <v>4918</v>
      </c>
      <c r="O2178" s="298" t="s">
        <v>4925</v>
      </c>
      <c r="P2178" s="261">
        <f>ROUND(SUMIF('AV-Bewegungsdaten'!B:B,A2178,'AV-Bewegungsdaten'!D:D),3)</f>
        <v>0</v>
      </c>
      <c r="Q2178" s="259">
        <f>ROUND(SUMIF('AV-Bewegungsdaten'!B:B,$A2178,'AV-Bewegungsdaten'!E:E),5)</f>
        <v>0</v>
      </c>
      <c r="S2178" s="444"/>
      <c r="T2178" s="444"/>
      <c r="U2178" s="261">
        <f>ROUND(SUMIF('DV-Bewegungsdaten'!B:B,A2178,'DV-Bewegungsdaten'!D:D),3)</f>
        <v>0</v>
      </c>
      <c r="V2178" s="259">
        <f>ROUND(SUMIF('DV-Bewegungsdaten'!B:B,A2178,'DV-Bewegungsdaten'!E:E),5)</f>
        <v>0</v>
      </c>
      <c r="X2178" s="444"/>
      <c r="Y2178" s="444"/>
      <c r="AK2178" s="305"/>
    </row>
    <row r="2179" spans="1:37" ht="15" customHeight="1" x14ac:dyDescent="0.25">
      <c r="A2179" s="103" t="s">
        <v>2043</v>
      </c>
      <c r="B2179" s="101" t="s">
        <v>2068</v>
      </c>
      <c r="C2179" s="101" t="s">
        <v>3993</v>
      </c>
      <c r="D2179" s="101" t="s">
        <v>1910</v>
      </c>
      <c r="E2179" s="101" t="s">
        <v>2443</v>
      </c>
      <c r="F2179" s="102">
        <v>24.67</v>
      </c>
      <c r="G2179" s="102">
        <v>24.87</v>
      </c>
      <c r="H2179" s="102">
        <v>19.739999999999998</v>
      </c>
      <c r="I2179" s="102"/>
      <c r="J2179" s="445"/>
      <c r="K2179" s="258">
        <f>ROUND(SUMIF('VGT-Bewegungsdaten'!B:B,A2179,'VGT-Bewegungsdaten'!D:D),3)</f>
        <v>0</v>
      </c>
      <c r="L2179" s="259">
        <f>ROUND(SUMIF('VGT-Bewegungsdaten'!B:B,$A2179,'VGT-Bewegungsdaten'!E:E),5)</f>
        <v>0</v>
      </c>
      <c r="N2179" s="298" t="s">
        <v>4918</v>
      </c>
      <c r="O2179" s="298" t="s">
        <v>4925</v>
      </c>
      <c r="P2179" s="261">
        <f>ROUND(SUMIF('AV-Bewegungsdaten'!B:B,A2179,'AV-Bewegungsdaten'!D:D),3)</f>
        <v>0</v>
      </c>
      <c r="Q2179" s="259">
        <f>ROUND(SUMIF('AV-Bewegungsdaten'!B:B,$A2179,'AV-Bewegungsdaten'!E:E),5)</f>
        <v>0</v>
      </c>
      <c r="S2179" s="444"/>
      <c r="T2179" s="444"/>
      <c r="U2179" s="261">
        <f>ROUND(SUMIF('DV-Bewegungsdaten'!B:B,A2179,'DV-Bewegungsdaten'!D:D),3)</f>
        <v>0</v>
      </c>
      <c r="V2179" s="259">
        <f>ROUND(SUMIF('DV-Bewegungsdaten'!B:B,A2179,'DV-Bewegungsdaten'!E:E),5)</f>
        <v>0</v>
      </c>
      <c r="X2179" s="444"/>
      <c r="Y2179" s="444"/>
      <c r="AK2179" s="305"/>
    </row>
    <row r="2180" spans="1:37" ht="15" customHeight="1" x14ac:dyDescent="0.25">
      <c r="A2180" s="103" t="s">
        <v>2044</v>
      </c>
      <c r="B2180" s="101" t="s">
        <v>2068</v>
      </c>
      <c r="C2180" s="101" t="s">
        <v>3993</v>
      </c>
      <c r="D2180" s="101" t="s">
        <v>1912</v>
      </c>
      <c r="E2180" s="101" t="s">
        <v>2446</v>
      </c>
      <c r="F2180" s="102">
        <v>26.67</v>
      </c>
      <c r="G2180" s="102">
        <v>26.87</v>
      </c>
      <c r="H2180" s="102">
        <v>21.34</v>
      </c>
      <c r="I2180" s="102"/>
      <c r="J2180" s="445"/>
      <c r="K2180" s="258">
        <f>ROUND(SUMIF('VGT-Bewegungsdaten'!B:B,A2180,'VGT-Bewegungsdaten'!D:D),3)</f>
        <v>0</v>
      </c>
      <c r="L2180" s="259">
        <f>ROUND(SUMIF('VGT-Bewegungsdaten'!B:B,$A2180,'VGT-Bewegungsdaten'!E:E),5)</f>
        <v>0</v>
      </c>
      <c r="N2180" s="298" t="s">
        <v>4918</v>
      </c>
      <c r="O2180" s="298" t="s">
        <v>4925</v>
      </c>
      <c r="P2180" s="261">
        <f>ROUND(SUMIF('AV-Bewegungsdaten'!B:B,A2180,'AV-Bewegungsdaten'!D:D),3)</f>
        <v>0</v>
      </c>
      <c r="Q2180" s="259">
        <f>ROUND(SUMIF('AV-Bewegungsdaten'!B:B,$A2180,'AV-Bewegungsdaten'!E:E),5)</f>
        <v>0</v>
      </c>
      <c r="S2180" s="444"/>
      <c r="T2180" s="444"/>
      <c r="U2180" s="261">
        <f>ROUND(SUMIF('DV-Bewegungsdaten'!B:B,A2180,'DV-Bewegungsdaten'!D:D),3)</f>
        <v>0</v>
      </c>
      <c r="V2180" s="259">
        <f>ROUND(SUMIF('DV-Bewegungsdaten'!B:B,A2180,'DV-Bewegungsdaten'!E:E),5)</f>
        <v>0</v>
      </c>
      <c r="X2180" s="444"/>
      <c r="Y2180" s="444"/>
      <c r="AK2180" s="305"/>
    </row>
    <row r="2181" spans="1:37" ht="15" customHeight="1" x14ac:dyDescent="0.25">
      <c r="A2181" s="103" t="s">
        <v>2045</v>
      </c>
      <c r="B2181" s="101" t="s">
        <v>2068</v>
      </c>
      <c r="C2181" s="101" t="s">
        <v>3993</v>
      </c>
      <c r="D2181" s="101" t="s">
        <v>1914</v>
      </c>
      <c r="E2181" s="101" t="s">
        <v>1533</v>
      </c>
      <c r="F2181" s="102">
        <v>27.67</v>
      </c>
      <c r="G2181" s="102">
        <v>27.87</v>
      </c>
      <c r="H2181" s="102">
        <v>22.14</v>
      </c>
      <c r="I2181" s="102"/>
      <c r="J2181" s="445"/>
      <c r="K2181" s="258">
        <f>ROUND(SUMIF('VGT-Bewegungsdaten'!B:B,A2181,'VGT-Bewegungsdaten'!D:D),3)</f>
        <v>0</v>
      </c>
      <c r="L2181" s="259">
        <f>ROUND(SUMIF('VGT-Bewegungsdaten'!B:B,$A2181,'VGT-Bewegungsdaten'!E:E),5)</f>
        <v>0</v>
      </c>
      <c r="N2181" s="298" t="s">
        <v>4918</v>
      </c>
      <c r="O2181" s="298" t="s">
        <v>4925</v>
      </c>
      <c r="P2181" s="261">
        <f>ROUND(SUMIF('AV-Bewegungsdaten'!B:B,A2181,'AV-Bewegungsdaten'!D:D),3)</f>
        <v>0</v>
      </c>
      <c r="Q2181" s="259">
        <f>ROUND(SUMIF('AV-Bewegungsdaten'!B:B,$A2181,'AV-Bewegungsdaten'!E:E),5)</f>
        <v>0</v>
      </c>
      <c r="S2181" s="444"/>
      <c r="T2181" s="444"/>
      <c r="U2181" s="261">
        <f>ROUND(SUMIF('DV-Bewegungsdaten'!B:B,A2181,'DV-Bewegungsdaten'!D:D),3)</f>
        <v>0</v>
      </c>
      <c r="V2181" s="259">
        <f>ROUND(SUMIF('DV-Bewegungsdaten'!B:B,A2181,'DV-Bewegungsdaten'!E:E),5)</f>
        <v>0</v>
      </c>
      <c r="X2181" s="444"/>
      <c r="Y2181" s="444"/>
      <c r="AK2181" s="305"/>
    </row>
    <row r="2182" spans="1:37" ht="15" customHeight="1" x14ac:dyDescent="0.25">
      <c r="A2182" s="103" t="s">
        <v>2046</v>
      </c>
      <c r="B2182" s="101" t="s">
        <v>2068</v>
      </c>
      <c r="C2182" s="101" t="s">
        <v>3993</v>
      </c>
      <c r="D2182" s="101" t="s">
        <v>1916</v>
      </c>
      <c r="E2182" s="101" t="s">
        <v>1536</v>
      </c>
      <c r="F2182" s="102">
        <v>27.67</v>
      </c>
      <c r="G2182" s="102">
        <v>27.87</v>
      </c>
      <c r="H2182" s="102">
        <v>22.14</v>
      </c>
      <c r="I2182" s="102"/>
      <c r="J2182" s="445"/>
      <c r="K2182" s="258">
        <f>ROUND(SUMIF('VGT-Bewegungsdaten'!B:B,A2182,'VGT-Bewegungsdaten'!D:D),3)</f>
        <v>0</v>
      </c>
      <c r="L2182" s="259">
        <f>ROUND(SUMIF('VGT-Bewegungsdaten'!B:B,$A2182,'VGT-Bewegungsdaten'!E:E),5)</f>
        <v>0</v>
      </c>
      <c r="N2182" s="298" t="s">
        <v>4918</v>
      </c>
      <c r="O2182" s="298" t="s">
        <v>4925</v>
      </c>
      <c r="P2182" s="261">
        <f>ROUND(SUMIF('AV-Bewegungsdaten'!B:B,A2182,'AV-Bewegungsdaten'!D:D),3)</f>
        <v>0</v>
      </c>
      <c r="Q2182" s="259">
        <f>ROUND(SUMIF('AV-Bewegungsdaten'!B:B,$A2182,'AV-Bewegungsdaten'!E:E),5)</f>
        <v>0</v>
      </c>
      <c r="S2182" s="444"/>
      <c r="T2182" s="444"/>
      <c r="U2182" s="261">
        <f>ROUND(SUMIF('DV-Bewegungsdaten'!B:B,A2182,'DV-Bewegungsdaten'!D:D),3)</f>
        <v>0</v>
      </c>
      <c r="V2182" s="259">
        <f>ROUND(SUMIF('DV-Bewegungsdaten'!B:B,A2182,'DV-Bewegungsdaten'!E:E),5)</f>
        <v>0</v>
      </c>
      <c r="X2182" s="444"/>
      <c r="Y2182" s="444"/>
      <c r="AK2182" s="305"/>
    </row>
    <row r="2183" spans="1:37" ht="15" customHeight="1" x14ac:dyDescent="0.25">
      <c r="A2183" s="103" t="s">
        <v>2877</v>
      </c>
      <c r="B2183" s="101" t="s">
        <v>2068</v>
      </c>
      <c r="C2183" s="101" t="s">
        <v>3993</v>
      </c>
      <c r="D2183" s="101" t="s">
        <v>2681</v>
      </c>
      <c r="E2183" s="101" t="s">
        <v>2536</v>
      </c>
      <c r="F2183" s="102">
        <v>27.64</v>
      </c>
      <c r="G2183" s="102">
        <v>27.84</v>
      </c>
      <c r="H2183" s="102">
        <v>22.11</v>
      </c>
      <c r="I2183" s="102"/>
      <c r="J2183" s="445"/>
      <c r="K2183" s="258">
        <f>ROUND(SUMIF('VGT-Bewegungsdaten'!B:B,A2183,'VGT-Bewegungsdaten'!D:D),3)</f>
        <v>0</v>
      </c>
      <c r="L2183" s="259">
        <f>ROUND(SUMIF('VGT-Bewegungsdaten'!B:B,$A2183,'VGT-Bewegungsdaten'!E:E),5)</f>
        <v>0</v>
      </c>
      <c r="N2183" s="298" t="s">
        <v>4918</v>
      </c>
      <c r="O2183" s="298" t="s">
        <v>4925</v>
      </c>
      <c r="P2183" s="261">
        <f>ROUND(SUMIF('AV-Bewegungsdaten'!B:B,A2183,'AV-Bewegungsdaten'!D:D),3)</f>
        <v>0</v>
      </c>
      <c r="Q2183" s="259">
        <f>ROUND(SUMIF('AV-Bewegungsdaten'!B:B,$A2183,'AV-Bewegungsdaten'!E:E),5)</f>
        <v>0</v>
      </c>
      <c r="S2183" s="444"/>
      <c r="T2183" s="444"/>
      <c r="U2183" s="261">
        <f>ROUND(SUMIF('DV-Bewegungsdaten'!B:B,A2183,'DV-Bewegungsdaten'!D:D),3)</f>
        <v>0</v>
      </c>
      <c r="V2183" s="259">
        <f>ROUND(SUMIF('DV-Bewegungsdaten'!B:B,A2183,'DV-Bewegungsdaten'!E:E),5)</f>
        <v>0</v>
      </c>
      <c r="X2183" s="444"/>
      <c r="Y2183" s="444"/>
      <c r="AK2183" s="305"/>
    </row>
    <row r="2184" spans="1:37" ht="15" customHeight="1" x14ac:dyDescent="0.25">
      <c r="A2184" s="103" t="s">
        <v>3620</v>
      </c>
      <c r="B2184" s="101" t="s">
        <v>2068</v>
      </c>
      <c r="C2184" s="101" t="s">
        <v>3993</v>
      </c>
      <c r="D2184" s="101" t="s">
        <v>3424</v>
      </c>
      <c r="E2184" s="101" t="s">
        <v>3279</v>
      </c>
      <c r="F2184" s="102">
        <v>27.61</v>
      </c>
      <c r="G2184" s="102">
        <v>27.81</v>
      </c>
      <c r="H2184" s="102">
        <v>22.09</v>
      </c>
      <c r="I2184" s="102"/>
      <c r="J2184" s="445"/>
      <c r="K2184" s="258">
        <f>ROUND(SUMIF('VGT-Bewegungsdaten'!B:B,A2184,'VGT-Bewegungsdaten'!D:D),3)</f>
        <v>0</v>
      </c>
      <c r="L2184" s="259">
        <f>ROUND(SUMIF('VGT-Bewegungsdaten'!B:B,$A2184,'VGT-Bewegungsdaten'!E:E),5)</f>
        <v>0</v>
      </c>
      <c r="N2184" s="298" t="s">
        <v>4918</v>
      </c>
      <c r="O2184" s="298" t="s">
        <v>4925</v>
      </c>
      <c r="P2184" s="261">
        <f>ROUND(SUMIF('AV-Bewegungsdaten'!B:B,A2184,'AV-Bewegungsdaten'!D:D),3)</f>
        <v>0</v>
      </c>
      <c r="Q2184" s="259">
        <f>ROUND(SUMIF('AV-Bewegungsdaten'!B:B,$A2184,'AV-Bewegungsdaten'!E:E),5)</f>
        <v>0</v>
      </c>
      <c r="S2184" s="444"/>
      <c r="T2184" s="444"/>
      <c r="U2184" s="261">
        <f>ROUND(SUMIF('DV-Bewegungsdaten'!B:B,A2184,'DV-Bewegungsdaten'!D:D),3)</f>
        <v>0</v>
      </c>
      <c r="V2184" s="259">
        <f>ROUND(SUMIF('DV-Bewegungsdaten'!B:B,A2184,'DV-Bewegungsdaten'!E:E),5)</f>
        <v>0</v>
      </c>
      <c r="X2184" s="444"/>
      <c r="Y2184" s="444"/>
      <c r="AK2184" s="305"/>
    </row>
    <row r="2185" spans="1:37" ht="15" customHeight="1" x14ac:dyDescent="0.25">
      <c r="A2185" s="103" t="s">
        <v>4384</v>
      </c>
      <c r="B2185" s="101" t="s">
        <v>2068</v>
      </c>
      <c r="C2185" s="101" t="s">
        <v>3993</v>
      </c>
      <c r="D2185" s="101" t="s">
        <v>4186</v>
      </c>
      <c r="E2185" s="101" t="s">
        <v>4040</v>
      </c>
      <c r="F2185" s="102">
        <v>27.58</v>
      </c>
      <c r="G2185" s="102">
        <v>27.779999999999998</v>
      </c>
      <c r="H2185" s="102">
        <v>22.06</v>
      </c>
      <c r="I2185" s="102"/>
      <c r="J2185" s="445"/>
      <c r="K2185" s="258">
        <f>ROUND(SUMIF('VGT-Bewegungsdaten'!B:B,A2185,'VGT-Bewegungsdaten'!D:D),3)</f>
        <v>0</v>
      </c>
      <c r="L2185" s="259">
        <f>ROUND(SUMIF('VGT-Bewegungsdaten'!B:B,$A2185,'VGT-Bewegungsdaten'!E:E),5)</f>
        <v>0</v>
      </c>
      <c r="N2185" s="298" t="s">
        <v>4918</v>
      </c>
      <c r="O2185" s="298" t="s">
        <v>4925</v>
      </c>
      <c r="P2185" s="261">
        <f>ROUND(SUMIF('AV-Bewegungsdaten'!B:B,A2185,'AV-Bewegungsdaten'!D:D),3)</f>
        <v>0</v>
      </c>
      <c r="Q2185" s="259">
        <f>ROUND(SUMIF('AV-Bewegungsdaten'!B:B,$A2185,'AV-Bewegungsdaten'!E:E),5)</f>
        <v>0</v>
      </c>
      <c r="S2185" s="444"/>
      <c r="T2185" s="444"/>
      <c r="U2185" s="261">
        <f>ROUND(SUMIF('DV-Bewegungsdaten'!B:B,A2185,'DV-Bewegungsdaten'!D:D),3)</f>
        <v>0</v>
      </c>
      <c r="V2185" s="259">
        <f>ROUND(SUMIF('DV-Bewegungsdaten'!B:B,A2185,'DV-Bewegungsdaten'!E:E),5)</f>
        <v>0</v>
      </c>
      <c r="X2185" s="444"/>
      <c r="Y2185" s="444"/>
      <c r="AK2185" s="305"/>
    </row>
    <row r="2186" spans="1:37" ht="15" customHeight="1" x14ac:dyDescent="0.25">
      <c r="A2186" s="103" t="s">
        <v>7115</v>
      </c>
      <c r="B2186" s="101" t="s">
        <v>2068</v>
      </c>
      <c r="C2186" s="101" t="s">
        <v>3993</v>
      </c>
      <c r="D2186" s="101" t="s">
        <v>7116</v>
      </c>
      <c r="E2186" s="101" t="s">
        <v>6961</v>
      </c>
      <c r="F2186" s="102">
        <v>27.360000000000003</v>
      </c>
      <c r="G2186" s="102">
        <v>27.560000000000002</v>
      </c>
      <c r="H2186" s="102">
        <v>21.89</v>
      </c>
      <c r="I2186" s="102"/>
      <c r="J2186" s="445"/>
      <c r="K2186" s="258">
        <f>ROUND(SUMIF('VGT-Bewegungsdaten'!B:B,A2186,'VGT-Bewegungsdaten'!D:D),3)</f>
        <v>0</v>
      </c>
      <c r="L2186" s="259">
        <f>ROUND(SUMIF('VGT-Bewegungsdaten'!B:B,$A2186,'VGT-Bewegungsdaten'!E:E),5)</f>
        <v>0</v>
      </c>
      <c r="N2186" s="298" t="s">
        <v>4918</v>
      </c>
      <c r="O2186" s="298" t="s">
        <v>4925</v>
      </c>
      <c r="P2186" s="261">
        <f>ROUND(SUMIF('AV-Bewegungsdaten'!B:B,A2186,'AV-Bewegungsdaten'!D:D),3)</f>
        <v>0</v>
      </c>
      <c r="Q2186" s="259">
        <f>ROUND(SUMIF('AV-Bewegungsdaten'!B:B,$A2186,'AV-Bewegungsdaten'!E:E),5)</f>
        <v>0</v>
      </c>
      <c r="S2186" s="444"/>
      <c r="T2186" s="444"/>
      <c r="U2186" s="261">
        <f>ROUND(SUMIF('DV-Bewegungsdaten'!B:B,A2186,'DV-Bewegungsdaten'!D:D),3)</f>
        <v>0</v>
      </c>
      <c r="V2186" s="259">
        <f>ROUND(SUMIF('DV-Bewegungsdaten'!B:B,A2186,'DV-Bewegungsdaten'!E:E),5)</f>
        <v>0</v>
      </c>
      <c r="X2186" s="444"/>
      <c r="Y2186" s="444"/>
      <c r="AK2186" s="305"/>
    </row>
    <row r="2187" spans="1:37" ht="15" customHeight="1" x14ac:dyDescent="0.25">
      <c r="A2187" s="103" t="s">
        <v>2047</v>
      </c>
      <c r="B2187" s="101" t="s">
        <v>2068</v>
      </c>
      <c r="C2187" s="101" t="s">
        <v>3993</v>
      </c>
      <c r="D2187" s="101" t="s">
        <v>1918</v>
      </c>
      <c r="E2187" s="101" t="s">
        <v>2443</v>
      </c>
      <c r="F2187" s="102">
        <v>25.67</v>
      </c>
      <c r="G2187" s="102">
        <v>25.87</v>
      </c>
      <c r="H2187" s="102">
        <v>20.54</v>
      </c>
      <c r="I2187" s="102"/>
      <c r="J2187" s="445"/>
      <c r="K2187" s="258">
        <f>ROUND(SUMIF('VGT-Bewegungsdaten'!B:B,A2187,'VGT-Bewegungsdaten'!D:D),3)</f>
        <v>0</v>
      </c>
      <c r="L2187" s="259">
        <f>ROUND(SUMIF('VGT-Bewegungsdaten'!B:B,$A2187,'VGT-Bewegungsdaten'!E:E),5)</f>
        <v>0</v>
      </c>
      <c r="N2187" s="298" t="s">
        <v>4918</v>
      </c>
      <c r="O2187" s="298" t="s">
        <v>4925</v>
      </c>
      <c r="P2187" s="261">
        <f>ROUND(SUMIF('AV-Bewegungsdaten'!B:B,A2187,'AV-Bewegungsdaten'!D:D),3)</f>
        <v>0</v>
      </c>
      <c r="Q2187" s="259">
        <f>ROUND(SUMIF('AV-Bewegungsdaten'!B:B,$A2187,'AV-Bewegungsdaten'!E:E),5)</f>
        <v>0</v>
      </c>
      <c r="S2187" s="444"/>
      <c r="T2187" s="444"/>
      <c r="U2187" s="261">
        <f>ROUND(SUMIF('DV-Bewegungsdaten'!B:B,A2187,'DV-Bewegungsdaten'!D:D),3)</f>
        <v>0</v>
      </c>
      <c r="V2187" s="259">
        <f>ROUND(SUMIF('DV-Bewegungsdaten'!B:B,A2187,'DV-Bewegungsdaten'!E:E),5)</f>
        <v>0</v>
      </c>
      <c r="X2187" s="444"/>
      <c r="Y2187" s="444"/>
      <c r="AK2187" s="305"/>
    </row>
    <row r="2188" spans="1:37" ht="15" customHeight="1" x14ac:dyDescent="0.25">
      <c r="A2188" s="103" t="s">
        <v>2048</v>
      </c>
      <c r="B2188" s="101" t="s">
        <v>2068</v>
      </c>
      <c r="C2188" s="101" t="s">
        <v>3993</v>
      </c>
      <c r="D2188" s="101" t="s">
        <v>1920</v>
      </c>
      <c r="E2188" s="101" t="s">
        <v>2446</v>
      </c>
      <c r="F2188" s="102">
        <v>27.67</v>
      </c>
      <c r="G2188" s="102">
        <v>27.87</v>
      </c>
      <c r="H2188" s="102">
        <v>22.14</v>
      </c>
      <c r="I2188" s="102"/>
      <c r="J2188" s="445"/>
      <c r="K2188" s="258">
        <f>ROUND(SUMIF('VGT-Bewegungsdaten'!B:B,A2188,'VGT-Bewegungsdaten'!D:D),3)</f>
        <v>0</v>
      </c>
      <c r="L2188" s="259">
        <f>ROUND(SUMIF('VGT-Bewegungsdaten'!B:B,$A2188,'VGT-Bewegungsdaten'!E:E),5)</f>
        <v>0</v>
      </c>
      <c r="N2188" s="298" t="s">
        <v>4918</v>
      </c>
      <c r="O2188" s="298" t="s">
        <v>4925</v>
      </c>
      <c r="P2188" s="261">
        <f>ROUND(SUMIF('AV-Bewegungsdaten'!B:B,A2188,'AV-Bewegungsdaten'!D:D),3)</f>
        <v>0</v>
      </c>
      <c r="Q2188" s="259">
        <f>ROUND(SUMIF('AV-Bewegungsdaten'!B:B,$A2188,'AV-Bewegungsdaten'!E:E),5)</f>
        <v>0</v>
      </c>
      <c r="S2188" s="444"/>
      <c r="T2188" s="444"/>
      <c r="U2188" s="261">
        <f>ROUND(SUMIF('DV-Bewegungsdaten'!B:B,A2188,'DV-Bewegungsdaten'!D:D),3)</f>
        <v>0</v>
      </c>
      <c r="V2188" s="259">
        <f>ROUND(SUMIF('DV-Bewegungsdaten'!B:B,A2188,'DV-Bewegungsdaten'!E:E),5)</f>
        <v>0</v>
      </c>
      <c r="X2188" s="444"/>
      <c r="Y2188" s="444"/>
      <c r="AK2188" s="305"/>
    </row>
    <row r="2189" spans="1:37" ht="15" customHeight="1" x14ac:dyDescent="0.25">
      <c r="A2189" s="103" t="s">
        <v>2049</v>
      </c>
      <c r="B2189" s="101" t="s">
        <v>2068</v>
      </c>
      <c r="C2189" s="101" t="s">
        <v>3993</v>
      </c>
      <c r="D2189" s="101" t="s">
        <v>1922</v>
      </c>
      <c r="E2189" s="101" t="s">
        <v>1533</v>
      </c>
      <c r="F2189" s="102">
        <v>28.67</v>
      </c>
      <c r="G2189" s="102">
        <v>28.87</v>
      </c>
      <c r="H2189" s="102">
        <v>22.94</v>
      </c>
      <c r="I2189" s="102"/>
      <c r="J2189" s="445"/>
      <c r="K2189" s="258">
        <f>ROUND(SUMIF('VGT-Bewegungsdaten'!B:B,A2189,'VGT-Bewegungsdaten'!D:D),3)</f>
        <v>0</v>
      </c>
      <c r="L2189" s="259">
        <f>ROUND(SUMIF('VGT-Bewegungsdaten'!B:B,$A2189,'VGT-Bewegungsdaten'!E:E),5)</f>
        <v>0</v>
      </c>
      <c r="N2189" s="298" t="s">
        <v>4918</v>
      </c>
      <c r="O2189" s="298" t="s">
        <v>4925</v>
      </c>
      <c r="P2189" s="261">
        <f>ROUND(SUMIF('AV-Bewegungsdaten'!B:B,A2189,'AV-Bewegungsdaten'!D:D),3)</f>
        <v>0</v>
      </c>
      <c r="Q2189" s="259">
        <f>ROUND(SUMIF('AV-Bewegungsdaten'!B:B,$A2189,'AV-Bewegungsdaten'!E:E),5)</f>
        <v>0</v>
      </c>
      <c r="S2189" s="444"/>
      <c r="T2189" s="444"/>
      <c r="U2189" s="261">
        <f>ROUND(SUMIF('DV-Bewegungsdaten'!B:B,A2189,'DV-Bewegungsdaten'!D:D),3)</f>
        <v>0</v>
      </c>
      <c r="V2189" s="259">
        <f>ROUND(SUMIF('DV-Bewegungsdaten'!B:B,A2189,'DV-Bewegungsdaten'!E:E),5)</f>
        <v>0</v>
      </c>
      <c r="X2189" s="444"/>
      <c r="Y2189" s="444"/>
      <c r="AK2189" s="305"/>
    </row>
    <row r="2190" spans="1:37" ht="15" customHeight="1" x14ac:dyDescent="0.25">
      <c r="A2190" s="103" t="s">
        <v>2050</v>
      </c>
      <c r="B2190" s="101" t="s">
        <v>2068</v>
      </c>
      <c r="C2190" s="101" t="s">
        <v>3993</v>
      </c>
      <c r="D2190" s="101" t="s">
        <v>1924</v>
      </c>
      <c r="E2190" s="101" t="s">
        <v>1536</v>
      </c>
      <c r="F2190" s="102">
        <v>28.67</v>
      </c>
      <c r="G2190" s="102">
        <v>28.87</v>
      </c>
      <c r="H2190" s="102">
        <v>22.94</v>
      </c>
      <c r="I2190" s="102"/>
      <c r="J2190" s="445"/>
      <c r="K2190" s="258">
        <f>ROUND(SUMIF('VGT-Bewegungsdaten'!B:B,A2190,'VGT-Bewegungsdaten'!D:D),3)</f>
        <v>0</v>
      </c>
      <c r="L2190" s="259">
        <f>ROUND(SUMIF('VGT-Bewegungsdaten'!B:B,$A2190,'VGT-Bewegungsdaten'!E:E),5)</f>
        <v>0</v>
      </c>
      <c r="N2190" s="298" t="s">
        <v>4918</v>
      </c>
      <c r="O2190" s="298" t="s">
        <v>4925</v>
      </c>
      <c r="P2190" s="261">
        <f>ROUND(SUMIF('AV-Bewegungsdaten'!B:B,A2190,'AV-Bewegungsdaten'!D:D),3)</f>
        <v>0</v>
      </c>
      <c r="Q2190" s="259">
        <f>ROUND(SUMIF('AV-Bewegungsdaten'!B:B,$A2190,'AV-Bewegungsdaten'!E:E),5)</f>
        <v>0</v>
      </c>
      <c r="S2190" s="444"/>
      <c r="T2190" s="444"/>
      <c r="U2190" s="261">
        <f>ROUND(SUMIF('DV-Bewegungsdaten'!B:B,A2190,'DV-Bewegungsdaten'!D:D),3)</f>
        <v>0</v>
      </c>
      <c r="V2190" s="259">
        <f>ROUND(SUMIF('DV-Bewegungsdaten'!B:B,A2190,'DV-Bewegungsdaten'!E:E),5)</f>
        <v>0</v>
      </c>
      <c r="X2190" s="444"/>
      <c r="Y2190" s="444"/>
      <c r="AK2190" s="305"/>
    </row>
    <row r="2191" spans="1:37" ht="15" customHeight="1" x14ac:dyDescent="0.25">
      <c r="A2191" s="103" t="s">
        <v>2878</v>
      </c>
      <c r="B2191" s="101" t="s">
        <v>2068</v>
      </c>
      <c r="C2191" s="101" t="s">
        <v>3993</v>
      </c>
      <c r="D2191" s="101" t="s">
        <v>2683</v>
      </c>
      <c r="E2191" s="101" t="s">
        <v>2536</v>
      </c>
      <c r="F2191" s="102">
        <v>28.64</v>
      </c>
      <c r="G2191" s="102">
        <v>28.84</v>
      </c>
      <c r="H2191" s="102">
        <v>22.91</v>
      </c>
      <c r="I2191" s="102"/>
      <c r="J2191" s="445"/>
      <c r="K2191" s="258">
        <f>ROUND(SUMIF('VGT-Bewegungsdaten'!B:B,A2191,'VGT-Bewegungsdaten'!D:D),3)</f>
        <v>0</v>
      </c>
      <c r="L2191" s="259">
        <f>ROUND(SUMIF('VGT-Bewegungsdaten'!B:B,$A2191,'VGT-Bewegungsdaten'!E:E),5)</f>
        <v>0</v>
      </c>
      <c r="N2191" s="298" t="s">
        <v>4918</v>
      </c>
      <c r="O2191" s="298" t="s">
        <v>4925</v>
      </c>
      <c r="P2191" s="261">
        <f>ROUND(SUMIF('AV-Bewegungsdaten'!B:B,A2191,'AV-Bewegungsdaten'!D:D),3)</f>
        <v>0</v>
      </c>
      <c r="Q2191" s="259">
        <f>ROUND(SUMIF('AV-Bewegungsdaten'!B:B,$A2191,'AV-Bewegungsdaten'!E:E),5)</f>
        <v>0</v>
      </c>
      <c r="S2191" s="444"/>
      <c r="T2191" s="444"/>
      <c r="U2191" s="261">
        <f>ROUND(SUMIF('DV-Bewegungsdaten'!B:B,A2191,'DV-Bewegungsdaten'!D:D),3)</f>
        <v>0</v>
      </c>
      <c r="V2191" s="259">
        <f>ROUND(SUMIF('DV-Bewegungsdaten'!B:B,A2191,'DV-Bewegungsdaten'!E:E),5)</f>
        <v>0</v>
      </c>
      <c r="X2191" s="444"/>
      <c r="Y2191" s="444"/>
      <c r="AK2191" s="305"/>
    </row>
    <row r="2192" spans="1:37" ht="15" customHeight="1" x14ac:dyDescent="0.25">
      <c r="A2192" s="103" t="s">
        <v>3621</v>
      </c>
      <c r="B2192" s="101" t="s">
        <v>2068</v>
      </c>
      <c r="C2192" s="101" t="s">
        <v>3993</v>
      </c>
      <c r="D2192" s="101" t="s">
        <v>3426</v>
      </c>
      <c r="E2192" s="101" t="s">
        <v>3279</v>
      </c>
      <c r="F2192" s="102">
        <v>28.61</v>
      </c>
      <c r="G2192" s="102">
        <v>28.81</v>
      </c>
      <c r="H2192" s="102">
        <v>22.89</v>
      </c>
      <c r="I2192" s="102"/>
      <c r="J2192" s="445"/>
      <c r="K2192" s="258">
        <f>ROUND(SUMIF('VGT-Bewegungsdaten'!B:B,A2192,'VGT-Bewegungsdaten'!D:D),3)</f>
        <v>0</v>
      </c>
      <c r="L2192" s="259">
        <f>ROUND(SUMIF('VGT-Bewegungsdaten'!B:B,$A2192,'VGT-Bewegungsdaten'!E:E),5)</f>
        <v>0</v>
      </c>
      <c r="N2192" s="298" t="s">
        <v>4918</v>
      </c>
      <c r="O2192" s="298" t="s">
        <v>4925</v>
      </c>
      <c r="P2192" s="261">
        <f>ROUND(SUMIF('AV-Bewegungsdaten'!B:B,A2192,'AV-Bewegungsdaten'!D:D),3)</f>
        <v>0</v>
      </c>
      <c r="Q2192" s="259">
        <f>ROUND(SUMIF('AV-Bewegungsdaten'!B:B,$A2192,'AV-Bewegungsdaten'!E:E),5)</f>
        <v>0</v>
      </c>
      <c r="S2192" s="444"/>
      <c r="T2192" s="444"/>
      <c r="U2192" s="261">
        <f>ROUND(SUMIF('DV-Bewegungsdaten'!B:B,A2192,'DV-Bewegungsdaten'!D:D),3)</f>
        <v>0</v>
      </c>
      <c r="V2192" s="259">
        <f>ROUND(SUMIF('DV-Bewegungsdaten'!B:B,A2192,'DV-Bewegungsdaten'!E:E),5)</f>
        <v>0</v>
      </c>
      <c r="X2192" s="444"/>
      <c r="Y2192" s="444"/>
      <c r="AK2192" s="305"/>
    </row>
    <row r="2193" spans="1:37" ht="15" customHeight="1" x14ac:dyDescent="0.25">
      <c r="A2193" s="103" t="s">
        <v>4385</v>
      </c>
      <c r="B2193" s="101" t="s">
        <v>2068</v>
      </c>
      <c r="C2193" s="101" t="s">
        <v>3993</v>
      </c>
      <c r="D2193" s="101" t="s">
        <v>4188</v>
      </c>
      <c r="E2193" s="101" t="s">
        <v>4040</v>
      </c>
      <c r="F2193" s="102">
        <v>28.58</v>
      </c>
      <c r="G2193" s="102">
        <v>28.779999999999998</v>
      </c>
      <c r="H2193" s="102">
        <v>22.86</v>
      </c>
      <c r="I2193" s="102"/>
      <c r="J2193" s="445"/>
      <c r="K2193" s="258">
        <f>ROUND(SUMIF('VGT-Bewegungsdaten'!B:B,A2193,'VGT-Bewegungsdaten'!D:D),3)</f>
        <v>0</v>
      </c>
      <c r="L2193" s="259">
        <f>ROUND(SUMIF('VGT-Bewegungsdaten'!B:B,$A2193,'VGT-Bewegungsdaten'!E:E),5)</f>
        <v>0</v>
      </c>
      <c r="N2193" s="298" t="s">
        <v>4918</v>
      </c>
      <c r="O2193" s="298" t="s">
        <v>4925</v>
      </c>
      <c r="P2193" s="261">
        <f>ROUND(SUMIF('AV-Bewegungsdaten'!B:B,A2193,'AV-Bewegungsdaten'!D:D),3)</f>
        <v>0</v>
      </c>
      <c r="Q2193" s="259">
        <f>ROUND(SUMIF('AV-Bewegungsdaten'!B:B,$A2193,'AV-Bewegungsdaten'!E:E),5)</f>
        <v>0</v>
      </c>
      <c r="S2193" s="444"/>
      <c r="T2193" s="444"/>
      <c r="U2193" s="261">
        <f>ROUND(SUMIF('DV-Bewegungsdaten'!B:B,A2193,'DV-Bewegungsdaten'!D:D),3)</f>
        <v>0</v>
      </c>
      <c r="V2193" s="259">
        <f>ROUND(SUMIF('DV-Bewegungsdaten'!B:B,A2193,'DV-Bewegungsdaten'!E:E),5)</f>
        <v>0</v>
      </c>
      <c r="X2193" s="444"/>
      <c r="Y2193" s="444"/>
      <c r="AK2193" s="305"/>
    </row>
    <row r="2194" spans="1:37" ht="15" customHeight="1" x14ac:dyDescent="0.25">
      <c r="A2194" s="103" t="s">
        <v>7117</v>
      </c>
      <c r="B2194" s="101" t="s">
        <v>2068</v>
      </c>
      <c r="C2194" s="101" t="s">
        <v>3993</v>
      </c>
      <c r="D2194" s="101" t="s">
        <v>7118</v>
      </c>
      <c r="E2194" s="101" t="s">
        <v>6961</v>
      </c>
      <c r="F2194" s="102">
        <v>28.360000000000003</v>
      </c>
      <c r="G2194" s="102">
        <v>28.560000000000002</v>
      </c>
      <c r="H2194" s="102">
        <v>22.69</v>
      </c>
      <c r="I2194" s="102"/>
      <c r="J2194" s="445"/>
      <c r="K2194" s="258">
        <f>ROUND(SUMIF('VGT-Bewegungsdaten'!B:B,A2194,'VGT-Bewegungsdaten'!D:D),3)</f>
        <v>0</v>
      </c>
      <c r="L2194" s="259">
        <f>ROUND(SUMIF('VGT-Bewegungsdaten'!B:B,$A2194,'VGT-Bewegungsdaten'!E:E),5)</f>
        <v>0</v>
      </c>
      <c r="N2194" s="298" t="s">
        <v>4918</v>
      </c>
      <c r="O2194" s="298" t="s">
        <v>4925</v>
      </c>
      <c r="P2194" s="261">
        <f>ROUND(SUMIF('AV-Bewegungsdaten'!B:B,A2194,'AV-Bewegungsdaten'!D:D),3)</f>
        <v>0</v>
      </c>
      <c r="Q2194" s="259">
        <f>ROUND(SUMIF('AV-Bewegungsdaten'!B:B,$A2194,'AV-Bewegungsdaten'!E:E),5)</f>
        <v>0</v>
      </c>
      <c r="S2194" s="444"/>
      <c r="T2194" s="444"/>
      <c r="U2194" s="261">
        <f>ROUND(SUMIF('DV-Bewegungsdaten'!B:B,A2194,'DV-Bewegungsdaten'!D:D),3)</f>
        <v>0</v>
      </c>
      <c r="V2194" s="259">
        <f>ROUND(SUMIF('DV-Bewegungsdaten'!B:B,A2194,'DV-Bewegungsdaten'!E:E),5)</f>
        <v>0</v>
      </c>
      <c r="X2194" s="444"/>
      <c r="Y2194" s="444"/>
      <c r="AK2194" s="305"/>
    </row>
    <row r="2195" spans="1:37" ht="15" customHeight="1" x14ac:dyDescent="0.25">
      <c r="A2195" s="103" t="s">
        <v>2051</v>
      </c>
      <c r="B2195" s="101" t="s">
        <v>2068</v>
      </c>
      <c r="C2195" s="101" t="s">
        <v>3993</v>
      </c>
      <c r="D2195" s="101" t="s">
        <v>1926</v>
      </c>
      <c r="E2195" s="101" t="s">
        <v>2443</v>
      </c>
      <c r="F2195" s="102">
        <v>22.67</v>
      </c>
      <c r="G2195" s="102">
        <v>22.87</v>
      </c>
      <c r="H2195" s="102">
        <v>18.14</v>
      </c>
      <c r="I2195" s="102"/>
      <c r="J2195" s="445"/>
      <c r="K2195" s="258">
        <f>ROUND(SUMIF('VGT-Bewegungsdaten'!B:B,A2195,'VGT-Bewegungsdaten'!D:D),3)</f>
        <v>0</v>
      </c>
      <c r="L2195" s="259">
        <f>ROUND(SUMIF('VGT-Bewegungsdaten'!B:B,$A2195,'VGT-Bewegungsdaten'!E:E),5)</f>
        <v>0</v>
      </c>
      <c r="N2195" s="298" t="s">
        <v>4918</v>
      </c>
      <c r="O2195" s="298" t="s">
        <v>4925</v>
      </c>
      <c r="P2195" s="261">
        <f>ROUND(SUMIF('AV-Bewegungsdaten'!B:B,A2195,'AV-Bewegungsdaten'!D:D),3)</f>
        <v>0</v>
      </c>
      <c r="Q2195" s="259">
        <f>ROUND(SUMIF('AV-Bewegungsdaten'!B:B,$A2195,'AV-Bewegungsdaten'!E:E),5)</f>
        <v>0</v>
      </c>
      <c r="S2195" s="444"/>
      <c r="T2195" s="444"/>
      <c r="U2195" s="261">
        <f>ROUND(SUMIF('DV-Bewegungsdaten'!B:B,A2195,'DV-Bewegungsdaten'!D:D),3)</f>
        <v>0</v>
      </c>
      <c r="V2195" s="259">
        <f>ROUND(SUMIF('DV-Bewegungsdaten'!B:B,A2195,'DV-Bewegungsdaten'!E:E),5)</f>
        <v>0</v>
      </c>
      <c r="X2195" s="444"/>
      <c r="Y2195" s="444"/>
      <c r="AK2195" s="305"/>
    </row>
    <row r="2196" spans="1:37" ht="15" customHeight="1" x14ac:dyDescent="0.25">
      <c r="A2196" s="103" t="s">
        <v>2052</v>
      </c>
      <c r="B2196" s="101" t="s">
        <v>2068</v>
      </c>
      <c r="C2196" s="101" t="s">
        <v>3993</v>
      </c>
      <c r="D2196" s="101" t="s">
        <v>1928</v>
      </c>
      <c r="E2196" s="101" t="s">
        <v>2446</v>
      </c>
      <c r="F2196" s="102">
        <v>24.67</v>
      </c>
      <c r="G2196" s="102">
        <v>24.87</v>
      </c>
      <c r="H2196" s="102">
        <v>19.739999999999998</v>
      </c>
      <c r="I2196" s="102"/>
      <c r="J2196" s="445"/>
      <c r="K2196" s="258">
        <f>ROUND(SUMIF('VGT-Bewegungsdaten'!B:B,A2196,'VGT-Bewegungsdaten'!D:D),3)</f>
        <v>0</v>
      </c>
      <c r="L2196" s="259">
        <f>ROUND(SUMIF('VGT-Bewegungsdaten'!B:B,$A2196,'VGT-Bewegungsdaten'!E:E),5)</f>
        <v>0</v>
      </c>
      <c r="N2196" s="298" t="s">
        <v>4918</v>
      </c>
      <c r="O2196" s="298" t="s">
        <v>4925</v>
      </c>
      <c r="P2196" s="261">
        <f>ROUND(SUMIF('AV-Bewegungsdaten'!B:B,A2196,'AV-Bewegungsdaten'!D:D),3)</f>
        <v>0</v>
      </c>
      <c r="Q2196" s="259">
        <f>ROUND(SUMIF('AV-Bewegungsdaten'!B:B,$A2196,'AV-Bewegungsdaten'!E:E),5)</f>
        <v>0</v>
      </c>
      <c r="S2196" s="444"/>
      <c r="T2196" s="444"/>
      <c r="U2196" s="261">
        <f>ROUND(SUMIF('DV-Bewegungsdaten'!B:B,A2196,'DV-Bewegungsdaten'!D:D),3)</f>
        <v>0</v>
      </c>
      <c r="V2196" s="259">
        <f>ROUND(SUMIF('DV-Bewegungsdaten'!B:B,A2196,'DV-Bewegungsdaten'!E:E),5)</f>
        <v>0</v>
      </c>
      <c r="X2196" s="444"/>
      <c r="Y2196" s="444"/>
      <c r="AK2196" s="305"/>
    </row>
    <row r="2197" spans="1:37" ht="15" customHeight="1" x14ac:dyDescent="0.25">
      <c r="A2197" s="103" t="s">
        <v>2053</v>
      </c>
      <c r="B2197" s="101" t="s">
        <v>2068</v>
      </c>
      <c r="C2197" s="101" t="s">
        <v>3993</v>
      </c>
      <c r="D2197" s="101" t="s">
        <v>1930</v>
      </c>
      <c r="E2197" s="101" t="s">
        <v>1533</v>
      </c>
      <c r="F2197" s="102">
        <v>25.67</v>
      </c>
      <c r="G2197" s="102">
        <v>25.87</v>
      </c>
      <c r="H2197" s="102">
        <v>20.54</v>
      </c>
      <c r="I2197" s="102"/>
      <c r="J2197" s="445"/>
      <c r="K2197" s="258">
        <f>ROUND(SUMIF('VGT-Bewegungsdaten'!B:B,A2197,'VGT-Bewegungsdaten'!D:D),3)</f>
        <v>0</v>
      </c>
      <c r="L2197" s="259">
        <f>ROUND(SUMIF('VGT-Bewegungsdaten'!B:B,$A2197,'VGT-Bewegungsdaten'!E:E),5)</f>
        <v>0</v>
      </c>
      <c r="N2197" s="298" t="s">
        <v>4918</v>
      </c>
      <c r="O2197" s="298" t="s">
        <v>4925</v>
      </c>
      <c r="P2197" s="261">
        <f>ROUND(SUMIF('AV-Bewegungsdaten'!B:B,A2197,'AV-Bewegungsdaten'!D:D),3)</f>
        <v>0</v>
      </c>
      <c r="Q2197" s="259">
        <f>ROUND(SUMIF('AV-Bewegungsdaten'!B:B,$A2197,'AV-Bewegungsdaten'!E:E),5)</f>
        <v>0</v>
      </c>
      <c r="S2197" s="444"/>
      <c r="T2197" s="444"/>
      <c r="U2197" s="261">
        <f>ROUND(SUMIF('DV-Bewegungsdaten'!B:B,A2197,'DV-Bewegungsdaten'!D:D),3)</f>
        <v>0</v>
      </c>
      <c r="V2197" s="259">
        <f>ROUND(SUMIF('DV-Bewegungsdaten'!B:B,A2197,'DV-Bewegungsdaten'!E:E),5)</f>
        <v>0</v>
      </c>
      <c r="X2197" s="444"/>
      <c r="Y2197" s="444"/>
      <c r="AK2197" s="305"/>
    </row>
    <row r="2198" spans="1:37" ht="15" customHeight="1" x14ac:dyDescent="0.25">
      <c r="A2198" s="103" t="s">
        <v>2054</v>
      </c>
      <c r="B2198" s="101" t="s">
        <v>2068</v>
      </c>
      <c r="C2198" s="101" t="s">
        <v>3993</v>
      </c>
      <c r="D2198" s="101" t="s">
        <v>1932</v>
      </c>
      <c r="E2198" s="101" t="s">
        <v>1536</v>
      </c>
      <c r="F2198" s="102">
        <v>25.67</v>
      </c>
      <c r="G2198" s="102">
        <v>25.87</v>
      </c>
      <c r="H2198" s="102">
        <v>20.54</v>
      </c>
      <c r="I2198" s="102"/>
      <c r="J2198" s="445"/>
      <c r="K2198" s="258">
        <f>ROUND(SUMIF('VGT-Bewegungsdaten'!B:B,A2198,'VGT-Bewegungsdaten'!D:D),3)</f>
        <v>0</v>
      </c>
      <c r="L2198" s="259">
        <f>ROUND(SUMIF('VGT-Bewegungsdaten'!B:B,$A2198,'VGT-Bewegungsdaten'!E:E),5)</f>
        <v>0</v>
      </c>
      <c r="N2198" s="298" t="s">
        <v>4918</v>
      </c>
      <c r="O2198" s="298" t="s">
        <v>4925</v>
      </c>
      <c r="P2198" s="261">
        <f>ROUND(SUMIF('AV-Bewegungsdaten'!B:B,A2198,'AV-Bewegungsdaten'!D:D),3)</f>
        <v>0</v>
      </c>
      <c r="Q2198" s="259">
        <f>ROUND(SUMIF('AV-Bewegungsdaten'!B:B,$A2198,'AV-Bewegungsdaten'!E:E),5)</f>
        <v>0</v>
      </c>
      <c r="S2198" s="444"/>
      <c r="T2198" s="444"/>
      <c r="U2198" s="261">
        <f>ROUND(SUMIF('DV-Bewegungsdaten'!B:B,A2198,'DV-Bewegungsdaten'!D:D),3)</f>
        <v>0</v>
      </c>
      <c r="V2198" s="259">
        <f>ROUND(SUMIF('DV-Bewegungsdaten'!B:B,A2198,'DV-Bewegungsdaten'!E:E),5)</f>
        <v>0</v>
      </c>
      <c r="X2198" s="444"/>
      <c r="Y2198" s="444"/>
      <c r="AK2198" s="305"/>
    </row>
    <row r="2199" spans="1:37" ht="15" customHeight="1" x14ac:dyDescent="0.25">
      <c r="A2199" s="103" t="s">
        <v>2879</v>
      </c>
      <c r="B2199" s="101" t="s">
        <v>2068</v>
      </c>
      <c r="C2199" s="101" t="s">
        <v>3993</v>
      </c>
      <c r="D2199" s="101" t="s">
        <v>2685</v>
      </c>
      <c r="E2199" s="101" t="s">
        <v>2536</v>
      </c>
      <c r="F2199" s="102">
        <v>25.64</v>
      </c>
      <c r="G2199" s="102">
        <v>25.84</v>
      </c>
      <c r="H2199" s="102">
        <v>20.51</v>
      </c>
      <c r="I2199" s="102"/>
      <c r="J2199" s="445"/>
      <c r="K2199" s="258">
        <f>ROUND(SUMIF('VGT-Bewegungsdaten'!B:B,A2199,'VGT-Bewegungsdaten'!D:D),3)</f>
        <v>0</v>
      </c>
      <c r="L2199" s="259">
        <f>ROUND(SUMIF('VGT-Bewegungsdaten'!B:B,$A2199,'VGT-Bewegungsdaten'!E:E),5)</f>
        <v>0</v>
      </c>
      <c r="N2199" s="298" t="s">
        <v>4918</v>
      </c>
      <c r="O2199" s="298" t="s">
        <v>4925</v>
      </c>
      <c r="P2199" s="261">
        <f>ROUND(SUMIF('AV-Bewegungsdaten'!B:B,A2199,'AV-Bewegungsdaten'!D:D),3)</f>
        <v>0</v>
      </c>
      <c r="Q2199" s="259">
        <f>ROUND(SUMIF('AV-Bewegungsdaten'!B:B,$A2199,'AV-Bewegungsdaten'!E:E),5)</f>
        <v>0</v>
      </c>
      <c r="S2199" s="444"/>
      <c r="T2199" s="444"/>
      <c r="U2199" s="261">
        <f>ROUND(SUMIF('DV-Bewegungsdaten'!B:B,A2199,'DV-Bewegungsdaten'!D:D),3)</f>
        <v>0</v>
      </c>
      <c r="V2199" s="259">
        <f>ROUND(SUMIF('DV-Bewegungsdaten'!B:B,A2199,'DV-Bewegungsdaten'!E:E),5)</f>
        <v>0</v>
      </c>
      <c r="X2199" s="444"/>
      <c r="Y2199" s="444"/>
      <c r="AK2199" s="305"/>
    </row>
    <row r="2200" spans="1:37" ht="15" customHeight="1" x14ac:dyDescent="0.25">
      <c r="A2200" s="103" t="s">
        <v>3622</v>
      </c>
      <c r="B2200" s="101" t="s">
        <v>2068</v>
      </c>
      <c r="C2200" s="101" t="s">
        <v>3993</v>
      </c>
      <c r="D2200" s="101" t="s">
        <v>3428</v>
      </c>
      <c r="E2200" s="101" t="s">
        <v>3279</v>
      </c>
      <c r="F2200" s="102">
        <v>25.61</v>
      </c>
      <c r="G2200" s="102">
        <v>25.81</v>
      </c>
      <c r="H2200" s="102">
        <v>20.49</v>
      </c>
      <c r="I2200" s="102"/>
      <c r="J2200" s="445"/>
      <c r="K2200" s="258">
        <f>ROUND(SUMIF('VGT-Bewegungsdaten'!B:B,A2200,'VGT-Bewegungsdaten'!D:D),3)</f>
        <v>0</v>
      </c>
      <c r="L2200" s="259">
        <f>ROUND(SUMIF('VGT-Bewegungsdaten'!B:B,$A2200,'VGT-Bewegungsdaten'!E:E),5)</f>
        <v>0</v>
      </c>
      <c r="N2200" s="298" t="s">
        <v>4918</v>
      </c>
      <c r="O2200" s="298" t="s">
        <v>4925</v>
      </c>
      <c r="P2200" s="261">
        <f>ROUND(SUMIF('AV-Bewegungsdaten'!B:B,A2200,'AV-Bewegungsdaten'!D:D),3)</f>
        <v>0</v>
      </c>
      <c r="Q2200" s="259">
        <f>ROUND(SUMIF('AV-Bewegungsdaten'!B:B,$A2200,'AV-Bewegungsdaten'!E:E),5)</f>
        <v>0</v>
      </c>
      <c r="S2200" s="444"/>
      <c r="T2200" s="444"/>
      <c r="U2200" s="261">
        <f>ROUND(SUMIF('DV-Bewegungsdaten'!B:B,A2200,'DV-Bewegungsdaten'!D:D),3)</f>
        <v>0</v>
      </c>
      <c r="V2200" s="259">
        <f>ROUND(SUMIF('DV-Bewegungsdaten'!B:B,A2200,'DV-Bewegungsdaten'!E:E),5)</f>
        <v>0</v>
      </c>
      <c r="X2200" s="444"/>
      <c r="Y2200" s="444"/>
      <c r="AK2200" s="305"/>
    </row>
    <row r="2201" spans="1:37" ht="15" customHeight="1" x14ac:dyDescent="0.25">
      <c r="A2201" s="103" t="s">
        <v>4386</v>
      </c>
      <c r="B2201" s="101" t="s">
        <v>2068</v>
      </c>
      <c r="C2201" s="101" t="s">
        <v>3993</v>
      </c>
      <c r="D2201" s="101" t="s">
        <v>4190</v>
      </c>
      <c r="E2201" s="101" t="s">
        <v>4040</v>
      </c>
      <c r="F2201" s="102">
        <v>25.58</v>
      </c>
      <c r="G2201" s="102">
        <v>25.779999999999998</v>
      </c>
      <c r="H2201" s="102">
        <v>20.46</v>
      </c>
      <c r="I2201" s="102"/>
      <c r="J2201" s="445"/>
      <c r="K2201" s="258">
        <f>ROUND(SUMIF('VGT-Bewegungsdaten'!B:B,A2201,'VGT-Bewegungsdaten'!D:D),3)</f>
        <v>0</v>
      </c>
      <c r="L2201" s="259">
        <f>ROUND(SUMIF('VGT-Bewegungsdaten'!B:B,$A2201,'VGT-Bewegungsdaten'!E:E),5)</f>
        <v>0</v>
      </c>
      <c r="N2201" s="298" t="s">
        <v>4918</v>
      </c>
      <c r="O2201" s="298" t="s">
        <v>4925</v>
      </c>
      <c r="P2201" s="261">
        <f>ROUND(SUMIF('AV-Bewegungsdaten'!B:B,A2201,'AV-Bewegungsdaten'!D:D),3)</f>
        <v>0</v>
      </c>
      <c r="Q2201" s="259">
        <f>ROUND(SUMIF('AV-Bewegungsdaten'!B:B,$A2201,'AV-Bewegungsdaten'!E:E),5)</f>
        <v>0</v>
      </c>
      <c r="S2201" s="444"/>
      <c r="T2201" s="444"/>
      <c r="U2201" s="261">
        <f>ROUND(SUMIF('DV-Bewegungsdaten'!B:B,A2201,'DV-Bewegungsdaten'!D:D),3)</f>
        <v>0</v>
      </c>
      <c r="V2201" s="259">
        <f>ROUND(SUMIF('DV-Bewegungsdaten'!B:B,A2201,'DV-Bewegungsdaten'!E:E),5)</f>
        <v>0</v>
      </c>
      <c r="X2201" s="444"/>
      <c r="Y2201" s="444"/>
      <c r="AK2201" s="305"/>
    </row>
    <row r="2202" spans="1:37" ht="15" customHeight="1" x14ac:dyDescent="0.25">
      <c r="A2202" s="103" t="s">
        <v>2055</v>
      </c>
      <c r="B2202" s="101" t="s">
        <v>2068</v>
      </c>
      <c r="C2202" s="101" t="s">
        <v>3993</v>
      </c>
      <c r="D2202" s="101" t="s">
        <v>1934</v>
      </c>
      <c r="E2202" s="101" t="s">
        <v>2443</v>
      </c>
      <c r="F2202" s="102">
        <v>23.67</v>
      </c>
      <c r="G2202" s="102">
        <v>23.87</v>
      </c>
      <c r="H2202" s="102">
        <v>18.940000000000001</v>
      </c>
      <c r="I2202" s="102"/>
      <c r="J2202" s="445"/>
      <c r="K2202" s="258">
        <f>ROUND(SUMIF('VGT-Bewegungsdaten'!B:B,A2202,'VGT-Bewegungsdaten'!D:D),3)</f>
        <v>0</v>
      </c>
      <c r="L2202" s="259">
        <f>ROUND(SUMIF('VGT-Bewegungsdaten'!B:B,$A2202,'VGT-Bewegungsdaten'!E:E),5)</f>
        <v>0</v>
      </c>
      <c r="N2202" s="298" t="s">
        <v>4918</v>
      </c>
      <c r="O2202" s="298" t="s">
        <v>4925</v>
      </c>
      <c r="P2202" s="261">
        <f>ROUND(SUMIF('AV-Bewegungsdaten'!B:B,A2202,'AV-Bewegungsdaten'!D:D),3)</f>
        <v>0</v>
      </c>
      <c r="Q2202" s="259">
        <f>ROUND(SUMIF('AV-Bewegungsdaten'!B:B,$A2202,'AV-Bewegungsdaten'!E:E),5)</f>
        <v>0</v>
      </c>
      <c r="S2202" s="444"/>
      <c r="T2202" s="444"/>
      <c r="U2202" s="261">
        <f>ROUND(SUMIF('DV-Bewegungsdaten'!B:B,A2202,'DV-Bewegungsdaten'!D:D),3)</f>
        <v>0</v>
      </c>
      <c r="V2202" s="259">
        <f>ROUND(SUMIF('DV-Bewegungsdaten'!B:B,A2202,'DV-Bewegungsdaten'!E:E),5)</f>
        <v>0</v>
      </c>
      <c r="X2202" s="444"/>
      <c r="Y2202" s="444"/>
      <c r="AK2202" s="305"/>
    </row>
    <row r="2203" spans="1:37" ht="15" customHeight="1" x14ac:dyDescent="0.25">
      <c r="A2203" s="103" t="s">
        <v>2056</v>
      </c>
      <c r="B2203" s="101" t="s">
        <v>2068</v>
      </c>
      <c r="C2203" s="101" t="s">
        <v>3993</v>
      </c>
      <c r="D2203" s="101" t="s">
        <v>1936</v>
      </c>
      <c r="E2203" s="101" t="s">
        <v>2446</v>
      </c>
      <c r="F2203" s="102">
        <v>25.67</v>
      </c>
      <c r="G2203" s="102">
        <v>25.87</v>
      </c>
      <c r="H2203" s="102">
        <v>20.54</v>
      </c>
      <c r="I2203" s="102"/>
      <c r="J2203" s="445"/>
      <c r="K2203" s="258">
        <f>ROUND(SUMIF('VGT-Bewegungsdaten'!B:B,A2203,'VGT-Bewegungsdaten'!D:D),3)</f>
        <v>0</v>
      </c>
      <c r="L2203" s="259">
        <f>ROUND(SUMIF('VGT-Bewegungsdaten'!B:B,$A2203,'VGT-Bewegungsdaten'!E:E),5)</f>
        <v>0</v>
      </c>
      <c r="N2203" s="298" t="s">
        <v>4918</v>
      </c>
      <c r="O2203" s="298" t="s">
        <v>4925</v>
      </c>
      <c r="P2203" s="261">
        <f>ROUND(SUMIF('AV-Bewegungsdaten'!B:B,A2203,'AV-Bewegungsdaten'!D:D),3)</f>
        <v>0</v>
      </c>
      <c r="Q2203" s="259">
        <f>ROUND(SUMIF('AV-Bewegungsdaten'!B:B,$A2203,'AV-Bewegungsdaten'!E:E),5)</f>
        <v>0</v>
      </c>
      <c r="S2203" s="444"/>
      <c r="T2203" s="444"/>
      <c r="U2203" s="261">
        <f>ROUND(SUMIF('DV-Bewegungsdaten'!B:B,A2203,'DV-Bewegungsdaten'!D:D),3)</f>
        <v>0</v>
      </c>
      <c r="V2203" s="259">
        <f>ROUND(SUMIF('DV-Bewegungsdaten'!B:B,A2203,'DV-Bewegungsdaten'!E:E),5)</f>
        <v>0</v>
      </c>
      <c r="X2203" s="444"/>
      <c r="Y2203" s="444"/>
      <c r="AK2203" s="305"/>
    </row>
    <row r="2204" spans="1:37" ht="15" customHeight="1" x14ac:dyDescent="0.25">
      <c r="A2204" s="103" t="s">
        <v>2057</v>
      </c>
      <c r="B2204" s="101" t="s">
        <v>2068</v>
      </c>
      <c r="C2204" s="101" t="s">
        <v>3993</v>
      </c>
      <c r="D2204" s="101" t="s">
        <v>1938</v>
      </c>
      <c r="E2204" s="101" t="s">
        <v>1533</v>
      </c>
      <c r="F2204" s="102">
        <v>26.67</v>
      </c>
      <c r="G2204" s="102">
        <v>26.87</v>
      </c>
      <c r="H2204" s="102">
        <v>21.34</v>
      </c>
      <c r="I2204" s="102"/>
      <c r="J2204" s="445"/>
      <c r="K2204" s="258">
        <f>ROUND(SUMIF('VGT-Bewegungsdaten'!B:B,A2204,'VGT-Bewegungsdaten'!D:D),3)</f>
        <v>0</v>
      </c>
      <c r="L2204" s="259">
        <f>ROUND(SUMIF('VGT-Bewegungsdaten'!B:B,$A2204,'VGT-Bewegungsdaten'!E:E),5)</f>
        <v>0</v>
      </c>
      <c r="N2204" s="298" t="s">
        <v>4918</v>
      </c>
      <c r="O2204" s="298" t="s">
        <v>4925</v>
      </c>
      <c r="P2204" s="261">
        <f>ROUND(SUMIF('AV-Bewegungsdaten'!B:B,A2204,'AV-Bewegungsdaten'!D:D),3)</f>
        <v>0</v>
      </c>
      <c r="Q2204" s="259">
        <f>ROUND(SUMIF('AV-Bewegungsdaten'!B:B,$A2204,'AV-Bewegungsdaten'!E:E),5)</f>
        <v>0</v>
      </c>
      <c r="S2204" s="444"/>
      <c r="T2204" s="444"/>
      <c r="U2204" s="261">
        <f>ROUND(SUMIF('DV-Bewegungsdaten'!B:B,A2204,'DV-Bewegungsdaten'!D:D),3)</f>
        <v>0</v>
      </c>
      <c r="V2204" s="259">
        <f>ROUND(SUMIF('DV-Bewegungsdaten'!B:B,A2204,'DV-Bewegungsdaten'!E:E),5)</f>
        <v>0</v>
      </c>
      <c r="X2204" s="444"/>
      <c r="Y2204" s="444"/>
      <c r="AK2204" s="305"/>
    </row>
    <row r="2205" spans="1:37" ht="15" customHeight="1" x14ac:dyDescent="0.25">
      <c r="A2205" s="103" t="s">
        <v>2058</v>
      </c>
      <c r="B2205" s="101" t="s">
        <v>2068</v>
      </c>
      <c r="C2205" s="101" t="s">
        <v>3993</v>
      </c>
      <c r="D2205" s="101" t="s">
        <v>1940</v>
      </c>
      <c r="E2205" s="101" t="s">
        <v>1536</v>
      </c>
      <c r="F2205" s="102">
        <v>26.67</v>
      </c>
      <c r="G2205" s="102">
        <v>26.87</v>
      </c>
      <c r="H2205" s="102">
        <v>21.34</v>
      </c>
      <c r="I2205" s="102"/>
      <c r="J2205" s="445"/>
      <c r="K2205" s="258">
        <f>ROUND(SUMIF('VGT-Bewegungsdaten'!B:B,A2205,'VGT-Bewegungsdaten'!D:D),3)</f>
        <v>0</v>
      </c>
      <c r="L2205" s="259">
        <f>ROUND(SUMIF('VGT-Bewegungsdaten'!B:B,$A2205,'VGT-Bewegungsdaten'!E:E),5)</f>
        <v>0</v>
      </c>
      <c r="N2205" s="298" t="s">
        <v>4918</v>
      </c>
      <c r="O2205" s="298" t="s">
        <v>4925</v>
      </c>
      <c r="P2205" s="261">
        <f>ROUND(SUMIF('AV-Bewegungsdaten'!B:B,A2205,'AV-Bewegungsdaten'!D:D),3)</f>
        <v>0</v>
      </c>
      <c r="Q2205" s="259">
        <f>ROUND(SUMIF('AV-Bewegungsdaten'!B:B,$A2205,'AV-Bewegungsdaten'!E:E),5)</f>
        <v>0</v>
      </c>
      <c r="S2205" s="444"/>
      <c r="T2205" s="444"/>
      <c r="U2205" s="261">
        <f>ROUND(SUMIF('DV-Bewegungsdaten'!B:B,A2205,'DV-Bewegungsdaten'!D:D),3)</f>
        <v>0</v>
      </c>
      <c r="V2205" s="259">
        <f>ROUND(SUMIF('DV-Bewegungsdaten'!B:B,A2205,'DV-Bewegungsdaten'!E:E),5)</f>
        <v>0</v>
      </c>
      <c r="X2205" s="444"/>
      <c r="Y2205" s="444"/>
      <c r="AK2205" s="305"/>
    </row>
    <row r="2206" spans="1:37" ht="15" customHeight="1" x14ac:dyDescent="0.25">
      <c r="A2206" s="103" t="s">
        <v>2880</v>
      </c>
      <c r="B2206" s="101" t="s">
        <v>2068</v>
      </c>
      <c r="C2206" s="101" t="s">
        <v>3993</v>
      </c>
      <c r="D2206" s="101" t="s">
        <v>2687</v>
      </c>
      <c r="E2206" s="101" t="s">
        <v>2536</v>
      </c>
      <c r="F2206" s="102">
        <v>26.64</v>
      </c>
      <c r="G2206" s="102">
        <v>26.84</v>
      </c>
      <c r="H2206" s="102">
        <v>21.31</v>
      </c>
      <c r="I2206" s="102"/>
      <c r="J2206" s="445"/>
      <c r="K2206" s="258">
        <f>ROUND(SUMIF('VGT-Bewegungsdaten'!B:B,A2206,'VGT-Bewegungsdaten'!D:D),3)</f>
        <v>0</v>
      </c>
      <c r="L2206" s="259">
        <f>ROUND(SUMIF('VGT-Bewegungsdaten'!B:B,$A2206,'VGT-Bewegungsdaten'!E:E),5)</f>
        <v>0</v>
      </c>
      <c r="N2206" s="298" t="s">
        <v>4918</v>
      </c>
      <c r="O2206" s="298" t="s">
        <v>4925</v>
      </c>
      <c r="P2206" s="261">
        <f>ROUND(SUMIF('AV-Bewegungsdaten'!B:B,A2206,'AV-Bewegungsdaten'!D:D),3)</f>
        <v>0</v>
      </c>
      <c r="Q2206" s="259">
        <f>ROUND(SUMIF('AV-Bewegungsdaten'!B:B,$A2206,'AV-Bewegungsdaten'!E:E),5)</f>
        <v>0</v>
      </c>
      <c r="S2206" s="444"/>
      <c r="T2206" s="444"/>
      <c r="U2206" s="261">
        <f>ROUND(SUMIF('DV-Bewegungsdaten'!B:B,A2206,'DV-Bewegungsdaten'!D:D),3)</f>
        <v>0</v>
      </c>
      <c r="V2206" s="259">
        <f>ROUND(SUMIF('DV-Bewegungsdaten'!B:B,A2206,'DV-Bewegungsdaten'!E:E),5)</f>
        <v>0</v>
      </c>
      <c r="X2206" s="444"/>
      <c r="Y2206" s="444"/>
      <c r="AK2206" s="305"/>
    </row>
    <row r="2207" spans="1:37" ht="15" customHeight="1" x14ac:dyDescent="0.25">
      <c r="A2207" s="103" t="s">
        <v>3623</v>
      </c>
      <c r="B2207" s="101" t="s">
        <v>2068</v>
      </c>
      <c r="C2207" s="101" t="s">
        <v>3993</v>
      </c>
      <c r="D2207" s="101" t="s">
        <v>3430</v>
      </c>
      <c r="E2207" s="101" t="s">
        <v>3279</v>
      </c>
      <c r="F2207" s="102">
        <v>26.61</v>
      </c>
      <c r="G2207" s="102">
        <v>26.81</v>
      </c>
      <c r="H2207" s="102">
        <v>21.29</v>
      </c>
      <c r="I2207" s="102"/>
      <c r="J2207" s="445"/>
      <c r="K2207" s="258">
        <f>ROUND(SUMIF('VGT-Bewegungsdaten'!B:B,A2207,'VGT-Bewegungsdaten'!D:D),3)</f>
        <v>0</v>
      </c>
      <c r="L2207" s="259">
        <f>ROUND(SUMIF('VGT-Bewegungsdaten'!B:B,$A2207,'VGT-Bewegungsdaten'!E:E),5)</f>
        <v>0</v>
      </c>
      <c r="N2207" s="298" t="s">
        <v>4918</v>
      </c>
      <c r="O2207" s="298" t="s">
        <v>4925</v>
      </c>
      <c r="P2207" s="261">
        <f>ROUND(SUMIF('AV-Bewegungsdaten'!B:B,A2207,'AV-Bewegungsdaten'!D:D),3)</f>
        <v>0</v>
      </c>
      <c r="Q2207" s="259">
        <f>ROUND(SUMIF('AV-Bewegungsdaten'!B:B,$A2207,'AV-Bewegungsdaten'!E:E),5)</f>
        <v>0</v>
      </c>
      <c r="S2207" s="444"/>
      <c r="T2207" s="444"/>
      <c r="U2207" s="261">
        <f>ROUND(SUMIF('DV-Bewegungsdaten'!B:B,A2207,'DV-Bewegungsdaten'!D:D),3)</f>
        <v>0</v>
      </c>
      <c r="V2207" s="259">
        <f>ROUND(SUMIF('DV-Bewegungsdaten'!B:B,A2207,'DV-Bewegungsdaten'!E:E),5)</f>
        <v>0</v>
      </c>
      <c r="X2207" s="444"/>
      <c r="Y2207" s="444"/>
      <c r="AK2207" s="305"/>
    </row>
    <row r="2208" spans="1:37" ht="15" customHeight="1" x14ac:dyDescent="0.25">
      <c r="A2208" s="103" t="s">
        <v>4387</v>
      </c>
      <c r="B2208" s="101" t="s">
        <v>2068</v>
      </c>
      <c r="C2208" s="101" t="s">
        <v>3993</v>
      </c>
      <c r="D2208" s="101" t="s">
        <v>4192</v>
      </c>
      <c r="E2208" s="101" t="s">
        <v>4040</v>
      </c>
      <c r="F2208" s="102">
        <v>26.58</v>
      </c>
      <c r="G2208" s="102">
        <v>26.779999999999998</v>
      </c>
      <c r="H2208" s="102">
        <v>21.26</v>
      </c>
      <c r="I2208" s="102"/>
      <c r="J2208" s="445"/>
      <c r="K2208" s="258">
        <f>ROUND(SUMIF('VGT-Bewegungsdaten'!B:B,A2208,'VGT-Bewegungsdaten'!D:D),3)</f>
        <v>0</v>
      </c>
      <c r="L2208" s="259">
        <f>ROUND(SUMIF('VGT-Bewegungsdaten'!B:B,$A2208,'VGT-Bewegungsdaten'!E:E),5)</f>
        <v>0</v>
      </c>
      <c r="N2208" s="298" t="s">
        <v>4918</v>
      </c>
      <c r="O2208" s="298" t="s">
        <v>4925</v>
      </c>
      <c r="P2208" s="261">
        <f>ROUND(SUMIF('AV-Bewegungsdaten'!B:B,A2208,'AV-Bewegungsdaten'!D:D),3)</f>
        <v>0</v>
      </c>
      <c r="Q2208" s="259">
        <f>ROUND(SUMIF('AV-Bewegungsdaten'!B:B,$A2208,'AV-Bewegungsdaten'!E:E),5)</f>
        <v>0</v>
      </c>
      <c r="S2208" s="444"/>
      <c r="T2208" s="444"/>
      <c r="U2208" s="261">
        <f>ROUND(SUMIF('DV-Bewegungsdaten'!B:B,A2208,'DV-Bewegungsdaten'!D:D),3)</f>
        <v>0</v>
      </c>
      <c r="V2208" s="259">
        <f>ROUND(SUMIF('DV-Bewegungsdaten'!B:B,A2208,'DV-Bewegungsdaten'!E:E),5)</f>
        <v>0</v>
      </c>
      <c r="X2208" s="444"/>
      <c r="Y2208" s="444"/>
      <c r="AK2208" s="305"/>
    </row>
    <row r="2209" spans="1:37" ht="15" customHeight="1" x14ac:dyDescent="0.25">
      <c r="A2209" s="103" t="s">
        <v>2059</v>
      </c>
      <c r="B2209" s="101" t="s">
        <v>2068</v>
      </c>
      <c r="C2209" s="101" t="s">
        <v>3993</v>
      </c>
      <c r="D2209" s="101" t="s">
        <v>1942</v>
      </c>
      <c r="E2209" s="101" t="s">
        <v>2443</v>
      </c>
      <c r="F2209" s="102">
        <v>26.67</v>
      </c>
      <c r="G2209" s="102">
        <v>26.87</v>
      </c>
      <c r="H2209" s="102">
        <v>21.34</v>
      </c>
      <c r="I2209" s="102"/>
      <c r="J2209" s="445"/>
      <c r="K2209" s="258">
        <f>ROUND(SUMIF('VGT-Bewegungsdaten'!B:B,A2209,'VGT-Bewegungsdaten'!D:D),3)</f>
        <v>0</v>
      </c>
      <c r="L2209" s="259">
        <f>ROUND(SUMIF('VGT-Bewegungsdaten'!B:B,$A2209,'VGT-Bewegungsdaten'!E:E),5)</f>
        <v>0</v>
      </c>
      <c r="N2209" s="298" t="s">
        <v>4918</v>
      </c>
      <c r="O2209" s="298" t="s">
        <v>4925</v>
      </c>
      <c r="P2209" s="261">
        <f>ROUND(SUMIF('AV-Bewegungsdaten'!B:B,A2209,'AV-Bewegungsdaten'!D:D),3)</f>
        <v>0</v>
      </c>
      <c r="Q2209" s="259">
        <f>ROUND(SUMIF('AV-Bewegungsdaten'!B:B,$A2209,'AV-Bewegungsdaten'!E:E),5)</f>
        <v>0</v>
      </c>
      <c r="S2209" s="444"/>
      <c r="T2209" s="444"/>
      <c r="U2209" s="261">
        <f>ROUND(SUMIF('DV-Bewegungsdaten'!B:B,A2209,'DV-Bewegungsdaten'!D:D),3)</f>
        <v>0</v>
      </c>
      <c r="V2209" s="259">
        <f>ROUND(SUMIF('DV-Bewegungsdaten'!B:B,A2209,'DV-Bewegungsdaten'!E:E),5)</f>
        <v>0</v>
      </c>
      <c r="X2209" s="444"/>
      <c r="Y2209" s="444"/>
      <c r="AK2209" s="305"/>
    </row>
    <row r="2210" spans="1:37" ht="15" customHeight="1" x14ac:dyDescent="0.25">
      <c r="A2210" s="103" t="s">
        <v>733</v>
      </c>
      <c r="B2210" s="101" t="s">
        <v>2068</v>
      </c>
      <c r="C2210" s="101" t="s">
        <v>3993</v>
      </c>
      <c r="D2210" s="101" t="s">
        <v>1944</v>
      </c>
      <c r="E2210" s="101" t="s">
        <v>2446</v>
      </c>
      <c r="F2210" s="102">
        <v>28.67</v>
      </c>
      <c r="G2210" s="102">
        <v>28.87</v>
      </c>
      <c r="H2210" s="102">
        <v>22.94</v>
      </c>
      <c r="I2210" s="102"/>
      <c r="J2210" s="445"/>
      <c r="K2210" s="258">
        <f>ROUND(SUMIF('VGT-Bewegungsdaten'!B:B,A2210,'VGT-Bewegungsdaten'!D:D),3)</f>
        <v>0</v>
      </c>
      <c r="L2210" s="259">
        <f>ROUND(SUMIF('VGT-Bewegungsdaten'!B:B,$A2210,'VGT-Bewegungsdaten'!E:E),5)</f>
        <v>0</v>
      </c>
      <c r="N2210" s="298" t="s">
        <v>4918</v>
      </c>
      <c r="O2210" s="298" t="s">
        <v>4925</v>
      </c>
      <c r="P2210" s="261">
        <f>ROUND(SUMIF('AV-Bewegungsdaten'!B:B,A2210,'AV-Bewegungsdaten'!D:D),3)</f>
        <v>0</v>
      </c>
      <c r="Q2210" s="259">
        <f>ROUND(SUMIF('AV-Bewegungsdaten'!B:B,$A2210,'AV-Bewegungsdaten'!E:E),5)</f>
        <v>0</v>
      </c>
      <c r="S2210" s="444"/>
      <c r="T2210" s="444"/>
      <c r="U2210" s="261">
        <f>ROUND(SUMIF('DV-Bewegungsdaten'!B:B,A2210,'DV-Bewegungsdaten'!D:D),3)</f>
        <v>0</v>
      </c>
      <c r="V2210" s="259">
        <f>ROUND(SUMIF('DV-Bewegungsdaten'!B:B,A2210,'DV-Bewegungsdaten'!E:E),5)</f>
        <v>0</v>
      </c>
      <c r="X2210" s="444"/>
      <c r="Y2210" s="444"/>
      <c r="AK2210" s="305"/>
    </row>
    <row r="2211" spans="1:37" ht="15" customHeight="1" x14ac:dyDescent="0.25">
      <c r="A2211" s="103" t="s">
        <v>734</v>
      </c>
      <c r="B2211" s="101" t="s">
        <v>2068</v>
      </c>
      <c r="C2211" s="101" t="s">
        <v>3993</v>
      </c>
      <c r="D2211" s="101" t="s">
        <v>1946</v>
      </c>
      <c r="E2211" s="101" t="s">
        <v>1533</v>
      </c>
      <c r="F2211" s="102">
        <v>29.67</v>
      </c>
      <c r="G2211" s="102">
        <v>29.87</v>
      </c>
      <c r="H2211" s="102">
        <v>23.74</v>
      </c>
      <c r="I2211" s="102"/>
      <c r="J2211" s="445"/>
      <c r="K2211" s="258">
        <f>ROUND(SUMIF('VGT-Bewegungsdaten'!B:B,A2211,'VGT-Bewegungsdaten'!D:D),3)</f>
        <v>0</v>
      </c>
      <c r="L2211" s="259">
        <f>ROUND(SUMIF('VGT-Bewegungsdaten'!B:B,$A2211,'VGT-Bewegungsdaten'!E:E),5)</f>
        <v>0</v>
      </c>
      <c r="N2211" s="298" t="s">
        <v>4918</v>
      </c>
      <c r="O2211" s="298" t="s">
        <v>4925</v>
      </c>
      <c r="P2211" s="261">
        <f>ROUND(SUMIF('AV-Bewegungsdaten'!B:B,A2211,'AV-Bewegungsdaten'!D:D),3)</f>
        <v>0</v>
      </c>
      <c r="Q2211" s="259">
        <f>ROUND(SUMIF('AV-Bewegungsdaten'!B:B,$A2211,'AV-Bewegungsdaten'!E:E),5)</f>
        <v>0</v>
      </c>
      <c r="S2211" s="444"/>
      <c r="T2211" s="444"/>
      <c r="U2211" s="261">
        <f>ROUND(SUMIF('DV-Bewegungsdaten'!B:B,A2211,'DV-Bewegungsdaten'!D:D),3)</f>
        <v>0</v>
      </c>
      <c r="V2211" s="259">
        <f>ROUND(SUMIF('DV-Bewegungsdaten'!B:B,A2211,'DV-Bewegungsdaten'!E:E),5)</f>
        <v>0</v>
      </c>
      <c r="X2211" s="444"/>
      <c r="Y2211" s="444"/>
      <c r="AK2211" s="305"/>
    </row>
    <row r="2212" spans="1:37" ht="15" customHeight="1" x14ac:dyDescent="0.25">
      <c r="A2212" s="103" t="s">
        <v>735</v>
      </c>
      <c r="B2212" s="101" t="s">
        <v>2068</v>
      </c>
      <c r="C2212" s="101" t="s">
        <v>3993</v>
      </c>
      <c r="D2212" s="101" t="s">
        <v>1948</v>
      </c>
      <c r="E2212" s="101" t="s">
        <v>1536</v>
      </c>
      <c r="F2212" s="102">
        <v>29.67</v>
      </c>
      <c r="G2212" s="102">
        <v>29.87</v>
      </c>
      <c r="H2212" s="102">
        <v>23.74</v>
      </c>
      <c r="I2212" s="102"/>
      <c r="J2212" s="445"/>
      <c r="K2212" s="258">
        <f>ROUND(SUMIF('VGT-Bewegungsdaten'!B:B,A2212,'VGT-Bewegungsdaten'!D:D),3)</f>
        <v>0</v>
      </c>
      <c r="L2212" s="259">
        <f>ROUND(SUMIF('VGT-Bewegungsdaten'!B:B,$A2212,'VGT-Bewegungsdaten'!E:E),5)</f>
        <v>0</v>
      </c>
      <c r="N2212" s="298" t="s">
        <v>4918</v>
      </c>
      <c r="O2212" s="298" t="s">
        <v>4925</v>
      </c>
      <c r="P2212" s="261">
        <f>ROUND(SUMIF('AV-Bewegungsdaten'!B:B,A2212,'AV-Bewegungsdaten'!D:D),3)</f>
        <v>0</v>
      </c>
      <c r="Q2212" s="259">
        <f>ROUND(SUMIF('AV-Bewegungsdaten'!B:B,$A2212,'AV-Bewegungsdaten'!E:E),5)</f>
        <v>0</v>
      </c>
      <c r="S2212" s="444"/>
      <c r="T2212" s="444"/>
      <c r="U2212" s="261">
        <f>ROUND(SUMIF('DV-Bewegungsdaten'!B:B,A2212,'DV-Bewegungsdaten'!D:D),3)</f>
        <v>0</v>
      </c>
      <c r="V2212" s="259">
        <f>ROUND(SUMIF('DV-Bewegungsdaten'!B:B,A2212,'DV-Bewegungsdaten'!E:E),5)</f>
        <v>0</v>
      </c>
      <c r="X2212" s="444"/>
      <c r="Y2212" s="444"/>
      <c r="AK2212" s="305"/>
    </row>
    <row r="2213" spans="1:37" ht="15" customHeight="1" x14ac:dyDescent="0.25">
      <c r="A2213" s="103" t="s">
        <v>2881</v>
      </c>
      <c r="B2213" s="101" t="s">
        <v>2068</v>
      </c>
      <c r="C2213" s="101" t="s">
        <v>3993</v>
      </c>
      <c r="D2213" s="101" t="s">
        <v>2689</v>
      </c>
      <c r="E2213" s="101" t="s">
        <v>2536</v>
      </c>
      <c r="F2213" s="102">
        <v>29.64</v>
      </c>
      <c r="G2213" s="102">
        <v>29.84</v>
      </c>
      <c r="H2213" s="102">
        <v>23.71</v>
      </c>
      <c r="I2213" s="102"/>
      <c r="J2213" s="445"/>
      <c r="K2213" s="258">
        <f>ROUND(SUMIF('VGT-Bewegungsdaten'!B:B,A2213,'VGT-Bewegungsdaten'!D:D),3)</f>
        <v>0</v>
      </c>
      <c r="L2213" s="259">
        <f>ROUND(SUMIF('VGT-Bewegungsdaten'!B:B,$A2213,'VGT-Bewegungsdaten'!E:E),5)</f>
        <v>0</v>
      </c>
      <c r="N2213" s="298" t="s">
        <v>4918</v>
      </c>
      <c r="O2213" s="298" t="s">
        <v>4925</v>
      </c>
      <c r="P2213" s="261">
        <f>ROUND(SUMIF('AV-Bewegungsdaten'!B:B,A2213,'AV-Bewegungsdaten'!D:D),3)</f>
        <v>0</v>
      </c>
      <c r="Q2213" s="259">
        <f>ROUND(SUMIF('AV-Bewegungsdaten'!B:B,$A2213,'AV-Bewegungsdaten'!E:E),5)</f>
        <v>0</v>
      </c>
      <c r="S2213" s="444"/>
      <c r="T2213" s="444"/>
      <c r="U2213" s="261">
        <f>ROUND(SUMIF('DV-Bewegungsdaten'!B:B,A2213,'DV-Bewegungsdaten'!D:D),3)</f>
        <v>0</v>
      </c>
      <c r="V2213" s="259">
        <f>ROUND(SUMIF('DV-Bewegungsdaten'!B:B,A2213,'DV-Bewegungsdaten'!E:E),5)</f>
        <v>0</v>
      </c>
      <c r="X2213" s="444"/>
      <c r="Y2213" s="444"/>
      <c r="AK2213" s="305"/>
    </row>
    <row r="2214" spans="1:37" ht="15" customHeight="1" x14ac:dyDescent="0.25">
      <c r="A2214" s="103" t="s">
        <v>3624</v>
      </c>
      <c r="B2214" s="101" t="s">
        <v>2068</v>
      </c>
      <c r="C2214" s="101" t="s">
        <v>3993</v>
      </c>
      <c r="D2214" s="101" t="s">
        <v>3432</v>
      </c>
      <c r="E2214" s="101" t="s">
        <v>3279</v>
      </c>
      <c r="F2214" s="102">
        <v>29.61</v>
      </c>
      <c r="G2214" s="102">
        <v>29.81</v>
      </c>
      <c r="H2214" s="102">
        <v>23.69</v>
      </c>
      <c r="I2214" s="102"/>
      <c r="J2214" s="445"/>
      <c r="K2214" s="258">
        <f>ROUND(SUMIF('VGT-Bewegungsdaten'!B:B,A2214,'VGT-Bewegungsdaten'!D:D),3)</f>
        <v>0</v>
      </c>
      <c r="L2214" s="259">
        <f>ROUND(SUMIF('VGT-Bewegungsdaten'!B:B,$A2214,'VGT-Bewegungsdaten'!E:E),5)</f>
        <v>0</v>
      </c>
      <c r="N2214" s="298" t="s">
        <v>4918</v>
      </c>
      <c r="O2214" s="298" t="s">
        <v>4925</v>
      </c>
      <c r="P2214" s="261">
        <f>ROUND(SUMIF('AV-Bewegungsdaten'!B:B,A2214,'AV-Bewegungsdaten'!D:D),3)</f>
        <v>0</v>
      </c>
      <c r="Q2214" s="259">
        <f>ROUND(SUMIF('AV-Bewegungsdaten'!B:B,$A2214,'AV-Bewegungsdaten'!E:E),5)</f>
        <v>0</v>
      </c>
      <c r="S2214" s="444"/>
      <c r="T2214" s="444"/>
      <c r="U2214" s="261">
        <f>ROUND(SUMIF('DV-Bewegungsdaten'!B:B,A2214,'DV-Bewegungsdaten'!D:D),3)</f>
        <v>0</v>
      </c>
      <c r="V2214" s="259">
        <f>ROUND(SUMIF('DV-Bewegungsdaten'!B:B,A2214,'DV-Bewegungsdaten'!E:E),5)</f>
        <v>0</v>
      </c>
      <c r="X2214" s="444"/>
      <c r="Y2214" s="444"/>
      <c r="AK2214" s="305"/>
    </row>
    <row r="2215" spans="1:37" ht="15" customHeight="1" x14ac:dyDescent="0.25">
      <c r="A2215" s="103" t="s">
        <v>4388</v>
      </c>
      <c r="B2215" s="101" t="s">
        <v>2068</v>
      </c>
      <c r="C2215" s="101" t="s">
        <v>3993</v>
      </c>
      <c r="D2215" s="101" t="s">
        <v>4194</v>
      </c>
      <c r="E2215" s="101" t="s">
        <v>4040</v>
      </c>
      <c r="F2215" s="102">
        <v>29.58</v>
      </c>
      <c r="G2215" s="102">
        <v>29.779999999999998</v>
      </c>
      <c r="H2215" s="102">
        <v>23.66</v>
      </c>
      <c r="I2215" s="102"/>
      <c r="J2215" s="445"/>
      <c r="K2215" s="258">
        <f>ROUND(SUMIF('VGT-Bewegungsdaten'!B:B,A2215,'VGT-Bewegungsdaten'!D:D),3)</f>
        <v>0</v>
      </c>
      <c r="L2215" s="259">
        <f>ROUND(SUMIF('VGT-Bewegungsdaten'!B:B,$A2215,'VGT-Bewegungsdaten'!E:E),5)</f>
        <v>0</v>
      </c>
      <c r="N2215" s="298" t="s">
        <v>4918</v>
      </c>
      <c r="O2215" s="298" t="s">
        <v>4925</v>
      </c>
      <c r="P2215" s="261">
        <f>ROUND(SUMIF('AV-Bewegungsdaten'!B:B,A2215,'AV-Bewegungsdaten'!D:D),3)</f>
        <v>0</v>
      </c>
      <c r="Q2215" s="259">
        <f>ROUND(SUMIF('AV-Bewegungsdaten'!B:B,$A2215,'AV-Bewegungsdaten'!E:E),5)</f>
        <v>0</v>
      </c>
      <c r="S2215" s="444"/>
      <c r="T2215" s="444"/>
      <c r="U2215" s="261">
        <f>ROUND(SUMIF('DV-Bewegungsdaten'!B:B,A2215,'DV-Bewegungsdaten'!D:D),3)</f>
        <v>0</v>
      </c>
      <c r="V2215" s="259">
        <f>ROUND(SUMIF('DV-Bewegungsdaten'!B:B,A2215,'DV-Bewegungsdaten'!E:E),5)</f>
        <v>0</v>
      </c>
      <c r="X2215" s="444"/>
      <c r="Y2215" s="444"/>
      <c r="AK2215" s="305"/>
    </row>
    <row r="2216" spans="1:37" ht="15" customHeight="1" x14ac:dyDescent="0.25">
      <c r="A2216" s="103" t="s">
        <v>736</v>
      </c>
      <c r="B2216" s="101" t="s">
        <v>2068</v>
      </c>
      <c r="C2216" s="101" t="s">
        <v>3993</v>
      </c>
      <c r="D2216" s="101" t="s">
        <v>1950</v>
      </c>
      <c r="E2216" s="101" t="s">
        <v>2443</v>
      </c>
      <c r="F2216" s="102">
        <v>27.67</v>
      </c>
      <c r="G2216" s="102">
        <v>27.87</v>
      </c>
      <c r="H2216" s="102">
        <v>22.14</v>
      </c>
      <c r="I2216" s="102"/>
      <c r="J2216" s="445"/>
      <c r="K2216" s="258">
        <f>ROUND(SUMIF('VGT-Bewegungsdaten'!B:B,A2216,'VGT-Bewegungsdaten'!D:D),3)</f>
        <v>0</v>
      </c>
      <c r="L2216" s="259">
        <f>ROUND(SUMIF('VGT-Bewegungsdaten'!B:B,$A2216,'VGT-Bewegungsdaten'!E:E),5)</f>
        <v>0</v>
      </c>
      <c r="N2216" s="298" t="s">
        <v>4918</v>
      </c>
      <c r="O2216" s="298" t="s">
        <v>4925</v>
      </c>
      <c r="P2216" s="261">
        <f>ROUND(SUMIF('AV-Bewegungsdaten'!B:B,A2216,'AV-Bewegungsdaten'!D:D),3)</f>
        <v>0</v>
      </c>
      <c r="Q2216" s="259">
        <f>ROUND(SUMIF('AV-Bewegungsdaten'!B:B,$A2216,'AV-Bewegungsdaten'!E:E),5)</f>
        <v>0</v>
      </c>
      <c r="S2216" s="444"/>
      <c r="T2216" s="444"/>
      <c r="U2216" s="261">
        <f>ROUND(SUMIF('DV-Bewegungsdaten'!B:B,A2216,'DV-Bewegungsdaten'!D:D),3)</f>
        <v>0</v>
      </c>
      <c r="V2216" s="259">
        <f>ROUND(SUMIF('DV-Bewegungsdaten'!B:B,A2216,'DV-Bewegungsdaten'!E:E),5)</f>
        <v>0</v>
      </c>
      <c r="X2216" s="444"/>
      <c r="Y2216" s="444"/>
      <c r="AK2216" s="305"/>
    </row>
    <row r="2217" spans="1:37" ht="15" customHeight="1" x14ac:dyDescent="0.25">
      <c r="A2217" s="103" t="s">
        <v>737</v>
      </c>
      <c r="B2217" s="101" t="s">
        <v>2068</v>
      </c>
      <c r="C2217" s="101" t="s">
        <v>3993</v>
      </c>
      <c r="D2217" s="101" t="s">
        <v>1952</v>
      </c>
      <c r="E2217" s="101" t="s">
        <v>2446</v>
      </c>
      <c r="F2217" s="102">
        <v>29.67</v>
      </c>
      <c r="G2217" s="102">
        <v>29.87</v>
      </c>
      <c r="H2217" s="102">
        <v>23.74</v>
      </c>
      <c r="I2217" s="102"/>
      <c r="J2217" s="445"/>
      <c r="K2217" s="258">
        <f>ROUND(SUMIF('VGT-Bewegungsdaten'!B:B,A2217,'VGT-Bewegungsdaten'!D:D),3)</f>
        <v>0</v>
      </c>
      <c r="L2217" s="259">
        <f>ROUND(SUMIF('VGT-Bewegungsdaten'!B:B,$A2217,'VGT-Bewegungsdaten'!E:E),5)</f>
        <v>0</v>
      </c>
      <c r="N2217" s="298" t="s">
        <v>4918</v>
      </c>
      <c r="O2217" s="298" t="s">
        <v>4925</v>
      </c>
      <c r="P2217" s="261">
        <f>ROUND(SUMIF('AV-Bewegungsdaten'!B:B,A2217,'AV-Bewegungsdaten'!D:D),3)</f>
        <v>0</v>
      </c>
      <c r="Q2217" s="259">
        <f>ROUND(SUMIF('AV-Bewegungsdaten'!B:B,$A2217,'AV-Bewegungsdaten'!E:E),5)</f>
        <v>0</v>
      </c>
      <c r="S2217" s="444"/>
      <c r="T2217" s="444"/>
      <c r="U2217" s="261">
        <f>ROUND(SUMIF('DV-Bewegungsdaten'!B:B,A2217,'DV-Bewegungsdaten'!D:D),3)</f>
        <v>0</v>
      </c>
      <c r="V2217" s="259">
        <f>ROUND(SUMIF('DV-Bewegungsdaten'!B:B,A2217,'DV-Bewegungsdaten'!E:E),5)</f>
        <v>0</v>
      </c>
      <c r="X2217" s="444"/>
      <c r="Y2217" s="444"/>
      <c r="AK2217" s="305"/>
    </row>
    <row r="2218" spans="1:37" ht="15" customHeight="1" x14ac:dyDescent="0.25">
      <c r="A2218" s="103" t="s">
        <v>738</v>
      </c>
      <c r="B2218" s="101" t="s">
        <v>2068</v>
      </c>
      <c r="C2218" s="101" t="s">
        <v>3993</v>
      </c>
      <c r="D2218" s="101" t="s">
        <v>1954</v>
      </c>
      <c r="E2218" s="101" t="s">
        <v>1533</v>
      </c>
      <c r="F2218" s="102">
        <v>30.67</v>
      </c>
      <c r="G2218" s="102">
        <v>30.87</v>
      </c>
      <c r="H2218" s="102">
        <v>24.54</v>
      </c>
      <c r="I2218" s="102"/>
      <c r="J2218" s="445"/>
      <c r="K2218" s="258">
        <f>ROUND(SUMIF('VGT-Bewegungsdaten'!B:B,A2218,'VGT-Bewegungsdaten'!D:D),3)</f>
        <v>0</v>
      </c>
      <c r="L2218" s="259">
        <f>ROUND(SUMIF('VGT-Bewegungsdaten'!B:B,$A2218,'VGT-Bewegungsdaten'!E:E),5)</f>
        <v>0</v>
      </c>
      <c r="N2218" s="298" t="s">
        <v>4918</v>
      </c>
      <c r="O2218" s="298" t="s">
        <v>4925</v>
      </c>
      <c r="P2218" s="261">
        <f>ROUND(SUMIF('AV-Bewegungsdaten'!B:B,A2218,'AV-Bewegungsdaten'!D:D),3)</f>
        <v>0</v>
      </c>
      <c r="Q2218" s="259">
        <f>ROUND(SUMIF('AV-Bewegungsdaten'!B:B,$A2218,'AV-Bewegungsdaten'!E:E),5)</f>
        <v>0</v>
      </c>
      <c r="S2218" s="444"/>
      <c r="T2218" s="444"/>
      <c r="U2218" s="261">
        <f>ROUND(SUMIF('DV-Bewegungsdaten'!B:B,A2218,'DV-Bewegungsdaten'!D:D),3)</f>
        <v>0</v>
      </c>
      <c r="V2218" s="259">
        <f>ROUND(SUMIF('DV-Bewegungsdaten'!B:B,A2218,'DV-Bewegungsdaten'!E:E),5)</f>
        <v>0</v>
      </c>
      <c r="X2218" s="444"/>
      <c r="Y2218" s="444"/>
      <c r="AK2218" s="305"/>
    </row>
    <row r="2219" spans="1:37" ht="15" customHeight="1" x14ac:dyDescent="0.25">
      <c r="A2219" s="103" t="s">
        <v>739</v>
      </c>
      <c r="B2219" s="101" t="s">
        <v>2068</v>
      </c>
      <c r="C2219" s="101" t="s">
        <v>3993</v>
      </c>
      <c r="D2219" s="101" t="s">
        <v>1956</v>
      </c>
      <c r="E2219" s="101" t="s">
        <v>1536</v>
      </c>
      <c r="F2219" s="102">
        <v>30.67</v>
      </c>
      <c r="G2219" s="102">
        <v>30.87</v>
      </c>
      <c r="H2219" s="102">
        <v>24.54</v>
      </c>
      <c r="I2219" s="102"/>
      <c r="J2219" s="445"/>
      <c r="K2219" s="258">
        <f>ROUND(SUMIF('VGT-Bewegungsdaten'!B:B,A2219,'VGT-Bewegungsdaten'!D:D),3)</f>
        <v>0</v>
      </c>
      <c r="L2219" s="259">
        <f>ROUND(SUMIF('VGT-Bewegungsdaten'!B:B,$A2219,'VGT-Bewegungsdaten'!E:E),5)</f>
        <v>0</v>
      </c>
      <c r="N2219" s="298" t="s">
        <v>4918</v>
      </c>
      <c r="O2219" s="298" t="s">
        <v>4925</v>
      </c>
      <c r="P2219" s="261">
        <f>ROUND(SUMIF('AV-Bewegungsdaten'!B:B,A2219,'AV-Bewegungsdaten'!D:D),3)</f>
        <v>0</v>
      </c>
      <c r="Q2219" s="259">
        <f>ROUND(SUMIF('AV-Bewegungsdaten'!B:B,$A2219,'AV-Bewegungsdaten'!E:E),5)</f>
        <v>0</v>
      </c>
      <c r="S2219" s="444"/>
      <c r="T2219" s="444"/>
      <c r="U2219" s="261">
        <f>ROUND(SUMIF('DV-Bewegungsdaten'!B:B,A2219,'DV-Bewegungsdaten'!D:D),3)</f>
        <v>0</v>
      </c>
      <c r="V2219" s="259">
        <f>ROUND(SUMIF('DV-Bewegungsdaten'!B:B,A2219,'DV-Bewegungsdaten'!E:E),5)</f>
        <v>0</v>
      </c>
      <c r="X2219" s="444"/>
      <c r="Y2219" s="444"/>
      <c r="AK2219" s="305"/>
    </row>
    <row r="2220" spans="1:37" ht="15" customHeight="1" x14ac:dyDescent="0.25">
      <c r="A2220" s="103" t="s">
        <v>2882</v>
      </c>
      <c r="B2220" s="101" t="s">
        <v>2068</v>
      </c>
      <c r="C2220" s="101" t="s">
        <v>3993</v>
      </c>
      <c r="D2220" s="101" t="s">
        <v>2691</v>
      </c>
      <c r="E2220" s="101" t="s">
        <v>2536</v>
      </c>
      <c r="F2220" s="102">
        <v>30.64</v>
      </c>
      <c r="G2220" s="102">
        <v>30.84</v>
      </c>
      <c r="H2220" s="102">
        <v>24.51</v>
      </c>
      <c r="I2220" s="102"/>
      <c r="J2220" s="445"/>
      <c r="K2220" s="258">
        <f>ROUND(SUMIF('VGT-Bewegungsdaten'!B:B,A2220,'VGT-Bewegungsdaten'!D:D),3)</f>
        <v>0</v>
      </c>
      <c r="L2220" s="259">
        <f>ROUND(SUMIF('VGT-Bewegungsdaten'!B:B,$A2220,'VGT-Bewegungsdaten'!E:E),5)</f>
        <v>0</v>
      </c>
      <c r="N2220" s="298" t="s">
        <v>4918</v>
      </c>
      <c r="O2220" s="298" t="s">
        <v>4925</v>
      </c>
      <c r="P2220" s="261">
        <f>ROUND(SUMIF('AV-Bewegungsdaten'!B:B,A2220,'AV-Bewegungsdaten'!D:D),3)</f>
        <v>0</v>
      </c>
      <c r="Q2220" s="259">
        <f>ROUND(SUMIF('AV-Bewegungsdaten'!B:B,$A2220,'AV-Bewegungsdaten'!E:E),5)</f>
        <v>0</v>
      </c>
      <c r="S2220" s="444"/>
      <c r="T2220" s="444"/>
      <c r="U2220" s="261">
        <f>ROUND(SUMIF('DV-Bewegungsdaten'!B:B,A2220,'DV-Bewegungsdaten'!D:D),3)</f>
        <v>0</v>
      </c>
      <c r="V2220" s="259">
        <f>ROUND(SUMIF('DV-Bewegungsdaten'!B:B,A2220,'DV-Bewegungsdaten'!E:E),5)</f>
        <v>0</v>
      </c>
      <c r="X2220" s="444"/>
      <c r="Y2220" s="444"/>
      <c r="AK2220" s="305"/>
    </row>
    <row r="2221" spans="1:37" ht="15" customHeight="1" x14ac:dyDescent="0.25">
      <c r="A2221" s="103" t="s">
        <v>3625</v>
      </c>
      <c r="B2221" s="101" t="s">
        <v>2068</v>
      </c>
      <c r="C2221" s="101" t="s">
        <v>3993</v>
      </c>
      <c r="D2221" s="101" t="s">
        <v>3434</v>
      </c>
      <c r="E2221" s="101" t="s">
        <v>3279</v>
      </c>
      <c r="F2221" s="102">
        <v>30.61</v>
      </c>
      <c r="G2221" s="102">
        <v>30.81</v>
      </c>
      <c r="H2221" s="102">
        <v>24.49</v>
      </c>
      <c r="I2221" s="102"/>
      <c r="J2221" s="445"/>
      <c r="K2221" s="258">
        <f>ROUND(SUMIF('VGT-Bewegungsdaten'!B:B,A2221,'VGT-Bewegungsdaten'!D:D),3)</f>
        <v>0</v>
      </c>
      <c r="L2221" s="259">
        <f>ROUND(SUMIF('VGT-Bewegungsdaten'!B:B,$A2221,'VGT-Bewegungsdaten'!E:E),5)</f>
        <v>0</v>
      </c>
      <c r="N2221" s="298" t="s">
        <v>4918</v>
      </c>
      <c r="O2221" s="298" t="s">
        <v>4925</v>
      </c>
      <c r="P2221" s="261">
        <f>ROUND(SUMIF('AV-Bewegungsdaten'!B:B,A2221,'AV-Bewegungsdaten'!D:D),3)</f>
        <v>0</v>
      </c>
      <c r="Q2221" s="259">
        <f>ROUND(SUMIF('AV-Bewegungsdaten'!B:B,$A2221,'AV-Bewegungsdaten'!E:E),5)</f>
        <v>0</v>
      </c>
      <c r="S2221" s="444"/>
      <c r="T2221" s="444"/>
      <c r="U2221" s="261">
        <f>ROUND(SUMIF('DV-Bewegungsdaten'!B:B,A2221,'DV-Bewegungsdaten'!D:D),3)</f>
        <v>0</v>
      </c>
      <c r="V2221" s="259">
        <f>ROUND(SUMIF('DV-Bewegungsdaten'!B:B,A2221,'DV-Bewegungsdaten'!E:E),5)</f>
        <v>0</v>
      </c>
      <c r="X2221" s="444"/>
      <c r="Y2221" s="444"/>
      <c r="AK2221" s="305"/>
    </row>
    <row r="2222" spans="1:37" ht="15" customHeight="1" x14ac:dyDescent="0.25">
      <c r="A2222" s="103" t="s">
        <v>4389</v>
      </c>
      <c r="B2222" s="101" t="s">
        <v>2068</v>
      </c>
      <c r="C2222" s="101" t="s">
        <v>3993</v>
      </c>
      <c r="D2222" s="101" t="s">
        <v>4196</v>
      </c>
      <c r="E2222" s="101" t="s">
        <v>4040</v>
      </c>
      <c r="F2222" s="102">
        <v>30.58</v>
      </c>
      <c r="G2222" s="102">
        <v>30.779999999999998</v>
      </c>
      <c r="H2222" s="102">
        <v>24.46</v>
      </c>
      <c r="I2222" s="102"/>
      <c r="J2222" s="445"/>
      <c r="K2222" s="258">
        <f>ROUND(SUMIF('VGT-Bewegungsdaten'!B:B,A2222,'VGT-Bewegungsdaten'!D:D),3)</f>
        <v>0</v>
      </c>
      <c r="L2222" s="259">
        <f>ROUND(SUMIF('VGT-Bewegungsdaten'!B:B,$A2222,'VGT-Bewegungsdaten'!E:E),5)</f>
        <v>0</v>
      </c>
      <c r="N2222" s="298" t="s">
        <v>4918</v>
      </c>
      <c r="O2222" s="298" t="s">
        <v>4925</v>
      </c>
      <c r="P2222" s="261">
        <f>ROUND(SUMIF('AV-Bewegungsdaten'!B:B,A2222,'AV-Bewegungsdaten'!D:D),3)</f>
        <v>0</v>
      </c>
      <c r="Q2222" s="259">
        <f>ROUND(SUMIF('AV-Bewegungsdaten'!B:B,$A2222,'AV-Bewegungsdaten'!E:E),5)</f>
        <v>0</v>
      </c>
      <c r="S2222" s="444"/>
      <c r="T2222" s="444"/>
      <c r="U2222" s="261">
        <f>ROUND(SUMIF('DV-Bewegungsdaten'!B:B,A2222,'DV-Bewegungsdaten'!D:D),3)</f>
        <v>0</v>
      </c>
      <c r="V2222" s="259">
        <f>ROUND(SUMIF('DV-Bewegungsdaten'!B:B,A2222,'DV-Bewegungsdaten'!E:E),5)</f>
        <v>0</v>
      </c>
      <c r="X2222" s="444"/>
      <c r="Y2222" s="444"/>
      <c r="AK2222" s="305"/>
    </row>
    <row r="2223" spans="1:37" ht="15" customHeight="1" x14ac:dyDescent="0.25">
      <c r="A2223" s="103" t="s">
        <v>2287</v>
      </c>
      <c r="B2223" s="101" t="s">
        <v>2068</v>
      </c>
      <c r="C2223" s="101" t="s">
        <v>3993</v>
      </c>
      <c r="D2223" s="101" t="s">
        <v>2458</v>
      </c>
      <c r="E2223" s="101" t="s">
        <v>2443</v>
      </c>
      <c r="F2223" s="102">
        <v>9.4600000000000009</v>
      </c>
      <c r="G2223" s="102">
        <v>9.66</v>
      </c>
      <c r="H2223" s="102">
        <v>7.57</v>
      </c>
      <c r="I2223" s="102"/>
      <c r="J2223" s="445"/>
      <c r="K2223" s="258">
        <f>ROUND(SUMIF('VGT-Bewegungsdaten'!B:B,A2223,'VGT-Bewegungsdaten'!D:D),3)</f>
        <v>0</v>
      </c>
      <c r="L2223" s="259">
        <f>ROUND(SUMIF('VGT-Bewegungsdaten'!B:B,$A2223,'VGT-Bewegungsdaten'!E:E),5)</f>
        <v>0</v>
      </c>
      <c r="N2223" s="298" t="s">
        <v>4918</v>
      </c>
      <c r="O2223" s="298" t="s">
        <v>4925</v>
      </c>
      <c r="P2223" s="261">
        <f>ROUND(SUMIF('AV-Bewegungsdaten'!B:B,A2223,'AV-Bewegungsdaten'!D:D),3)</f>
        <v>0</v>
      </c>
      <c r="Q2223" s="259">
        <f>ROUND(SUMIF('AV-Bewegungsdaten'!B:B,$A2223,'AV-Bewegungsdaten'!E:E),5)</f>
        <v>0</v>
      </c>
      <c r="S2223" s="444"/>
      <c r="T2223" s="444"/>
      <c r="U2223" s="261">
        <f>ROUND(SUMIF('DV-Bewegungsdaten'!B:B,A2223,'DV-Bewegungsdaten'!D:D),3)</f>
        <v>0</v>
      </c>
      <c r="V2223" s="259">
        <f>ROUND(SUMIF('DV-Bewegungsdaten'!B:B,A2223,'DV-Bewegungsdaten'!E:E),5)</f>
        <v>0</v>
      </c>
      <c r="X2223" s="444"/>
      <c r="Y2223" s="444"/>
      <c r="AK2223" s="305"/>
    </row>
    <row r="2224" spans="1:37" ht="15" customHeight="1" x14ac:dyDescent="0.25">
      <c r="A2224" s="103" t="s">
        <v>2288</v>
      </c>
      <c r="B2224" s="101" t="s">
        <v>2068</v>
      </c>
      <c r="C2224" s="101" t="s">
        <v>3993</v>
      </c>
      <c r="D2224" s="101" t="s">
        <v>2460</v>
      </c>
      <c r="E2224" s="101" t="s">
        <v>2446</v>
      </c>
      <c r="F2224" s="102">
        <v>11.46</v>
      </c>
      <c r="G2224" s="102">
        <v>11.66</v>
      </c>
      <c r="H2224" s="102">
        <v>9.17</v>
      </c>
      <c r="I2224" s="102"/>
      <c r="J2224" s="445"/>
      <c r="K2224" s="258">
        <f>ROUND(SUMIF('VGT-Bewegungsdaten'!B:B,A2224,'VGT-Bewegungsdaten'!D:D),3)</f>
        <v>0</v>
      </c>
      <c r="L2224" s="259">
        <f>ROUND(SUMIF('VGT-Bewegungsdaten'!B:B,$A2224,'VGT-Bewegungsdaten'!E:E),5)</f>
        <v>0</v>
      </c>
      <c r="N2224" s="298" t="s">
        <v>4918</v>
      </c>
      <c r="O2224" s="298" t="s">
        <v>4925</v>
      </c>
      <c r="P2224" s="261">
        <f>ROUND(SUMIF('AV-Bewegungsdaten'!B:B,A2224,'AV-Bewegungsdaten'!D:D),3)</f>
        <v>0</v>
      </c>
      <c r="Q2224" s="259">
        <f>ROUND(SUMIF('AV-Bewegungsdaten'!B:B,$A2224,'AV-Bewegungsdaten'!E:E),5)</f>
        <v>0</v>
      </c>
      <c r="S2224" s="444"/>
      <c r="T2224" s="444"/>
      <c r="U2224" s="261">
        <f>ROUND(SUMIF('DV-Bewegungsdaten'!B:B,A2224,'DV-Bewegungsdaten'!D:D),3)</f>
        <v>0</v>
      </c>
      <c r="V2224" s="259">
        <f>ROUND(SUMIF('DV-Bewegungsdaten'!B:B,A2224,'DV-Bewegungsdaten'!E:E),5)</f>
        <v>0</v>
      </c>
      <c r="X2224" s="444"/>
      <c r="Y2224" s="444"/>
      <c r="AK2224" s="305"/>
    </row>
    <row r="2225" spans="1:37" ht="15" customHeight="1" x14ac:dyDescent="0.25">
      <c r="A2225" s="103" t="s">
        <v>740</v>
      </c>
      <c r="B2225" s="101" t="s">
        <v>2068</v>
      </c>
      <c r="C2225" s="101" t="s">
        <v>3993</v>
      </c>
      <c r="D2225" s="101" t="s">
        <v>1958</v>
      </c>
      <c r="E2225" s="101" t="s">
        <v>1533</v>
      </c>
      <c r="F2225" s="102">
        <v>12.46</v>
      </c>
      <c r="G2225" s="102">
        <v>12.66</v>
      </c>
      <c r="H2225" s="102">
        <v>9.9700000000000006</v>
      </c>
      <c r="I2225" s="102"/>
      <c r="J2225" s="445"/>
      <c r="K2225" s="258">
        <f>ROUND(SUMIF('VGT-Bewegungsdaten'!B:B,A2225,'VGT-Bewegungsdaten'!D:D),3)</f>
        <v>0</v>
      </c>
      <c r="L2225" s="259">
        <f>ROUND(SUMIF('VGT-Bewegungsdaten'!B:B,$A2225,'VGT-Bewegungsdaten'!E:E),5)</f>
        <v>0</v>
      </c>
      <c r="N2225" s="298" t="s">
        <v>4918</v>
      </c>
      <c r="O2225" s="298" t="s">
        <v>4925</v>
      </c>
      <c r="P2225" s="261">
        <f>ROUND(SUMIF('AV-Bewegungsdaten'!B:B,A2225,'AV-Bewegungsdaten'!D:D),3)</f>
        <v>0</v>
      </c>
      <c r="Q2225" s="259">
        <f>ROUND(SUMIF('AV-Bewegungsdaten'!B:B,$A2225,'AV-Bewegungsdaten'!E:E),5)</f>
        <v>0</v>
      </c>
      <c r="S2225" s="444"/>
      <c r="T2225" s="444"/>
      <c r="U2225" s="261">
        <f>ROUND(SUMIF('DV-Bewegungsdaten'!B:B,A2225,'DV-Bewegungsdaten'!D:D),3)</f>
        <v>0</v>
      </c>
      <c r="V2225" s="259">
        <f>ROUND(SUMIF('DV-Bewegungsdaten'!B:B,A2225,'DV-Bewegungsdaten'!E:E),5)</f>
        <v>0</v>
      </c>
      <c r="X2225" s="444"/>
      <c r="Y2225" s="444"/>
      <c r="AK2225" s="305"/>
    </row>
    <row r="2226" spans="1:37" ht="15" customHeight="1" x14ac:dyDescent="0.25">
      <c r="A2226" s="103" t="s">
        <v>741</v>
      </c>
      <c r="B2226" s="101" t="s">
        <v>2068</v>
      </c>
      <c r="C2226" s="101" t="s">
        <v>3993</v>
      </c>
      <c r="D2226" s="101" t="s">
        <v>1960</v>
      </c>
      <c r="E2226" s="101" t="s">
        <v>1536</v>
      </c>
      <c r="F2226" s="102">
        <v>12.46</v>
      </c>
      <c r="G2226" s="102">
        <v>12.66</v>
      </c>
      <c r="H2226" s="102">
        <v>9.9700000000000006</v>
      </c>
      <c r="I2226" s="102"/>
      <c r="J2226" s="445"/>
      <c r="K2226" s="258">
        <f>ROUND(SUMIF('VGT-Bewegungsdaten'!B:B,A2226,'VGT-Bewegungsdaten'!D:D),3)</f>
        <v>0</v>
      </c>
      <c r="L2226" s="259">
        <f>ROUND(SUMIF('VGT-Bewegungsdaten'!B:B,$A2226,'VGT-Bewegungsdaten'!E:E),5)</f>
        <v>0</v>
      </c>
      <c r="N2226" s="298" t="s">
        <v>4918</v>
      </c>
      <c r="O2226" s="298" t="s">
        <v>4925</v>
      </c>
      <c r="P2226" s="261">
        <f>ROUND(SUMIF('AV-Bewegungsdaten'!B:B,A2226,'AV-Bewegungsdaten'!D:D),3)</f>
        <v>0</v>
      </c>
      <c r="Q2226" s="259">
        <f>ROUND(SUMIF('AV-Bewegungsdaten'!B:B,$A2226,'AV-Bewegungsdaten'!E:E),5)</f>
        <v>0</v>
      </c>
      <c r="S2226" s="444"/>
      <c r="T2226" s="444"/>
      <c r="U2226" s="261">
        <f>ROUND(SUMIF('DV-Bewegungsdaten'!B:B,A2226,'DV-Bewegungsdaten'!D:D),3)</f>
        <v>0</v>
      </c>
      <c r="V2226" s="259">
        <f>ROUND(SUMIF('DV-Bewegungsdaten'!B:B,A2226,'DV-Bewegungsdaten'!E:E),5)</f>
        <v>0</v>
      </c>
      <c r="X2226" s="444"/>
      <c r="Y2226" s="444"/>
      <c r="AK2226" s="305"/>
    </row>
    <row r="2227" spans="1:37" ht="15" customHeight="1" x14ac:dyDescent="0.25">
      <c r="A2227" s="103" t="s">
        <v>2883</v>
      </c>
      <c r="B2227" s="101" t="s">
        <v>2068</v>
      </c>
      <c r="C2227" s="101" t="s">
        <v>3993</v>
      </c>
      <c r="D2227" s="101" t="s">
        <v>2693</v>
      </c>
      <c r="E2227" s="101" t="s">
        <v>2536</v>
      </c>
      <c r="F2227" s="102">
        <v>12.430000000000001</v>
      </c>
      <c r="G2227" s="102">
        <v>12.63</v>
      </c>
      <c r="H2227" s="102">
        <v>9.94</v>
      </c>
      <c r="I2227" s="102"/>
      <c r="J2227" s="445"/>
      <c r="K2227" s="258">
        <f>ROUND(SUMIF('VGT-Bewegungsdaten'!B:B,A2227,'VGT-Bewegungsdaten'!D:D),3)</f>
        <v>0</v>
      </c>
      <c r="L2227" s="259">
        <f>ROUND(SUMIF('VGT-Bewegungsdaten'!B:B,$A2227,'VGT-Bewegungsdaten'!E:E),5)</f>
        <v>0</v>
      </c>
      <c r="N2227" s="298" t="s">
        <v>4918</v>
      </c>
      <c r="O2227" s="298" t="s">
        <v>4925</v>
      </c>
      <c r="P2227" s="261">
        <f>ROUND(SUMIF('AV-Bewegungsdaten'!B:B,A2227,'AV-Bewegungsdaten'!D:D),3)</f>
        <v>0</v>
      </c>
      <c r="Q2227" s="259">
        <f>ROUND(SUMIF('AV-Bewegungsdaten'!B:B,$A2227,'AV-Bewegungsdaten'!E:E),5)</f>
        <v>0</v>
      </c>
      <c r="S2227" s="444"/>
      <c r="T2227" s="444"/>
      <c r="U2227" s="261">
        <f>ROUND(SUMIF('DV-Bewegungsdaten'!B:B,A2227,'DV-Bewegungsdaten'!D:D),3)</f>
        <v>0</v>
      </c>
      <c r="V2227" s="259">
        <f>ROUND(SUMIF('DV-Bewegungsdaten'!B:B,A2227,'DV-Bewegungsdaten'!E:E),5)</f>
        <v>0</v>
      </c>
      <c r="X2227" s="444"/>
      <c r="Y2227" s="444"/>
      <c r="AK2227" s="305"/>
    </row>
    <row r="2228" spans="1:37" ht="15" customHeight="1" x14ac:dyDescent="0.25">
      <c r="A2228" s="103" t="s">
        <v>3626</v>
      </c>
      <c r="B2228" s="101" t="s">
        <v>2068</v>
      </c>
      <c r="C2228" s="101" t="s">
        <v>3993</v>
      </c>
      <c r="D2228" s="101" t="s">
        <v>3436</v>
      </c>
      <c r="E2228" s="101" t="s">
        <v>3279</v>
      </c>
      <c r="F2228" s="102">
        <v>12.4</v>
      </c>
      <c r="G2228" s="102">
        <v>12.6</v>
      </c>
      <c r="H2228" s="102">
        <v>9.92</v>
      </c>
      <c r="I2228" s="102"/>
      <c r="J2228" s="445"/>
      <c r="K2228" s="258">
        <f>ROUND(SUMIF('VGT-Bewegungsdaten'!B:B,A2228,'VGT-Bewegungsdaten'!D:D),3)</f>
        <v>0</v>
      </c>
      <c r="L2228" s="259">
        <f>ROUND(SUMIF('VGT-Bewegungsdaten'!B:B,$A2228,'VGT-Bewegungsdaten'!E:E),5)</f>
        <v>0</v>
      </c>
      <c r="N2228" s="298" t="s">
        <v>4918</v>
      </c>
      <c r="O2228" s="298" t="s">
        <v>4925</v>
      </c>
      <c r="P2228" s="261">
        <f>ROUND(SUMIF('AV-Bewegungsdaten'!B:B,A2228,'AV-Bewegungsdaten'!D:D),3)</f>
        <v>0</v>
      </c>
      <c r="Q2228" s="259">
        <f>ROUND(SUMIF('AV-Bewegungsdaten'!B:B,$A2228,'AV-Bewegungsdaten'!E:E),5)</f>
        <v>0</v>
      </c>
      <c r="S2228" s="444"/>
      <c r="T2228" s="444"/>
      <c r="U2228" s="261">
        <f>ROUND(SUMIF('DV-Bewegungsdaten'!B:B,A2228,'DV-Bewegungsdaten'!D:D),3)</f>
        <v>0</v>
      </c>
      <c r="V2228" s="259">
        <f>ROUND(SUMIF('DV-Bewegungsdaten'!B:B,A2228,'DV-Bewegungsdaten'!E:E),5)</f>
        <v>0</v>
      </c>
      <c r="X2228" s="444"/>
      <c r="Y2228" s="444"/>
      <c r="AK2228" s="305"/>
    </row>
    <row r="2229" spans="1:37" ht="15" customHeight="1" x14ac:dyDescent="0.25">
      <c r="A2229" s="103" t="s">
        <v>4390</v>
      </c>
      <c r="B2229" s="101" t="s">
        <v>2068</v>
      </c>
      <c r="C2229" s="101" t="s">
        <v>3993</v>
      </c>
      <c r="D2229" s="101" t="s">
        <v>4198</v>
      </c>
      <c r="E2229" s="101" t="s">
        <v>4040</v>
      </c>
      <c r="F2229" s="102">
        <v>12.370000000000001</v>
      </c>
      <c r="G2229" s="102">
        <v>12.57</v>
      </c>
      <c r="H2229" s="102">
        <v>9.9</v>
      </c>
      <c r="I2229" s="102"/>
      <c r="J2229" s="445"/>
      <c r="K2229" s="258">
        <f>ROUND(SUMIF('VGT-Bewegungsdaten'!B:B,A2229,'VGT-Bewegungsdaten'!D:D),3)</f>
        <v>0</v>
      </c>
      <c r="L2229" s="259">
        <f>ROUND(SUMIF('VGT-Bewegungsdaten'!B:B,$A2229,'VGT-Bewegungsdaten'!E:E),5)</f>
        <v>0</v>
      </c>
      <c r="N2229" s="298" t="s">
        <v>4918</v>
      </c>
      <c r="O2229" s="298" t="s">
        <v>4925</v>
      </c>
      <c r="P2229" s="261">
        <f>ROUND(SUMIF('AV-Bewegungsdaten'!B:B,A2229,'AV-Bewegungsdaten'!D:D),3)</f>
        <v>0</v>
      </c>
      <c r="Q2229" s="259">
        <f>ROUND(SUMIF('AV-Bewegungsdaten'!B:B,$A2229,'AV-Bewegungsdaten'!E:E),5)</f>
        <v>0</v>
      </c>
      <c r="S2229" s="444"/>
      <c r="T2229" s="444"/>
      <c r="U2229" s="261">
        <f>ROUND(SUMIF('DV-Bewegungsdaten'!B:B,A2229,'DV-Bewegungsdaten'!D:D),3)</f>
        <v>0</v>
      </c>
      <c r="V2229" s="259">
        <f>ROUND(SUMIF('DV-Bewegungsdaten'!B:B,A2229,'DV-Bewegungsdaten'!E:E),5)</f>
        <v>0</v>
      </c>
      <c r="X2229" s="444"/>
      <c r="Y2229" s="444"/>
      <c r="AK2229" s="305"/>
    </row>
    <row r="2230" spans="1:37" ht="15" customHeight="1" x14ac:dyDescent="0.25">
      <c r="A2230" s="103" t="s">
        <v>742</v>
      </c>
      <c r="B2230" s="101" t="s">
        <v>2068</v>
      </c>
      <c r="C2230" s="101" t="s">
        <v>3993</v>
      </c>
      <c r="D2230" s="101" t="s">
        <v>1962</v>
      </c>
      <c r="E2230" s="101" t="s">
        <v>2443</v>
      </c>
      <c r="F2230" s="102">
        <v>10.46</v>
      </c>
      <c r="G2230" s="102">
        <v>10.66</v>
      </c>
      <c r="H2230" s="102">
        <v>8.3699999999999992</v>
      </c>
      <c r="I2230" s="102"/>
      <c r="J2230" s="445"/>
      <c r="K2230" s="258">
        <f>ROUND(SUMIF('VGT-Bewegungsdaten'!B:B,A2230,'VGT-Bewegungsdaten'!D:D),3)</f>
        <v>0</v>
      </c>
      <c r="L2230" s="259">
        <f>ROUND(SUMIF('VGT-Bewegungsdaten'!B:B,$A2230,'VGT-Bewegungsdaten'!E:E),5)</f>
        <v>0</v>
      </c>
      <c r="N2230" s="298" t="s">
        <v>4918</v>
      </c>
      <c r="O2230" s="298" t="s">
        <v>4925</v>
      </c>
      <c r="P2230" s="261">
        <f>ROUND(SUMIF('AV-Bewegungsdaten'!B:B,A2230,'AV-Bewegungsdaten'!D:D),3)</f>
        <v>0</v>
      </c>
      <c r="Q2230" s="259">
        <f>ROUND(SUMIF('AV-Bewegungsdaten'!B:B,$A2230,'AV-Bewegungsdaten'!E:E),5)</f>
        <v>0</v>
      </c>
      <c r="S2230" s="444"/>
      <c r="T2230" s="444"/>
      <c r="U2230" s="261">
        <f>ROUND(SUMIF('DV-Bewegungsdaten'!B:B,A2230,'DV-Bewegungsdaten'!D:D),3)</f>
        <v>0</v>
      </c>
      <c r="V2230" s="259">
        <f>ROUND(SUMIF('DV-Bewegungsdaten'!B:B,A2230,'DV-Bewegungsdaten'!E:E),5)</f>
        <v>0</v>
      </c>
      <c r="X2230" s="444"/>
      <c r="Y2230" s="444"/>
      <c r="AK2230" s="305"/>
    </row>
    <row r="2231" spans="1:37" ht="15" customHeight="1" x14ac:dyDescent="0.25">
      <c r="A2231" s="103" t="s">
        <v>743</v>
      </c>
      <c r="B2231" s="101" t="s">
        <v>2068</v>
      </c>
      <c r="C2231" s="101" t="s">
        <v>3993</v>
      </c>
      <c r="D2231" s="101" t="s">
        <v>1964</v>
      </c>
      <c r="E2231" s="101" t="s">
        <v>2446</v>
      </c>
      <c r="F2231" s="102">
        <v>12.46</v>
      </c>
      <c r="G2231" s="102">
        <v>12.66</v>
      </c>
      <c r="H2231" s="102">
        <v>9.9700000000000006</v>
      </c>
      <c r="I2231" s="102"/>
      <c r="J2231" s="445"/>
      <c r="K2231" s="258">
        <f>ROUND(SUMIF('VGT-Bewegungsdaten'!B:B,A2231,'VGT-Bewegungsdaten'!D:D),3)</f>
        <v>0</v>
      </c>
      <c r="L2231" s="259">
        <f>ROUND(SUMIF('VGT-Bewegungsdaten'!B:B,$A2231,'VGT-Bewegungsdaten'!E:E),5)</f>
        <v>0</v>
      </c>
      <c r="N2231" s="298" t="s">
        <v>4918</v>
      </c>
      <c r="O2231" s="298" t="s">
        <v>4925</v>
      </c>
      <c r="P2231" s="261">
        <f>ROUND(SUMIF('AV-Bewegungsdaten'!B:B,A2231,'AV-Bewegungsdaten'!D:D),3)</f>
        <v>0</v>
      </c>
      <c r="Q2231" s="259">
        <f>ROUND(SUMIF('AV-Bewegungsdaten'!B:B,$A2231,'AV-Bewegungsdaten'!E:E),5)</f>
        <v>0</v>
      </c>
      <c r="S2231" s="444"/>
      <c r="T2231" s="444"/>
      <c r="U2231" s="261">
        <f>ROUND(SUMIF('DV-Bewegungsdaten'!B:B,A2231,'DV-Bewegungsdaten'!D:D),3)</f>
        <v>0</v>
      </c>
      <c r="V2231" s="259">
        <f>ROUND(SUMIF('DV-Bewegungsdaten'!B:B,A2231,'DV-Bewegungsdaten'!E:E),5)</f>
        <v>0</v>
      </c>
      <c r="X2231" s="444"/>
      <c r="Y2231" s="444"/>
      <c r="AK2231" s="305"/>
    </row>
    <row r="2232" spans="1:37" ht="15" customHeight="1" x14ac:dyDescent="0.25">
      <c r="A2232" s="103" t="s">
        <v>744</v>
      </c>
      <c r="B2232" s="101" t="s">
        <v>2068</v>
      </c>
      <c r="C2232" s="101" t="s">
        <v>3993</v>
      </c>
      <c r="D2232" s="101" t="s">
        <v>1966</v>
      </c>
      <c r="E2232" s="101" t="s">
        <v>1533</v>
      </c>
      <c r="F2232" s="102">
        <v>13.46</v>
      </c>
      <c r="G2232" s="102">
        <v>13.66</v>
      </c>
      <c r="H2232" s="102">
        <v>10.77</v>
      </c>
      <c r="I2232" s="102"/>
      <c r="J2232" s="445"/>
      <c r="K2232" s="258">
        <f>ROUND(SUMIF('VGT-Bewegungsdaten'!B:B,A2232,'VGT-Bewegungsdaten'!D:D),3)</f>
        <v>0</v>
      </c>
      <c r="L2232" s="259">
        <f>ROUND(SUMIF('VGT-Bewegungsdaten'!B:B,$A2232,'VGT-Bewegungsdaten'!E:E),5)</f>
        <v>0</v>
      </c>
      <c r="N2232" s="298" t="s">
        <v>4918</v>
      </c>
      <c r="O2232" s="298" t="s">
        <v>4925</v>
      </c>
      <c r="P2232" s="261">
        <f>ROUND(SUMIF('AV-Bewegungsdaten'!B:B,A2232,'AV-Bewegungsdaten'!D:D),3)</f>
        <v>0</v>
      </c>
      <c r="Q2232" s="259">
        <f>ROUND(SUMIF('AV-Bewegungsdaten'!B:B,$A2232,'AV-Bewegungsdaten'!E:E),5)</f>
        <v>0</v>
      </c>
      <c r="S2232" s="444"/>
      <c r="T2232" s="444"/>
      <c r="U2232" s="261">
        <f>ROUND(SUMIF('DV-Bewegungsdaten'!B:B,A2232,'DV-Bewegungsdaten'!D:D),3)</f>
        <v>0</v>
      </c>
      <c r="V2232" s="259">
        <f>ROUND(SUMIF('DV-Bewegungsdaten'!B:B,A2232,'DV-Bewegungsdaten'!E:E),5)</f>
        <v>0</v>
      </c>
      <c r="X2232" s="444"/>
      <c r="Y2232" s="444"/>
      <c r="AK2232" s="305"/>
    </row>
    <row r="2233" spans="1:37" ht="15" customHeight="1" x14ac:dyDescent="0.25">
      <c r="A2233" s="103" t="s">
        <v>745</v>
      </c>
      <c r="B2233" s="101" t="s">
        <v>2068</v>
      </c>
      <c r="C2233" s="101" t="s">
        <v>3993</v>
      </c>
      <c r="D2233" s="101" t="s">
        <v>1968</v>
      </c>
      <c r="E2233" s="101" t="s">
        <v>1536</v>
      </c>
      <c r="F2233" s="102">
        <v>13.46</v>
      </c>
      <c r="G2233" s="102">
        <v>13.66</v>
      </c>
      <c r="H2233" s="102">
        <v>10.77</v>
      </c>
      <c r="I2233" s="102"/>
      <c r="J2233" s="445"/>
      <c r="K2233" s="258">
        <f>ROUND(SUMIF('VGT-Bewegungsdaten'!B:B,A2233,'VGT-Bewegungsdaten'!D:D),3)</f>
        <v>0</v>
      </c>
      <c r="L2233" s="259">
        <f>ROUND(SUMIF('VGT-Bewegungsdaten'!B:B,$A2233,'VGT-Bewegungsdaten'!E:E),5)</f>
        <v>0</v>
      </c>
      <c r="N2233" s="298" t="s">
        <v>4918</v>
      </c>
      <c r="O2233" s="298" t="s">
        <v>4925</v>
      </c>
      <c r="P2233" s="261">
        <f>ROUND(SUMIF('AV-Bewegungsdaten'!B:B,A2233,'AV-Bewegungsdaten'!D:D),3)</f>
        <v>0</v>
      </c>
      <c r="Q2233" s="259">
        <f>ROUND(SUMIF('AV-Bewegungsdaten'!B:B,$A2233,'AV-Bewegungsdaten'!E:E),5)</f>
        <v>0</v>
      </c>
      <c r="S2233" s="444"/>
      <c r="T2233" s="444"/>
      <c r="U2233" s="261">
        <f>ROUND(SUMIF('DV-Bewegungsdaten'!B:B,A2233,'DV-Bewegungsdaten'!D:D),3)</f>
        <v>0</v>
      </c>
      <c r="V2233" s="259">
        <f>ROUND(SUMIF('DV-Bewegungsdaten'!B:B,A2233,'DV-Bewegungsdaten'!E:E),5)</f>
        <v>0</v>
      </c>
      <c r="X2233" s="444"/>
      <c r="Y2233" s="444"/>
      <c r="AK2233" s="305"/>
    </row>
    <row r="2234" spans="1:37" ht="15" customHeight="1" x14ac:dyDescent="0.25">
      <c r="A2234" s="103" t="s">
        <v>2884</v>
      </c>
      <c r="B2234" s="101" t="s">
        <v>2068</v>
      </c>
      <c r="C2234" s="101" t="s">
        <v>3993</v>
      </c>
      <c r="D2234" s="101" t="s">
        <v>2695</v>
      </c>
      <c r="E2234" s="101" t="s">
        <v>2536</v>
      </c>
      <c r="F2234" s="102">
        <v>13.430000000000001</v>
      </c>
      <c r="G2234" s="102">
        <v>13.63</v>
      </c>
      <c r="H2234" s="102">
        <v>10.74</v>
      </c>
      <c r="I2234" s="102"/>
      <c r="J2234" s="445"/>
      <c r="K2234" s="258">
        <f>ROUND(SUMIF('VGT-Bewegungsdaten'!B:B,A2234,'VGT-Bewegungsdaten'!D:D),3)</f>
        <v>0</v>
      </c>
      <c r="L2234" s="259">
        <f>ROUND(SUMIF('VGT-Bewegungsdaten'!B:B,$A2234,'VGT-Bewegungsdaten'!E:E),5)</f>
        <v>0</v>
      </c>
      <c r="N2234" s="298" t="s">
        <v>4918</v>
      </c>
      <c r="O2234" s="298" t="s">
        <v>4925</v>
      </c>
      <c r="P2234" s="261">
        <f>ROUND(SUMIF('AV-Bewegungsdaten'!B:B,A2234,'AV-Bewegungsdaten'!D:D),3)</f>
        <v>0</v>
      </c>
      <c r="Q2234" s="259">
        <f>ROUND(SUMIF('AV-Bewegungsdaten'!B:B,$A2234,'AV-Bewegungsdaten'!E:E),5)</f>
        <v>0</v>
      </c>
      <c r="S2234" s="444"/>
      <c r="T2234" s="444"/>
      <c r="U2234" s="261">
        <f>ROUND(SUMIF('DV-Bewegungsdaten'!B:B,A2234,'DV-Bewegungsdaten'!D:D),3)</f>
        <v>0</v>
      </c>
      <c r="V2234" s="259">
        <f>ROUND(SUMIF('DV-Bewegungsdaten'!B:B,A2234,'DV-Bewegungsdaten'!E:E),5)</f>
        <v>0</v>
      </c>
      <c r="X2234" s="444"/>
      <c r="Y2234" s="444"/>
      <c r="AK2234" s="305"/>
    </row>
    <row r="2235" spans="1:37" ht="15" customHeight="1" x14ac:dyDescent="0.25">
      <c r="A2235" s="103" t="s">
        <v>3627</v>
      </c>
      <c r="B2235" s="101" t="s">
        <v>2068</v>
      </c>
      <c r="C2235" s="101" t="s">
        <v>3993</v>
      </c>
      <c r="D2235" s="101" t="s">
        <v>3438</v>
      </c>
      <c r="E2235" s="101" t="s">
        <v>3279</v>
      </c>
      <c r="F2235" s="102">
        <v>13.4</v>
      </c>
      <c r="G2235" s="102">
        <v>13.6</v>
      </c>
      <c r="H2235" s="102">
        <v>10.72</v>
      </c>
      <c r="I2235" s="102"/>
      <c r="J2235" s="445"/>
      <c r="K2235" s="258">
        <f>ROUND(SUMIF('VGT-Bewegungsdaten'!B:B,A2235,'VGT-Bewegungsdaten'!D:D),3)</f>
        <v>0</v>
      </c>
      <c r="L2235" s="259">
        <f>ROUND(SUMIF('VGT-Bewegungsdaten'!B:B,$A2235,'VGT-Bewegungsdaten'!E:E),5)</f>
        <v>0</v>
      </c>
      <c r="N2235" s="298" t="s">
        <v>4918</v>
      </c>
      <c r="O2235" s="298" t="s">
        <v>4925</v>
      </c>
      <c r="P2235" s="261">
        <f>ROUND(SUMIF('AV-Bewegungsdaten'!B:B,A2235,'AV-Bewegungsdaten'!D:D),3)</f>
        <v>0</v>
      </c>
      <c r="Q2235" s="259">
        <f>ROUND(SUMIF('AV-Bewegungsdaten'!B:B,$A2235,'AV-Bewegungsdaten'!E:E),5)</f>
        <v>0</v>
      </c>
      <c r="S2235" s="444"/>
      <c r="T2235" s="444"/>
      <c r="U2235" s="261">
        <f>ROUND(SUMIF('DV-Bewegungsdaten'!B:B,A2235,'DV-Bewegungsdaten'!D:D),3)</f>
        <v>0</v>
      </c>
      <c r="V2235" s="259">
        <f>ROUND(SUMIF('DV-Bewegungsdaten'!B:B,A2235,'DV-Bewegungsdaten'!E:E),5)</f>
        <v>0</v>
      </c>
      <c r="X2235" s="444"/>
      <c r="Y2235" s="444"/>
      <c r="AK2235" s="305"/>
    </row>
    <row r="2236" spans="1:37" ht="15" customHeight="1" x14ac:dyDescent="0.25">
      <c r="A2236" s="103" t="s">
        <v>4391</v>
      </c>
      <c r="B2236" s="101" t="s">
        <v>2068</v>
      </c>
      <c r="C2236" s="101" t="s">
        <v>3993</v>
      </c>
      <c r="D2236" s="101" t="s">
        <v>4200</v>
      </c>
      <c r="E2236" s="101" t="s">
        <v>4040</v>
      </c>
      <c r="F2236" s="102">
        <v>13.370000000000001</v>
      </c>
      <c r="G2236" s="102">
        <v>13.57</v>
      </c>
      <c r="H2236" s="102">
        <v>10.7</v>
      </c>
      <c r="I2236" s="102"/>
      <c r="J2236" s="445"/>
      <c r="K2236" s="258">
        <f>ROUND(SUMIF('VGT-Bewegungsdaten'!B:B,A2236,'VGT-Bewegungsdaten'!D:D),3)</f>
        <v>0</v>
      </c>
      <c r="L2236" s="259">
        <f>ROUND(SUMIF('VGT-Bewegungsdaten'!B:B,$A2236,'VGT-Bewegungsdaten'!E:E),5)</f>
        <v>0</v>
      </c>
      <c r="N2236" s="298" t="s">
        <v>4918</v>
      </c>
      <c r="O2236" s="298" t="s">
        <v>4925</v>
      </c>
      <c r="P2236" s="261">
        <f>ROUND(SUMIF('AV-Bewegungsdaten'!B:B,A2236,'AV-Bewegungsdaten'!D:D),3)</f>
        <v>0</v>
      </c>
      <c r="Q2236" s="259">
        <f>ROUND(SUMIF('AV-Bewegungsdaten'!B:B,$A2236,'AV-Bewegungsdaten'!E:E),5)</f>
        <v>0</v>
      </c>
      <c r="S2236" s="444"/>
      <c r="T2236" s="444"/>
      <c r="U2236" s="261">
        <f>ROUND(SUMIF('DV-Bewegungsdaten'!B:B,A2236,'DV-Bewegungsdaten'!D:D),3)</f>
        <v>0</v>
      </c>
      <c r="V2236" s="259">
        <f>ROUND(SUMIF('DV-Bewegungsdaten'!B:B,A2236,'DV-Bewegungsdaten'!E:E),5)</f>
        <v>0</v>
      </c>
      <c r="X2236" s="444"/>
      <c r="Y2236" s="444"/>
      <c r="AK2236" s="305"/>
    </row>
    <row r="2237" spans="1:37" ht="15" customHeight="1" x14ac:dyDescent="0.25">
      <c r="A2237" s="103" t="s">
        <v>7114</v>
      </c>
      <c r="B2237" s="101" t="s">
        <v>2068</v>
      </c>
      <c r="C2237" s="101" t="s">
        <v>3993</v>
      </c>
      <c r="D2237" s="101" t="s">
        <v>7094</v>
      </c>
      <c r="E2237" s="101" t="s">
        <v>6372</v>
      </c>
      <c r="F2237" s="102">
        <v>13.23</v>
      </c>
      <c r="G2237" s="102">
        <v>13.43</v>
      </c>
      <c r="H2237" s="102">
        <v>10.58</v>
      </c>
      <c r="I2237" s="102"/>
      <c r="J2237" s="445"/>
      <c r="K2237" s="258">
        <f>ROUND(SUMIF('VGT-Bewegungsdaten'!B:B,A2237,'VGT-Bewegungsdaten'!D:D),3)</f>
        <v>0</v>
      </c>
      <c r="L2237" s="259">
        <f>ROUND(SUMIF('VGT-Bewegungsdaten'!B:B,$A2237,'VGT-Bewegungsdaten'!E:E),5)</f>
        <v>0</v>
      </c>
      <c r="N2237" s="298" t="s">
        <v>4918</v>
      </c>
      <c r="O2237" s="298" t="s">
        <v>4925</v>
      </c>
      <c r="P2237" s="261">
        <f>ROUND(SUMIF('AV-Bewegungsdaten'!B:B,A2237,'AV-Bewegungsdaten'!D:D),3)</f>
        <v>0</v>
      </c>
      <c r="Q2237" s="259">
        <f>ROUND(SUMIF('AV-Bewegungsdaten'!B:B,$A2237,'AV-Bewegungsdaten'!E:E),5)</f>
        <v>0</v>
      </c>
      <c r="S2237" s="444"/>
      <c r="T2237" s="444"/>
      <c r="U2237" s="261">
        <f>ROUND(SUMIF('DV-Bewegungsdaten'!B:B,A2237,'DV-Bewegungsdaten'!D:D),3)</f>
        <v>0</v>
      </c>
      <c r="V2237" s="259">
        <f>ROUND(SUMIF('DV-Bewegungsdaten'!B:B,A2237,'DV-Bewegungsdaten'!E:E),5)</f>
        <v>0</v>
      </c>
      <c r="X2237" s="444"/>
      <c r="Y2237" s="444"/>
      <c r="AK2237" s="305"/>
    </row>
    <row r="2238" spans="1:37" ht="15" customHeight="1" x14ac:dyDescent="0.25">
      <c r="A2238" s="103" t="s">
        <v>2289</v>
      </c>
      <c r="B2238" s="101" t="s">
        <v>2068</v>
      </c>
      <c r="C2238" s="101" t="s">
        <v>3993</v>
      </c>
      <c r="D2238" s="101" t="s">
        <v>2462</v>
      </c>
      <c r="E2238" s="101" t="s">
        <v>2443</v>
      </c>
      <c r="F2238" s="102">
        <v>15.46</v>
      </c>
      <c r="G2238" s="102">
        <v>15.66</v>
      </c>
      <c r="H2238" s="102">
        <v>12.37</v>
      </c>
      <c r="I2238" s="102"/>
      <c r="J2238" s="445"/>
      <c r="K2238" s="258">
        <f>ROUND(SUMIF('VGT-Bewegungsdaten'!B:B,A2238,'VGT-Bewegungsdaten'!D:D),3)</f>
        <v>0</v>
      </c>
      <c r="L2238" s="259">
        <f>ROUND(SUMIF('VGT-Bewegungsdaten'!B:B,$A2238,'VGT-Bewegungsdaten'!E:E),5)</f>
        <v>0</v>
      </c>
      <c r="N2238" s="298" t="s">
        <v>4918</v>
      </c>
      <c r="O2238" s="298" t="s">
        <v>4925</v>
      </c>
      <c r="P2238" s="261">
        <f>ROUND(SUMIF('AV-Bewegungsdaten'!B:B,A2238,'AV-Bewegungsdaten'!D:D),3)</f>
        <v>0</v>
      </c>
      <c r="Q2238" s="259">
        <f>ROUND(SUMIF('AV-Bewegungsdaten'!B:B,$A2238,'AV-Bewegungsdaten'!E:E),5)</f>
        <v>0</v>
      </c>
      <c r="S2238" s="444"/>
      <c r="T2238" s="444"/>
      <c r="U2238" s="261">
        <f>ROUND(SUMIF('DV-Bewegungsdaten'!B:B,A2238,'DV-Bewegungsdaten'!D:D),3)</f>
        <v>0</v>
      </c>
      <c r="V2238" s="259">
        <f>ROUND(SUMIF('DV-Bewegungsdaten'!B:B,A2238,'DV-Bewegungsdaten'!E:E),5)</f>
        <v>0</v>
      </c>
      <c r="X2238" s="444"/>
      <c r="Y2238" s="444"/>
      <c r="AK2238" s="305"/>
    </row>
    <row r="2239" spans="1:37" ht="15" customHeight="1" x14ac:dyDescent="0.25">
      <c r="A2239" s="103" t="s">
        <v>2290</v>
      </c>
      <c r="B2239" s="101" t="s">
        <v>2068</v>
      </c>
      <c r="C2239" s="101" t="s">
        <v>3993</v>
      </c>
      <c r="D2239" s="101" t="s">
        <v>668</v>
      </c>
      <c r="E2239" s="101" t="s">
        <v>2446</v>
      </c>
      <c r="F2239" s="102">
        <v>17.46</v>
      </c>
      <c r="G2239" s="102">
        <v>17.66</v>
      </c>
      <c r="H2239" s="102">
        <v>13.97</v>
      </c>
      <c r="I2239" s="102"/>
      <c r="J2239" s="445"/>
      <c r="K2239" s="258">
        <f>ROUND(SUMIF('VGT-Bewegungsdaten'!B:B,A2239,'VGT-Bewegungsdaten'!D:D),3)</f>
        <v>0</v>
      </c>
      <c r="L2239" s="259">
        <f>ROUND(SUMIF('VGT-Bewegungsdaten'!B:B,$A2239,'VGT-Bewegungsdaten'!E:E),5)</f>
        <v>0</v>
      </c>
      <c r="N2239" s="298" t="s">
        <v>4918</v>
      </c>
      <c r="O2239" s="298" t="s">
        <v>4925</v>
      </c>
      <c r="P2239" s="261">
        <f>ROUND(SUMIF('AV-Bewegungsdaten'!B:B,A2239,'AV-Bewegungsdaten'!D:D),3)</f>
        <v>0</v>
      </c>
      <c r="Q2239" s="259">
        <f>ROUND(SUMIF('AV-Bewegungsdaten'!B:B,$A2239,'AV-Bewegungsdaten'!E:E),5)</f>
        <v>0</v>
      </c>
      <c r="S2239" s="444"/>
      <c r="T2239" s="444"/>
      <c r="U2239" s="261">
        <f>ROUND(SUMIF('DV-Bewegungsdaten'!B:B,A2239,'DV-Bewegungsdaten'!D:D),3)</f>
        <v>0</v>
      </c>
      <c r="V2239" s="259">
        <f>ROUND(SUMIF('DV-Bewegungsdaten'!B:B,A2239,'DV-Bewegungsdaten'!E:E),5)</f>
        <v>0</v>
      </c>
      <c r="X2239" s="444"/>
      <c r="Y2239" s="444"/>
      <c r="AK2239" s="305"/>
    </row>
    <row r="2240" spans="1:37" ht="15" customHeight="1" x14ac:dyDescent="0.25">
      <c r="A2240" s="103" t="s">
        <v>746</v>
      </c>
      <c r="B2240" s="101" t="s">
        <v>2068</v>
      </c>
      <c r="C2240" s="101" t="s">
        <v>3993</v>
      </c>
      <c r="D2240" s="101" t="s">
        <v>1970</v>
      </c>
      <c r="E2240" s="101" t="s">
        <v>1533</v>
      </c>
      <c r="F2240" s="102">
        <v>18.46</v>
      </c>
      <c r="G2240" s="102">
        <v>18.66</v>
      </c>
      <c r="H2240" s="102">
        <v>14.77</v>
      </c>
      <c r="I2240" s="102"/>
      <c r="J2240" s="445"/>
      <c r="K2240" s="258">
        <f>ROUND(SUMIF('VGT-Bewegungsdaten'!B:B,A2240,'VGT-Bewegungsdaten'!D:D),3)</f>
        <v>0</v>
      </c>
      <c r="L2240" s="259">
        <f>ROUND(SUMIF('VGT-Bewegungsdaten'!B:B,$A2240,'VGT-Bewegungsdaten'!E:E),5)</f>
        <v>0</v>
      </c>
      <c r="N2240" s="298" t="s">
        <v>4918</v>
      </c>
      <c r="O2240" s="298" t="s">
        <v>4925</v>
      </c>
      <c r="P2240" s="261">
        <f>ROUND(SUMIF('AV-Bewegungsdaten'!B:B,A2240,'AV-Bewegungsdaten'!D:D),3)</f>
        <v>0</v>
      </c>
      <c r="Q2240" s="259">
        <f>ROUND(SUMIF('AV-Bewegungsdaten'!B:B,$A2240,'AV-Bewegungsdaten'!E:E),5)</f>
        <v>0</v>
      </c>
      <c r="S2240" s="444"/>
      <c r="T2240" s="444"/>
      <c r="U2240" s="261">
        <f>ROUND(SUMIF('DV-Bewegungsdaten'!B:B,A2240,'DV-Bewegungsdaten'!D:D),3)</f>
        <v>0</v>
      </c>
      <c r="V2240" s="259">
        <f>ROUND(SUMIF('DV-Bewegungsdaten'!B:B,A2240,'DV-Bewegungsdaten'!E:E),5)</f>
        <v>0</v>
      </c>
      <c r="X2240" s="444"/>
      <c r="Y2240" s="444"/>
      <c r="AK2240" s="305"/>
    </row>
    <row r="2241" spans="1:37" ht="15" customHeight="1" x14ac:dyDescent="0.25">
      <c r="A2241" s="103" t="s">
        <v>747</v>
      </c>
      <c r="B2241" s="101" t="s">
        <v>2068</v>
      </c>
      <c r="C2241" s="101" t="s">
        <v>3993</v>
      </c>
      <c r="D2241" s="101" t="s">
        <v>1972</v>
      </c>
      <c r="E2241" s="101" t="s">
        <v>1536</v>
      </c>
      <c r="F2241" s="102">
        <v>18.46</v>
      </c>
      <c r="G2241" s="102">
        <v>18.66</v>
      </c>
      <c r="H2241" s="102">
        <v>14.77</v>
      </c>
      <c r="I2241" s="102"/>
      <c r="J2241" s="445"/>
      <c r="K2241" s="258">
        <f>ROUND(SUMIF('VGT-Bewegungsdaten'!B:B,A2241,'VGT-Bewegungsdaten'!D:D),3)</f>
        <v>0</v>
      </c>
      <c r="L2241" s="259">
        <f>ROUND(SUMIF('VGT-Bewegungsdaten'!B:B,$A2241,'VGT-Bewegungsdaten'!E:E),5)</f>
        <v>0</v>
      </c>
      <c r="N2241" s="298" t="s">
        <v>4918</v>
      </c>
      <c r="O2241" s="298" t="s">
        <v>4925</v>
      </c>
      <c r="P2241" s="261">
        <f>ROUND(SUMIF('AV-Bewegungsdaten'!B:B,A2241,'AV-Bewegungsdaten'!D:D),3)</f>
        <v>0</v>
      </c>
      <c r="Q2241" s="259">
        <f>ROUND(SUMIF('AV-Bewegungsdaten'!B:B,$A2241,'AV-Bewegungsdaten'!E:E),5)</f>
        <v>0</v>
      </c>
      <c r="S2241" s="444"/>
      <c r="T2241" s="444"/>
      <c r="U2241" s="261">
        <f>ROUND(SUMIF('DV-Bewegungsdaten'!B:B,A2241,'DV-Bewegungsdaten'!D:D),3)</f>
        <v>0</v>
      </c>
      <c r="V2241" s="259">
        <f>ROUND(SUMIF('DV-Bewegungsdaten'!B:B,A2241,'DV-Bewegungsdaten'!E:E),5)</f>
        <v>0</v>
      </c>
      <c r="X2241" s="444"/>
      <c r="Y2241" s="444"/>
      <c r="AK2241" s="305"/>
    </row>
    <row r="2242" spans="1:37" ht="15" customHeight="1" x14ac:dyDescent="0.25">
      <c r="A2242" s="103" t="s">
        <v>2885</v>
      </c>
      <c r="B2242" s="101" t="s">
        <v>2068</v>
      </c>
      <c r="C2242" s="101" t="s">
        <v>3993</v>
      </c>
      <c r="D2242" s="101" t="s">
        <v>2697</v>
      </c>
      <c r="E2242" s="101" t="s">
        <v>2536</v>
      </c>
      <c r="F2242" s="102">
        <v>18.43</v>
      </c>
      <c r="G2242" s="102">
        <v>18.63</v>
      </c>
      <c r="H2242" s="102">
        <v>14.74</v>
      </c>
      <c r="I2242" s="102"/>
      <c r="J2242" s="445"/>
      <c r="K2242" s="258">
        <f>ROUND(SUMIF('VGT-Bewegungsdaten'!B:B,A2242,'VGT-Bewegungsdaten'!D:D),3)</f>
        <v>0</v>
      </c>
      <c r="L2242" s="259">
        <f>ROUND(SUMIF('VGT-Bewegungsdaten'!B:B,$A2242,'VGT-Bewegungsdaten'!E:E),5)</f>
        <v>0</v>
      </c>
      <c r="N2242" s="298" t="s">
        <v>4918</v>
      </c>
      <c r="O2242" s="298" t="s">
        <v>4925</v>
      </c>
      <c r="P2242" s="261">
        <f>ROUND(SUMIF('AV-Bewegungsdaten'!B:B,A2242,'AV-Bewegungsdaten'!D:D),3)</f>
        <v>0</v>
      </c>
      <c r="Q2242" s="259">
        <f>ROUND(SUMIF('AV-Bewegungsdaten'!B:B,$A2242,'AV-Bewegungsdaten'!E:E),5)</f>
        <v>0</v>
      </c>
      <c r="S2242" s="444"/>
      <c r="T2242" s="444"/>
      <c r="U2242" s="261">
        <f>ROUND(SUMIF('DV-Bewegungsdaten'!B:B,A2242,'DV-Bewegungsdaten'!D:D),3)</f>
        <v>0</v>
      </c>
      <c r="V2242" s="259">
        <f>ROUND(SUMIF('DV-Bewegungsdaten'!B:B,A2242,'DV-Bewegungsdaten'!E:E),5)</f>
        <v>0</v>
      </c>
      <c r="X2242" s="444"/>
      <c r="Y2242" s="444"/>
      <c r="AK2242" s="305"/>
    </row>
    <row r="2243" spans="1:37" ht="15" customHeight="1" x14ac:dyDescent="0.25">
      <c r="A2243" s="103" t="s">
        <v>3628</v>
      </c>
      <c r="B2243" s="101" t="s">
        <v>2068</v>
      </c>
      <c r="C2243" s="101" t="s">
        <v>3993</v>
      </c>
      <c r="D2243" s="101" t="s">
        <v>3440</v>
      </c>
      <c r="E2243" s="101" t="s">
        <v>3279</v>
      </c>
      <c r="F2243" s="102">
        <v>18.399999999999999</v>
      </c>
      <c r="G2243" s="102">
        <v>18.599999999999998</v>
      </c>
      <c r="H2243" s="102">
        <v>14.72</v>
      </c>
      <c r="I2243" s="102"/>
      <c r="J2243" s="445"/>
      <c r="K2243" s="258">
        <f>ROUND(SUMIF('VGT-Bewegungsdaten'!B:B,A2243,'VGT-Bewegungsdaten'!D:D),3)</f>
        <v>0</v>
      </c>
      <c r="L2243" s="259">
        <f>ROUND(SUMIF('VGT-Bewegungsdaten'!B:B,$A2243,'VGT-Bewegungsdaten'!E:E),5)</f>
        <v>0</v>
      </c>
      <c r="N2243" s="298" t="s">
        <v>4918</v>
      </c>
      <c r="O2243" s="298" t="s">
        <v>4925</v>
      </c>
      <c r="P2243" s="261">
        <f>ROUND(SUMIF('AV-Bewegungsdaten'!B:B,A2243,'AV-Bewegungsdaten'!D:D),3)</f>
        <v>0</v>
      </c>
      <c r="Q2243" s="259">
        <f>ROUND(SUMIF('AV-Bewegungsdaten'!B:B,$A2243,'AV-Bewegungsdaten'!E:E),5)</f>
        <v>0</v>
      </c>
      <c r="S2243" s="444"/>
      <c r="T2243" s="444"/>
      <c r="U2243" s="261">
        <f>ROUND(SUMIF('DV-Bewegungsdaten'!B:B,A2243,'DV-Bewegungsdaten'!D:D),3)</f>
        <v>0</v>
      </c>
      <c r="V2243" s="259">
        <f>ROUND(SUMIF('DV-Bewegungsdaten'!B:B,A2243,'DV-Bewegungsdaten'!E:E),5)</f>
        <v>0</v>
      </c>
      <c r="X2243" s="444"/>
      <c r="Y2243" s="444"/>
      <c r="AK2243" s="305"/>
    </row>
    <row r="2244" spans="1:37" ht="15" customHeight="1" x14ac:dyDescent="0.25">
      <c r="A2244" s="103" t="s">
        <v>4392</v>
      </c>
      <c r="B2244" s="101" t="s">
        <v>2068</v>
      </c>
      <c r="C2244" s="101" t="s">
        <v>3993</v>
      </c>
      <c r="D2244" s="101" t="s">
        <v>4202</v>
      </c>
      <c r="E2244" s="101" t="s">
        <v>4040</v>
      </c>
      <c r="F2244" s="102">
        <v>18.37</v>
      </c>
      <c r="G2244" s="102">
        <v>18.57</v>
      </c>
      <c r="H2244" s="102">
        <v>14.7</v>
      </c>
      <c r="I2244" s="102"/>
      <c r="J2244" s="445"/>
      <c r="K2244" s="258">
        <f>ROUND(SUMIF('VGT-Bewegungsdaten'!B:B,A2244,'VGT-Bewegungsdaten'!D:D),3)</f>
        <v>0</v>
      </c>
      <c r="L2244" s="259">
        <f>ROUND(SUMIF('VGT-Bewegungsdaten'!B:B,$A2244,'VGT-Bewegungsdaten'!E:E),5)</f>
        <v>0</v>
      </c>
      <c r="N2244" s="298" t="s">
        <v>4918</v>
      </c>
      <c r="O2244" s="298" t="s">
        <v>4925</v>
      </c>
      <c r="P2244" s="261">
        <f>ROUND(SUMIF('AV-Bewegungsdaten'!B:B,A2244,'AV-Bewegungsdaten'!D:D),3)</f>
        <v>0</v>
      </c>
      <c r="Q2244" s="259">
        <f>ROUND(SUMIF('AV-Bewegungsdaten'!B:B,$A2244,'AV-Bewegungsdaten'!E:E),5)</f>
        <v>0</v>
      </c>
      <c r="S2244" s="444"/>
      <c r="T2244" s="444"/>
      <c r="U2244" s="261">
        <f>ROUND(SUMIF('DV-Bewegungsdaten'!B:B,A2244,'DV-Bewegungsdaten'!D:D),3)</f>
        <v>0</v>
      </c>
      <c r="V2244" s="259">
        <f>ROUND(SUMIF('DV-Bewegungsdaten'!B:B,A2244,'DV-Bewegungsdaten'!E:E),5)</f>
        <v>0</v>
      </c>
      <c r="X2244" s="444"/>
      <c r="Y2244" s="444"/>
      <c r="AK2244" s="305"/>
    </row>
    <row r="2245" spans="1:37" ht="15" customHeight="1" x14ac:dyDescent="0.25">
      <c r="A2245" s="103" t="s">
        <v>748</v>
      </c>
      <c r="B2245" s="101" t="s">
        <v>2068</v>
      </c>
      <c r="C2245" s="101" t="s">
        <v>3993</v>
      </c>
      <c r="D2245" s="101" t="s">
        <v>1974</v>
      </c>
      <c r="E2245" s="101" t="s">
        <v>2443</v>
      </c>
      <c r="F2245" s="102">
        <v>16.46</v>
      </c>
      <c r="G2245" s="102">
        <v>16.66</v>
      </c>
      <c r="H2245" s="102">
        <v>13.17</v>
      </c>
      <c r="I2245" s="102"/>
      <c r="J2245" s="445"/>
      <c r="K2245" s="258">
        <f>ROUND(SUMIF('VGT-Bewegungsdaten'!B:B,A2245,'VGT-Bewegungsdaten'!D:D),3)</f>
        <v>0</v>
      </c>
      <c r="L2245" s="259">
        <f>ROUND(SUMIF('VGT-Bewegungsdaten'!B:B,$A2245,'VGT-Bewegungsdaten'!E:E),5)</f>
        <v>0</v>
      </c>
      <c r="N2245" s="298" t="s">
        <v>4918</v>
      </c>
      <c r="O2245" s="298" t="s">
        <v>4925</v>
      </c>
      <c r="P2245" s="261">
        <f>ROUND(SUMIF('AV-Bewegungsdaten'!B:B,A2245,'AV-Bewegungsdaten'!D:D),3)</f>
        <v>0</v>
      </c>
      <c r="Q2245" s="259">
        <f>ROUND(SUMIF('AV-Bewegungsdaten'!B:B,$A2245,'AV-Bewegungsdaten'!E:E),5)</f>
        <v>0</v>
      </c>
      <c r="S2245" s="444"/>
      <c r="T2245" s="444"/>
      <c r="U2245" s="261">
        <f>ROUND(SUMIF('DV-Bewegungsdaten'!B:B,A2245,'DV-Bewegungsdaten'!D:D),3)</f>
        <v>0</v>
      </c>
      <c r="V2245" s="259">
        <f>ROUND(SUMIF('DV-Bewegungsdaten'!B:B,A2245,'DV-Bewegungsdaten'!E:E),5)</f>
        <v>0</v>
      </c>
      <c r="X2245" s="444"/>
      <c r="Y2245" s="444"/>
      <c r="AK2245" s="305"/>
    </row>
    <row r="2246" spans="1:37" ht="15" customHeight="1" x14ac:dyDescent="0.25">
      <c r="A2246" s="103" t="s">
        <v>749</v>
      </c>
      <c r="B2246" s="101" t="s">
        <v>2068</v>
      </c>
      <c r="C2246" s="101" t="s">
        <v>3993</v>
      </c>
      <c r="D2246" s="101" t="s">
        <v>1976</v>
      </c>
      <c r="E2246" s="101" t="s">
        <v>2446</v>
      </c>
      <c r="F2246" s="102">
        <v>18.46</v>
      </c>
      <c r="G2246" s="102">
        <v>18.66</v>
      </c>
      <c r="H2246" s="102">
        <v>14.77</v>
      </c>
      <c r="I2246" s="102"/>
      <c r="J2246" s="445"/>
      <c r="K2246" s="258">
        <f>ROUND(SUMIF('VGT-Bewegungsdaten'!B:B,A2246,'VGT-Bewegungsdaten'!D:D),3)</f>
        <v>0</v>
      </c>
      <c r="L2246" s="259">
        <f>ROUND(SUMIF('VGT-Bewegungsdaten'!B:B,$A2246,'VGT-Bewegungsdaten'!E:E),5)</f>
        <v>0</v>
      </c>
      <c r="N2246" s="298" t="s">
        <v>4918</v>
      </c>
      <c r="O2246" s="298" t="s">
        <v>4925</v>
      </c>
      <c r="P2246" s="261">
        <f>ROUND(SUMIF('AV-Bewegungsdaten'!B:B,A2246,'AV-Bewegungsdaten'!D:D),3)</f>
        <v>0</v>
      </c>
      <c r="Q2246" s="259">
        <f>ROUND(SUMIF('AV-Bewegungsdaten'!B:B,$A2246,'AV-Bewegungsdaten'!E:E),5)</f>
        <v>0</v>
      </c>
      <c r="S2246" s="444"/>
      <c r="T2246" s="444"/>
      <c r="U2246" s="261">
        <f>ROUND(SUMIF('DV-Bewegungsdaten'!B:B,A2246,'DV-Bewegungsdaten'!D:D),3)</f>
        <v>0</v>
      </c>
      <c r="V2246" s="259">
        <f>ROUND(SUMIF('DV-Bewegungsdaten'!B:B,A2246,'DV-Bewegungsdaten'!E:E),5)</f>
        <v>0</v>
      </c>
      <c r="X2246" s="444"/>
      <c r="Y2246" s="444"/>
      <c r="AK2246" s="305"/>
    </row>
    <row r="2247" spans="1:37" ht="15" customHeight="1" x14ac:dyDescent="0.25">
      <c r="A2247" s="103" t="s">
        <v>750</v>
      </c>
      <c r="B2247" s="101" t="s">
        <v>2068</v>
      </c>
      <c r="C2247" s="101" t="s">
        <v>3993</v>
      </c>
      <c r="D2247" s="101" t="s">
        <v>1978</v>
      </c>
      <c r="E2247" s="101" t="s">
        <v>1533</v>
      </c>
      <c r="F2247" s="102">
        <v>19.46</v>
      </c>
      <c r="G2247" s="102">
        <v>19.66</v>
      </c>
      <c r="H2247" s="102">
        <v>15.57</v>
      </c>
      <c r="I2247" s="102"/>
      <c r="J2247" s="445"/>
      <c r="K2247" s="258">
        <f>ROUND(SUMIF('VGT-Bewegungsdaten'!B:B,A2247,'VGT-Bewegungsdaten'!D:D),3)</f>
        <v>0</v>
      </c>
      <c r="L2247" s="259">
        <f>ROUND(SUMIF('VGT-Bewegungsdaten'!B:B,$A2247,'VGT-Bewegungsdaten'!E:E),5)</f>
        <v>0</v>
      </c>
      <c r="N2247" s="298" t="s">
        <v>4918</v>
      </c>
      <c r="O2247" s="298" t="s">
        <v>4925</v>
      </c>
      <c r="P2247" s="261">
        <f>ROUND(SUMIF('AV-Bewegungsdaten'!B:B,A2247,'AV-Bewegungsdaten'!D:D),3)</f>
        <v>0</v>
      </c>
      <c r="Q2247" s="259">
        <f>ROUND(SUMIF('AV-Bewegungsdaten'!B:B,$A2247,'AV-Bewegungsdaten'!E:E),5)</f>
        <v>0</v>
      </c>
      <c r="S2247" s="444"/>
      <c r="T2247" s="444"/>
      <c r="U2247" s="261">
        <f>ROUND(SUMIF('DV-Bewegungsdaten'!B:B,A2247,'DV-Bewegungsdaten'!D:D),3)</f>
        <v>0</v>
      </c>
      <c r="V2247" s="259">
        <f>ROUND(SUMIF('DV-Bewegungsdaten'!B:B,A2247,'DV-Bewegungsdaten'!E:E),5)</f>
        <v>0</v>
      </c>
      <c r="X2247" s="444"/>
      <c r="Y2247" s="444"/>
      <c r="AK2247" s="305"/>
    </row>
    <row r="2248" spans="1:37" ht="15" customHeight="1" x14ac:dyDescent="0.25">
      <c r="A2248" s="103" t="s">
        <v>751</v>
      </c>
      <c r="B2248" s="101" t="s">
        <v>2068</v>
      </c>
      <c r="C2248" s="101" t="s">
        <v>3993</v>
      </c>
      <c r="D2248" s="101" t="s">
        <v>1980</v>
      </c>
      <c r="E2248" s="101" t="s">
        <v>1536</v>
      </c>
      <c r="F2248" s="102">
        <v>19.46</v>
      </c>
      <c r="G2248" s="102">
        <v>19.66</v>
      </c>
      <c r="H2248" s="102">
        <v>15.57</v>
      </c>
      <c r="I2248" s="102"/>
      <c r="J2248" s="445"/>
      <c r="K2248" s="258">
        <f>ROUND(SUMIF('VGT-Bewegungsdaten'!B:B,A2248,'VGT-Bewegungsdaten'!D:D),3)</f>
        <v>0</v>
      </c>
      <c r="L2248" s="259">
        <f>ROUND(SUMIF('VGT-Bewegungsdaten'!B:B,$A2248,'VGT-Bewegungsdaten'!E:E),5)</f>
        <v>0</v>
      </c>
      <c r="N2248" s="298" t="s">
        <v>4918</v>
      </c>
      <c r="O2248" s="298" t="s">
        <v>4925</v>
      </c>
      <c r="P2248" s="261">
        <f>ROUND(SUMIF('AV-Bewegungsdaten'!B:B,A2248,'AV-Bewegungsdaten'!D:D),3)</f>
        <v>0</v>
      </c>
      <c r="Q2248" s="259">
        <f>ROUND(SUMIF('AV-Bewegungsdaten'!B:B,$A2248,'AV-Bewegungsdaten'!E:E),5)</f>
        <v>0</v>
      </c>
      <c r="S2248" s="444"/>
      <c r="T2248" s="444"/>
      <c r="U2248" s="261">
        <f>ROUND(SUMIF('DV-Bewegungsdaten'!B:B,A2248,'DV-Bewegungsdaten'!D:D),3)</f>
        <v>0</v>
      </c>
      <c r="V2248" s="259">
        <f>ROUND(SUMIF('DV-Bewegungsdaten'!B:B,A2248,'DV-Bewegungsdaten'!E:E),5)</f>
        <v>0</v>
      </c>
      <c r="X2248" s="444"/>
      <c r="Y2248" s="444"/>
      <c r="AK2248" s="305"/>
    </row>
    <row r="2249" spans="1:37" ht="15" customHeight="1" x14ac:dyDescent="0.25">
      <c r="A2249" s="103" t="s">
        <v>2886</v>
      </c>
      <c r="B2249" s="101" t="s">
        <v>2068</v>
      </c>
      <c r="C2249" s="101" t="s">
        <v>3993</v>
      </c>
      <c r="D2249" s="101" t="s">
        <v>2699</v>
      </c>
      <c r="E2249" s="101" t="s">
        <v>2536</v>
      </c>
      <c r="F2249" s="102">
        <v>19.43</v>
      </c>
      <c r="G2249" s="102">
        <v>19.63</v>
      </c>
      <c r="H2249" s="102">
        <v>15.54</v>
      </c>
      <c r="I2249" s="102"/>
      <c r="J2249" s="445"/>
      <c r="K2249" s="258">
        <f>ROUND(SUMIF('VGT-Bewegungsdaten'!B:B,A2249,'VGT-Bewegungsdaten'!D:D),3)</f>
        <v>0</v>
      </c>
      <c r="L2249" s="259">
        <f>ROUND(SUMIF('VGT-Bewegungsdaten'!B:B,$A2249,'VGT-Bewegungsdaten'!E:E),5)</f>
        <v>0</v>
      </c>
      <c r="N2249" s="298" t="s">
        <v>4918</v>
      </c>
      <c r="O2249" s="298" t="s">
        <v>4925</v>
      </c>
      <c r="P2249" s="261">
        <f>ROUND(SUMIF('AV-Bewegungsdaten'!B:B,A2249,'AV-Bewegungsdaten'!D:D),3)</f>
        <v>0</v>
      </c>
      <c r="Q2249" s="259">
        <f>ROUND(SUMIF('AV-Bewegungsdaten'!B:B,$A2249,'AV-Bewegungsdaten'!E:E),5)</f>
        <v>0</v>
      </c>
      <c r="S2249" s="444"/>
      <c r="T2249" s="444"/>
      <c r="U2249" s="261">
        <f>ROUND(SUMIF('DV-Bewegungsdaten'!B:B,A2249,'DV-Bewegungsdaten'!D:D),3)</f>
        <v>0</v>
      </c>
      <c r="V2249" s="259">
        <f>ROUND(SUMIF('DV-Bewegungsdaten'!B:B,A2249,'DV-Bewegungsdaten'!E:E),5)</f>
        <v>0</v>
      </c>
      <c r="X2249" s="444"/>
      <c r="Y2249" s="444"/>
      <c r="AK2249" s="305"/>
    </row>
    <row r="2250" spans="1:37" ht="15" customHeight="1" x14ac:dyDescent="0.25">
      <c r="A2250" s="103" t="s">
        <v>3629</v>
      </c>
      <c r="B2250" s="101" t="s">
        <v>2068</v>
      </c>
      <c r="C2250" s="101" t="s">
        <v>3993</v>
      </c>
      <c r="D2250" s="101" t="s">
        <v>3442</v>
      </c>
      <c r="E2250" s="101" t="s">
        <v>3279</v>
      </c>
      <c r="F2250" s="102">
        <v>19.399999999999999</v>
      </c>
      <c r="G2250" s="102">
        <v>19.599999999999998</v>
      </c>
      <c r="H2250" s="102">
        <v>15.52</v>
      </c>
      <c r="I2250" s="102"/>
      <c r="J2250" s="445"/>
      <c r="K2250" s="258">
        <f>ROUND(SUMIF('VGT-Bewegungsdaten'!B:B,A2250,'VGT-Bewegungsdaten'!D:D),3)</f>
        <v>0</v>
      </c>
      <c r="L2250" s="259">
        <f>ROUND(SUMIF('VGT-Bewegungsdaten'!B:B,$A2250,'VGT-Bewegungsdaten'!E:E),5)</f>
        <v>0</v>
      </c>
      <c r="N2250" s="298" t="s">
        <v>4918</v>
      </c>
      <c r="O2250" s="298" t="s">
        <v>4925</v>
      </c>
      <c r="P2250" s="261">
        <f>ROUND(SUMIF('AV-Bewegungsdaten'!B:B,A2250,'AV-Bewegungsdaten'!D:D),3)</f>
        <v>0</v>
      </c>
      <c r="Q2250" s="259">
        <f>ROUND(SUMIF('AV-Bewegungsdaten'!B:B,$A2250,'AV-Bewegungsdaten'!E:E),5)</f>
        <v>0</v>
      </c>
      <c r="S2250" s="444"/>
      <c r="T2250" s="444"/>
      <c r="U2250" s="261">
        <f>ROUND(SUMIF('DV-Bewegungsdaten'!B:B,A2250,'DV-Bewegungsdaten'!D:D),3)</f>
        <v>0</v>
      </c>
      <c r="V2250" s="259">
        <f>ROUND(SUMIF('DV-Bewegungsdaten'!B:B,A2250,'DV-Bewegungsdaten'!E:E),5)</f>
        <v>0</v>
      </c>
      <c r="X2250" s="444"/>
      <c r="Y2250" s="444"/>
      <c r="AK2250" s="305"/>
    </row>
    <row r="2251" spans="1:37" ht="15" customHeight="1" x14ac:dyDescent="0.25">
      <c r="A2251" s="103" t="s">
        <v>4393</v>
      </c>
      <c r="B2251" s="101" t="s">
        <v>2068</v>
      </c>
      <c r="C2251" s="101" t="s">
        <v>3993</v>
      </c>
      <c r="D2251" s="101" t="s">
        <v>4204</v>
      </c>
      <c r="E2251" s="101" t="s">
        <v>4040</v>
      </c>
      <c r="F2251" s="102">
        <v>19.37</v>
      </c>
      <c r="G2251" s="102">
        <v>19.57</v>
      </c>
      <c r="H2251" s="102">
        <v>15.5</v>
      </c>
      <c r="I2251" s="102"/>
      <c r="J2251" s="445"/>
      <c r="K2251" s="258">
        <f>ROUND(SUMIF('VGT-Bewegungsdaten'!B:B,A2251,'VGT-Bewegungsdaten'!D:D),3)</f>
        <v>0</v>
      </c>
      <c r="L2251" s="259">
        <f>ROUND(SUMIF('VGT-Bewegungsdaten'!B:B,$A2251,'VGT-Bewegungsdaten'!E:E),5)</f>
        <v>0</v>
      </c>
      <c r="N2251" s="298" t="s">
        <v>4918</v>
      </c>
      <c r="O2251" s="298" t="s">
        <v>4925</v>
      </c>
      <c r="P2251" s="261">
        <f>ROUND(SUMIF('AV-Bewegungsdaten'!B:B,A2251,'AV-Bewegungsdaten'!D:D),3)</f>
        <v>0</v>
      </c>
      <c r="Q2251" s="259">
        <f>ROUND(SUMIF('AV-Bewegungsdaten'!B:B,$A2251,'AV-Bewegungsdaten'!E:E),5)</f>
        <v>0</v>
      </c>
      <c r="S2251" s="444"/>
      <c r="T2251" s="444"/>
      <c r="U2251" s="261">
        <f>ROUND(SUMIF('DV-Bewegungsdaten'!B:B,A2251,'DV-Bewegungsdaten'!D:D),3)</f>
        <v>0</v>
      </c>
      <c r="V2251" s="259">
        <f>ROUND(SUMIF('DV-Bewegungsdaten'!B:B,A2251,'DV-Bewegungsdaten'!E:E),5)</f>
        <v>0</v>
      </c>
      <c r="X2251" s="444"/>
      <c r="Y2251" s="444"/>
      <c r="AK2251" s="305"/>
    </row>
    <row r="2252" spans="1:37" ht="15" customHeight="1" x14ac:dyDescent="0.25">
      <c r="A2252" s="103" t="s">
        <v>752</v>
      </c>
      <c r="B2252" s="101" t="s">
        <v>2068</v>
      </c>
      <c r="C2252" s="101" t="s">
        <v>3993</v>
      </c>
      <c r="D2252" s="101" t="s">
        <v>229</v>
      </c>
      <c r="E2252" s="101" t="s">
        <v>2443</v>
      </c>
      <c r="F2252" s="102">
        <v>16.46</v>
      </c>
      <c r="G2252" s="102">
        <v>16.66</v>
      </c>
      <c r="H2252" s="102">
        <v>13.17</v>
      </c>
      <c r="I2252" s="102"/>
      <c r="J2252" s="445"/>
      <c r="K2252" s="258">
        <f>ROUND(SUMIF('VGT-Bewegungsdaten'!B:B,A2252,'VGT-Bewegungsdaten'!D:D),3)</f>
        <v>0</v>
      </c>
      <c r="L2252" s="259">
        <f>ROUND(SUMIF('VGT-Bewegungsdaten'!B:B,$A2252,'VGT-Bewegungsdaten'!E:E),5)</f>
        <v>0</v>
      </c>
      <c r="N2252" s="298" t="s">
        <v>4918</v>
      </c>
      <c r="O2252" s="298" t="s">
        <v>4925</v>
      </c>
      <c r="P2252" s="261">
        <f>ROUND(SUMIF('AV-Bewegungsdaten'!B:B,A2252,'AV-Bewegungsdaten'!D:D),3)</f>
        <v>0</v>
      </c>
      <c r="Q2252" s="259">
        <f>ROUND(SUMIF('AV-Bewegungsdaten'!B:B,$A2252,'AV-Bewegungsdaten'!E:E),5)</f>
        <v>0</v>
      </c>
      <c r="S2252" s="444"/>
      <c r="T2252" s="444"/>
      <c r="U2252" s="261">
        <f>ROUND(SUMIF('DV-Bewegungsdaten'!B:B,A2252,'DV-Bewegungsdaten'!D:D),3)</f>
        <v>0</v>
      </c>
      <c r="V2252" s="259">
        <f>ROUND(SUMIF('DV-Bewegungsdaten'!B:B,A2252,'DV-Bewegungsdaten'!E:E),5)</f>
        <v>0</v>
      </c>
      <c r="X2252" s="444"/>
      <c r="Y2252" s="444"/>
      <c r="AK2252" s="305"/>
    </row>
    <row r="2253" spans="1:37" ht="15" customHeight="1" x14ac:dyDescent="0.25">
      <c r="A2253" s="103" t="s">
        <v>753</v>
      </c>
      <c r="B2253" s="101" t="s">
        <v>2068</v>
      </c>
      <c r="C2253" s="101" t="s">
        <v>3993</v>
      </c>
      <c r="D2253" s="101" t="s">
        <v>1983</v>
      </c>
      <c r="E2253" s="101" t="s">
        <v>2446</v>
      </c>
      <c r="F2253" s="102">
        <v>18.46</v>
      </c>
      <c r="G2253" s="102">
        <v>18.66</v>
      </c>
      <c r="H2253" s="102">
        <v>14.77</v>
      </c>
      <c r="I2253" s="102"/>
      <c r="J2253" s="445"/>
      <c r="K2253" s="258">
        <f>ROUND(SUMIF('VGT-Bewegungsdaten'!B:B,A2253,'VGT-Bewegungsdaten'!D:D),3)</f>
        <v>0</v>
      </c>
      <c r="L2253" s="259">
        <f>ROUND(SUMIF('VGT-Bewegungsdaten'!B:B,$A2253,'VGT-Bewegungsdaten'!E:E),5)</f>
        <v>0</v>
      </c>
      <c r="N2253" s="298" t="s">
        <v>4918</v>
      </c>
      <c r="O2253" s="298" t="s">
        <v>4925</v>
      </c>
      <c r="P2253" s="261">
        <f>ROUND(SUMIF('AV-Bewegungsdaten'!B:B,A2253,'AV-Bewegungsdaten'!D:D),3)</f>
        <v>0</v>
      </c>
      <c r="Q2253" s="259">
        <f>ROUND(SUMIF('AV-Bewegungsdaten'!B:B,$A2253,'AV-Bewegungsdaten'!E:E),5)</f>
        <v>0</v>
      </c>
      <c r="S2253" s="444"/>
      <c r="T2253" s="444"/>
      <c r="U2253" s="261">
        <f>ROUND(SUMIF('DV-Bewegungsdaten'!B:B,A2253,'DV-Bewegungsdaten'!D:D),3)</f>
        <v>0</v>
      </c>
      <c r="V2253" s="259">
        <f>ROUND(SUMIF('DV-Bewegungsdaten'!B:B,A2253,'DV-Bewegungsdaten'!E:E),5)</f>
        <v>0</v>
      </c>
      <c r="X2253" s="444"/>
      <c r="Y2253" s="444"/>
      <c r="AK2253" s="305"/>
    </row>
    <row r="2254" spans="1:37" ht="15" customHeight="1" x14ac:dyDescent="0.25">
      <c r="A2254" s="103" t="s">
        <v>754</v>
      </c>
      <c r="B2254" s="101" t="s">
        <v>2068</v>
      </c>
      <c r="C2254" s="101" t="s">
        <v>3993</v>
      </c>
      <c r="D2254" s="101" t="s">
        <v>231</v>
      </c>
      <c r="E2254" s="101" t="s">
        <v>1533</v>
      </c>
      <c r="F2254" s="102">
        <v>19.46</v>
      </c>
      <c r="G2254" s="102">
        <v>19.66</v>
      </c>
      <c r="H2254" s="102">
        <v>15.57</v>
      </c>
      <c r="I2254" s="102"/>
      <c r="J2254" s="445"/>
      <c r="K2254" s="258">
        <f>ROUND(SUMIF('VGT-Bewegungsdaten'!B:B,A2254,'VGT-Bewegungsdaten'!D:D),3)</f>
        <v>0</v>
      </c>
      <c r="L2254" s="259">
        <f>ROUND(SUMIF('VGT-Bewegungsdaten'!B:B,$A2254,'VGT-Bewegungsdaten'!E:E),5)</f>
        <v>0</v>
      </c>
      <c r="N2254" s="298" t="s">
        <v>4918</v>
      </c>
      <c r="O2254" s="298" t="s">
        <v>4925</v>
      </c>
      <c r="P2254" s="261">
        <f>ROUND(SUMIF('AV-Bewegungsdaten'!B:B,A2254,'AV-Bewegungsdaten'!D:D),3)</f>
        <v>0</v>
      </c>
      <c r="Q2254" s="259">
        <f>ROUND(SUMIF('AV-Bewegungsdaten'!B:B,$A2254,'AV-Bewegungsdaten'!E:E),5)</f>
        <v>0</v>
      </c>
      <c r="S2254" s="444"/>
      <c r="T2254" s="444"/>
      <c r="U2254" s="261">
        <f>ROUND(SUMIF('DV-Bewegungsdaten'!B:B,A2254,'DV-Bewegungsdaten'!D:D),3)</f>
        <v>0</v>
      </c>
      <c r="V2254" s="259">
        <f>ROUND(SUMIF('DV-Bewegungsdaten'!B:B,A2254,'DV-Bewegungsdaten'!E:E),5)</f>
        <v>0</v>
      </c>
      <c r="X2254" s="444"/>
      <c r="Y2254" s="444"/>
      <c r="AK2254" s="305"/>
    </row>
    <row r="2255" spans="1:37" ht="15" customHeight="1" x14ac:dyDescent="0.25">
      <c r="A2255" s="103" t="s">
        <v>755</v>
      </c>
      <c r="B2255" s="101" t="s">
        <v>2068</v>
      </c>
      <c r="C2255" s="101" t="s">
        <v>3993</v>
      </c>
      <c r="D2255" s="101" t="s">
        <v>233</v>
      </c>
      <c r="E2255" s="101" t="s">
        <v>1536</v>
      </c>
      <c r="F2255" s="102">
        <v>19.46</v>
      </c>
      <c r="G2255" s="102">
        <v>19.66</v>
      </c>
      <c r="H2255" s="102">
        <v>15.57</v>
      </c>
      <c r="I2255" s="102"/>
      <c r="J2255" s="445"/>
      <c r="K2255" s="258">
        <f>ROUND(SUMIF('VGT-Bewegungsdaten'!B:B,A2255,'VGT-Bewegungsdaten'!D:D),3)</f>
        <v>0</v>
      </c>
      <c r="L2255" s="259">
        <f>ROUND(SUMIF('VGT-Bewegungsdaten'!B:B,$A2255,'VGT-Bewegungsdaten'!E:E),5)</f>
        <v>0</v>
      </c>
      <c r="N2255" s="298" t="s">
        <v>4918</v>
      </c>
      <c r="O2255" s="298" t="s">
        <v>4925</v>
      </c>
      <c r="P2255" s="261">
        <f>ROUND(SUMIF('AV-Bewegungsdaten'!B:B,A2255,'AV-Bewegungsdaten'!D:D),3)</f>
        <v>0</v>
      </c>
      <c r="Q2255" s="259">
        <f>ROUND(SUMIF('AV-Bewegungsdaten'!B:B,$A2255,'AV-Bewegungsdaten'!E:E),5)</f>
        <v>0</v>
      </c>
      <c r="S2255" s="444"/>
      <c r="T2255" s="444"/>
      <c r="U2255" s="261">
        <f>ROUND(SUMIF('DV-Bewegungsdaten'!B:B,A2255,'DV-Bewegungsdaten'!D:D),3)</f>
        <v>0</v>
      </c>
      <c r="V2255" s="259">
        <f>ROUND(SUMIF('DV-Bewegungsdaten'!B:B,A2255,'DV-Bewegungsdaten'!E:E),5)</f>
        <v>0</v>
      </c>
      <c r="X2255" s="444"/>
      <c r="Y2255" s="444"/>
      <c r="AK2255" s="305"/>
    </row>
    <row r="2256" spans="1:37" ht="15" customHeight="1" x14ac:dyDescent="0.25">
      <c r="A2256" s="103" t="s">
        <v>2887</v>
      </c>
      <c r="B2256" s="101" t="s">
        <v>2068</v>
      </c>
      <c r="C2256" s="101" t="s">
        <v>3993</v>
      </c>
      <c r="D2256" s="101" t="s">
        <v>2568</v>
      </c>
      <c r="E2256" s="101" t="s">
        <v>2536</v>
      </c>
      <c r="F2256" s="102">
        <v>19.43</v>
      </c>
      <c r="G2256" s="102">
        <v>19.63</v>
      </c>
      <c r="H2256" s="102">
        <v>15.54</v>
      </c>
      <c r="I2256" s="102"/>
      <c r="J2256" s="445"/>
      <c r="K2256" s="258">
        <f>ROUND(SUMIF('VGT-Bewegungsdaten'!B:B,A2256,'VGT-Bewegungsdaten'!D:D),3)</f>
        <v>0</v>
      </c>
      <c r="L2256" s="259">
        <f>ROUND(SUMIF('VGT-Bewegungsdaten'!B:B,$A2256,'VGT-Bewegungsdaten'!E:E),5)</f>
        <v>0</v>
      </c>
      <c r="N2256" s="298" t="s">
        <v>4918</v>
      </c>
      <c r="O2256" s="298" t="s">
        <v>4925</v>
      </c>
      <c r="P2256" s="261">
        <f>ROUND(SUMIF('AV-Bewegungsdaten'!B:B,A2256,'AV-Bewegungsdaten'!D:D),3)</f>
        <v>0</v>
      </c>
      <c r="Q2256" s="259">
        <f>ROUND(SUMIF('AV-Bewegungsdaten'!B:B,$A2256,'AV-Bewegungsdaten'!E:E),5)</f>
        <v>0</v>
      </c>
      <c r="S2256" s="444"/>
      <c r="T2256" s="444"/>
      <c r="U2256" s="261">
        <f>ROUND(SUMIF('DV-Bewegungsdaten'!B:B,A2256,'DV-Bewegungsdaten'!D:D),3)</f>
        <v>0</v>
      </c>
      <c r="V2256" s="259">
        <f>ROUND(SUMIF('DV-Bewegungsdaten'!B:B,A2256,'DV-Bewegungsdaten'!E:E),5)</f>
        <v>0</v>
      </c>
      <c r="X2256" s="444"/>
      <c r="Y2256" s="444"/>
      <c r="AK2256" s="305"/>
    </row>
    <row r="2257" spans="1:37" ht="15" customHeight="1" x14ac:dyDescent="0.25">
      <c r="A2257" s="103" t="s">
        <v>3630</v>
      </c>
      <c r="B2257" s="101" t="s">
        <v>2068</v>
      </c>
      <c r="C2257" s="101" t="s">
        <v>3993</v>
      </c>
      <c r="D2257" s="101" t="s">
        <v>3311</v>
      </c>
      <c r="E2257" s="101" t="s">
        <v>3279</v>
      </c>
      <c r="F2257" s="102">
        <v>19.399999999999999</v>
      </c>
      <c r="G2257" s="102">
        <v>19.599999999999998</v>
      </c>
      <c r="H2257" s="102">
        <v>15.52</v>
      </c>
      <c r="I2257" s="102"/>
      <c r="J2257" s="445"/>
      <c r="K2257" s="258">
        <f>ROUND(SUMIF('VGT-Bewegungsdaten'!B:B,A2257,'VGT-Bewegungsdaten'!D:D),3)</f>
        <v>0</v>
      </c>
      <c r="L2257" s="259">
        <f>ROUND(SUMIF('VGT-Bewegungsdaten'!B:B,$A2257,'VGT-Bewegungsdaten'!E:E),5)</f>
        <v>0</v>
      </c>
      <c r="N2257" s="298" t="s">
        <v>4918</v>
      </c>
      <c r="O2257" s="298" t="s">
        <v>4925</v>
      </c>
      <c r="P2257" s="261">
        <f>ROUND(SUMIF('AV-Bewegungsdaten'!B:B,A2257,'AV-Bewegungsdaten'!D:D),3)</f>
        <v>0</v>
      </c>
      <c r="Q2257" s="259">
        <f>ROUND(SUMIF('AV-Bewegungsdaten'!B:B,$A2257,'AV-Bewegungsdaten'!E:E),5)</f>
        <v>0</v>
      </c>
      <c r="S2257" s="444"/>
      <c r="T2257" s="444"/>
      <c r="U2257" s="261">
        <f>ROUND(SUMIF('DV-Bewegungsdaten'!B:B,A2257,'DV-Bewegungsdaten'!D:D),3)</f>
        <v>0</v>
      </c>
      <c r="V2257" s="259">
        <f>ROUND(SUMIF('DV-Bewegungsdaten'!B:B,A2257,'DV-Bewegungsdaten'!E:E),5)</f>
        <v>0</v>
      </c>
      <c r="X2257" s="444"/>
      <c r="Y2257" s="444"/>
      <c r="AK2257" s="305"/>
    </row>
    <row r="2258" spans="1:37" ht="15" customHeight="1" x14ac:dyDescent="0.25">
      <c r="A2258" s="103" t="s">
        <v>4394</v>
      </c>
      <c r="B2258" s="101" t="s">
        <v>2068</v>
      </c>
      <c r="C2258" s="101" t="s">
        <v>3993</v>
      </c>
      <c r="D2258" s="101" t="s">
        <v>4072</v>
      </c>
      <c r="E2258" s="101" t="s">
        <v>4040</v>
      </c>
      <c r="F2258" s="102">
        <v>19.37</v>
      </c>
      <c r="G2258" s="102">
        <v>19.57</v>
      </c>
      <c r="H2258" s="102">
        <v>15.5</v>
      </c>
      <c r="I2258" s="102"/>
      <c r="J2258" s="445"/>
      <c r="K2258" s="258">
        <f>ROUND(SUMIF('VGT-Bewegungsdaten'!B:B,A2258,'VGT-Bewegungsdaten'!D:D),3)</f>
        <v>0</v>
      </c>
      <c r="L2258" s="259">
        <f>ROUND(SUMIF('VGT-Bewegungsdaten'!B:B,$A2258,'VGT-Bewegungsdaten'!E:E),5)</f>
        <v>0</v>
      </c>
      <c r="N2258" s="298" t="s">
        <v>4918</v>
      </c>
      <c r="O2258" s="298" t="s">
        <v>4925</v>
      </c>
      <c r="P2258" s="261">
        <f>ROUND(SUMIF('AV-Bewegungsdaten'!B:B,A2258,'AV-Bewegungsdaten'!D:D),3)</f>
        <v>0</v>
      </c>
      <c r="Q2258" s="259">
        <f>ROUND(SUMIF('AV-Bewegungsdaten'!B:B,$A2258,'AV-Bewegungsdaten'!E:E),5)</f>
        <v>0</v>
      </c>
      <c r="S2258" s="444"/>
      <c r="T2258" s="444"/>
      <c r="U2258" s="261">
        <f>ROUND(SUMIF('DV-Bewegungsdaten'!B:B,A2258,'DV-Bewegungsdaten'!D:D),3)</f>
        <v>0</v>
      </c>
      <c r="V2258" s="259">
        <f>ROUND(SUMIF('DV-Bewegungsdaten'!B:B,A2258,'DV-Bewegungsdaten'!E:E),5)</f>
        <v>0</v>
      </c>
      <c r="X2258" s="444"/>
      <c r="Y2258" s="444"/>
      <c r="AK2258" s="305"/>
    </row>
    <row r="2259" spans="1:37" ht="15" customHeight="1" x14ac:dyDescent="0.25">
      <c r="A2259" s="103" t="s">
        <v>756</v>
      </c>
      <c r="B2259" s="101" t="s">
        <v>2068</v>
      </c>
      <c r="C2259" s="101" t="s">
        <v>3993</v>
      </c>
      <c r="D2259" s="101" t="s">
        <v>235</v>
      </c>
      <c r="E2259" s="101" t="s">
        <v>2443</v>
      </c>
      <c r="F2259" s="102">
        <v>17.46</v>
      </c>
      <c r="G2259" s="102">
        <v>17.66</v>
      </c>
      <c r="H2259" s="102">
        <v>13.97</v>
      </c>
      <c r="I2259" s="102"/>
      <c r="J2259" s="445"/>
      <c r="K2259" s="258">
        <f>ROUND(SUMIF('VGT-Bewegungsdaten'!B:B,A2259,'VGT-Bewegungsdaten'!D:D),3)</f>
        <v>0</v>
      </c>
      <c r="L2259" s="259">
        <f>ROUND(SUMIF('VGT-Bewegungsdaten'!B:B,$A2259,'VGT-Bewegungsdaten'!E:E),5)</f>
        <v>0</v>
      </c>
      <c r="N2259" s="298" t="s">
        <v>4918</v>
      </c>
      <c r="O2259" s="298" t="s">
        <v>4925</v>
      </c>
      <c r="P2259" s="261">
        <f>ROUND(SUMIF('AV-Bewegungsdaten'!B:B,A2259,'AV-Bewegungsdaten'!D:D),3)</f>
        <v>0</v>
      </c>
      <c r="Q2259" s="259">
        <f>ROUND(SUMIF('AV-Bewegungsdaten'!B:B,$A2259,'AV-Bewegungsdaten'!E:E),5)</f>
        <v>0</v>
      </c>
      <c r="S2259" s="444"/>
      <c r="T2259" s="444"/>
      <c r="U2259" s="261">
        <f>ROUND(SUMIF('DV-Bewegungsdaten'!B:B,A2259,'DV-Bewegungsdaten'!D:D),3)</f>
        <v>0</v>
      </c>
      <c r="V2259" s="259">
        <f>ROUND(SUMIF('DV-Bewegungsdaten'!B:B,A2259,'DV-Bewegungsdaten'!E:E),5)</f>
        <v>0</v>
      </c>
      <c r="X2259" s="444"/>
      <c r="Y2259" s="444"/>
      <c r="AK2259" s="305"/>
    </row>
    <row r="2260" spans="1:37" ht="15" customHeight="1" x14ac:dyDescent="0.25">
      <c r="A2260" s="103" t="s">
        <v>757</v>
      </c>
      <c r="B2260" s="101" t="s">
        <v>2068</v>
      </c>
      <c r="C2260" s="101" t="s">
        <v>3993</v>
      </c>
      <c r="D2260" s="101" t="s">
        <v>1988</v>
      </c>
      <c r="E2260" s="101" t="s">
        <v>2446</v>
      </c>
      <c r="F2260" s="102">
        <v>19.46</v>
      </c>
      <c r="G2260" s="102">
        <v>19.66</v>
      </c>
      <c r="H2260" s="102">
        <v>15.57</v>
      </c>
      <c r="I2260" s="102"/>
      <c r="J2260" s="445"/>
      <c r="K2260" s="258">
        <f>ROUND(SUMIF('VGT-Bewegungsdaten'!B:B,A2260,'VGT-Bewegungsdaten'!D:D),3)</f>
        <v>0</v>
      </c>
      <c r="L2260" s="259">
        <f>ROUND(SUMIF('VGT-Bewegungsdaten'!B:B,$A2260,'VGT-Bewegungsdaten'!E:E),5)</f>
        <v>0</v>
      </c>
      <c r="N2260" s="298" t="s">
        <v>4918</v>
      </c>
      <c r="O2260" s="298" t="s">
        <v>4925</v>
      </c>
      <c r="P2260" s="261">
        <f>ROUND(SUMIF('AV-Bewegungsdaten'!B:B,A2260,'AV-Bewegungsdaten'!D:D),3)</f>
        <v>0</v>
      </c>
      <c r="Q2260" s="259">
        <f>ROUND(SUMIF('AV-Bewegungsdaten'!B:B,$A2260,'AV-Bewegungsdaten'!E:E),5)</f>
        <v>0</v>
      </c>
      <c r="S2260" s="444"/>
      <c r="T2260" s="444"/>
      <c r="U2260" s="261">
        <f>ROUND(SUMIF('DV-Bewegungsdaten'!B:B,A2260,'DV-Bewegungsdaten'!D:D),3)</f>
        <v>0</v>
      </c>
      <c r="V2260" s="259">
        <f>ROUND(SUMIF('DV-Bewegungsdaten'!B:B,A2260,'DV-Bewegungsdaten'!E:E),5)</f>
        <v>0</v>
      </c>
      <c r="X2260" s="444"/>
      <c r="Y2260" s="444"/>
      <c r="AK2260" s="305"/>
    </row>
    <row r="2261" spans="1:37" ht="15" customHeight="1" x14ac:dyDescent="0.25">
      <c r="A2261" s="103" t="s">
        <v>758</v>
      </c>
      <c r="B2261" s="101" t="s">
        <v>2068</v>
      </c>
      <c r="C2261" s="101" t="s">
        <v>3993</v>
      </c>
      <c r="D2261" s="101" t="s">
        <v>237</v>
      </c>
      <c r="E2261" s="101" t="s">
        <v>1533</v>
      </c>
      <c r="F2261" s="102">
        <v>20.46</v>
      </c>
      <c r="G2261" s="102">
        <v>20.66</v>
      </c>
      <c r="H2261" s="102">
        <v>16.37</v>
      </c>
      <c r="I2261" s="102"/>
      <c r="J2261" s="445"/>
      <c r="K2261" s="258">
        <f>ROUND(SUMIF('VGT-Bewegungsdaten'!B:B,A2261,'VGT-Bewegungsdaten'!D:D),3)</f>
        <v>0</v>
      </c>
      <c r="L2261" s="259">
        <f>ROUND(SUMIF('VGT-Bewegungsdaten'!B:B,$A2261,'VGT-Bewegungsdaten'!E:E),5)</f>
        <v>0</v>
      </c>
      <c r="N2261" s="298" t="s">
        <v>4918</v>
      </c>
      <c r="O2261" s="298" t="s">
        <v>4925</v>
      </c>
      <c r="P2261" s="261">
        <f>ROUND(SUMIF('AV-Bewegungsdaten'!B:B,A2261,'AV-Bewegungsdaten'!D:D),3)</f>
        <v>0</v>
      </c>
      <c r="Q2261" s="259">
        <f>ROUND(SUMIF('AV-Bewegungsdaten'!B:B,$A2261,'AV-Bewegungsdaten'!E:E),5)</f>
        <v>0</v>
      </c>
      <c r="S2261" s="444"/>
      <c r="T2261" s="444"/>
      <c r="U2261" s="261">
        <f>ROUND(SUMIF('DV-Bewegungsdaten'!B:B,A2261,'DV-Bewegungsdaten'!D:D),3)</f>
        <v>0</v>
      </c>
      <c r="V2261" s="259">
        <f>ROUND(SUMIF('DV-Bewegungsdaten'!B:B,A2261,'DV-Bewegungsdaten'!E:E),5)</f>
        <v>0</v>
      </c>
      <c r="X2261" s="444"/>
      <c r="Y2261" s="444"/>
      <c r="AK2261" s="305"/>
    </row>
    <row r="2262" spans="1:37" ht="15" customHeight="1" x14ac:dyDescent="0.25">
      <c r="A2262" s="103" t="s">
        <v>759</v>
      </c>
      <c r="B2262" s="101" t="s">
        <v>2068</v>
      </c>
      <c r="C2262" s="101" t="s">
        <v>3993</v>
      </c>
      <c r="D2262" s="101" t="s">
        <v>239</v>
      </c>
      <c r="E2262" s="101" t="s">
        <v>1536</v>
      </c>
      <c r="F2262" s="102">
        <v>20.46</v>
      </c>
      <c r="G2262" s="102">
        <v>20.66</v>
      </c>
      <c r="H2262" s="102">
        <v>16.37</v>
      </c>
      <c r="I2262" s="102"/>
      <c r="J2262" s="445"/>
      <c r="K2262" s="258">
        <f>ROUND(SUMIF('VGT-Bewegungsdaten'!B:B,A2262,'VGT-Bewegungsdaten'!D:D),3)</f>
        <v>0</v>
      </c>
      <c r="L2262" s="259">
        <f>ROUND(SUMIF('VGT-Bewegungsdaten'!B:B,$A2262,'VGT-Bewegungsdaten'!E:E),5)</f>
        <v>0</v>
      </c>
      <c r="N2262" s="298" t="s">
        <v>4918</v>
      </c>
      <c r="O2262" s="298" t="s">
        <v>4925</v>
      </c>
      <c r="P2262" s="261">
        <f>ROUND(SUMIF('AV-Bewegungsdaten'!B:B,A2262,'AV-Bewegungsdaten'!D:D),3)</f>
        <v>0</v>
      </c>
      <c r="Q2262" s="259">
        <f>ROUND(SUMIF('AV-Bewegungsdaten'!B:B,$A2262,'AV-Bewegungsdaten'!E:E),5)</f>
        <v>0</v>
      </c>
      <c r="S2262" s="444"/>
      <c r="T2262" s="444"/>
      <c r="U2262" s="261">
        <f>ROUND(SUMIF('DV-Bewegungsdaten'!B:B,A2262,'DV-Bewegungsdaten'!D:D),3)</f>
        <v>0</v>
      </c>
      <c r="V2262" s="259">
        <f>ROUND(SUMIF('DV-Bewegungsdaten'!B:B,A2262,'DV-Bewegungsdaten'!E:E),5)</f>
        <v>0</v>
      </c>
      <c r="X2262" s="444"/>
      <c r="Y2262" s="444"/>
      <c r="AK2262" s="305"/>
    </row>
    <row r="2263" spans="1:37" ht="15" customHeight="1" x14ac:dyDescent="0.25">
      <c r="A2263" s="103" t="s">
        <v>2888</v>
      </c>
      <c r="B2263" s="101" t="s">
        <v>2068</v>
      </c>
      <c r="C2263" s="101" t="s">
        <v>3993</v>
      </c>
      <c r="D2263" s="101" t="s">
        <v>2570</v>
      </c>
      <c r="E2263" s="101" t="s">
        <v>2536</v>
      </c>
      <c r="F2263" s="102">
        <v>20.43</v>
      </c>
      <c r="G2263" s="102">
        <v>20.63</v>
      </c>
      <c r="H2263" s="102">
        <v>16.34</v>
      </c>
      <c r="I2263" s="102"/>
      <c r="J2263" s="445"/>
      <c r="K2263" s="258">
        <f>ROUND(SUMIF('VGT-Bewegungsdaten'!B:B,A2263,'VGT-Bewegungsdaten'!D:D),3)</f>
        <v>0</v>
      </c>
      <c r="L2263" s="259">
        <f>ROUND(SUMIF('VGT-Bewegungsdaten'!B:B,$A2263,'VGT-Bewegungsdaten'!E:E),5)</f>
        <v>0</v>
      </c>
      <c r="N2263" s="298" t="s">
        <v>4918</v>
      </c>
      <c r="O2263" s="298" t="s">
        <v>4925</v>
      </c>
      <c r="P2263" s="261">
        <f>ROUND(SUMIF('AV-Bewegungsdaten'!B:B,A2263,'AV-Bewegungsdaten'!D:D),3)</f>
        <v>0</v>
      </c>
      <c r="Q2263" s="259">
        <f>ROUND(SUMIF('AV-Bewegungsdaten'!B:B,$A2263,'AV-Bewegungsdaten'!E:E),5)</f>
        <v>0</v>
      </c>
      <c r="S2263" s="444"/>
      <c r="T2263" s="444"/>
      <c r="U2263" s="261">
        <f>ROUND(SUMIF('DV-Bewegungsdaten'!B:B,A2263,'DV-Bewegungsdaten'!D:D),3)</f>
        <v>0</v>
      </c>
      <c r="V2263" s="259">
        <f>ROUND(SUMIF('DV-Bewegungsdaten'!B:B,A2263,'DV-Bewegungsdaten'!E:E),5)</f>
        <v>0</v>
      </c>
      <c r="X2263" s="444"/>
      <c r="Y2263" s="444"/>
      <c r="AK2263" s="305"/>
    </row>
    <row r="2264" spans="1:37" ht="15" customHeight="1" x14ac:dyDescent="0.25">
      <c r="A2264" s="103" t="s">
        <v>3631</v>
      </c>
      <c r="B2264" s="101" t="s">
        <v>2068</v>
      </c>
      <c r="C2264" s="101" t="s">
        <v>3993</v>
      </c>
      <c r="D2264" s="101" t="s">
        <v>3313</v>
      </c>
      <c r="E2264" s="101" t="s">
        <v>3279</v>
      </c>
      <c r="F2264" s="102">
        <v>20.399999999999999</v>
      </c>
      <c r="G2264" s="102">
        <v>20.599999999999998</v>
      </c>
      <c r="H2264" s="102">
        <v>16.32</v>
      </c>
      <c r="I2264" s="102"/>
      <c r="J2264" s="445"/>
      <c r="K2264" s="258">
        <f>ROUND(SUMIF('VGT-Bewegungsdaten'!B:B,A2264,'VGT-Bewegungsdaten'!D:D),3)</f>
        <v>0</v>
      </c>
      <c r="L2264" s="259">
        <f>ROUND(SUMIF('VGT-Bewegungsdaten'!B:B,$A2264,'VGT-Bewegungsdaten'!E:E),5)</f>
        <v>0</v>
      </c>
      <c r="N2264" s="298" t="s">
        <v>4918</v>
      </c>
      <c r="O2264" s="298" t="s">
        <v>4925</v>
      </c>
      <c r="P2264" s="261">
        <f>ROUND(SUMIF('AV-Bewegungsdaten'!B:B,A2264,'AV-Bewegungsdaten'!D:D),3)</f>
        <v>0</v>
      </c>
      <c r="Q2264" s="259">
        <f>ROUND(SUMIF('AV-Bewegungsdaten'!B:B,$A2264,'AV-Bewegungsdaten'!E:E),5)</f>
        <v>0</v>
      </c>
      <c r="S2264" s="444"/>
      <c r="T2264" s="444"/>
      <c r="U2264" s="261">
        <f>ROUND(SUMIF('DV-Bewegungsdaten'!B:B,A2264,'DV-Bewegungsdaten'!D:D),3)</f>
        <v>0</v>
      </c>
      <c r="V2264" s="259">
        <f>ROUND(SUMIF('DV-Bewegungsdaten'!B:B,A2264,'DV-Bewegungsdaten'!E:E),5)</f>
        <v>0</v>
      </c>
      <c r="X2264" s="444"/>
      <c r="Y2264" s="444"/>
      <c r="AK2264" s="305"/>
    </row>
    <row r="2265" spans="1:37" ht="15" customHeight="1" x14ac:dyDescent="0.25">
      <c r="A2265" s="103" t="s">
        <v>4395</v>
      </c>
      <c r="B2265" s="101" t="s">
        <v>2068</v>
      </c>
      <c r="C2265" s="101" t="s">
        <v>3993</v>
      </c>
      <c r="D2265" s="101" t="s">
        <v>4074</v>
      </c>
      <c r="E2265" s="101" t="s">
        <v>4040</v>
      </c>
      <c r="F2265" s="102">
        <v>20.37</v>
      </c>
      <c r="G2265" s="102">
        <v>20.57</v>
      </c>
      <c r="H2265" s="102">
        <v>16.3</v>
      </c>
      <c r="I2265" s="102"/>
      <c r="J2265" s="445"/>
      <c r="K2265" s="258">
        <f>ROUND(SUMIF('VGT-Bewegungsdaten'!B:B,A2265,'VGT-Bewegungsdaten'!D:D),3)</f>
        <v>0</v>
      </c>
      <c r="L2265" s="259">
        <f>ROUND(SUMIF('VGT-Bewegungsdaten'!B:B,$A2265,'VGT-Bewegungsdaten'!E:E),5)</f>
        <v>0</v>
      </c>
      <c r="N2265" s="298" t="s">
        <v>4918</v>
      </c>
      <c r="O2265" s="298" t="s">
        <v>4925</v>
      </c>
      <c r="P2265" s="261">
        <f>ROUND(SUMIF('AV-Bewegungsdaten'!B:B,A2265,'AV-Bewegungsdaten'!D:D),3)</f>
        <v>0</v>
      </c>
      <c r="Q2265" s="259">
        <f>ROUND(SUMIF('AV-Bewegungsdaten'!B:B,$A2265,'AV-Bewegungsdaten'!E:E),5)</f>
        <v>0</v>
      </c>
      <c r="S2265" s="444"/>
      <c r="T2265" s="444"/>
      <c r="U2265" s="261">
        <f>ROUND(SUMIF('DV-Bewegungsdaten'!B:B,A2265,'DV-Bewegungsdaten'!D:D),3)</f>
        <v>0</v>
      </c>
      <c r="V2265" s="259">
        <f>ROUND(SUMIF('DV-Bewegungsdaten'!B:B,A2265,'DV-Bewegungsdaten'!E:E),5)</f>
        <v>0</v>
      </c>
      <c r="X2265" s="444"/>
      <c r="Y2265" s="444"/>
      <c r="AK2265" s="305"/>
    </row>
    <row r="2266" spans="1:37" ht="15" customHeight="1" x14ac:dyDescent="0.25">
      <c r="A2266" s="103" t="s">
        <v>760</v>
      </c>
      <c r="B2266" s="101" t="s">
        <v>2068</v>
      </c>
      <c r="C2266" s="101" t="s">
        <v>3993</v>
      </c>
      <c r="D2266" s="101" t="s">
        <v>241</v>
      </c>
      <c r="E2266" s="101" t="s">
        <v>2443</v>
      </c>
      <c r="F2266" s="102">
        <v>17.46</v>
      </c>
      <c r="G2266" s="102">
        <v>17.66</v>
      </c>
      <c r="H2266" s="102">
        <v>13.97</v>
      </c>
      <c r="I2266" s="102"/>
      <c r="J2266" s="445"/>
      <c r="K2266" s="258">
        <f>ROUND(SUMIF('VGT-Bewegungsdaten'!B:B,A2266,'VGT-Bewegungsdaten'!D:D),3)</f>
        <v>0</v>
      </c>
      <c r="L2266" s="259">
        <f>ROUND(SUMIF('VGT-Bewegungsdaten'!B:B,$A2266,'VGT-Bewegungsdaten'!E:E),5)</f>
        <v>0</v>
      </c>
      <c r="N2266" s="298" t="s">
        <v>4918</v>
      </c>
      <c r="O2266" s="298" t="s">
        <v>4925</v>
      </c>
      <c r="P2266" s="261">
        <f>ROUND(SUMIF('AV-Bewegungsdaten'!B:B,A2266,'AV-Bewegungsdaten'!D:D),3)</f>
        <v>0</v>
      </c>
      <c r="Q2266" s="259">
        <f>ROUND(SUMIF('AV-Bewegungsdaten'!B:B,$A2266,'AV-Bewegungsdaten'!E:E),5)</f>
        <v>0</v>
      </c>
      <c r="S2266" s="444"/>
      <c r="T2266" s="444"/>
      <c r="U2266" s="261">
        <f>ROUND(SUMIF('DV-Bewegungsdaten'!B:B,A2266,'DV-Bewegungsdaten'!D:D),3)</f>
        <v>0</v>
      </c>
      <c r="V2266" s="259">
        <f>ROUND(SUMIF('DV-Bewegungsdaten'!B:B,A2266,'DV-Bewegungsdaten'!E:E),5)</f>
        <v>0</v>
      </c>
      <c r="X2266" s="444"/>
      <c r="Y2266" s="444"/>
      <c r="AK2266" s="305"/>
    </row>
    <row r="2267" spans="1:37" ht="15" customHeight="1" x14ac:dyDescent="0.25">
      <c r="A2267" s="103" t="s">
        <v>761</v>
      </c>
      <c r="B2267" s="101" t="s">
        <v>2068</v>
      </c>
      <c r="C2267" s="101" t="s">
        <v>3993</v>
      </c>
      <c r="D2267" s="101" t="s">
        <v>1993</v>
      </c>
      <c r="E2267" s="101" t="s">
        <v>2446</v>
      </c>
      <c r="F2267" s="102">
        <v>19.46</v>
      </c>
      <c r="G2267" s="102">
        <v>19.66</v>
      </c>
      <c r="H2267" s="102">
        <v>15.57</v>
      </c>
      <c r="I2267" s="102"/>
      <c r="J2267" s="445"/>
      <c r="K2267" s="258">
        <f>ROUND(SUMIF('VGT-Bewegungsdaten'!B:B,A2267,'VGT-Bewegungsdaten'!D:D),3)</f>
        <v>0</v>
      </c>
      <c r="L2267" s="259">
        <f>ROUND(SUMIF('VGT-Bewegungsdaten'!B:B,$A2267,'VGT-Bewegungsdaten'!E:E),5)</f>
        <v>0</v>
      </c>
      <c r="N2267" s="298" t="s">
        <v>4918</v>
      </c>
      <c r="O2267" s="298" t="s">
        <v>4925</v>
      </c>
      <c r="P2267" s="261">
        <f>ROUND(SUMIF('AV-Bewegungsdaten'!B:B,A2267,'AV-Bewegungsdaten'!D:D),3)</f>
        <v>0</v>
      </c>
      <c r="Q2267" s="259">
        <f>ROUND(SUMIF('AV-Bewegungsdaten'!B:B,$A2267,'AV-Bewegungsdaten'!E:E),5)</f>
        <v>0</v>
      </c>
      <c r="S2267" s="444"/>
      <c r="T2267" s="444"/>
      <c r="U2267" s="261">
        <f>ROUND(SUMIF('DV-Bewegungsdaten'!B:B,A2267,'DV-Bewegungsdaten'!D:D),3)</f>
        <v>0</v>
      </c>
      <c r="V2267" s="259">
        <f>ROUND(SUMIF('DV-Bewegungsdaten'!B:B,A2267,'DV-Bewegungsdaten'!E:E),5)</f>
        <v>0</v>
      </c>
      <c r="X2267" s="444"/>
      <c r="Y2267" s="444"/>
      <c r="AK2267" s="305"/>
    </row>
    <row r="2268" spans="1:37" ht="15" customHeight="1" x14ac:dyDescent="0.25">
      <c r="A2268" s="103" t="s">
        <v>762</v>
      </c>
      <c r="B2268" s="101" t="s">
        <v>2068</v>
      </c>
      <c r="C2268" s="101" t="s">
        <v>3993</v>
      </c>
      <c r="D2268" s="101" t="s">
        <v>243</v>
      </c>
      <c r="E2268" s="101" t="s">
        <v>1533</v>
      </c>
      <c r="F2268" s="102">
        <v>20.46</v>
      </c>
      <c r="G2268" s="102">
        <v>20.66</v>
      </c>
      <c r="H2268" s="102">
        <v>16.37</v>
      </c>
      <c r="I2268" s="102"/>
      <c r="J2268" s="445"/>
      <c r="K2268" s="258">
        <f>ROUND(SUMIF('VGT-Bewegungsdaten'!B:B,A2268,'VGT-Bewegungsdaten'!D:D),3)</f>
        <v>0</v>
      </c>
      <c r="L2268" s="259">
        <f>ROUND(SUMIF('VGT-Bewegungsdaten'!B:B,$A2268,'VGT-Bewegungsdaten'!E:E),5)</f>
        <v>0</v>
      </c>
      <c r="N2268" s="298" t="s">
        <v>4918</v>
      </c>
      <c r="O2268" s="298" t="s">
        <v>4925</v>
      </c>
      <c r="P2268" s="261">
        <f>ROUND(SUMIF('AV-Bewegungsdaten'!B:B,A2268,'AV-Bewegungsdaten'!D:D),3)</f>
        <v>0</v>
      </c>
      <c r="Q2268" s="259">
        <f>ROUND(SUMIF('AV-Bewegungsdaten'!B:B,$A2268,'AV-Bewegungsdaten'!E:E),5)</f>
        <v>0</v>
      </c>
      <c r="S2268" s="444"/>
      <c r="T2268" s="444"/>
      <c r="U2268" s="261">
        <f>ROUND(SUMIF('DV-Bewegungsdaten'!B:B,A2268,'DV-Bewegungsdaten'!D:D),3)</f>
        <v>0</v>
      </c>
      <c r="V2268" s="259">
        <f>ROUND(SUMIF('DV-Bewegungsdaten'!B:B,A2268,'DV-Bewegungsdaten'!E:E),5)</f>
        <v>0</v>
      </c>
      <c r="X2268" s="444"/>
      <c r="Y2268" s="444"/>
      <c r="AK2268" s="305"/>
    </row>
    <row r="2269" spans="1:37" ht="15" customHeight="1" x14ac:dyDescent="0.25">
      <c r="A2269" s="103" t="s">
        <v>763</v>
      </c>
      <c r="B2269" s="101" t="s">
        <v>2068</v>
      </c>
      <c r="C2269" s="101" t="s">
        <v>3993</v>
      </c>
      <c r="D2269" s="101" t="s">
        <v>1996</v>
      </c>
      <c r="E2269" s="101" t="s">
        <v>1536</v>
      </c>
      <c r="F2269" s="102">
        <v>20.46</v>
      </c>
      <c r="G2269" s="102">
        <v>20.66</v>
      </c>
      <c r="H2269" s="102">
        <v>16.37</v>
      </c>
      <c r="I2269" s="102"/>
      <c r="J2269" s="445"/>
      <c r="K2269" s="258">
        <f>ROUND(SUMIF('VGT-Bewegungsdaten'!B:B,A2269,'VGT-Bewegungsdaten'!D:D),3)</f>
        <v>0</v>
      </c>
      <c r="L2269" s="259">
        <f>ROUND(SUMIF('VGT-Bewegungsdaten'!B:B,$A2269,'VGT-Bewegungsdaten'!E:E),5)</f>
        <v>0</v>
      </c>
      <c r="N2269" s="298" t="s">
        <v>4918</v>
      </c>
      <c r="O2269" s="298" t="s">
        <v>4925</v>
      </c>
      <c r="P2269" s="261">
        <f>ROUND(SUMIF('AV-Bewegungsdaten'!B:B,A2269,'AV-Bewegungsdaten'!D:D),3)</f>
        <v>0</v>
      </c>
      <c r="Q2269" s="259">
        <f>ROUND(SUMIF('AV-Bewegungsdaten'!B:B,$A2269,'AV-Bewegungsdaten'!E:E),5)</f>
        <v>0</v>
      </c>
      <c r="S2269" s="444"/>
      <c r="T2269" s="444"/>
      <c r="U2269" s="261">
        <f>ROUND(SUMIF('DV-Bewegungsdaten'!B:B,A2269,'DV-Bewegungsdaten'!D:D),3)</f>
        <v>0</v>
      </c>
      <c r="V2269" s="259">
        <f>ROUND(SUMIF('DV-Bewegungsdaten'!B:B,A2269,'DV-Bewegungsdaten'!E:E),5)</f>
        <v>0</v>
      </c>
      <c r="X2269" s="444"/>
      <c r="Y2269" s="444"/>
      <c r="AK2269" s="305"/>
    </row>
    <row r="2270" spans="1:37" ht="15" customHeight="1" x14ac:dyDescent="0.25">
      <c r="A2270" s="103" t="s">
        <v>2889</v>
      </c>
      <c r="B2270" s="101" t="s">
        <v>2068</v>
      </c>
      <c r="C2270" s="101" t="s">
        <v>3993</v>
      </c>
      <c r="D2270" s="101" t="s">
        <v>2703</v>
      </c>
      <c r="E2270" s="101" t="s">
        <v>2536</v>
      </c>
      <c r="F2270" s="102">
        <v>20.43</v>
      </c>
      <c r="G2270" s="102">
        <v>20.63</v>
      </c>
      <c r="H2270" s="102">
        <v>16.34</v>
      </c>
      <c r="I2270" s="102"/>
      <c r="J2270" s="445"/>
      <c r="K2270" s="258">
        <f>ROUND(SUMIF('VGT-Bewegungsdaten'!B:B,A2270,'VGT-Bewegungsdaten'!D:D),3)</f>
        <v>0</v>
      </c>
      <c r="L2270" s="259">
        <f>ROUND(SUMIF('VGT-Bewegungsdaten'!B:B,$A2270,'VGT-Bewegungsdaten'!E:E),5)</f>
        <v>0</v>
      </c>
      <c r="N2270" s="298" t="s">
        <v>4918</v>
      </c>
      <c r="O2270" s="298" t="s">
        <v>4925</v>
      </c>
      <c r="P2270" s="261">
        <f>ROUND(SUMIF('AV-Bewegungsdaten'!B:B,A2270,'AV-Bewegungsdaten'!D:D),3)</f>
        <v>0</v>
      </c>
      <c r="Q2270" s="259">
        <f>ROUND(SUMIF('AV-Bewegungsdaten'!B:B,$A2270,'AV-Bewegungsdaten'!E:E),5)</f>
        <v>0</v>
      </c>
      <c r="S2270" s="444"/>
      <c r="T2270" s="444"/>
      <c r="U2270" s="261">
        <f>ROUND(SUMIF('DV-Bewegungsdaten'!B:B,A2270,'DV-Bewegungsdaten'!D:D),3)</f>
        <v>0</v>
      </c>
      <c r="V2270" s="259">
        <f>ROUND(SUMIF('DV-Bewegungsdaten'!B:B,A2270,'DV-Bewegungsdaten'!E:E),5)</f>
        <v>0</v>
      </c>
      <c r="X2270" s="444"/>
      <c r="Y2270" s="444"/>
      <c r="AK2270" s="305"/>
    </row>
    <row r="2271" spans="1:37" ht="15" customHeight="1" x14ac:dyDescent="0.25">
      <c r="A2271" s="103" t="s">
        <v>3632</v>
      </c>
      <c r="B2271" s="101" t="s">
        <v>2068</v>
      </c>
      <c r="C2271" s="101" t="s">
        <v>3993</v>
      </c>
      <c r="D2271" s="101" t="s">
        <v>3446</v>
      </c>
      <c r="E2271" s="101" t="s">
        <v>3279</v>
      </c>
      <c r="F2271" s="102">
        <v>20.399999999999999</v>
      </c>
      <c r="G2271" s="102">
        <v>20.599999999999998</v>
      </c>
      <c r="H2271" s="102">
        <v>16.32</v>
      </c>
      <c r="I2271" s="102"/>
      <c r="J2271" s="445"/>
      <c r="K2271" s="258">
        <f>ROUND(SUMIF('VGT-Bewegungsdaten'!B:B,A2271,'VGT-Bewegungsdaten'!D:D),3)</f>
        <v>0</v>
      </c>
      <c r="L2271" s="259">
        <f>ROUND(SUMIF('VGT-Bewegungsdaten'!B:B,$A2271,'VGT-Bewegungsdaten'!E:E),5)</f>
        <v>0</v>
      </c>
      <c r="N2271" s="298" t="s">
        <v>4918</v>
      </c>
      <c r="O2271" s="298" t="s">
        <v>4925</v>
      </c>
      <c r="P2271" s="261">
        <f>ROUND(SUMIF('AV-Bewegungsdaten'!B:B,A2271,'AV-Bewegungsdaten'!D:D),3)</f>
        <v>0</v>
      </c>
      <c r="Q2271" s="259">
        <f>ROUND(SUMIF('AV-Bewegungsdaten'!B:B,$A2271,'AV-Bewegungsdaten'!E:E),5)</f>
        <v>0</v>
      </c>
      <c r="S2271" s="444"/>
      <c r="T2271" s="444"/>
      <c r="U2271" s="261">
        <f>ROUND(SUMIF('DV-Bewegungsdaten'!B:B,A2271,'DV-Bewegungsdaten'!D:D),3)</f>
        <v>0</v>
      </c>
      <c r="V2271" s="259">
        <f>ROUND(SUMIF('DV-Bewegungsdaten'!B:B,A2271,'DV-Bewegungsdaten'!E:E),5)</f>
        <v>0</v>
      </c>
      <c r="X2271" s="444"/>
      <c r="Y2271" s="444"/>
      <c r="AK2271" s="305"/>
    </row>
    <row r="2272" spans="1:37" ht="15" customHeight="1" x14ac:dyDescent="0.25">
      <c r="A2272" s="103" t="s">
        <v>4396</v>
      </c>
      <c r="B2272" s="101" t="s">
        <v>2068</v>
      </c>
      <c r="C2272" s="101" t="s">
        <v>3993</v>
      </c>
      <c r="D2272" s="101" t="s">
        <v>4208</v>
      </c>
      <c r="E2272" s="101" t="s">
        <v>4040</v>
      </c>
      <c r="F2272" s="102">
        <v>20.37</v>
      </c>
      <c r="G2272" s="102">
        <v>20.57</v>
      </c>
      <c r="H2272" s="102">
        <v>16.3</v>
      </c>
      <c r="I2272" s="102"/>
      <c r="J2272" s="445"/>
      <c r="K2272" s="258">
        <f>ROUND(SUMIF('VGT-Bewegungsdaten'!B:B,A2272,'VGT-Bewegungsdaten'!D:D),3)</f>
        <v>0</v>
      </c>
      <c r="L2272" s="259">
        <f>ROUND(SUMIF('VGT-Bewegungsdaten'!B:B,$A2272,'VGT-Bewegungsdaten'!E:E),5)</f>
        <v>0</v>
      </c>
      <c r="N2272" s="298" t="s">
        <v>4918</v>
      </c>
      <c r="O2272" s="298" t="s">
        <v>4925</v>
      </c>
      <c r="P2272" s="261">
        <f>ROUND(SUMIF('AV-Bewegungsdaten'!B:B,A2272,'AV-Bewegungsdaten'!D:D),3)</f>
        <v>0</v>
      </c>
      <c r="Q2272" s="259">
        <f>ROUND(SUMIF('AV-Bewegungsdaten'!B:B,$A2272,'AV-Bewegungsdaten'!E:E),5)</f>
        <v>0</v>
      </c>
      <c r="S2272" s="444"/>
      <c r="T2272" s="444"/>
      <c r="U2272" s="261">
        <f>ROUND(SUMIF('DV-Bewegungsdaten'!B:B,A2272,'DV-Bewegungsdaten'!D:D),3)</f>
        <v>0</v>
      </c>
      <c r="V2272" s="259">
        <f>ROUND(SUMIF('DV-Bewegungsdaten'!B:B,A2272,'DV-Bewegungsdaten'!E:E),5)</f>
        <v>0</v>
      </c>
      <c r="X2272" s="444"/>
      <c r="Y2272" s="444"/>
      <c r="AK2272" s="305"/>
    </row>
    <row r="2273" spans="1:37" ht="15" customHeight="1" x14ac:dyDescent="0.25">
      <c r="A2273" s="103" t="s">
        <v>764</v>
      </c>
      <c r="B2273" s="101" t="s">
        <v>2068</v>
      </c>
      <c r="C2273" s="101" t="s">
        <v>3993</v>
      </c>
      <c r="D2273" s="101" t="s">
        <v>247</v>
      </c>
      <c r="E2273" s="101" t="s">
        <v>2443</v>
      </c>
      <c r="F2273" s="102">
        <v>18.46</v>
      </c>
      <c r="G2273" s="102">
        <v>18.66</v>
      </c>
      <c r="H2273" s="102">
        <v>14.77</v>
      </c>
      <c r="I2273" s="102"/>
      <c r="J2273" s="445"/>
      <c r="K2273" s="258">
        <f>ROUND(SUMIF('VGT-Bewegungsdaten'!B:B,A2273,'VGT-Bewegungsdaten'!D:D),3)</f>
        <v>0</v>
      </c>
      <c r="L2273" s="259">
        <f>ROUND(SUMIF('VGT-Bewegungsdaten'!B:B,$A2273,'VGT-Bewegungsdaten'!E:E),5)</f>
        <v>0</v>
      </c>
      <c r="N2273" s="298" t="s">
        <v>4918</v>
      </c>
      <c r="O2273" s="298" t="s">
        <v>4925</v>
      </c>
      <c r="P2273" s="261">
        <f>ROUND(SUMIF('AV-Bewegungsdaten'!B:B,A2273,'AV-Bewegungsdaten'!D:D),3)</f>
        <v>0</v>
      </c>
      <c r="Q2273" s="259">
        <f>ROUND(SUMIF('AV-Bewegungsdaten'!B:B,$A2273,'AV-Bewegungsdaten'!E:E),5)</f>
        <v>0</v>
      </c>
      <c r="S2273" s="444"/>
      <c r="T2273" s="444"/>
      <c r="U2273" s="261">
        <f>ROUND(SUMIF('DV-Bewegungsdaten'!B:B,A2273,'DV-Bewegungsdaten'!D:D),3)</f>
        <v>0</v>
      </c>
      <c r="V2273" s="259">
        <f>ROUND(SUMIF('DV-Bewegungsdaten'!B:B,A2273,'DV-Bewegungsdaten'!E:E),5)</f>
        <v>0</v>
      </c>
      <c r="X2273" s="444"/>
      <c r="Y2273" s="444"/>
      <c r="AK2273" s="305"/>
    </row>
    <row r="2274" spans="1:37" ht="15" customHeight="1" x14ac:dyDescent="0.25">
      <c r="A2274" s="103" t="s">
        <v>765</v>
      </c>
      <c r="B2274" s="101" t="s">
        <v>2068</v>
      </c>
      <c r="C2274" s="101" t="s">
        <v>3993</v>
      </c>
      <c r="D2274" s="101" t="s">
        <v>1780</v>
      </c>
      <c r="E2274" s="101" t="s">
        <v>2446</v>
      </c>
      <c r="F2274" s="102">
        <v>20.46</v>
      </c>
      <c r="G2274" s="102">
        <v>20.66</v>
      </c>
      <c r="H2274" s="102">
        <v>16.37</v>
      </c>
      <c r="I2274" s="102"/>
      <c r="J2274" s="445"/>
      <c r="K2274" s="258">
        <f>ROUND(SUMIF('VGT-Bewegungsdaten'!B:B,A2274,'VGT-Bewegungsdaten'!D:D),3)</f>
        <v>0</v>
      </c>
      <c r="L2274" s="259">
        <f>ROUND(SUMIF('VGT-Bewegungsdaten'!B:B,$A2274,'VGT-Bewegungsdaten'!E:E),5)</f>
        <v>0</v>
      </c>
      <c r="N2274" s="298" t="s">
        <v>4918</v>
      </c>
      <c r="O2274" s="298" t="s">
        <v>4925</v>
      </c>
      <c r="P2274" s="261">
        <f>ROUND(SUMIF('AV-Bewegungsdaten'!B:B,A2274,'AV-Bewegungsdaten'!D:D),3)</f>
        <v>0</v>
      </c>
      <c r="Q2274" s="259">
        <f>ROUND(SUMIF('AV-Bewegungsdaten'!B:B,$A2274,'AV-Bewegungsdaten'!E:E),5)</f>
        <v>0</v>
      </c>
      <c r="S2274" s="444"/>
      <c r="T2274" s="444"/>
      <c r="U2274" s="261">
        <f>ROUND(SUMIF('DV-Bewegungsdaten'!B:B,A2274,'DV-Bewegungsdaten'!D:D),3)</f>
        <v>0</v>
      </c>
      <c r="V2274" s="259">
        <f>ROUND(SUMIF('DV-Bewegungsdaten'!B:B,A2274,'DV-Bewegungsdaten'!E:E),5)</f>
        <v>0</v>
      </c>
      <c r="X2274" s="444"/>
      <c r="Y2274" s="444"/>
      <c r="AK2274" s="305"/>
    </row>
    <row r="2275" spans="1:37" ht="15" customHeight="1" x14ac:dyDescent="0.25">
      <c r="A2275" s="103" t="s">
        <v>766</v>
      </c>
      <c r="B2275" s="101" t="s">
        <v>2068</v>
      </c>
      <c r="C2275" s="101" t="s">
        <v>3993</v>
      </c>
      <c r="D2275" s="101" t="s">
        <v>249</v>
      </c>
      <c r="E2275" s="101" t="s">
        <v>1533</v>
      </c>
      <c r="F2275" s="102">
        <v>21.46</v>
      </c>
      <c r="G2275" s="102">
        <v>21.66</v>
      </c>
      <c r="H2275" s="102">
        <v>17.170000000000002</v>
      </c>
      <c r="I2275" s="102"/>
      <c r="J2275" s="445"/>
      <c r="K2275" s="258">
        <f>ROUND(SUMIF('VGT-Bewegungsdaten'!B:B,A2275,'VGT-Bewegungsdaten'!D:D),3)</f>
        <v>0</v>
      </c>
      <c r="L2275" s="259">
        <f>ROUND(SUMIF('VGT-Bewegungsdaten'!B:B,$A2275,'VGT-Bewegungsdaten'!E:E),5)</f>
        <v>0</v>
      </c>
      <c r="N2275" s="298" t="s">
        <v>4918</v>
      </c>
      <c r="O2275" s="298" t="s">
        <v>4925</v>
      </c>
      <c r="P2275" s="261">
        <f>ROUND(SUMIF('AV-Bewegungsdaten'!B:B,A2275,'AV-Bewegungsdaten'!D:D),3)</f>
        <v>0</v>
      </c>
      <c r="Q2275" s="259">
        <f>ROUND(SUMIF('AV-Bewegungsdaten'!B:B,$A2275,'AV-Bewegungsdaten'!E:E),5)</f>
        <v>0</v>
      </c>
      <c r="S2275" s="444"/>
      <c r="T2275" s="444"/>
      <c r="U2275" s="261">
        <f>ROUND(SUMIF('DV-Bewegungsdaten'!B:B,A2275,'DV-Bewegungsdaten'!D:D),3)</f>
        <v>0</v>
      </c>
      <c r="V2275" s="259">
        <f>ROUND(SUMIF('DV-Bewegungsdaten'!B:B,A2275,'DV-Bewegungsdaten'!E:E),5)</f>
        <v>0</v>
      </c>
      <c r="X2275" s="444"/>
      <c r="Y2275" s="444"/>
      <c r="AK2275" s="305"/>
    </row>
    <row r="2276" spans="1:37" ht="15" customHeight="1" x14ac:dyDescent="0.25">
      <c r="A2276" s="103" t="s">
        <v>767</v>
      </c>
      <c r="B2276" s="101" t="s">
        <v>2068</v>
      </c>
      <c r="C2276" s="101" t="s">
        <v>3993</v>
      </c>
      <c r="D2276" s="101" t="s">
        <v>251</v>
      </c>
      <c r="E2276" s="101" t="s">
        <v>1536</v>
      </c>
      <c r="F2276" s="102">
        <v>21.46</v>
      </c>
      <c r="G2276" s="102">
        <v>21.66</v>
      </c>
      <c r="H2276" s="102">
        <v>17.170000000000002</v>
      </c>
      <c r="I2276" s="102"/>
      <c r="J2276" s="445"/>
      <c r="K2276" s="258">
        <f>ROUND(SUMIF('VGT-Bewegungsdaten'!B:B,A2276,'VGT-Bewegungsdaten'!D:D),3)</f>
        <v>0</v>
      </c>
      <c r="L2276" s="259">
        <f>ROUND(SUMIF('VGT-Bewegungsdaten'!B:B,$A2276,'VGT-Bewegungsdaten'!E:E),5)</f>
        <v>0</v>
      </c>
      <c r="N2276" s="298" t="s">
        <v>4918</v>
      </c>
      <c r="O2276" s="298" t="s">
        <v>4925</v>
      </c>
      <c r="P2276" s="261">
        <f>ROUND(SUMIF('AV-Bewegungsdaten'!B:B,A2276,'AV-Bewegungsdaten'!D:D),3)</f>
        <v>0</v>
      </c>
      <c r="Q2276" s="259">
        <f>ROUND(SUMIF('AV-Bewegungsdaten'!B:B,$A2276,'AV-Bewegungsdaten'!E:E),5)</f>
        <v>0</v>
      </c>
      <c r="S2276" s="444"/>
      <c r="T2276" s="444"/>
      <c r="U2276" s="261">
        <f>ROUND(SUMIF('DV-Bewegungsdaten'!B:B,A2276,'DV-Bewegungsdaten'!D:D),3)</f>
        <v>0</v>
      </c>
      <c r="V2276" s="259">
        <f>ROUND(SUMIF('DV-Bewegungsdaten'!B:B,A2276,'DV-Bewegungsdaten'!E:E),5)</f>
        <v>0</v>
      </c>
      <c r="X2276" s="444"/>
      <c r="Y2276" s="444"/>
      <c r="AK2276" s="305"/>
    </row>
    <row r="2277" spans="1:37" ht="15" customHeight="1" x14ac:dyDescent="0.25">
      <c r="A2277" s="103" t="s">
        <v>2890</v>
      </c>
      <c r="B2277" s="101" t="s">
        <v>2068</v>
      </c>
      <c r="C2277" s="101" t="s">
        <v>3993</v>
      </c>
      <c r="D2277" s="101" t="s">
        <v>2574</v>
      </c>
      <c r="E2277" s="101" t="s">
        <v>2536</v>
      </c>
      <c r="F2277" s="102">
        <v>21.43</v>
      </c>
      <c r="G2277" s="102">
        <v>21.63</v>
      </c>
      <c r="H2277" s="102">
        <v>17.14</v>
      </c>
      <c r="I2277" s="102"/>
      <c r="J2277" s="445"/>
      <c r="K2277" s="258">
        <f>ROUND(SUMIF('VGT-Bewegungsdaten'!B:B,A2277,'VGT-Bewegungsdaten'!D:D),3)</f>
        <v>0</v>
      </c>
      <c r="L2277" s="259">
        <f>ROUND(SUMIF('VGT-Bewegungsdaten'!B:B,$A2277,'VGT-Bewegungsdaten'!E:E),5)</f>
        <v>0</v>
      </c>
      <c r="N2277" s="298" t="s">
        <v>4918</v>
      </c>
      <c r="O2277" s="298" t="s">
        <v>4925</v>
      </c>
      <c r="P2277" s="261">
        <f>ROUND(SUMIF('AV-Bewegungsdaten'!B:B,A2277,'AV-Bewegungsdaten'!D:D),3)</f>
        <v>0</v>
      </c>
      <c r="Q2277" s="259">
        <f>ROUND(SUMIF('AV-Bewegungsdaten'!B:B,$A2277,'AV-Bewegungsdaten'!E:E),5)</f>
        <v>0</v>
      </c>
      <c r="S2277" s="444"/>
      <c r="T2277" s="444"/>
      <c r="U2277" s="261">
        <f>ROUND(SUMIF('DV-Bewegungsdaten'!B:B,A2277,'DV-Bewegungsdaten'!D:D),3)</f>
        <v>0</v>
      </c>
      <c r="V2277" s="259">
        <f>ROUND(SUMIF('DV-Bewegungsdaten'!B:B,A2277,'DV-Bewegungsdaten'!E:E),5)</f>
        <v>0</v>
      </c>
      <c r="X2277" s="444"/>
      <c r="Y2277" s="444"/>
      <c r="AK2277" s="305"/>
    </row>
    <row r="2278" spans="1:37" ht="15" customHeight="1" x14ac:dyDescent="0.25">
      <c r="A2278" s="103" t="s">
        <v>3633</v>
      </c>
      <c r="B2278" s="101" t="s">
        <v>2068</v>
      </c>
      <c r="C2278" s="101" t="s">
        <v>3993</v>
      </c>
      <c r="D2278" s="101" t="s">
        <v>3317</v>
      </c>
      <c r="E2278" s="101" t="s">
        <v>3279</v>
      </c>
      <c r="F2278" s="102">
        <v>21.4</v>
      </c>
      <c r="G2278" s="102">
        <v>21.599999999999998</v>
      </c>
      <c r="H2278" s="102">
        <v>17.12</v>
      </c>
      <c r="I2278" s="102"/>
      <c r="J2278" s="445"/>
      <c r="K2278" s="258">
        <f>ROUND(SUMIF('VGT-Bewegungsdaten'!B:B,A2278,'VGT-Bewegungsdaten'!D:D),3)</f>
        <v>0</v>
      </c>
      <c r="L2278" s="259">
        <f>ROUND(SUMIF('VGT-Bewegungsdaten'!B:B,$A2278,'VGT-Bewegungsdaten'!E:E),5)</f>
        <v>0</v>
      </c>
      <c r="N2278" s="298" t="s">
        <v>4918</v>
      </c>
      <c r="O2278" s="298" t="s">
        <v>4925</v>
      </c>
      <c r="P2278" s="261">
        <f>ROUND(SUMIF('AV-Bewegungsdaten'!B:B,A2278,'AV-Bewegungsdaten'!D:D),3)</f>
        <v>0</v>
      </c>
      <c r="Q2278" s="259">
        <f>ROUND(SUMIF('AV-Bewegungsdaten'!B:B,$A2278,'AV-Bewegungsdaten'!E:E),5)</f>
        <v>0</v>
      </c>
      <c r="S2278" s="444"/>
      <c r="T2278" s="444"/>
      <c r="U2278" s="261">
        <f>ROUND(SUMIF('DV-Bewegungsdaten'!B:B,A2278,'DV-Bewegungsdaten'!D:D),3)</f>
        <v>0</v>
      </c>
      <c r="V2278" s="259">
        <f>ROUND(SUMIF('DV-Bewegungsdaten'!B:B,A2278,'DV-Bewegungsdaten'!E:E),5)</f>
        <v>0</v>
      </c>
      <c r="X2278" s="444"/>
      <c r="Y2278" s="444"/>
      <c r="AK2278" s="305"/>
    </row>
    <row r="2279" spans="1:37" ht="15" customHeight="1" x14ac:dyDescent="0.25">
      <c r="A2279" s="103" t="s">
        <v>4397</v>
      </c>
      <c r="B2279" s="101" t="s">
        <v>2068</v>
      </c>
      <c r="C2279" s="101" t="s">
        <v>3993</v>
      </c>
      <c r="D2279" s="101" t="s">
        <v>4078</v>
      </c>
      <c r="E2279" s="101" t="s">
        <v>4040</v>
      </c>
      <c r="F2279" s="102">
        <v>21.37</v>
      </c>
      <c r="G2279" s="102">
        <v>21.57</v>
      </c>
      <c r="H2279" s="102">
        <v>17.100000000000001</v>
      </c>
      <c r="I2279" s="102"/>
      <c r="J2279" s="445"/>
      <c r="K2279" s="258">
        <f>ROUND(SUMIF('VGT-Bewegungsdaten'!B:B,A2279,'VGT-Bewegungsdaten'!D:D),3)</f>
        <v>0</v>
      </c>
      <c r="L2279" s="259">
        <f>ROUND(SUMIF('VGT-Bewegungsdaten'!B:B,$A2279,'VGT-Bewegungsdaten'!E:E),5)</f>
        <v>0</v>
      </c>
      <c r="N2279" s="298" t="s">
        <v>4918</v>
      </c>
      <c r="O2279" s="298" t="s">
        <v>4925</v>
      </c>
      <c r="P2279" s="261">
        <f>ROUND(SUMIF('AV-Bewegungsdaten'!B:B,A2279,'AV-Bewegungsdaten'!D:D),3)</f>
        <v>0</v>
      </c>
      <c r="Q2279" s="259">
        <f>ROUND(SUMIF('AV-Bewegungsdaten'!B:B,$A2279,'AV-Bewegungsdaten'!E:E),5)</f>
        <v>0</v>
      </c>
      <c r="S2279" s="444"/>
      <c r="T2279" s="444"/>
      <c r="U2279" s="261">
        <f>ROUND(SUMIF('DV-Bewegungsdaten'!B:B,A2279,'DV-Bewegungsdaten'!D:D),3)</f>
        <v>0</v>
      </c>
      <c r="V2279" s="259">
        <f>ROUND(SUMIF('DV-Bewegungsdaten'!B:B,A2279,'DV-Bewegungsdaten'!E:E),5)</f>
        <v>0</v>
      </c>
      <c r="X2279" s="444"/>
      <c r="Y2279" s="444"/>
      <c r="AK2279" s="305"/>
    </row>
    <row r="2280" spans="1:37" ht="15" customHeight="1" x14ac:dyDescent="0.25">
      <c r="A2280" s="103" t="s">
        <v>768</v>
      </c>
      <c r="B2280" s="101" t="s">
        <v>2068</v>
      </c>
      <c r="C2280" s="101" t="s">
        <v>3993</v>
      </c>
      <c r="D2280" s="101" t="s">
        <v>253</v>
      </c>
      <c r="E2280" s="101" t="s">
        <v>2443</v>
      </c>
      <c r="F2280" s="102">
        <v>18.46</v>
      </c>
      <c r="G2280" s="102">
        <v>18.66</v>
      </c>
      <c r="H2280" s="102">
        <v>14.77</v>
      </c>
      <c r="I2280" s="102"/>
      <c r="J2280" s="445"/>
      <c r="K2280" s="258">
        <f>ROUND(SUMIF('VGT-Bewegungsdaten'!B:B,A2280,'VGT-Bewegungsdaten'!D:D),3)</f>
        <v>0</v>
      </c>
      <c r="L2280" s="259">
        <f>ROUND(SUMIF('VGT-Bewegungsdaten'!B:B,$A2280,'VGT-Bewegungsdaten'!E:E),5)</f>
        <v>0</v>
      </c>
      <c r="N2280" s="298" t="s">
        <v>4918</v>
      </c>
      <c r="O2280" s="298" t="s">
        <v>4925</v>
      </c>
      <c r="P2280" s="261">
        <f>ROUND(SUMIF('AV-Bewegungsdaten'!B:B,A2280,'AV-Bewegungsdaten'!D:D),3)</f>
        <v>0</v>
      </c>
      <c r="Q2280" s="259">
        <f>ROUND(SUMIF('AV-Bewegungsdaten'!B:B,$A2280,'AV-Bewegungsdaten'!E:E),5)</f>
        <v>0</v>
      </c>
      <c r="S2280" s="444"/>
      <c r="T2280" s="444"/>
      <c r="U2280" s="261">
        <f>ROUND(SUMIF('DV-Bewegungsdaten'!B:B,A2280,'DV-Bewegungsdaten'!D:D),3)</f>
        <v>0</v>
      </c>
      <c r="V2280" s="259">
        <f>ROUND(SUMIF('DV-Bewegungsdaten'!B:B,A2280,'DV-Bewegungsdaten'!E:E),5)</f>
        <v>0</v>
      </c>
      <c r="X2280" s="444"/>
      <c r="Y2280" s="444"/>
      <c r="AK2280" s="305"/>
    </row>
    <row r="2281" spans="1:37" ht="15" customHeight="1" x14ac:dyDescent="0.25">
      <c r="A2281" s="103" t="s">
        <v>769</v>
      </c>
      <c r="B2281" s="101" t="s">
        <v>2068</v>
      </c>
      <c r="C2281" s="101" t="s">
        <v>3993</v>
      </c>
      <c r="D2281" s="101" t="s">
        <v>1785</v>
      </c>
      <c r="E2281" s="101" t="s">
        <v>2446</v>
      </c>
      <c r="F2281" s="102">
        <v>20.46</v>
      </c>
      <c r="G2281" s="102">
        <v>20.66</v>
      </c>
      <c r="H2281" s="102">
        <v>16.37</v>
      </c>
      <c r="I2281" s="102"/>
      <c r="J2281" s="445"/>
      <c r="K2281" s="258">
        <f>ROUND(SUMIF('VGT-Bewegungsdaten'!B:B,A2281,'VGT-Bewegungsdaten'!D:D),3)</f>
        <v>0</v>
      </c>
      <c r="L2281" s="259">
        <f>ROUND(SUMIF('VGT-Bewegungsdaten'!B:B,$A2281,'VGT-Bewegungsdaten'!E:E),5)</f>
        <v>0</v>
      </c>
      <c r="N2281" s="298" t="s">
        <v>4918</v>
      </c>
      <c r="O2281" s="298" t="s">
        <v>4925</v>
      </c>
      <c r="P2281" s="261">
        <f>ROUND(SUMIF('AV-Bewegungsdaten'!B:B,A2281,'AV-Bewegungsdaten'!D:D),3)</f>
        <v>0</v>
      </c>
      <c r="Q2281" s="259">
        <f>ROUND(SUMIF('AV-Bewegungsdaten'!B:B,$A2281,'AV-Bewegungsdaten'!E:E),5)</f>
        <v>0</v>
      </c>
      <c r="S2281" s="444"/>
      <c r="T2281" s="444"/>
      <c r="U2281" s="261">
        <f>ROUND(SUMIF('DV-Bewegungsdaten'!B:B,A2281,'DV-Bewegungsdaten'!D:D),3)</f>
        <v>0</v>
      </c>
      <c r="V2281" s="259">
        <f>ROUND(SUMIF('DV-Bewegungsdaten'!B:B,A2281,'DV-Bewegungsdaten'!E:E),5)</f>
        <v>0</v>
      </c>
      <c r="X2281" s="444"/>
      <c r="Y2281" s="444"/>
      <c r="AK2281" s="305"/>
    </row>
    <row r="2282" spans="1:37" ht="15" customHeight="1" x14ac:dyDescent="0.25">
      <c r="A2282" s="103" t="s">
        <v>770</v>
      </c>
      <c r="B2282" s="101" t="s">
        <v>2068</v>
      </c>
      <c r="C2282" s="101" t="s">
        <v>3993</v>
      </c>
      <c r="D2282" s="101" t="s">
        <v>255</v>
      </c>
      <c r="E2282" s="101" t="s">
        <v>1533</v>
      </c>
      <c r="F2282" s="102">
        <v>21.46</v>
      </c>
      <c r="G2282" s="102">
        <v>21.66</v>
      </c>
      <c r="H2282" s="102">
        <v>17.170000000000002</v>
      </c>
      <c r="I2282" s="102"/>
      <c r="J2282" s="445"/>
      <c r="K2282" s="258">
        <f>ROUND(SUMIF('VGT-Bewegungsdaten'!B:B,A2282,'VGT-Bewegungsdaten'!D:D),3)</f>
        <v>0</v>
      </c>
      <c r="L2282" s="259">
        <f>ROUND(SUMIF('VGT-Bewegungsdaten'!B:B,$A2282,'VGT-Bewegungsdaten'!E:E),5)</f>
        <v>0</v>
      </c>
      <c r="N2282" s="298" t="s">
        <v>4918</v>
      </c>
      <c r="O2282" s="298" t="s">
        <v>4925</v>
      </c>
      <c r="P2282" s="261">
        <f>ROUND(SUMIF('AV-Bewegungsdaten'!B:B,A2282,'AV-Bewegungsdaten'!D:D),3)</f>
        <v>0</v>
      </c>
      <c r="Q2282" s="259">
        <f>ROUND(SUMIF('AV-Bewegungsdaten'!B:B,$A2282,'AV-Bewegungsdaten'!E:E),5)</f>
        <v>0</v>
      </c>
      <c r="S2282" s="444"/>
      <c r="T2282" s="444"/>
      <c r="U2282" s="261">
        <f>ROUND(SUMIF('DV-Bewegungsdaten'!B:B,A2282,'DV-Bewegungsdaten'!D:D),3)</f>
        <v>0</v>
      </c>
      <c r="V2282" s="259">
        <f>ROUND(SUMIF('DV-Bewegungsdaten'!B:B,A2282,'DV-Bewegungsdaten'!E:E),5)</f>
        <v>0</v>
      </c>
      <c r="X2282" s="444"/>
      <c r="Y2282" s="444"/>
      <c r="AK2282" s="305"/>
    </row>
    <row r="2283" spans="1:37" ht="15" customHeight="1" x14ac:dyDescent="0.25">
      <c r="A2283" s="103" t="s">
        <v>771</v>
      </c>
      <c r="B2283" s="101" t="s">
        <v>2068</v>
      </c>
      <c r="C2283" s="101" t="s">
        <v>3993</v>
      </c>
      <c r="D2283" s="101" t="s">
        <v>257</v>
      </c>
      <c r="E2283" s="101" t="s">
        <v>1536</v>
      </c>
      <c r="F2283" s="102">
        <v>21.46</v>
      </c>
      <c r="G2283" s="102">
        <v>21.66</v>
      </c>
      <c r="H2283" s="102">
        <v>17.170000000000002</v>
      </c>
      <c r="I2283" s="102"/>
      <c r="J2283" s="445"/>
      <c r="K2283" s="258">
        <f>ROUND(SUMIF('VGT-Bewegungsdaten'!B:B,A2283,'VGT-Bewegungsdaten'!D:D),3)</f>
        <v>0</v>
      </c>
      <c r="L2283" s="259">
        <f>ROUND(SUMIF('VGT-Bewegungsdaten'!B:B,$A2283,'VGT-Bewegungsdaten'!E:E),5)</f>
        <v>0</v>
      </c>
      <c r="N2283" s="298" t="s">
        <v>4918</v>
      </c>
      <c r="O2283" s="298" t="s">
        <v>4925</v>
      </c>
      <c r="P2283" s="261">
        <f>ROUND(SUMIF('AV-Bewegungsdaten'!B:B,A2283,'AV-Bewegungsdaten'!D:D),3)</f>
        <v>0</v>
      </c>
      <c r="Q2283" s="259">
        <f>ROUND(SUMIF('AV-Bewegungsdaten'!B:B,$A2283,'AV-Bewegungsdaten'!E:E),5)</f>
        <v>0</v>
      </c>
      <c r="S2283" s="444"/>
      <c r="T2283" s="444"/>
      <c r="U2283" s="261">
        <f>ROUND(SUMIF('DV-Bewegungsdaten'!B:B,A2283,'DV-Bewegungsdaten'!D:D),3)</f>
        <v>0</v>
      </c>
      <c r="V2283" s="259">
        <f>ROUND(SUMIF('DV-Bewegungsdaten'!B:B,A2283,'DV-Bewegungsdaten'!E:E),5)</f>
        <v>0</v>
      </c>
      <c r="X2283" s="444"/>
      <c r="Y2283" s="444"/>
      <c r="AK2283" s="305"/>
    </row>
    <row r="2284" spans="1:37" ht="15" customHeight="1" x14ac:dyDescent="0.25">
      <c r="A2284" s="103" t="s">
        <v>2891</v>
      </c>
      <c r="B2284" s="101" t="s">
        <v>2068</v>
      </c>
      <c r="C2284" s="101" t="s">
        <v>3993</v>
      </c>
      <c r="D2284" s="101" t="s">
        <v>2576</v>
      </c>
      <c r="E2284" s="101" t="s">
        <v>2536</v>
      </c>
      <c r="F2284" s="102">
        <v>21.43</v>
      </c>
      <c r="G2284" s="102">
        <v>21.63</v>
      </c>
      <c r="H2284" s="102">
        <v>17.14</v>
      </c>
      <c r="I2284" s="102"/>
      <c r="J2284" s="445"/>
      <c r="K2284" s="258">
        <f>ROUND(SUMIF('VGT-Bewegungsdaten'!B:B,A2284,'VGT-Bewegungsdaten'!D:D),3)</f>
        <v>0</v>
      </c>
      <c r="L2284" s="259">
        <f>ROUND(SUMIF('VGT-Bewegungsdaten'!B:B,$A2284,'VGT-Bewegungsdaten'!E:E),5)</f>
        <v>0</v>
      </c>
      <c r="N2284" s="298" t="s">
        <v>4918</v>
      </c>
      <c r="O2284" s="298" t="s">
        <v>4925</v>
      </c>
      <c r="P2284" s="261">
        <f>ROUND(SUMIF('AV-Bewegungsdaten'!B:B,A2284,'AV-Bewegungsdaten'!D:D),3)</f>
        <v>0</v>
      </c>
      <c r="Q2284" s="259">
        <f>ROUND(SUMIF('AV-Bewegungsdaten'!B:B,$A2284,'AV-Bewegungsdaten'!E:E),5)</f>
        <v>0</v>
      </c>
      <c r="S2284" s="444"/>
      <c r="T2284" s="444"/>
      <c r="U2284" s="261">
        <f>ROUND(SUMIF('DV-Bewegungsdaten'!B:B,A2284,'DV-Bewegungsdaten'!D:D),3)</f>
        <v>0</v>
      </c>
      <c r="V2284" s="259">
        <f>ROUND(SUMIF('DV-Bewegungsdaten'!B:B,A2284,'DV-Bewegungsdaten'!E:E),5)</f>
        <v>0</v>
      </c>
      <c r="X2284" s="444"/>
      <c r="Y2284" s="444"/>
      <c r="AK2284" s="305"/>
    </row>
    <row r="2285" spans="1:37" ht="15" customHeight="1" x14ac:dyDescent="0.25">
      <c r="A2285" s="103" t="s">
        <v>3634</v>
      </c>
      <c r="B2285" s="101" t="s">
        <v>2068</v>
      </c>
      <c r="C2285" s="101" t="s">
        <v>3993</v>
      </c>
      <c r="D2285" s="101" t="s">
        <v>3319</v>
      </c>
      <c r="E2285" s="101" t="s">
        <v>3279</v>
      </c>
      <c r="F2285" s="102">
        <v>21.4</v>
      </c>
      <c r="G2285" s="102">
        <v>21.599999999999998</v>
      </c>
      <c r="H2285" s="102">
        <v>17.12</v>
      </c>
      <c r="I2285" s="102"/>
      <c r="J2285" s="445"/>
      <c r="K2285" s="258">
        <f>ROUND(SUMIF('VGT-Bewegungsdaten'!B:B,A2285,'VGT-Bewegungsdaten'!D:D),3)</f>
        <v>0</v>
      </c>
      <c r="L2285" s="259">
        <f>ROUND(SUMIF('VGT-Bewegungsdaten'!B:B,$A2285,'VGT-Bewegungsdaten'!E:E),5)</f>
        <v>0</v>
      </c>
      <c r="N2285" s="298" t="s">
        <v>4918</v>
      </c>
      <c r="O2285" s="298" t="s">
        <v>4925</v>
      </c>
      <c r="P2285" s="261">
        <f>ROUND(SUMIF('AV-Bewegungsdaten'!B:B,A2285,'AV-Bewegungsdaten'!D:D),3)</f>
        <v>0</v>
      </c>
      <c r="Q2285" s="259">
        <f>ROUND(SUMIF('AV-Bewegungsdaten'!B:B,$A2285,'AV-Bewegungsdaten'!E:E),5)</f>
        <v>0</v>
      </c>
      <c r="S2285" s="444"/>
      <c r="T2285" s="444"/>
      <c r="U2285" s="261">
        <f>ROUND(SUMIF('DV-Bewegungsdaten'!B:B,A2285,'DV-Bewegungsdaten'!D:D),3)</f>
        <v>0</v>
      </c>
      <c r="V2285" s="259">
        <f>ROUND(SUMIF('DV-Bewegungsdaten'!B:B,A2285,'DV-Bewegungsdaten'!E:E),5)</f>
        <v>0</v>
      </c>
      <c r="X2285" s="444"/>
      <c r="Y2285" s="444"/>
      <c r="AK2285" s="305"/>
    </row>
    <row r="2286" spans="1:37" ht="15" customHeight="1" x14ac:dyDescent="0.25">
      <c r="A2286" s="103" t="s">
        <v>4398</v>
      </c>
      <c r="B2286" s="101" t="s">
        <v>2068</v>
      </c>
      <c r="C2286" s="101" t="s">
        <v>3993</v>
      </c>
      <c r="D2286" s="101" t="s">
        <v>4080</v>
      </c>
      <c r="E2286" s="101" t="s">
        <v>4040</v>
      </c>
      <c r="F2286" s="102">
        <v>21.37</v>
      </c>
      <c r="G2286" s="102">
        <v>21.57</v>
      </c>
      <c r="H2286" s="102">
        <v>17.100000000000001</v>
      </c>
      <c r="I2286" s="102"/>
      <c r="J2286" s="445"/>
      <c r="K2286" s="258">
        <f>ROUND(SUMIF('VGT-Bewegungsdaten'!B:B,A2286,'VGT-Bewegungsdaten'!D:D),3)</f>
        <v>0</v>
      </c>
      <c r="L2286" s="259">
        <f>ROUND(SUMIF('VGT-Bewegungsdaten'!B:B,$A2286,'VGT-Bewegungsdaten'!E:E),5)</f>
        <v>0</v>
      </c>
      <c r="N2286" s="298" t="s">
        <v>4918</v>
      </c>
      <c r="O2286" s="298" t="s">
        <v>4925</v>
      </c>
      <c r="P2286" s="261">
        <f>ROUND(SUMIF('AV-Bewegungsdaten'!B:B,A2286,'AV-Bewegungsdaten'!D:D),3)</f>
        <v>0</v>
      </c>
      <c r="Q2286" s="259">
        <f>ROUND(SUMIF('AV-Bewegungsdaten'!B:B,$A2286,'AV-Bewegungsdaten'!E:E),5)</f>
        <v>0</v>
      </c>
      <c r="S2286" s="444"/>
      <c r="T2286" s="444"/>
      <c r="U2286" s="261">
        <f>ROUND(SUMIF('DV-Bewegungsdaten'!B:B,A2286,'DV-Bewegungsdaten'!D:D),3)</f>
        <v>0</v>
      </c>
      <c r="V2286" s="259">
        <f>ROUND(SUMIF('DV-Bewegungsdaten'!B:B,A2286,'DV-Bewegungsdaten'!E:E),5)</f>
        <v>0</v>
      </c>
      <c r="X2286" s="444"/>
      <c r="Y2286" s="444"/>
      <c r="AK2286" s="305"/>
    </row>
    <row r="2287" spans="1:37" ht="15" customHeight="1" x14ac:dyDescent="0.25">
      <c r="A2287" s="103" t="s">
        <v>772</v>
      </c>
      <c r="B2287" s="101" t="s">
        <v>2068</v>
      </c>
      <c r="C2287" s="101" t="s">
        <v>3993</v>
      </c>
      <c r="D2287" s="101" t="s">
        <v>259</v>
      </c>
      <c r="E2287" s="101" t="s">
        <v>2443</v>
      </c>
      <c r="F2287" s="102">
        <v>19.46</v>
      </c>
      <c r="G2287" s="102">
        <v>19.66</v>
      </c>
      <c r="H2287" s="102">
        <v>15.57</v>
      </c>
      <c r="I2287" s="102"/>
      <c r="J2287" s="445"/>
      <c r="K2287" s="258">
        <f>ROUND(SUMIF('VGT-Bewegungsdaten'!B:B,A2287,'VGT-Bewegungsdaten'!D:D),3)</f>
        <v>0</v>
      </c>
      <c r="L2287" s="259">
        <f>ROUND(SUMIF('VGT-Bewegungsdaten'!B:B,$A2287,'VGT-Bewegungsdaten'!E:E),5)</f>
        <v>0</v>
      </c>
      <c r="N2287" s="298" t="s">
        <v>4918</v>
      </c>
      <c r="O2287" s="298" t="s">
        <v>4925</v>
      </c>
      <c r="P2287" s="261">
        <f>ROUND(SUMIF('AV-Bewegungsdaten'!B:B,A2287,'AV-Bewegungsdaten'!D:D),3)</f>
        <v>0</v>
      </c>
      <c r="Q2287" s="259">
        <f>ROUND(SUMIF('AV-Bewegungsdaten'!B:B,$A2287,'AV-Bewegungsdaten'!E:E),5)</f>
        <v>0</v>
      </c>
      <c r="S2287" s="444"/>
      <c r="T2287" s="444"/>
      <c r="U2287" s="261">
        <f>ROUND(SUMIF('DV-Bewegungsdaten'!B:B,A2287,'DV-Bewegungsdaten'!D:D),3)</f>
        <v>0</v>
      </c>
      <c r="V2287" s="259">
        <f>ROUND(SUMIF('DV-Bewegungsdaten'!B:B,A2287,'DV-Bewegungsdaten'!E:E),5)</f>
        <v>0</v>
      </c>
      <c r="X2287" s="444"/>
      <c r="Y2287" s="444"/>
      <c r="AK2287" s="305"/>
    </row>
    <row r="2288" spans="1:37" ht="15" customHeight="1" x14ac:dyDescent="0.25">
      <c r="A2288" s="103" t="s">
        <v>773</v>
      </c>
      <c r="B2288" s="101" t="s">
        <v>2068</v>
      </c>
      <c r="C2288" s="101" t="s">
        <v>3993</v>
      </c>
      <c r="D2288" s="101" t="s">
        <v>1790</v>
      </c>
      <c r="E2288" s="101" t="s">
        <v>2446</v>
      </c>
      <c r="F2288" s="102">
        <v>21.46</v>
      </c>
      <c r="G2288" s="102">
        <v>21.66</v>
      </c>
      <c r="H2288" s="102">
        <v>17.170000000000002</v>
      </c>
      <c r="I2288" s="102"/>
      <c r="J2288" s="445"/>
      <c r="K2288" s="258">
        <f>ROUND(SUMIF('VGT-Bewegungsdaten'!B:B,A2288,'VGT-Bewegungsdaten'!D:D),3)</f>
        <v>0</v>
      </c>
      <c r="L2288" s="259">
        <f>ROUND(SUMIF('VGT-Bewegungsdaten'!B:B,$A2288,'VGT-Bewegungsdaten'!E:E),5)</f>
        <v>0</v>
      </c>
      <c r="N2288" s="298" t="s">
        <v>4918</v>
      </c>
      <c r="O2288" s="298" t="s">
        <v>4925</v>
      </c>
      <c r="P2288" s="261">
        <f>ROUND(SUMIF('AV-Bewegungsdaten'!B:B,A2288,'AV-Bewegungsdaten'!D:D),3)</f>
        <v>0</v>
      </c>
      <c r="Q2288" s="259">
        <f>ROUND(SUMIF('AV-Bewegungsdaten'!B:B,$A2288,'AV-Bewegungsdaten'!E:E),5)</f>
        <v>0</v>
      </c>
      <c r="S2288" s="444"/>
      <c r="T2288" s="444"/>
      <c r="U2288" s="261">
        <f>ROUND(SUMIF('DV-Bewegungsdaten'!B:B,A2288,'DV-Bewegungsdaten'!D:D),3)</f>
        <v>0</v>
      </c>
      <c r="V2288" s="259">
        <f>ROUND(SUMIF('DV-Bewegungsdaten'!B:B,A2288,'DV-Bewegungsdaten'!E:E),5)</f>
        <v>0</v>
      </c>
      <c r="X2288" s="444"/>
      <c r="Y2288" s="444"/>
      <c r="AK2288" s="305"/>
    </row>
    <row r="2289" spans="1:37" ht="15" customHeight="1" x14ac:dyDescent="0.25">
      <c r="A2289" s="103" t="s">
        <v>774</v>
      </c>
      <c r="B2289" s="101" t="s">
        <v>2068</v>
      </c>
      <c r="C2289" s="101" t="s">
        <v>3993</v>
      </c>
      <c r="D2289" s="101" t="s">
        <v>261</v>
      </c>
      <c r="E2289" s="101" t="s">
        <v>1533</v>
      </c>
      <c r="F2289" s="102">
        <v>22.46</v>
      </c>
      <c r="G2289" s="102">
        <v>22.66</v>
      </c>
      <c r="H2289" s="102">
        <v>17.97</v>
      </c>
      <c r="I2289" s="102"/>
      <c r="J2289" s="445"/>
      <c r="K2289" s="258">
        <f>ROUND(SUMIF('VGT-Bewegungsdaten'!B:B,A2289,'VGT-Bewegungsdaten'!D:D),3)</f>
        <v>0</v>
      </c>
      <c r="L2289" s="259">
        <f>ROUND(SUMIF('VGT-Bewegungsdaten'!B:B,$A2289,'VGT-Bewegungsdaten'!E:E),5)</f>
        <v>0</v>
      </c>
      <c r="N2289" s="298" t="s">
        <v>4918</v>
      </c>
      <c r="O2289" s="298" t="s">
        <v>4925</v>
      </c>
      <c r="P2289" s="261">
        <f>ROUND(SUMIF('AV-Bewegungsdaten'!B:B,A2289,'AV-Bewegungsdaten'!D:D),3)</f>
        <v>0</v>
      </c>
      <c r="Q2289" s="259">
        <f>ROUND(SUMIF('AV-Bewegungsdaten'!B:B,$A2289,'AV-Bewegungsdaten'!E:E),5)</f>
        <v>0</v>
      </c>
      <c r="S2289" s="444"/>
      <c r="T2289" s="444"/>
      <c r="U2289" s="261">
        <f>ROUND(SUMIF('DV-Bewegungsdaten'!B:B,A2289,'DV-Bewegungsdaten'!D:D),3)</f>
        <v>0</v>
      </c>
      <c r="V2289" s="259">
        <f>ROUND(SUMIF('DV-Bewegungsdaten'!B:B,A2289,'DV-Bewegungsdaten'!E:E),5)</f>
        <v>0</v>
      </c>
      <c r="X2289" s="444"/>
      <c r="Y2289" s="444"/>
      <c r="AK2289" s="305"/>
    </row>
    <row r="2290" spans="1:37" ht="15" customHeight="1" x14ac:dyDescent="0.25">
      <c r="A2290" s="103" t="s">
        <v>775</v>
      </c>
      <c r="B2290" s="101" t="s">
        <v>2068</v>
      </c>
      <c r="C2290" s="101" t="s">
        <v>3993</v>
      </c>
      <c r="D2290" s="101" t="s">
        <v>263</v>
      </c>
      <c r="E2290" s="101" t="s">
        <v>1536</v>
      </c>
      <c r="F2290" s="102">
        <v>22.46</v>
      </c>
      <c r="G2290" s="102">
        <v>22.66</v>
      </c>
      <c r="H2290" s="102">
        <v>17.97</v>
      </c>
      <c r="I2290" s="102"/>
      <c r="J2290" s="445"/>
      <c r="K2290" s="258">
        <f>ROUND(SUMIF('VGT-Bewegungsdaten'!B:B,A2290,'VGT-Bewegungsdaten'!D:D),3)</f>
        <v>0</v>
      </c>
      <c r="L2290" s="259">
        <f>ROUND(SUMIF('VGT-Bewegungsdaten'!B:B,$A2290,'VGT-Bewegungsdaten'!E:E),5)</f>
        <v>0</v>
      </c>
      <c r="N2290" s="298" t="s">
        <v>4918</v>
      </c>
      <c r="O2290" s="298" t="s">
        <v>4925</v>
      </c>
      <c r="P2290" s="261">
        <f>ROUND(SUMIF('AV-Bewegungsdaten'!B:B,A2290,'AV-Bewegungsdaten'!D:D),3)</f>
        <v>0</v>
      </c>
      <c r="Q2290" s="259">
        <f>ROUND(SUMIF('AV-Bewegungsdaten'!B:B,$A2290,'AV-Bewegungsdaten'!E:E),5)</f>
        <v>0</v>
      </c>
      <c r="S2290" s="444"/>
      <c r="T2290" s="444"/>
      <c r="U2290" s="261">
        <f>ROUND(SUMIF('DV-Bewegungsdaten'!B:B,A2290,'DV-Bewegungsdaten'!D:D),3)</f>
        <v>0</v>
      </c>
      <c r="V2290" s="259">
        <f>ROUND(SUMIF('DV-Bewegungsdaten'!B:B,A2290,'DV-Bewegungsdaten'!E:E),5)</f>
        <v>0</v>
      </c>
      <c r="X2290" s="444"/>
      <c r="Y2290" s="444"/>
      <c r="AK2290" s="305"/>
    </row>
    <row r="2291" spans="1:37" ht="15" customHeight="1" x14ac:dyDescent="0.25">
      <c r="A2291" s="103" t="s">
        <v>2892</v>
      </c>
      <c r="B2291" s="101" t="s">
        <v>2068</v>
      </c>
      <c r="C2291" s="101" t="s">
        <v>3993</v>
      </c>
      <c r="D2291" s="101" t="s">
        <v>2578</v>
      </c>
      <c r="E2291" s="101" t="s">
        <v>2536</v>
      </c>
      <c r="F2291" s="102">
        <v>22.43</v>
      </c>
      <c r="G2291" s="102">
        <v>22.63</v>
      </c>
      <c r="H2291" s="102">
        <v>17.940000000000001</v>
      </c>
      <c r="I2291" s="102"/>
      <c r="J2291" s="445"/>
      <c r="K2291" s="258">
        <f>ROUND(SUMIF('VGT-Bewegungsdaten'!B:B,A2291,'VGT-Bewegungsdaten'!D:D),3)</f>
        <v>0</v>
      </c>
      <c r="L2291" s="259">
        <f>ROUND(SUMIF('VGT-Bewegungsdaten'!B:B,$A2291,'VGT-Bewegungsdaten'!E:E),5)</f>
        <v>0</v>
      </c>
      <c r="N2291" s="298" t="s">
        <v>4918</v>
      </c>
      <c r="O2291" s="298" t="s">
        <v>4925</v>
      </c>
      <c r="P2291" s="261">
        <f>ROUND(SUMIF('AV-Bewegungsdaten'!B:B,A2291,'AV-Bewegungsdaten'!D:D),3)</f>
        <v>0</v>
      </c>
      <c r="Q2291" s="259">
        <f>ROUND(SUMIF('AV-Bewegungsdaten'!B:B,$A2291,'AV-Bewegungsdaten'!E:E),5)</f>
        <v>0</v>
      </c>
      <c r="S2291" s="444"/>
      <c r="T2291" s="444"/>
      <c r="U2291" s="261">
        <f>ROUND(SUMIF('DV-Bewegungsdaten'!B:B,A2291,'DV-Bewegungsdaten'!D:D),3)</f>
        <v>0</v>
      </c>
      <c r="V2291" s="259">
        <f>ROUND(SUMIF('DV-Bewegungsdaten'!B:B,A2291,'DV-Bewegungsdaten'!E:E),5)</f>
        <v>0</v>
      </c>
      <c r="X2291" s="444"/>
      <c r="Y2291" s="444"/>
      <c r="AK2291" s="305"/>
    </row>
    <row r="2292" spans="1:37" ht="15" customHeight="1" x14ac:dyDescent="0.25">
      <c r="A2292" s="103" t="s">
        <v>3635</v>
      </c>
      <c r="B2292" s="101" t="s">
        <v>2068</v>
      </c>
      <c r="C2292" s="101" t="s">
        <v>3993</v>
      </c>
      <c r="D2292" s="101" t="s">
        <v>3321</v>
      </c>
      <c r="E2292" s="101" t="s">
        <v>3279</v>
      </c>
      <c r="F2292" s="102">
        <v>22.4</v>
      </c>
      <c r="G2292" s="102">
        <v>22.599999999999998</v>
      </c>
      <c r="H2292" s="102">
        <v>17.920000000000002</v>
      </c>
      <c r="I2292" s="102"/>
      <c r="J2292" s="445"/>
      <c r="K2292" s="258">
        <f>ROUND(SUMIF('VGT-Bewegungsdaten'!B:B,A2292,'VGT-Bewegungsdaten'!D:D),3)</f>
        <v>0</v>
      </c>
      <c r="L2292" s="259">
        <f>ROUND(SUMIF('VGT-Bewegungsdaten'!B:B,$A2292,'VGT-Bewegungsdaten'!E:E),5)</f>
        <v>0</v>
      </c>
      <c r="N2292" s="298" t="s">
        <v>4918</v>
      </c>
      <c r="O2292" s="298" t="s">
        <v>4925</v>
      </c>
      <c r="P2292" s="261">
        <f>ROUND(SUMIF('AV-Bewegungsdaten'!B:B,A2292,'AV-Bewegungsdaten'!D:D),3)</f>
        <v>0</v>
      </c>
      <c r="Q2292" s="259">
        <f>ROUND(SUMIF('AV-Bewegungsdaten'!B:B,$A2292,'AV-Bewegungsdaten'!E:E),5)</f>
        <v>0</v>
      </c>
      <c r="S2292" s="444"/>
      <c r="T2292" s="444"/>
      <c r="U2292" s="261">
        <f>ROUND(SUMIF('DV-Bewegungsdaten'!B:B,A2292,'DV-Bewegungsdaten'!D:D),3)</f>
        <v>0</v>
      </c>
      <c r="V2292" s="259">
        <f>ROUND(SUMIF('DV-Bewegungsdaten'!B:B,A2292,'DV-Bewegungsdaten'!E:E),5)</f>
        <v>0</v>
      </c>
      <c r="X2292" s="444"/>
      <c r="Y2292" s="444"/>
      <c r="AK2292" s="305"/>
    </row>
    <row r="2293" spans="1:37" ht="15" customHeight="1" x14ac:dyDescent="0.25">
      <c r="A2293" s="103" t="s">
        <v>4399</v>
      </c>
      <c r="B2293" s="101" t="s">
        <v>2068</v>
      </c>
      <c r="C2293" s="101" t="s">
        <v>3993</v>
      </c>
      <c r="D2293" s="101" t="s">
        <v>4082</v>
      </c>
      <c r="E2293" s="101" t="s">
        <v>4040</v>
      </c>
      <c r="F2293" s="102">
        <v>22.37</v>
      </c>
      <c r="G2293" s="102">
        <v>22.57</v>
      </c>
      <c r="H2293" s="102">
        <v>17.899999999999999</v>
      </c>
      <c r="I2293" s="102"/>
      <c r="J2293" s="445"/>
      <c r="K2293" s="258">
        <f>ROUND(SUMIF('VGT-Bewegungsdaten'!B:B,A2293,'VGT-Bewegungsdaten'!D:D),3)</f>
        <v>0</v>
      </c>
      <c r="L2293" s="259">
        <f>ROUND(SUMIF('VGT-Bewegungsdaten'!B:B,$A2293,'VGT-Bewegungsdaten'!E:E),5)</f>
        <v>0</v>
      </c>
      <c r="N2293" s="298" t="s">
        <v>4918</v>
      </c>
      <c r="O2293" s="298" t="s">
        <v>4925</v>
      </c>
      <c r="P2293" s="261">
        <f>ROUND(SUMIF('AV-Bewegungsdaten'!B:B,A2293,'AV-Bewegungsdaten'!D:D),3)</f>
        <v>0</v>
      </c>
      <c r="Q2293" s="259">
        <f>ROUND(SUMIF('AV-Bewegungsdaten'!B:B,$A2293,'AV-Bewegungsdaten'!E:E),5)</f>
        <v>0</v>
      </c>
      <c r="S2293" s="444"/>
      <c r="T2293" s="444"/>
      <c r="U2293" s="261">
        <f>ROUND(SUMIF('DV-Bewegungsdaten'!B:B,A2293,'DV-Bewegungsdaten'!D:D),3)</f>
        <v>0</v>
      </c>
      <c r="V2293" s="259">
        <f>ROUND(SUMIF('DV-Bewegungsdaten'!B:B,A2293,'DV-Bewegungsdaten'!E:E),5)</f>
        <v>0</v>
      </c>
      <c r="X2293" s="444"/>
      <c r="Y2293" s="444"/>
      <c r="AK2293" s="305"/>
    </row>
    <row r="2294" spans="1:37" ht="15" customHeight="1" x14ac:dyDescent="0.25">
      <c r="A2294" s="103" t="s">
        <v>776</v>
      </c>
      <c r="B2294" s="101" t="s">
        <v>2068</v>
      </c>
      <c r="C2294" s="101" t="s">
        <v>3993</v>
      </c>
      <c r="D2294" s="101" t="s">
        <v>265</v>
      </c>
      <c r="E2294" s="101" t="s">
        <v>2443</v>
      </c>
      <c r="F2294" s="102">
        <v>19.46</v>
      </c>
      <c r="G2294" s="102">
        <v>19.66</v>
      </c>
      <c r="H2294" s="102">
        <v>15.57</v>
      </c>
      <c r="I2294" s="102"/>
      <c r="J2294" s="445"/>
      <c r="K2294" s="258">
        <f>ROUND(SUMIF('VGT-Bewegungsdaten'!B:B,A2294,'VGT-Bewegungsdaten'!D:D),3)</f>
        <v>0</v>
      </c>
      <c r="L2294" s="259">
        <f>ROUND(SUMIF('VGT-Bewegungsdaten'!B:B,$A2294,'VGT-Bewegungsdaten'!E:E),5)</f>
        <v>0</v>
      </c>
      <c r="N2294" s="298" t="s">
        <v>4918</v>
      </c>
      <c r="O2294" s="298" t="s">
        <v>4925</v>
      </c>
      <c r="P2294" s="261">
        <f>ROUND(SUMIF('AV-Bewegungsdaten'!B:B,A2294,'AV-Bewegungsdaten'!D:D),3)</f>
        <v>0</v>
      </c>
      <c r="Q2294" s="259">
        <f>ROUND(SUMIF('AV-Bewegungsdaten'!B:B,$A2294,'AV-Bewegungsdaten'!E:E),5)</f>
        <v>0</v>
      </c>
      <c r="S2294" s="444"/>
      <c r="T2294" s="444"/>
      <c r="U2294" s="261">
        <f>ROUND(SUMIF('DV-Bewegungsdaten'!B:B,A2294,'DV-Bewegungsdaten'!D:D),3)</f>
        <v>0</v>
      </c>
      <c r="V2294" s="259">
        <f>ROUND(SUMIF('DV-Bewegungsdaten'!B:B,A2294,'DV-Bewegungsdaten'!E:E),5)</f>
        <v>0</v>
      </c>
      <c r="X2294" s="444"/>
      <c r="Y2294" s="444"/>
      <c r="AK2294" s="305"/>
    </row>
    <row r="2295" spans="1:37" ht="15" customHeight="1" x14ac:dyDescent="0.25">
      <c r="A2295" s="103" t="s">
        <v>777</v>
      </c>
      <c r="B2295" s="101" t="s">
        <v>2068</v>
      </c>
      <c r="C2295" s="101" t="s">
        <v>3993</v>
      </c>
      <c r="D2295" s="101" t="s">
        <v>1795</v>
      </c>
      <c r="E2295" s="101" t="s">
        <v>2446</v>
      </c>
      <c r="F2295" s="102">
        <v>21.46</v>
      </c>
      <c r="G2295" s="102">
        <v>21.66</v>
      </c>
      <c r="H2295" s="102">
        <v>17.170000000000002</v>
      </c>
      <c r="I2295" s="102"/>
      <c r="J2295" s="445"/>
      <c r="K2295" s="258">
        <f>ROUND(SUMIF('VGT-Bewegungsdaten'!B:B,A2295,'VGT-Bewegungsdaten'!D:D),3)</f>
        <v>0</v>
      </c>
      <c r="L2295" s="259">
        <f>ROUND(SUMIF('VGT-Bewegungsdaten'!B:B,$A2295,'VGT-Bewegungsdaten'!E:E),5)</f>
        <v>0</v>
      </c>
      <c r="N2295" s="298" t="s">
        <v>4918</v>
      </c>
      <c r="O2295" s="298" t="s">
        <v>4925</v>
      </c>
      <c r="P2295" s="261">
        <f>ROUND(SUMIF('AV-Bewegungsdaten'!B:B,A2295,'AV-Bewegungsdaten'!D:D),3)</f>
        <v>0</v>
      </c>
      <c r="Q2295" s="259">
        <f>ROUND(SUMIF('AV-Bewegungsdaten'!B:B,$A2295,'AV-Bewegungsdaten'!E:E),5)</f>
        <v>0</v>
      </c>
      <c r="S2295" s="444"/>
      <c r="T2295" s="444"/>
      <c r="U2295" s="261">
        <f>ROUND(SUMIF('DV-Bewegungsdaten'!B:B,A2295,'DV-Bewegungsdaten'!D:D),3)</f>
        <v>0</v>
      </c>
      <c r="V2295" s="259">
        <f>ROUND(SUMIF('DV-Bewegungsdaten'!B:B,A2295,'DV-Bewegungsdaten'!E:E),5)</f>
        <v>0</v>
      </c>
      <c r="X2295" s="444"/>
      <c r="Y2295" s="444"/>
      <c r="AK2295" s="305"/>
    </row>
    <row r="2296" spans="1:37" ht="15" customHeight="1" x14ac:dyDescent="0.25">
      <c r="A2296" s="103" t="s">
        <v>778</v>
      </c>
      <c r="B2296" s="101" t="s">
        <v>2068</v>
      </c>
      <c r="C2296" s="101" t="s">
        <v>3993</v>
      </c>
      <c r="D2296" s="101" t="s">
        <v>1623</v>
      </c>
      <c r="E2296" s="101" t="s">
        <v>1533</v>
      </c>
      <c r="F2296" s="102">
        <v>22.46</v>
      </c>
      <c r="G2296" s="102">
        <v>22.66</v>
      </c>
      <c r="H2296" s="102">
        <v>17.97</v>
      </c>
      <c r="I2296" s="102"/>
      <c r="J2296" s="445"/>
      <c r="K2296" s="258">
        <f>ROUND(SUMIF('VGT-Bewegungsdaten'!B:B,A2296,'VGT-Bewegungsdaten'!D:D),3)</f>
        <v>0</v>
      </c>
      <c r="L2296" s="259">
        <f>ROUND(SUMIF('VGT-Bewegungsdaten'!B:B,$A2296,'VGT-Bewegungsdaten'!E:E),5)</f>
        <v>0</v>
      </c>
      <c r="N2296" s="298" t="s">
        <v>4918</v>
      </c>
      <c r="O2296" s="298" t="s">
        <v>4925</v>
      </c>
      <c r="P2296" s="261">
        <f>ROUND(SUMIF('AV-Bewegungsdaten'!B:B,A2296,'AV-Bewegungsdaten'!D:D),3)</f>
        <v>0</v>
      </c>
      <c r="Q2296" s="259">
        <f>ROUND(SUMIF('AV-Bewegungsdaten'!B:B,$A2296,'AV-Bewegungsdaten'!E:E),5)</f>
        <v>0</v>
      </c>
      <c r="S2296" s="444"/>
      <c r="T2296" s="444"/>
      <c r="U2296" s="261">
        <f>ROUND(SUMIF('DV-Bewegungsdaten'!B:B,A2296,'DV-Bewegungsdaten'!D:D),3)</f>
        <v>0</v>
      </c>
      <c r="V2296" s="259">
        <f>ROUND(SUMIF('DV-Bewegungsdaten'!B:B,A2296,'DV-Bewegungsdaten'!E:E),5)</f>
        <v>0</v>
      </c>
      <c r="X2296" s="444"/>
      <c r="Y2296" s="444"/>
      <c r="AK2296" s="305"/>
    </row>
    <row r="2297" spans="1:37" ht="15" customHeight="1" x14ac:dyDescent="0.25">
      <c r="A2297" s="103" t="s">
        <v>779</v>
      </c>
      <c r="B2297" s="101" t="s">
        <v>2068</v>
      </c>
      <c r="C2297" s="101" t="s">
        <v>3993</v>
      </c>
      <c r="D2297" s="101" t="s">
        <v>1625</v>
      </c>
      <c r="E2297" s="101" t="s">
        <v>1536</v>
      </c>
      <c r="F2297" s="102">
        <v>22.46</v>
      </c>
      <c r="G2297" s="102">
        <v>22.66</v>
      </c>
      <c r="H2297" s="102">
        <v>17.97</v>
      </c>
      <c r="I2297" s="102"/>
      <c r="J2297" s="445"/>
      <c r="K2297" s="258">
        <f>ROUND(SUMIF('VGT-Bewegungsdaten'!B:B,A2297,'VGT-Bewegungsdaten'!D:D),3)</f>
        <v>0</v>
      </c>
      <c r="L2297" s="259">
        <f>ROUND(SUMIF('VGT-Bewegungsdaten'!B:B,$A2297,'VGT-Bewegungsdaten'!E:E),5)</f>
        <v>0</v>
      </c>
      <c r="N2297" s="298" t="s">
        <v>4918</v>
      </c>
      <c r="O2297" s="298" t="s">
        <v>4925</v>
      </c>
      <c r="P2297" s="261">
        <f>ROUND(SUMIF('AV-Bewegungsdaten'!B:B,A2297,'AV-Bewegungsdaten'!D:D),3)</f>
        <v>0</v>
      </c>
      <c r="Q2297" s="259">
        <f>ROUND(SUMIF('AV-Bewegungsdaten'!B:B,$A2297,'AV-Bewegungsdaten'!E:E),5)</f>
        <v>0</v>
      </c>
      <c r="S2297" s="444"/>
      <c r="T2297" s="444"/>
      <c r="U2297" s="261">
        <f>ROUND(SUMIF('DV-Bewegungsdaten'!B:B,A2297,'DV-Bewegungsdaten'!D:D),3)</f>
        <v>0</v>
      </c>
      <c r="V2297" s="259">
        <f>ROUND(SUMIF('DV-Bewegungsdaten'!B:B,A2297,'DV-Bewegungsdaten'!E:E),5)</f>
        <v>0</v>
      </c>
      <c r="X2297" s="444"/>
      <c r="Y2297" s="444"/>
      <c r="AK2297" s="305"/>
    </row>
    <row r="2298" spans="1:37" ht="15" customHeight="1" x14ac:dyDescent="0.25">
      <c r="A2298" s="103" t="s">
        <v>2893</v>
      </c>
      <c r="B2298" s="101" t="s">
        <v>2068</v>
      </c>
      <c r="C2298" s="101" t="s">
        <v>3993</v>
      </c>
      <c r="D2298" s="101" t="s">
        <v>2580</v>
      </c>
      <c r="E2298" s="101" t="s">
        <v>2536</v>
      </c>
      <c r="F2298" s="102">
        <v>22.43</v>
      </c>
      <c r="G2298" s="102">
        <v>22.63</v>
      </c>
      <c r="H2298" s="102">
        <v>17.940000000000001</v>
      </c>
      <c r="I2298" s="102"/>
      <c r="J2298" s="445"/>
      <c r="K2298" s="258">
        <f>ROUND(SUMIF('VGT-Bewegungsdaten'!B:B,A2298,'VGT-Bewegungsdaten'!D:D),3)</f>
        <v>0</v>
      </c>
      <c r="L2298" s="259">
        <f>ROUND(SUMIF('VGT-Bewegungsdaten'!B:B,$A2298,'VGT-Bewegungsdaten'!E:E),5)</f>
        <v>0</v>
      </c>
      <c r="N2298" s="298" t="s">
        <v>4918</v>
      </c>
      <c r="O2298" s="298" t="s">
        <v>4925</v>
      </c>
      <c r="P2298" s="261">
        <f>ROUND(SUMIF('AV-Bewegungsdaten'!B:B,A2298,'AV-Bewegungsdaten'!D:D),3)</f>
        <v>0</v>
      </c>
      <c r="Q2298" s="259">
        <f>ROUND(SUMIF('AV-Bewegungsdaten'!B:B,$A2298,'AV-Bewegungsdaten'!E:E),5)</f>
        <v>0</v>
      </c>
      <c r="S2298" s="444"/>
      <c r="T2298" s="444"/>
      <c r="U2298" s="261">
        <f>ROUND(SUMIF('DV-Bewegungsdaten'!B:B,A2298,'DV-Bewegungsdaten'!D:D),3)</f>
        <v>0</v>
      </c>
      <c r="V2298" s="259">
        <f>ROUND(SUMIF('DV-Bewegungsdaten'!B:B,A2298,'DV-Bewegungsdaten'!E:E),5)</f>
        <v>0</v>
      </c>
      <c r="X2298" s="444"/>
      <c r="Y2298" s="444"/>
      <c r="AK2298" s="305"/>
    </row>
    <row r="2299" spans="1:37" ht="15" customHeight="1" x14ac:dyDescent="0.25">
      <c r="A2299" s="103" t="s">
        <v>3636</v>
      </c>
      <c r="B2299" s="101" t="s">
        <v>2068</v>
      </c>
      <c r="C2299" s="101" t="s">
        <v>3993</v>
      </c>
      <c r="D2299" s="101" t="s">
        <v>3323</v>
      </c>
      <c r="E2299" s="101" t="s">
        <v>3279</v>
      </c>
      <c r="F2299" s="102">
        <v>22.4</v>
      </c>
      <c r="G2299" s="102">
        <v>22.599999999999998</v>
      </c>
      <c r="H2299" s="102">
        <v>17.920000000000002</v>
      </c>
      <c r="I2299" s="102"/>
      <c r="J2299" s="445"/>
      <c r="K2299" s="258">
        <f>ROUND(SUMIF('VGT-Bewegungsdaten'!B:B,A2299,'VGT-Bewegungsdaten'!D:D),3)</f>
        <v>0</v>
      </c>
      <c r="L2299" s="259">
        <f>ROUND(SUMIF('VGT-Bewegungsdaten'!B:B,$A2299,'VGT-Bewegungsdaten'!E:E),5)</f>
        <v>0</v>
      </c>
      <c r="N2299" s="298" t="s">
        <v>4918</v>
      </c>
      <c r="O2299" s="298" t="s">
        <v>4925</v>
      </c>
      <c r="P2299" s="261">
        <f>ROUND(SUMIF('AV-Bewegungsdaten'!B:B,A2299,'AV-Bewegungsdaten'!D:D),3)</f>
        <v>0</v>
      </c>
      <c r="Q2299" s="259">
        <f>ROUND(SUMIF('AV-Bewegungsdaten'!B:B,$A2299,'AV-Bewegungsdaten'!E:E),5)</f>
        <v>0</v>
      </c>
      <c r="S2299" s="444"/>
      <c r="T2299" s="444"/>
      <c r="U2299" s="261">
        <f>ROUND(SUMIF('DV-Bewegungsdaten'!B:B,A2299,'DV-Bewegungsdaten'!D:D),3)</f>
        <v>0</v>
      </c>
      <c r="V2299" s="259">
        <f>ROUND(SUMIF('DV-Bewegungsdaten'!B:B,A2299,'DV-Bewegungsdaten'!E:E),5)</f>
        <v>0</v>
      </c>
      <c r="X2299" s="444"/>
      <c r="Y2299" s="444"/>
      <c r="AK2299" s="305"/>
    </row>
    <row r="2300" spans="1:37" ht="15" customHeight="1" x14ac:dyDescent="0.25">
      <c r="A2300" s="103" t="s">
        <v>4400</v>
      </c>
      <c r="B2300" s="101" t="s">
        <v>2068</v>
      </c>
      <c r="C2300" s="101" t="s">
        <v>3993</v>
      </c>
      <c r="D2300" s="101" t="s">
        <v>4084</v>
      </c>
      <c r="E2300" s="101" t="s">
        <v>4040</v>
      </c>
      <c r="F2300" s="102">
        <v>22.37</v>
      </c>
      <c r="G2300" s="102">
        <v>22.57</v>
      </c>
      <c r="H2300" s="102">
        <v>17.899999999999999</v>
      </c>
      <c r="I2300" s="102"/>
      <c r="J2300" s="445"/>
      <c r="K2300" s="258">
        <f>ROUND(SUMIF('VGT-Bewegungsdaten'!B:B,A2300,'VGT-Bewegungsdaten'!D:D),3)</f>
        <v>0</v>
      </c>
      <c r="L2300" s="259">
        <f>ROUND(SUMIF('VGT-Bewegungsdaten'!B:B,$A2300,'VGT-Bewegungsdaten'!E:E),5)</f>
        <v>0</v>
      </c>
      <c r="N2300" s="298" t="s">
        <v>4918</v>
      </c>
      <c r="O2300" s="298" t="s">
        <v>4925</v>
      </c>
      <c r="P2300" s="261">
        <f>ROUND(SUMIF('AV-Bewegungsdaten'!B:B,A2300,'AV-Bewegungsdaten'!D:D),3)</f>
        <v>0</v>
      </c>
      <c r="Q2300" s="259">
        <f>ROUND(SUMIF('AV-Bewegungsdaten'!B:B,$A2300,'AV-Bewegungsdaten'!E:E),5)</f>
        <v>0</v>
      </c>
      <c r="S2300" s="444"/>
      <c r="T2300" s="444"/>
      <c r="U2300" s="261">
        <f>ROUND(SUMIF('DV-Bewegungsdaten'!B:B,A2300,'DV-Bewegungsdaten'!D:D),3)</f>
        <v>0</v>
      </c>
      <c r="V2300" s="259">
        <f>ROUND(SUMIF('DV-Bewegungsdaten'!B:B,A2300,'DV-Bewegungsdaten'!E:E),5)</f>
        <v>0</v>
      </c>
      <c r="X2300" s="444"/>
      <c r="Y2300" s="444"/>
      <c r="AK2300" s="305"/>
    </row>
    <row r="2301" spans="1:37" ht="15" customHeight="1" x14ac:dyDescent="0.25">
      <c r="A2301" s="103" t="s">
        <v>780</v>
      </c>
      <c r="B2301" s="101" t="s">
        <v>2068</v>
      </c>
      <c r="C2301" s="101" t="s">
        <v>3993</v>
      </c>
      <c r="D2301" s="101" t="s">
        <v>1627</v>
      </c>
      <c r="E2301" s="101" t="s">
        <v>2443</v>
      </c>
      <c r="F2301" s="102">
        <v>20.46</v>
      </c>
      <c r="G2301" s="102">
        <v>20.66</v>
      </c>
      <c r="H2301" s="102">
        <v>16.37</v>
      </c>
      <c r="I2301" s="102"/>
      <c r="J2301" s="445"/>
      <c r="K2301" s="258">
        <f>ROUND(SUMIF('VGT-Bewegungsdaten'!B:B,A2301,'VGT-Bewegungsdaten'!D:D),3)</f>
        <v>0</v>
      </c>
      <c r="L2301" s="259">
        <f>ROUND(SUMIF('VGT-Bewegungsdaten'!B:B,$A2301,'VGT-Bewegungsdaten'!E:E),5)</f>
        <v>0</v>
      </c>
      <c r="N2301" s="298" t="s">
        <v>4918</v>
      </c>
      <c r="O2301" s="298" t="s">
        <v>4925</v>
      </c>
      <c r="P2301" s="261">
        <f>ROUND(SUMIF('AV-Bewegungsdaten'!B:B,A2301,'AV-Bewegungsdaten'!D:D),3)</f>
        <v>0</v>
      </c>
      <c r="Q2301" s="259">
        <f>ROUND(SUMIF('AV-Bewegungsdaten'!B:B,$A2301,'AV-Bewegungsdaten'!E:E),5)</f>
        <v>0</v>
      </c>
      <c r="S2301" s="444"/>
      <c r="T2301" s="444"/>
      <c r="U2301" s="261">
        <f>ROUND(SUMIF('DV-Bewegungsdaten'!B:B,A2301,'DV-Bewegungsdaten'!D:D),3)</f>
        <v>0</v>
      </c>
      <c r="V2301" s="259">
        <f>ROUND(SUMIF('DV-Bewegungsdaten'!B:B,A2301,'DV-Bewegungsdaten'!E:E),5)</f>
        <v>0</v>
      </c>
      <c r="X2301" s="444"/>
      <c r="Y2301" s="444"/>
      <c r="AK2301" s="305"/>
    </row>
    <row r="2302" spans="1:37" ht="15" customHeight="1" x14ac:dyDescent="0.25">
      <c r="A2302" s="103" t="s">
        <v>781</v>
      </c>
      <c r="B2302" s="101" t="s">
        <v>2068</v>
      </c>
      <c r="C2302" s="101" t="s">
        <v>3993</v>
      </c>
      <c r="D2302" s="101" t="s">
        <v>1800</v>
      </c>
      <c r="E2302" s="101" t="s">
        <v>2446</v>
      </c>
      <c r="F2302" s="102">
        <v>22.46</v>
      </c>
      <c r="G2302" s="102">
        <v>22.66</v>
      </c>
      <c r="H2302" s="102">
        <v>17.97</v>
      </c>
      <c r="I2302" s="102"/>
      <c r="J2302" s="445"/>
      <c r="K2302" s="258">
        <f>ROUND(SUMIF('VGT-Bewegungsdaten'!B:B,A2302,'VGT-Bewegungsdaten'!D:D),3)</f>
        <v>0</v>
      </c>
      <c r="L2302" s="259">
        <f>ROUND(SUMIF('VGT-Bewegungsdaten'!B:B,$A2302,'VGT-Bewegungsdaten'!E:E),5)</f>
        <v>0</v>
      </c>
      <c r="N2302" s="298" t="s">
        <v>4918</v>
      </c>
      <c r="O2302" s="298" t="s">
        <v>4925</v>
      </c>
      <c r="P2302" s="261">
        <f>ROUND(SUMIF('AV-Bewegungsdaten'!B:B,A2302,'AV-Bewegungsdaten'!D:D),3)</f>
        <v>0</v>
      </c>
      <c r="Q2302" s="259">
        <f>ROUND(SUMIF('AV-Bewegungsdaten'!B:B,$A2302,'AV-Bewegungsdaten'!E:E),5)</f>
        <v>0</v>
      </c>
      <c r="S2302" s="444"/>
      <c r="T2302" s="444"/>
      <c r="U2302" s="261">
        <f>ROUND(SUMIF('DV-Bewegungsdaten'!B:B,A2302,'DV-Bewegungsdaten'!D:D),3)</f>
        <v>0</v>
      </c>
      <c r="V2302" s="259">
        <f>ROUND(SUMIF('DV-Bewegungsdaten'!B:B,A2302,'DV-Bewegungsdaten'!E:E),5)</f>
        <v>0</v>
      </c>
      <c r="X2302" s="444"/>
      <c r="Y2302" s="444"/>
      <c r="AK2302" s="305"/>
    </row>
    <row r="2303" spans="1:37" ht="15" customHeight="1" x14ac:dyDescent="0.25">
      <c r="A2303" s="103" t="s">
        <v>782</v>
      </c>
      <c r="B2303" s="101" t="s">
        <v>2068</v>
      </c>
      <c r="C2303" s="101" t="s">
        <v>3993</v>
      </c>
      <c r="D2303" s="101" t="s">
        <v>1629</v>
      </c>
      <c r="E2303" s="101" t="s">
        <v>1533</v>
      </c>
      <c r="F2303" s="102">
        <v>23.46</v>
      </c>
      <c r="G2303" s="102">
        <v>23.66</v>
      </c>
      <c r="H2303" s="102">
        <v>18.77</v>
      </c>
      <c r="I2303" s="102"/>
      <c r="J2303" s="445"/>
      <c r="K2303" s="258">
        <f>ROUND(SUMIF('VGT-Bewegungsdaten'!B:B,A2303,'VGT-Bewegungsdaten'!D:D),3)</f>
        <v>0</v>
      </c>
      <c r="L2303" s="259">
        <f>ROUND(SUMIF('VGT-Bewegungsdaten'!B:B,$A2303,'VGT-Bewegungsdaten'!E:E),5)</f>
        <v>0</v>
      </c>
      <c r="N2303" s="298" t="s">
        <v>4918</v>
      </c>
      <c r="O2303" s="298" t="s">
        <v>4925</v>
      </c>
      <c r="P2303" s="261">
        <f>ROUND(SUMIF('AV-Bewegungsdaten'!B:B,A2303,'AV-Bewegungsdaten'!D:D),3)</f>
        <v>0</v>
      </c>
      <c r="Q2303" s="259">
        <f>ROUND(SUMIF('AV-Bewegungsdaten'!B:B,$A2303,'AV-Bewegungsdaten'!E:E),5)</f>
        <v>0</v>
      </c>
      <c r="S2303" s="444"/>
      <c r="T2303" s="444"/>
      <c r="U2303" s="261">
        <f>ROUND(SUMIF('DV-Bewegungsdaten'!B:B,A2303,'DV-Bewegungsdaten'!D:D),3)</f>
        <v>0</v>
      </c>
      <c r="V2303" s="259">
        <f>ROUND(SUMIF('DV-Bewegungsdaten'!B:B,A2303,'DV-Bewegungsdaten'!E:E),5)</f>
        <v>0</v>
      </c>
      <c r="X2303" s="444"/>
      <c r="Y2303" s="444"/>
      <c r="AK2303" s="305"/>
    </row>
    <row r="2304" spans="1:37" ht="15" customHeight="1" x14ac:dyDescent="0.25">
      <c r="A2304" s="103" t="s">
        <v>783</v>
      </c>
      <c r="B2304" s="101" t="s">
        <v>2068</v>
      </c>
      <c r="C2304" s="101" t="s">
        <v>3993</v>
      </c>
      <c r="D2304" s="101" t="s">
        <v>1631</v>
      </c>
      <c r="E2304" s="101" t="s">
        <v>1536</v>
      </c>
      <c r="F2304" s="102">
        <v>23.46</v>
      </c>
      <c r="G2304" s="102">
        <v>23.66</v>
      </c>
      <c r="H2304" s="102">
        <v>18.77</v>
      </c>
      <c r="I2304" s="102"/>
      <c r="J2304" s="445"/>
      <c r="K2304" s="258">
        <f>ROUND(SUMIF('VGT-Bewegungsdaten'!B:B,A2304,'VGT-Bewegungsdaten'!D:D),3)</f>
        <v>0</v>
      </c>
      <c r="L2304" s="259">
        <f>ROUND(SUMIF('VGT-Bewegungsdaten'!B:B,$A2304,'VGT-Bewegungsdaten'!E:E),5)</f>
        <v>0</v>
      </c>
      <c r="N2304" s="298" t="s">
        <v>4918</v>
      </c>
      <c r="O2304" s="298" t="s">
        <v>4925</v>
      </c>
      <c r="P2304" s="261">
        <f>ROUND(SUMIF('AV-Bewegungsdaten'!B:B,A2304,'AV-Bewegungsdaten'!D:D),3)</f>
        <v>0</v>
      </c>
      <c r="Q2304" s="259">
        <f>ROUND(SUMIF('AV-Bewegungsdaten'!B:B,$A2304,'AV-Bewegungsdaten'!E:E),5)</f>
        <v>0</v>
      </c>
      <c r="S2304" s="444"/>
      <c r="T2304" s="444"/>
      <c r="U2304" s="261">
        <f>ROUND(SUMIF('DV-Bewegungsdaten'!B:B,A2304,'DV-Bewegungsdaten'!D:D),3)</f>
        <v>0</v>
      </c>
      <c r="V2304" s="259">
        <f>ROUND(SUMIF('DV-Bewegungsdaten'!B:B,A2304,'DV-Bewegungsdaten'!E:E),5)</f>
        <v>0</v>
      </c>
      <c r="X2304" s="444"/>
      <c r="Y2304" s="444"/>
      <c r="AK2304" s="305"/>
    </row>
    <row r="2305" spans="1:37" ht="15" customHeight="1" x14ac:dyDescent="0.25">
      <c r="A2305" s="103" t="s">
        <v>2894</v>
      </c>
      <c r="B2305" s="101" t="s">
        <v>2068</v>
      </c>
      <c r="C2305" s="101" t="s">
        <v>3993</v>
      </c>
      <c r="D2305" s="101" t="s">
        <v>2582</v>
      </c>
      <c r="E2305" s="101" t="s">
        <v>2536</v>
      </c>
      <c r="F2305" s="102">
        <v>23.43</v>
      </c>
      <c r="G2305" s="102">
        <v>23.63</v>
      </c>
      <c r="H2305" s="102">
        <v>18.739999999999998</v>
      </c>
      <c r="I2305" s="102"/>
      <c r="J2305" s="445"/>
      <c r="K2305" s="258">
        <f>ROUND(SUMIF('VGT-Bewegungsdaten'!B:B,A2305,'VGT-Bewegungsdaten'!D:D),3)</f>
        <v>0</v>
      </c>
      <c r="L2305" s="259">
        <f>ROUND(SUMIF('VGT-Bewegungsdaten'!B:B,$A2305,'VGT-Bewegungsdaten'!E:E),5)</f>
        <v>0</v>
      </c>
      <c r="N2305" s="298" t="s">
        <v>4918</v>
      </c>
      <c r="O2305" s="298" t="s">
        <v>4925</v>
      </c>
      <c r="P2305" s="261">
        <f>ROUND(SUMIF('AV-Bewegungsdaten'!B:B,A2305,'AV-Bewegungsdaten'!D:D),3)</f>
        <v>0</v>
      </c>
      <c r="Q2305" s="259">
        <f>ROUND(SUMIF('AV-Bewegungsdaten'!B:B,$A2305,'AV-Bewegungsdaten'!E:E),5)</f>
        <v>0</v>
      </c>
      <c r="S2305" s="444"/>
      <c r="T2305" s="444"/>
      <c r="U2305" s="261">
        <f>ROUND(SUMIF('DV-Bewegungsdaten'!B:B,A2305,'DV-Bewegungsdaten'!D:D),3)</f>
        <v>0</v>
      </c>
      <c r="V2305" s="259">
        <f>ROUND(SUMIF('DV-Bewegungsdaten'!B:B,A2305,'DV-Bewegungsdaten'!E:E),5)</f>
        <v>0</v>
      </c>
      <c r="X2305" s="444"/>
      <c r="Y2305" s="444"/>
      <c r="AK2305" s="305"/>
    </row>
    <row r="2306" spans="1:37" ht="15" customHeight="1" x14ac:dyDescent="0.25">
      <c r="A2306" s="103" t="s">
        <v>3637</v>
      </c>
      <c r="B2306" s="101" t="s">
        <v>2068</v>
      </c>
      <c r="C2306" s="101" t="s">
        <v>3993</v>
      </c>
      <c r="D2306" s="101" t="s">
        <v>3325</v>
      </c>
      <c r="E2306" s="101" t="s">
        <v>3279</v>
      </c>
      <c r="F2306" s="102">
        <v>23.4</v>
      </c>
      <c r="G2306" s="102">
        <v>23.599999999999998</v>
      </c>
      <c r="H2306" s="102">
        <v>18.72</v>
      </c>
      <c r="I2306" s="102"/>
      <c r="J2306" s="445"/>
      <c r="K2306" s="258">
        <f>ROUND(SUMIF('VGT-Bewegungsdaten'!B:B,A2306,'VGT-Bewegungsdaten'!D:D),3)</f>
        <v>0</v>
      </c>
      <c r="L2306" s="259">
        <f>ROUND(SUMIF('VGT-Bewegungsdaten'!B:B,$A2306,'VGT-Bewegungsdaten'!E:E),5)</f>
        <v>0</v>
      </c>
      <c r="N2306" s="298" t="s">
        <v>4918</v>
      </c>
      <c r="O2306" s="298" t="s">
        <v>4925</v>
      </c>
      <c r="P2306" s="261">
        <f>ROUND(SUMIF('AV-Bewegungsdaten'!B:B,A2306,'AV-Bewegungsdaten'!D:D),3)</f>
        <v>0</v>
      </c>
      <c r="Q2306" s="259">
        <f>ROUND(SUMIF('AV-Bewegungsdaten'!B:B,$A2306,'AV-Bewegungsdaten'!E:E),5)</f>
        <v>0</v>
      </c>
      <c r="S2306" s="444"/>
      <c r="T2306" s="444"/>
      <c r="U2306" s="261">
        <f>ROUND(SUMIF('DV-Bewegungsdaten'!B:B,A2306,'DV-Bewegungsdaten'!D:D),3)</f>
        <v>0</v>
      </c>
      <c r="V2306" s="259">
        <f>ROUND(SUMIF('DV-Bewegungsdaten'!B:B,A2306,'DV-Bewegungsdaten'!E:E),5)</f>
        <v>0</v>
      </c>
      <c r="X2306" s="444"/>
      <c r="Y2306" s="444"/>
      <c r="AK2306" s="305"/>
    </row>
    <row r="2307" spans="1:37" ht="15" customHeight="1" x14ac:dyDescent="0.25">
      <c r="A2307" s="103" t="s">
        <v>4401</v>
      </c>
      <c r="B2307" s="101" t="s">
        <v>2068</v>
      </c>
      <c r="C2307" s="101" t="s">
        <v>3993</v>
      </c>
      <c r="D2307" s="101" t="s">
        <v>4086</v>
      </c>
      <c r="E2307" s="101" t="s">
        <v>4040</v>
      </c>
      <c r="F2307" s="102">
        <v>23.37</v>
      </c>
      <c r="G2307" s="102">
        <v>23.57</v>
      </c>
      <c r="H2307" s="102">
        <v>18.7</v>
      </c>
      <c r="I2307" s="102"/>
      <c r="J2307" s="445"/>
      <c r="K2307" s="258">
        <f>ROUND(SUMIF('VGT-Bewegungsdaten'!B:B,A2307,'VGT-Bewegungsdaten'!D:D),3)</f>
        <v>0</v>
      </c>
      <c r="L2307" s="259">
        <f>ROUND(SUMIF('VGT-Bewegungsdaten'!B:B,$A2307,'VGT-Bewegungsdaten'!E:E),5)</f>
        <v>0</v>
      </c>
      <c r="N2307" s="298" t="s">
        <v>4918</v>
      </c>
      <c r="O2307" s="298" t="s">
        <v>4925</v>
      </c>
      <c r="P2307" s="261">
        <f>ROUND(SUMIF('AV-Bewegungsdaten'!B:B,A2307,'AV-Bewegungsdaten'!D:D),3)</f>
        <v>0</v>
      </c>
      <c r="Q2307" s="259">
        <f>ROUND(SUMIF('AV-Bewegungsdaten'!B:B,$A2307,'AV-Bewegungsdaten'!E:E),5)</f>
        <v>0</v>
      </c>
      <c r="S2307" s="444"/>
      <c r="T2307" s="444"/>
      <c r="U2307" s="261">
        <f>ROUND(SUMIF('DV-Bewegungsdaten'!B:B,A2307,'DV-Bewegungsdaten'!D:D),3)</f>
        <v>0</v>
      </c>
      <c r="V2307" s="259">
        <f>ROUND(SUMIF('DV-Bewegungsdaten'!B:B,A2307,'DV-Bewegungsdaten'!E:E),5)</f>
        <v>0</v>
      </c>
      <c r="X2307" s="444"/>
      <c r="Y2307" s="444"/>
      <c r="AK2307" s="305"/>
    </row>
    <row r="2308" spans="1:37" ht="15" customHeight="1" x14ac:dyDescent="0.25">
      <c r="A2308" s="103" t="s">
        <v>2291</v>
      </c>
      <c r="B2308" s="101" t="s">
        <v>2068</v>
      </c>
      <c r="C2308" s="101" t="s">
        <v>3993</v>
      </c>
      <c r="D2308" s="101" t="s">
        <v>2466</v>
      </c>
      <c r="E2308" s="101" t="s">
        <v>2443</v>
      </c>
      <c r="F2308" s="102">
        <v>11.46</v>
      </c>
      <c r="G2308" s="102">
        <v>11.66</v>
      </c>
      <c r="H2308" s="102">
        <v>9.17</v>
      </c>
      <c r="I2308" s="102"/>
      <c r="J2308" s="445"/>
      <c r="K2308" s="258">
        <f>ROUND(SUMIF('VGT-Bewegungsdaten'!B:B,A2308,'VGT-Bewegungsdaten'!D:D),3)</f>
        <v>0</v>
      </c>
      <c r="L2308" s="259">
        <f>ROUND(SUMIF('VGT-Bewegungsdaten'!B:B,$A2308,'VGT-Bewegungsdaten'!E:E),5)</f>
        <v>0</v>
      </c>
      <c r="N2308" s="298" t="s">
        <v>4918</v>
      </c>
      <c r="O2308" s="298" t="s">
        <v>4925</v>
      </c>
      <c r="P2308" s="261">
        <f>ROUND(SUMIF('AV-Bewegungsdaten'!B:B,A2308,'AV-Bewegungsdaten'!D:D),3)</f>
        <v>0</v>
      </c>
      <c r="Q2308" s="259">
        <f>ROUND(SUMIF('AV-Bewegungsdaten'!B:B,$A2308,'AV-Bewegungsdaten'!E:E),5)</f>
        <v>0</v>
      </c>
      <c r="S2308" s="444"/>
      <c r="T2308" s="444"/>
      <c r="U2308" s="261">
        <f>ROUND(SUMIF('DV-Bewegungsdaten'!B:B,A2308,'DV-Bewegungsdaten'!D:D),3)</f>
        <v>0</v>
      </c>
      <c r="V2308" s="259">
        <f>ROUND(SUMIF('DV-Bewegungsdaten'!B:B,A2308,'DV-Bewegungsdaten'!E:E),5)</f>
        <v>0</v>
      </c>
      <c r="X2308" s="444"/>
      <c r="Y2308" s="444"/>
      <c r="AK2308" s="305"/>
    </row>
    <row r="2309" spans="1:37" ht="15" customHeight="1" x14ac:dyDescent="0.25">
      <c r="A2309" s="103" t="s">
        <v>2292</v>
      </c>
      <c r="B2309" s="101" t="s">
        <v>2068</v>
      </c>
      <c r="C2309" s="101" t="s">
        <v>3993</v>
      </c>
      <c r="D2309" s="101" t="s">
        <v>1803</v>
      </c>
      <c r="E2309" s="101" t="s">
        <v>2446</v>
      </c>
      <c r="F2309" s="102">
        <v>13.46</v>
      </c>
      <c r="G2309" s="102">
        <v>13.66</v>
      </c>
      <c r="H2309" s="102">
        <v>10.77</v>
      </c>
      <c r="I2309" s="102"/>
      <c r="J2309" s="445"/>
      <c r="K2309" s="258">
        <f>ROUND(SUMIF('VGT-Bewegungsdaten'!B:B,A2309,'VGT-Bewegungsdaten'!D:D),3)</f>
        <v>0</v>
      </c>
      <c r="L2309" s="259">
        <f>ROUND(SUMIF('VGT-Bewegungsdaten'!B:B,$A2309,'VGT-Bewegungsdaten'!E:E),5)</f>
        <v>0</v>
      </c>
      <c r="N2309" s="298" t="s">
        <v>4918</v>
      </c>
      <c r="O2309" s="298" t="s">
        <v>4925</v>
      </c>
      <c r="P2309" s="261">
        <f>ROUND(SUMIF('AV-Bewegungsdaten'!B:B,A2309,'AV-Bewegungsdaten'!D:D),3)</f>
        <v>0</v>
      </c>
      <c r="Q2309" s="259">
        <f>ROUND(SUMIF('AV-Bewegungsdaten'!B:B,$A2309,'AV-Bewegungsdaten'!E:E),5)</f>
        <v>0</v>
      </c>
      <c r="S2309" s="444"/>
      <c r="T2309" s="444"/>
      <c r="U2309" s="261">
        <f>ROUND(SUMIF('DV-Bewegungsdaten'!B:B,A2309,'DV-Bewegungsdaten'!D:D),3)</f>
        <v>0</v>
      </c>
      <c r="V2309" s="259">
        <f>ROUND(SUMIF('DV-Bewegungsdaten'!B:B,A2309,'DV-Bewegungsdaten'!E:E),5)</f>
        <v>0</v>
      </c>
      <c r="X2309" s="444"/>
      <c r="Y2309" s="444"/>
      <c r="AK2309" s="305"/>
    </row>
    <row r="2310" spans="1:37" ht="15" customHeight="1" x14ac:dyDescent="0.25">
      <c r="A2310" s="103" t="s">
        <v>784</v>
      </c>
      <c r="B2310" s="101" t="s">
        <v>2068</v>
      </c>
      <c r="C2310" s="101" t="s">
        <v>3993</v>
      </c>
      <c r="D2310" s="101" t="s">
        <v>1805</v>
      </c>
      <c r="E2310" s="101" t="s">
        <v>1533</v>
      </c>
      <c r="F2310" s="102">
        <v>14.46</v>
      </c>
      <c r="G2310" s="102">
        <v>14.66</v>
      </c>
      <c r="H2310" s="102">
        <v>11.57</v>
      </c>
      <c r="I2310" s="102"/>
      <c r="J2310" s="445"/>
      <c r="K2310" s="258">
        <f>ROUND(SUMIF('VGT-Bewegungsdaten'!B:B,A2310,'VGT-Bewegungsdaten'!D:D),3)</f>
        <v>0</v>
      </c>
      <c r="L2310" s="259">
        <f>ROUND(SUMIF('VGT-Bewegungsdaten'!B:B,$A2310,'VGT-Bewegungsdaten'!E:E),5)</f>
        <v>0</v>
      </c>
      <c r="N2310" s="298" t="s">
        <v>4918</v>
      </c>
      <c r="O2310" s="298" t="s">
        <v>4925</v>
      </c>
      <c r="P2310" s="261">
        <f>ROUND(SUMIF('AV-Bewegungsdaten'!B:B,A2310,'AV-Bewegungsdaten'!D:D),3)</f>
        <v>0</v>
      </c>
      <c r="Q2310" s="259">
        <f>ROUND(SUMIF('AV-Bewegungsdaten'!B:B,$A2310,'AV-Bewegungsdaten'!E:E),5)</f>
        <v>0</v>
      </c>
      <c r="S2310" s="444"/>
      <c r="T2310" s="444"/>
      <c r="U2310" s="261">
        <f>ROUND(SUMIF('DV-Bewegungsdaten'!B:B,A2310,'DV-Bewegungsdaten'!D:D),3)</f>
        <v>0</v>
      </c>
      <c r="V2310" s="259">
        <f>ROUND(SUMIF('DV-Bewegungsdaten'!B:B,A2310,'DV-Bewegungsdaten'!E:E),5)</f>
        <v>0</v>
      </c>
      <c r="X2310" s="444"/>
      <c r="Y2310" s="444"/>
      <c r="AK2310" s="305"/>
    </row>
    <row r="2311" spans="1:37" ht="15" customHeight="1" x14ac:dyDescent="0.25">
      <c r="A2311" s="103" t="s">
        <v>785</v>
      </c>
      <c r="B2311" s="101" t="s">
        <v>2068</v>
      </c>
      <c r="C2311" s="101" t="s">
        <v>3993</v>
      </c>
      <c r="D2311" s="101" t="s">
        <v>1807</v>
      </c>
      <c r="E2311" s="101" t="s">
        <v>1536</v>
      </c>
      <c r="F2311" s="102">
        <v>14.46</v>
      </c>
      <c r="G2311" s="102">
        <v>14.66</v>
      </c>
      <c r="H2311" s="102">
        <v>11.57</v>
      </c>
      <c r="I2311" s="102"/>
      <c r="J2311" s="445"/>
      <c r="K2311" s="258">
        <f>ROUND(SUMIF('VGT-Bewegungsdaten'!B:B,A2311,'VGT-Bewegungsdaten'!D:D),3)</f>
        <v>0</v>
      </c>
      <c r="L2311" s="259">
        <f>ROUND(SUMIF('VGT-Bewegungsdaten'!B:B,$A2311,'VGT-Bewegungsdaten'!E:E),5)</f>
        <v>0</v>
      </c>
      <c r="N2311" s="298" t="s">
        <v>4918</v>
      </c>
      <c r="O2311" s="298" t="s">
        <v>4925</v>
      </c>
      <c r="P2311" s="261">
        <f>ROUND(SUMIF('AV-Bewegungsdaten'!B:B,A2311,'AV-Bewegungsdaten'!D:D),3)</f>
        <v>0</v>
      </c>
      <c r="Q2311" s="259">
        <f>ROUND(SUMIF('AV-Bewegungsdaten'!B:B,$A2311,'AV-Bewegungsdaten'!E:E),5)</f>
        <v>0</v>
      </c>
      <c r="S2311" s="444"/>
      <c r="T2311" s="444"/>
      <c r="U2311" s="261">
        <f>ROUND(SUMIF('DV-Bewegungsdaten'!B:B,A2311,'DV-Bewegungsdaten'!D:D),3)</f>
        <v>0</v>
      </c>
      <c r="V2311" s="259">
        <f>ROUND(SUMIF('DV-Bewegungsdaten'!B:B,A2311,'DV-Bewegungsdaten'!E:E),5)</f>
        <v>0</v>
      </c>
      <c r="X2311" s="444"/>
      <c r="Y2311" s="444"/>
      <c r="AK2311" s="305"/>
    </row>
    <row r="2312" spans="1:37" ht="15" customHeight="1" x14ac:dyDescent="0.25">
      <c r="A2312" s="103" t="s">
        <v>2895</v>
      </c>
      <c r="B2312" s="101" t="s">
        <v>2068</v>
      </c>
      <c r="C2312" s="101" t="s">
        <v>3993</v>
      </c>
      <c r="D2312" s="101" t="s">
        <v>2710</v>
      </c>
      <c r="E2312" s="101" t="s">
        <v>2536</v>
      </c>
      <c r="F2312" s="102">
        <v>14.430000000000001</v>
      </c>
      <c r="G2312" s="102">
        <v>14.63</v>
      </c>
      <c r="H2312" s="102">
        <v>11.54</v>
      </c>
      <c r="I2312" s="102"/>
      <c r="J2312" s="445"/>
      <c r="K2312" s="258">
        <f>ROUND(SUMIF('VGT-Bewegungsdaten'!B:B,A2312,'VGT-Bewegungsdaten'!D:D),3)</f>
        <v>0</v>
      </c>
      <c r="L2312" s="259">
        <f>ROUND(SUMIF('VGT-Bewegungsdaten'!B:B,$A2312,'VGT-Bewegungsdaten'!E:E),5)</f>
        <v>0</v>
      </c>
      <c r="N2312" s="298" t="s">
        <v>4918</v>
      </c>
      <c r="O2312" s="298" t="s">
        <v>4925</v>
      </c>
      <c r="P2312" s="261">
        <f>ROUND(SUMIF('AV-Bewegungsdaten'!B:B,A2312,'AV-Bewegungsdaten'!D:D),3)</f>
        <v>0</v>
      </c>
      <c r="Q2312" s="259">
        <f>ROUND(SUMIF('AV-Bewegungsdaten'!B:B,$A2312,'AV-Bewegungsdaten'!E:E),5)</f>
        <v>0</v>
      </c>
      <c r="S2312" s="444"/>
      <c r="T2312" s="444"/>
      <c r="U2312" s="261">
        <f>ROUND(SUMIF('DV-Bewegungsdaten'!B:B,A2312,'DV-Bewegungsdaten'!D:D),3)</f>
        <v>0</v>
      </c>
      <c r="V2312" s="259">
        <f>ROUND(SUMIF('DV-Bewegungsdaten'!B:B,A2312,'DV-Bewegungsdaten'!E:E),5)</f>
        <v>0</v>
      </c>
      <c r="X2312" s="444"/>
      <c r="Y2312" s="444"/>
      <c r="AK2312" s="305"/>
    </row>
    <row r="2313" spans="1:37" ht="15" customHeight="1" x14ac:dyDescent="0.25">
      <c r="A2313" s="103" t="s">
        <v>3638</v>
      </c>
      <c r="B2313" s="101" t="s">
        <v>2068</v>
      </c>
      <c r="C2313" s="101" t="s">
        <v>3993</v>
      </c>
      <c r="D2313" s="101" t="s">
        <v>3453</v>
      </c>
      <c r="E2313" s="101" t="s">
        <v>3279</v>
      </c>
      <c r="F2313" s="102">
        <v>14.4</v>
      </c>
      <c r="G2313" s="102">
        <v>14.6</v>
      </c>
      <c r="H2313" s="102">
        <v>11.52</v>
      </c>
      <c r="I2313" s="102"/>
      <c r="J2313" s="445"/>
      <c r="K2313" s="258">
        <f>ROUND(SUMIF('VGT-Bewegungsdaten'!B:B,A2313,'VGT-Bewegungsdaten'!D:D),3)</f>
        <v>0</v>
      </c>
      <c r="L2313" s="259">
        <f>ROUND(SUMIF('VGT-Bewegungsdaten'!B:B,$A2313,'VGT-Bewegungsdaten'!E:E),5)</f>
        <v>0</v>
      </c>
      <c r="N2313" s="298" t="s">
        <v>4918</v>
      </c>
      <c r="O2313" s="298" t="s">
        <v>4925</v>
      </c>
      <c r="P2313" s="261">
        <f>ROUND(SUMIF('AV-Bewegungsdaten'!B:B,A2313,'AV-Bewegungsdaten'!D:D),3)</f>
        <v>0</v>
      </c>
      <c r="Q2313" s="259">
        <f>ROUND(SUMIF('AV-Bewegungsdaten'!B:B,$A2313,'AV-Bewegungsdaten'!E:E),5)</f>
        <v>0</v>
      </c>
      <c r="S2313" s="444"/>
      <c r="T2313" s="444"/>
      <c r="U2313" s="261">
        <f>ROUND(SUMIF('DV-Bewegungsdaten'!B:B,A2313,'DV-Bewegungsdaten'!D:D),3)</f>
        <v>0</v>
      </c>
      <c r="V2313" s="259">
        <f>ROUND(SUMIF('DV-Bewegungsdaten'!B:B,A2313,'DV-Bewegungsdaten'!E:E),5)</f>
        <v>0</v>
      </c>
      <c r="X2313" s="444"/>
      <c r="Y2313" s="444"/>
      <c r="AK2313" s="305"/>
    </row>
    <row r="2314" spans="1:37" ht="15" customHeight="1" x14ac:dyDescent="0.25">
      <c r="A2314" s="103" t="s">
        <v>4402</v>
      </c>
      <c r="B2314" s="101" t="s">
        <v>2068</v>
      </c>
      <c r="C2314" s="101" t="s">
        <v>3993</v>
      </c>
      <c r="D2314" s="101" t="s">
        <v>4215</v>
      </c>
      <c r="E2314" s="101" t="s">
        <v>4040</v>
      </c>
      <c r="F2314" s="102">
        <v>14.370000000000001</v>
      </c>
      <c r="G2314" s="102">
        <v>14.57</v>
      </c>
      <c r="H2314" s="102">
        <v>11.5</v>
      </c>
      <c r="I2314" s="102"/>
      <c r="J2314" s="445"/>
      <c r="K2314" s="258">
        <f>ROUND(SUMIF('VGT-Bewegungsdaten'!B:B,A2314,'VGT-Bewegungsdaten'!D:D),3)</f>
        <v>0</v>
      </c>
      <c r="L2314" s="259">
        <f>ROUND(SUMIF('VGT-Bewegungsdaten'!B:B,$A2314,'VGT-Bewegungsdaten'!E:E),5)</f>
        <v>0</v>
      </c>
      <c r="N2314" s="298" t="s">
        <v>4918</v>
      </c>
      <c r="O2314" s="298" t="s">
        <v>4925</v>
      </c>
      <c r="P2314" s="261">
        <f>ROUND(SUMIF('AV-Bewegungsdaten'!B:B,A2314,'AV-Bewegungsdaten'!D:D),3)</f>
        <v>0</v>
      </c>
      <c r="Q2314" s="259">
        <f>ROUND(SUMIF('AV-Bewegungsdaten'!B:B,$A2314,'AV-Bewegungsdaten'!E:E),5)</f>
        <v>0</v>
      </c>
      <c r="S2314" s="444"/>
      <c r="T2314" s="444"/>
      <c r="U2314" s="261">
        <f>ROUND(SUMIF('DV-Bewegungsdaten'!B:B,A2314,'DV-Bewegungsdaten'!D:D),3)</f>
        <v>0</v>
      </c>
      <c r="V2314" s="259">
        <f>ROUND(SUMIF('DV-Bewegungsdaten'!B:B,A2314,'DV-Bewegungsdaten'!E:E),5)</f>
        <v>0</v>
      </c>
      <c r="X2314" s="444"/>
      <c r="Y2314" s="444"/>
      <c r="AK2314" s="305"/>
    </row>
    <row r="2315" spans="1:37" ht="15" customHeight="1" x14ac:dyDescent="0.25">
      <c r="A2315" s="103" t="s">
        <v>786</v>
      </c>
      <c r="B2315" s="101" t="s">
        <v>2068</v>
      </c>
      <c r="C2315" s="101" t="s">
        <v>3993</v>
      </c>
      <c r="D2315" s="101" t="s">
        <v>1809</v>
      </c>
      <c r="E2315" s="101" t="s">
        <v>2443</v>
      </c>
      <c r="F2315" s="102">
        <v>12.46</v>
      </c>
      <c r="G2315" s="102">
        <v>12.66</v>
      </c>
      <c r="H2315" s="102">
        <v>9.9700000000000006</v>
      </c>
      <c r="I2315" s="102"/>
      <c r="J2315" s="445"/>
      <c r="K2315" s="258">
        <f>ROUND(SUMIF('VGT-Bewegungsdaten'!B:B,A2315,'VGT-Bewegungsdaten'!D:D),3)</f>
        <v>0</v>
      </c>
      <c r="L2315" s="259">
        <f>ROUND(SUMIF('VGT-Bewegungsdaten'!B:B,$A2315,'VGT-Bewegungsdaten'!E:E),5)</f>
        <v>0</v>
      </c>
      <c r="N2315" s="298" t="s">
        <v>4918</v>
      </c>
      <c r="O2315" s="298" t="s">
        <v>4925</v>
      </c>
      <c r="P2315" s="261">
        <f>ROUND(SUMIF('AV-Bewegungsdaten'!B:B,A2315,'AV-Bewegungsdaten'!D:D),3)</f>
        <v>0</v>
      </c>
      <c r="Q2315" s="259">
        <f>ROUND(SUMIF('AV-Bewegungsdaten'!B:B,$A2315,'AV-Bewegungsdaten'!E:E),5)</f>
        <v>0</v>
      </c>
      <c r="S2315" s="444"/>
      <c r="T2315" s="444"/>
      <c r="U2315" s="261">
        <f>ROUND(SUMIF('DV-Bewegungsdaten'!B:B,A2315,'DV-Bewegungsdaten'!D:D),3)</f>
        <v>0</v>
      </c>
      <c r="V2315" s="259">
        <f>ROUND(SUMIF('DV-Bewegungsdaten'!B:B,A2315,'DV-Bewegungsdaten'!E:E),5)</f>
        <v>0</v>
      </c>
      <c r="X2315" s="444"/>
      <c r="Y2315" s="444"/>
      <c r="AK2315" s="305"/>
    </row>
    <row r="2316" spans="1:37" ht="15" customHeight="1" x14ac:dyDescent="0.25">
      <c r="A2316" s="103" t="s">
        <v>787</v>
      </c>
      <c r="B2316" s="101" t="s">
        <v>2068</v>
      </c>
      <c r="C2316" s="101" t="s">
        <v>3993</v>
      </c>
      <c r="D2316" s="101" t="s">
        <v>1811</v>
      </c>
      <c r="E2316" s="101" t="s">
        <v>2446</v>
      </c>
      <c r="F2316" s="102">
        <v>14.46</v>
      </c>
      <c r="G2316" s="102">
        <v>14.66</v>
      </c>
      <c r="H2316" s="102">
        <v>11.57</v>
      </c>
      <c r="I2316" s="102"/>
      <c r="J2316" s="445"/>
      <c r="K2316" s="258">
        <f>ROUND(SUMIF('VGT-Bewegungsdaten'!B:B,A2316,'VGT-Bewegungsdaten'!D:D),3)</f>
        <v>0</v>
      </c>
      <c r="L2316" s="259">
        <f>ROUND(SUMIF('VGT-Bewegungsdaten'!B:B,$A2316,'VGT-Bewegungsdaten'!E:E),5)</f>
        <v>0</v>
      </c>
      <c r="N2316" s="298" t="s">
        <v>4918</v>
      </c>
      <c r="O2316" s="298" t="s">
        <v>4925</v>
      </c>
      <c r="P2316" s="261">
        <f>ROUND(SUMIF('AV-Bewegungsdaten'!B:B,A2316,'AV-Bewegungsdaten'!D:D),3)</f>
        <v>0</v>
      </c>
      <c r="Q2316" s="259">
        <f>ROUND(SUMIF('AV-Bewegungsdaten'!B:B,$A2316,'AV-Bewegungsdaten'!E:E),5)</f>
        <v>0</v>
      </c>
      <c r="S2316" s="444"/>
      <c r="T2316" s="444"/>
      <c r="U2316" s="261">
        <f>ROUND(SUMIF('DV-Bewegungsdaten'!B:B,A2316,'DV-Bewegungsdaten'!D:D),3)</f>
        <v>0</v>
      </c>
      <c r="V2316" s="259">
        <f>ROUND(SUMIF('DV-Bewegungsdaten'!B:B,A2316,'DV-Bewegungsdaten'!E:E),5)</f>
        <v>0</v>
      </c>
      <c r="X2316" s="444"/>
      <c r="Y2316" s="444"/>
      <c r="AK2316" s="305"/>
    </row>
    <row r="2317" spans="1:37" ht="15" customHeight="1" x14ac:dyDescent="0.25">
      <c r="A2317" s="103" t="s">
        <v>788</v>
      </c>
      <c r="B2317" s="101" t="s">
        <v>2068</v>
      </c>
      <c r="C2317" s="101" t="s">
        <v>3993</v>
      </c>
      <c r="D2317" s="101" t="s">
        <v>1813</v>
      </c>
      <c r="E2317" s="101" t="s">
        <v>1533</v>
      </c>
      <c r="F2317" s="102">
        <v>15.46</v>
      </c>
      <c r="G2317" s="102">
        <v>15.66</v>
      </c>
      <c r="H2317" s="102">
        <v>12.37</v>
      </c>
      <c r="I2317" s="102"/>
      <c r="J2317" s="445"/>
      <c r="K2317" s="258">
        <f>ROUND(SUMIF('VGT-Bewegungsdaten'!B:B,A2317,'VGT-Bewegungsdaten'!D:D),3)</f>
        <v>0</v>
      </c>
      <c r="L2317" s="259">
        <f>ROUND(SUMIF('VGT-Bewegungsdaten'!B:B,$A2317,'VGT-Bewegungsdaten'!E:E),5)</f>
        <v>0</v>
      </c>
      <c r="N2317" s="298" t="s">
        <v>4918</v>
      </c>
      <c r="O2317" s="298" t="s">
        <v>4925</v>
      </c>
      <c r="P2317" s="261">
        <f>ROUND(SUMIF('AV-Bewegungsdaten'!B:B,A2317,'AV-Bewegungsdaten'!D:D),3)</f>
        <v>0</v>
      </c>
      <c r="Q2317" s="259">
        <f>ROUND(SUMIF('AV-Bewegungsdaten'!B:B,$A2317,'AV-Bewegungsdaten'!E:E),5)</f>
        <v>0</v>
      </c>
      <c r="S2317" s="444"/>
      <c r="T2317" s="444"/>
      <c r="U2317" s="261">
        <f>ROUND(SUMIF('DV-Bewegungsdaten'!B:B,A2317,'DV-Bewegungsdaten'!D:D),3)</f>
        <v>0</v>
      </c>
      <c r="V2317" s="259">
        <f>ROUND(SUMIF('DV-Bewegungsdaten'!B:B,A2317,'DV-Bewegungsdaten'!E:E),5)</f>
        <v>0</v>
      </c>
      <c r="X2317" s="444"/>
      <c r="Y2317" s="444"/>
      <c r="AK2317" s="305"/>
    </row>
    <row r="2318" spans="1:37" ht="15" customHeight="1" x14ac:dyDescent="0.25">
      <c r="A2318" s="103" t="s">
        <v>789</v>
      </c>
      <c r="B2318" s="101" t="s">
        <v>2068</v>
      </c>
      <c r="C2318" s="101" t="s">
        <v>3993</v>
      </c>
      <c r="D2318" s="101" t="s">
        <v>1815</v>
      </c>
      <c r="E2318" s="101" t="s">
        <v>1536</v>
      </c>
      <c r="F2318" s="102">
        <v>15.46</v>
      </c>
      <c r="G2318" s="102">
        <v>15.66</v>
      </c>
      <c r="H2318" s="102">
        <v>12.37</v>
      </c>
      <c r="I2318" s="102"/>
      <c r="J2318" s="445"/>
      <c r="K2318" s="258">
        <f>ROUND(SUMIF('VGT-Bewegungsdaten'!B:B,A2318,'VGT-Bewegungsdaten'!D:D),3)</f>
        <v>0</v>
      </c>
      <c r="L2318" s="259">
        <f>ROUND(SUMIF('VGT-Bewegungsdaten'!B:B,$A2318,'VGT-Bewegungsdaten'!E:E),5)</f>
        <v>0</v>
      </c>
      <c r="N2318" s="298" t="s">
        <v>4918</v>
      </c>
      <c r="O2318" s="298" t="s">
        <v>4925</v>
      </c>
      <c r="P2318" s="261">
        <f>ROUND(SUMIF('AV-Bewegungsdaten'!B:B,A2318,'AV-Bewegungsdaten'!D:D),3)</f>
        <v>0</v>
      </c>
      <c r="Q2318" s="259">
        <f>ROUND(SUMIF('AV-Bewegungsdaten'!B:B,$A2318,'AV-Bewegungsdaten'!E:E),5)</f>
        <v>0</v>
      </c>
      <c r="S2318" s="444"/>
      <c r="T2318" s="444"/>
      <c r="U2318" s="261">
        <f>ROUND(SUMIF('DV-Bewegungsdaten'!B:B,A2318,'DV-Bewegungsdaten'!D:D),3)</f>
        <v>0</v>
      </c>
      <c r="V2318" s="259">
        <f>ROUND(SUMIF('DV-Bewegungsdaten'!B:B,A2318,'DV-Bewegungsdaten'!E:E),5)</f>
        <v>0</v>
      </c>
      <c r="X2318" s="444"/>
      <c r="Y2318" s="444"/>
      <c r="AK2318" s="305"/>
    </row>
    <row r="2319" spans="1:37" ht="15" customHeight="1" x14ac:dyDescent="0.25">
      <c r="A2319" s="103" t="s">
        <v>2896</v>
      </c>
      <c r="B2319" s="101" t="s">
        <v>2068</v>
      </c>
      <c r="C2319" s="101" t="s">
        <v>3993</v>
      </c>
      <c r="D2319" s="101" t="s">
        <v>2712</v>
      </c>
      <c r="E2319" s="101" t="s">
        <v>2536</v>
      </c>
      <c r="F2319" s="102">
        <v>15.430000000000001</v>
      </c>
      <c r="G2319" s="102">
        <v>15.63</v>
      </c>
      <c r="H2319" s="102">
        <v>12.34</v>
      </c>
      <c r="I2319" s="102"/>
      <c r="J2319" s="445"/>
      <c r="K2319" s="258">
        <f>ROUND(SUMIF('VGT-Bewegungsdaten'!B:B,A2319,'VGT-Bewegungsdaten'!D:D),3)</f>
        <v>0</v>
      </c>
      <c r="L2319" s="259">
        <f>ROUND(SUMIF('VGT-Bewegungsdaten'!B:B,$A2319,'VGT-Bewegungsdaten'!E:E),5)</f>
        <v>0</v>
      </c>
      <c r="N2319" s="298" t="s">
        <v>4918</v>
      </c>
      <c r="O2319" s="298" t="s">
        <v>4925</v>
      </c>
      <c r="P2319" s="261">
        <f>ROUND(SUMIF('AV-Bewegungsdaten'!B:B,A2319,'AV-Bewegungsdaten'!D:D),3)</f>
        <v>0</v>
      </c>
      <c r="Q2319" s="259">
        <f>ROUND(SUMIF('AV-Bewegungsdaten'!B:B,$A2319,'AV-Bewegungsdaten'!E:E),5)</f>
        <v>0</v>
      </c>
      <c r="S2319" s="444"/>
      <c r="T2319" s="444"/>
      <c r="U2319" s="261">
        <f>ROUND(SUMIF('DV-Bewegungsdaten'!B:B,A2319,'DV-Bewegungsdaten'!D:D),3)</f>
        <v>0</v>
      </c>
      <c r="V2319" s="259">
        <f>ROUND(SUMIF('DV-Bewegungsdaten'!B:B,A2319,'DV-Bewegungsdaten'!E:E),5)</f>
        <v>0</v>
      </c>
      <c r="X2319" s="444"/>
      <c r="Y2319" s="444"/>
      <c r="AK2319" s="305"/>
    </row>
    <row r="2320" spans="1:37" ht="15" customHeight="1" x14ac:dyDescent="0.25">
      <c r="A2320" s="103" t="s">
        <v>3639</v>
      </c>
      <c r="B2320" s="101" t="s">
        <v>2068</v>
      </c>
      <c r="C2320" s="101" t="s">
        <v>3993</v>
      </c>
      <c r="D2320" s="101" t="s">
        <v>3455</v>
      </c>
      <c r="E2320" s="101" t="s">
        <v>3279</v>
      </c>
      <c r="F2320" s="102">
        <v>15.4</v>
      </c>
      <c r="G2320" s="102">
        <v>15.6</v>
      </c>
      <c r="H2320" s="102">
        <v>12.32</v>
      </c>
      <c r="I2320" s="102"/>
      <c r="J2320" s="445"/>
      <c r="K2320" s="258">
        <f>ROUND(SUMIF('VGT-Bewegungsdaten'!B:B,A2320,'VGT-Bewegungsdaten'!D:D),3)</f>
        <v>0</v>
      </c>
      <c r="L2320" s="259">
        <f>ROUND(SUMIF('VGT-Bewegungsdaten'!B:B,$A2320,'VGT-Bewegungsdaten'!E:E),5)</f>
        <v>0</v>
      </c>
      <c r="N2320" s="298" t="s">
        <v>4918</v>
      </c>
      <c r="O2320" s="298" t="s">
        <v>4925</v>
      </c>
      <c r="P2320" s="261">
        <f>ROUND(SUMIF('AV-Bewegungsdaten'!B:B,A2320,'AV-Bewegungsdaten'!D:D),3)</f>
        <v>0</v>
      </c>
      <c r="Q2320" s="259">
        <f>ROUND(SUMIF('AV-Bewegungsdaten'!B:B,$A2320,'AV-Bewegungsdaten'!E:E),5)</f>
        <v>0</v>
      </c>
      <c r="S2320" s="444"/>
      <c r="T2320" s="444"/>
      <c r="U2320" s="261">
        <f>ROUND(SUMIF('DV-Bewegungsdaten'!B:B,A2320,'DV-Bewegungsdaten'!D:D),3)</f>
        <v>0</v>
      </c>
      <c r="V2320" s="259">
        <f>ROUND(SUMIF('DV-Bewegungsdaten'!B:B,A2320,'DV-Bewegungsdaten'!E:E),5)</f>
        <v>0</v>
      </c>
      <c r="X2320" s="444"/>
      <c r="Y2320" s="444"/>
      <c r="AK2320" s="305"/>
    </row>
    <row r="2321" spans="1:37" ht="15" customHeight="1" x14ac:dyDescent="0.25">
      <c r="A2321" s="103" t="s">
        <v>4403</v>
      </c>
      <c r="B2321" s="101" t="s">
        <v>2068</v>
      </c>
      <c r="C2321" s="101" t="s">
        <v>3993</v>
      </c>
      <c r="D2321" s="101" t="s">
        <v>4217</v>
      </c>
      <c r="E2321" s="101" t="s">
        <v>4040</v>
      </c>
      <c r="F2321" s="102">
        <v>15.370000000000001</v>
      </c>
      <c r="G2321" s="102">
        <v>15.57</v>
      </c>
      <c r="H2321" s="102">
        <v>12.3</v>
      </c>
      <c r="I2321" s="102"/>
      <c r="J2321" s="445"/>
      <c r="K2321" s="258">
        <f>ROUND(SUMIF('VGT-Bewegungsdaten'!B:B,A2321,'VGT-Bewegungsdaten'!D:D),3)</f>
        <v>0</v>
      </c>
      <c r="L2321" s="259">
        <f>ROUND(SUMIF('VGT-Bewegungsdaten'!B:B,$A2321,'VGT-Bewegungsdaten'!E:E),5)</f>
        <v>0</v>
      </c>
      <c r="N2321" s="298" t="s">
        <v>4918</v>
      </c>
      <c r="O2321" s="298" t="s">
        <v>4925</v>
      </c>
      <c r="P2321" s="261">
        <f>ROUND(SUMIF('AV-Bewegungsdaten'!B:B,A2321,'AV-Bewegungsdaten'!D:D),3)</f>
        <v>0</v>
      </c>
      <c r="Q2321" s="259">
        <f>ROUND(SUMIF('AV-Bewegungsdaten'!B:B,$A2321,'AV-Bewegungsdaten'!E:E),5)</f>
        <v>0</v>
      </c>
      <c r="S2321" s="444"/>
      <c r="T2321" s="444"/>
      <c r="U2321" s="261">
        <f>ROUND(SUMIF('DV-Bewegungsdaten'!B:B,A2321,'DV-Bewegungsdaten'!D:D),3)</f>
        <v>0</v>
      </c>
      <c r="V2321" s="259">
        <f>ROUND(SUMIF('DV-Bewegungsdaten'!B:B,A2321,'DV-Bewegungsdaten'!E:E),5)</f>
        <v>0</v>
      </c>
      <c r="X2321" s="444"/>
      <c r="Y2321" s="444"/>
      <c r="AK2321" s="305"/>
    </row>
    <row r="2322" spans="1:37" ht="15" customHeight="1" x14ac:dyDescent="0.25">
      <c r="A2322" s="103" t="s">
        <v>2293</v>
      </c>
      <c r="B2322" s="101" t="s">
        <v>2068</v>
      </c>
      <c r="C2322" s="101" t="s">
        <v>3993</v>
      </c>
      <c r="D2322" s="101" t="s">
        <v>2469</v>
      </c>
      <c r="E2322" s="101" t="s">
        <v>2443</v>
      </c>
      <c r="F2322" s="102">
        <v>17.46</v>
      </c>
      <c r="G2322" s="102">
        <v>17.66</v>
      </c>
      <c r="H2322" s="102">
        <v>13.97</v>
      </c>
      <c r="I2322" s="102"/>
      <c r="J2322" s="445"/>
      <c r="K2322" s="258">
        <f>ROUND(SUMIF('VGT-Bewegungsdaten'!B:B,A2322,'VGT-Bewegungsdaten'!D:D),3)</f>
        <v>0</v>
      </c>
      <c r="L2322" s="259">
        <f>ROUND(SUMIF('VGT-Bewegungsdaten'!B:B,$A2322,'VGT-Bewegungsdaten'!E:E),5)</f>
        <v>0</v>
      </c>
      <c r="N2322" s="298" t="s">
        <v>4918</v>
      </c>
      <c r="O2322" s="298" t="s">
        <v>4925</v>
      </c>
      <c r="P2322" s="261">
        <f>ROUND(SUMIF('AV-Bewegungsdaten'!B:B,A2322,'AV-Bewegungsdaten'!D:D),3)</f>
        <v>0</v>
      </c>
      <c r="Q2322" s="259">
        <f>ROUND(SUMIF('AV-Bewegungsdaten'!B:B,$A2322,'AV-Bewegungsdaten'!E:E),5)</f>
        <v>0</v>
      </c>
      <c r="S2322" s="444"/>
      <c r="T2322" s="444"/>
      <c r="U2322" s="261">
        <f>ROUND(SUMIF('DV-Bewegungsdaten'!B:B,A2322,'DV-Bewegungsdaten'!D:D),3)</f>
        <v>0</v>
      </c>
      <c r="V2322" s="259">
        <f>ROUND(SUMIF('DV-Bewegungsdaten'!B:B,A2322,'DV-Bewegungsdaten'!E:E),5)</f>
        <v>0</v>
      </c>
      <c r="X2322" s="444"/>
      <c r="Y2322" s="444"/>
      <c r="AK2322" s="305"/>
    </row>
    <row r="2323" spans="1:37" ht="15" customHeight="1" x14ac:dyDescent="0.25">
      <c r="A2323" s="103" t="s">
        <v>2294</v>
      </c>
      <c r="B2323" s="101" t="s">
        <v>2068</v>
      </c>
      <c r="C2323" s="101" t="s">
        <v>3993</v>
      </c>
      <c r="D2323" s="101" t="s">
        <v>2471</v>
      </c>
      <c r="E2323" s="101" t="s">
        <v>2446</v>
      </c>
      <c r="F2323" s="102">
        <v>19.46</v>
      </c>
      <c r="G2323" s="102">
        <v>19.66</v>
      </c>
      <c r="H2323" s="102">
        <v>15.57</v>
      </c>
      <c r="I2323" s="102"/>
      <c r="J2323" s="445"/>
      <c r="K2323" s="258">
        <f>ROUND(SUMIF('VGT-Bewegungsdaten'!B:B,A2323,'VGT-Bewegungsdaten'!D:D),3)</f>
        <v>0</v>
      </c>
      <c r="L2323" s="259">
        <f>ROUND(SUMIF('VGT-Bewegungsdaten'!B:B,$A2323,'VGT-Bewegungsdaten'!E:E),5)</f>
        <v>0</v>
      </c>
      <c r="N2323" s="298" t="s">
        <v>4918</v>
      </c>
      <c r="O2323" s="298" t="s">
        <v>4925</v>
      </c>
      <c r="P2323" s="261">
        <f>ROUND(SUMIF('AV-Bewegungsdaten'!B:B,A2323,'AV-Bewegungsdaten'!D:D),3)</f>
        <v>0</v>
      </c>
      <c r="Q2323" s="259">
        <f>ROUND(SUMIF('AV-Bewegungsdaten'!B:B,$A2323,'AV-Bewegungsdaten'!E:E),5)</f>
        <v>0</v>
      </c>
      <c r="S2323" s="444"/>
      <c r="T2323" s="444"/>
      <c r="U2323" s="261">
        <f>ROUND(SUMIF('DV-Bewegungsdaten'!B:B,A2323,'DV-Bewegungsdaten'!D:D),3)</f>
        <v>0</v>
      </c>
      <c r="V2323" s="259">
        <f>ROUND(SUMIF('DV-Bewegungsdaten'!B:B,A2323,'DV-Bewegungsdaten'!E:E),5)</f>
        <v>0</v>
      </c>
      <c r="X2323" s="444"/>
      <c r="Y2323" s="444"/>
      <c r="AK2323" s="305"/>
    </row>
    <row r="2324" spans="1:37" ht="15" customHeight="1" x14ac:dyDescent="0.25">
      <c r="A2324" s="103" t="s">
        <v>790</v>
      </c>
      <c r="B2324" s="101" t="s">
        <v>2068</v>
      </c>
      <c r="C2324" s="101" t="s">
        <v>3993</v>
      </c>
      <c r="D2324" s="101" t="s">
        <v>1817</v>
      </c>
      <c r="E2324" s="101" t="s">
        <v>1533</v>
      </c>
      <c r="F2324" s="102">
        <v>20.46</v>
      </c>
      <c r="G2324" s="102">
        <v>20.66</v>
      </c>
      <c r="H2324" s="102">
        <v>16.37</v>
      </c>
      <c r="I2324" s="102"/>
      <c r="J2324" s="445"/>
      <c r="K2324" s="258">
        <f>ROUND(SUMIF('VGT-Bewegungsdaten'!B:B,A2324,'VGT-Bewegungsdaten'!D:D),3)</f>
        <v>0</v>
      </c>
      <c r="L2324" s="259">
        <f>ROUND(SUMIF('VGT-Bewegungsdaten'!B:B,$A2324,'VGT-Bewegungsdaten'!E:E),5)</f>
        <v>0</v>
      </c>
      <c r="N2324" s="298" t="s">
        <v>4918</v>
      </c>
      <c r="O2324" s="298" t="s">
        <v>4925</v>
      </c>
      <c r="P2324" s="261">
        <f>ROUND(SUMIF('AV-Bewegungsdaten'!B:B,A2324,'AV-Bewegungsdaten'!D:D),3)</f>
        <v>0</v>
      </c>
      <c r="Q2324" s="259">
        <f>ROUND(SUMIF('AV-Bewegungsdaten'!B:B,$A2324,'AV-Bewegungsdaten'!E:E),5)</f>
        <v>0</v>
      </c>
      <c r="S2324" s="444"/>
      <c r="T2324" s="444"/>
      <c r="U2324" s="261">
        <f>ROUND(SUMIF('DV-Bewegungsdaten'!B:B,A2324,'DV-Bewegungsdaten'!D:D),3)</f>
        <v>0</v>
      </c>
      <c r="V2324" s="259">
        <f>ROUND(SUMIF('DV-Bewegungsdaten'!B:B,A2324,'DV-Bewegungsdaten'!E:E),5)</f>
        <v>0</v>
      </c>
      <c r="X2324" s="444"/>
      <c r="Y2324" s="444"/>
      <c r="AK2324" s="305"/>
    </row>
    <row r="2325" spans="1:37" ht="15" customHeight="1" x14ac:dyDescent="0.25">
      <c r="A2325" s="103" t="s">
        <v>791</v>
      </c>
      <c r="B2325" s="101" t="s">
        <v>2068</v>
      </c>
      <c r="C2325" s="101" t="s">
        <v>3993</v>
      </c>
      <c r="D2325" s="101" t="s">
        <v>1819</v>
      </c>
      <c r="E2325" s="101" t="s">
        <v>1536</v>
      </c>
      <c r="F2325" s="102">
        <v>20.46</v>
      </c>
      <c r="G2325" s="102">
        <v>20.66</v>
      </c>
      <c r="H2325" s="102">
        <v>16.37</v>
      </c>
      <c r="I2325" s="102"/>
      <c r="J2325" s="445"/>
      <c r="K2325" s="258">
        <f>ROUND(SUMIF('VGT-Bewegungsdaten'!B:B,A2325,'VGT-Bewegungsdaten'!D:D),3)</f>
        <v>0</v>
      </c>
      <c r="L2325" s="259">
        <f>ROUND(SUMIF('VGT-Bewegungsdaten'!B:B,$A2325,'VGT-Bewegungsdaten'!E:E),5)</f>
        <v>0</v>
      </c>
      <c r="N2325" s="298" t="s">
        <v>4918</v>
      </c>
      <c r="O2325" s="298" t="s">
        <v>4925</v>
      </c>
      <c r="P2325" s="261">
        <f>ROUND(SUMIF('AV-Bewegungsdaten'!B:B,A2325,'AV-Bewegungsdaten'!D:D),3)</f>
        <v>0</v>
      </c>
      <c r="Q2325" s="259">
        <f>ROUND(SUMIF('AV-Bewegungsdaten'!B:B,$A2325,'AV-Bewegungsdaten'!E:E),5)</f>
        <v>0</v>
      </c>
      <c r="S2325" s="444"/>
      <c r="T2325" s="444"/>
      <c r="U2325" s="261">
        <f>ROUND(SUMIF('DV-Bewegungsdaten'!B:B,A2325,'DV-Bewegungsdaten'!D:D),3)</f>
        <v>0</v>
      </c>
      <c r="V2325" s="259">
        <f>ROUND(SUMIF('DV-Bewegungsdaten'!B:B,A2325,'DV-Bewegungsdaten'!E:E),5)</f>
        <v>0</v>
      </c>
      <c r="X2325" s="444"/>
      <c r="Y2325" s="444"/>
      <c r="AK2325" s="305"/>
    </row>
    <row r="2326" spans="1:37" ht="15" customHeight="1" x14ac:dyDescent="0.25">
      <c r="A2326" s="103" t="s">
        <v>2897</v>
      </c>
      <c r="B2326" s="101" t="s">
        <v>2068</v>
      </c>
      <c r="C2326" s="101" t="s">
        <v>3993</v>
      </c>
      <c r="D2326" s="101" t="s">
        <v>2714</v>
      </c>
      <c r="E2326" s="101" t="s">
        <v>2536</v>
      </c>
      <c r="F2326" s="102">
        <v>20.43</v>
      </c>
      <c r="G2326" s="102">
        <v>20.63</v>
      </c>
      <c r="H2326" s="102">
        <v>16.34</v>
      </c>
      <c r="I2326" s="102"/>
      <c r="J2326" s="445"/>
      <c r="K2326" s="258">
        <f>ROUND(SUMIF('VGT-Bewegungsdaten'!B:B,A2326,'VGT-Bewegungsdaten'!D:D),3)</f>
        <v>0</v>
      </c>
      <c r="L2326" s="259">
        <f>ROUND(SUMIF('VGT-Bewegungsdaten'!B:B,$A2326,'VGT-Bewegungsdaten'!E:E),5)</f>
        <v>0</v>
      </c>
      <c r="N2326" s="298" t="s">
        <v>4918</v>
      </c>
      <c r="O2326" s="298" t="s">
        <v>4925</v>
      </c>
      <c r="P2326" s="261">
        <f>ROUND(SUMIF('AV-Bewegungsdaten'!B:B,A2326,'AV-Bewegungsdaten'!D:D),3)</f>
        <v>0</v>
      </c>
      <c r="Q2326" s="259">
        <f>ROUND(SUMIF('AV-Bewegungsdaten'!B:B,$A2326,'AV-Bewegungsdaten'!E:E),5)</f>
        <v>0</v>
      </c>
      <c r="S2326" s="444"/>
      <c r="T2326" s="444"/>
      <c r="U2326" s="261">
        <f>ROUND(SUMIF('DV-Bewegungsdaten'!B:B,A2326,'DV-Bewegungsdaten'!D:D),3)</f>
        <v>0</v>
      </c>
      <c r="V2326" s="259">
        <f>ROUND(SUMIF('DV-Bewegungsdaten'!B:B,A2326,'DV-Bewegungsdaten'!E:E),5)</f>
        <v>0</v>
      </c>
      <c r="X2326" s="444"/>
      <c r="Y2326" s="444"/>
      <c r="AK2326" s="305"/>
    </row>
    <row r="2327" spans="1:37" ht="15" customHeight="1" x14ac:dyDescent="0.25">
      <c r="A2327" s="103" t="s">
        <v>3640</v>
      </c>
      <c r="B2327" s="101" t="s">
        <v>2068</v>
      </c>
      <c r="C2327" s="101" t="s">
        <v>3993</v>
      </c>
      <c r="D2327" s="101" t="s">
        <v>3457</v>
      </c>
      <c r="E2327" s="101" t="s">
        <v>3279</v>
      </c>
      <c r="F2327" s="102">
        <v>20.399999999999999</v>
      </c>
      <c r="G2327" s="102">
        <v>20.599999999999998</v>
      </c>
      <c r="H2327" s="102">
        <v>16.32</v>
      </c>
      <c r="I2327" s="102"/>
      <c r="J2327" s="445"/>
      <c r="K2327" s="258">
        <f>ROUND(SUMIF('VGT-Bewegungsdaten'!B:B,A2327,'VGT-Bewegungsdaten'!D:D),3)</f>
        <v>0</v>
      </c>
      <c r="L2327" s="259">
        <f>ROUND(SUMIF('VGT-Bewegungsdaten'!B:B,$A2327,'VGT-Bewegungsdaten'!E:E),5)</f>
        <v>0</v>
      </c>
      <c r="N2327" s="298" t="s">
        <v>4918</v>
      </c>
      <c r="O2327" s="298" t="s">
        <v>4925</v>
      </c>
      <c r="P2327" s="261">
        <f>ROUND(SUMIF('AV-Bewegungsdaten'!B:B,A2327,'AV-Bewegungsdaten'!D:D),3)</f>
        <v>0</v>
      </c>
      <c r="Q2327" s="259">
        <f>ROUND(SUMIF('AV-Bewegungsdaten'!B:B,$A2327,'AV-Bewegungsdaten'!E:E),5)</f>
        <v>0</v>
      </c>
      <c r="S2327" s="444"/>
      <c r="T2327" s="444"/>
      <c r="U2327" s="261">
        <f>ROUND(SUMIF('DV-Bewegungsdaten'!B:B,A2327,'DV-Bewegungsdaten'!D:D),3)</f>
        <v>0</v>
      </c>
      <c r="V2327" s="259">
        <f>ROUND(SUMIF('DV-Bewegungsdaten'!B:B,A2327,'DV-Bewegungsdaten'!E:E),5)</f>
        <v>0</v>
      </c>
      <c r="X2327" s="444"/>
      <c r="Y2327" s="444"/>
      <c r="AK2327" s="305"/>
    </row>
    <row r="2328" spans="1:37" ht="15" customHeight="1" x14ac:dyDescent="0.25">
      <c r="A2328" s="103" t="s">
        <v>4404</v>
      </c>
      <c r="B2328" s="101" t="s">
        <v>2068</v>
      </c>
      <c r="C2328" s="101" t="s">
        <v>3993</v>
      </c>
      <c r="D2328" s="101" t="s">
        <v>4219</v>
      </c>
      <c r="E2328" s="101" t="s">
        <v>4040</v>
      </c>
      <c r="F2328" s="102">
        <v>20.37</v>
      </c>
      <c r="G2328" s="102">
        <v>20.57</v>
      </c>
      <c r="H2328" s="102">
        <v>16.3</v>
      </c>
      <c r="I2328" s="102"/>
      <c r="J2328" s="445"/>
      <c r="K2328" s="258">
        <f>ROUND(SUMIF('VGT-Bewegungsdaten'!B:B,A2328,'VGT-Bewegungsdaten'!D:D),3)</f>
        <v>0</v>
      </c>
      <c r="L2328" s="259">
        <f>ROUND(SUMIF('VGT-Bewegungsdaten'!B:B,$A2328,'VGT-Bewegungsdaten'!E:E),5)</f>
        <v>0</v>
      </c>
      <c r="N2328" s="298" t="s">
        <v>4918</v>
      </c>
      <c r="O2328" s="298" t="s">
        <v>4925</v>
      </c>
      <c r="P2328" s="261">
        <f>ROUND(SUMIF('AV-Bewegungsdaten'!B:B,A2328,'AV-Bewegungsdaten'!D:D),3)</f>
        <v>0</v>
      </c>
      <c r="Q2328" s="259">
        <f>ROUND(SUMIF('AV-Bewegungsdaten'!B:B,$A2328,'AV-Bewegungsdaten'!E:E),5)</f>
        <v>0</v>
      </c>
      <c r="S2328" s="444"/>
      <c r="T2328" s="444"/>
      <c r="U2328" s="261">
        <f>ROUND(SUMIF('DV-Bewegungsdaten'!B:B,A2328,'DV-Bewegungsdaten'!D:D),3)</f>
        <v>0</v>
      </c>
      <c r="V2328" s="259">
        <f>ROUND(SUMIF('DV-Bewegungsdaten'!B:B,A2328,'DV-Bewegungsdaten'!E:E),5)</f>
        <v>0</v>
      </c>
      <c r="X2328" s="444"/>
      <c r="Y2328" s="444"/>
      <c r="AK2328" s="305"/>
    </row>
    <row r="2329" spans="1:37" ht="15" customHeight="1" x14ac:dyDescent="0.25">
      <c r="A2329" s="103" t="s">
        <v>792</v>
      </c>
      <c r="B2329" s="101" t="s">
        <v>2068</v>
      </c>
      <c r="C2329" s="101" t="s">
        <v>3993</v>
      </c>
      <c r="D2329" s="101" t="s">
        <v>1821</v>
      </c>
      <c r="E2329" s="101" t="s">
        <v>2443</v>
      </c>
      <c r="F2329" s="102">
        <v>18.46</v>
      </c>
      <c r="G2329" s="102">
        <v>18.66</v>
      </c>
      <c r="H2329" s="102">
        <v>14.77</v>
      </c>
      <c r="I2329" s="102"/>
      <c r="J2329" s="445"/>
      <c r="K2329" s="258">
        <f>ROUND(SUMIF('VGT-Bewegungsdaten'!B:B,A2329,'VGT-Bewegungsdaten'!D:D),3)</f>
        <v>0</v>
      </c>
      <c r="L2329" s="259">
        <f>ROUND(SUMIF('VGT-Bewegungsdaten'!B:B,$A2329,'VGT-Bewegungsdaten'!E:E),5)</f>
        <v>0</v>
      </c>
      <c r="N2329" s="298" t="s">
        <v>4918</v>
      </c>
      <c r="O2329" s="298" t="s">
        <v>4925</v>
      </c>
      <c r="P2329" s="261">
        <f>ROUND(SUMIF('AV-Bewegungsdaten'!B:B,A2329,'AV-Bewegungsdaten'!D:D),3)</f>
        <v>0</v>
      </c>
      <c r="Q2329" s="259">
        <f>ROUND(SUMIF('AV-Bewegungsdaten'!B:B,$A2329,'AV-Bewegungsdaten'!E:E),5)</f>
        <v>0</v>
      </c>
      <c r="S2329" s="444"/>
      <c r="T2329" s="444"/>
      <c r="U2329" s="261">
        <f>ROUND(SUMIF('DV-Bewegungsdaten'!B:B,A2329,'DV-Bewegungsdaten'!D:D),3)</f>
        <v>0</v>
      </c>
      <c r="V2329" s="259">
        <f>ROUND(SUMIF('DV-Bewegungsdaten'!B:B,A2329,'DV-Bewegungsdaten'!E:E),5)</f>
        <v>0</v>
      </c>
      <c r="X2329" s="444"/>
      <c r="Y2329" s="444"/>
      <c r="AK2329" s="305"/>
    </row>
    <row r="2330" spans="1:37" ht="15" customHeight="1" x14ac:dyDescent="0.25">
      <c r="A2330" s="103" t="s">
        <v>793</v>
      </c>
      <c r="B2330" s="101" t="s">
        <v>2068</v>
      </c>
      <c r="C2330" s="101" t="s">
        <v>3993</v>
      </c>
      <c r="D2330" s="101" t="s">
        <v>1823</v>
      </c>
      <c r="E2330" s="101" t="s">
        <v>2446</v>
      </c>
      <c r="F2330" s="102">
        <v>20.46</v>
      </c>
      <c r="G2330" s="102">
        <v>20.66</v>
      </c>
      <c r="H2330" s="102">
        <v>16.37</v>
      </c>
      <c r="I2330" s="102"/>
      <c r="J2330" s="445"/>
      <c r="K2330" s="258">
        <f>ROUND(SUMIF('VGT-Bewegungsdaten'!B:B,A2330,'VGT-Bewegungsdaten'!D:D),3)</f>
        <v>0</v>
      </c>
      <c r="L2330" s="259">
        <f>ROUND(SUMIF('VGT-Bewegungsdaten'!B:B,$A2330,'VGT-Bewegungsdaten'!E:E),5)</f>
        <v>0</v>
      </c>
      <c r="N2330" s="298" t="s">
        <v>4918</v>
      </c>
      <c r="O2330" s="298" t="s">
        <v>4925</v>
      </c>
      <c r="P2330" s="261">
        <f>ROUND(SUMIF('AV-Bewegungsdaten'!B:B,A2330,'AV-Bewegungsdaten'!D:D),3)</f>
        <v>0</v>
      </c>
      <c r="Q2330" s="259">
        <f>ROUND(SUMIF('AV-Bewegungsdaten'!B:B,$A2330,'AV-Bewegungsdaten'!E:E),5)</f>
        <v>0</v>
      </c>
      <c r="S2330" s="444"/>
      <c r="T2330" s="444"/>
      <c r="U2330" s="261">
        <f>ROUND(SUMIF('DV-Bewegungsdaten'!B:B,A2330,'DV-Bewegungsdaten'!D:D),3)</f>
        <v>0</v>
      </c>
      <c r="V2330" s="259">
        <f>ROUND(SUMIF('DV-Bewegungsdaten'!B:B,A2330,'DV-Bewegungsdaten'!E:E),5)</f>
        <v>0</v>
      </c>
      <c r="X2330" s="444"/>
      <c r="Y2330" s="444"/>
      <c r="AK2330" s="305"/>
    </row>
    <row r="2331" spans="1:37" ht="15" customHeight="1" x14ac:dyDescent="0.25">
      <c r="A2331" s="103" t="s">
        <v>794</v>
      </c>
      <c r="B2331" s="101" t="s">
        <v>2068</v>
      </c>
      <c r="C2331" s="101" t="s">
        <v>3993</v>
      </c>
      <c r="D2331" s="101" t="s">
        <v>1825</v>
      </c>
      <c r="E2331" s="101" t="s">
        <v>1533</v>
      </c>
      <c r="F2331" s="102">
        <v>21.46</v>
      </c>
      <c r="G2331" s="102">
        <v>21.66</v>
      </c>
      <c r="H2331" s="102">
        <v>17.170000000000002</v>
      </c>
      <c r="I2331" s="102"/>
      <c r="J2331" s="445"/>
      <c r="K2331" s="258">
        <f>ROUND(SUMIF('VGT-Bewegungsdaten'!B:B,A2331,'VGT-Bewegungsdaten'!D:D),3)</f>
        <v>0</v>
      </c>
      <c r="L2331" s="259">
        <f>ROUND(SUMIF('VGT-Bewegungsdaten'!B:B,$A2331,'VGT-Bewegungsdaten'!E:E),5)</f>
        <v>0</v>
      </c>
      <c r="N2331" s="298" t="s">
        <v>4918</v>
      </c>
      <c r="O2331" s="298" t="s">
        <v>4925</v>
      </c>
      <c r="P2331" s="261">
        <f>ROUND(SUMIF('AV-Bewegungsdaten'!B:B,A2331,'AV-Bewegungsdaten'!D:D),3)</f>
        <v>0</v>
      </c>
      <c r="Q2331" s="259">
        <f>ROUND(SUMIF('AV-Bewegungsdaten'!B:B,$A2331,'AV-Bewegungsdaten'!E:E),5)</f>
        <v>0</v>
      </c>
      <c r="S2331" s="444"/>
      <c r="T2331" s="444"/>
      <c r="U2331" s="261">
        <f>ROUND(SUMIF('DV-Bewegungsdaten'!B:B,A2331,'DV-Bewegungsdaten'!D:D),3)</f>
        <v>0</v>
      </c>
      <c r="V2331" s="259">
        <f>ROUND(SUMIF('DV-Bewegungsdaten'!B:B,A2331,'DV-Bewegungsdaten'!E:E),5)</f>
        <v>0</v>
      </c>
      <c r="X2331" s="444"/>
      <c r="Y2331" s="444"/>
      <c r="AK2331" s="305"/>
    </row>
    <row r="2332" spans="1:37" ht="15" customHeight="1" x14ac:dyDescent="0.25">
      <c r="A2332" s="103" t="s">
        <v>2072</v>
      </c>
      <c r="B2332" s="101" t="s">
        <v>2068</v>
      </c>
      <c r="C2332" s="101" t="s">
        <v>3993</v>
      </c>
      <c r="D2332" s="101" t="s">
        <v>1827</v>
      </c>
      <c r="E2332" s="101" t="s">
        <v>1536</v>
      </c>
      <c r="F2332" s="102">
        <v>21.46</v>
      </c>
      <c r="G2332" s="102">
        <v>21.66</v>
      </c>
      <c r="H2332" s="102">
        <v>17.170000000000002</v>
      </c>
      <c r="I2332" s="102"/>
      <c r="J2332" s="445"/>
      <c r="K2332" s="258">
        <f>ROUND(SUMIF('VGT-Bewegungsdaten'!B:B,A2332,'VGT-Bewegungsdaten'!D:D),3)</f>
        <v>0</v>
      </c>
      <c r="L2332" s="259">
        <f>ROUND(SUMIF('VGT-Bewegungsdaten'!B:B,$A2332,'VGT-Bewegungsdaten'!E:E),5)</f>
        <v>0</v>
      </c>
      <c r="N2332" s="298" t="s">
        <v>4918</v>
      </c>
      <c r="O2332" s="298" t="s">
        <v>4925</v>
      </c>
      <c r="P2332" s="261">
        <f>ROUND(SUMIF('AV-Bewegungsdaten'!B:B,A2332,'AV-Bewegungsdaten'!D:D),3)</f>
        <v>0</v>
      </c>
      <c r="Q2332" s="259">
        <f>ROUND(SUMIF('AV-Bewegungsdaten'!B:B,$A2332,'AV-Bewegungsdaten'!E:E),5)</f>
        <v>0</v>
      </c>
      <c r="S2332" s="444"/>
      <c r="T2332" s="444"/>
      <c r="U2332" s="261">
        <f>ROUND(SUMIF('DV-Bewegungsdaten'!B:B,A2332,'DV-Bewegungsdaten'!D:D),3)</f>
        <v>0</v>
      </c>
      <c r="V2332" s="259">
        <f>ROUND(SUMIF('DV-Bewegungsdaten'!B:B,A2332,'DV-Bewegungsdaten'!E:E),5)</f>
        <v>0</v>
      </c>
      <c r="X2332" s="444"/>
      <c r="Y2332" s="444"/>
      <c r="AK2332" s="305"/>
    </row>
    <row r="2333" spans="1:37" ht="15" customHeight="1" x14ac:dyDescent="0.25">
      <c r="A2333" s="103" t="s">
        <v>2898</v>
      </c>
      <c r="B2333" s="101" t="s">
        <v>2068</v>
      </c>
      <c r="C2333" s="101" t="s">
        <v>3993</v>
      </c>
      <c r="D2333" s="101" t="s">
        <v>2716</v>
      </c>
      <c r="E2333" s="101" t="s">
        <v>2536</v>
      </c>
      <c r="F2333" s="102">
        <v>21.43</v>
      </c>
      <c r="G2333" s="102">
        <v>21.63</v>
      </c>
      <c r="H2333" s="102">
        <v>17.14</v>
      </c>
      <c r="I2333" s="102"/>
      <c r="J2333" s="445"/>
      <c r="K2333" s="258">
        <f>ROUND(SUMIF('VGT-Bewegungsdaten'!B:B,A2333,'VGT-Bewegungsdaten'!D:D),3)</f>
        <v>0</v>
      </c>
      <c r="L2333" s="259">
        <f>ROUND(SUMIF('VGT-Bewegungsdaten'!B:B,$A2333,'VGT-Bewegungsdaten'!E:E),5)</f>
        <v>0</v>
      </c>
      <c r="N2333" s="298" t="s">
        <v>4918</v>
      </c>
      <c r="O2333" s="298" t="s">
        <v>4925</v>
      </c>
      <c r="P2333" s="261">
        <f>ROUND(SUMIF('AV-Bewegungsdaten'!B:B,A2333,'AV-Bewegungsdaten'!D:D),3)</f>
        <v>0</v>
      </c>
      <c r="Q2333" s="259">
        <f>ROUND(SUMIF('AV-Bewegungsdaten'!B:B,$A2333,'AV-Bewegungsdaten'!E:E),5)</f>
        <v>0</v>
      </c>
      <c r="S2333" s="444"/>
      <c r="T2333" s="444"/>
      <c r="U2333" s="261">
        <f>ROUND(SUMIF('DV-Bewegungsdaten'!B:B,A2333,'DV-Bewegungsdaten'!D:D),3)</f>
        <v>0</v>
      </c>
      <c r="V2333" s="259">
        <f>ROUND(SUMIF('DV-Bewegungsdaten'!B:B,A2333,'DV-Bewegungsdaten'!E:E),5)</f>
        <v>0</v>
      </c>
      <c r="X2333" s="444"/>
      <c r="Y2333" s="444"/>
      <c r="AK2333" s="305"/>
    </row>
    <row r="2334" spans="1:37" ht="15" customHeight="1" x14ac:dyDescent="0.25">
      <c r="A2334" s="103" t="s">
        <v>3641</v>
      </c>
      <c r="B2334" s="101" t="s">
        <v>2068</v>
      </c>
      <c r="C2334" s="101" t="s">
        <v>3993</v>
      </c>
      <c r="D2334" s="101" t="s">
        <v>3459</v>
      </c>
      <c r="E2334" s="101" t="s">
        <v>3279</v>
      </c>
      <c r="F2334" s="102">
        <v>21.4</v>
      </c>
      <c r="G2334" s="102">
        <v>21.599999999999998</v>
      </c>
      <c r="H2334" s="102">
        <v>17.12</v>
      </c>
      <c r="I2334" s="102"/>
      <c r="J2334" s="445"/>
      <c r="K2334" s="258">
        <f>ROUND(SUMIF('VGT-Bewegungsdaten'!B:B,A2334,'VGT-Bewegungsdaten'!D:D),3)</f>
        <v>0</v>
      </c>
      <c r="L2334" s="259">
        <f>ROUND(SUMIF('VGT-Bewegungsdaten'!B:B,$A2334,'VGT-Bewegungsdaten'!E:E),5)</f>
        <v>0</v>
      </c>
      <c r="N2334" s="298" t="s">
        <v>4918</v>
      </c>
      <c r="O2334" s="298" t="s">
        <v>4925</v>
      </c>
      <c r="P2334" s="261">
        <f>ROUND(SUMIF('AV-Bewegungsdaten'!B:B,A2334,'AV-Bewegungsdaten'!D:D),3)</f>
        <v>0</v>
      </c>
      <c r="Q2334" s="259">
        <f>ROUND(SUMIF('AV-Bewegungsdaten'!B:B,$A2334,'AV-Bewegungsdaten'!E:E),5)</f>
        <v>0</v>
      </c>
      <c r="S2334" s="444"/>
      <c r="T2334" s="444"/>
      <c r="U2334" s="261">
        <f>ROUND(SUMIF('DV-Bewegungsdaten'!B:B,A2334,'DV-Bewegungsdaten'!D:D),3)</f>
        <v>0</v>
      </c>
      <c r="V2334" s="259">
        <f>ROUND(SUMIF('DV-Bewegungsdaten'!B:B,A2334,'DV-Bewegungsdaten'!E:E),5)</f>
        <v>0</v>
      </c>
      <c r="X2334" s="444"/>
      <c r="Y2334" s="444"/>
      <c r="AK2334" s="305"/>
    </row>
    <row r="2335" spans="1:37" ht="15" customHeight="1" x14ac:dyDescent="0.25">
      <c r="A2335" s="103" t="s">
        <v>4405</v>
      </c>
      <c r="B2335" s="101" t="s">
        <v>2068</v>
      </c>
      <c r="C2335" s="101" t="s">
        <v>3993</v>
      </c>
      <c r="D2335" s="101" t="s">
        <v>4221</v>
      </c>
      <c r="E2335" s="101" t="s">
        <v>4040</v>
      </c>
      <c r="F2335" s="102">
        <v>21.37</v>
      </c>
      <c r="G2335" s="102">
        <v>21.57</v>
      </c>
      <c r="H2335" s="102">
        <v>17.100000000000001</v>
      </c>
      <c r="I2335" s="102"/>
      <c r="J2335" s="445"/>
      <c r="K2335" s="258">
        <f>ROUND(SUMIF('VGT-Bewegungsdaten'!B:B,A2335,'VGT-Bewegungsdaten'!D:D),3)</f>
        <v>0</v>
      </c>
      <c r="L2335" s="259">
        <f>ROUND(SUMIF('VGT-Bewegungsdaten'!B:B,$A2335,'VGT-Bewegungsdaten'!E:E),5)</f>
        <v>0</v>
      </c>
      <c r="N2335" s="298" t="s">
        <v>4918</v>
      </c>
      <c r="O2335" s="298" t="s">
        <v>4925</v>
      </c>
      <c r="P2335" s="261">
        <f>ROUND(SUMIF('AV-Bewegungsdaten'!B:B,A2335,'AV-Bewegungsdaten'!D:D),3)</f>
        <v>0</v>
      </c>
      <c r="Q2335" s="259">
        <f>ROUND(SUMIF('AV-Bewegungsdaten'!B:B,$A2335,'AV-Bewegungsdaten'!E:E),5)</f>
        <v>0</v>
      </c>
      <c r="S2335" s="444"/>
      <c r="T2335" s="444"/>
      <c r="U2335" s="261">
        <f>ROUND(SUMIF('DV-Bewegungsdaten'!B:B,A2335,'DV-Bewegungsdaten'!D:D),3)</f>
        <v>0</v>
      </c>
      <c r="V2335" s="259">
        <f>ROUND(SUMIF('DV-Bewegungsdaten'!B:B,A2335,'DV-Bewegungsdaten'!E:E),5)</f>
        <v>0</v>
      </c>
      <c r="X2335" s="444"/>
      <c r="Y2335" s="444"/>
      <c r="AK2335" s="305"/>
    </row>
    <row r="2336" spans="1:37" ht="15" customHeight="1" x14ac:dyDescent="0.25">
      <c r="A2336" s="103" t="s">
        <v>2073</v>
      </c>
      <c r="B2336" s="101" t="s">
        <v>2068</v>
      </c>
      <c r="C2336" s="101" t="s">
        <v>3993</v>
      </c>
      <c r="D2336" s="101" t="s">
        <v>1829</v>
      </c>
      <c r="E2336" s="101" t="s">
        <v>2443</v>
      </c>
      <c r="F2336" s="102">
        <v>18.46</v>
      </c>
      <c r="G2336" s="102">
        <v>18.66</v>
      </c>
      <c r="H2336" s="102">
        <v>14.77</v>
      </c>
      <c r="I2336" s="102"/>
      <c r="J2336" s="445"/>
      <c r="K2336" s="258">
        <f>ROUND(SUMIF('VGT-Bewegungsdaten'!B:B,A2336,'VGT-Bewegungsdaten'!D:D),3)</f>
        <v>0</v>
      </c>
      <c r="L2336" s="259">
        <f>ROUND(SUMIF('VGT-Bewegungsdaten'!B:B,$A2336,'VGT-Bewegungsdaten'!E:E),5)</f>
        <v>0</v>
      </c>
      <c r="N2336" s="298" t="s">
        <v>4918</v>
      </c>
      <c r="O2336" s="298" t="s">
        <v>4925</v>
      </c>
      <c r="P2336" s="261">
        <f>ROUND(SUMIF('AV-Bewegungsdaten'!B:B,A2336,'AV-Bewegungsdaten'!D:D),3)</f>
        <v>0</v>
      </c>
      <c r="Q2336" s="259">
        <f>ROUND(SUMIF('AV-Bewegungsdaten'!B:B,$A2336,'AV-Bewegungsdaten'!E:E),5)</f>
        <v>0</v>
      </c>
      <c r="S2336" s="444"/>
      <c r="T2336" s="444"/>
      <c r="U2336" s="261">
        <f>ROUND(SUMIF('DV-Bewegungsdaten'!B:B,A2336,'DV-Bewegungsdaten'!D:D),3)</f>
        <v>0</v>
      </c>
      <c r="V2336" s="259">
        <f>ROUND(SUMIF('DV-Bewegungsdaten'!B:B,A2336,'DV-Bewegungsdaten'!E:E),5)</f>
        <v>0</v>
      </c>
      <c r="X2336" s="444"/>
      <c r="Y2336" s="444"/>
      <c r="AK2336" s="305"/>
    </row>
    <row r="2337" spans="1:37" ht="15" customHeight="1" x14ac:dyDescent="0.25">
      <c r="A2337" s="103" t="s">
        <v>2074</v>
      </c>
      <c r="B2337" s="101" t="s">
        <v>2068</v>
      </c>
      <c r="C2337" s="101" t="s">
        <v>3993</v>
      </c>
      <c r="D2337" s="101" t="s">
        <v>1831</v>
      </c>
      <c r="E2337" s="101" t="s">
        <v>2446</v>
      </c>
      <c r="F2337" s="102">
        <v>20.46</v>
      </c>
      <c r="G2337" s="102">
        <v>20.66</v>
      </c>
      <c r="H2337" s="102">
        <v>16.37</v>
      </c>
      <c r="I2337" s="102"/>
      <c r="J2337" s="445"/>
      <c r="K2337" s="258">
        <f>ROUND(SUMIF('VGT-Bewegungsdaten'!B:B,A2337,'VGT-Bewegungsdaten'!D:D),3)</f>
        <v>0</v>
      </c>
      <c r="L2337" s="259">
        <f>ROUND(SUMIF('VGT-Bewegungsdaten'!B:B,$A2337,'VGT-Bewegungsdaten'!E:E),5)</f>
        <v>0</v>
      </c>
      <c r="N2337" s="298" t="s">
        <v>4918</v>
      </c>
      <c r="O2337" s="298" t="s">
        <v>4925</v>
      </c>
      <c r="P2337" s="261">
        <f>ROUND(SUMIF('AV-Bewegungsdaten'!B:B,A2337,'AV-Bewegungsdaten'!D:D),3)</f>
        <v>0</v>
      </c>
      <c r="Q2337" s="259">
        <f>ROUND(SUMIF('AV-Bewegungsdaten'!B:B,$A2337,'AV-Bewegungsdaten'!E:E),5)</f>
        <v>0</v>
      </c>
      <c r="S2337" s="444"/>
      <c r="T2337" s="444"/>
      <c r="U2337" s="261">
        <f>ROUND(SUMIF('DV-Bewegungsdaten'!B:B,A2337,'DV-Bewegungsdaten'!D:D),3)</f>
        <v>0</v>
      </c>
      <c r="V2337" s="259">
        <f>ROUND(SUMIF('DV-Bewegungsdaten'!B:B,A2337,'DV-Bewegungsdaten'!E:E),5)</f>
        <v>0</v>
      </c>
      <c r="X2337" s="444"/>
      <c r="Y2337" s="444"/>
      <c r="AK2337" s="305"/>
    </row>
    <row r="2338" spans="1:37" ht="15" customHeight="1" x14ac:dyDescent="0.25">
      <c r="A2338" s="103" t="s">
        <v>2075</v>
      </c>
      <c r="B2338" s="101" t="s">
        <v>2068</v>
      </c>
      <c r="C2338" s="101" t="s">
        <v>3993</v>
      </c>
      <c r="D2338" s="101" t="s">
        <v>1833</v>
      </c>
      <c r="E2338" s="101" t="s">
        <v>1533</v>
      </c>
      <c r="F2338" s="102">
        <v>21.46</v>
      </c>
      <c r="G2338" s="102">
        <v>21.66</v>
      </c>
      <c r="H2338" s="102">
        <v>17.170000000000002</v>
      </c>
      <c r="I2338" s="102"/>
      <c r="J2338" s="445"/>
      <c r="K2338" s="258">
        <f>ROUND(SUMIF('VGT-Bewegungsdaten'!B:B,A2338,'VGT-Bewegungsdaten'!D:D),3)</f>
        <v>0</v>
      </c>
      <c r="L2338" s="259">
        <f>ROUND(SUMIF('VGT-Bewegungsdaten'!B:B,$A2338,'VGT-Bewegungsdaten'!E:E),5)</f>
        <v>0</v>
      </c>
      <c r="N2338" s="298" t="s">
        <v>4918</v>
      </c>
      <c r="O2338" s="298" t="s">
        <v>4925</v>
      </c>
      <c r="P2338" s="261">
        <f>ROUND(SUMIF('AV-Bewegungsdaten'!B:B,A2338,'AV-Bewegungsdaten'!D:D),3)</f>
        <v>0</v>
      </c>
      <c r="Q2338" s="259">
        <f>ROUND(SUMIF('AV-Bewegungsdaten'!B:B,$A2338,'AV-Bewegungsdaten'!E:E),5)</f>
        <v>0</v>
      </c>
      <c r="S2338" s="444"/>
      <c r="T2338" s="444"/>
      <c r="U2338" s="261">
        <f>ROUND(SUMIF('DV-Bewegungsdaten'!B:B,A2338,'DV-Bewegungsdaten'!D:D),3)</f>
        <v>0</v>
      </c>
      <c r="V2338" s="259">
        <f>ROUND(SUMIF('DV-Bewegungsdaten'!B:B,A2338,'DV-Bewegungsdaten'!E:E),5)</f>
        <v>0</v>
      </c>
      <c r="X2338" s="444"/>
      <c r="Y2338" s="444"/>
      <c r="AK2338" s="305"/>
    </row>
    <row r="2339" spans="1:37" ht="15" customHeight="1" x14ac:dyDescent="0.25">
      <c r="A2339" s="103" t="s">
        <v>2076</v>
      </c>
      <c r="B2339" s="101" t="s">
        <v>2068</v>
      </c>
      <c r="C2339" s="101" t="s">
        <v>3993</v>
      </c>
      <c r="D2339" s="101" t="s">
        <v>1835</v>
      </c>
      <c r="E2339" s="101" t="s">
        <v>1536</v>
      </c>
      <c r="F2339" s="102">
        <v>21.46</v>
      </c>
      <c r="G2339" s="102">
        <v>21.66</v>
      </c>
      <c r="H2339" s="102">
        <v>17.170000000000002</v>
      </c>
      <c r="I2339" s="102"/>
      <c r="J2339" s="445"/>
      <c r="K2339" s="258">
        <f>ROUND(SUMIF('VGT-Bewegungsdaten'!B:B,A2339,'VGT-Bewegungsdaten'!D:D),3)</f>
        <v>0</v>
      </c>
      <c r="L2339" s="259">
        <f>ROUND(SUMIF('VGT-Bewegungsdaten'!B:B,$A2339,'VGT-Bewegungsdaten'!E:E),5)</f>
        <v>0</v>
      </c>
      <c r="N2339" s="298" t="s">
        <v>4918</v>
      </c>
      <c r="O2339" s="298" t="s">
        <v>4925</v>
      </c>
      <c r="P2339" s="261">
        <f>ROUND(SUMIF('AV-Bewegungsdaten'!B:B,A2339,'AV-Bewegungsdaten'!D:D),3)</f>
        <v>0</v>
      </c>
      <c r="Q2339" s="259">
        <f>ROUND(SUMIF('AV-Bewegungsdaten'!B:B,$A2339,'AV-Bewegungsdaten'!E:E),5)</f>
        <v>0</v>
      </c>
      <c r="S2339" s="444"/>
      <c r="T2339" s="444"/>
      <c r="U2339" s="261">
        <f>ROUND(SUMIF('DV-Bewegungsdaten'!B:B,A2339,'DV-Bewegungsdaten'!D:D),3)</f>
        <v>0</v>
      </c>
      <c r="V2339" s="259">
        <f>ROUND(SUMIF('DV-Bewegungsdaten'!B:B,A2339,'DV-Bewegungsdaten'!E:E),5)</f>
        <v>0</v>
      </c>
      <c r="X2339" s="444"/>
      <c r="Y2339" s="444"/>
      <c r="AK2339" s="305"/>
    </row>
    <row r="2340" spans="1:37" ht="15" customHeight="1" x14ac:dyDescent="0.25">
      <c r="A2340" s="103" t="s">
        <v>2899</v>
      </c>
      <c r="B2340" s="101" t="s">
        <v>2068</v>
      </c>
      <c r="C2340" s="101" t="s">
        <v>3993</v>
      </c>
      <c r="D2340" s="101" t="s">
        <v>2718</v>
      </c>
      <c r="E2340" s="101" t="s">
        <v>2536</v>
      </c>
      <c r="F2340" s="102">
        <v>21.43</v>
      </c>
      <c r="G2340" s="102">
        <v>21.63</v>
      </c>
      <c r="H2340" s="102">
        <v>17.14</v>
      </c>
      <c r="I2340" s="102"/>
      <c r="J2340" s="445"/>
      <c r="K2340" s="258">
        <f>ROUND(SUMIF('VGT-Bewegungsdaten'!B:B,A2340,'VGT-Bewegungsdaten'!D:D),3)</f>
        <v>0</v>
      </c>
      <c r="L2340" s="259">
        <f>ROUND(SUMIF('VGT-Bewegungsdaten'!B:B,$A2340,'VGT-Bewegungsdaten'!E:E),5)</f>
        <v>0</v>
      </c>
      <c r="N2340" s="298" t="s">
        <v>4918</v>
      </c>
      <c r="O2340" s="298" t="s">
        <v>4925</v>
      </c>
      <c r="P2340" s="261">
        <f>ROUND(SUMIF('AV-Bewegungsdaten'!B:B,A2340,'AV-Bewegungsdaten'!D:D),3)</f>
        <v>0</v>
      </c>
      <c r="Q2340" s="259">
        <f>ROUND(SUMIF('AV-Bewegungsdaten'!B:B,$A2340,'AV-Bewegungsdaten'!E:E),5)</f>
        <v>0</v>
      </c>
      <c r="S2340" s="444"/>
      <c r="T2340" s="444"/>
      <c r="U2340" s="261">
        <f>ROUND(SUMIF('DV-Bewegungsdaten'!B:B,A2340,'DV-Bewegungsdaten'!D:D),3)</f>
        <v>0</v>
      </c>
      <c r="V2340" s="259">
        <f>ROUND(SUMIF('DV-Bewegungsdaten'!B:B,A2340,'DV-Bewegungsdaten'!E:E),5)</f>
        <v>0</v>
      </c>
      <c r="X2340" s="444"/>
      <c r="Y2340" s="444"/>
      <c r="AK2340" s="305"/>
    </row>
    <row r="2341" spans="1:37" ht="15" customHeight="1" x14ac:dyDescent="0.25">
      <c r="A2341" s="103" t="s">
        <v>3642</v>
      </c>
      <c r="B2341" s="101" t="s">
        <v>2068</v>
      </c>
      <c r="C2341" s="101" t="s">
        <v>3993</v>
      </c>
      <c r="D2341" s="101" t="s">
        <v>3461</v>
      </c>
      <c r="E2341" s="101" t="s">
        <v>3279</v>
      </c>
      <c r="F2341" s="102">
        <v>21.4</v>
      </c>
      <c r="G2341" s="102">
        <v>21.599999999999998</v>
      </c>
      <c r="H2341" s="102">
        <v>17.12</v>
      </c>
      <c r="I2341" s="102"/>
      <c r="J2341" s="445"/>
      <c r="K2341" s="258">
        <f>ROUND(SUMIF('VGT-Bewegungsdaten'!B:B,A2341,'VGT-Bewegungsdaten'!D:D),3)</f>
        <v>0</v>
      </c>
      <c r="L2341" s="259">
        <f>ROUND(SUMIF('VGT-Bewegungsdaten'!B:B,$A2341,'VGT-Bewegungsdaten'!E:E),5)</f>
        <v>0</v>
      </c>
      <c r="N2341" s="298" t="s">
        <v>4918</v>
      </c>
      <c r="O2341" s="298" t="s">
        <v>4925</v>
      </c>
      <c r="P2341" s="261">
        <f>ROUND(SUMIF('AV-Bewegungsdaten'!B:B,A2341,'AV-Bewegungsdaten'!D:D),3)</f>
        <v>0</v>
      </c>
      <c r="Q2341" s="259">
        <f>ROUND(SUMIF('AV-Bewegungsdaten'!B:B,$A2341,'AV-Bewegungsdaten'!E:E),5)</f>
        <v>0</v>
      </c>
      <c r="S2341" s="444"/>
      <c r="T2341" s="444"/>
      <c r="U2341" s="261">
        <f>ROUND(SUMIF('DV-Bewegungsdaten'!B:B,A2341,'DV-Bewegungsdaten'!D:D),3)</f>
        <v>0</v>
      </c>
      <c r="V2341" s="259">
        <f>ROUND(SUMIF('DV-Bewegungsdaten'!B:B,A2341,'DV-Bewegungsdaten'!E:E),5)</f>
        <v>0</v>
      </c>
      <c r="X2341" s="444"/>
      <c r="Y2341" s="444"/>
      <c r="AK2341" s="305"/>
    </row>
    <row r="2342" spans="1:37" ht="15" customHeight="1" x14ac:dyDescent="0.25">
      <c r="A2342" s="103" t="s">
        <v>4406</v>
      </c>
      <c r="B2342" s="101" t="s">
        <v>2068</v>
      </c>
      <c r="C2342" s="101" t="s">
        <v>3993</v>
      </c>
      <c r="D2342" s="101" t="s">
        <v>4223</v>
      </c>
      <c r="E2342" s="101" t="s">
        <v>4040</v>
      </c>
      <c r="F2342" s="102">
        <v>21.37</v>
      </c>
      <c r="G2342" s="102">
        <v>21.57</v>
      </c>
      <c r="H2342" s="102">
        <v>17.100000000000001</v>
      </c>
      <c r="I2342" s="102"/>
      <c r="J2342" s="445"/>
      <c r="K2342" s="258">
        <f>ROUND(SUMIF('VGT-Bewegungsdaten'!B:B,A2342,'VGT-Bewegungsdaten'!D:D),3)</f>
        <v>0</v>
      </c>
      <c r="L2342" s="259">
        <f>ROUND(SUMIF('VGT-Bewegungsdaten'!B:B,$A2342,'VGT-Bewegungsdaten'!E:E),5)</f>
        <v>0</v>
      </c>
      <c r="N2342" s="298" t="s">
        <v>4918</v>
      </c>
      <c r="O2342" s="298" t="s">
        <v>4925</v>
      </c>
      <c r="P2342" s="261">
        <f>ROUND(SUMIF('AV-Bewegungsdaten'!B:B,A2342,'AV-Bewegungsdaten'!D:D),3)</f>
        <v>0</v>
      </c>
      <c r="Q2342" s="259">
        <f>ROUND(SUMIF('AV-Bewegungsdaten'!B:B,$A2342,'AV-Bewegungsdaten'!E:E),5)</f>
        <v>0</v>
      </c>
      <c r="S2342" s="444"/>
      <c r="T2342" s="444"/>
      <c r="U2342" s="261">
        <f>ROUND(SUMIF('DV-Bewegungsdaten'!B:B,A2342,'DV-Bewegungsdaten'!D:D),3)</f>
        <v>0</v>
      </c>
      <c r="V2342" s="259">
        <f>ROUND(SUMIF('DV-Bewegungsdaten'!B:B,A2342,'DV-Bewegungsdaten'!E:E),5)</f>
        <v>0</v>
      </c>
      <c r="X2342" s="444"/>
      <c r="Y2342" s="444"/>
      <c r="AK2342" s="305"/>
    </row>
    <row r="2343" spans="1:37" ht="15" customHeight="1" x14ac:dyDescent="0.25">
      <c r="A2343" s="103" t="s">
        <v>2077</v>
      </c>
      <c r="B2343" s="101" t="s">
        <v>2068</v>
      </c>
      <c r="C2343" s="101" t="s">
        <v>3993</v>
      </c>
      <c r="D2343" s="101" t="s">
        <v>1837</v>
      </c>
      <c r="E2343" s="101" t="s">
        <v>2443</v>
      </c>
      <c r="F2343" s="102">
        <v>19.46</v>
      </c>
      <c r="G2343" s="102">
        <v>19.66</v>
      </c>
      <c r="H2343" s="102">
        <v>15.57</v>
      </c>
      <c r="I2343" s="102"/>
      <c r="J2343" s="445"/>
      <c r="K2343" s="258">
        <f>ROUND(SUMIF('VGT-Bewegungsdaten'!B:B,A2343,'VGT-Bewegungsdaten'!D:D),3)</f>
        <v>0</v>
      </c>
      <c r="L2343" s="259">
        <f>ROUND(SUMIF('VGT-Bewegungsdaten'!B:B,$A2343,'VGT-Bewegungsdaten'!E:E),5)</f>
        <v>0</v>
      </c>
      <c r="N2343" s="298" t="s">
        <v>4918</v>
      </c>
      <c r="O2343" s="298" t="s">
        <v>4925</v>
      </c>
      <c r="P2343" s="261">
        <f>ROUND(SUMIF('AV-Bewegungsdaten'!B:B,A2343,'AV-Bewegungsdaten'!D:D),3)</f>
        <v>0</v>
      </c>
      <c r="Q2343" s="259">
        <f>ROUND(SUMIF('AV-Bewegungsdaten'!B:B,$A2343,'AV-Bewegungsdaten'!E:E),5)</f>
        <v>0</v>
      </c>
      <c r="S2343" s="444"/>
      <c r="T2343" s="444"/>
      <c r="U2343" s="261">
        <f>ROUND(SUMIF('DV-Bewegungsdaten'!B:B,A2343,'DV-Bewegungsdaten'!D:D),3)</f>
        <v>0</v>
      </c>
      <c r="V2343" s="259">
        <f>ROUND(SUMIF('DV-Bewegungsdaten'!B:B,A2343,'DV-Bewegungsdaten'!E:E),5)</f>
        <v>0</v>
      </c>
      <c r="X2343" s="444"/>
      <c r="Y2343" s="444"/>
      <c r="AK2343" s="305"/>
    </row>
    <row r="2344" spans="1:37" ht="15" customHeight="1" x14ac:dyDescent="0.25">
      <c r="A2344" s="103" t="s">
        <v>2078</v>
      </c>
      <c r="B2344" s="101" t="s">
        <v>2068</v>
      </c>
      <c r="C2344" s="101" t="s">
        <v>3993</v>
      </c>
      <c r="D2344" s="101" t="s">
        <v>1839</v>
      </c>
      <c r="E2344" s="101" t="s">
        <v>2446</v>
      </c>
      <c r="F2344" s="102">
        <v>21.46</v>
      </c>
      <c r="G2344" s="102">
        <v>21.66</v>
      </c>
      <c r="H2344" s="102">
        <v>17.170000000000002</v>
      </c>
      <c r="I2344" s="102"/>
      <c r="J2344" s="445"/>
      <c r="K2344" s="258">
        <f>ROUND(SUMIF('VGT-Bewegungsdaten'!B:B,A2344,'VGT-Bewegungsdaten'!D:D),3)</f>
        <v>0</v>
      </c>
      <c r="L2344" s="259">
        <f>ROUND(SUMIF('VGT-Bewegungsdaten'!B:B,$A2344,'VGT-Bewegungsdaten'!E:E),5)</f>
        <v>0</v>
      </c>
      <c r="N2344" s="298" t="s">
        <v>4918</v>
      </c>
      <c r="O2344" s="298" t="s">
        <v>4925</v>
      </c>
      <c r="P2344" s="261">
        <f>ROUND(SUMIF('AV-Bewegungsdaten'!B:B,A2344,'AV-Bewegungsdaten'!D:D),3)</f>
        <v>0</v>
      </c>
      <c r="Q2344" s="259">
        <f>ROUND(SUMIF('AV-Bewegungsdaten'!B:B,$A2344,'AV-Bewegungsdaten'!E:E),5)</f>
        <v>0</v>
      </c>
      <c r="S2344" s="444"/>
      <c r="T2344" s="444"/>
      <c r="U2344" s="261">
        <f>ROUND(SUMIF('DV-Bewegungsdaten'!B:B,A2344,'DV-Bewegungsdaten'!D:D),3)</f>
        <v>0</v>
      </c>
      <c r="V2344" s="259">
        <f>ROUND(SUMIF('DV-Bewegungsdaten'!B:B,A2344,'DV-Bewegungsdaten'!E:E),5)</f>
        <v>0</v>
      </c>
      <c r="X2344" s="444"/>
      <c r="Y2344" s="444"/>
      <c r="AK2344" s="305"/>
    </row>
    <row r="2345" spans="1:37" ht="15" customHeight="1" x14ac:dyDescent="0.25">
      <c r="A2345" s="103" t="s">
        <v>2079</v>
      </c>
      <c r="B2345" s="101" t="s">
        <v>2068</v>
      </c>
      <c r="C2345" s="101" t="s">
        <v>3993</v>
      </c>
      <c r="D2345" s="101" t="s">
        <v>1841</v>
      </c>
      <c r="E2345" s="101" t="s">
        <v>1533</v>
      </c>
      <c r="F2345" s="102">
        <v>22.46</v>
      </c>
      <c r="G2345" s="102">
        <v>22.66</v>
      </c>
      <c r="H2345" s="102">
        <v>17.97</v>
      </c>
      <c r="I2345" s="102"/>
      <c r="J2345" s="445"/>
      <c r="K2345" s="258">
        <f>ROUND(SUMIF('VGT-Bewegungsdaten'!B:B,A2345,'VGT-Bewegungsdaten'!D:D),3)</f>
        <v>0</v>
      </c>
      <c r="L2345" s="259">
        <f>ROUND(SUMIF('VGT-Bewegungsdaten'!B:B,$A2345,'VGT-Bewegungsdaten'!E:E),5)</f>
        <v>0</v>
      </c>
      <c r="N2345" s="298" t="s">
        <v>4918</v>
      </c>
      <c r="O2345" s="298" t="s">
        <v>4925</v>
      </c>
      <c r="P2345" s="261">
        <f>ROUND(SUMIF('AV-Bewegungsdaten'!B:B,A2345,'AV-Bewegungsdaten'!D:D),3)</f>
        <v>0</v>
      </c>
      <c r="Q2345" s="259">
        <f>ROUND(SUMIF('AV-Bewegungsdaten'!B:B,$A2345,'AV-Bewegungsdaten'!E:E),5)</f>
        <v>0</v>
      </c>
      <c r="S2345" s="444"/>
      <c r="T2345" s="444"/>
      <c r="U2345" s="261">
        <f>ROUND(SUMIF('DV-Bewegungsdaten'!B:B,A2345,'DV-Bewegungsdaten'!D:D),3)</f>
        <v>0</v>
      </c>
      <c r="V2345" s="259">
        <f>ROUND(SUMIF('DV-Bewegungsdaten'!B:B,A2345,'DV-Bewegungsdaten'!E:E),5)</f>
        <v>0</v>
      </c>
      <c r="X2345" s="444"/>
      <c r="Y2345" s="444"/>
      <c r="AK2345" s="305"/>
    </row>
    <row r="2346" spans="1:37" ht="15" customHeight="1" x14ac:dyDescent="0.25">
      <c r="A2346" s="103" t="s">
        <v>2080</v>
      </c>
      <c r="B2346" s="101" t="s">
        <v>2068</v>
      </c>
      <c r="C2346" s="101" t="s">
        <v>3993</v>
      </c>
      <c r="D2346" s="101" t="s">
        <v>1843</v>
      </c>
      <c r="E2346" s="101" t="s">
        <v>1536</v>
      </c>
      <c r="F2346" s="102">
        <v>22.46</v>
      </c>
      <c r="G2346" s="102">
        <v>22.66</v>
      </c>
      <c r="H2346" s="102">
        <v>17.97</v>
      </c>
      <c r="I2346" s="102"/>
      <c r="J2346" s="445"/>
      <c r="K2346" s="258">
        <f>ROUND(SUMIF('VGT-Bewegungsdaten'!B:B,A2346,'VGT-Bewegungsdaten'!D:D),3)</f>
        <v>0</v>
      </c>
      <c r="L2346" s="259">
        <f>ROUND(SUMIF('VGT-Bewegungsdaten'!B:B,$A2346,'VGT-Bewegungsdaten'!E:E),5)</f>
        <v>0</v>
      </c>
      <c r="N2346" s="298" t="s">
        <v>4918</v>
      </c>
      <c r="O2346" s="298" t="s">
        <v>4925</v>
      </c>
      <c r="P2346" s="261">
        <f>ROUND(SUMIF('AV-Bewegungsdaten'!B:B,A2346,'AV-Bewegungsdaten'!D:D),3)</f>
        <v>0</v>
      </c>
      <c r="Q2346" s="259">
        <f>ROUND(SUMIF('AV-Bewegungsdaten'!B:B,$A2346,'AV-Bewegungsdaten'!E:E),5)</f>
        <v>0</v>
      </c>
      <c r="S2346" s="444"/>
      <c r="T2346" s="444"/>
      <c r="U2346" s="261">
        <f>ROUND(SUMIF('DV-Bewegungsdaten'!B:B,A2346,'DV-Bewegungsdaten'!D:D),3)</f>
        <v>0</v>
      </c>
      <c r="V2346" s="259">
        <f>ROUND(SUMIF('DV-Bewegungsdaten'!B:B,A2346,'DV-Bewegungsdaten'!E:E),5)</f>
        <v>0</v>
      </c>
      <c r="X2346" s="444"/>
      <c r="Y2346" s="444"/>
      <c r="AK2346" s="305"/>
    </row>
    <row r="2347" spans="1:37" ht="15" customHeight="1" x14ac:dyDescent="0.25">
      <c r="A2347" s="103" t="s">
        <v>2900</v>
      </c>
      <c r="B2347" s="101" t="s">
        <v>2068</v>
      </c>
      <c r="C2347" s="101" t="s">
        <v>3993</v>
      </c>
      <c r="D2347" s="101" t="s">
        <v>2720</v>
      </c>
      <c r="E2347" s="101" t="s">
        <v>2536</v>
      </c>
      <c r="F2347" s="102">
        <v>22.43</v>
      </c>
      <c r="G2347" s="102">
        <v>22.63</v>
      </c>
      <c r="H2347" s="102">
        <v>17.940000000000001</v>
      </c>
      <c r="I2347" s="102"/>
      <c r="J2347" s="445"/>
      <c r="K2347" s="258">
        <f>ROUND(SUMIF('VGT-Bewegungsdaten'!B:B,A2347,'VGT-Bewegungsdaten'!D:D),3)</f>
        <v>0</v>
      </c>
      <c r="L2347" s="259">
        <f>ROUND(SUMIF('VGT-Bewegungsdaten'!B:B,$A2347,'VGT-Bewegungsdaten'!E:E),5)</f>
        <v>0</v>
      </c>
      <c r="N2347" s="298" t="s">
        <v>4918</v>
      </c>
      <c r="O2347" s="298" t="s">
        <v>4925</v>
      </c>
      <c r="P2347" s="261">
        <f>ROUND(SUMIF('AV-Bewegungsdaten'!B:B,A2347,'AV-Bewegungsdaten'!D:D),3)</f>
        <v>0</v>
      </c>
      <c r="Q2347" s="259">
        <f>ROUND(SUMIF('AV-Bewegungsdaten'!B:B,$A2347,'AV-Bewegungsdaten'!E:E),5)</f>
        <v>0</v>
      </c>
      <c r="S2347" s="444"/>
      <c r="T2347" s="444"/>
      <c r="U2347" s="261">
        <f>ROUND(SUMIF('DV-Bewegungsdaten'!B:B,A2347,'DV-Bewegungsdaten'!D:D),3)</f>
        <v>0</v>
      </c>
      <c r="V2347" s="259">
        <f>ROUND(SUMIF('DV-Bewegungsdaten'!B:B,A2347,'DV-Bewegungsdaten'!E:E),5)</f>
        <v>0</v>
      </c>
      <c r="X2347" s="444"/>
      <c r="Y2347" s="444"/>
      <c r="AK2347" s="305"/>
    </row>
    <row r="2348" spans="1:37" ht="15" customHeight="1" x14ac:dyDescent="0.25">
      <c r="A2348" s="103" t="s">
        <v>3643</v>
      </c>
      <c r="B2348" s="101" t="s">
        <v>2068</v>
      </c>
      <c r="C2348" s="101" t="s">
        <v>3993</v>
      </c>
      <c r="D2348" s="101" t="s">
        <v>3463</v>
      </c>
      <c r="E2348" s="101" t="s">
        <v>3279</v>
      </c>
      <c r="F2348" s="102">
        <v>22.4</v>
      </c>
      <c r="G2348" s="102">
        <v>22.599999999999998</v>
      </c>
      <c r="H2348" s="102">
        <v>17.920000000000002</v>
      </c>
      <c r="I2348" s="102"/>
      <c r="J2348" s="445"/>
      <c r="K2348" s="258">
        <f>ROUND(SUMIF('VGT-Bewegungsdaten'!B:B,A2348,'VGT-Bewegungsdaten'!D:D),3)</f>
        <v>0</v>
      </c>
      <c r="L2348" s="259">
        <f>ROUND(SUMIF('VGT-Bewegungsdaten'!B:B,$A2348,'VGT-Bewegungsdaten'!E:E),5)</f>
        <v>0</v>
      </c>
      <c r="N2348" s="298" t="s">
        <v>4918</v>
      </c>
      <c r="O2348" s="298" t="s">
        <v>4925</v>
      </c>
      <c r="P2348" s="261">
        <f>ROUND(SUMIF('AV-Bewegungsdaten'!B:B,A2348,'AV-Bewegungsdaten'!D:D),3)</f>
        <v>0</v>
      </c>
      <c r="Q2348" s="259">
        <f>ROUND(SUMIF('AV-Bewegungsdaten'!B:B,$A2348,'AV-Bewegungsdaten'!E:E),5)</f>
        <v>0</v>
      </c>
      <c r="S2348" s="444"/>
      <c r="T2348" s="444"/>
      <c r="U2348" s="261">
        <f>ROUND(SUMIF('DV-Bewegungsdaten'!B:B,A2348,'DV-Bewegungsdaten'!D:D),3)</f>
        <v>0</v>
      </c>
      <c r="V2348" s="259">
        <f>ROUND(SUMIF('DV-Bewegungsdaten'!B:B,A2348,'DV-Bewegungsdaten'!E:E),5)</f>
        <v>0</v>
      </c>
      <c r="X2348" s="444"/>
      <c r="Y2348" s="444"/>
      <c r="AK2348" s="305"/>
    </row>
    <row r="2349" spans="1:37" ht="15" customHeight="1" x14ac:dyDescent="0.25">
      <c r="A2349" s="103" t="s">
        <v>4407</v>
      </c>
      <c r="B2349" s="101" t="s">
        <v>2068</v>
      </c>
      <c r="C2349" s="101" t="s">
        <v>3993</v>
      </c>
      <c r="D2349" s="101" t="s">
        <v>4225</v>
      </c>
      <c r="E2349" s="101" t="s">
        <v>4040</v>
      </c>
      <c r="F2349" s="102">
        <v>22.37</v>
      </c>
      <c r="G2349" s="102">
        <v>22.57</v>
      </c>
      <c r="H2349" s="102">
        <v>17.899999999999999</v>
      </c>
      <c r="I2349" s="102"/>
      <c r="J2349" s="445"/>
      <c r="K2349" s="258">
        <f>ROUND(SUMIF('VGT-Bewegungsdaten'!B:B,A2349,'VGT-Bewegungsdaten'!D:D),3)</f>
        <v>0</v>
      </c>
      <c r="L2349" s="259">
        <f>ROUND(SUMIF('VGT-Bewegungsdaten'!B:B,$A2349,'VGT-Bewegungsdaten'!E:E),5)</f>
        <v>0</v>
      </c>
      <c r="N2349" s="298" t="s">
        <v>4918</v>
      </c>
      <c r="O2349" s="298" t="s">
        <v>4925</v>
      </c>
      <c r="P2349" s="261">
        <f>ROUND(SUMIF('AV-Bewegungsdaten'!B:B,A2349,'AV-Bewegungsdaten'!D:D),3)</f>
        <v>0</v>
      </c>
      <c r="Q2349" s="259">
        <f>ROUND(SUMIF('AV-Bewegungsdaten'!B:B,$A2349,'AV-Bewegungsdaten'!E:E),5)</f>
        <v>0</v>
      </c>
      <c r="S2349" s="444"/>
      <c r="T2349" s="444"/>
      <c r="U2349" s="261">
        <f>ROUND(SUMIF('DV-Bewegungsdaten'!B:B,A2349,'DV-Bewegungsdaten'!D:D),3)</f>
        <v>0</v>
      </c>
      <c r="V2349" s="259">
        <f>ROUND(SUMIF('DV-Bewegungsdaten'!B:B,A2349,'DV-Bewegungsdaten'!E:E),5)</f>
        <v>0</v>
      </c>
      <c r="X2349" s="444"/>
      <c r="Y2349" s="444"/>
      <c r="AK2349" s="305"/>
    </row>
    <row r="2350" spans="1:37" ht="15" customHeight="1" x14ac:dyDescent="0.25">
      <c r="A2350" s="103" t="s">
        <v>2081</v>
      </c>
      <c r="B2350" s="101" t="s">
        <v>2068</v>
      </c>
      <c r="C2350" s="101" t="s">
        <v>3993</v>
      </c>
      <c r="D2350" s="101" t="s">
        <v>1845</v>
      </c>
      <c r="E2350" s="101" t="s">
        <v>2443</v>
      </c>
      <c r="F2350" s="102">
        <v>19.46</v>
      </c>
      <c r="G2350" s="102">
        <v>19.66</v>
      </c>
      <c r="H2350" s="102">
        <v>15.57</v>
      </c>
      <c r="I2350" s="102"/>
      <c r="J2350" s="445"/>
      <c r="K2350" s="258">
        <f>ROUND(SUMIF('VGT-Bewegungsdaten'!B:B,A2350,'VGT-Bewegungsdaten'!D:D),3)</f>
        <v>0</v>
      </c>
      <c r="L2350" s="259">
        <f>ROUND(SUMIF('VGT-Bewegungsdaten'!B:B,$A2350,'VGT-Bewegungsdaten'!E:E),5)</f>
        <v>0</v>
      </c>
      <c r="N2350" s="298" t="s">
        <v>4918</v>
      </c>
      <c r="O2350" s="298" t="s">
        <v>4925</v>
      </c>
      <c r="P2350" s="261">
        <f>ROUND(SUMIF('AV-Bewegungsdaten'!B:B,A2350,'AV-Bewegungsdaten'!D:D),3)</f>
        <v>0</v>
      </c>
      <c r="Q2350" s="259">
        <f>ROUND(SUMIF('AV-Bewegungsdaten'!B:B,$A2350,'AV-Bewegungsdaten'!E:E),5)</f>
        <v>0</v>
      </c>
      <c r="S2350" s="444"/>
      <c r="T2350" s="444"/>
      <c r="U2350" s="261">
        <f>ROUND(SUMIF('DV-Bewegungsdaten'!B:B,A2350,'DV-Bewegungsdaten'!D:D),3)</f>
        <v>0</v>
      </c>
      <c r="V2350" s="259">
        <f>ROUND(SUMIF('DV-Bewegungsdaten'!B:B,A2350,'DV-Bewegungsdaten'!E:E),5)</f>
        <v>0</v>
      </c>
      <c r="X2350" s="444"/>
      <c r="Y2350" s="444"/>
      <c r="AK2350" s="305"/>
    </row>
    <row r="2351" spans="1:37" ht="15" customHeight="1" x14ac:dyDescent="0.25">
      <c r="A2351" s="103" t="s">
        <v>2082</v>
      </c>
      <c r="B2351" s="101" t="s">
        <v>2068</v>
      </c>
      <c r="C2351" s="101" t="s">
        <v>3993</v>
      </c>
      <c r="D2351" s="101" t="s">
        <v>1847</v>
      </c>
      <c r="E2351" s="101" t="s">
        <v>2446</v>
      </c>
      <c r="F2351" s="102">
        <v>21.46</v>
      </c>
      <c r="G2351" s="102">
        <v>21.66</v>
      </c>
      <c r="H2351" s="102">
        <v>17.170000000000002</v>
      </c>
      <c r="I2351" s="102"/>
      <c r="J2351" s="445"/>
      <c r="K2351" s="258">
        <f>ROUND(SUMIF('VGT-Bewegungsdaten'!B:B,A2351,'VGT-Bewegungsdaten'!D:D),3)</f>
        <v>0</v>
      </c>
      <c r="L2351" s="259">
        <f>ROUND(SUMIF('VGT-Bewegungsdaten'!B:B,$A2351,'VGT-Bewegungsdaten'!E:E),5)</f>
        <v>0</v>
      </c>
      <c r="N2351" s="298" t="s">
        <v>4918</v>
      </c>
      <c r="O2351" s="298" t="s">
        <v>4925</v>
      </c>
      <c r="P2351" s="261">
        <f>ROUND(SUMIF('AV-Bewegungsdaten'!B:B,A2351,'AV-Bewegungsdaten'!D:D),3)</f>
        <v>0</v>
      </c>
      <c r="Q2351" s="259">
        <f>ROUND(SUMIF('AV-Bewegungsdaten'!B:B,$A2351,'AV-Bewegungsdaten'!E:E),5)</f>
        <v>0</v>
      </c>
      <c r="S2351" s="444"/>
      <c r="T2351" s="444"/>
      <c r="U2351" s="261">
        <f>ROUND(SUMIF('DV-Bewegungsdaten'!B:B,A2351,'DV-Bewegungsdaten'!D:D),3)</f>
        <v>0</v>
      </c>
      <c r="V2351" s="259">
        <f>ROUND(SUMIF('DV-Bewegungsdaten'!B:B,A2351,'DV-Bewegungsdaten'!E:E),5)</f>
        <v>0</v>
      </c>
      <c r="X2351" s="444"/>
      <c r="Y2351" s="444"/>
      <c r="AK2351" s="305"/>
    </row>
    <row r="2352" spans="1:37" ht="15" customHeight="1" x14ac:dyDescent="0.25">
      <c r="A2352" s="103" t="s">
        <v>2083</v>
      </c>
      <c r="B2352" s="101" t="s">
        <v>2068</v>
      </c>
      <c r="C2352" s="101" t="s">
        <v>3993</v>
      </c>
      <c r="D2352" s="101" t="s">
        <v>1849</v>
      </c>
      <c r="E2352" s="101" t="s">
        <v>1533</v>
      </c>
      <c r="F2352" s="102">
        <v>22.46</v>
      </c>
      <c r="G2352" s="102">
        <v>22.66</v>
      </c>
      <c r="H2352" s="102">
        <v>17.97</v>
      </c>
      <c r="I2352" s="102"/>
      <c r="J2352" s="445"/>
      <c r="K2352" s="258">
        <f>ROUND(SUMIF('VGT-Bewegungsdaten'!B:B,A2352,'VGT-Bewegungsdaten'!D:D),3)</f>
        <v>0</v>
      </c>
      <c r="L2352" s="259">
        <f>ROUND(SUMIF('VGT-Bewegungsdaten'!B:B,$A2352,'VGT-Bewegungsdaten'!E:E),5)</f>
        <v>0</v>
      </c>
      <c r="N2352" s="298" t="s">
        <v>4918</v>
      </c>
      <c r="O2352" s="298" t="s">
        <v>4925</v>
      </c>
      <c r="P2352" s="261">
        <f>ROUND(SUMIF('AV-Bewegungsdaten'!B:B,A2352,'AV-Bewegungsdaten'!D:D),3)</f>
        <v>0</v>
      </c>
      <c r="Q2352" s="259">
        <f>ROUND(SUMIF('AV-Bewegungsdaten'!B:B,$A2352,'AV-Bewegungsdaten'!E:E),5)</f>
        <v>0</v>
      </c>
      <c r="S2352" s="444"/>
      <c r="T2352" s="444"/>
      <c r="U2352" s="261">
        <f>ROUND(SUMIF('DV-Bewegungsdaten'!B:B,A2352,'DV-Bewegungsdaten'!D:D),3)</f>
        <v>0</v>
      </c>
      <c r="V2352" s="259">
        <f>ROUND(SUMIF('DV-Bewegungsdaten'!B:B,A2352,'DV-Bewegungsdaten'!E:E),5)</f>
        <v>0</v>
      </c>
      <c r="X2352" s="444"/>
      <c r="Y2352" s="444"/>
      <c r="AK2352" s="305"/>
    </row>
    <row r="2353" spans="1:37" ht="15" customHeight="1" x14ac:dyDescent="0.25">
      <c r="A2353" s="103" t="s">
        <v>2084</v>
      </c>
      <c r="B2353" s="101" t="s">
        <v>2068</v>
      </c>
      <c r="C2353" s="101" t="s">
        <v>3993</v>
      </c>
      <c r="D2353" s="101" t="s">
        <v>1851</v>
      </c>
      <c r="E2353" s="101" t="s">
        <v>1536</v>
      </c>
      <c r="F2353" s="102">
        <v>22.46</v>
      </c>
      <c r="G2353" s="102">
        <v>22.66</v>
      </c>
      <c r="H2353" s="102">
        <v>17.97</v>
      </c>
      <c r="I2353" s="102"/>
      <c r="J2353" s="445"/>
      <c r="K2353" s="258">
        <f>ROUND(SUMIF('VGT-Bewegungsdaten'!B:B,A2353,'VGT-Bewegungsdaten'!D:D),3)</f>
        <v>0</v>
      </c>
      <c r="L2353" s="259">
        <f>ROUND(SUMIF('VGT-Bewegungsdaten'!B:B,$A2353,'VGT-Bewegungsdaten'!E:E),5)</f>
        <v>0</v>
      </c>
      <c r="N2353" s="298" t="s">
        <v>4918</v>
      </c>
      <c r="O2353" s="298" t="s">
        <v>4925</v>
      </c>
      <c r="P2353" s="261">
        <f>ROUND(SUMIF('AV-Bewegungsdaten'!B:B,A2353,'AV-Bewegungsdaten'!D:D),3)</f>
        <v>0</v>
      </c>
      <c r="Q2353" s="259">
        <f>ROUND(SUMIF('AV-Bewegungsdaten'!B:B,$A2353,'AV-Bewegungsdaten'!E:E),5)</f>
        <v>0</v>
      </c>
      <c r="S2353" s="444"/>
      <c r="T2353" s="444"/>
      <c r="U2353" s="261">
        <f>ROUND(SUMIF('DV-Bewegungsdaten'!B:B,A2353,'DV-Bewegungsdaten'!D:D),3)</f>
        <v>0</v>
      </c>
      <c r="V2353" s="259">
        <f>ROUND(SUMIF('DV-Bewegungsdaten'!B:B,A2353,'DV-Bewegungsdaten'!E:E),5)</f>
        <v>0</v>
      </c>
      <c r="X2353" s="444"/>
      <c r="Y2353" s="444"/>
      <c r="AK2353" s="305"/>
    </row>
    <row r="2354" spans="1:37" ht="15" customHeight="1" x14ac:dyDescent="0.25">
      <c r="A2354" s="103" t="s">
        <v>2901</v>
      </c>
      <c r="B2354" s="101" t="s">
        <v>2068</v>
      </c>
      <c r="C2354" s="101" t="s">
        <v>3993</v>
      </c>
      <c r="D2354" s="101" t="s">
        <v>2722</v>
      </c>
      <c r="E2354" s="101" t="s">
        <v>2536</v>
      </c>
      <c r="F2354" s="102">
        <v>22.43</v>
      </c>
      <c r="G2354" s="102">
        <v>22.63</v>
      </c>
      <c r="H2354" s="102">
        <v>17.940000000000001</v>
      </c>
      <c r="I2354" s="102"/>
      <c r="J2354" s="445"/>
      <c r="K2354" s="258">
        <f>ROUND(SUMIF('VGT-Bewegungsdaten'!B:B,A2354,'VGT-Bewegungsdaten'!D:D),3)</f>
        <v>0</v>
      </c>
      <c r="L2354" s="259">
        <f>ROUND(SUMIF('VGT-Bewegungsdaten'!B:B,$A2354,'VGT-Bewegungsdaten'!E:E),5)</f>
        <v>0</v>
      </c>
      <c r="N2354" s="298" t="s">
        <v>4918</v>
      </c>
      <c r="O2354" s="298" t="s">
        <v>4925</v>
      </c>
      <c r="P2354" s="261">
        <f>ROUND(SUMIF('AV-Bewegungsdaten'!B:B,A2354,'AV-Bewegungsdaten'!D:D),3)</f>
        <v>0</v>
      </c>
      <c r="Q2354" s="259">
        <f>ROUND(SUMIF('AV-Bewegungsdaten'!B:B,$A2354,'AV-Bewegungsdaten'!E:E),5)</f>
        <v>0</v>
      </c>
      <c r="S2354" s="444"/>
      <c r="T2354" s="444"/>
      <c r="U2354" s="261">
        <f>ROUND(SUMIF('DV-Bewegungsdaten'!B:B,A2354,'DV-Bewegungsdaten'!D:D),3)</f>
        <v>0</v>
      </c>
      <c r="V2354" s="259">
        <f>ROUND(SUMIF('DV-Bewegungsdaten'!B:B,A2354,'DV-Bewegungsdaten'!E:E),5)</f>
        <v>0</v>
      </c>
      <c r="X2354" s="444"/>
      <c r="Y2354" s="444"/>
      <c r="AK2354" s="305"/>
    </row>
    <row r="2355" spans="1:37" ht="15" customHeight="1" x14ac:dyDescent="0.25">
      <c r="A2355" s="103" t="s">
        <v>3644</v>
      </c>
      <c r="B2355" s="101" t="s">
        <v>2068</v>
      </c>
      <c r="C2355" s="101" t="s">
        <v>3993</v>
      </c>
      <c r="D2355" s="101" t="s">
        <v>3465</v>
      </c>
      <c r="E2355" s="101" t="s">
        <v>3279</v>
      </c>
      <c r="F2355" s="102">
        <v>22.4</v>
      </c>
      <c r="G2355" s="102">
        <v>22.599999999999998</v>
      </c>
      <c r="H2355" s="102">
        <v>17.920000000000002</v>
      </c>
      <c r="I2355" s="102"/>
      <c r="J2355" s="445"/>
      <c r="K2355" s="258">
        <f>ROUND(SUMIF('VGT-Bewegungsdaten'!B:B,A2355,'VGT-Bewegungsdaten'!D:D),3)</f>
        <v>0</v>
      </c>
      <c r="L2355" s="259">
        <f>ROUND(SUMIF('VGT-Bewegungsdaten'!B:B,$A2355,'VGT-Bewegungsdaten'!E:E),5)</f>
        <v>0</v>
      </c>
      <c r="N2355" s="298" t="s">
        <v>4918</v>
      </c>
      <c r="O2355" s="298" t="s">
        <v>4925</v>
      </c>
      <c r="P2355" s="261">
        <f>ROUND(SUMIF('AV-Bewegungsdaten'!B:B,A2355,'AV-Bewegungsdaten'!D:D),3)</f>
        <v>0</v>
      </c>
      <c r="Q2355" s="259">
        <f>ROUND(SUMIF('AV-Bewegungsdaten'!B:B,$A2355,'AV-Bewegungsdaten'!E:E),5)</f>
        <v>0</v>
      </c>
      <c r="S2355" s="444"/>
      <c r="T2355" s="444"/>
      <c r="U2355" s="261">
        <f>ROUND(SUMIF('DV-Bewegungsdaten'!B:B,A2355,'DV-Bewegungsdaten'!D:D),3)</f>
        <v>0</v>
      </c>
      <c r="V2355" s="259">
        <f>ROUND(SUMIF('DV-Bewegungsdaten'!B:B,A2355,'DV-Bewegungsdaten'!E:E),5)</f>
        <v>0</v>
      </c>
      <c r="X2355" s="444"/>
      <c r="Y2355" s="444"/>
      <c r="AK2355" s="305"/>
    </row>
    <row r="2356" spans="1:37" ht="15" customHeight="1" x14ac:dyDescent="0.25">
      <c r="A2356" s="103" t="s">
        <v>4408</v>
      </c>
      <c r="B2356" s="101" t="s">
        <v>2068</v>
      </c>
      <c r="C2356" s="101" t="s">
        <v>3993</v>
      </c>
      <c r="D2356" s="101" t="s">
        <v>4227</v>
      </c>
      <c r="E2356" s="101" t="s">
        <v>4040</v>
      </c>
      <c r="F2356" s="102">
        <v>22.37</v>
      </c>
      <c r="G2356" s="102">
        <v>22.57</v>
      </c>
      <c r="H2356" s="102">
        <v>17.899999999999999</v>
      </c>
      <c r="I2356" s="102"/>
      <c r="J2356" s="445"/>
      <c r="K2356" s="258">
        <f>ROUND(SUMIF('VGT-Bewegungsdaten'!B:B,A2356,'VGT-Bewegungsdaten'!D:D),3)</f>
        <v>0</v>
      </c>
      <c r="L2356" s="259">
        <f>ROUND(SUMIF('VGT-Bewegungsdaten'!B:B,$A2356,'VGT-Bewegungsdaten'!E:E),5)</f>
        <v>0</v>
      </c>
      <c r="N2356" s="298" t="s">
        <v>4918</v>
      </c>
      <c r="O2356" s="298" t="s">
        <v>4925</v>
      </c>
      <c r="P2356" s="261">
        <f>ROUND(SUMIF('AV-Bewegungsdaten'!B:B,A2356,'AV-Bewegungsdaten'!D:D),3)</f>
        <v>0</v>
      </c>
      <c r="Q2356" s="259">
        <f>ROUND(SUMIF('AV-Bewegungsdaten'!B:B,$A2356,'AV-Bewegungsdaten'!E:E),5)</f>
        <v>0</v>
      </c>
      <c r="S2356" s="444"/>
      <c r="T2356" s="444"/>
      <c r="U2356" s="261">
        <f>ROUND(SUMIF('DV-Bewegungsdaten'!B:B,A2356,'DV-Bewegungsdaten'!D:D),3)</f>
        <v>0</v>
      </c>
      <c r="V2356" s="259">
        <f>ROUND(SUMIF('DV-Bewegungsdaten'!B:B,A2356,'DV-Bewegungsdaten'!E:E),5)</f>
        <v>0</v>
      </c>
      <c r="X2356" s="444"/>
      <c r="Y2356" s="444"/>
      <c r="AK2356" s="305"/>
    </row>
    <row r="2357" spans="1:37" ht="15" customHeight="1" x14ac:dyDescent="0.25">
      <c r="A2357" s="103" t="s">
        <v>7119</v>
      </c>
      <c r="B2357" s="101" t="s">
        <v>2068</v>
      </c>
      <c r="C2357" s="101" t="s">
        <v>3993</v>
      </c>
      <c r="D2357" s="101" t="s">
        <v>7120</v>
      </c>
      <c r="E2357" s="101" t="s">
        <v>6961</v>
      </c>
      <c r="F2357" s="102">
        <v>22.150000000000002</v>
      </c>
      <c r="G2357" s="102">
        <v>22.35</v>
      </c>
      <c r="H2357" s="102">
        <v>17.72</v>
      </c>
      <c r="I2357" s="102"/>
      <c r="J2357" s="445"/>
      <c r="K2357" s="258">
        <f>ROUND(SUMIF('VGT-Bewegungsdaten'!B:B,A2357,'VGT-Bewegungsdaten'!D:D),3)</f>
        <v>0</v>
      </c>
      <c r="L2357" s="259">
        <f>ROUND(SUMIF('VGT-Bewegungsdaten'!B:B,$A2357,'VGT-Bewegungsdaten'!E:E),5)</f>
        <v>0</v>
      </c>
      <c r="N2357" s="298" t="s">
        <v>4918</v>
      </c>
      <c r="O2357" s="298" t="s">
        <v>4925</v>
      </c>
      <c r="P2357" s="261">
        <f>ROUND(SUMIF('AV-Bewegungsdaten'!B:B,A2357,'AV-Bewegungsdaten'!D:D),3)</f>
        <v>0</v>
      </c>
      <c r="Q2357" s="259">
        <f>ROUND(SUMIF('AV-Bewegungsdaten'!B:B,$A2357,'AV-Bewegungsdaten'!E:E),5)</f>
        <v>0</v>
      </c>
      <c r="S2357" s="444"/>
      <c r="T2357" s="444"/>
      <c r="U2357" s="261">
        <f>ROUND(SUMIF('DV-Bewegungsdaten'!B:B,A2357,'DV-Bewegungsdaten'!D:D),3)</f>
        <v>0</v>
      </c>
      <c r="V2357" s="259">
        <f>ROUND(SUMIF('DV-Bewegungsdaten'!B:B,A2357,'DV-Bewegungsdaten'!E:E),5)</f>
        <v>0</v>
      </c>
      <c r="X2357" s="444"/>
      <c r="Y2357" s="444"/>
      <c r="AK2357" s="305"/>
    </row>
    <row r="2358" spans="1:37" ht="15" customHeight="1" x14ac:dyDescent="0.25">
      <c r="A2358" s="103" t="s">
        <v>2085</v>
      </c>
      <c r="B2358" s="101" t="s">
        <v>2068</v>
      </c>
      <c r="C2358" s="101" t="s">
        <v>3993</v>
      </c>
      <c r="D2358" s="101" t="s">
        <v>1853</v>
      </c>
      <c r="E2358" s="101" t="s">
        <v>2443</v>
      </c>
      <c r="F2358" s="102">
        <v>20.46</v>
      </c>
      <c r="G2358" s="102">
        <v>20.66</v>
      </c>
      <c r="H2358" s="102">
        <v>16.37</v>
      </c>
      <c r="I2358" s="102"/>
      <c r="J2358" s="445"/>
      <c r="K2358" s="258">
        <f>ROUND(SUMIF('VGT-Bewegungsdaten'!B:B,A2358,'VGT-Bewegungsdaten'!D:D),3)</f>
        <v>0</v>
      </c>
      <c r="L2358" s="259">
        <f>ROUND(SUMIF('VGT-Bewegungsdaten'!B:B,$A2358,'VGT-Bewegungsdaten'!E:E),5)</f>
        <v>0</v>
      </c>
      <c r="N2358" s="298" t="s">
        <v>4918</v>
      </c>
      <c r="O2358" s="298" t="s">
        <v>4925</v>
      </c>
      <c r="P2358" s="261">
        <f>ROUND(SUMIF('AV-Bewegungsdaten'!B:B,A2358,'AV-Bewegungsdaten'!D:D),3)</f>
        <v>0</v>
      </c>
      <c r="Q2358" s="259">
        <f>ROUND(SUMIF('AV-Bewegungsdaten'!B:B,$A2358,'AV-Bewegungsdaten'!E:E),5)</f>
        <v>0</v>
      </c>
      <c r="S2358" s="444"/>
      <c r="T2358" s="444"/>
      <c r="U2358" s="261">
        <f>ROUND(SUMIF('DV-Bewegungsdaten'!B:B,A2358,'DV-Bewegungsdaten'!D:D),3)</f>
        <v>0</v>
      </c>
      <c r="V2358" s="259">
        <f>ROUND(SUMIF('DV-Bewegungsdaten'!B:B,A2358,'DV-Bewegungsdaten'!E:E),5)</f>
        <v>0</v>
      </c>
      <c r="X2358" s="444"/>
      <c r="Y2358" s="444"/>
      <c r="AK2358" s="305"/>
    </row>
    <row r="2359" spans="1:37" ht="15" customHeight="1" x14ac:dyDescent="0.25">
      <c r="A2359" s="103" t="s">
        <v>2086</v>
      </c>
      <c r="B2359" s="101" t="s">
        <v>2068</v>
      </c>
      <c r="C2359" s="101" t="s">
        <v>3993</v>
      </c>
      <c r="D2359" s="101" t="s">
        <v>1855</v>
      </c>
      <c r="E2359" s="101" t="s">
        <v>2446</v>
      </c>
      <c r="F2359" s="102">
        <v>22.46</v>
      </c>
      <c r="G2359" s="102">
        <v>22.66</v>
      </c>
      <c r="H2359" s="102">
        <v>17.97</v>
      </c>
      <c r="I2359" s="102"/>
      <c r="J2359" s="445"/>
      <c r="K2359" s="258">
        <f>ROUND(SUMIF('VGT-Bewegungsdaten'!B:B,A2359,'VGT-Bewegungsdaten'!D:D),3)</f>
        <v>0</v>
      </c>
      <c r="L2359" s="259">
        <f>ROUND(SUMIF('VGT-Bewegungsdaten'!B:B,$A2359,'VGT-Bewegungsdaten'!E:E),5)</f>
        <v>0</v>
      </c>
      <c r="N2359" s="298" t="s">
        <v>4918</v>
      </c>
      <c r="O2359" s="298" t="s">
        <v>4925</v>
      </c>
      <c r="P2359" s="261">
        <f>ROUND(SUMIF('AV-Bewegungsdaten'!B:B,A2359,'AV-Bewegungsdaten'!D:D),3)</f>
        <v>0</v>
      </c>
      <c r="Q2359" s="259">
        <f>ROUND(SUMIF('AV-Bewegungsdaten'!B:B,$A2359,'AV-Bewegungsdaten'!E:E),5)</f>
        <v>0</v>
      </c>
      <c r="S2359" s="444"/>
      <c r="T2359" s="444"/>
      <c r="U2359" s="261">
        <f>ROUND(SUMIF('DV-Bewegungsdaten'!B:B,A2359,'DV-Bewegungsdaten'!D:D),3)</f>
        <v>0</v>
      </c>
      <c r="V2359" s="259">
        <f>ROUND(SUMIF('DV-Bewegungsdaten'!B:B,A2359,'DV-Bewegungsdaten'!E:E),5)</f>
        <v>0</v>
      </c>
      <c r="X2359" s="444"/>
      <c r="Y2359" s="444"/>
      <c r="AK2359" s="305"/>
    </row>
    <row r="2360" spans="1:37" ht="15" customHeight="1" x14ac:dyDescent="0.25">
      <c r="A2360" s="103" t="s">
        <v>2087</v>
      </c>
      <c r="B2360" s="101" t="s">
        <v>2068</v>
      </c>
      <c r="C2360" s="101" t="s">
        <v>3993</v>
      </c>
      <c r="D2360" s="101" t="s">
        <v>1857</v>
      </c>
      <c r="E2360" s="101" t="s">
        <v>1533</v>
      </c>
      <c r="F2360" s="102">
        <v>23.46</v>
      </c>
      <c r="G2360" s="102">
        <v>23.66</v>
      </c>
      <c r="H2360" s="102">
        <v>18.77</v>
      </c>
      <c r="I2360" s="102"/>
      <c r="J2360" s="445"/>
      <c r="K2360" s="258">
        <f>ROUND(SUMIF('VGT-Bewegungsdaten'!B:B,A2360,'VGT-Bewegungsdaten'!D:D),3)</f>
        <v>0</v>
      </c>
      <c r="L2360" s="259">
        <f>ROUND(SUMIF('VGT-Bewegungsdaten'!B:B,$A2360,'VGT-Bewegungsdaten'!E:E),5)</f>
        <v>0</v>
      </c>
      <c r="N2360" s="298" t="s">
        <v>4918</v>
      </c>
      <c r="O2360" s="298" t="s">
        <v>4925</v>
      </c>
      <c r="P2360" s="261">
        <f>ROUND(SUMIF('AV-Bewegungsdaten'!B:B,A2360,'AV-Bewegungsdaten'!D:D),3)</f>
        <v>0</v>
      </c>
      <c r="Q2360" s="259">
        <f>ROUND(SUMIF('AV-Bewegungsdaten'!B:B,$A2360,'AV-Bewegungsdaten'!E:E),5)</f>
        <v>0</v>
      </c>
      <c r="S2360" s="444"/>
      <c r="T2360" s="444"/>
      <c r="U2360" s="261">
        <f>ROUND(SUMIF('DV-Bewegungsdaten'!B:B,A2360,'DV-Bewegungsdaten'!D:D),3)</f>
        <v>0</v>
      </c>
      <c r="V2360" s="259">
        <f>ROUND(SUMIF('DV-Bewegungsdaten'!B:B,A2360,'DV-Bewegungsdaten'!E:E),5)</f>
        <v>0</v>
      </c>
      <c r="X2360" s="444"/>
      <c r="Y2360" s="444"/>
      <c r="AK2360" s="305"/>
    </row>
    <row r="2361" spans="1:37" ht="15" customHeight="1" x14ac:dyDescent="0.25">
      <c r="A2361" s="103" t="s">
        <v>2088</v>
      </c>
      <c r="B2361" s="101" t="s">
        <v>2068</v>
      </c>
      <c r="C2361" s="101" t="s">
        <v>3993</v>
      </c>
      <c r="D2361" s="101" t="s">
        <v>1859</v>
      </c>
      <c r="E2361" s="101" t="s">
        <v>1536</v>
      </c>
      <c r="F2361" s="102">
        <v>23.46</v>
      </c>
      <c r="G2361" s="102">
        <v>23.66</v>
      </c>
      <c r="H2361" s="102">
        <v>18.77</v>
      </c>
      <c r="I2361" s="102"/>
      <c r="J2361" s="445"/>
      <c r="K2361" s="258">
        <f>ROUND(SUMIF('VGT-Bewegungsdaten'!B:B,A2361,'VGT-Bewegungsdaten'!D:D),3)</f>
        <v>0</v>
      </c>
      <c r="L2361" s="259">
        <f>ROUND(SUMIF('VGT-Bewegungsdaten'!B:B,$A2361,'VGT-Bewegungsdaten'!E:E),5)</f>
        <v>0</v>
      </c>
      <c r="N2361" s="298" t="s">
        <v>4918</v>
      </c>
      <c r="O2361" s="298" t="s">
        <v>4925</v>
      </c>
      <c r="P2361" s="261">
        <f>ROUND(SUMIF('AV-Bewegungsdaten'!B:B,A2361,'AV-Bewegungsdaten'!D:D),3)</f>
        <v>0</v>
      </c>
      <c r="Q2361" s="259">
        <f>ROUND(SUMIF('AV-Bewegungsdaten'!B:B,$A2361,'AV-Bewegungsdaten'!E:E),5)</f>
        <v>0</v>
      </c>
      <c r="S2361" s="444"/>
      <c r="T2361" s="444"/>
      <c r="U2361" s="261">
        <f>ROUND(SUMIF('DV-Bewegungsdaten'!B:B,A2361,'DV-Bewegungsdaten'!D:D),3)</f>
        <v>0</v>
      </c>
      <c r="V2361" s="259">
        <f>ROUND(SUMIF('DV-Bewegungsdaten'!B:B,A2361,'DV-Bewegungsdaten'!E:E),5)</f>
        <v>0</v>
      </c>
      <c r="X2361" s="444"/>
      <c r="Y2361" s="444"/>
      <c r="AK2361" s="305"/>
    </row>
    <row r="2362" spans="1:37" ht="15" customHeight="1" x14ac:dyDescent="0.25">
      <c r="A2362" s="103" t="s">
        <v>2902</v>
      </c>
      <c r="B2362" s="101" t="s">
        <v>2068</v>
      </c>
      <c r="C2362" s="101" t="s">
        <v>3993</v>
      </c>
      <c r="D2362" s="101" t="s">
        <v>2724</v>
      </c>
      <c r="E2362" s="101" t="s">
        <v>2536</v>
      </c>
      <c r="F2362" s="102">
        <v>23.43</v>
      </c>
      <c r="G2362" s="102">
        <v>23.63</v>
      </c>
      <c r="H2362" s="102">
        <v>18.739999999999998</v>
      </c>
      <c r="I2362" s="102"/>
      <c r="J2362" s="445"/>
      <c r="K2362" s="258">
        <f>ROUND(SUMIF('VGT-Bewegungsdaten'!B:B,A2362,'VGT-Bewegungsdaten'!D:D),3)</f>
        <v>0</v>
      </c>
      <c r="L2362" s="259">
        <f>ROUND(SUMIF('VGT-Bewegungsdaten'!B:B,$A2362,'VGT-Bewegungsdaten'!E:E),5)</f>
        <v>0</v>
      </c>
      <c r="N2362" s="298" t="s">
        <v>4918</v>
      </c>
      <c r="O2362" s="298" t="s">
        <v>4925</v>
      </c>
      <c r="P2362" s="261">
        <f>ROUND(SUMIF('AV-Bewegungsdaten'!B:B,A2362,'AV-Bewegungsdaten'!D:D),3)</f>
        <v>0</v>
      </c>
      <c r="Q2362" s="259">
        <f>ROUND(SUMIF('AV-Bewegungsdaten'!B:B,$A2362,'AV-Bewegungsdaten'!E:E),5)</f>
        <v>0</v>
      </c>
      <c r="S2362" s="444"/>
      <c r="T2362" s="444"/>
      <c r="U2362" s="261">
        <f>ROUND(SUMIF('DV-Bewegungsdaten'!B:B,A2362,'DV-Bewegungsdaten'!D:D),3)</f>
        <v>0</v>
      </c>
      <c r="V2362" s="259">
        <f>ROUND(SUMIF('DV-Bewegungsdaten'!B:B,A2362,'DV-Bewegungsdaten'!E:E),5)</f>
        <v>0</v>
      </c>
      <c r="X2362" s="444"/>
      <c r="Y2362" s="444"/>
      <c r="AK2362" s="305"/>
    </row>
    <row r="2363" spans="1:37" ht="15" customHeight="1" x14ac:dyDescent="0.25">
      <c r="A2363" s="103" t="s">
        <v>3645</v>
      </c>
      <c r="B2363" s="101" t="s">
        <v>2068</v>
      </c>
      <c r="C2363" s="101" t="s">
        <v>3993</v>
      </c>
      <c r="D2363" s="101" t="s">
        <v>3467</v>
      </c>
      <c r="E2363" s="101" t="s">
        <v>3279</v>
      </c>
      <c r="F2363" s="102">
        <v>23.4</v>
      </c>
      <c r="G2363" s="102">
        <v>23.599999999999998</v>
      </c>
      <c r="H2363" s="102">
        <v>18.72</v>
      </c>
      <c r="I2363" s="102"/>
      <c r="J2363" s="445"/>
      <c r="K2363" s="258">
        <f>ROUND(SUMIF('VGT-Bewegungsdaten'!B:B,A2363,'VGT-Bewegungsdaten'!D:D),3)</f>
        <v>0</v>
      </c>
      <c r="L2363" s="259">
        <f>ROUND(SUMIF('VGT-Bewegungsdaten'!B:B,$A2363,'VGT-Bewegungsdaten'!E:E),5)</f>
        <v>0</v>
      </c>
      <c r="N2363" s="298" t="s">
        <v>4918</v>
      </c>
      <c r="O2363" s="298" t="s">
        <v>4925</v>
      </c>
      <c r="P2363" s="261">
        <f>ROUND(SUMIF('AV-Bewegungsdaten'!B:B,A2363,'AV-Bewegungsdaten'!D:D),3)</f>
        <v>0</v>
      </c>
      <c r="Q2363" s="259">
        <f>ROUND(SUMIF('AV-Bewegungsdaten'!B:B,$A2363,'AV-Bewegungsdaten'!E:E),5)</f>
        <v>0</v>
      </c>
      <c r="S2363" s="444"/>
      <c r="T2363" s="444"/>
      <c r="U2363" s="261">
        <f>ROUND(SUMIF('DV-Bewegungsdaten'!B:B,A2363,'DV-Bewegungsdaten'!D:D),3)</f>
        <v>0</v>
      </c>
      <c r="V2363" s="259">
        <f>ROUND(SUMIF('DV-Bewegungsdaten'!B:B,A2363,'DV-Bewegungsdaten'!E:E),5)</f>
        <v>0</v>
      </c>
      <c r="X2363" s="444"/>
      <c r="Y2363" s="444"/>
      <c r="AK2363" s="305"/>
    </row>
    <row r="2364" spans="1:37" ht="15" customHeight="1" x14ac:dyDescent="0.25">
      <c r="A2364" s="103" t="s">
        <v>4409</v>
      </c>
      <c r="B2364" s="101" t="s">
        <v>2068</v>
      </c>
      <c r="C2364" s="101" t="s">
        <v>3993</v>
      </c>
      <c r="D2364" s="101" t="s">
        <v>4229</v>
      </c>
      <c r="E2364" s="101" t="s">
        <v>4040</v>
      </c>
      <c r="F2364" s="102">
        <v>23.37</v>
      </c>
      <c r="G2364" s="102">
        <v>23.57</v>
      </c>
      <c r="H2364" s="102">
        <v>18.7</v>
      </c>
      <c r="I2364" s="102"/>
      <c r="J2364" s="445"/>
      <c r="K2364" s="258">
        <f>ROUND(SUMIF('VGT-Bewegungsdaten'!B:B,A2364,'VGT-Bewegungsdaten'!D:D),3)</f>
        <v>0</v>
      </c>
      <c r="L2364" s="259">
        <f>ROUND(SUMIF('VGT-Bewegungsdaten'!B:B,$A2364,'VGT-Bewegungsdaten'!E:E),5)</f>
        <v>0</v>
      </c>
      <c r="N2364" s="298" t="s">
        <v>4918</v>
      </c>
      <c r="O2364" s="298" t="s">
        <v>4925</v>
      </c>
      <c r="P2364" s="261">
        <f>ROUND(SUMIF('AV-Bewegungsdaten'!B:B,A2364,'AV-Bewegungsdaten'!D:D),3)</f>
        <v>0</v>
      </c>
      <c r="Q2364" s="259">
        <f>ROUND(SUMIF('AV-Bewegungsdaten'!B:B,$A2364,'AV-Bewegungsdaten'!E:E),5)</f>
        <v>0</v>
      </c>
      <c r="S2364" s="444"/>
      <c r="T2364" s="444"/>
      <c r="U2364" s="261">
        <f>ROUND(SUMIF('DV-Bewegungsdaten'!B:B,A2364,'DV-Bewegungsdaten'!D:D),3)</f>
        <v>0</v>
      </c>
      <c r="V2364" s="259">
        <f>ROUND(SUMIF('DV-Bewegungsdaten'!B:B,A2364,'DV-Bewegungsdaten'!E:E),5)</f>
        <v>0</v>
      </c>
      <c r="X2364" s="444"/>
      <c r="Y2364" s="444"/>
      <c r="AK2364" s="305"/>
    </row>
    <row r="2365" spans="1:37" ht="15" customHeight="1" x14ac:dyDescent="0.25">
      <c r="A2365" s="103" t="s">
        <v>7121</v>
      </c>
      <c r="B2365" s="101" t="s">
        <v>2068</v>
      </c>
      <c r="C2365" s="101" t="s">
        <v>3993</v>
      </c>
      <c r="D2365" s="101" t="s">
        <v>7122</v>
      </c>
      <c r="E2365" s="101" t="s">
        <v>6961</v>
      </c>
      <c r="F2365" s="102">
        <v>23.150000000000002</v>
      </c>
      <c r="G2365" s="102">
        <v>23.35</v>
      </c>
      <c r="H2365" s="102">
        <v>18.52</v>
      </c>
      <c r="I2365" s="102"/>
      <c r="J2365" s="445"/>
      <c r="K2365" s="258">
        <f>ROUND(SUMIF('VGT-Bewegungsdaten'!B:B,A2365,'VGT-Bewegungsdaten'!D:D),3)</f>
        <v>0</v>
      </c>
      <c r="L2365" s="259">
        <f>ROUND(SUMIF('VGT-Bewegungsdaten'!B:B,$A2365,'VGT-Bewegungsdaten'!E:E),5)</f>
        <v>0</v>
      </c>
      <c r="N2365" s="298" t="s">
        <v>4918</v>
      </c>
      <c r="O2365" s="298" t="s">
        <v>4925</v>
      </c>
      <c r="P2365" s="261">
        <f>ROUND(SUMIF('AV-Bewegungsdaten'!B:B,A2365,'AV-Bewegungsdaten'!D:D),3)</f>
        <v>0</v>
      </c>
      <c r="Q2365" s="259">
        <f>ROUND(SUMIF('AV-Bewegungsdaten'!B:B,$A2365,'AV-Bewegungsdaten'!E:E),5)</f>
        <v>0</v>
      </c>
      <c r="S2365" s="444"/>
      <c r="T2365" s="444"/>
      <c r="U2365" s="261">
        <f>ROUND(SUMIF('DV-Bewegungsdaten'!B:B,A2365,'DV-Bewegungsdaten'!D:D),3)</f>
        <v>0</v>
      </c>
      <c r="V2365" s="259">
        <f>ROUND(SUMIF('DV-Bewegungsdaten'!B:B,A2365,'DV-Bewegungsdaten'!E:E),5)</f>
        <v>0</v>
      </c>
      <c r="X2365" s="444"/>
      <c r="Y2365" s="444"/>
      <c r="AK2365" s="305"/>
    </row>
    <row r="2366" spans="1:37" ht="15" customHeight="1" x14ac:dyDescent="0.25">
      <c r="A2366" s="103" t="s">
        <v>2089</v>
      </c>
      <c r="B2366" s="101" t="s">
        <v>2068</v>
      </c>
      <c r="C2366" s="101" t="s">
        <v>3993</v>
      </c>
      <c r="D2366" s="101" t="s">
        <v>1861</v>
      </c>
      <c r="E2366" s="101" t="s">
        <v>2443</v>
      </c>
      <c r="F2366" s="102">
        <v>20.46</v>
      </c>
      <c r="G2366" s="102">
        <v>20.66</v>
      </c>
      <c r="H2366" s="102">
        <v>16.37</v>
      </c>
      <c r="I2366" s="102"/>
      <c r="J2366" s="445"/>
      <c r="K2366" s="258">
        <f>ROUND(SUMIF('VGT-Bewegungsdaten'!B:B,A2366,'VGT-Bewegungsdaten'!D:D),3)</f>
        <v>0</v>
      </c>
      <c r="L2366" s="259">
        <f>ROUND(SUMIF('VGT-Bewegungsdaten'!B:B,$A2366,'VGT-Bewegungsdaten'!E:E),5)</f>
        <v>0</v>
      </c>
      <c r="N2366" s="298" t="s">
        <v>4918</v>
      </c>
      <c r="O2366" s="298" t="s">
        <v>4925</v>
      </c>
      <c r="P2366" s="261">
        <f>ROUND(SUMIF('AV-Bewegungsdaten'!B:B,A2366,'AV-Bewegungsdaten'!D:D),3)</f>
        <v>0</v>
      </c>
      <c r="Q2366" s="259">
        <f>ROUND(SUMIF('AV-Bewegungsdaten'!B:B,$A2366,'AV-Bewegungsdaten'!E:E),5)</f>
        <v>0</v>
      </c>
      <c r="S2366" s="444"/>
      <c r="T2366" s="444"/>
      <c r="U2366" s="261">
        <f>ROUND(SUMIF('DV-Bewegungsdaten'!B:B,A2366,'DV-Bewegungsdaten'!D:D),3)</f>
        <v>0</v>
      </c>
      <c r="V2366" s="259">
        <f>ROUND(SUMIF('DV-Bewegungsdaten'!B:B,A2366,'DV-Bewegungsdaten'!E:E),5)</f>
        <v>0</v>
      </c>
      <c r="X2366" s="444"/>
      <c r="Y2366" s="444"/>
      <c r="AK2366" s="305"/>
    </row>
    <row r="2367" spans="1:37" ht="15" customHeight="1" x14ac:dyDescent="0.25">
      <c r="A2367" s="103" t="s">
        <v>2090</v>
      </c>
      <c r="B2367" s="101" t="s">
        <v>2068</v>
      </c>
      <c r="C2367" s="101" t="s">
        <v>3993</v>
      </c>
      <c r="D2367" s="101" t="s">
        <v>1863</v>
      </c>
      <c r="E2367" s="101" t="s">
        <v>2446</v>
      </c>
      <c r="F2367" s="102">
        <v>22.46</v>
      </c>
      <c r="G2367" s="102">
        <v>22.66</v>
      </c>
      <c r="H2367" s="102">
        <v>17.97</v>
      </c>
      <c r="I2367" s="102"/>
      <c r="J2367" s="445"/>
      <c r="K2367" s="258">
        <f>ROUND(SUMIF('VGT-Bewegungsdaten'!B:B,A2367,'VGT-Bewegungsdaten'!D:D),3)</f>
        <v>0</v>
      </c>
      <c r="L2367" s="259">
        <f>ROUND(SUMIF('VGT-Bewegungsdaten'!B:B,$A2367,'VGT-Bewegungsdaten'!E:E),5)</f>
        <v>0</v>
      </c>
      <c r="N2367" s="298" t="s">
        <v>4918</v>
      </c>
      <c r="O2367" s="298" t="s">
        <v>4925</v>
      </c>
      <c r="P2367" s="261">
        <f>ROUND(SUMIF('AV-Bewegungsdaten'!B:B,A2367,'AV-Bewegungsdaten'!D:D),3)</f>
        <v>0</v>
      </c>
      <c r="Q2367" s="259">
        <f>ROUND(SUMIF('AV-Bewegungsdaten'!B:B,$A2367,'AV-Bewegungsdaten'!E:E),5)</f>
        <v>0</v>
      </c>
      <c r="S2367" s="444"/>
      <c r="T2367" s="444"/>
      <c r="U2367" s="261">
        <f>ROUND(SUMIF('DV-Bewegungsdaten'!B:B,A2367,'DV-Bewegungsdaten'!D:D),3)</f>
        <v>0</v>
      </c>
      <c r="V2367" s="259">
        <f>ROUND(SUMIF('DV-Bewegungsdaten'!B:B,A2367,'DV-Bewegungsdaten'!E:E),5)</f>
        <v>0</v>
      </c>
      <c r="X2367" s="444"/>
      <c r="Y2367" s="444"/>
      <c r="AK2367" s="305"/>
    </row>
    <row r="2368" spans="1:37" ht="15" customHeight="1" x14ac:dyDescent="0.25">
      <c r="A2368" s="103" t="s">
        <v>2091</v>
      </c>
      <c r="B2368" s="101" t="s">
        <v>2068</v>
      </c>
      <c r="C2368" s="101" t="s">
        <v>3993</v>
      </c>
      <c r="D2368" s="101" t="s">
        <v>1865</v>
      </c>
      <c r="E2368" s="101" t="s">
        <v>1533</v>
      </c>
      <c r="F2368" s="102">
        <v>23.46</v>
      </c>
      <c r="G2368" s="102">
        <v>23.66</v>
      </c>
      <c r="H2368" s="102">
        <v>18.77</v>
      </c>
      <c r="I2368" s="102"/>
      <c r="J2368" s="445"/>
      <c r="K2368" s="258">
        <f>ROUND(SUMIF('VGT-Bewegungsdaten'!B:B,A2368,'VGT-Bewegungsdaten'!D:D),3)</f>
        <v>0</v>
      </c>
      <c r="L2368" s="259">
        <f>ROUND(SUMIF('VGT-Bewegungsdaten'!B:B,$A2368,'VGT-Bewegungsdaten'!E:E),5)</f>
        <v>0</v>
      </c>
      <c r="N2368" s="298" t="s">
        <v>4918</v>
      </c>
      <c r="O2368" s="298" t="s">
        <v>4925</v>
      </c>
      <c r="P2368" s="261">
        <f>ROUND(SUMIF('AV-Bewegungsdaten'!B:B,A2368,'AV-Bewegungsdaten'!D:D),3)</f>
        <v>0</v>
      </c>
      <c r="Q2368" s="259">
        <f>ROUND(SUMIF('AV-Bewegungsdaten'!B:B,$A2368,'AV-Bewegungsdaten'!E:E),5)</f>
        <v>0</v>
      </c>
      <c r="S2368" s="444"/>
      <c r="T2368" s="444"/>
      <c r="U2368" s="261">
        <f>ROUND(SUMIF('DV-Bewegungsdaten'!B:B,A2368,'DV-Bewegungsdaten'!D:D),3)</f>
        <v>0</v>
      </c>
      <c r="V2368" s="259">
        <f>ROUND(SUMIF('DV-Bewegungsdaten'!B:B,A2368,'DV-Bewegungsdaten'!E:E),5)</f>
        <v>0</v>
      </c>
      <c r="X2368" s="444"/>
      <c r="Y2368" s="444"/>
      <c r="AK2368" s="305"/>
    </row>
    <row r="2369" spans="1:37" ht="15" customHeight="1" x14ac:dyDescent="0.25">
      <c r="A2369" s="103" t="s">
        <v>2092</v>
      </c>
      <c r="B2369" s="101" t="s">
        <v>2068</v>
      </c>
      <c r="C2369" s="101" t="s">
        <v>3993</v>
      </c>
      <c r="D2369" s="101" t="s">
        <v>1867</v>
      </c>
      <c r="E2369" s="101" t="s">
        <v>1536</v>
      </c>
      <c r="F2369" s="102">
        <v>23.46</v>
      </c>
      <c r="G2369" s="102">
        <v>23.66</v>
      </c>
      <c r="H2369" s="102">
        <v>18.77</v>
      </c>
      <c r="I2369" s="102"/>
      <c r="J2369" s="445"/>
      <c r="K2369" s="258">
        <f>ROUND(SUMIF('VGT-Bewegungsdaten'!B:B,A2369,'VGT-Bewegungsdaten'!D:D),3)</f>
        <v>0</v>
      </c>
      <c r="L2369" s="259">
        <f>ROUND(SUMIF('VGT-Bewegungsdaten'!B:B,$A2369,'VGT-Bewegungsdaten'!E:E),5)</f>
        <v>0</v>
      </c>
      <c r="N2369" s="298" t="s">
        <v>4918</v>
      </c>
      <c r="O2369" s="298" t="s">
        <v>4925</v>
      </c>
      <c r="P2369" s="261">
        <f>ROUND(SUMIF('AV-Bewegungsdaten'!B:B,A2369,'AV-Bewegungsdaten'!D:D),3)</f>
        <v>0</v>
      </c>
      <c r="Q2369" s="259">
        <f>ROUND(SUMIF('AV-Bewegungsdaten'!B:B,$A2369,'AV-Bewegungsdaten'!E:E),5)</f>
        <v>0</v>
      </c>
      <c r="S2369" s="444"/>
      <c r="T2369" s="444"/>
      <c r="U2369" s="261">
        <f>ROUND(SUMIF('DV-Bewegungsdaten'!B:B,A2369,'DV-Bewegungsdaten'!D:D),3)</f>
        <v>0</v>
      </c>
      <c r="V2369" s="259">
        <f>ROUND(SUMIF('DV-Bewegungsdaten'!B:B,A2369,'DV-Bewegungsdaten'!E:E),5)</f>
        <v>0</v>
      </c>
      <c r="X2369" s="444"/>
      <c r="Y2369" s="444"/>
      <c r="AK2369" s="305"/>
    </row>
    <row r="2370" spans="1:37" ht="15" customHeight="1" x14ac:dyDescent="0.25">
      <c r="A2370" s="103" t="s">
        <v>2903</v>
      </c>
      <c r="B2370" s="101" t="s">
        <v>2068</v>
      </c>
      <c r="C2370" s="101" t="s">
        <v>3993</v>
      </c>
      <c r="D2370" s="101" t="s">
        <v>2726</v>
      </c>
      <c r="E2370" s="101" t="s">
        <v>2536</v>
      </c>
      <c r="F2370" s="102">
        <v>23.43</v>
      </c>
      <c r="G2370" s="102">
        <v>23.63</v>
      </c>
      <c r="H2370" s="102">
        <v>18.739999999999998</v>
      </c>
      <c r="I2370" s="102"/>
      <c r="J2370" s="445"/>
      <c r="K2370" s="258">
        <f>ROUND(SUMIF('VGT-Bewegungsdaten'!B:B,A2370,'VGT-Bewegungsdaten'!D:D),3)</f>
        <v>0</v>
      </c>
      <c r="L2370" s="259">
        <f>ROUND(SUMIF('VGT-Bewegungsdaten'!B:B,$A2370,'VGT-Bewegungsdaten'!E:E),5)</f>
        <v>0</v>
      </c>
      <c r="N2370" s="298" t="s">
        <v>4918</v>
      </c>
      <c r="O2370" s="298" t="s">
        <v>4925</v>
      </c>
      <c r="P2370" s="261">
        <f>ROUND(SUMIF('AV-Bewegungsdaten'!B:B,A2370,'AV-Bewegungsdaten'!D:D),3)</f>
        <v>0</v>
      </c>
      <c r="Q2370" s="259">
        <f>ROUND(SUMIF('AV-Bewegungsdaten'!B:B,$A2370,'AV-Bewegungsdaten'!E:E),5)</f>
        <v>0</v>
      </c>
      <c r="S2370" s="444"/>
      <c r="T2370" s="444"/>
      <c r="U2370" s="261">
        <f>ROUND(SUMIF('DV-Bewegungsdaten'!B:B,A2370,'DV-Bewegungsdaten'!D:D),3)</f>
        <v>0</v>
      </c>
      <c r="V2370" s="259">
        <f>ROUND(SUMIF('DV-Bewegungsdaten'!B:B,A2370,'DV-Bewegungsdaten'!E:E),5)</f>
        <v>0</v>
      </c>
      <c r="X2370" s="444"/>
      <c r="Y2370" s="444"/>
      <c r="AK2370" s="305"/>
    </row>
    <row r="2371" spans="1:37" ht="15" customHeight="1" x14ac:dyDescent="0.25">
      <c r="A2371" s="103" t="s">
        <v>3646</v>
      </c>
      <c r="B2371" s="101" t="s">
        <v>2068</v>
      </c>
      <c r="C2371" s="101" t="s">
        <v>3993</v>
      </c>
      <c r="D2371" s="101" t="s">
        <v>3469</v>
      </c>
      <c r="E2371" s="101" t="s">
        <v>3279</v>
      </c>
      <c r="F2371" s="102">
        <v>23.4</v>
      </c>
      <c r="G2371" s="102">
        <v>23.599999999999998</v>
      </c>
      <c r="H2371" s="102">
        <v>18.72</v>
      </c>
      <c r="I2371" s="102"/>
      <c r="J2371" s="445"/>
      <c r="K2371" s="258">
        <f>ROUND(SUMIF('VGT-Bewegungsdaten'!B:B,A2371,'VGT-Bewegungsdaten'!D:D),3)</f>
        <v>0</v>
      </c>
      <c r="L2371" s="259">
        <f>ROUND(SUMIF('VGT-Bewegungsdaten'!B:B,$A2371,'VGT-Bewegungsdaten'!E:E),5)</f>
        <v>0</v>
      </c>
      <c r="N2371" s="298" t="s">
        <v>4918</v>
      </c>
      <c r="O2371" s="298" t="s">
        <v>4925</v>
      </c>
      <c r="P2371" s="261">
        <f>ROUND(SUMIF('AV-Bewegungsdaten'!B:B,A2371,'AV-Bewegungsdaten'!D:D),3)</f>
        <v>0</v>
      </c>
      <c r="Q2371" s="259">
        <f>ROUND(SUMIF('AV-Bewegungsdaten'!B:B,$A2371,'AV-Bewegungsdaten'!E:E),5)</f>
        <v>0</v>
      </c>
      <c r="S2371" s="444"/>
      <c r="T2371" s="444"/>
      <c r="U2371" s="261">
        <f>ROUND(SUMIF('DV-Bewegungsdaten'!B:B,A2371,'DV-Bewegungsdaten'!D:D),3)</f>
        <v>0</v>
      </c>
      <c r="V2371" s="259">
        <f>ROUND(SUMIF('DV-Bewegungsdaten'!B:B,A2371,'DV-Bewegungsdaten'!E:E),5)</f>
        <v>0</v>
      </c>
      <c r="X2371" s="444"/>
      <c r="Y2371" s="444"/>
      <c r="AK2371" s="305"/>
    </row>
    <row r="2372" spans="1:37" ht="15" customHeight="1" x14ac:dyDescent="0.25">
      <c r="A2372" s="103" t="s">
        <v>4410</v>
      </c>
      <c r="B2372" s="101" t="s">
        <v>2068</v>
      </c>
      <c r="C2372" s="101" t="s">
        <v>3993</v>
      </c>
      <c r="D2372" s="101" t="s">
        <v>4231</v>
      </c>
      <c r="E2372" s="101" t="s">
        <v>4040</v>
      </c>
      <c r="F2372" s="102">
        <v>23.37</v>
      </c>
      <c r="G2372" s="102">
        <v>23.57</v>
      </c>
      <c r="H2372" s="102">
        <v>18.7</v>
      </c>
      <c r="I2372" s="102"/>
      <c r="J2372" s="445"/>
      <c r="K2372" s="258">
        <f>ROUND(SUMIF('VGT-Bewegungsdaten'!B:B,A2372,'VGT-Bewegungsdaten'!D:D),3)</f>
        <v>0</v>
      </c>
      <c r="L2372" s="259">
        <f>ROUND(SUMIF('VGT-Bewegungsdaten'!B:B,$A2372,'VGT-Bewegungsdaten'!E:E),5)</f>
        <v>0</v>
      </c>
      <c r="N2372" s="298" t="s">
        <v>4918</v>
      </c>
      <c r="O2372" s="298" t="s">
        <v>4925</v>
      </c>
      <c r="P2372" s="261">
        <f>ROUND(SUMIF('AV-Bewegungsdaten'!B:B,A2372,'AV-Bewegungsdaten'!D:D),3)</f>
        <v>0</v>
      </c>
      <c r="Q2372" s="259">
        <f>ROUND(SUMIF('AV-Bewegungsdaten'!B:B,$A2372,'AV-Bewegungsdaten'!E:E),5)</f>
        <v>0</v>
      </c>
      <c r="S2372" s="444"/>
      <c r="T2372" s="444"/>
      <c r="U2372" s="261">
        <f>ROUND(SUMIF('DV-Bewegungsdaten'!B:B,A2372,'DV-Bewegungsdaten'!D:D),3)</f>
        <v>0</v>
      </c>
      <c r="V2372" s="259">
        <f>ROUND(SUMIF('DV-Bewegungsdaten'!B:B,A2372,'DV-Bewegungsdaten'!E:E),5)</f>
        <v>0</v>
      </c>
      <c r="X2372" s="444"/>
      <c r="Y2372" s="444"/>
      <c r="AK2372" s="305"/>
    </row>
    <row r="2373" spans="1:37" ht="15" customHeight="1" x14ac:dyDescent="0.25">
      <c r="A2373" s="103" t="s">
        <v>2093</v>
      </c>
      <c r="B2373" s="101" t="s">
        <v>2068</v>
      </c>
      <c r="C2373" s="101" t="s">
        <v>3993</v>
      </c>
      <c r="D2373" s="101" t="s">
        <v>1869</v>
      </c>
      <c r="E2373" s="101" t="s">
        <v>2443</v>
      </c>
      <c r="F2373" s="102">
        <v>21.46</v>
      </c>
      <c r="G2373" s="102">
        <v>21.66</v>
      </c>
      <c r="H2373" s="102">
        <v>17.170000000000002</v>
      </c>
      <c r="I2373" s="102"/>
      <c r="J2373" s="445"/>
      <c r="K2373" s="258">
        <f>ROUND(SUMIF('VGT-Bewegungsdaten'!B:B,A2373,'VGT-Bewegungsdaten'!D:D),3)</f>
        <v>0</v>
      </c>
      <c r="L2373" s="259">
        <f>ROUND(SUMIF('VGT-Bewegungsdaten'!B:B,$A2373,'VGT-Bewegungsdaten'!E:E),5)</f>
        <v>0</v>
      </c>
      <c r="N2373" s="298" t="s">
        <v>4918</v>
      </c>
      <c r="O2373" s="298" t="s">
        <v>4925</v>
      </c>
      <c r="P2373" s="261">
        <f>ROUND(SUMIF('AV-Bewegungsdaten'!B:B,A2373,'AV-Bewegungsdaten'!D:D),3)</f>
        <v>0</v>
      </c>
      <c r="Q2373" s="259">
        <f>ROUND(SUMIF('AV-Bewegungsdaten'!B:B,$A2373,'AV-Bewegungsdaten'!E:E),5)</f>
        <v>0</v>
      </c>
      <c r="S2373" s="444"/>
      <c r="T2373" s="444"/>
      <c r="U2373" s="261">
        <f>ROUND(SUMIF('DV-Bewegungsdaten'!B:B,A2373,'DV-Bewegungsdaten'!D:D),3)</f>
        <v>0</v>
      </c>
      <c r="V2373" s="259">
        <f>ROUND(SUMIF('DV-Bewegungsdaten'!B:B,A2373,'DV-Bewegungsdaten'!E:E),5)</f>
        <v>0</v>
      </c>
      <c r="X2373" s="444"/>
      <c r="Y2373" s="444"/>
      <c r="AK2373" s="305"/>
    </row>
    <row r="2374" spans="1:37" ht="15" customHeight="1" x14ac:dyDescent="0.25">
      <c r="A2374" s="103" t="s">
        <v>2094</v>
      </c>
      <c r="B2374" s="101" t="s">
        <v>2068</v>
      </c>
      <c r="C2374" s="101" t="s">
        <v>3993</v>
      </c>
      <c r="D2374" s="101" t="s">
        <v>1871</v>
      </c>
      <c r="E2374" s="101" t="s">
        <v>2446</v>
      </c>
      <c r="F2374" s="102">
        <v>23.46</v>
      </c>
      <c r="G2374" s="102">
        <v>23.66</v>
      </c>
      <c r="H2374" s="102">
        <v>18.77</v>
      </c>
      <c r="I2374" s="102"/>
      <c r="J2374" s="445"/>
      <c r="K2374" s="258">
        <f>ROUND(SUMIF('VGT-Bewegungsdaten'!B:B,A2374,'VGT-Bewegungsdaten'!D:D),3)</f>
        <v>0</v>
      </c>
      <c r="L2374" s="259">
        <f>ROUND(SUMIF('VGT-Bewegungsdaten'!B:B,$A2374,'VGT-Bewegungsdaten'!E:E),5)</f>
        <v>0</v>
      </c>
      <c r="N2374" s="298" t="s">
        <v>4918</v>
      </c>
      <c r="O2374" s="298" t="s">
        <v>4925</v>
      </c>
      <c r="P2374" s="261">
        <f>ROUND(SUMIF('AV-Bewegungsdaten'!B:B,A2374,'AV-Bewegungsdaten'!D:D),3)</f>
        <v>0</v>
      </c>
      <c r="Q2374" s="259">
        <f>ROUND(SUMIF('AV-Bewegungsdaten'!B:B,$A2374,'AV-Bewegungsdaten'!E:E),5)</f>
        <v>0</v>
      </c>
      <c r="S2374" s="444"/>
      <c r="T2374" s="444"/>
      <c r="U2374" s="261">
        <f>ROUND(SUMIF('DV-Bewegungsdaten'!B:B,A2374,'DV-Bewegungsdaten'!D:D),3)</f>
        <v>0</v>
      </c>
      <c r="V2374" s="259">
        <f>ROUND(SUMIF('DV-Bewegungsdaten'!B:B,A2374,'DV-Bewegungsdaten'!E:E),5)</f>
        <v>0</v>
      </c>
      <c r="X2374" s="444"/>
      <c r="Y2374" s="444"/>
      <c r="AK2374" s="305"/>
    </row>
    <row r="2375" spans="1:37" ht="15" customHeight="1" x14ac:dyDescent="0.25">
      <c r="A2375" s="103" t="s">
        <v>2095</v>
      </c>
      <c r="B2375" s="101" t="s">
        <v>2068</v>
      </c>
      <c r="C2375" s="101" t="s">
        <v>3993</v>
      </c>
      <c r="D2375" s="101" t="s">
        <v>1873</v>
      </c>
      <c r="E2375" s="101" t="s">
        <v>1533</v>
      </c>
      <c r="F2375" s="102">
        <v>24.46</v>
      </c>
      <c r="G2375" s="102">
        <v>24.66</v>
      </c>
      <c r="H2375" s="102">
        <v>19.57</v>
      </c>
      <c r="I2375" s="102"/>
      <c r="J2375" s="445"/>
      <c r="K2375" s="258">
        <f>ROUND(SUMIF('VGT-Bewegungsdaten'!B:B,A2375,'VGT-Bewegungsdaten'!D:D),3)</f>
        <v>0</v>
      </c>
      <c r="L2375" s="259">
        <f>ROUND(SUMIF('VGT-Bewegungsdaten'!B:B,$A2375,'VGT-Bewegungsdaten'!E:E),5)</f>
        <v>0</v>
      </c>
      <c r="N2375" s="298" t="s">
        <v>4918</v>
      </c>
      <c r="O2375" s="298" t="s">
        <v>4925</v>
      </c>
      <c r="P2375" s="261">
        <f>ROUND(SUMIF('AV-Bewegungsdaten'!B:B,A2375,'AV-Bewegungsdaten'!D:D),3)</f>
        <v>0</v>
      </c>
      <c r="Q2375" s="259">
        <f>ROUND(SUMIF('AV-Bewegungsdaten'!B:B,$A2375,'AV-Bewegungsdaten'!E:E),5)</f>
        <v>0</v>
      </c>
      <c r="S2375" s="444"/>
      <c r="T2375" s="444"/>
      <c r="U2375" s="261">
        <f>ROUND(SUMIF('DV-Bewegungsdaten'!B:B,A2375,'DV-Bewegungsdaten'!D:D),3)</f>
        <v>0</v>
      </c>
      <c r="V2375" s="259">
        <f>ROUND(SUMIF('DV-Bewegungsdaten'!B:B,A2375,'DV-Bewegungsdaten'!E:E),5)</f>
        <v>0</v>
      </c>
      <c r="X2375" s="444"/>
      <c r="Y2375" s="444"/>
      <c r="AK2375" s="305"/>
    </row>
    <row r="2376" spans="1:37" ht="15" customHeight="1" x14ac:dyDescent="0.25">
      <c r="A2376" s="103" t="s">
        <v>2096</v>
      </c>
      <c r="B2376" s="101" t="s">
        <v>2068</v>
      </c>
      <c r="C2376" s="101" t="s">
        <v>3993</v>
      </c>
      <c r="D2376" s="101" t="s">
        <v>542</v>
      </c>
      <c r="E2376" s="101" t="s">
        <v>1536</v>
      </c>
      <c r="F2376" s="102">
        <v>24.46</v>
      </c>
      <c r="G2376" s="102">
        <v>24.66</v>
      </c>
      <c r="H2376" s="102">
        <v>19.57</v>
      </c>
      <c r="I2376" s="102"/>
      <c r="J2376" s="445"/>
      <c r="K2376" s="258">
        <f>ROUND(SUMIF('VGT-Bewegungsdaten'!B:B,A2376,'VGT-Bewegungsdaten'!D:D),3)</f>
        <v>0</v>
      </c>
      <c r="L2376" s="259">
        <f>ROUND(SUMIF('VGT-Bewegungsdaten'!B:B,$A2376,'VGT-Bewegungsdaten'!E:E),5)</f>
        <v>0</v>
      </c>
      <c r="N2376" s="298" t="s">
        <v>4918</v>
      </c>
      <c r="O2376" s="298" t="s">
        <v>4925</v>
      </c>
      <c r="P2376" s="261">
        <f>ROUND(SUMIF('AV-Bewegungsdaten'!B:B,A2376,'AV-Bewegungsdaten'!D:D),3)</f>
        <v>0</v>
      </c>
      <c r="Q2376" s="259">
        <f>ROUND(SUMIF('AV-Bewegungsdaten'!B:B,$A2376,'AV-Bewegungsdaten'!E:E),5)</f>
        <v>0</v>
      </c>
      <c r="S2376" s="444"/>
      <c r="T2376" s="444"/>
      <c r="U2376" s="261">
        <f>ROUND(SUMIF('DV-Bewegungsdaten'!B:B,A2376,'DV-Bewegungsdaten'!D:D),3)</f>
        <v>0</v>
      </c>
      <c r="V2376" s="259">
        <f>ROUND(SUMIF('DV-Bewegungsdaten'!B:B,A2376,'DV-Bewegungsdaten'!E:E),5)</f>
        <v>0</v>
      </c>
      <c r="X2376" s="444"/>
      <c r="Y2376" s="444"/>
      <c r="AK2376" s="305"/>
    </row>
    <row r="2377" spans="1:37" ht="15" customHeight="1" x14ac:dyDescent="0.25">
      <c r="A2377" s="103" t="s">
        <v>2904</v>
      </c>
      <c r="B2377" s="101" t="s">
        <v>2068</v>
      </c>
      <c r="C2377" s="101" t="s">
        <v>3993</v>
      </c>
      <c r="D2377" s="101" t="s">
        <v>2728</v>
      </c>
      <c r="E2377" s="101" t="s">
        <v>2536</v>
      </c>
      <c r="F2377" s="102">
        <v>24.43</v>
      </c>
      <c r="G2377" s="102">
        <v>24.63</v>
      </c>
      <c r="H2377" s="102">
        <v>19.54</v>
      </c>
      <c r="I2377" s="102"/>
      <c r="J2377" s="445"/>
      <c r="K2377" s="258">
        <f>ROUND(SUMIF('VGT-Bewegungsdaten'!B:B,A2377,'VGT-Bewegungsdaten'!D:D),3)</f>
        <v>0</v>
      </c>
      <c r="L2377" s="259">
        <f>ROUND(SUMIF('VGT-Bewegungsdaten'!B:B,$A2377,'VGT-Bewegungsdaten'!E:E),5)</f>
        <v>0</v>
      </c>
      <c r="N2377" s="298" t="s">
        <v>4918</v>
      </c>
      <c r="O2377" s="298" t="s">
        <v>4925</v>
      </c>
      <c r="P2377" s="261">
        <f>ROUND(SUMIF('AV-Bewegungsdaten'!B:B,A2377,'AV-Bewegungsdaten'!D:D),3)</f>
        <v>0</v>
      </c>
      <c r="Q2377" s="259">
        <f>ROUND(SUMIF('AV-Bewegungsdaten'!B:B,$A2377,'AV-Bewegungsdaten'!E:E),5)</f>
        <v>0</v>
      </c>
      <c r="S2377" s="444"/>
      <c r="T2377" s="444"/>
      <c r="U2377" s="261">
        <f>ROUND(SUMIF('DV-Bewegungsdaten'!B:B,A2377,'DV-Bewegungsdaten'!D:D),3)</f>
        <v>0</v>
      </c>
      <c r="V2377" s="259">
        <f>ROUND(SUMIF('DV-Bewegungsdaten'!B:B,A2377,'DV-Bewegungsdaten'!E:E),5)</f>
        <v>0</v>
      </c>
      <c r="X2377" s="444"/>
      <c r="Y2377" s="444"/>
      <c r="AK2377" s="305"/>
    </row>
    <row r="2378" spans="1:37" ht="15" customHeight="1" x14ac:dyDescent="0.25">
      <c r="A2378" s="103" t="s">
        <v>3647</v>
      </c>
      <c r="B2378" s="101" t="s">
        <v>2068</v>
      </c>
      <c r="C2378" s="101" t="s">
        <v>3993</v>
      </c>
      <c r="D2378" s="101" t="s">
        <v>3471</v>
      </c>
      <c r="E2378" s="101" t="s">
        <v>3279</v>
      </c>
      <c r="F2378" s="102">
        <v>24.4</v>
      </c>
      <c r="G2378" s="102">
        <v>24.599999999999998</v>
      </c>
      <c r="H2378" s="102">
        <v>19.52</v>
      </c>
      <c r="I2378" s="102"/>
      <c r="J2378" s="445"/>
      <c r="K2378" s="258">
        <f>ROUND(SUMIF('VGT-Bewegungsdaten'!B:B,A2378,'VGT-Bewegungsdaten'!D:D),3)</f>
        <v>0</v>
      </c>
      <c r="L2378" s="259">
        <f>ROUND(SUMIF('VGT-Bewegungsdaten'!B:B,$A2378,'VGT-Bewegungsdaten'!E:E),5)</f>
        <v>0</v>
      </c>
      <c r="N2378" s="298" t="s">
        <v>4918</v>
      </c>
      <c r="O2378" s="298" t="s">
        <v>4925</v>
      </c>
      <c r="P2378" s="261">
        <f>ROUND(SUMIF('AV-Bewegungsdaten'!B:B,A2378,'AV-Bewegungsdaten'!D:D),3)</f>
        <v>0</v>
      </c>
      <c r="Q2378" s="259">
        <f>ROUND(SUMIF('AV-Bewegungsdaten'!B:B,$A2378,'AV-Bewegungsdaten'!E:E),5)</f>
        <v>0</v>
      </c>
      <c r="S2378" s="444"/>
      <c r="T2378" s="444"/>
      <c r="U2378" s="261">
        <f>ROUND(SUMIF('DV-Bewegungsdaten'!B:B,A2378,'DV-Bewegungsdaten'!D:D),3)</f>
        <v>0</v>
      </c>
      <c r="V2378" s="259">
        <f>ROUND(SUMIF('DV-Bewegungsdaten'!B:B,A2378,'DV-Bewegungsdaten'!E:E),5)</f>
        <v>0</v>
      </c>
      <c r="X2378" s="444"/>
      <c r="Y2378" s="444"/>
      <c r="AK2378" s="305"/>
    </row>
    <row r="2379" spans="1:37" ht="15" customHeight="1" x14ac:dyDescent="0.25">
      <c r="A2379" s="103" t="s">
        <v>4411</v>
      </c>
      <c r="B2379" s="101" t="s">
        <v>2068</v>
      </c>
      <c r="C2379" s="101" t="s">
        <v>3993</v>
      </c>
      <c r="D2379" s="101" t="s">
        <v>4233</v>
      </c>
      <c r="E2379" s="101" t="s">
        <v>4040</v>
      </c>
      <c r="F2379" s="102">
        <v>24.37</v>
      </c>
      <c r="G2379" s="102">
        <v>24.57</v>
      </c>
      <c r="H2379" s="102">
        <v>19.5</v>
      </c>
      <c r="I2379" s="102"/>
      <c r="J2379" s="445"/>
      <c r="K2379" s="258">
        <f>ROUND(SUMIF('VGT-Bewegungsdaten'!B:B,A2379,'VGT-Bewegungsdaten'!D:D),3)</f>
        <v>0</v>
      </c>
      <c r="L2379" s="259">
        <f>ROUND(SUMIF('VGT-Bewegungsdaten'!B:B,$A2379,'VGT-Bewegungsdaten'!E:E),5)</f>
        <v>0</v>
      </c>
      <c r="N2379" s="298" t="s">
        <v>4918</v>
      </c>
      <c r="O2379" s="298" t="s">
        <v>4925</v>
      </c>
      <c r="P2379" s="261">
        <f>ROUND(SUMIF('AV-Bewegungsdaten'!B:B,A2379,'AV-Bewegungsdaten'!D:D),3)</f>
        <v>0</v>
      </c>
      <c r="Q2379" s="259">
        <f>ROUND(SUMIF('AV-Bewegungsdaten'!B:B,$A2379,'AV-Bewegungsdaten'!E:E),5)</f>
        <v>0</v>
      </c>
      <c r="S2379" s="444"/>
      <c r="T2379" s="444"/>
      <c r="U2379" s="261">
        <f>ROUND(SUMIF('DV-Bewegungsdaten'!B:B,A2379,'DV-Bewegungsdaten'!D:D),3)</f>
        <v>0</v>
      </c>
      <c r="V2379" s="259">
        <f>ROUND(SUMIF('DV-Bewegungsdaten'!B:B,A2379,'DV-Bewegungsdaten'!E:E),5)</f>
        <v>0</v>
      </c>
      <c r="X2379" s="444"/>
      <c r="Y2379" s="444"/>
      <c r="AK2379" s="305"/>
    </row>
    <row r="2380" spans="1:37" ht="15" customHeight="1" x14ac:dyDescent="0.25">
      <c r="A2380" s="103" t="s">
        <v>2097</v>
      </c>
      <c r="B2380" s="101" t="s">
        <v>2068</v>
      </c>
      <c r="C2380" s="101" t="s">
        <v>3993</v>
      </c>
      <c r="D2380" s="101" t="s">
        <v>544</v>
      </c>
      <c r="E2380" s="101" t="s">
        <v>2443</v>
      </c>
      <c r="F2380" s="102">
        <v>21.46</v>
      </c>
      <c r="G2380" s="102">
        <v>21.66</v>
      </c>
      <c r="H2380" s="102">
        <v>17.170000000000002</v>
      </c>
      <c r="I2380" s="102"/>
      <c r="J2380" s="445"/>
      <c r="K2380" s="258">
        <f>ROUND(SUMIF('VGT-Bewegungsdaten'!B:B,A2380,'VGT-Bewegungsdaten'!D:D),3)</f>
        <v>0</v>
      </c>
      <c r="L2380" s="259">
        <f>ROUND(SUMIF('VGT-Bewegungsdaten'!B:B,$A2380,'VGT-Bewegungsdaten'!E:E),5)</f>
        <v>0</v>
      </c>
      <c r="N2380" s="298" t="s">
        <v>4918</v>
      </c>
      <c r="O2380" s="298" t="s">
        <v>4925</v>
      </c>
      <c r="P2380" s="261">
        <f>ROUND(SUMIF('AV-Bewegungsdaten'!B:B,A2380,'AV-Bewegungsdaten'!D:D),3)</f>
        <v>0</v>
      </c>
      <c r="Q2380" s="259">
        <f>ROUND(SUMIF('AV-Bewegungsdaten'!B:B,$A2380,'AV-Bewegungsdaten'!E:E),5)</f>
        <v>0</v>
      </c>
      <c r="S2380" s="444"/>
      <c r="T2380" s="444"/>
      <c r="U2380" s="261">
        <f>ROUND(SUMIF('DV-Bewegungsdaten'!B:B,A2380,'DV-Bewegungsdaten'!D:D),3)</f>
        <v>0</v>
      </c>
      <c r="V2380" s="259">
        <f>ROUND(SUMIF('DV-Bewegungsdaten'!B:B,A2380,'DV-Bewegungsdaten'!E:E),5)</f>
        <v>0</v>
      </c>
      <c r="X2380" s="444"/>
      <c r="Y2380" s="444"/>
      <c r="AK2380" s="305"/>
    </row>
    <row r="2381" spans="1:37" ht="15" customHeight="1" x14ac:dyDescent="0.25">
      <c r="A2381" s="103" t="s">
        <v>2098</v>
      </c>
      <c r="B2381" s="101" t="s">
        <v>2068</v>
      </c>
      <c r="C2381" s="101" t="s">
        <v>3993</v>
      </c>
      <c r="D2381" s="101" t="s">
        <v>546</v>
      </c>
      <c r="E2381" s="101" t="s">
        <v>2446</v>
      </c>
      <c r="F2381" s="102">
        <v>23.46</v>
      </c>
      <c r="G2381" s="102">
        <v>23.66</v>
      </c>
      <c r="H2381" s="102">
        <v>18.77</v>
      </c>
      <c r="I2381" s="102"/>
      <c r="J2381" s="445"/>
      <c r="K2381" s="258">
        <f>ROUND(SUMIF('VGT-Bewegungsdaten'!B:B,A2381,'VGT-Bewegungsdaten'!D:D),3)</f>
        <v>0</v>
      </c>
      <c r="L2381" s="259">
        <f>ROUND(SUMIF('VGT-Bewegungsdaten'!B:B,$A2381,'VGT-Bewegungsdaten'!E:E),5)</f>
        <v>0</v>
      </c>
      <c r="N2381" s="298" t="s">
        <v>4918</v>
      </c>
      <c r="O2381" s="298" t="s">
        <v>4925</v>
      </c>
      <c r="P2381" s="261">
        <f>ROUND(SUMIF('AV-Bewegungsdaten'!B:B,A2381,'AV-Bewegungsdaten'!D:D),3)</f>
        <v>0</v>
      </c>
      <c r="Q2381" s="259">
        <f>ROUND(SUMIF('AV-Bewegungsdaten'!B:B,$A2381,'AV-Bewegungsdaten'!E:E),5)</f>
        <v>0</v>
      </c>
      <c r="S2381" s="444"/>
      <c r="T2381" s="444"/>
      <c r="U2381" s="261">
        <f>ROUND(SUMIF('DV-Bewegungsdaten'!B:B,A2381,'DV-Bewegungsdaten'!D:D),3)</f>
        <v>0</v>
      </c>
      <c r="V2381" s="259">
        <f>ROUND(SUMIF('DV-Bewegungsdaten'!B:B,A2381,'DV-Bewegungsdaten'!E:E),5)</f>
        <v>0</v>
      </c>
      <c r="X2381" s="444"/>
      <c r="Y2381" s="444"/>
      <c r="AK2381" s="305"/>
    </row>
    <row r="2382" spans="1:37" ht="15" customHeight="1" x14ac:dyDescent="0.25">
      <c r="A2382" s="103" t="s">
        <v>2099</v>
      </c>
      <c r="B2382" s="101" t="s">
        <v>2068</v>
      </c>
      <c r="C2382" s="101" t="s">
        <v>3993</v>
      </c>
      <c r="D2382" s="101" t="s">
        <v>548</v>
      </c>
      <c r="E2382" s="101" t="s">
        <v>1533</v>
      </c>
      <c r="F2382" s="102">
        <v>24.46</v>
      </c>
      <c r="G2382" s="102">
        <v>24.66</v>
      </c>
      <c r="H2382" s="102">
        <v>19.57</v>
      </c>
      <c r="I2382" s="102"/>
      <c r="J2382" s="445"/>
      <c r="K2382" s="258">
        <f>ROUND(SUMIF('VGT-Bewegungsdaten'!B:B,A2382,'VGT-Bewegungsdaten'!D:D),3)</f>
        <v>0</v>
      </c>
      <c r="L2382" s="259">
        <f>ROUND(SUMIF('VGT-Bewegungsdaten'!B:B,$A2382,'VGT-Bewegungsdaten'!E:E),5)</f>
        <v>0</v>
      </c>
      <c r="N2382" s="298" t="s">
        <v>4918</v>
      </c>
      <c r="O2382" s="298" t="s">
        <v>4925</v>
      </c>
      <c r="P2382" s="261">
        <f>ROUND(SUMIF('AV-Bewegungsdaten'!B:B,A2382,'AV-Bewegungsdaten'!D:D),3)</f>
        <v>0</v>
      </c>
      <c r="Q2382" s="259">
        <f>ROUND(SUMIF('AV-Bewegungsdaten'!B:B,$A2382,'AV-Bewegungsdaten'!E:E),5)</f>
        <v>0</v>
      </c>
      <c r="S2382" s="444"/>
      <c r="T2382" s="444"/>
      <c r="U2382" s="261">
        <f>ROUND(SUMIF('DV-Bewegungsdaten'!B:B,A2382,'DV-Bewegungsdaten'!D:D),3)</f>
        <v>0</v>
      </c>
      <c r="V2382" s="259">
        <f>ROUND(SUMIF('DV-Bewegungsdaten'!B:B,A2382,'DV-Bewegungsdaten'!E:E),5)</f>
        <v>0</v>
      </c>
      <c r="X2382" s="444"/>
      <c r="Y2382" s="444"/>
      <c r="AK2382" s="305"/>
    </row>
    <row r="2383" spans="1:37" ht="15" customHeight="1" x14ac:dyDescent="0.25">
      <c r="A2383" s="103" t="s">
        <v>2100</v>
      </c>
      <c r="B2383" s="101" t="s">
        <v>2068</v>
      </c>
      <c r="C2383" s="101" t="s">
        <v>3993</v>
      </c>
      <c r="D2383" s="101" t="s">
        <v>550</v>
      </c>
      <c r="E2383" s="101" t="s">
        <v>1536</v>
      </c>
      <c r="F2383" s="102">
        <v>24.46</v>
      </c>
      <c r="G2383" s="102">
        <v>24.66</v>
      </c>
      <c r="H2383" s="102">
        <v>19.57</v>
      </c>
      <c r="I2383" s="102"/>
      <c r="J2383" s="445"/>
      <c r="K2383" s="258">
        <f>ROUND(SUMIF('VGT-Bewegungsdaten'!B:B,A2383,'VGT-Bewegungsdaten'!D:D),3)</f>
        <v>0</v>
      </c>
      <c r="L2383" s="259">
        <f>ROUND(SUMIF('VGT-Bewegungsdaten'!B:B,$A2383,'VGT-Bewegungsdaten'!E:E),5)</f>
        <v>0</v>
      </c>
      <c r="N2383" s="298" t="s">
        <v>4918</v>
      </c>
      <c r="O2383" s="298" t="s">
        <v>4925</v>
      </c>
      <c r="P2383" s="261">
        <f>ROUND(SUMIF('AV-Bewegungsdaten'!B:B,A2383,'AV-Bewegungsdaten'!D:D),3)</f>
        <v>0</v>
      </c>
      <c r="Q2383" s="259">
        <f>ROUND(SUMIF('AV-Bewegungsdaten'!B:B,$A2383,'AV-Bewegungsdaten'!E:E),5)</f>
        <v>0</v>
      </c>
      <c r="S2383" s="444"/>
      <c r="T2383" s="444"/>
      <c r="U2383" s="261">
        <f>ROUND(SUMIF('DV-Bewegungsdaten'!B:B,A2383,'DV-Bewegungsdaten'!D:D),3)</f>
        <v>0</v>
      </c>
      <c r="V2383" s="259">
        <f>ROUND(SUMIF('DV-Bewegungsdaten'!B:B,A2383,'DV-Bewegungsdaten'!E:E),5)</f>
        <v>0</v>
      </c>
      <c r="X2383" s="444"/>
      <c r="Y2383" s="444"/>
      <c r="AK2383" s="305"/>
    </row>
    <row r="2384" spans="1:37" ht="15" customHeight="1" x14ac:dyDescent="0.25">
      <c r="A2384" s="103" t="s">
        <v>2905</v>
      </c>
      <c r="B2384" s="101" t="s">
        <v>2068</v>
      </c>
      <c r="C2384" s="101" t="s">
        <v>3993</v>
      </c>
      <c r="D2384" s="101" t="s">
        <v>2730</v>
      </c>
      <c r="E2384" s="101" t="s">
        <v>2536</v>
      </c>
      <c r="F2384" s="102">
        <v>24.43</v>
      </c>
      <c r="G2384" s="102">
        <v>24.63</v>
      </c>
      <c r="H2384" s="102">
        <v>19.54</v>
      </c>
      <c r="I2384" s="102"/>
      <c r="J2384" s="445"/>
      <c r="K2384" s="258">
        <f>ROUND(SUMIF('VGT-Bewegungsdaten'!B:B,A2384,'VGT-Bewegungsdaten'!D:D),3)</f>
        <v>0</v>
      </c>
      <c r="L2384" s="259">
        <f>ROUND(SUMIF('VGT-Bewegungsdaten'!B:B,$A2384,'VGT-Bewegungsdaten'!E:E),5)</f>
        <v>0</v>
      </c>
      <c r="N2384" s="298" t="s">
        <v>4918</v>
      </c>
      <c r="O2384" s="298" t="s">
        <v>4925</v>
      </c>
      <c r="P2384" s="261">
        <f>ROUND(SUMIF('AV-Bewegungsdaten'!B:B,A2384,'AV-Bewegungsdaten'!D:D),3)</f>
        <v>0</v>
      </c>
      <c r="Q2384" s="259">
        <f>ROUND(SUMIF('AV-Bewegungsdaten'!B:B,$A2384,'AV-Bewegungsdaten'!E:E),5)</f>
        <v>0</v>
      </c>
      <c r="S2384" s="444"/>
      <c r="T2384" s="444"/>
      <c r="U2384" s="261">
        <f>ROUND(SUMIF('DV-Bewegungsdaten'!B:B,A2384,'DV-Bewegungsdaten'!D:D),3)</f>
        <v>0</v>
      </c>
      <c r="V2384" s="259">
        <f>ROUND(SUMIF('DV-Bewegungsdaten'!B:B,A2384,'DV-Bewegungsdaten'!E:E),5)</f>
        <v>0</v>
      </c>
      <c r="X2384" s="444"/>
      <c r="Y2384" s="444"/>
      <c r="AK2384" s="305"/>
    </row>
    <row r="2385" spans="1:37" ht="15" customHeight="1" x14ac:dyDescent="0.25">
      <c r="A2385" s="103" t="s">
        <v>3648</v>
      </c>
      <c r="B2385" s="101" t="s">
        <v>2068</v>
      </c>
      <c r="C2385" s="101" t="s">
        <v>3993</v>
      </c>
      <c r="D2385" s="101" t="s">
        <v>3473</v>
      </c>
      <c r="E2385" s="101" t="s">
        <v>3279</v>
      </c>
      <c r="F2385" s="102">
        <v>24.4</v>
      </c>
      <c r="G2385" s="102">
        <v>24.599999999999998</v>
      </c>
      <c r="H2385" s="102">
        <v>19.52</v>
      </c>
      <c r="I2385" s="102"/>
      <c r="J2385" s="445"/>
      <c r="K2385" s="258">
        <f>ROUND(SUMIF('VGT-Bewegungsdaten'!B:B,A2385,'VGT-Bewegungsdaten'!D:D),3)</f>
        <v>0</v>
      </c>
      <c r="L2385" s="259">
        <f>ROUND(SUMIF('VGT-Bewegungsdaten'!B:B,$A2385,'VGT-Bewegungsdaten'!E:E),5)</f>
        <v>0</v>
      </c>
      <c r="N2385" s="298" t="s">
        <v>4918</v>
      </c>
      <c r="O2385" s="298" t="s">
        <v>4925</v>
      </c>
      <c r="P2385" s="261">
        <f>ROUND(SUMIF('AV-Bewegungsdaten'!B:B,A2385,'AV-Bewegungsdaten'!D:D),3)</f>
        <v>0</v>
      </c>
      <c r="Q2385" s="259">
        <f>ROUND(SUMIF('AV-Bewegungsdaten'!B:B,$A2385,'AV-Bewegungsdaten'!E:E),5)</f>
        <v>0</v>
      </c>
      <c r="S2385" s="444"/>
      <c r="T2385" s="444"/>
      <c r="U2385" s="261">
        <f>ROUND(SUMIF('DV-Bewegungsdaten'!B:B,A2385,'DV-Bewegungsdaten'!D:D),3)</f>
        <v>0</v>
      </c>
      <c r="V2385" s="259">
        <f>ROUND(SUMIF('DV-Bewegungsdaten'!B:B,A2385,'DV-Bewegungsdaten'!E:E),5)</f>
        <v>0</v>
      </c>
      <c r="X2385" s="444"/>
      <c r="Y2385" s="444"/>
      <c r="AK2385" s="305"/>
    </row>
    <row r="2386" spans="1:37" ht="15" customHeight="1" x14ac:dyDescent="0.25">
      <c r="A2386" s="103" t="s">
        <v>4412</v>
      </c>
      <c r="B2386" s="101" t="s">
        <v>2068</v>
      </c>
      <c r="C2386" s="101" t="s">
        <v>3993</v>
      </c>
      <c r="D2386" s="101" t="s">
        <v>4235</v>
      </c>
      <c r="E2386" s="101" t="s">
        <v>4040</v>
      </c>
      <c r="F2386" s="102">
        <v>24.37</v>
      </c>
      <c r="G2386" s="102">
        <v>24.57</v>
      </c>
      <c r="H2386" s="102">
        <v>19.5</v>
      </c>
      <c r="I2386" s="102"/>
      <c r="J2386" s="445"/>
      <c r="K2386" s="258">
        <f>ROUND(SUMIF('VGT-Bewegungsdaten'!B:B,A2386,'VGT-Bewegungsdaten'!D:D),3)</f>
        <v>0</v>
      </c>
      <c r="L2386" s="259">
        <f>ROUND(SUMIF('VGT-Bewegungsdaten'!B:B,$A2386,'VGT-Bewegungsdaten'!E:E),5)</f>
        <v>0</v>
      </c>
      <c r="N2386" s="298" t="s">
        <v>4918</v>
      </c>
      <c r="O2386" s="298" t="s">
        <v>4925</v>
      </c>
      <c r="P2386" s="261">
        <f>ROUND(SUMIF('AV-Bewegungsdaten'!B:B,A2386,'AV-Bewegungsdaten'!D:D),3)</f>
        <v>0</v>
      </c>
      <c r="Q2386" s="259">
        <f>ROUND(SUMIF('AV-Bewegungsdaten'!B:B,$A2386,'AV-Bewegungsdaten'!E:E),5)</f>
        <v>0</v>
      </c>
      <c r="S2386" s="444"/>
      <c r="T2386" s="444"/>
      <c r="U2386" s="261">
        <f>ROUND(SUMIF('DV-Bewegungsdaten'!B:B,A2386,'DV-Bewegungsdaten'!D:D),3)</f>
        <v>0</v>
      </c>
      <c r="V2386" s="259">
        <f>ROUND(SUMIF('DV-Bewegungsdaten'!B:B,A2386,'DV-Bewegungsdaten'!E:E),5)</f>
        <v>0</v>
      </c>
      <c r="X2386" s="444"/>
      <c r="Y2386" s="444"/>
      <c r="AK2386" s="305"/>
    </row>
    <row r="2387" spans="1:37" ht="15" customHeight="1" x14ac:dyDescent="0.25">
      <c r="A2387" s="103" t="s">
        <v>2101</v>
      </c>
      <c r="B2387" s="101" t="s">
        <v>2068</v>
      </c>
      <c r="C2387" s="101" t="s">
        <v>3993</v>
      </c>
      <c r="D2387" s="101" t="s">
        <v>552</v>
      </c>
      <c r="E2387" s="101" t="s">
        <v>2443</v>
      </c>
      <c r="F2387" s="102">
        <v>22.46</v>
      </c>
      <c r="G2387" s="102">
        <v>22.66</v>
      </c>
      <c r="H2387" s="102">
        <v>17.97</v>
      </c>
      <c r="I2387" s="102"/>
      <c r="J2387" s="445"/>
      <c r="K2387" s="258">
        <f>ROUND(SUMIF('VGT-Bewegungsdaten'!B:B,A2387,'VGT-Bewegungsdaten'!D:D),3)</f>
        <v>0</v>
      </c>
      <c r="L2387" s="259">
        <f>ROUND(SUMIF('VGT-Bewegungsdaten'!B:B,$A2387,'VGT-Bewegungsdaten'!E:E),5)</f>
        <v>0</v>
      </c>
      <c r="N2387" s="298" t="s">
        <v>4918</v>
      </c>
      <c r="O2387" s="298" t="s">
        <v>4925</v>
      </c>
      <c r="P2387" s="261">
        <f>ROUND(SUMIF('AV-Bewegungsdaten'!B:B,A2387,'AV-Bewegungsdaten'!D:D),3)</f>
        <v>0</v>
      </c>
      <c r="Q2387" s="259">
        <f>ROUND(SUMIF('AV-Bewegungsdaten'!B:B,$A2387,'AV-Bewegungsdaten'!E:E),5)</f>
        <v>0</v>
      </c>
      <c r="S2387" s="444"/>
      <c r="T2387" s="444"/>
      <c r="U2387" s="261">
        <f>ROUND(SUMIF('DV-Bewegungsdaten'!B:B,A2387,'DV-Bewegungsdaten'!D:D),3)</f>
        <v>0</v>
      </c>
      <c r="V2387" s="259">
        <f>ROUND(SUMIF('DV-Bewegungsdaten'!B:B,A2387,'DV-Bewegungsdaten'!E:E),5)</f>
        <v>0</v>
      </c>
      <c r="X2387" s="444"/>
      <c r="Y2387" s="444"/>
      <c r="AK2387" s="305"/>
    </row>
    <row r="2388" spans="1:37" ht="15" customHeight="1" x14ac:dyDescent="0.25">
      <c r="A2388" s="103" t="s">
        <v>2102</v>
      </c>
      <c r="B2388" s="101" t="s">
        <v>2068</v>
      </c>
      <c r="C2388" s="101" t="s">
        <v>3993</v>
      </c>
      <c r="D2388" s="101" t="s">
        <v>554</v>
      </c>
      <c r="E2388" s="101" t="s">
        <v>2446</v>
      </c>
      <c r="F2388" s="102">
        <v>24.46</v>
      </c>
      <c r="G2388" s="102">
        <v>24.66</v>
      </c>
      <c r="H2388" s="102">
        <v>19.57</v>
      </c>
      <c r="I2388" s="102"/>
      <c r="J2388" s="445"/>
      <c r="K2388" s="258">
        <f>ROUND(SUMIF('VGT-Bewegungsdaten'!B:B,A2388,'VGT-Bewegungsdaten'!D:D),3)</f>
        <v>0</v>
      </c>
      <c r="L2388" s="259">
        <f>ROUND(SUMIF('VGT-Bewegungsdaten'!B:B,$A2388,'VGT-Bewegungsdaten'!E:E),5)</f>
        <v>0</v>
      </c>
      <c r="N2388" s="298" t="s">
        <v>4918</v>
      </c>
      <c r="O2388" s="298" t="s">
        <v>4925</v>
      </c>
      <c r="P2388" s="261">
        <f>ROUND(SUMIF('AV-Bewegungsdaten'!B:B,A2388,'AV-Bewegungsdaten'!D:D),3)</f>
        <v>0</v>
      </c>
      <c r="Q2388" s="259">
        <f>ROUND(SUMIF('AV-Bewegungsdaten'!B:B,$A2388,'AV-Bewegungsdaten'!E:E),5)</f>
        <v>0</v>
      </c>
      <c r="S2388" s="444"/>
      <c r="T2388" s="444"/>
      <c r="U2388" s="261">
        <f>ROUND(SUMIF('DV-Bewegungsdaten'!B:B,A2388,'DV-Bewegungsdaten'!D:D),3)</f>
        <v>0</v>
      </c>
      <c r="V2388" s="259">
        <f>ROUND(SUMIF('DV-Bewegungsdaten'!B:B,A2388,'DV-Bewegungsdaten'!E:E),5)</f>
        <v>0</v>
      </c>
      <c r="X2388" s="444"/>
      <c r="Y2388" s="444"/>
      <c r="AK2388" s="305"/>
    </row>
    <row r="2389" spans="1:37" ht="15" customHeight="1" x14ac:dyDescent="0.25">
      <c r="A2389" s="103" t="s">
        <v>2103</v>
      </c>
      <c r="B2389" s="101" t="s">
        <v>2068</v>
      </c>
      <c r="C2389" s="101" t="s">
        <v>3993</v>
      </c>
      <c r="D2389" s="101" t="s">
        <v>556</v>
      </c>
      <c r="E2389" s="101" t="s">
        <v>1533</v>
      </c>
      <c r="F2389" s="102">
        <v>25.46</v>
      </c>
      <c r="G2389" s="102">
        <v>25.66</v>
      </c>
      <c r="H2389" s="102">
        <v>20.37</v>
      </c>
      <c r="I2389" s="102"/>
      <c r="J2389" s="445"/>
      <c r="K2389" s="258">
        <f>ROUND(SUMIF('VGT-Bewegungsdaten'!B:B,A2389,'VGT-Bewegungsdaten'!D:D),3)</f>
        <v>0</v>
      </c>
      <c r="L2389" s="259">
        <f>ROUND(SUMIF('VGT-Bewegungsdaten'!B:B,$A2389,'VGT-Bewegungsdaten'!E:E),5)</f>
        <v>0</v>
      </c>
      <c r="N2389" s="298" t="s">
        <v>4918</v>
      </c>
      <c r="O2389" s="298" t="s">
        <v>4925</v>
      </c>
      <c r="P2389" s="261">
        <f>ROUND(SUMIF('AV-Bewegungsdaten'!B:B,A2389,'AV-Bewegungsdaten'!D:D),3)</f>
        <v>0</v>
      </c>
      <c r="Q2389" s="259">
        <f>ROUND(SUMIF('AV-Bewegungsdaten'!B:B,$A2389,'AV-Bewegungsdaten'!E:E),5)</f>
        <v>0</v>
      </c>
      <c r="S2389" s="444"/>
      <c r="T2389" s="444"/>
      <c r="U2389" s="261">
        <f>ROUND(SUMIF('DV-Bewegungsdaten'!B:B,A2389,'DV-Bewegungsdaten'!D:D),3)</f>
        <v>0</v>
      </c>
      <c r="V2389" s="259">
        <f>ROUND(SUMIF('DV-Bewegungsdaten'!B:B,A2389,'DV-Bewegungsdaten'!E:E),5)</f>
        <v>0</v>
      </c>
      <c r="X2389" s="444"/>
      <c r="Y2389" s="444"/>
      <c r="AK2389" s="305"/>
    </row>
    <row r="2390" spans="1:37" ht="15" customHeight="1" x14ac:dyDescent="0.25">
      <c r="A2390" s="103" t="s">
        <v>2104</v>
      </c>
      <c r="B2390" s="101" t="s">
        <v>2068</v>
      </c>
      <c r="C2390" s="101" t="s">
        <v>3993</v>
      </c>
      <c r="D2390" s="101" t="s">
        <v>558</v>
      </c>
      <c r="E2390" s="101" t="s">
        <v>1536</v>
      </c>
      <c r="F2390" s="102">
        <v>25.46</v>
      </c>
      <c r="G2390" s="102">
        <v>25.66</v>
      </c>
      <c r="H2390" s="102">
        <v>20.37</v>
      </c>
      <c r="I2390" s="102"/>
      <c r="J2390" s="445"/>
      <c r="K2390" s="258">
        <f>ROUND(SUMIF('VGT-Bewegungsdaten'!B:B,A2390,'VGT-Bewegungsdaten'!D:D),3)</f>
        <v>0</v>
      </c>
      <c r="L2390" s="259">
        <f>ROUND(SUMIF('VGT-Bewegungsdaten'!B:B,$A2390,'VGT-Bewegungsdaten'!E:E),5)</f>
        <v>0</v>
      </c>
      <c r="N2390" s="298" t="s">
        <v>4918</v>
      </c>
      <c r="O2390" s="298" t="s">
        <v>4925</v>
      </c>
      <c r="P2390" s="261">
        <f>ROUND(SUMIF('AV-Bewegungsdaten'!B:B,A2390,'AV-Bewegungsdaten'!D:D),3)</f>
        <v>0</v>
      </c>
      <c r="Q2390" s="259">
        <f>ROUND(SUMIF('AV-Bewegungsdaten'!B:B,$A2390,'AV-Bewegungsdaten'!E:E),5)</f>
        <v>0</v>
      </c>
      <c r="S2390" s="444"/>
      <c r="T2390" s="444"/>
      <c r="U2390" s="261">
        <f>ROUND(SUMIF('DV-Bewegungsdaten'!B:B,A2390,'DV-Bewegungsdaten'!D:D),3)</f>
        <v>0</v>
      </c>
      <c r="V2390" s="259">
        <f>ROUND(SUMIF('DV-Bewegungsdaten'!B:B,A2390,'DV-Bewegungsdaten'!E:E),5)</f>
        <v>0</v>
      </c>
      <c r="X2390" s="444"/>
      <c r="Y2390" s="444"/>
      <c r="AK2390" s="305"/>
    </row>
    <row r="2391" spans="1:37" ht="15" customHeight="1" x14ac:dyDescent="0.25">
      <c r="A2391" s="103" t="s">
        <v>2906</v>
      </c>
      <c r="B2391" s="101" t="s">
        <v>2068</v>
      </c>
      <c r="C2391" s="101" t="s">
        <v>3993</v>
      </c>
      <c r="D2391" s="101" t="s">
        <v>2732</v>
      </c>
      <c r="E2391" s="101" t="s">
        <v>2536</v>
      </c>
      <c r="F2391" s="102">
        <v>25.43</v>
      </c>
      <c r="G2391" s="102">
        <v>25.63</v>
      </c>
      <c r="H2391" s="102">
        <v>20.34</v>
      </c>
      <c r="I2391" s="102"/>
      <c r="J2391" s="445"/>
      <c r="K2391" s="258">
        <f>ROUND(SUMIF('VGT-Bewegungsdaten'!B:B,A2391,'VGT-Bewegungsdaten'!D:D),3)</f>
        <v>0</v>
      </c>
      <c r="L2391" s="259">
        <f>ROUND(SUMIF('VGT-Bewegungsdaten'!B:B,$A2391,'VGT-Bewegungsdaten'!E:E),5)</f>
        <v>0</v>
      </c>
      <c r="N2391" s="298" t="s">
        <v>4918</v>
      </c>
      <c r="O2391" s="298" t="s">
        <v>4925</v>
      </c>
      <c r="P2391" s="261">
        <f>ROUND(SUMIF('AV-Bewegungsdaten'!B:B,A2391,'AV-Bewegungsdaten'!D:D),3)</f>
        <v>0</v>
      </c>
      <c r="Q2391" s="259">
        <f>ROUND(SUMIF('AV-Bewegungsdaten'!B:B,$A2391,'AV-Bewegungsdaten'!E:E),5)</f>
        <v>0</v>
      </c>
      <c r="S2391" s="444"/>
      <c r="T2391" s="444"/>
      <c r="U2391" s="261">
        <f>ROUND(SUMIF('DV-Bewegungsdaten'!B:B,A2391,'DV-Bewegungsdaten'!D:D),3)</f>
        <v>0</v>
      </c>
      <c r="V2391" s="259">
        <f>ROUND(SUMIF('DV-Bewegungsdaten'!B:B,A2391,'DV-Bewegungsdaten'!E:E),5)</f>
        <v>0</v>
      </c>
      <c r="X2391" s="444"/>
      <c r="Y2391" s="444"/>
      <c r="AK2391" s="305"/>
    </row>
    <row r="2392" spans="1:37" ht="15" customHeight="1" x14ac:dyDescent="0.25">
      <c r="A2392" s="103" t="s">
        <v>3649</v>
      </c>
      <c r="B2392" s="101" t="s">
        <v>2068</v>
      </c>
      <c r="C2392" s="101" t="s">
        <v>3993</v>
      </c>
      <c r="D2392" s="101" t="s">
        <v>3475</v>
      </c>
      <c r="E2392" s="101" t="s">
        <v>3279</v>
      </c>
      <c r="F2392" s="102">
        <v>25.4</v>
      </c>
      <c r="G2392" s="102">
        <v>25.599999999999998</v>
      </c>
      <c r="H2392" s="102">
        <v>20.32</v>
      </c>
      <c r="I2392" s="102"/>
      <c r="J2392" s="445"/>
      <c r="K2392" s="258">
        <f>ROUND(SUMIF('VGT-Bewegungsdaten'!B:B,A2392,'VGT-Bewegungsdaten'!D:D),3)</f>
        <v>0</v>
      </c>
      <c r="L2392" s="259">
        <f>ROUND(SUMIF('VGT-Bewegungsdaten'!B:B,$A2392,'VGT-Bewegungsdaten'!E:E),5)</f>
        <v>0</v>
      </c>
      <c r="N2392" s="298" t="s">
        <v>4918</v>
      </c>
      <c r="O2392" s="298" t="s">
        <v>4925</v>
      </c>
      <c r="P2392" s="261">
        <f>ROUND(SUMIF('AV-Bewegungsdaten'!B:B,A2392,'AV-Bewegungsdaten'!D:D),3)</f>
        <v>0</v>
      </c>
      <c r="Q2392" s="259">
        <f>ROUND(SUMIF('AV-Bewegungsdaten'!B:B,$A2392,'AV-Bewegungsdaten'!E:E),5)</f>
        <v>0</v>
      </c>
      <c r="S2392" s="444"/>
      <c r="T2392" s="444"/>
      <c r="U2392" s="261">
        <f>ROUND(SUMIF('DV-Bewegungsdaten'!B:B,A2392,'DV-Bewegungsdaten'!D:D),3)</f>
        <v>0</v>
      </c>
      <c r="V2392" s="259">
        <f>ROUND(SUMIF('DV-Bewegungsdaten'!B:B,A2392,'DV-Bewegungsdaten'!E:E),5)</f>
        <v>0</v>
      </c>
      <c r="X2392" s="444"/>
      <c r="Y2392" s="444"/>
      <c r="AK2392" s="305"/>
    </row>
    <row r="2393" spans="1:37" ht="15" customHeight="1" x14ac:dyDescent="0.25">
      <c r="A2393" s="103" t="s">
        <v>4413</v>
      </c>
      <c r="B2393" s="101" t="s">
        <v>2068</v>
      </c>
      <c r="C2393" s="101" t="s">
        <v>3993</v>
      </c>
      <c r="D2393" s="101" t="s">
        <v>4237</v>
      </c>
      <c r="E2393" s="101" t="s">
        <v>4040</v>
      </c>
      <c r="F2393" s="102">
        <v>25.37</v>
      </c>
      <c r="G2393" s="102">
        <v>25.57</v>
      </c>
      <c r="H2393" s="102">
        <v>20.3</v>
      </c>
      <c r="I2393" s="102"/>
      <c r="J2393" s="445"/>
      <c r="K2393" s="258">
        <f>ROUND(SUMIF('VGT-Bewegungsdaten'!B:B,A2393,'VGT-Bewegungsdaten'!D:D),3)</f>
        <v>0</v>
      </c>
      <c r="L2393" s="259">
        <f>ROUND(SUMIF('VGT-Bewegungsdaten'!B:B,$A2393,'VGT-Bewegungsdaten'!E:E),5)</f>
        <v>0</v>
      </c>
      <c r="N2393" s="298" t="s">
        <v>4918</v>
      </c>
      <c r="O2393" s="298" t="s">
        <v>4925</v>
      </c>
      <c r="P2393" s="261">
        <f>ROUND(SUMIF('AV-Bewegungsdaten'!B:B,A2393,'AV-Bewegungsdaten'!D:D),3)</f>
        <v>0</v>
      </c>
      <c r="Q2393" s="259">
        <f>ROUND(SUMIF('AV-Bewegungsdaten'!B:B,$A2393,'AV-Bewegungsdaten'!E:E),5)</f>
        <v>0</v>
      </c>
      <c r="S2393" s="444"/>
      <c r="T2393" s="444"/>
      <c r="U2393" s="261">
        <f>ROUND(SUMIF('DV-Bewegungsdaten'!B:B,A2393,'DV-Bewegungsdaten'!D:D),3)</f>
        <v>0</v>
      </c>
      <c r="V2393" s="259">
        <f>ROUND(SUMIF('DV-Bewegungsdaten'!B:B,A2393,'DV-Bewegungsdaten'!E:E),5)</f>
        <v>0</v>
      </c>
      <c r="X2393" s="444"/>
      <c r="Y2393" s="444"/>
      <c r="AK2393" s="305"/>
    </row>
    <row r="2394" spans="1:37" ht="15" customHeight="1" x14ac:dyDescent="0.25">
      <c r="A2394" s="103" t="s">
        <v>2295</v>
      </c>
      <c r="B2394" s="101" t="s">
        <v>2068</v>
      </c>
      <c r="C2394" s="101" t="s">
        <v>3993</v>
      </c>
      <c r="D2394" s="101" t="s">
        <v>2371</v>
      </c>
      <c r="E2394" s="101" t="s">
        <v>2443</v>
      </c>
      <c r="F2394" s="102">
        <v>8.51</v>
      </c>
      <c r="G2394" s="102">
        <v>8.7099999999999991</v>
      </c>
      <c r="H2394" s="102">
        <v>6.81</v>
      </c>
      <c r="I2394" s="102"/>
      <c r="J2394" s="445"/>
      <c r="K2394" s="258">
        <f>ROUND(SUMIF('VGT-Bewegungsdaten'!B:B,A2394,'VGT-Bewegungsdaten'!D:D),3)</f>
        <v>0</v>
      </c>
      <c r="L2394" s="259">
        <f>ROUND(SUMIF('VGT-Bewegungsdaten'!B:B,$A2394,'VGT-Bewegungsdaten'!E:E),5)</f>
        <v>0</v>
      </c>
      <c r="N2394" s="298" t="s">
        <v>4918</v>
      </c>
      <c r="O2394" s="298" t="s">
        <v>4925</v>
      </c>
      <c r="P2394" s="261">
        <f>ROUND(SUMIF('AV-Bewegungsdaten'!B:B,A2394,'AV-Bewegungsdaten'!D:D),3)</f>
        <v>0</v>
      </c>
      <c r="Q2394" s="259">
        <f>ROUND(SUMIF('AV-Bewegungsdaten'!B:B,$A2394,'AV-Bewegungsdaten'!E:E),5)</f>
        <v>0</v>
      </c>
      <c r="S2394" s="444"/>
      <c r="T2394" s="444"/>
      <c r="U2394" s="261">
        <f>ROUND(SUMIF('DV-Bewegungsdaten'!B:B,A2394,'DV-Bewegungsdaten'!D:D),3)</f>
        <v>0</v>
      </c>
      <c r="V2394" s="259">
        <f>ROUND(SUMIF('DV-Bewegungsdaten'!B:B,A2394,'DV-Bewegungsdaten'!E:E),5)</f>
        <v>0</v>
      </c>
      <c r="X2394" s="444"/>
      <c r="Y2394" s="444"/>
      <c r="AK2394" s="305"/>
    </row>
    <row r="2395" spans="1:37" ht="15" customHeight="1" x14ac:dyDescent="0.25">
      <c r="A2395" s="103" t="s">
        <v>2296</v>
      </c>
      <c r="B2395" s="101" t="s">
        <v>2068</v>
      </c>
      <c r="C2395" s="101" t="s">
        <v>3993</v>
      </c>
      <c r="D2395" s="101" t="s">
        <v>2474</v>
      </c>
      <c r="E2395" s="101" t="s">
        <v>2446</v>
      </c>
      <c r="F2395" s="102">
        <v>10.51</v>
      </c>
      <c r="G2395" s="102">
        <v>10.709999999999999</v>
      </c>
      <c r="H2395" s="102">
        <v>8.41</v>
      </c>
      <c r="I2395" s="102"/>
      <c r="J2395" s="445"/>
      <c r="K2395" s="258">
        <f>ROUND(SUMIF('VGT-Bewegungsdaten'!B:B,A2395,'VGT-Bewegungsdaten'!D:D),3)</f>
        <v>0</v>
      </c>
      <c r="L2395" s="259">
        <f>ROUND(SUMIF('VGT-Bewegungsdaten'!B:B,$A2395,'VGT-Bewegungsdaten'!E:E),5)</f>
        <v>0</v>
      </c>
      <c r="N2395" s="298" t="s">
        <v>4918</v>
      </c>
      <c r="O2395" s="298" t="s">
        <v>4925</v>
      </c>
      <c r="P2395" s="261">
        <f>ROUND(SUMIF('AV-Bewegungsdaten'!B:B,A2395,'AV-Bewegungsdaten'!D:D),3)</f>
        <v>0</v>
      </c>
      <c r="Q2395" s="259">
        <f>ROUND(SUMIF('AV-Bewegungsdaten'!B:B,$A2395,'AV-Bewegungsdaten'!E:E),5)</f>
        <v>0</v>
      </c>
      <c r="S2395" s="444"/>
      <c r="T2395" s="444"/>
      <c r="U2395" s="261">
        <f>ROUND(SUMIF('DV-Bewegungsdaten'!B:B,A2395,'DV-Bewegungsdaten'!D:D),3)</f>
        <v>0</v>
      </c>
      <c r="V2395" s="259">
        <f>ROUND(SUMIF('DV-Bewegungsdaten'!B:B,A2395,'DV-Bewegungsdaten'!E:E),5)</f>
        <v>0</v>
      </c>
      <c r="X2395" s="444"/>
      <c r="Y2395" s="444"/>
      <c r="AK2395" s="305"/>
    </row>
    <row r="2396" spans="1:37" ht="15" customHeight="1" x14ac:dyDescent="0.25">
      <c r="A2396" s="103" t="s">
        <v>2105</v>
      </c>
      <c r="B2396" s="101" t="s">
        <v>2068</v>
      </c>
      <c r="C2396" s="101" t="s">
        <v>3993</v>
      </c>
      <c r="D2396" s="101" t="s">
        <v>1633</v>
      </c>
      <c r="E2396" s="101" t="s">
        <v>1536</v>
      </c>
      <c r="F2396" s="102">
        <v>11.51</v>
      </c>
      <c r="G2396" s="102">
        <v>11.709999999999999</v>
      </c>
      <c r="H2396" s="102">
        <v>9.2100000000000009</v>
      </c>
      <c r="I2396" s="102"/>
      <c r="J2396" s="445"/>
      <c r="K2396" s="258">
        <f>ROUND(SUMIF('VGT-Bewegungsdaten'!B:B,A2396,'VGT-Bewegungsdaten'!D:D),3)</f>
        <v>0</v>
      </c>
      <c r="L2396" s="259">
        <f>ROUND(SUMIF('VGT-Bewegungsdaten'!B:B,$A2396,'VGT-Bewegungsdaten'!E:E),5)</f>
        <v>0</v>
      </c>
      <c r="N2396" s="298" t="s">
        <v>4918</v>
      </c>
      <c r="O2396" s="298" t="s">
        <v>4925</v>
      </c>
      <c r="P2396" s="261">
        <f>ROUND(SUMIF('AV-Bewegungsdaten'!B:B,A2396,'AV-Bewegungsdaten'!D:D),3)</f>
        <v>0</v>
      </c>
      <c r="Q2396" s="259">
        <f>ROUND(SUMIF('AV-Bewegungsdaten'!B:B,$A2396,'AV-Bewegungsdaten'!E:E),5)</f>
        <v>0</v>
      </c>
      <c r="S2396" s="444"/>
      <c r="T2396" s="444"/>
      <c r="U2396" s="261">
        <f>ROUND(SUMIF('DV-Bewegungsdaten'!B:B,A2396,'DV-Bewegungsdaten'!D:D),3)</f>
        <v>0</v>
      </c>
      <c r="V2396" s="259">
        <f>ROUND(SUMIF('DV-Bewegungsdaten'!B:B,A2396,'DV-Bewegungsdaten'!E:E),5)</f>
        <v>0</v>
      </c>
      <c r="X2396" s="444"/>
      <c r="Y2396" s="444"/>
      <c r="AK2396" s="305"/>
    </row>
    <row r="2397" spans="1:37" ht="15" customHeight="1" x14ac:dyDescent="0.25">
      <c r="A2397" s="103" t="s">
        <v>2907</v>
      </c>
      <c r="B2397" s="101" t="s">
        <v>2068</v>
      </c>
      <c r="C2397" s="101" t="s">
        <v>3993</v>
      </c>
      <c r="D2397" s="101" t="s">
        <v>2584</v>
      </c>
      <c r="E2397" s="101" t="s">
        <v>2536</v>
      </c>
      <c r="F2397" s="102">
        <v>11.48</v>
      </c>
      <c r="G2397" s="102">
        <v>11.68</v>
      </c>
      <c r="H2397" s="102">
        <v>9.18</v>
      </c>
      <c r="I2397" s="102"/>
      <c r="J2397" s="445"/>
      <c r="K2397" s="258">
        <f>ROUND(SUMIF('VGT-Bewegungsdaten'!B:B,A2397,'VGT-Bewegungsdaten'!D:D),3)</f>
        <v>0</v>
      </c>
      <c r="L2397" s="259">
        <f>ROUND(SUMIF('VGT-Bewegungsdaten'!B:B,$A2397,'VGT-Bewegungsdaten'!E:E),5)</f>
        <v>0</v>
      </c>
      <c r="N2397" s="298" t="s">
        <v>4918</v>
      </c>
      <c r="O2397" s="298" t="s">
        <v>4925</v>
      </c>
      <c r="P2397" s="261">
        <f>ROUND(SUMIF('AV-Bewegungsdaten'!B:B,A2397,'AV-Bewegungsdaten'!D:D),3)</f>
        <v>0</v>
      </c>
      <c r="Q2397" s="259">
        <f>ROUND(SUMIF('AV-Bewegungsdaten'!B:B,$A2397,'AV-Bewegungsdaten'!E:E),5)</f>
        <v>0</v>
      </c>
      <c r="S2397" s="444"/>
      <c r="T2397" s="444"/>
      <c r="U2397" s="261">
        <f>ROUND(SUMIF('DV-Bewegungsdaten'!B:B,A2397,'DV-Bewegungsdaten'!D:D),3)</f>
        <v>0</v>
      </c>
      <c r="V2397" s="259">
        <f>ROUND(SUMIF('DV-Bewegungsdaten'!B:B,A2397,'DV-Bewegungsdaten'!E:E),5)</f>
        <v>0</v>
      </c>
      <c r="X2397" s="444"/>
      <c r="Y2397" s="444"/>
      <c r="AK2397" s="305"/>
    </row>
    <row r="2398" spans="1:37" ht="15" customHeight="1" x14ac:dyDescent="0.25">
      <c r="A2398" s="103" t="s">
        <v>3650</v>
      </c>
      <c r="B2398" s="101" t="s">
        <v>2068</v>
      </c>
      <c r="C2398" s="101" t="s">
        <v>3993</v>
      </c>
      <c r="D2398" s="101" t="s">
        <v>3327</v>
      </c>
      <c r="E2398" s="101" t="s">
        <v>3279</v>
      </c>
      <c r="F2398" s="102">
        <v>11.45</v>
      </c>
      <c r="G2398" s="102">
        <v>11.649999999999999</v>
      </c>
      <c r="H2398" s="102">
        <v>9.16</v>
      </c>
      <c r="I2398" s="102"/>
      <c r="J2398" s="445"/>
      <c r="K2398" s="258">
        <f>ROUND(SUMIF('VGT-Bewegungsdaten'!B:B,A2398,'VGT-Bewegungsdaten'!D:D),3)</f>
        <v>0</v>
      </c>
      <c r="L2398" s="259">
        <f>ROUND(SUMIF('VGT-Bewegungsdaten'!B:B,$A2398,'VGT-Bewegungsdaten'!E:E),5)</f>
        <v>0</v>
      </c>
      <c r="N2398" s="298" t="s">
        <v>4918</v>
      </c>
      <c r="O2398" s="298" t="s">
        <v>4925</v>
      </c>
      <c r="P2398" s="261">
        <f>ROUND(SUMIF('AV-Bewegungsdaten'!B:B,A2398,'AV-Bewegungsdaten'!D:D),3)</f>
        <v>0</v>
      </c>
      <c r="Q2398" s="259">
        <f>ROUND(SUMIF('AV-Bewegungsdaten'!B:B,$A2398,'AV-Bewegungsdaten'!E:E),5)</f>
        <v>0</v>
      </c>
      <c r="S2398" s="444"/>
      <c r="T2398" s="444"/>
      <c r="U2398" s="261">
        <f>ROUND(SUMIF('DV-Bewegungsdaten'!B:B,A2398,'DV-Bewegungsdaten'!D:D),3)</f>
        <v>0</v>
      </c>
      <c r="V2398" s="259">
        <f>ROUND(SUMIF('DV-Bewegungsdaten'!B:B,A2398,'DV-Bewegungsdaten'!E:E),5)</f>
        <v>0</v>
      </c>
      <c r="X2398" s="444"/>
      <c r="Y2398" s="444"/>
      <c r="AK2398" s="305"/>
    </row>
    <row r="2399" spans="1:37" ht="15" customHeight="1" x14ac:dyDescent="0.25">
      <c r="A2399" s="103" t="s">
        <v>4414</v>
      </c>
      <c r="B2399" s="101" t="s">
        <v>2068</v>
      </c>
      <c r="C2399" s="101" t="s">
        <v>3993</v>
      </c>
      <c r="D2399" s="101" t="s">
        <v>4088</v>
      </c>
      <c r="E2399" s="101" t="s">
        <v>4040</v>
      </c>
      <c r="F2399" s="102">
        <v>11.42</v>
      </c>
      <c r="G2399" s="102">
        <v>11.62</v>
      </c>
      <c r="H2399" s="102">
        <v>9.14</v>
      </c>
      <c r="I2399" s="102"/>
      <c r="J2399" s="445"/>
      <c r="K2399" s="258">
        <f>ROUND(SUMIF('VGT-Bewegungsdaten'!B:B,A2399,'VGT-Bewegungsdaten'!D:D),3)</f>
        <v>0</v>
      </c>
      <c r="L2399" s="259">
        <f>ROUND(SUMIF('VGT-Bewegungsdaten'!B:B,$A2399,'VGT-Bewegungsdaten'!E:E),5)</f>
        <v>0</v>
      </c>
      <c r="N2399" s="298" t="s">
        <v>4918</v>
      </c>
      <c r="O2399" s="298" t="s">
        <v>4925</v>
      </c>
      <c r="P2399" s="261">
        <f>ROUND(SUMIF('AV-Bewegungsdaten'!B:B,A2399,'AV-Bewegungsdaten'!D:D),3)</f>
        <v>0</v>
      </c>
      <c r="Q2399" s="259">
        <f>ROUND(SUMIF('AV-Bewegungsdaten'!B:B,$A2399,'AV-Bewegungsdaten'!E:E),5)</f>
        <v>0</v>
      </c>
      <c r="S2399" s="444"/>
      <c r="T2399" s="444"/>
      <c r="U2399" s="261">
        <f>ROUND(SUMIF('DV-Bewegungsdaten'!B:B,A2399,'DV-Bewegungsdaten'!D:D),3)</f>
        <v>0</v>
      </c>
      <c r="V2399" s="259">
        <f>ROUND(SUMIF('DV-Bewegungsdaten'!B:B,A2399,'DV-Bewegungsdaten'!E:E),5)</f>
        <v>0</v>
      </c>
      <c r="X2399" s="444"/>
      <c r="Y2399" s="444"/>
      <c r="AK2399" s="305"/>
    </row>
    <row r="2400" spans="1:37" ht="15" customHeight="1" x14ac:dyDescent="0.25">
      <c r="A2400" s="103" t="s">
        <v>2297</v>
      </c>
      <c r="B2400" s="101" t="s">
        <v>2068</v>
      </c>
      <c r="C2400" s="101" t="s">
        <v>3993</v>
      </c>
      <c r="D2400" s="101" t="s">
        <v>2424</v>
      </c>
      <c r="E2400" s="101" t="s">
        <v>2443</v>
      </c>
      <c r="F2400" s="102">
        <v>12.51</v>
      </c>
      <c r="G2400" s="102">
        <v>12.709999999999999</v>
      </c>
      <c r="H2400" s="102">
        <v>10.01</v>
      </c>
      <c r="I2400" s="102"/>
      <c r="J2400" s="445"/>
      <c r="K2400" s="258">
        <f>ROUND(SUMIF('VGT-Bewegungsdaten'!B:B,A2400,'VGT-Bewegungsdaten'!D:D),3)</f>
        <v>0</v>
      </c>
      <c r="L2400" s="259">
        <f>ROUND(SUMIF('VGT-Bewegungsdaten'!B:B,$A2400,'VGT-Bewegungsdaten'!E:E),5)</f>
        <v>0</v>
      </c>
      <c r="N2400" s="298" t="s">
        <v>4918</v>
      </c>
      <c r="O2400" s="298" t="s">
        <v>4925</v>
      </c>
      <c r="P2400" s="261">
        <f>ROUND(SUMIF('AV-Bewegungsdaten'!B:B,A2400,'AV-Bewegungsdaten'!D:D),3)</f>
        <v>0</v>
      </c>
      <c r="Q2400" s="259">
        <f>ROUND(SUMIF('AV-Bewegungsdaten'!B:B,$A2400,'AV-Bewegungsdaten'!E:E),5)</f>
        <v>0</v>
      </c>
      <c r="S2400" s="444"/>
      <c r="T2400" s="444"/>
      <c r="U2400" s="261">
        <f>ROUND(SUMIF('DV-Bewegungsdaten'!B:B,A2400,'DV-Bewegungsdaten'!D:D),3)</f>
        <v>0</v>
      </c>
      <c r="V2400" s="259">
        <f>ROUND(SUMIF('DV-Bewegungsdaten'!B:B,A2400,'DV-Bewegungsdaten'!E:E),5)</f>
        <v>0</v>
      </c>
      <c r="X2400" s="444"/>
      <c r="Y2400" s="444"/>
      <c r="AK2400" s="305"/>
    </row>
    <row r="2401" spans="1:37" ht="15" customHeight="1" x14ac:dyDescent="0.25">
      <c r="A2401" s="103" t="s">
        <v>2298</v>
      </c>
      <c r="B2401" s="101" t="s">
        <v>2068</v>
      </c>
      <c r="C2401" s="101" t="s">
        <v>3993</v>
      </c>
      <c r="D2401" s="101" t="s">
        <v>2477</v>
      </c>
      <c r="E2401" s="101" t="s">
        <v>2446</v>
      </c>
      <c r="F2401" s="102">
        <v>14.51</v>
      </c>
      <c r="G2401" s="102">
        <v>14.709999999999999</v>
      </c>
      <c r="H2401" s="102">
        <v>11.61</v>
      </c>
      <c r="I2401" s="102"/>
      <c r="J2401" s="445"/>
      <c r="K2401" s="258">
        <f>ROUND(SUMIF('VGT-Bewegungsdaten'!B:B,A2401,'VGT-Bewegungsdaten'!D:D),3)</f>
        <v>0</v>
      </c>
      <c r="L2401" s="259">
        <f>ROUND(SUMIF('VGT-Bewegungsdaten'!B:B,$A2401,'VGT-Bewegungsdaten'!E:E),5)</f>
        <v>0</v>
      </c>
      <c r="N2401" s="298" t="s">
        <v>4918</v>
      </c>
      <c r="O2401" s="298" t="s">
        <v>4925</v>
      </c>
      <c r="P2401" s="261">
        <f>ROUND(SUMIF('AV-Bewegungsdaten'!B:B,A2401,'AV-Bewegungsdaten'!D:D),3)</f>
        <v>0</v>
      </c>
      <c r="Q2401" s="259">
        <f>ROUND(SUMIF('AV-Bewegungsdaten'!B:B,$A2401,'AV-Bewegungsdaten'!E:E),5)</f>
        <v>0</v>
      </c>
      <c r="S2401" s="444"/>
      <c r="T2401" s="444"/>
      <c r="U2401" s="261">
        <f>ROUND(SUMIF('DV-Bewegungsdaten'!B:B,A2401,'DV-Bewegungsdaten'!D:D),3)</f>
        <v>0</v>
      </c>
      <c r="V2401" s="259">
        <f>ROUND(SUMIF('DV-Bewegungsdaten'!B:B,A2401,'DV-Bewegungsdaten'!E:E),5)</f>
        <v>0</v>
      </c>
      <c r="X2401" s="444"/>
      <c r="Y2401" s="444"/>
      <c r="AK2401" s="305"/>
    </row>
    <row r="2402" spans="1:37" ht="15" customHeight="1" x14ac:dyDescent="0.25">
      <c r="A2402" s="103" t="s">
        <v>2106</v>
      </c>
      <c r="B2402" s="101" t="s">
        <v>2068</v>
      </c>
      <c r="C2402" s="101" t="s">
        <v>3993</v>
      </c>
      <c r="D2402" s="101" t="s">
        <v>561</v>
      </c>
      <c r="E2402" s="101" t="s">
        <v>1536</v>
      </c>
      <c r="F2402" s="102">
        <v>15.51</v>
      </c>
      <c r="G2402" s="102">
        <v>15.709999999999999</v>
      </c>
      <c r="H2402" s="102">
        <v>12.41</v>
      </c>
      <c r="I2402" s="102"/>
      <c r="J2402" s="445"/>
      <c r="K2402" s="258">
        <f>ROUND(SUMIF('VGT-Bewegungsdaten'!B:B,A2402,'VGT-Bewegungsdaten'!D:D),3)</f>
        <v>0</v>
      </c>
      <c r="L2402" s="259">
        <f>ROUND(SUMIF('VGT-Bewegungsdaten'!B:B,$A2402,'VGT-Bewegungsdaten'!E:E),5)</f>
        <v>0</v>
      </c>
      <c r="N2402" s="298" t="s">
        <v>4918</v>
      </c>
      <c r="O2402" s="298" t="s">
        <v>4925</v>
      </c>
      <c r="P2402" s="261">
        <f>ROUND(SUMIF('AV-Bewegungsdaten'!B:B,A2402,'AV-Bewegungsdaten'!D:D),3)</f>
        <v>0</v>
      </c>
      <c r="Q2402" s="259">
        <f>ROUND(SUMIF('AV-Bewegungsdaten'!B:B,$A2402,'AV-Bewegungsdaten'!E:E),5)</f>
        <v>0</v>
      </c>
      <c r="S2402" s="444"/>
      <c r="T2402" s="444"/>
      <c r="U2402" s="261">
        <f>ROUND(SUMIF('DV-Bewegungsdaten'!B:B,A2402,'DV-Bewegungsdaten'!D:D),3)</f>
        <v>0</v>
      </c>
      <c r="V2402" s="259">
        <f>ROUND(SUMIF('DV-Bewegungsdaten'!B:B,A2402,'DV-Bewegungsdaten'!E:E),5)</f>
        <v>0</v>
      </c>
      <c r="X2402" s="444"/>
      <c r="Y2402" s="444"/>
      <c r="AK2402" s="305"/>
    </row>
    <row r="2403" spans="1:37" ht="15" customHeight="1" x14ac:dyDescent="0.25">
      <c r="A2403" s="103" t="s">
        <v>2908</v>
      </c>
      <c r="B2403" s="101" t="s">
        <v>2068</v>
      </c>
      <c r="C2403" s="101" t="s">
        <v>3993</v>
      </c>
      <c r="D2403" s="101" t="s">
        <v>2735</v>
      </c>
      <c r="E2403" s="101" t="s">
        <v>2536</v>
      </c>
      <c r="F2403" s="102">
        <v>15.48</v>
      </c>
      <c r="G2403" s="102">
        <v>15.68</v>
      </c>
      <c r="H2403" s="102">
        <v>12.38</v>
      </c>
      <c r="I2403" s="102"/>
      <c r="J2403" s="445"/>
      <c r="K2403" s="258">
        <f>ROUND(SUMIF('VGT-Bewegungsdaten'!B:B,A2403,'VGT-Bewegungsdaten'!D:D),3)</f>
        <v>0</v>
      </c>
      <c r="L2403" s="259">
        <f>ROUND(SUMIF('VGT-Bewegungsdaten'!B:B,$A2403,'VGT-Bewegungsdaten'!E:E),5)</f>
        <v>0</v>
      </c>
      <c r="N2403" s="298" t="s">
        <v>4918</v>
      </c>
      <c r="O2403" s="298" t="s">
        <v>4925</v>
      </c>
      <c r="P2403" s="261">
        <f>ROUND(SUMIF('AV-Bewegungsdaten'!B:B,A2403,'AV-Bewegungsdaten'!D:D),3)</f>
        <v>0</v>
      </c>
      <c r="Q2403" s="259">
        <f>ROUND(SUMIF('AV-Bewegungsdaten'!B:B,$A2403,'AV-Bewegungsdaten'!E:E),5)</f>
        <v>0</v>
      </c>
      <c r="S2403" s="444"/>
      <c r="T2403" s="444"/>
      <c r="U2403" s="261">
        <f>ROUND(SUMIF('DV-Bewegungsdaten'!B:B,A2403,'DV-Bewegungsdaten'!D:D),3)</f>
        <v>0</v>
      </c>
      <c r="V2403" s="259">
        <f>ROUND(SUMIF('DV-Bewegungsdaten'!B:B,A2403,'DV-Bewegungsdaten'!E:E),5)</f>
        <v>0</v>
      </c>
      <c r="X2403" s="444"/>
      <c r="Y2403" s="444"/>
      <c r="AK2403" s="305"/>
    </row>
    <row r="2404" spans="1:37" ht="15" customHeight="1" x14ac:dyDescent="0.25">
      <c r="A2404" s="103" t="s">
        <v>3651</v>
      </c>
      <c r="B2404" s="101" t="s">
        <v>2068</v>
      </c>
      <c r="C2404" s="101" t="s">
        <v>3993</v>
      </c>
      <c r="D2404" s="101" t="s">
        <v>3478</v>
      </c>
      <c r="E2404" s="101" t="s">
        <v>3279</v>
      </c>
      <c r="F2404" s="102">
        <v>15.45</v>
      </c>
      <c r="G2404" s="102">
        <v>15.649999999999999</v>
      </c>
      <c r="H2404" s="102">
        <v>12.36</v>
      </c>
      <c r="I2404" s="102"/>
      <c r="J2404" s="445"/>
      <c r="K2404" s="258">
        <f>ROUND(SUMIF('VGT-Bewegungsdaten'!B:B,A2404,'VGT-Bewegungsdaten'!D:D),3)</f>
        <v>0</v>
      </c>
      <c r="L2404" s="259">
        <f>ROUND(SUMIF('VGT-Bewegungsdaten'!B:B,$A2404,'VGT-Bewegungsdaten'!E:E),5)</f>
        <v>0</v>
      </c>
      <c r="N2404" s="298" t="s">
        <v>4918</v>
      </c>
      <c r="O2404" s="298" t="s">
        <v>4925</v>
      </c>
      <c r="P2404" s="261">
        <f>ROUND(SUMIF('AV-Bewegungsdaten'!B:B,A2404,'AV-Bewegungsdaten'!D:D),3)</f>
        <v>0</v>
      </c>
      <c r="Q2404" s="259">
        <f>ROUND(SUMIF('AV-Bewegungsdaten'!B:B,$A2404,'AV-Bewegungsdaten'!E:E),5)</f>
        <v>0</v>
      </c>
      <c r="S2404" s="444"/>
      <c r="T2404" s="444"/>
      <c r="U2404" s="261">
        <f>ROUND(SUMIF('DV-Bewegungsdaten'!B:B,A2404,'DV-Bewegungsdaten'!D:D),3)</f>
        <v>0</v>
      </c>
      <c r="V2404" s="259">
        <f>ROUND(SUMIF('DV-Bewegungsdaten'!B:B,A2404,'DV-Bewegungsdaten'!E:E),5)</f>
        <v>0</v>
      </c>
      <c r="X2404" s="444"/>
      <c r="Y2404" s="444"/>
      <c r="AK2404" s="305"/>
    </row>
    <row r="2405" spans="1:37" ht="15" customHeight="1" x14ac:dyDescent="0.25">
      <c r="A2405" s="103" t="s">
        <v>4415</v>
      </c>
      <c r="B2405" s="101" t="s">
        <v>2068</v>
      </c>
      <c r="C2405" s="101" t="s">
        <v>3993</v>
      </c>
      <c r="D2405" s="101" t="s">
        <v>4240</v>
      </c>
      <c r="E2405" s="101" t="s">
        <v>4040</v>
      </c>
      <c r="F2405" s="102">
        <v>15.42</v>
      </c>
      <c r="G2405" s="102">
        <v>15.62</v>
      </c>
      <c r="H2405" s="102">
        <v>12.34</v>
      </c>
      <c r="I2405" s="102"/>
      <c r="J2405" s="445"/>
      <c r="K2405" s="258">
        <f>ROUND(SUMIF('VGT-Bewegungsdaten'!B:B,A2405,'VGT-Bewegungsdaten'!D:D),3)</f>
        <v>0</v>
      </c>
      <c r="L2405" s="259">
        <f>ROUND(SUMIF('VGT-Bewegungsdaten'!B:B,$A2405,'VGT-Bewegungsdaten'!E:E),5)</f>
        <v>0</v>
      </c>
      <c r="N2405" s="298" t="s">
        <v>4918</v>
      </c>
      <c r="O2405" s="298" t="s">
        <v>4925</v>
      </c>
      <c r="P2405" s="261">
        <f>ROUND(SUMIF('AV-Bewegungsdaten'!B:B,A2405,'AV-Bewegungsdaten'!D:D),3)</f>
        <v>0</v>
      </c>
      <c r="Q2405" s="259">
        <f>ROUND(SUMIF('AV-Bewegungsdaten'!B:B,$A2405,'AV-Bewegungsdaten'!E:E),5)</f>
        <v>0</v>
      </c>
      <c r="S2405" s="444"/>
      <c r="T2405" s="444"/>
      <c r="U2405" s="261">
        <f>ROUND(SUMIF('DV-Bewegungsdaten'!B:B,A2405,'DV-Bewegungsdaten'!D:D),3)</f>
        <v>0</v>
      </c>
      <c r="V2405" s="259">
        <f>ROUND(SUMIF('DV-Bewegungsdaten'!B:B,A2405,'DV-Bewegungsdaten'!E:E),5)</f>
        <v>0</v>
      </c>
      <c r="X2405" s="444"/>
      <c r="Y2405" s="444"/>
      <c r="AK2405" s="305"/>
    </row>
    <row r="2406" spans="1:37" ht="15" customHeight="1" x14ac:dyDescent="0.25">
      <c r="A2406" s="103" t="s">
        <v>2299</v>
      </c>
      <c r="B2406" s="101" t="s">
        <v>2068</v>
      </c>
      <c r="C2406" s="101" t="s">
        <v>3993</v>
      </c>
      <c r="D2406" s="101" t="s">
        <v>2426</v>
      </c>
      <c r="E2406" s="101" t="s">
        <v>2443</v>
      </c>
      <c r="F2406" s="102">
        <v>11.01</v>
      </c>
      <c r="G2406" s="102">
        <v>11.209999999999999</v>
      </c>
      <c r="H2406" s="102">
        <v>8.81</v>
      </c>
      <c r="I2406" s="102"/>
      <c r="J2406" s="445"/>
      <c r="K2406" s="258">
        <f>ROUND(SUMIF('VGT-Bewegungsdaten'!B:B,A2406,'VGT-Bewegungsdaten'!D:D),3)</f>
        <v>0</v>
      </c>
      <c r="L2406" s="259">
        <f>ROUND(SUMIF('VGT-Bewegungsdaten'!B:B,$A2406,'VGT-Bewegungsdaten'!E:E),5)</f>
        <v>0</v>
      </c>
      <c r="N2406" s="298" t="s">
        <v>4918</v>
      </c>
      <c r="O2406" s="298" t="s">
        <v>4925</v>
      </c>
      <c r="P2406" s="261">
        <f>ROUND(SUMIF('AV-Bewegungsdaten'!B:B,A2406,'AV-Bewegungsdaten'!D:D),3)</f>
        <v>0</v>
      </c>
      <c r="Q2406" s="259">
        <f>ROUND(SUMIF('AV-Bewegungsdaten'!B:B,$A2406,'AV-Bewegungsdaten'!E:E),5)</f>
        <v>0</v>
      </c>
      <c r="S2406" s="444"/>
      <c r="T2406" s="444"/>
      <c r="U2406" s="261">
        <f>ROUND(SUMIF('DV-Bewegungsdaten'!B:B,A2406,'DV-Bewegungsdaten'!D:D),3)</f>
        <v>0</v>
      </c>
      <c r="V2406" s="259">
        <f>ROUND(SUMIF('DV-Bewegungsdaten'!B:B,A2406,'DV-Bewegungsdaten'!E:E),5)</f>
        <v>0</v>
      </c>
      <c r="X2406" s="444"/>
      <c r="Y2406" s="444"/>
      <c r="AK2406" s="305"/>
    </row>
    <row r="2407" spans="1:37" ht="15" customHeight="1" x14ac:dyDescent="0.25">
      <c r="A2407" s="103" t="s">
        <v>2300</v>
      </c>
      <c r="B2407" s="101" t="s">
        <v>2068</v>
      </c>
      <c r="C2407" s="101" t="s">
        <v>3993</v>
      </c>
      <c r="D2407" s="101" t="s">
        <v>2480</v>
      </c>
      <c r="E2407" s="101" t="s">
        <v>2446</v>
      </c>
      <c r="F2407" s="102">
        <v>13.01</v>
      </c>
      <c r="G2407" s="102">
        <v>13.209999999999999</v>
      </c>
      <c r="H2407" s="102">
        <v>10.41</v>
      </c>
      <c r="I2407" s="102"/>
      <c r="J2407" s="445"/>
      <c r="K2407" s="258">
        <f>ROUND(SUMIF('VGT-Bewegungsdaten'!B:B,A2407,'VGT-Bewegungsdaten'!D:D),3)</f>
        <v>0</v>
      </c>
      <c r="L2407" s="259">
        <f>ROUND(SUMIF('VGT-Bewegungsdaten'!B:B,$A2407,'VGT-Bewegungsdaten'!E:E),5)</f>
        <v>0</v>
      </c>
      <c r="N2407" s="298" t="s">
        <v>4918</v>
      </c>
      <c r="O2407" s="298" t="s">
        <v>4925</v>
      </c>
      <c r="P2407" s="261">
        <f>ROUND(SUMIF('AV-Bewegungsdaten'!B:B,A2407,'AV-Bewegungsdaten'!D:D),3)</f>
        <v>0</v>
      </c>
      <c r="Q2407" s="259">
        <f>ROUND(SUMIF('AV-Bewegungsdaten'!B:B,$A2407,'AV-Bewegungsdaten'!E:E),5)</f>
        <v>0</v>
      </c>
      <c r="S2407" s="444"/>
      <c r="T2407" s="444"/>
      <c r="U2407" s="261">
        <f>ROUND(SUMIF('DV-Bewegungsdaten'!B:B,A2407,'DV-Bewegungsdaten'!D:D),3)</f>
        <v>0</v>
      </c>
      <c r="V2407" s="259">
        <f>ROUND(SUMIF('DV-Bewegungsdaten'!B:B,A2407,'DV-Bewegungsdaten'!E:E),5)</f>
        <v>0</v>
      </c>
      <c r="X2407" s="444"/>
      <c r="Y2407" s="444"/>
      <c r="AK2407" s="305"/>
    </row>
    <row r="2408" spans="1:37" ht="15" customHeight="1" x14ac:dyDescent="0.25">
      <c r="A2408" s="103" t="s">
        <v>2107</v>
      </c>
      <c r="B2408" s="101" t="s">
        <v>2068</v>
      </c>
      <c r="C2408" s="101" t="s">
        <v>3993</v>
      </c>
      <c r="D2408" s="101" t="s">
        <v>563</v>
      </c>
      <c r="E2408" s="101" t="s">
        <v>1536</v>
      </c>
      <c r="F2408" s="102">
        <v>14.01</v>
      </c>
      <c r="G2408" s="102">
        <v>14.209999999999999</v>
      </c>
      <c r="H2408" s="102">
        <v>11.21</v>
      </c>
      <c r="I2408" s="102"/>
      <c r="J2408" s="445"/>
      <c r="K2408" s="258">
        <f>ROUND(SUMIF('VGT-Bewegungsdaten'!B:B,A2408,'VGT-Bewegungsdaten'!D:D),3)</f>
        <v>0</v>
      </c>
      <c r="L2408" s="259">
        <f>ROUND(SUMIF('VGT-Bewegungsdaten'!B:B,$A2408,'VGT-Bewegungsdaten'!E:E),5)</f>
        <v>0</v>
      </c>
      <c r="N2408" s="298" t="s">
        <v>4918</v>
      </c>
      <c r="O2408" s="298" t="s">
        <v>4925</v>
      </c>
      <c r="P2408" s="261">
        <f>ROUND(SUMIF('AV-Bewegungsdaten'!B:B,A2408,'AV-Bewegungsdaten'!D:D),3)</f>
        <v>0</v>
      </c>
      <c r="Q2408" s="259">
        <f>ROUND(SUMIF('AV-Bewegungsdaten'!B:B,$A2408,'AV-Bewegungsdaten'!E:E),5)</f>
        <v>0</v>
      </c>
      <c r="S2408" s="444"/>
      <c r="T2408" s="444"/>
      <c r="U2408" s="261">
        <f>ROUND(SUMIF('DV-Bewegungsdaten'!B:B,A2408,'DV-Bewegungsdaten'!D:D),3)</f>
        <v>0</v>
      </c>
      <c r="V2408" s="259">
        <f>ROUND(SUMIF('DV-Bewegungsdaten'!B:B,A2408,'DV-Bewegungsdaten'!E:E),5)</f>
        <v>0</v>
      </c>
      <c r="X2408" s="444"/>
      <c r="Y2408" s="444"/>
      <c r="AK2408" s="305"/>
    </row>
    <row r="2409" spans="1:37" ht="15" customHeight="1" x14ac:dyDescent="0.25">
      <c r="A2409" s="103" t="s">
        <v>2909</v>
      </c>
      <c r="B2409" s="101" t="s">
        <v>2068</v>
      </c>
      <c r="C2409" s="101" t="s">
        <v>3993</v>
      </c>
      <c r="D2409" s="101" t="s">
        <v>2737</v>
      </c>
      <c r="E2409" s="101" t="s">
        <v>2536</v>
      </c>
      <c r="F2409" s="102">
        <v>13.98</v>
      </c>
      <c r="G2409" s="102">
        <v>14.18</v>
      </c>
      <c r="H2409" s="102">
        <v>11.18</v>
      </c>
      <c r="I2409" s="102"/>
      <c r="J2409" s="445"/>
      <c r="K2409" s="258">
        <f>ROUND(SUMIF('VGT-Bewegungsdaten'!B:B,A2409,'VGT-Bewegungsdaten'!D:D),3)</f>
        <v>0</v>
      </c>
      <c r="L2409" s="259">
        <f>ROUND(SUMIF('VGT-Bewegungsdaten'!B:B,$A2409,'VGT-Bewegungsdaten'!E:E),5)</f>
        <v>0</v>
      </c>
      <c r="N2409" s="298" t="s">
        <v>4918</v>
      </c>
      <c r="O2409" s="298" t="s">
        <v>4925</v>
      </c>
      <c r="P2409" s="261">
        <f>ROUND(SUMIF('AV-Bewegungsdaten'!B:B,A2409,'AV-Bewegungsdaten'!D:D),3)</f>
        <v>0</v>
      </c>
      <c r="Q2409" s="259">
        <f>ROUND(SUMIF('AV-Bewegungsdaten'!B:B,$A2409,'AV-Bewegungsdaten'!E:E),5)</f>
        <v>0</v>
      </c>
      <c r="S2409" s="444"/>
      <c r="T2409" s="444"/>
      <c r="U2409" s="261">
        <f>ROUND(SUMIF('DV-Bewegungsdaten'!B:B,A2409,'DV-Bewegungsdaten'!D:D),3)</f>
        <v>0</v>
      </c>
      <c r="V2409" s="259">
        <f>ROUND(SUMIF('DV-Bewegungsdaten'!B:B,A2409,'DV-Bewegungsdaten'!E:E),5)</f>
        <v>0</v>
      </c>
      <c r="X2409" s="444"/>
      <c r="Y2409" s="444"/>
      <c r="AK2409" s="305"/>
    </row>
    <row r="2410" spans="1:37" ht="15" customHeight="1" x14ac:dyDescent="0.25">
      <c r="A2410" s="103" t="s">
        <v>3652</v>
      </c>
      <c r="B2410" s="101" t="s">
        <v>2068</v>
      </c>
      <c r="C2410" s="101" t="s">
        <v>3993</v>
      </c>
      <c r="D2410" s="101" t="s">
        <v>3480</v>
      </c>
      <c r="E2410" s="101" t="s">
        <v>3279</v>
      </c>
      <c r="F2410" s="102">
        <v>13.95</v>
      </c>
      <c r="G2410" s="102">
        <v>14.149999999999999</v>
      </c>
      <c r="H2410" s="102">
        <v>11.16</v>
      </c>
      <c r="I2410" s="102"/>
      <c r="J2410" s="445"/>
      <c r="K2410" s="258">
        <f>ROUND(SUMIF('VGT-Bewegungsdaten'!B:B,A2410,'VGT-Bewegungsdaten'!D:D),3)</f>
        <v>0</v>
      </c>
      <c r="L2410" s="259">
        <f>ROUND(SUMIF('VGT-Bewegungsdaten'!B:B,$A2410,'VGT-Bewegungsdaten'!E:E),5)</f>
        <v>0</v>
      </c>
      <c r="N2410" s="298" t="s">
        <v>4918</v>
      </c>
      <c r="O2410" s="298" t="s">
        <v>4925</v>
      </c>
      <c r="P2410" s="261">
        <f>ROUND(SUMIF('AV-Bewegungsdaten'!B:B,A2410,'AV-Bewegungsdaten'!D:D),3)</f>
        <v>0</v>
      </c>
      <c r="Q2410" s="259">
        <f>ROUND(SUMIF('AV-Bewegungsdaten'!B:B,$A2410,'AV-Bewegungsdaten'!E:E),5)</f>
        <v>0</v>
      </c>
      <c r="S2410" s="444"/>
      <c r="T2410" s="444"/>
      <c r="U2410" s="261">
        <f>ROUND(SUMIF('DV-Bewegungsdaten'!B:B,A2410,'DV-Bewegungsdaten'!D:D),3)</f>
        <v>0</v>
      </c>
      <c r="V2410" s="259">
        <f>ROUND(SUMIF('DV-Bewegungsdaten'!B:B,A2410,'DV-Bewegungsdaten'!E:E),5)</f>
        <v>0</v>
      </c>
      <c r="X2410" s="444"/>
      <c r="Y2410" s="444"/>
      <c r="AK2410" s="305"/>
    </row>
    <row r="2411" spans="1:37" ht="15" customHeight="1" x14ac:dyDescent="0.25">
      <c r="A2411" s="103" t="s">
        <v>4416</v>
      </c>
      <c r="B2411" s="101" t="s">
        <v>2068</v>
      </c>
      <c r="C2411" s="101" t="s">
        <v>3993</v>
      </c>
      <c r="D2411" s="101" t="s">
        <v>4242</v>
      </c>
      <c r="E2411" s="101" t="s">
        <v>4040</v>
      </c>
      <c r="F2411" s="102">
        <v>13.92</v>
      </c>
      <c r="G2411" s="102">
        <v>14.12</v>
      </c>
      <c r="H2411" s="102">
        <v>11.14</v>
      </c>
      <c r="I2411" s="102"/>
      <c r="J2411" s="445"/>
      <c r="K2411" s="258">
        <f>ROUND(SUMIF('VGT-Bewegungsdaten'!B:B,A2411,'VGT-Bewegungsdaten'!D:D),3)</f>
        <v>0</v>
      </c>
      <c r="L2411" s="259">
        <f>ROUND(SUMIF('VGT-Bewegungsdaten'!B:B,$A2411,'VGT-Bewegungsdaten'!E:E),5)</f>
        <v>0</v>
      </c>
      <c r="N2411" s="298" t="s">
        <v>4918</v>
      </c>
      <c r="O2411" s="298" t="s">
        <v>4925</v>
      </c>
      <c r="P2411" s="261">
        <f>ROUND(SUMIF('AV-Bewegungsdaten'!B:B,A2411,'AV-Bewegungsdaten'!D:D),3)</f>
        <v>0</v>
      </c>
      <c r="Q2411" s="259">
        <f>ROUND(SUMIF('AV-Bewegungsdaten'!B:B,$A2411,'AV-Bewegungsdaten'!E:E),5)</f>
        <v>0</v>
      </c>
      <c r="S2411" s="444"/>
      <c r="T2411" s="444"/>
      <c r="U2411" s="261">
        <f>ROUND(SUMIF('DV-Bewegungsdaten'!B:B,A2411,'DV-Bewegungsdaten'!D:D),3)</f>
        <v>0</v>
      </c>
      <c r="V2411" s="259">
        <f>ROUND(SUMIF('DV-Bewegungsdaten'!B:B,A2411,'DV-Bewegungsdaten'!E:E),5)</f>
        <v>0</v>
      </c>
      <c r="X2411" s="444"/>
      <c r="Y2411" s="444"/>
      <c r="AK2411" s="305"/>
    </row>
    <row r="2412" spans="1:37" ht="15" customHeight="1" x14ac:dyDescent="0.25">
      <c r="A2412" s="103" t="s">
        <v>2301</v>
      </c>
      <c r="B2412" s="101" t="s">
        <v>2068</v>
      </c>
      <c r="C2412" s="101" t="s">
        <v>3993</v>
      </c>
      <c r="D2412" s="101" t="s">
        <v>2482</v>
      </c>
      <c r="E2412" s="101" t="s">
        <v>2443</v>
      </c>
      <c r="F2412" s="102">
        <v>10.51</v>
      </c>
      <c r="G2412" s="102">
        <v>10.709999999999999</v>
      </c>
      <c r="H2412" s="102">
        <v>8.41</v>
      </c>
      <c r="I2412" s="102"/>
      <c r="J2412" s="445"/>
      <c r="K2412" s="258">
        <f>ROUND(SUMIF('VGT-Bewegungsdaten'!B:B,A2412,'VGT-Bewegungsdaten'!D:D),3)</f>
        <v>0</v>
      </c>
      <c r="L2412" s="259">
        <f>ROUND(SUMIF('VGT-Bewegungsdaten'!B:B,$A2412,'VGT-Bewegungsdaten'!E:E),5)</f>
        <v>0</v>
      </c>
      <c r="N2412" s="298" t="s">
        <v>4918</v>
      </c>
      <c r="O2412" s="298" t="s">
        <v>4925</v>
      </c>
      <c r="P2412" s="261">
        <f>ROUND(SUMIF('AV-Bewegungsdaten'!B:B,A2412,'AV-Bewegungsdaten'!D:D),3)</f>
        <v>0</v>
      </c>
      <c r="Q2412" s="259">
        <f>ROUND(SUMIF('AV-Bewegungsdaten'!B:B,$A2412,'AV-Bewegungsdaten'!E:E),5)</f>
        <v>0</v>
      </c>
      <c r="S2412" s="444"/>
      <c r="T2412" s="444"/>
      <c r="U2412" s="261">
        <f>ROUND(SUMIF('DV-Bewegungsdaten'!B:B,A2412,'DV-Bewegungsdaten'!D:D),3)</f>
        <v>0</v>
      </c>
      <c r="V2412" s="259">
        <f>ROUND(SUMIF('DV-Bewegungsdaten'!B:B,A2412,'DV-Bewegungsdaten'!E:E),5)</f>
        <v>0</v>
      </c>
      <c r="X2412" s="444"/>
      <c r="Y2412" s="444"/>
      <c r="AK2412" s="305"/>
    </row>
    <row r="2413" spans="1:37" ht="15" customHeight="1" x14ac:dyDescent="0.25">
      <c r="A2413" s="103" t="s">
        <v>2302</v>
      </c>
      <c r="B2413" s="101" t="s">
        <v>2068</v>
      </c>
      <c r="C2413" s="101" t="s">
        <v>3993</v>
      </c>
      <c r="D2413" s="101" t="s">
        <v>2484</v>
      </c>
      <c r="E2413" s="101" t="s">
        <v>2446</v>
      </c>
      <c r="F2413" s="102">
        <v>12.51</v>
      </c>
      <c r="G2413" s="102">
        <v>12.709999999999999</v>
      </c>
      <c r="H2413" s="102">
        <v>10.01</v>
      </c>
      <c r="I2413" s="102"/>
      <c r="J2413" s="445"/>
      <c r="K2413" s="258">
        <f>ROUND(SUMIF('VGT-Bewegungsdaten'!B:B,A2413,'VGT-Bewegungsdaten'!D:D),3)</f>
        <v>0</v>
      </c>
      <c r="L2413" s="259">
        <f>ROUND(SUMIF('VGT-Bewegungsdaten'!B:B,$A2413,'VGT-Bewegungsdaten'!E:E),5)</f>
        <v>0</v>
      </c>
      <c r="N2413" s="298" t="s">
        <v>4918</v>
      </c>
      <c r="O2413" s="298" t="s">
        <v>4925</v>
      </c>
      <c r="P2413" s="261">
        <f>ROUND(SUMIF('AV-Bewegungsdaten'!B:B,A2413,'AV-Bewegungsdaten'!D:D),3)</f>
        <v>0</v>
      </c>
      <c r="Q2413" s="259">
        <f>ROUND(SUMIF('AV-Bewegungsdaten'!B:B,$A2413,'AV-Bewegungsdaten'!E:E),5)</f>
        <v>0</v>
      </c>
      <c r="S2413" s="444"/>
      <c r="T2413" s="444"/>
      <c r="U2413" s="261">
        <f>ROUND(SUMIF('DV-Bewegungsdaten'!B:B,A2413,'DV-Bewegungsdaten'!D:D),3)</f>
        <v>0</v>
      </c>
      <c r="V2413" s="259">
        <f>ROUND(SUMIF('DV-Bewegungsdaten'!B:B,A2413,'DV-Bewegungsdaten'!E:E),5)</f>
        <v>0</v>
      </c>
      <c r="X2413" s="444"/>
      <c r="Y2413" s="444"/>
      <c r="AK2413" s="305"/>
    </row>
    <row r="2414" spans="1:37" ht="15" customHeight="1" x14ac:dyDescent="0.25">
      <c r="A2414" s="103" t="s">
        <v>2108</v>
      </c>
      <c r="B2414" s="101" t="s">
        <v>2068</v>
      </c>
      <c r="C2414" s="101" t="s">
        <v>3993</v>
      </c>
      <c r="D2414" s="101" t="s">
        <v>565</v>
      </c>
      <c r="E2414" s="101" t="s">
        <v>1536</v>
      </c>
      <c r="F2414" s="102">
        <v>13.51</v>
      </c>
      <c r="G2414" s="102">
        <v>13.709999999999999</v>
      </c>
      <c r="H2414" s="102">
        <v>10.81</v>
      </c>
      <c r="I2414" s="102"/>
      <c r="J2414" s="445"/>
      <c r="K2414" s="258">
        <f>ROUND(SUMIF('VGT-Bewegungsdaten'!B:B,A2414,'VGT-Bewegungsdaten'!D:D),3)</f>
        <v>0</v>
      </c>
      <c r="L2414" s="259">
        <f>ROUND(SUMIF('VGT-Bewegungsdaten'!B:B,$A2414,'VGT-Bewegungsdaten'!E:E),5)</f>
        <v>0</v>
      </c>
      <c r="N2414" s="298" t="s">
        <v>4918</v>
      </c>
      <c r="O2414" s="298" t="s">
        <v>4925</v>
      </c>
      <c r="P2414" s="261">
        <f>ROUND(SUMIF('AV-Bewegungsdaten'!B:B,A2414,'AV-Bewegungsdaten'!D:D),3)</f>
        <v>0</v>
      </c>
      <c r="Q2414" s="259">
        <f>ROUND(SUMIF('AV-Bewegungsdaten'!B:B,$A2414,'AV-Bewegungsdaten'!E:E),5)</f>
        <v>0</v>
      </c>
      <c r="S2414" s="444"/>
      <c r="T2414" s="444"/>
      <c r="U2414" s="261">
        <f>ROUND(SUMIF('DV-Bewegungsdaten'!B:B,A2414,'DV-Bewegungsdaten'!D:D),3)</f>
        <v>0</v>
      </c>
      <c r="V2414" s="259">
        <f>ROUND(SUMIF('DV-Bewegungsdaten'!B:B,A2414,'DV-Bewegungsdaten'!E:E),5)</f>
        <v>0</v>
      </c>
      <c r="X2414" s="444"/>
      <c r="Y2414" s="444"/>
      <c r="AK2414" s="305"/>
    </row>
    <row r="2415" spans="1:37" ht="15" customHeight="1" x14ac:dyDescent="0.25">
      <c r="A2415" s="103" t="s">
        <v>2910</v>
      </c>
      <c r="B2415" s="101" t="s">
        <v>2068</v>
      </c>
      <c r="C2415" s="101" t="s">
        <v>3993</v>
      </c>
      <c r="D2415" s="101" t="s">
        <v>2739</v>
      </c>
      <c r="E2415" s="101" t="s">
        <v>2536</v>
      </c>
      <c r="F2415" s="102">
        <v>13.48</v>
      </c>
      <c r="G2415" s="102">
        <v>13.68</v>
      </c>
      <c r="H2415" s="102">
        <v>10.78</v>
      </c>
      <c r="I2415" s="102"/>
      <c r="J2415" s="445"/>
      <c r="K2415" s="258">
        <f>ROUND(SUMIF('VGT-Bewegungsdaten'!B:B,A2415,'VGT-Bewegungsdaten'!D:D),3)</f>
        <v>0</v>
      </c>
      <c r="L2415" s="259">
        <f>ROUND(SUMIF('VGT-Bewegungsdaten'!B:B,$A2415,'VGT-Bewegungsdaten'!E:E),5)</f>
        <v>0</v>
      </c>
      <c r="N2415" s="298" t="s">
        <v>4918</v>
      </c>
      <c r="O2415" s="298" t="s">
        <v>4925</v>
      </c>
      <c r="P2415" s="261">
        <f>ROUND(SUMIF('AV-Bewegungsdaten'!B:B,A2415,'AV-Bewegungsdaten'!D:D),3)</f>
        <v>0</v>
      </c>
      <c r="Q2415" s="259">
        <f>ROUND(SUMIF('AV-Bewegungsdaten'!B:B,$A2415,'AV-Bewegungsdaten'!E:E),5)</f>
        <v>0</v>
      </c>
      <c r="S2415" s="444"/>
      <c r="T2415" s="444"/>
      <c r="U2415" s="261">
        <f>ROUND(SUMIF('DV-Bewegungsdaten'!B:B,A2415,'DV-Bewegungsdaten'!D:D),3)</f>
        <v>0</v>
      </c>
      <c r="V2415" s="259">
        <f>ROUND(SUMIF('DV-Bewegungsdaten'!B:B,A2415,'DV-Bewegungsdaten'!E:E),5)</f>
        <v>0</v>
      </c>
      <c r="X2415" s="444"/>
      <c r="Y2415" s="444"/>
      <c r="AK2415" s="305"/>
    </row>
    <row r="2416" spans="1:37" ht="15" customHeight="1" x14ac:dyDescent="0.25">
      <c r="A2416" s="103" t="s">
        <v>3653</v>
      </c>
      <c r="B2416" s="101" t="s">
        <v>2068</v>
      </c>
      <c r="C2416" s="101" t="s">
        <v>3993</v>
      </c>
      <c r="D2416" s="101" t="s">
        <v>3482</v>
      </c>
      <c r="E2416" s="101" t="s">
        <v>3279</v>
      </c>
      <c r="F2416" s="102">
        <v>13.45</v>
      </c>
      <c r="G2416" s="102">
        <v>13.649999999999999</v>
      </c>
      <c r="H2416" s="102">
        <v>10.76</v>
      </c>
      <c r="I2416" s="102"/>
      <c r="J2416" s="445"/>
      <c r="K2416" s="258">
        <f>ROUND(SUMIF('VGT-Bewegungsdaten'!B:B,A2416,'VGT-Bewegungsdaten'!D:D),3)</f>
        <v>0</v>
      </c>
      <c r="L2416" s="259">
        <f>ROUND(SUMIF('VGT-Bewegungsdaten'!B:B,$A2416,'VGT-Bewegungsdaten'!E:E),5)</f>
        <v>0</v>
      </c>
      <c r="N2416" s="298" t="s">
        <v>4918</v>
      </c>
      <c r="O2416" s="298" t="s">
        <v>4925</v>
      </c>
      <c r="P2416" s="261">
        <f>ROUND(SUMIF('AV-Bewegungsdaten'!B:B,A2416,'AV-Bewegungsdaten'!D:D),3)</f>
        <v>0</v>
      </c>
      <c r="Q2416" s="259">
        <f>ROUND(SUMIF('AV-Bewegungsdaten'!B:B,$A2416,'AV-Bewegungsdaten'!E:E),5)</f>
        <v>0</v>
      </c>
      <c r="S2416" s="444"/>
      <c r="T2416" s="444"/>
      <c r="U2416" s="261">
        <f>ROUND(SUMIF('DV-Bewegungsdaten'!B:B,A2416,'DV-Bewegungsdaten'!D:D),3)</f>
        <v>0</v>
      </c>
      <c r="V2416" s="259">
        <f>ROUND(SUMIF('DV-Bewegungsdaten'!B:B,A2416,'DV-Bewegungsdaten'!E:E),5)</f>
        <v>0</v>
      </c>
      <c r="X2416" s="444"/>
      <c r="Y2416" s="444"/>
      <c r="AK2416" s="305"/>
    </row>
    <row r="2417" spans="1:37" ht="15" customHeight="1" x14ac:dyDescent="0.25">
      <c r="A2417" s="103" t="s">
        <v>4417</v>
      </c>
      <c r="B2417" s="101" t="s">
        <v>2068</v>
      </c>
      <c r="C2417" s="101" t="s">
        <v>3993</v>
      </c>
      <c r="D2417" s="101" t="s">
        <v>4244</v>
      </c>
      <c r="E2417" s="101" t="s">
        <v>4040</v>
      </c>
      <c r="F2417" s="102">
        <v>13.42</v>
      </c>
      <c r="G2417" s="102">
        <v>13.62</v>
      </c>
      <c r="H2417" s="102">
        <v>10.74</v>
      </c>
      <c r="I2417" s="102"/>
      <c r="J2417" s="445"/>
      <c r="K2417" s="258">
        <f>ROUND(SUMIF('VGT-Bewegungsdaten'!B:B,A2417,'VGT-Bewegungsdaten'!D:D),3)</f>
        <v>0</v>
      </c>
      <c r="L2417" s="259">
        <f>ROUND(SUMIF('VGT-Bewegungsdaten'!B:B,$A2417,'VGT-Bewegungsdaten'!E:E),5)</f>
        <v>0</v>
      </c>
      <c r="N2417" s="298" t="s">
        <v>4918</v>
      </c>
      <c r="O2417" s="298" t="s">
        <v>4925</v>
      </c>
      <c r="P2417" s="261">
        <f>ROUND(SUMIF('AV-Bewegungsdaten'!B:B,A2417,'AV-Bewegungsdaten'!D:D),3)</f>
        <v>0</v>
      </c>
      <c r="Q2417" s="259">
        <f>ROUND(SUMIF('AV-Bewegungsdaten'!B:B,$A2417,'AV-Bewegungsdaten'!E:E),5)</f>
        <v>0</v>
      </c>
      <c r="S2417" s="444"/>
      <c r="T2417" s="444"/>
      <c r="U2417" s="261">
        <f>ROUND(SUMIF('DV-Bewegungsdaten'!B:B,A2417,'DV-Bewegungsdaten'!D:D),3)</f>
        <v>0</v>
      </c>
      <c r="V2417" s="259">
        <f>ROUND(SUMIF('DV-Bewegungsdaten'!B:B,A2417,'DV-Bewegungsdaten'!E:E),5)</f>
        <v>0</v>
      </c>
      <c r="X2417" s="444"/>
      <c r="Y2417" s="444"/>
      <c r="AK2417" s="305"/>
    </row>
    <row r="2418" spans="1:37" ht="15" customHeight="1" x14ac:dyDescent="0.25">
      <c r="A2418" s="103" t="s">
        <v>2303</v>
      </c>
      <c r="B2418" s="101" t="s">
        <v>2068</v>
      </c>
      <c r="C2418" s="101" t="s">
        <v>3993</v>
      </c>
      <c r="D2418" s="101" t="s">
        <v>2486</v>
      </c>
      <c r="E2418" s="101" t="s">
        <v>2443</v>
      </c>
      <c r="F2418" s="102">
        <v>14.51</v>
      </c>
      <c r="G2418" s="102">
        <v>14.709999999999999</v>
      </c>
      <c r="H2418" s="102">
        <v>11.61</v>
      </c>
      <c r="I2418" s="102"/>
      <c r="J2418" s="445"/>
      <c r="K2418" s="258">
        <f>ROUND(SUMIF('VGT-Bewegungsdaten'!B:B,A2418,'VGT-Bewegungsdaten'!D:D),3)</f>
        <v>0</v>
      </c>
      <c r="L2418" s="259">
        <f>ROUND(SUMIF('VGT-Bewegungsdaten'!B:B,$A2418,'VGT-Bewegungsdaten'!E:E),5)</f>
        <v>0</v>
      </c>
      <c r="N2418" s="298" t="s">
        <v>4918</v>
      </c>
      <c r="O2418" s="298" t="s">
        <v>4925</v>
      </c>
      <c r="P2418" s="261">
        <f>ROUND(SUMIF('AV-Bewegungsdaten'!B:B,A2418,'AV-Bewegungsdaten'!D:D),3)</f>
        <v>0</v>
      </c>
      <c r="Q2418" s="259">
        <f>ROUND(SUMIF('AV-Bewegungsdaten'!B:B,$A2418,'AV-Bewegungsdaten'!E:E),5)</f>
        <v>0</v>
      </c>
      <c r="S2418" s="444"/>
      <c r="T2418" s="444"/>
      <c r="U2418" s="261">
        <f>ROUND(SUMIF('DV-Bewegungsdaten'!B:B,A2418,'DV-Bewegungsdaten'!D:D),3)</f>
        <v>0</v>
      </c>
      <c r="V2418" s="259">
        <f>ROUND(SUMIF('DV-Bewegungsdaten'!B:B,A2418,'DV-Bewegungsdaten'!E:E),5)</f>
        <v>0</v>
      </c>
      <c r="X2418" s="444"/>
      <c r="Y2418" s="444"/>
      <c r="AK2418" s="305"/>
    </row>
    <row r="2419" spans="1:37" ht="15" customHeight="1" x14ac:dyDescent="0.25">
      <c r="A2419" s="103" t="s">
        <v>2304</v>
      </c>
      <c r="B2419" s="101" t="s">
        <v>2068</v>
      </c>
      <c r="C2419" s="101" t="s">
        <v>3993</v>
      </c>
      <c r="D2419" s="101" t="s">
        <v>2488</v>
      </c>
      <c r="E2419" s="101" t="s">
        <v>2446</v>
      </c>
      <c r="F2419" s="102">
        <v>16.509999999999998</v>
      </c>
      <c r="G2419" s="102">
        <v>16.709999999999997</v>
      </c>
      <c r="H2419" s="102">
        <v>13.21</v>
      </c>
      <c r="I2419" s="102"/>
      <c r="J2419" s="445"/>
      <c r="K2419" s="258">
        <f>ROUND(SUMIF('VGT-Bewegungsdaten'!B:B,A2419,'VGT-Bewegungsdaten'!D:D),3)</f>
        <v>0</v>
      </c>
      <c r="L2419" s="259">
        <f>ROUND(SUMIF('VGT-Bewegungsdaten'!B:B,$A2419,'VGT-Bewegungsdaten'!E:E),5)</f>
        <v>0</v>
      </c>
      <c r="N2419" s="298" t="s">
        <v>4918</v>
      </c>
      <c r="O2419" s="298" t="s">
        <v>4925</v>
      </c>
      <c r="P2419" s="261">
        <f>ROUND(SUMIF('AV-Bewegungsdaten'!B:B,A2419,'AV-Bewegungsdaten'!D:D),3)</f>
        <v>0</v>
      </c>
      <c r="Q2419" s="259">
        <f>ROUND(SUMIF('AV-Bewegungsdaten'!B:B,$A2419,'AV-Bewegungsdaten'!E:E),5)</f>
        <v>0</v>
      </c>
      <c r="S2419" s="444"/>
      <c r="T2419" s="444"/>
      <c r="U2419" s="261">
        <f>ROUND(SUMIF('DV-Bewegungsdaten'!B:B,A2419,'DV-Bewegungsdaten'!D:D),3)</f>
        <v>0</v>
      </c>
      <c r="V2419" s="259">
        <f>ROUND(SUMIF('DV-Bewegungsdaten'!B:B,A2419,'DV-Bewegungsdaten'!E:E),5)</f>
        <v>0</v>
      </c>
      <c r="X2419" s="444"/>
      <c r="Y2419" s="444"/>
      <c r="AK2419" s="305"/>
    </row>
    <row r="2420" spans="1:37" ht="15" customHeight="1" x14ac:dyDescent="0.25">
      <c r="A2420" s="103" t="s">
        <v>2109</v>
      </c>
      <c r="B2420" s="101" t="s">
        <v>2068</v>
      </c>
      <c r="C2420" s="101" t="s">
        <v>3993</v>
      </c>
      <c r="D2420" s="101" t="s">
        <v>567</v>
      </c>
      <c r="E2420" s="101" t="s">
        <v>1536</v>
      </c>
      <c r="F2420" s="102">
        <v>17.509999999999998</v>
      </c>
      <c r="G2420" s="102">
        <v>17.709999999999997</v>
      </c>
      <c r="H2420" s="102">
        <v>14.01</v>
      </c>
      <c r="I2420" s="102"/>
      <c r="J2420" s="445"/>
      <c r="K2420" s="258">
        <f>ROUND(SUMIF('VGT-Bewegungsdaten'!B:B,A2420,'VGT-Bewegungsdaten'!D:D),3)</f>
        <v>0</v>
      </c>
      <c r="L2420" s="259">
        <f>ROUND(SUMIF('VGT-Bewegungsdaten'!B:B,$A2420,'VGT-Bewegungsdaten'!E:E),5)</f>
        <v>0</v>
      </c>
      <c r="N2420" s="298" t="s">
        <v>4918</v>
      </c>
      <c r="O2420" s="298" t="s">
        <v>4925</v>
      </c>
      <c r="P2420" s="261">
        <f>ROUND(SUMIF('AV-Bewegungsdaten'!B:B,A2420,'AV-Bewegungsdaten'!D:D),3)</f>
        <v>0</v>
      </c>
      <c r="Q2420" s="259">
        <f>ROUND(SUMIF('AV-Bewegungsdaten'!B:B,$A2420,'AV-Bewegungsdaten'!E:E),5)</f>
        <v>0</v>
      </c>
      <c r="S2420" s="444"/>
      <c r="T2420" s="444"/>
      <c r="U2420" s="261">
        <f>ROUND(SUMIF('DV-Bewegungsdaten'!B:B,A2420,'DV-Bewegungsdaten'!D:D),3)</f>
        <v>0</v>
      </c>
      <c r="V2420" s="259">
        <f>ROUND(SUMIF('DV-Bewegungsdaten'!B:B,A2420,'DV-Bewegungsdaten'!E:E),5)</f>
        <v>0</v>
      </c>
      <c r="X2420" s="444"/>
      <c r="Y2420" s="444"/>
      <c r="AK2420" s="305"/>
    </row>
    <row r="2421" spans="1:37" ht="15" customHeight="1" x14ac:dyDescent="0.25">
      <c r="A2421" s="103" t="s">
        <v>2911</v>
      </c>
      <c r="B2421" s="101" t="s">
        <v>2068</v>
      </c>
      <c r="C2421" s="101" t="s">
        <v>3993</v>
      </c>
      <c r="D2421" s="101" t="s">
        <v>2741</v>
      </c>
      <c r="E2421" s="101" t="s">
        <v>2536</v>
      </c>
      <c r="F2421" s="102">
        <v>17.48</v>
      </c>
      <c r="G2421" s="102">
        <v>17.68</v>
      </c>
      <c r="H2421" s="102">
        <v>13.98</v>
      </c>
      <c r="I2421" s="102"/>
      <c r="J2421" s="445"/>
      <c r="K2421" s="258">
        <f>ROUND(SUMIF('VGT-Bewegungsdaten'!B:B,A2421,'VGT-Bewegungsdaten'!D:D),3)</f>
        <v>0</v>
      </c>
      <c r="L2421" s="259">
        <f>ROUND(SUMIF('VGT-Bewegungsdaten'!B:B,$A2421,'VGT-Bewegungsdaten'!E:E),5)</f>
        <v>0</v>
      </c>
      <c r="N2421" s="298" t="s">
        <v>4918</v>
      </c>
      <c r="O2421" s="298" t="s">
        <v>4925</v>
      </c>
      <c r="P2421" s="261">
        <f>ROUND(SUMIF('AV-Bewegungsdaten'!B:B,A2421,'AV-Bewegungsdaten'!D:D),3)</f>
        <v>0</v>
      </c>
      <c r="Q2421" s="259">
        <f>ROUND(SUMIF('AV-Bewegungsdaten'!B:B,$A2421,'AV-Bewegungsdaten'!E:E),5)</f>
        <v>0</v>
      </c>
      <c r="S2421" s="444"/>
      <c r="T2421" s="444"/>
      <c r="U2421" s="261">
        <f>ROUND(SUMIF('DV-Bewegungsdaten'!B:B,A2421,'DV-Bewegungsdaten'!D:D),3)</f>
        <v>0</v>
      </c>
      <c r="V2421" s="259">
        <f>ROUND(SUMIF('DV-Bewegungsdaten'!B:B,A2421,'DV-Bewegungsdaten'!E:E),5)</f>
        <v>0</v>
      </c>
      <c r="X2421" s="444"/>
      <c r="Y2421" s="444"/>
      <c r="AK2421" s="305"/>
    </row>
    <row r="2422" spans="1:37" ht="15" customHeight="1" x14ac:dyDescent="0.25">
      <c r="A2422" s="103" t="s">
        <v>3654</v>
      </c>
      <c r="B2422" s="101" t="s">
        <v>2068</v>
      </c>
      <c r="C2422" s="101" t="s">
        <v>3993</v>
      </c>
      <c r="D2422" s="101" t="s">
        <v>3484</v>
      </c>
      <c r="E2422" s="101" t="s">
        <v>3279</v>
      </c>
      <c r="F2422" s="102">
        <v>17.45</v>
      </c>
      <c r="G2422" s="102">
        <v>17.649999999999999</v>
      </c>
      <c r="H2422" s="102">
        <v>13.96</v>
      </c>
      <c r="I2422" s="102"/>
      <c r="J2422" s="445"/>
      <c r="K2422" s="258">
        <f>ROUND(SUMIF('VGT-Bewegungsdaten'!B:B,A2422,'VGT-Bewegungsdaten'!D:D),3)</f>
        <v>0</v>
      </c>
      <c r="L2422" s="259">
        <f>ROUND(SUMIF('VGT-Bewegungsdaten'!B:B,$A2422,'VGT-Bewegungsdaten'!E:E),5)</f>
        <v>0</v>
      </c>
      <c r="N2422" s="298" t="s">
        <v>4918</v>
      </c>
      <c r="O2422" s="298" t="s">
        <v>4925</v>
      </c>
      <c r="P2422" s="261">
        <f>ROUND(SUMIF('AV-Bewegungsdaten'!B:B,A2422,'AV-Bewegungsdaten'!D:D),3)</f>
        <v>0</v>
      </c>
      <c r="Q2422" s="259">
        <f>ROUND(SUMIF('AV-Bewegungsdaten'!B:B,$A2422,'AV-Bewegungsdaten'!E:E),5)</f>
        <v>0</v>
      </c>
      <c r="S2422" s="444"/>
      <c r="T2422" s="444"/>
      <c r="U2422" s="261">
        <f>ROUND(SUMIF('DV-Bewegungsdaten'!B:B,A2422,'DV-Bewegungsdaten'!D:D),3)</f>
        <v>0</v>
      </c>
      <c r="V2422" s="259">
        <f>ROUND(SUMIF('DV-Bewegungsdaten'!B:B,A2422,'DV-Bewegungsdaten'!E:E),5)</f>
        <v>0</v>
      </c>
      <c r="X2422" s="444"/>
      <c r="Y2422" s="444"/>
      <c r="AK2422" s="305"/>
    </row>
    <row r="2423" spans="1:37" ht="15" customHeight="1" x14ac:dyDescent="0.25">
      <c r="A2423" s="103" t="s">
        <v>4418</v>
      </c>
      <c r="B2423" s="101" t="s">
        <v>2068</v>
      </c>
      <c r="C2423" s="101" t="s">
        <v>3993</v>
      </c>
      <c r="D2423" s="101" t="s">
        <v>4246</v>
      </c>
      <c r="E2423" s="101" t="s">
        <v>4040</v>
      </c>
      <c r="F2423" s="102">
        <v>17.420000000000002</v>
      </c>
      <c r="G2423" s="102">
        <v>17.62</v>
      </c>
      <c r="H2423" s="102">
        <v>13.94</v>
      </c>
      <c r="I2423" s="102"/>
      <c r="J2423" s="445"/>
      <c r="K2423" s="258">
        <f>ROUND(SUMIF('VGT-Bewegungsdaten'!B:B,A2423,'VGT-Bewegungsdaten'!D:D),3)</f>
        <v>0</v>
      </c>
      <c r="L2423" s="259">
        <f>ROUND(SUMIF('VGT-Bewegungsdaten'!B:B,$A2423,'VGT-Bewegungsdaten'!E:E),5)</f>
        <v>0</v>
      </c>
      <c r="N2423" s="298" t="s">
        <v>4918</v>
      </c>
      <c r="O2423" s="298" t="s">
        <v>4925</v>
      </c>
      <c r="P2423" s="261">
        <f>ROUND(SUMIF('AV-Bewegungsdaten'!B:B,A2423,'AV-Bewegungsdaten'!D:D),3)</f>
        <v>0</v>
      </c>
      <c r="Q2423" s="259">
        <f>ROUND(SUMIF('AV-Bewegungsdaten'!B:B,$A2423,'AV-Bewegungsdaten'!E:E),5)</f>
        <v>0</v>
      </c>
      <c r="S2423" s="444"/>
      <c r="T2423" s="444"/>
      <c r="U2423" s="261">
        <f>ROUND(SUMIF('DV-Bewegungsdaten'!B:B,A2423,'DV-Bewegungsdaten'!D:D),3)</f>
        <v>0</v>
      </c>
      <c r="V2423" s="259">
        <f>ROUND(SUMIF('DV-Bewegungsdaten'!B:B,A2423,'DV-Bewegungsdaten'!E:E),5)</f>
        <v>0</v>
      </c>
      <c r="X2423" s="444"/>
      <c r="Y2423" s="444"/>
      <c r="AK2423" s="305"/>
    </row>
    <row r="2424" spans="1:37" ht="15" customHeight="1" x14ac:dyDescent="0.25">
      <c r="A2424" s="103" t="s">
        <v>6798</v>
      </c>
      <c r="B2424" s="101" t="s">
        <v>2068</v>
      </c>
      <c r="C2424" s="101" t="s">
        <v>3993</v>
      </c>
      <c r="D2424" s="101" t="s">
        <v>5272</v>
      </c>
      <c r="E2424" s="101" t="s">
        <v>4983</v>
      </c>
      <c r="F2424" s="102">
        <v>17.39</v>
      </c>
      <c r="G2424" s="102">
        <v>17.59</v>
      </c>
      <c r="H2424" s="102">
        <v>13.91</v>
      </c>
      <c r="I2424" s="102"/>
      <c r="J2424" s="445"/>
      <c r="K2424" s="258">
        <f>ROUND(SUMIF('VGT-Bewegungsdaten'!B:B,A2424,'VGT-Bewegungsdaten'!D:D),3)</f>
        <v>0</v>
      </c>
      <c r="L2424" s="259">
        <f>ROUND(SUMIF('VGT-Bewegungsdaten'!B:B,$A2424,'VGT-Bewegungsdaten'!E:E),5)</f>
        <v>0</v>
      </c>
      <c r="N2424" s="298" t="s">
        <v>4918</v>
      </c>
      <c r="O2424" s="298" t="s">
        <v>4925</v>
      </c>
      <c r="P2424" s="261">
        <f>ROUND(SUMIF('AV-Bewegungsdaten'!B:B,A2424,'AV-Bewegungsdaten'!D:D),3)</f>
        <v>0</v>
      </c>
      <c r="Q2424" s="259">
        <f>ROUND(SUMIF('AV-Bewegungsdaten'!B:B,$A2424,'AV-Bewegungsdaten'!E:E),5)</f>
        <v>0</v>
      </c>
      <c r="S2424" s="444"/>
      <c r="T2424" s="444"/>
      <c r="U2424" s="261">
        <f>ROUND(SUMIF('DV-Bewegungsdaten'!B:B,A2424,'DV-Bewegungsdaten'!D:D),3)</f>
        <v>0</v>
      </c>
      <c r="V2424" s="259">
        <f>ROUND(SUMIF('DV-Bewegungsdaten'!B:B,A2424,'DV-Bewegungsdaten'!E:E),5)</f>
        <v>0</v>
      </c>
      <c r="X2424" s="444"/>
      <c r="Y2424" s="444"/>
      <c r="AK2424" s="305"/>
    </row>
    <row r="2425" spans="1:37" ht="15" customHeight="1" x14ac:dyDescent="0.25">
      <c r="A2425" s="103" t="s">
        <v>7123</v>
      </c>
      <c r="B2425" s="101" t="s">
        <v>2068</v>
      </c>
      <c r="C2425" s="101" t="s">
        <v>3993</v>
      </c>
      <c r="D2425" s="101" t="s">
        <v>7124</v>
      </c>
      <c r="E2425" s="101" t="s">
        <v>6961</v>
      </c>
      <c r="F2425" s="102">
        <v>17.2</v>
      </c>
      <c r="G2425" s="102">
        <v>17.399999999999999</v>
      </c>
      <c r="H2425" s="102">
        <v>13.76</v>
      </c>
      <c r="I2425" s="102"/>
      <c r="J2425" s="445"/>
      <c r="K2425" s="258">
        <f>ROUND(SUMIF('VGT-Bewegungsdaten'!B:B,A2425,'VGT-Bewegungsdaten'!D:D),3)</f>
        <v>0</v>
      </c>
      <c r="L2425" s="259">
        <f>ROUND(SUMIF('VGT-Bewegungsdaten'!B:B,$A2425,'VGT-Bewegungsdaten'!E:E),5)</f>
        <v>0</v>
      </c>
      <c r="N2425" s="298" t="s">
        <v>4918</v>
      </c>
      <c r="O2425" s="298" t="s">
        <v>4925</v>
      </c>
      <c r="P2425" s="261">
        <f>ROUND(SUMIF('AV-Bewegungsdaten'!B:B,A2425,'AV-Bewegungsdaten'!D:D),3)</f>
        <v>0</v>
      </c>
      <c r="Q2425" s="259">
        <f>ROUND(SUMIF('AV-Bewegungsdaten'!B:B,$A2425,'AV-Bewegungsdaten'!E:E),5)</f>
        <v>0</v>
      </c>
      <c r="S2425" s="444"/>
      <c r="T2425" s="444"/>
      <c r="U2425" s="261">
        <f>ROUND(SUMIF('DV-Bewegungsdaten'!B:B,A2425,'DV-Bewegungsdaten'!D:D),3)</f>
        <v>0</v>
      </c>
      <c r="V2425" s="259">
        <f>ROUND(SUMIF('DV-Bewegungsdaten'!B:B,A2425,'DV-Bewegungsdaten'!E:E),5)</f>
        <v>0</v>
      </c>
      <c r="X2425" s="444"/>
      <c r="Y2425" s="444"/>
      <c r="AK2425" s="305"/>
    </row>
    <row r="2426" spans="1:37" ht="15" customHeight="1" x14ac:dyDescent="0.25">
      <c r="A2426" s="103" t="s">
        <v>2305</v>
      </c>
      <c r="B2426" s="101" t="s">
        <v>2068</v>
      </c>
      <c r="C2426" s="101" t="s">
        <v>3993</v>
      </c>
      <c r="D2426" s="101" t="s">
        <v>2490</v>
      </c>
      <c r="E2426" s="101" t="s">
        <v>2443</v>
      </c>
      <c r="F2426" s="102">
        <v>13.01</v>
      </c>
      <c r="G2426" s="102">
        <v>13.209999999999999</v>
      </c>
      <c r="H2426" s="102">
        <v>10.41</v>
      </c>
      <c r="I2426" s="102"/>
      <c r="J2426" s="445"/>
      <c r="K2426" s="258">
        <f>ROUND(SUMIF('VGT-Bewegungsdaten'!B:B,A2426,'VGT-Bewegungsdaten'!D:D),3)</f>
        <v>0</v>
      </c>
      <c r="L2426" s="259">
        <f>ROUND(SUMIF('VGT-Bewegungsdaten'!B:B,$A2426,'VGT-Bewegungsdaten'!E:E),5)</f>
        <v>0</v>
      </c>
      <c r="N2426" s="298" t="s">
        <v>4918</v>
      </c>
      <c r="O2426" s="298" t="s">
        <v>4925</v>
      </c>
      <c r="P2426" s="261">
        <f>ROUND(SUMIF('AV-Bewegungsdaten'!B:B,A2426,'AV-Bewegungsdaten'!D:D),3)</f>
        <v>0</v>
      </c>
      <c r="Q2426" s="259">
        <f>ROUND(SUMIF('AV-Bewegungsdaten'!B:B,$A2426,'AV-Bewegungsdaten'!E:E),5)</f>
        <v>0</v>
      </c>
      <c r="S2426" s="444"/>
      <c r="T2426" s="444"/>
      <c r="U2426" s="261">
        <f>ROUND(SUMIF('DV-Bewegungsdaten'!B:B,A2426,'DV-Bewegungsdaten'!D:D),3)</f>
        <v>0</v>
      </c>
      <c r="V2426" s="259">
        <f>ROUND(SUMIF('DV-Bewegungsdaten'!B:B,A2426,'DV-Bewegungsdaten'!E:E),5)</f>
        <v>0</v>
      </c>
      <c r="X2426" s="444"/>
      <c r="Y2426" s="444"/>
      <c r="AK2426" s="305"/>
    </row>
    <row r="2427" spans="1:37" ht="15" customHeight="1" x14ac:dyDescent="0.25">
      <c r="A2427" s="103" t="s">
        <v>2306</v>
      </c>
      <c r="B2427" s="101" t="s">
        <v>2068</v>
      </c>
      <c r="C2427" s="101" t="s">
        <v>3993</v>
      </c>
      <c r="D2427" s="101" t="s">
        <v>2492</v>
      </c>
      <c r="E2427" s="101" t="s">
        <v>2446</v>
      </c>
      <c r="F2427" s="102">
        <v>15.01</v>
      </c>
      <c r="G2427" s="102">
        <v>15.209999999999999</v>
      </c>
      <c r="H2427" s="102">
        <v>12.01</v>
      </c>
      <c r="I2427" s="102"/>
      <c r="J2427" s="445"/>
      <c r="K2427" s="258">
        <f>ROUND(SUMIF('VGT-Bewegungsdaten'!B:B,A2427,'VGT-Bewegungsdaten'!D:D),3)</f>
        <v>0</v>
      </c>
      <c r="L2427" s="259">
        <f>ROUND(SUMIF('VGT-Bewegungsdaten'!B:B,$A2427,'VGT-Bewegungsdaten'!E:E),5)</f>
        <v>0</v>
      </c>
      <c r="N2427" s="298" t="s">
        <v>4918</v>
      </c>
      <c r="O2427" s="298" t="s">
        <v>4925</v>
      </c>
      <c r="P2427" s="261">
        <f>ROUND(SUMIF('AV-Bewegungsdaten'!B:B,A2427,'AV-Bewegungsdaten'!D:D),3)</f>
        <v>0</v>
      </c>
      <c r="Q2427" s="259">
        <f>ROUND(SUMIF('AV-Bewegungsdaten'!B:B,$A2427,'AV-Bewegungsdaten'!E:E),5)</f>
        <v>0</v>
      </c>
      <c r="S2427" s="444"/>
      <c r="T2427" s="444"/>
      <c r="U2427" s="261">
        <f>ROUND(SUMIF('DV-Bewegungsdaten'!B:B,A2427,'DV-Bewegungsdaten'!D:D),3)</f>
        <v>0</v>
      </c>
      <c r="V2427" s="259">
        <f>ROUND(SUMIF('DV-Bewegungsdaten'!B:B,A2427,'DV-Bewegungsdaten'!E:E),5)</f>
        <v>0</v>
      </c>
      <c r="X2427" s="444"/>
      <c r="Y2427" s="444"/>
      <c r="AK2427" s="305"/>
    </row>
    <row r="2428" spans="1:37" ht="15" customHeight="1" x14ac:dyDescent="0.25">
      <c r="A2428" s="103" t="s">
        <v>2110</v>
      </c>
      <c r="B2428" s="101" t="s">
        <v>2068</v>
      </c>
      <c r="C2428" s="101" t="s">
        <v>3993</v>
      </c>
      <c r="D2428" s="101" t="s">
        <v>569</v>
      </c>
      <c r="E2428" s="101" t="s">
        <v>1536</v>
      </c>
      <c r="F2428" s="102">
        <v>16.009999999999998</v>
      </c>
      <c r="G2428" s="102">
        <v>16.209999999999997</v>
      </c>
      <c r="H2428" s="102">
        <v>12.81</v>
      </c>
      <c r="I2428" s="102"/>
      <c r="J2428" s="445"/>
      <c r="K2428" s="258">
        <f>ROUND(SUMIF('VGT-Bewegungsdaten'!B:B,A2428,'VGT-Bewegungsdaten'!D:D),3)</f>
        <v>0</v>
      </c>
      <c r="L2428" s="259">
        <f>ROUND(SUMIF('VGT-Bewegungsdaten'!B:B,$A2428,'VGT-Bewegungsdaten'!E:E),5)</f>
        <v>0</v>
      </c>
      <c r="N2428" s="298" t="s">
        <v>4918</v>
      </c>
      <c r="O2428" s="298" t="s">
        <v>4925</v>
      </c>
      <c r="P2428" s="261">
        <f>ROUND(SUMIF('AV-Bewegungsdaten'!B:B,A2428,'AV-Bewegungsdaten'!D:D),3)</f>
        <v>0</v>
      </c>
      <c r="Q2428" s="259">
        <f>ROUND(SUMIF('AV-Bewegungsdaten'!B:B,$A2428,'AV-Bewegungsdaten'!E:E),5)</f>
        <v>0</v>
      </c>
      <c r="S2428" s="444"/>
      <c r="T2428" s="444"/>
      <c r="U2428" s="261">
        <f>ROUND(SUMIF('DV-Bewegungsdaten'!B:B,A2428,'DV-Bewegungsdaten'!D:D),3)</f>
        <v>0</v>
      </c>
      <c r="V2428" s="259">
        <f>ROUND(SUMIF('DV-Bewegungsdaten'!B:B,A2428,'DV-Bewegungsdaten'!E:E),5)</f>
        <v>0</v>
      </c>
      <c r="X2428" s="444"/>
      <c r="Y2428" s="444"/>
      <c r="AK2428" s="305"/>
    </row>
    <row r="2429" spans="1:37" ht="15" customHeight="1" x14ac:dyDescent="0.25">
      <c r="A2429" s="103" t="s">
        <v>2912</v>
      </c>
      <c r="B2429" s="101" t="s">
        <v>2068</v>
      </c>
      <c r="C2429" s="101" t="s">
        <v>3993</v>
      </c>
      <c r="D2429" s="101" t="s">
        <v>2743</v>
      </c>
      <c r="E2429" s="101" t="s">
        <v>2536</v>
      </c>
      <c r="F2429" s="102">
        <v>15.98</v>
      </c>
      <c r="G2429" s="102">
        <v>16.18</v>
      </c>
      <c r="H2429" s="102">
        <v>12.78</v>
      </c>
      <c r="I2429" s="102"/>
      <c r="J2429" s="445"/>
      <c r="K2429" s="258">
        <f>ROUND(SUMIF('VGT-Bewegungsdaten'!B:B,A2429,'VGT-Bewegungsdaten'!D:D),3)</f>
        <v>0</v>
      </c>
      <c r="L2429" s="259">
        <f>ROUND(SUMIF('VGT-Bewegungsdaten'!B:B,$A2429,'VGT-Bewegungsdaten'!E:E),5)</f>
        <v>0</v>
      </c>
      <c r="N2429" s="298" t="s">
        <v>4918</v>
      </c>
      <c r="O2429" s="298" t="s">
        <v>4925</v>
      </c>
      <c r="P2429" s="261">
        <f>ROUND(SUMIF('AV-Bewegungsdaten'!B:B,A2429,'AV-Bewegungsdaten'!D:D),3)</f>
        <v>0</v>
      </c>
      <c r="Q2429" s="259">
        <f>ROUND(SUMIF('AV-Bewegungsdaten'!B:B,$A2429,'AV-Bewegungsdaten'!E:E),5)</f>
        <v>0</v>
      </c>
      <c r="S2429" s="444"/>
      <c r="T2429" s="444"/>
      <c r="U2429" s="261">
        <f>ROUND(SUMIF('DV-Bewegungsdaten'!B:B,A2429,'DV-Bewegungsdaten'!D:D),3)</f>
        <v>0</v>
      </c>
      <c r="V2429" s="259">
        <f>ROUND(SUMIF('DV-Bewegungsdaten'!B:B,A2429,'DV-Bewegungsdaten'!E:E),5)</f>
        <v>0</v>
      </c>
      <c r="X2429" s="444"/>
      <c r="Y2429" s="444"/>
      <c r="AK2429" s="305"/>
    </row>
    <row r="2430" spans="1:37" ht="15" customHeight="1" x14ac:dyDescent="0.25">
      <c r="A2430" s="103" t="s">
        <v>3655</v>
      </c>
      <c r="B2430" s="101" t="s">
        <v>2068</v>
      </c>
      <c r="C2430" s="101" t="s">
        <v>3993</v>
      </c>
      <c r="D2430" s="101" t="s">
        <v>3486</v>
      </c>
      <c r="E2430" s="101" t="s">
        <v>3279</v>
      </c>
      <c r="F2430" s="102">
        <v>15.95</v>
      </c>
      <c r="G2430" s="102">
        <v>16.149999999999999</v>
      </c>
      <c r="H2430" s="102">
        <v>12.76</v>
      </c>
      <c r="I2430" s="102"/>
      <c r="J2430" s="445"/>
      <c r="K2430" s="258">
        <f>ROUND(SUMIF('VGT-Bewegungsdaten'!B:B,A2430,'VGT-Bewegungsdaten'!D:D),3)</f>
        <v>0</v>
      </c>
      <c r="L2430" s="259">
        <f>ROUND(SUMIF('VGT-Bewegungsdaten'!B:B,$A2430,'VGT-Bewegungsdaten'!E:E),5)</f>
        <v>0</v>
      </c>
      <c r="N2430" s="298" t="s">
        <v>4918</v>
      </c>
      <c r="O2430" s="298" t="s">
        <v>4925</v>
      </c>
      <c r="P2430" s="261">
        <f>ROUND(SUMIF('AV-Bewegungsdaten'!B:B,A2430,'AV-Bewegungsdaten'!D:D),3)</f>
        <v>0</v>
      </c>
      <c r="Q2430" s="259">
        <f>ROUND(SUMIF('AV-Bewegungsdaten'!B:B,$A2430,'AV-Bewegungsdaten'!E:E),5)</f>
        <v>0</v>
      </c>
      <c r="S2430" s="444"/>
      <c r="T2430" s="444"/>
      <c r="U2430" s="261">
        <f>ROUND(SUMIF('DV-Bewegungsdaten'!B:B,A2430,'DV-Bewegungsdaten'!D:D),3)</f>
        <v>0</v>
      </c>
      <c r="V2430" s="259">
        <f>ROUND(SUMIF('DV-Bewegungsdaten'!B:B,A2430,'DV-Bewegungsdaten'!E:E),5)</f>
        <v>0</v>
      </c>
      <c r="X2430" s="444"/>
      <c r="Y2430" s="444"/>
      <c r="AK2430" s="305"/>
    </row>
    <row r="2431" spans="1:37" ht="15" customHeight="1" x14ac:dyDescent="0.25">
      <c r="A2431" s="103" t="s">
        <v>4419</v>
      </c>
      <c r="B2431" s="101" t="s">
        <v>2068</v>
      </c>
      <c r="C2431" s="101" t="s">
        <v>3993</v>
      </c>
      <c r="D2431" s="101" t="s">
        <v>4248</v>
      </c>
      <c r="E2431" s="101" t="s">
        <v>4040</v>
      </c>
      <c r="F2431" s="102">
        <v>15.92</v>
      </c>
      <c r="G2431" s="102">
        <v>16.12</v>
      </c>
      <c r="H2431" s="102">
        <v>12.74</v>
      </c>
      <c r="I2431" s="102"/>
      <c r="J2431" s="445"/>
      <c r="K2431" s="258">
        <f>ROUND(SUMIF('VGT-Bewegungsdaten'!B:B,A2431,'VGT-Bewegungsdaten'!D:D),3)</f>
        <v>0</v>
      </c>
      <c r="L2431" s="259">
        <f>ROUND(SUMIF('VGT-Bewegungsdaten'!B:B,$A2431,'VGT-Bewegungsdaten'!E:E),5)</f>
        <v>0</v>
      </c>
      <c r="N2431" s="298" t="s">
        <v>4918</v>
      </c>
      <c r="O2431" s="298" t="s">
        <v>4925</v>
      </c>
      <c r="P2431" s="261">
        <f>ROUND(SUMIF('AV-Bewegungsdaten'!B:B,A2431,'AV-Bewegungsdaten'!D:D),3)</f>
        <v>0</v>
      </c>
      <c r="Q2431" s="259">
        <f>ROUND(SUMIF('AV-Bewegungsdaten'!B:B,$A2431,'AV-Bewegungsdaten'!E:E),5)</f>
        <v>0</v>
      </c>
      <c r="S2431" s="444"/>
      <c r="T2431" s="444"/>
      <c r="U2431" s="261">
        <f>ROUND(SUMIF('DV-Bewegungsdaten'!B:B,A2431,'DV-Bewegungsdaten'!D:D),3)</f>
        <v>0</v>
      </c>
      <c r="V2431" s="259">
        <f>ROUND(SUMIF('DV-Bewegungsdaten'!B:B,A2431,'DV-Bewegungsdaten'!E:E),5)</f>
        <v>0</v>
      </c>
      <c r="X2431" s="444"/>
      <c r="Y2431" s="444"/>
      <c r="AK2431" s="305"/>
    </row>
    <row r="2432" spans="1:37" ht="15" customHeight="1" x14ac:dyDescent="0.25">
      <c r="A2432" s="103" t="s">
        <v>2307</v>
      </c>
      <c r="B2432" s="101" t="s">
        <v>2068</v>
      </c>
      <c r="C2432" s="101" t="s">
        <v>3993</v>
      </c>
      <c r="D2432" s="101" t="s">
        <v>2494</v>
      </c>
      <c r="E2432" s="101" t="s">
        <v>2443</v>
      </c>
      <c r="F2432" s="102">
        <v>8.0299999999999994</v>
      </c>
      <c r="G2432" s="102">
        <v>8.2299999999999986</v>
      </c>
      <c r="H2432" s="102">
        <v>6.42</v>
      </c>
      <c r="I2432" s="102"/>
      <c r="J2432" s="445"/>
      <c r="K2432" s="258">
        <f>ROUND(SUMIF('VGT-Bewegungsdaten'!B:B,A2432,'VGT-Bewegungsdaten'!D:D),3)</f>
        <v>0</v>
      </c>
      <c r="L2432" s="259">
        <f>ROUND(SUMIF('VGT-Bewegungsdaten'!B:B,$A2432,'VGT-Bewegungsdaten'!E:E),5)</f>
        <v>0</v>
      </c>
      <c r="N2432" s="298" t="s">
        <v>4918</v>
      </c>
      <c r="O2432" s="298" t="s">
        <v>4925</v>
      </c>
      <c r="P2432" s="261">
        <f>ROUND(SUMIF('AV-Bewegungsdaten'!B:B,A2432,'AV-Bewegungsdaten'!D:D),3)</f>
        <v>0</v>
      </c>
      <c r="Q2432" s="259">
        <f>ROUND(SUMIF('AV-Bewegungsdaten'!B:B,$A2432,'AV-Bewegungsdaten'!E:E),5)</f>
        <v>0</v>
      </c>
      <c r="S2432" s="444"/>
      <c r="T2432" s="444"/>
      <c r="U2432" s="261">
        <f>ROUND(SUMIF('DV-Bewegungsdaten'!B:B,A2432,'DV-Bewegungsdaten'!D:D),3)</f>
        <v>0</v>
      </c>
      <c r="V2432" s="259">
        <f>ROUND(SUMIF('DV-Bewegungsdaten'!B:B,A2432,'DV-Bewegungsdaten'!E:E),5)</f>
        <v>0</v>
      </c>
      <c r="X2432" s="444"/>
      <c r="Y2432" s="444"/>
      <c r="AK2432" s="305"/>
    </row>
    <row r="2433" spans="1:37" ht="15" customHeight="1" x14ac:dyDescent="0.25">
      <c r="A2433" s="103" t="s">
        <v>2308</v>
      </c>
      <c r="B2433" s="101" t="s">
        <v>2068</v>
      </c>
      <c r="C2433" s="101" t="s">
        <v>3993</v>
      </c>
      <c r="D2433" s="101" t="s">
        <v>2496</v>
      </c>
      <c r="E2433" s="101" t="s">
        <v>2446</v>
      </c>
      <c r="F2433" s="102">
        <v>10.029999999999999</v>
      </c>
      <c r="G2433" s="102">
        <v>10.229999999999999</v>
      </c>
      <c r="H2433" s="102">
        <v>8.02</v>
      </c>
      <c r="I2433" s="102"/>
      <c r="J2433" s="445"/>
      <c r="K2433" s="258">
        <f>ROUND(SUMIF('VGT-Bewegungsdaten'!B:B,A2433,'VGT-Bewegungsdaten'!D:D),3)</f>
        <v>0</v>
      </c>
      <c r="L2433" s="259">
        <f>ROUND(SUMIF('VGT-Bewegungsdaten'!B:B,$A2433,'VGT-Bewegungsdaten'!E:E),5)</f>
        <v>0</v>
      </c>
      <c r="N2433" s="298" t="s">
        <v>4918</v>
      </c>
      <c r="O2433" s="298" t="s">
        <v>4925</v>
      </c>
      <c r="P2433" s="261">
        <f>ROUND(SUMIF('AV-Bewegungsdaten'!B:B,A2433,'AV-Bewegungsdaten'!D:D),3)</f>
        <v>0</v>
      </c>
      <c r="Q2433" s="259">
        <f>ROUND(SUMIF('AV-Bewegungsdaten'!B:B,$A2433,'AV-Bewegungsdaten'!E:E),5)</f>
        <v>0</v>
      </c>
      <c r="S2433" s="444"/>
      <c r="T2433" s="444"/>
      <c r="U2433" s="261">
        <f>ROUND(SUMIF('DV-Bewegungsdaten'!B:B,A2433,'DV-Bewegungsdaten'!D:D),3)</f>
        <v>0</v>
      </c>
      <c r="V2433" s="259">
        <f>ROUND(SUMIF('DV-Bewegungsdaten'!B:B,A2433,'DV-Bewegungsdaten'!E:E),5)</f>
        <v>0</v>
      </c>
      <c r="X2433" s="444"/>
      <c r="Y2433" s="444"/>
      <c r="AK2433" s="305"/>
    </row>
    <row r="2434" spans="1:37" ht="15" customHeight="1" x14ac:dyDescent="0.25">
      <c r="A2434" s="103" t="s">
        <v>2111</v>
      </c>
      <c r="B2434" s="101" t="s">
        <v>2068</v>
      </c>
      <c r="C2434" s="101" t="s">
        <v>3993</v>
      </c>
      <c r="D2434" s="101" t="s">
        <v>1639</v>
      </c>
      <c r="E2434" s="101" t="s">
        <v>1536</v>
      </c>
      <c r="F2434" s="102">
        <v>11.03</v>
      </c>
      <c r="G2434" s="102">
        <v>11.229999999999999</v>
      </c>
      <c r="H2434" s="102">
        <v>8.82</v>
      </c>
      <c r="I2434" s="102"/>
      <c r="J2434" s="445"/>
      <c r="K2434" s="258">
        <f>ROUND(SUMIF('VGT-Bewegungsdaten'!B:B,A2434,'VGT-Bewegungsdaten'!D:D),3)</f>
        <v>0</v>
      </c>
      <c r="L2434" s="259">
        <f>ROUND(SUMIF('VGT-Bewegungsdaten'!B:B,$A2434,'VGT-Bewegungsdaten'!E:E),5)</f>
        <v>0</v>
      </c>
      <c r="N2434" s="298" t="s">
        <v>4918</v>
      </c>
      <c r="O2434" s="298" t="s">
        <v>4925</v>
      </c>
      <c r="P2434" s="261">
        <f>ROUND(SUMIF('AV-Bewegungsdaten'!B:B,A2434,'AV-Bewegungsdaten'!D:D),3)</f>
        <v>0</v>
      </c>
      <c r="Q2434" s="259">
        <f>ROUND(SUMIF('AV-Bewegungsdaten'!B:B,$A2434,'AV-Bewegungsdaten'!E:E),5)</f>
        <v>0</v>
      </c>
      <c r="S2434" s="444"/>
      <c r="T2434" s="444"/>
      <c r="U2434" s="261">
        <f>ROUND(SUMIF('DV-Bewegungsdaten'!B:B,A2434,'DV-Bewegungsdaten'!D:D),3)</f>
        <v>0</v>
      </c>
      <c r="V2434" s="259">
        <f>ROUND(SUMIF('DV-Bewegungsdaten'!B:B,A2434,'DV-Bewegungsdaten'!E:E),5)</f>
        <v>0</v>
      </c>
      <c r="X2434" s="444"/>
      <c r="Y2434" s="444"/>
      <c r="AK2434" s="305"/>
    </row>
    <row r="2435" spans="1:37" ht="15" customHeight="1" x14ac:dyDescent="0.25">
      <c r="A2435" s="103" t="s">
        <v>2913</v>
      </c>
      <c r="B2435" s="101" t="s">
        <v>2068</v>
      </c>
      <c r="C2435" s="101" t="s">
        <v>3993</v>
      </c>
      <c r="D2435" s="101" t="s">
        <v>2590</v>
      </c>
      <c r="E2435" s="101" t="s">
        <v>2536</v>
      </c>
      <c r="F2435" s="102">
        <v>11</v>
      </c>
      <c r="G2435" s="102">
        <v>11.2</v>
      </c>
      <c r="H2435" s="102">
        <v>8.8000000000000007</v>
      </c>
      <c r="I2435" s="102"/>
      <c r="J2435" s="445"/>
      <c r="K2435" s="258">
        <f>ROUND(SUMIF('VGT-Bewegungsdaten'!B:B,A2435,'VGT-Bewegungsdaten'!D:D),3)</f>
        <v>0</v>
      </c>
      <c r="L2435" s="259">
        <f>ROUND(SUMIF('VGT-Bewegungsdaten'!B:B,$A2435,'VGT-Bewegungsdaten'!E:E),5)</f>
        <v>0</v>
      </c>
      <c r="N2435" s="298" t="s">
        <v>4918</v>
      </c>
      <c r="O2435" s="298" t="s">
        <v>4925</v>
      </c>
      <c r="P2435" s="261">
        <f>ROUND(SUMIF('AV-Bewegungsdaten'!B:B,A2435,'AV-Bewegungsdaten'!D:D),3)</f>
        <v>0</v>
      </c>
      <c r="Q2435" s="259">
        <f>ROUND(SUMIF('AV-Bewegungsdaten'!B:B,$A2435,'AV-Bewegungsdaten'!E:E),5)</f>
        <v>0</v>
      </c>
      <c r="S2435" s="444"/>
      <c r="T2435" s="444"/>
      <c r="U2435" s="261">
        <f>ROUND(SUMIF('DV-Bewegungsdaten'!B:B,A2435,'DV-Bewegungsdaten'!D:D),3)</f>
        <v>0</v>
      </c>
      <c r="V2435" s="259">
        <f>ROUND(SUMIF('DV-Bewegungsdaten'!B:B,A2435,'DV-Bewegungsdaten'!E:E),5)</f>
        <v>0</v>
      </c>
      <c r="X2435" s="444"/>
      <c r="Y2435" s="444"/>
      <c r="AK2435" s="305"/>
    </row>
    <row r="2436" spans="1:37" ht="15" customHeight="1" x14ac:dyDescent="0.25">
      <c r="A2436" s="103" t="s">
        <v>3656</v>
      </c>
      <c r="B2436" s="101" t="s">
        <v>2068</v>
      </c>
      <c r="C2436" s="101" t="s">
        <v>3993</v>
      </c>
      <c r="D2436" s="101" t="s">
        <v>3333</v>
      </c>
      <c r="E2436" s="101" t="s">
        <v>3279</v>
      </c>
      <c r="F2436" s="102">
        <v>10.969999999999999</v>
      </c>
      <c r="G2436" s="102">
        <v>11.169999999999998</v>
      </c>
      <c r="H2436" s="102">
        <v>8.7799999999999994</v>
      </c>
      <c r="I2436" s="102"/>
      <c r="J2436" s="445"/>
      <c r="K2436" s="258">
        <f>ROUND(SUMIF('VGT-Bewegungsdaten'!B:B,A2436,'VGT-Bewegungsdaten'!D:D),3)</f>
        <v>0</v>
      </c>
      <c r="L2436" s="259">
        <f>ROUND(SUMIF('VGT-Bewegungsdaten'!B:B,$A2436,'VGT-Bewegungsdaten'!E:E),5)</f>
        <v>0</v>
      </c>
      <c r="N2436" s="298" t="s">
        <v>4918</v>
      </c>
      <c r="O2436" s="298" t="s">
        <v>4925</v>
      </c>
      <c r="P2436" s="261">
        <f>ROUND(SUMIF('AV-Bewegungsdaten'!B:B,A2436,'AV-Bewegungsdaten'!D:D),3)</f>
        <v>0</v>
      </c>
      <c r="Q2436" s="259">
        <f>ROUND(SUMIF('AV-Bewegungsdaten'!B:B,$A2436,'AV-Bewegungsdaten'!E:E),5)</f>
        <v>0</v>
      </c>
      <c r="S2436" s="444"/>
      <c r="T2436" s="444"/>
      <c r="U2436" s="261">
        <f>ROUND(SUMIF('DV-Bewegungsdaten'!B:B,A2436,'DV-Bewegungsdaten'!D:D),3)</f>
        <v>0</v>
      </c>
      <c r="V2436" s="259">
        <f>ROUND(SUMIF('DV-Bewegungsdaten'!B:B,A2436,'DV-Bewegungsdaten'!E:E),5)</f>
        <v>0</v>
      </c>
      <c r="X2436" s="444"/>
      <c r="Y2436" s="444"/>
      <c r="AK2436" s="305"/>
    </row>
    <row r="2437" spans="1:37" ht="15" customHeight="1" x14ac:dyDescent="0.25">
      <c r="A2437" s="103" t="s">
        <v>4420</v>
      </c>
      <c r="B2437" s="101" t="s">
        <v>2068</v>
      </c>
      <c r="C2437" s="101" t="s">
        <v>3993</v>
      </c>
      <c r="D2437" s="101" t="s">
        <v>4094</v>
      </c>
      <c r="E2437" s="101" t="s">
        <v>4040</v>
      </c>
      <c r="F2437" s="102">
        <v>10.94</v>
      </c>
      <c r="G2437" s="102">
        <v>11.139999999999999</v>
      </c>
      <c r="H2437" s="102">
        <v>8.75</v>
      </c>
      <c r="I2437" s="102"/>
      <c r="J2437" s="445"/>
      <c r="K2437" s="258">
        <f>ROUND(SUMIF('VGT-Bewegungsdaten'!B:B,A2437,'VGT-Bewegungsdaten'!D:D),3)</f>
        <v>0</v>
      </c>
      <c r="L2437" s="259">
        <f>ROUND(SUMIF('VGT-Bewegungsdaten'!B:B,$A2437,'VGT-Bewegungsdaten'!E:E),5)</f>
        <v>0</v>
      </c>
      <c r="N2437" s="298" t="s">
        <v>4918</v>
      </c>
      <c r="O2437" s="298" t="s">
        <v>4925</v>
      </c>
      <c r="P2437" s="261">
        <f>ROUND(SUMIF('AV-Bewegungsdaten'!B:B,A2437,'AV-Bewegungsdaten'!D:D),3)</f>
        <v>0</v>
      </c>
      <c r="Q2437" s="259">
        <f>ROUND(SUMIF('AV-Bewegungsdaten'!B:B,$A2437,'AV-Bewegungsdaten'!E:E),5)</f>
        <v>0</v>
      </c>
      <c r="S2437" s="444"/>
      <c r="T2437" s="444"/>
      <c r="U2437" s="261">
        <f>ROUND(SUMIF('DV-Bewegungsdaten'!B:B,A2437,'DV-Bewegungsdaten'!D:D),3)</f>
        <v>0</v>
      </c>
      <c r="V2437" s="259">
        <f>ROUND(SUMIF('DV-Bewegungsdaten'!B:B,A2437,'DV-Bewegungsdaten'!E:E),5)</f>
        <v>0</v>
      </c>
      <c r="X2437" s="444"/>
      <c r="Y2437" s="444"/>
      <c r="AK2437" s="305"/>
    </row>
    <row r="2438" spans="1:37" ht="15" customHeight="1" x14ac:dyDescent="0.25">
      <c r="A2438" s="103" t="s">
        <v>2309</v>
      </c>
      <c r="B2438" s="101" t="s">
        <v>2068</v>
      </c>
      <c r="C2438" s="101" t="s">
        <v>3993</v>
      </c>
      <c r="D2438" s="101" t="s">
        <v>2112</v>
      </c>
      <c r="E2438" s="101" t="s">
        <v>4037</v>
      </c>
      <c r="F2438" s="102">
        <v>3.72</v>
      </c>
      <c r="G2438" s="102">
        <v>3.9200000000000004</v>
      </c>
      <c r="H2438" s="102">
        <v>2.98</v>
      </c>
      <c r="I2438" s="102"/>
      <c r="J2438" s="445"/>
      <c r="K2438" s="258">
        <f>ROUND(SUMIF('VGT-Bewegungsdaten'!B:B,A2438,'VGT-Bewegungsdaten'!D:D),3)</f>
        <v>0</v>
      </c>
      <c r="L2438" s="259">
        <f>ROUND(SUMIF('VGT-Bewegungsdaten'!B:B,$A2438,'VGT-Bewegungsdaten'!E:E),5)</f>
        <v>0</v>
      </c>
      <c r="N2438" s="298" t="s">
        <v>4918</v>
      </c>
      <c r="O2438" s="298" t="s">
        <v>4925</v>
      </c>
      <c r="P2438" s="261">
        <f>ROUND(SUMIF('AV-Bewegungsdaten'!B:B,A2438,'AV-Bewegungsdaten'!D:D),3)</f>
        <v>0</v>
      </c>
      <c r="Q2438" s="259">
        <f>ROUND(SUMIF('AV-Bewegungsdaten'!B:B,$A2438,'AV-Bewegungsdaten'!E:E),5)</f>
        <v>0</v>
      </c>
      <c r="S2438" s="444"/>
      <c r="T2438" s="444"/>
      <c r="U2438" s="261">
        <f>ROUND(SUMIF('DV-Bewegungsdaten'!B:B,A2438,'DV-Bewegungsdaten'!D:D),3)</f>
        <v>0</v>
      </c>
      <c r="V2438" s="259">
        <f>ROUND(SUMIF('DV-Bewegungsdaten'!B:B,A2438,'DV-Bewegungsdaten'!E:E),5)</f>
        <v>0</v>
      </c>
      <c r="X2438" s="444"/>
      <c r="Y2438" s="444"/>
      <c r="AK2438" s="305"/>
    </row>
    <row r="2439" spans="1:37" ht="15" customHeight="1" x14ac:dyDescent="0.25">
      <c r="A2439" s="103" t="s">
        <v>2113</v>
      </c>
      <c r="B2439" s="101" t="s">
        <v>2068</v>
      </c>
      <c r="C2439" s="101" t="s">
        <v>3993</v>
      </c>
      <c r="D2439" s="101" t="s">
        <v>538</v>
      </c>
      <c r="E2439" s="101" t="s">
        <v>1536</v>
      </c>
      <c r="F2439" s="102">
        <v>6.7200000000000006</v>
      </c>
      <c r="G2439" s="102">
        <v>6.9200000000000008</v>
      </c>
      <c r="H2439" s="102">
        <v>5.38</v>
      </c>
      <c r="I2439" s="102"/>
      <c r="J2439" s="445"/>
      <c r="K2439" s="258">
        <f>ROUND(SUMIF('VGT-Bewegungsdaten'!B:B,A2439,'VGT-Bewegungsdaten'!D:D),3)</f>
        <v>0</v>
      </c>
      <c r="L2439" s="259">
        <f>ROUND(SUMIF('VGT-Bewegungsdaten'!B:B,$A2439,'VGT-Bewegungsdaten'!E:E),5)</f>
        <v>0</v>
      </c>
      <c r="N2439" s="298" t="s">
        <v>4918</v>
      </c>
      <c r="O2439" s="298" t="s">
        <v>4925</v>
      </c>
      <c r="P2439" s="261">
        <f>ROUND(SUMIF('AV-Bewegungsdaten'!B:B,A2439,'AV-Bewegungsdaten'!D:D),3)</f>
        <v>0</v>
      </c>
      <c r="Q2439" s="259">
        <f>ROUND(SUMIF('AV-Bewegungsdaten'!B:B,$A2439,'AV-Bewegungsdaten'!E:E),5)</f>
        <v>0</v>
      </c>
      <c r="S2439" s="444"/>
      <c r="T2439" s="444"/>
      <c r="U2439" s="261">
        <f>ROUND(SUMIF('DV-Bewegungsdaten'!B:B,A2439,'DV-Bewegungsdaten'!D:D),3)</f>
        <v>0</v>
      </c>
      <c r="V2439" s="259">
        <f>ROUND(SUMIF('DV-Bewegungsdaten'!B:B,A2439,'DV-Bewegungsdaten'!E:E),5)</f>
        <v>0</v>
      </c>
      <c r="X2439" s="444"/>
      <c r="Y2439" s="444"/>
      <c r="AK2439" s="305"/>
    </row>
    <row r="2440" spans="1:37" ht="15" customHeight="1" x14ac:dyDescent="0.25">
      <c r="A2440" s="103" t="s">
        <v>2914</v>
      </c>
      <c r="B2440" s="101" t="s">
        <v>2068</v>
      </c>
      <c r="C2440" s="101" t="s">
        <v>3993</v>
      </c>
      <c r="D2440" s="101" t="s">
        <v>2858</v>
      </c>
      <c r="E2440" s="101" t="s">
        <v>2536</v>
      </c>
      <c r="F2440" s="102">
        <v>6.69</v>
      </c>
      <c r="G2440" s="102">
        <v>6.8900000000000006</v>
      </c>
      <c r="H2440" s="102">
        <v>5.35</v>
      </c>
      <c r="I2440" s="102"/>
      <c r="J2440" s="445"/>
      <c r="K2440" s="258">
        <f>ROUND(SUMIF('VGT-Bewegungsdaten'!B:B,A2440,'VGT-Bewegungsdaten'!D:D),3)</f>
        <v>0</v>
      </c>
      <c r="L2440" s="259">
        <f>ROUND(SUMIF('VGT-Bewegungsdaten'!B:B,$A2440,'VGT-Bewegungsdaten'!E:E),5)</f>
        <v>0</v>
      </c>
      <c r="N2440" s="298" t="s">
        <v>4918</v>
      </c>
      <c r="O2440" s="298" t="s">
        <v>4925</v>
      </c>
      <c r="P2440" s="261">
        <f>ROUND(SUMIF('AV-Bewegungsdaten'!B:B,A2440,'AV-Bewegungsdaten'!D:D),3)</f>
        <v>0</v>
      </c>
      <c r="Q2440" s="259">
        <f>ROUND(SUMIF('AV-Bewegungsdaten'!B:B,$A2440,'AV-Bewegungsdaten'!E:E),5)</f>
        <v>0</v>
      </c>
      <c r="S2440" s="444"/>
      <c r="T2440" s="444"/>
      <c r="U2440" s="261">
        <f>ROUND(SUMIF('DV-Bewegungsdaten'!B:B,A2440,'DV-Bewegungsdaten'!D:D),3)</f>
        <v>0</v>
      </c>
      <c r="V2440" s="259">
        <f>ROUND(SUMIF('DV-Bewegungsdaten'!B:B,A2440,'DV-Bewegungsdaten'!E:E),5)</f>
        <v>0</v>
      </c>
      <c r="X2440" s="444"/>
      <c r="Y2440" s="444"/>
      <c r="AK2440" s="305"/>
    </row>
    <row r="2441" spans="1:37" ht="15" customHeight="1" x14ac:dyDescent="0.25">
      <c r="A2441" s="103" t="s">
        <v>3657</v>
      </c>
      <c r="B2441" s="101" t="s">
        <v>2068</v>
      </c>
      <c r="C2441" s="101" t="s">
        <v>3993</v>
      </c>
      <c r="D2441" s="101" t="s">
        <v>3601</v>
      </c>
      <c r="E2441" s="101" t="s">
        <v>3279</v>
      </c>
      <c r="F2441" s="102">
        <v>6.66</v>
      </c>
      <c r="G2441" s="102">
        <v>6.86</v>
      </c>
      <c r="H2441" s="102">
        <v>5.33</v>
      </c>
      <c r="I2441" s="102"/>
      <c r="J2441" s="445"/>
      <c r="K2441" s="258">
        <f>ROUND(SUMIF('VGT-Bewegungsdaten'!B:B,A2441,'VGT-Bewegungsdaten'!D:D),3)</f>
        <v>0</v>
      </c>
      <c r="L2441" s="259">
        <f>ROUND(SUMIF('VGT-Bewegungsdaten'!B:B,$A2441,'VGT-Bewegungsdaten'!E:E),5)</f>
        <v>0</v>
      </c>
      <c r="N2441" s="298" t="s">
        <v>4918</v>
      </c>
      <c r="O2441" s="298" t="s">
        <v>4925</v>
      </c>
      <c r="P2441" s="261">
        <f>ROUND(SUMIF('AV-Bewegungsdaten'!B:B,A2441,'AV-Bewegungsdaten'!D:D),3)</f>
        <v>0</v>
      </c>
      <c r="Q2441" s="259">
        <f>ROUND(SUMIF('AV-Bewegungsdaten'!B:B,$A2441,'AV-Bewegungsdaten'!E:E),5)</f>
        <v>0</v>
      </c>
      <c r="S2441" s="444"/>
      <c r="T2441" s="444"/>
      <c r="U2441" s="261">
        <f>ROUND(SUMIF('DV-Bewegungsdaten'!B:B,A2441,'DV-Bewegungsdaten'!D:D),3)</f>
        <v>0</v>
      </c>
      <c r="V2441" s="259">
        <f>ROUND(SUMIF('DV-Bewegungsdaten'!B:B,A2441,'DV-Bewegungsdaten'!E:E),5)</f>
        <v>0</v>
      </c>
      <c r="X2441" s="444"/>
      <c r="Y2441" s="444"/>
      <c r="AK2441" s="305"/>
    </row>
    <row r="2442" spans="1:37" ht="15" customHeight="1" x14ac:dyDescent="0.25">
      <c r="A2442" s="103" t="s">
        <v>4421</v>
      </c>
      <c r="B2442" s="101" t="s">
        <v>2068</v>
      </c>
      <c r="C2442" s="101" t="s">
        <v>3993</v>
      </c>
      <c r="D2442" s="101" t="s">
        <v>4365</v>
      </c>
      <c r="E2442" s="101" t="s">
        <v>4040</v>
      </c>
      <c r="F2442" s="102">
        <v>6.6300000000000008</v>
      </c>
      <c r="G2442" s="102">
        <v>6.830000000000001</v>
      </c>
      <c r="H2442" s="102">
        <v>5.3</v>
      </c>
      <c r="I2442" s="102"/>
      <c r="J2442" s="445"/>
      <c r="K2442" s="258">
        <f>ROUND(SUMIF('VGT-Bewegungsdaten'!B:B,A2442,'VGT-Bewegungsdaten'!D:D),3)</f>
        <v>0</v>
      </c>
      <c r="L2442" s="259">
        <f>ROUND(SUMIF('VGT-Bewegungsdaten'!B:B,$A2442,'VGT-Bewegungsdaten'!E:E),5)</f>
        <v>0</v>
      </c>
      <c r="N2442" s="298" t="s">
        <v>4918</v>
      </c>
      <c r="O2442" s="298" t="s">
        <v>4925</v>
      </c>
      <c r="P2442" s="261">
        <f>ROUND(SUMIF('AV-Bewegungsdaten'!B:B,A2442,'AV-Bewegungsdaten'!D:D),3)</f>
        <v>0</v>
      </c>
      <c r="Q2442" s="259">
        <f>ROUND(SUMIF('AV-Bewegungsdaten'!B:B,$A2442,'AV-Bewegungsdaten'!E:E),5)</f>
        <v>0</v>
      </c>
      <c r="S2442" s="444"/>
      <c r="T2442" s="444"/>
      <c r="U2442" s="261">
        <f>ROUND(SUMIF('DV-Bewegungsdaten'!B:B,A2442,'DV-Bewegungsdaten'!D:D),3)</f>
        <v>0</v>
      </c>
      <c r="V2442" s="259">
        <f>ROUND(SUMIF('DV-Bewegungsdaten'!B:B,A2442,'DV-Bewegungsdaten'!E:E),5)</f>
        <v>0</v>
      </c>
      <c r="X2442" s="444"/>
      <c r="Y2442" s="444"/>
      <c r="AK2442" s="305"/>
    </row>
    <row r="2443" spans="1:37" ht="15" customHeight="1" x14ac:dyDescent="0.25">
      <c r="A2443" s="103" t="s">
        <v>5296</v>
      </c>
      <c r="B2443" s="101" t="s">
        <v>2068</v>
      </c>
      <c r="C2443" s="101" t="s">
        <v>3993</v>
      </c>
      <c r="D2443" s="101" t="s">
        <v>5278</v>
      </c>
      <c r="E2443" s="101" t="s">
        <v>4983</v>
      </c>
      <c r="F2443" s="102">
        <v>25.55</v>
      </c>
      <c r="G2443" s="102">
        <v>25.75</v>
      </c>
      <c r="H2443" s="102">
        <v>20.440000000000001</v>
      </c>
      <c r="I2443" s="102"/>
      <c r="J2443" s="445"/>
      <c r="K2443" s="258">
        <f>ROUND(SUMIF('VGT-Bewegungsdaten'!B:B,A2443,'VGT-Bewegungsdaten'!D:D),3)</f>
        <v>0</v>
      </c>
      <c r="L2443" s="259">
        <f>ROUND(SUMIF('VGT-Bewegungsdaten'!B:B,$A2443,'VGT-Bewegungsdaten'!E:E),5)</f>
        <v>0</v>
      </c>
      <c r="N2443" s="298" t="s">
        <v>4918</v>
      </c>
      <c r="O2443" s="298" t="s">
        <v>4925</v>
      </c>
      <c r="P2443" s="261">
        <f>ROUND(SUMIF('AV-Bewegungsdaten'!B:B,A2443,'AV-Bewegungsdaten'!D:D),3)</f>
        <v>0</v>
      </c>
      <c r="Q2443" s="259">
        <f>ROUND(SUMIF('AV-Bewegungsdaten'!B:B,$A2443,'AV-Bewegungsdaten'!E:E),5)</f>
        <v>0</v>
      </c>
      <c r="S2443" s="444"/>
      <c r="T2443" s="444"/>
      <c r="U2443" s="261">
        <f>ROUND(SUMIF('DV-Bewegungsdaten'!B:B,A2443,'DV-Bewegungsdaten'!D:D),3)</f>
        <v>0</v>
      </c>
      <c r="V2443" s="259">
        <f>ROUND(SUMIF('DV-Bewegungsdaten'!B:B,A2443,'DV-Bewegungsdaten'!E:E),5)</f>
        <v>0</v>
      </c>
      <c r="X2443" s="444"/>
      <c r="Y2443" s="444"/>
      <c r="AK2443" s="305"/>
    </row>
    <row r="2444" spans="1:37" ht="15" customHeight="1" x14ac:dyDescent="0.25">
      <c r="A2444" s="103" t="s">
        <v>5297</v>
      </c>
      <c r="B2444" s="101" t="s">
        <v>2068</v>
      </c>
      <c r="C2444" s="101" t="s">
        <v>3993</v>
      </c>
      <c r="D2444" s="101" t="s">
        <v>4989</v>
      </c>
      <c r="E2444" s="101" t="s">
        <v>4983</v>
      </c>
      <c r="F2444" s="102">
        <v>26.55</v>
      </c>
      <c r="G2444" s="102">
        <v>26.75</v>
      </c>
      <c r="H2444" s="102">
        <v>21.24</v>
      </c>
      <c r="I2444" s="102"/>
      <c r="J2444" s="445"/>
      <c r="K2444" s="258">
        <f>ROUND(SUMIF('VGT-Bewegungsdaten'!B:B,A2444,'VGT-Bewegungsdaten'!D:D),3)</f>
        <v>0</v>
      </c>
      <c r="L2444" s="259">
        <f>ROUND(SUMIF('VGT-Bewegungsdaten'!B:B,$A2444,'VGT-Bewegungsdaten'!E:E),5)</f>
        <v>0</v>
      </c>
      <c r="N2444" s="298" t="s">
        <v>4918</v>
      </c>
      <c r="O2444" s="298" t="s">
        <v>4925</v>
      </c>
      <c r="P2444" s="261">
        <f>ROUND(SUMIF('AV-Bewegungsdaten'!B:B,A2444,'AV-Bewegungsdaten'!D:D),3)</f>
        <v>0</v>
      </c>
      <c r="Q2444" s="259">
        <f>ROUND(SUMIF('AV-Bewegungsdaten'!B:B,$A2444,'AV-Bewegungsdaten'!E:E),5)</f>
        <v>0</v>
      </c>
      <c r="S2444" s="444"/>
      <c r="T2444" s="444"/>
      <c r="U2444" s="261">
        <f>ROUND(SUMIF('DV-Bewegungsdaten'!B:B,A2444,'DV-Bewegungsdaten'!D:D),3)</f>
        <v>0</v>
      </c>
      <c r="V2444" s="259">
        <f>ROUND(SUMIF('DV-Bewegungsdaten'!B:B,A2444,'DV-Bewegungsdaten'!E:E),5)</f>
        <v>0</v>
      </c>
      <c r="X2444" s="444"/>
      <c r="Y2444" s="444"/>
      <c r="AK2444" s="305"/>
    </row>
    <row r="2445" spans="1:37" ht="15" customHeight="1" x14ac:dyDescent="0.25">
      <c r="A2445" s="103" t="s">
        <v>5837</v>
      </c>
      <c r="B2445" s="101" t="s">
        <v>2068</v>
      </c>
      <c r="C2445" s="101" t="s">
        <v>3993</v>
      </c>
      <c r="D2445" s="101" t="s">
        <v>5830</v>
      </c>
      <c r="E2445" s="101" t="s">
        <v>4983</v>
      </c>
      <c r="F2445" s="102">
        <v>28.55</v>
      </c>
      <c r="G2445" s="102">
        <v>28.75</v>
      </c>
      <c r="H2445" s="102">
        <v>22.84</v>
      </c>
      <c r="I2445" s="102"/>
      <c r="J2445" s="445"/>
      <c r="K2445" s="258">
        <f>ROUND(SUMIF('VGT-Bewegungsdaten'!B:B,A2445,'VGT-Bewegungsdaten'!D:D),3)</f>
        <v>0</v>
      </c>
      <c r="L2445" s="259">
        <f>ROUND(SUMIF('VGT-Bewegungsdaten'!B:B,$A2445,'VGT-Bewegungsdaten'!E:E),5)</f>
        <v>0</v>
      </c>
      <c r="N2445" s="298" t="s">
        <v>4918</v>
      </c>
      <c r="O2445" s="298" t="s">
        <v>4925</v>
      </c>
      <c r="P2445" s="261">
        <f>ROUND(SUMIF('AV-Bewegungsdaten'!B:B,A2445,'AV-Bewegungsdaten'!D:D),3)</f>
        <v>0</v>
      </c>
      <c r="Q2445" s="259">
        <f>ROUND(SUMIF('AV-Bewegungsdaten'!B:B,$A2445,'AV-Bewegungsdaten'!E:E),5)</f>
        <v>0</v>
      </c>
      <c r="S2445" s="444"/>
      <c r="T2445" s="444"/>
      <c r="U2445" s="261">
        <f>ROUND(SUMIF('DV-Bewegungsdaten'!B:B,A2445,'DV-Bewegungsdaten'!D:D),3)</f>
        <v>0</v>
      </c>
      <c r="V2445" s="259">
        <f>ROUND(SUMIF('DV-Bewegungsdaten'!B:B,A2445,'DV-Bewegungsdaten'!E:E),5)</f>
        <v>0</v>
      </c>
      <c r="X2445" s="444"/>
      <c r="Y2445" s="444"/>
      <c r="AK2445" s="305"/>
    </row>
    <row r="2446" spans="1:37" ht="15" customHeight="1" x14ac:dyDescent="0.25">
      <c r="A2446" s="103" t="s">
        <v>5298</v>
      </c>
      <c r="B2446" s="101" t="s">
        <v>2068</v>
      </c>
      <c r="C2446" s="101" t="s">
        <v>3993</v>
      </c>
      <c r="D2446" s="101" t="s">
        <v>5283</v>
      </c>
      <c r="E2446" s="101" t="s">
        <v>4983</v>
      </c>
      <c r="F2446" s="102">
        <v>20.34</v>
      </c>
      <c r="G2446" s="102">
        <v>20.54</v>
      </c>
      <c r="H2446" s="102">
        <v>16.27</v>
      </c>
      <c r="I2446" s="102"/>
      <c r="J2446" s="445"/>
      <c r="K2446" s="258">
        <f>ROUND(SUMIF('VGT-Bewegungsdaten'!B:B,A2446,'VGT-Bewegungsdaten'!D:D),3)</f>
        <v>0</v>
      </c>
      <c r="L2446" s="259">
        <f>ROUND(SUMIF('VGT-Bewegungsdaten'!B:B,$A2446,'VGT-Bewegungsdaten'!E:E),5)</f>
        <v>0</v>
      </c>
      <c r="N2446" s="298" t="s">
        <v>4918</v>
      </c>
      <c r="O2446" s="298" t="s">
        <v>4925</v>
      </c>
      <c r="P2446" s="261">
        <f>ROUND(SUMIF('AV-Bewegungsdaten'!B:B,A2446,'AV-Bewegungsdaten'!D:D),3)</f>
        <v>0</v>
      </c>
      <c r="Q2446" s="259">
        <f>ROUND(SUMIF('AV-Bewegungsdaten'!B:B,$A2446,'AV-Bewegungsdaten'!E:E),5)</f>
        <v>0</v>
      </c>
      <c r="S2446" s="444"/>
      <c r="T2446" s="444"/>
      <c r="U2446" s="261">
        <f>ROUND(SUMIF('DV-Bewegungsdaten'!B:B,A2446,'DV-Bewegungsdaten'!D:D),3)</f>
        <v>0</v>
      </c>
      <c r="V2446" s="259">
        <f>ROUND(SUMIF('DV-Bewegungsdaten'!B:B,A2446,'DV-Bewegungsdaten'!E:E),5)</f>
        <v>0</v>
      </c>
      <c r="X2446" s="444"/>
      <c r="Y2446" s="444"/>
      <c r="AK2446" s="305"/>
    </row>
    <row r="2447" spans="1:37" ht="15" customHeight="1" x14ac:dyDescent="0.25">
      <c r="A2447" s="103" t="s">
        <v>5299</v>
      </c>
      <c r="B2447" s="101" t="s">
        <v>2068</v>
      </c>
      <c r="C2447" s="101" t="s">
        <v>3993</v>
      </c>
      <c r="D2447" s="101" t="s">
        <v>4993</v>
      </c>
      <c r="E2447" s="101" t="s">
        <v>4983</v>
      </c>
      <c r="F2447" s="102">
        <v>21.34</v>
      </c>
      <c r="G2447" s="102">
        <v>21.54</v>
      </c>
      <c r="H2447" s="102">
        <v>17.07</v>
      </c>
      <c r="I2447" s="102"/>
      <c r="J2447" s="445"/>
      <c r="K2447" s="258">
        <f>ROUND(SUMIF('VGT-Bewegungsdaten'!B:B,A2447,'VGT-Bewegungsdaten'!D:D),3)</f>
        <v>0</v>
      </c>
      <c r="L2447" s="259">
        <f>ROUND(SUMIF('VGT-Bewegungsdaten'!B:B,$A2447,'VGT-Bewegungsdaten'!E:E),5)</f>
        <v>0</v>
      </c>
      <c r="N2447" s="298" t="s">
        <v>4918</v>
      </c>
      <c r="O2447" s="298" t="s">
        <v>4925</v>
      </c>
      <c r="P2447" s="261">
        <f>ROUND(SUMIF('AV-Bewegungsdaten'!B:B,A2447,'AV-Bewegungsdaten'!D:D),3)</f>
        <v>0</v>
      </c>
      <c r="Q2447" s="259">
        <f>ROUND(SUMIF('AV-Bewegungsdaten'!B:B,$A2447,'AV-Bewegungsdaten'!E:E),5)</f>
        <v>0</v>
      </c>
      <c r="S2447" s="444"/>
      <c r="T2447" s="444"/>
      <c r="U2447" s="261">
        <f>ROUND(SUMIF('DV-Bewegungsdaten'!B:B,A2447,'DV-Bewegungsdaten'!D:D),3)</f>
        <v>0</v>
      </c>
      <c r="V2447" s="259">
        <f>ROUND(SUMIF('DV-Bewegungsdaten'!B:B,A2447,'DV-Bewegungsdaten'!E:E),5)</f>
        <v>0</v>
      </c>
      <c r="X2447" s="444"/>
      <c r="Y2447" s="444"/>
      <c r="AK2447" s="305"/>
    </row>
    <row r="2448" spans="1:37" ht="15" customHeight="1" x14ac:dyDescent="0.25">
      <c r="A2448" s="103" t="s">
        <v>5838</v>
      </c>
      <c r="B2448" s="101" t="s">
        <v>2068</v>
      </c>
      <c r="C2448" s="101" t="s">
        <v>3993</v>
      </c>
      <c r="D2448" s="101" t="s">
        <v>5832</v>
      </c>
      <c r="E2448" s="101" t="s">
        <v>4983</v>
      </c>
      <c r="F2448" s="102">
        <v>23.34</v>
      </c>
      <c r="G2448" s="102">
        <v>23.54</v>
      </c>
      <c r="H2448" s="102">
        <v>18.670000000000002</v>
      </c>
      <c r="I2448" s="102"/>
      <c r="J2448" s="445"/>
      <c r="K2448" s="258">
        <f>ROUND(SUMIF('VGT-Bewegungsdaten'!B:B,A2448,'VGT-Bewegungsdaten'!D:D),3)</f>
        <v>0</v>
      </c>
      <c r="L2448" s="259">
        <f>ROUND(SUMIF('VGT-Bewegungsdaten'!B:B,$A2448,'VGT-Bewegungsdaten'!E:E),5)</f>
        <v>0</v>
      </c>
      <c r="N2448" s="298" t="s">
        <v>4918</v>
      </c>
      <c r="O2448" s="298" t="s">
        <v>4925</v>
      </c>
      <c r="P2448" s="261">
        <f>ROUND(SUMIF('AV-Bewegungsdaten'!B:B,A2448,'AV-Bewegungsdaten'!D:D),3)</f>
        <v>0</v>
      </c>
      <c r="Q2448" s="259">
        <f>ROUND(SUMIF('AV-Bewegungsdaten'!B:B,$A2448,'AV-Bewegungsdaten'!E:E),5)</f>
        <v>0</v>
      </c>
      <c r="S2448" s="444"/>
      <c r="T2448" s="444"/>
      <c r="U2448" s="261">
        <f>ROUND(SUMIF('DV-Bewegungsdaten'!B:B,A2448,'DV-Bewegungsdaten'!D:D),3)</f>
        <v>0</v>
      </c>
      <c r="V2448" s="259">
        <f>ROUND(SUMIF('DV-Bewegungsdaten'!B:B,A2448,'DV-Bewegungsdaten'!E:E),5)</f>
        <v>0</v>
      </c>
      <c r="X2448" s="444"/>
      <c r="Y2448" s="444"/>
      <c r="AK2448" s="305"/>
    </row>
    <row r="2449" spans="1:37" ht="15" customHeight="1" x14ac:dyDescent="0.25">
      <c r="A2449" s="103" t="s">
        <v>5300</v>
      </c>
      <c r="B2449" s="101" t="s">
        <v>2068</v>
      </c>
      <c r="C2449" s="101" t="s">
        <v>3993</v>
      </c>
      <c r="D2449" s="101" t="s">
        <v>4997</v>
      </c>
      <c r="E2449" s="101" t="s">
        <v>4983</v>
      </c>
      <c r="F2449" s="102">
        <v>15.39</v>
      </c>
      <c r="G2449" s="102">
        <v>15.59</v>
      </c>
      <c r="H2449" s="102">
        <v>12.31</v>
      </c>
      <c r="I2449" s="102"/>
      <c r="J2449" s="445"/>
      <c r="K2449" s="258">
        <f>ROUND(SUMIF('VGT-Bewegungsdaten'!B:B,A2449,'VGT-Bewegungsdaten'!D:D),3)</f>
        <v>0</v>
      </c>
      <c r="L2449" s="259">
        <f>ROUND(SUMIF('VGT-Bewegungsdaten'!B:B,$A2449,'VGT-Bewegungsdaten'!E:E),5)</f>
        <v>0</v>
      </c>
      <c r="N2449" s="298" t="s">
        <v>4918</v>
      </c>
      <c r="O2449" s="298" t="s">
        <v>4925</v>
      </c>
      <c r="P2449" s="261">
        <f>ROUND(SUMIF('AV-Bewegungsdaten'!B:B,A2449,'AV-Bewegungsdaten'!D:D),3)</f>
        <v>0</v>
      </c>
      <c r="Q2449" s="259">
        <f>ROUND(SUMIF('AV-Bewegungsdaten'!B:B,$A2449,'AV-Bewegungsdaten'!E:E),5)</f>
        <v>0</v>
      </c>
      <c r="S2449" s="444"/>
      <c r="T2449" s="444"/>
      <c r="U2449" s="261">
        <f>ROUND(SUMIF('DV-Bewegungsdaten'!B:B,A2449,'DV-Bewegungsdaten'!D:D),3)</f>
        <v>0</v>
      </c>
      <c r="V2449" s="259">
        <f>ROUND(SUMIF('DV-Bewegungsdaten'!B:B,A2449,'DV-Bewegungsdaten'!E:E),5)</f>
        <v>0</v>
      </c>
      <c r="X2449" s="444"/>
      <c r="Y2449" s="444"/>
      <c r="AK2449" s="305"/>
    </row>
    <row r="2450" spans="1:37" ht="15" customHeight="1" x14ac:dyDescent="0.25">
      <c r="A2450" s="103" t="s">
        <v>5839</v>
      </c>
      <c r="B2450" s="101" t="s">
        <v>2068</v>
      </c>
      <c r="C2450" s="101" t="s">
        <v>3993</v>
      </c>
      <c r="D2450" s="101" t="s">
        <v>5840</v>
      </c>
      <c r="E2450" s="101" t="s">
        <v>5818</v>
      </c>
      <c r="F2450" s="102">
        <v>25.490000000000002</v>
      </c>
      <c r="G2450" s="102">
        <v>25.69</v>
      </c>
      <c r="H2450" s="102">
        <v>20.39</v>
      </c>
      <c r="I2450" s="102"/>
      <c r="J2450" s="445"/>
      <c r="K2450" s="258">
        <f>ROUND(SUMIF('VGT-Bewegungsdaten'!B:B,A2450,'VGT-Bewegungsdaten'!D:D),3)</f>
        <v>0</v>
      </c>
      <c r="L2450" s="259">
        <f>ROUND(SUMIF('VGT-Bewegungsdaten'!B:B,$A2450,'VGT-Bewegungsdaten'!E:E),5)</f>
        <v>0</v>
      </c>
      <c r="N2450" s="298" t="s">
        <v>4918</v>
      </c>
      <c r="O2450" s="298" t="s">
        <v>4925</v>
      </c>
      <c r="P2450" s="261">
        <f>ROUND(SUMIF('AV-Bewegungsdaten'!B:B,A2450,'AV-Bewegungsdaten'!D:D),3)</f>
        <v>0</v>
      </c>
      <c r="Q2450" s="259">
        <f>ROUND(SUMIF('AV-Bewegungsdaten'!B:B,$A2450,'AV-Bewegungsdaten'!E:E),5)</f>
        <v>0</v>
      </c>
      <c r="S2450" s="444"/>
      <c r="T2450" s="444"/>
      <c r="U2450" s="261">
        <f>ROUND(SUMIF('DV-Bewegungsdaten'!B:B,A2450,'DV-Bewegungsdaten'!D:D),3)</f>
        <v>0</v>
      </c>
      <c r="V2450" s="259">
        <f>ROUND(SUMIF('DV-Bewegungsdaten'!B:B,A2450,'DV-Bewegungsdaten'!E:E),5)</f>
        <v>0</v>
      </c>
      <c r="X2450" s="444"/>
      <c r="Y2450" s="444"/>
      <c r="AK2450" s="305"/>
    </row>
    <row r="2451" spans="1:37" ht="15" customHeight="1" x14ac:dyDescent="0.25">
      <c r="A2451" s="103" t="s">
        <v>5893</v>
      </c>
      <c r="B2451" s="101" t="s">
        <v>2068</v>
      </c>
      <c r="C2451" s="101" t="s">
        <v>3993</v>
      </c>
      <c r="D2451" s="101" t="s">
        <v>5817</v>
      </c>
      <c r="E2451" s="101" t="s">
        <v>5818</v>
      </c>
      <c r="F2451" s="102">
        <v>26.490000000000002</v>
      </c>
      <c r="G2451" s="102">
        <v>26.69</v>
      </c>
      <c r="H2451" s="102">
        <v>21.19</v>
      </c>
      <c r="I2451" s="102"/>
      <c r="J2451" s="445"/>
      <c r="K2451" s="258">
        <f>ROUND(SUMIF('VGT-Bewegungsdaten'!B:B,A2451,'VGT-Bewegungsdaten'!D:D),3)</f>
        <v>0</v>
      </c>
      <c r="L2451" s="259">
        <f>ROUND(SUMIF('VGT-Bewegungsdaten'!B:B,$A2451,'VGT-Bewegungsdaten'!E:E),5)</f>
        <v>0</v>
      </c>
      <c r="N2451" s="298" t="s">
        <v>4918</v>
      </c>
      <c r="O2451" s="298" t="s">
        <v>4925</v>
      </c>
      <c r="P2451" s="261">
        <f>ROUND(SUMIF('AV-Bewegungsdaten'!B:B,A2451,'AV-Bewegungsdaten'!D:D),3)</f>
        <v>0</v>
      </c>
      <c r="Q2451" s="259">
        <f>ROUND(SUMIF('AV-Bewegungsdaten'!B:B,$A2451,'AV-Bewegungsdaten'!E:E),5)</f>
        <v>0</v>
      </c>
      <c r="S2451" s="444"/>
      <c r="T2451" s="444"/>
      <c r="U2451" s="261">
        <f>ROUND(SUMIF('DV-Bewegungsdaten'!B:B,A2451,'DV-Bewegungsdaten'!D:D),3)</f>
        <v>0</v>
      </c>
      <c r="V2451" s="259">
        <f>ROUND(SUMIF('DV-Bewegungsdaten'!B:B,A2451,'DV-Bewegungsdaten'!E:E),5)</f>
        <v>0</v>
      </c>
      <c r="X2451" s="444"/>
      <c r="Y2451" s="444"/>
      <c r="AK2451" s="305"/>
    </row>
    <row r="2452" spans="1:37" ht="15" customHeight="1" x14ac:dyDescent="0.25">
      <c r="A2452" s="103" t="s">
        <v>5894</v>
      </c>
      <c r="B2452" s="101" t="s">
        <v>2068</v>
      </c>
      <c r="C2452" s="101" t="s">
        <v>3993</v>
      </c>
      <c r="D2452" s="101" t="s">
        <v>5895</v>
      </c>
      <c r="E2452" s="101" t="s">
        <v>5818</v>
      </c>
      <c r="F2452" s="102">
        <v>28.490000000000002</v>
      </c>
      <c r="G2452" s="102">
        <v>28.69</v>
      </c>
      <c r="H2452" s="102">
        <v>22.79</v>
      </c>
      <c r="I2452" s="102"/>
      <c r="J2452" s="445"/>
      <c r="K2452" s="258">
        <f>ROUND(SUMIF('VGT-Bewegungsdaten'!B:B,A2452,'VGT-Bewegungsdaten'!D:D),3)</f>
        <v>0</v>
      </c>
      <c r="L2452" s="259">
        <f>ROUND(SUMIF('VGT-Bewegungsdaten'!B:B,$A2452,'VGT-Bewegungsdaten'!E:E),5)</f>
        <v>0</v>
      </c>
      <c r="N2452" s="298" t="s">
        <v>4918</v>
      </c>
      <c r="O2452" s="298" t="s">
        <v>4925</v>
      </c>
      <c r="P2452" s="261">
        <f>ROUND(SUMIF('AV-Bewegungsdaten'!B:B,A2452,'AV-Bewegungsdaten'!D:D),3)</f>
        <v>0</v>
      </c>
      <c r="Q2452" s="259">
        <f>ROUND(SUMIF('AV-Bewegungsdaten'!B:B,$A2452,'AV-Bewegungsdaten'!E:E),5)</f>
        <v>0</v>
      </c>
      <c r="S2452" s="444"/>
      <c r="T2452" s="444"/>
      <c r="U2452" s="261">
        <f>ROUND(SUMIF('DV-Bewegungsdaten'!B:B,A2452,'DV-Bewegungsdaten'!D:D),3)</f>
        <v>0</v>
      </c>
      <c r="V2452" s="259">
        <f>ROUND(SUMIF('DV-Bewegungsdaten'!B:B,A2452,'DV-Bewegungsdaten'!E:E),5)</f>
        <v>0</v>
      </c>
      <c r="X2452" s="444"/>
      <c r="Y2452" s="444"/>
      <c r="AK2452" s="305"/>
    </row>
    <row r="2453" spans="1:37" ht="15" customHeight="1" x14ac:dyDescent="0.25">
      <c r="A2453" s="103" t="s">
        <v>5841</v>
      </c>
      <c r="B2453" s="101" t="s">
        <v>2068</v>
      </c>
      <c r="C2453" s="101" t="s">
        <v>3993</v>
      </c>
      <c r="D2453" s="101" t="s">
        <v>5842</v>
      </c>
      <c r="E2453" s="101" t="s">
        <v>5818</v>
      </c>
      <c r="F2453" s="102">
        <v>20.28</v>
      </c>
      <c r="G2453" s="102">
        <v>20.48</v>
      </c>
      <c r="H2453" s="102">
        <v>16.22</v>
      </c>
      <c r="I2453" s="102"/>
      <c r="J2453" s="445"/>
      <c r="K2453" s="258">
        <f>ROUND(SUMIF('VGT-Bewegungsdaten'!B:B,A2453,'VGT-Bewegungsdaten'!D:D),3)</f>
        <v>0</v>
      </c>
      <c r="L2453" s="259">
        <f>ROUND(SUMIF('VGT-Bewegungsdaten'!B:B,$A2453,'VGT-Bewegungsdaten'!E:E),5)</f>
        <v>0</v>
      </c>
      <c r="N2453" s="298" t="s">
        <v>4918</v>
      </c>
      <c r="O2453" s="298" t="s">
        <v>4925</v>
      </c>
      <c r="P2453" s="261">
        <f>ROUND(SUMIF('AV-Bewegungsdaten'!B:B,A2453,'AV-Bewegungsdaten'!D:D),3)</f>
        <v>0</v>
      </c>
      <c r="Q2453" s="259">
        <f>ROUND(SUMIF('AV-Bewegungsdaten'!B:B,$A2453,'AV-Bewegungsdaten'!E:E),5)</f>
        <v>0</v>
      </c>
      <c r="S2453" s="444"/>
      <c r="T2453" s="444"/>
      <c r="U2453" s="261">
        <f>ROUND(SUMIF('DV-Bewegungsdaten'!B:B,A2453,'DV-Bewegungsdaten'!D:D),3)</f>
        <v>0</v>
      </c>
      <c r="V2453" s="259">
        <f>ROUND(SUMIF('DV-Bewegungsdaten'!B:B,A2453,'DV-Bewegungsdaten'!E:E),5)</f>
        <v>0</v>
      </c>
      <c r="X2453" s="444"/>
      <c r="Y2453" s="444"/>
      <c r="AK2453" s="305"/>
    </row>
    <row r="2454" spans="1:37" ht="15" customHeight="1" x14ac:dyDescent="0.25">
      <c r="A2454" s="103" t="s">
        <v>5896</v>
      </c>
      <c r="B2454" s="101" t="s">
        <v>2068</v>
      </c>
      <c r="C2454" s="101" t="s">
        <v>3993</v>
      </c>
      <c r="D2454" s="101" t="s">
        <v>5820</v>
      </c>
      <c r="E2454" s="101" t="s">
        <v>5818</v>
      </c>
      <c r="F2454" s="102">
        <v>21.28</v>
      </c>
      <c r="G2454" s="102">
        <v>21.48</v>
      </c>
      <c r="H2454" s="102">
        <v>17.02</v>
      </c>
      <c r="I2454" s="102"/>
      <c r="J2454" s="445"/>
      <c r="K2454" s="258">
        <f>ROUND(SUMIF('VGT-Bewegungsdaten'!B:B,A2454,'VGT-Bewegungsdaten'!D:D),3)</f>
        <v>0</v>
      </c>
      <c r="L2454" s="259">
        <f>ROUND(SUMIF('VGT-Bewegungsdaten'!B:B,$A2454,'VGT-Bewegungsdaten'!E:E),5)</f>
        <v>0</v>
      </c>
      <c r="N2454" s="298" t="s">
        <v>4918</v>
      </c>
      <c r="O2454" s="298" t="s">
        <v>4925</v>
      </c>
      <c r="P2454" s="261">
        <f>ROUND(SUMIF('AV-Bewegungsdaten'!B:B,A2454,'AV-Bewegungsdaten'!D:D),3)</f>
        <v>0</v>
      </c>
      <c r="Q2454" s="259">
        <f>ROUND(SUMIF('AV-Bewegungsdaten'!B:B,$A2454,'AV-Bewegungsdaten'!E:E),5)</f>
        <v>0</v>
      </c>
      <c r="S2454" s="444"/>
      <c r="T2454" s="444"/>
      <c r="U2454" s="261">
        <f>ROUND(SUMIF('DV-Bewegungsdaten'!B:B,A2454,'DV-Bewegungsdaten'!D:D),3)</f>
        <v>0</v>
      </c>
      <c r="V2454" s="259">
        <f>ROUND(SUMIF('DV-Bewegungsdaten'!B:B,A2454,'DV-Bewegungsdaten'!E:E),5)</f>
        <v>0</v>
      </c>
      <c r="X2454" s="444"/>
      <c r="Y2454" s="444"/>
      <c r="AK2454" s="305"/>
    </row>
    <row r="2455" spans="1:37" ht="15" customHeight="1" x14ac:dyDescent="0.25">
      <c r="A2455" s="103" t="s">
        <v>5897</v>
      </c>
      <c r="B2455" s="101" t="s">
        <v>2068</v>
      </c>
      <c r="C2455" s="101" t="s">
        <v>3993</v>
      </c>
      <c r="D2455" s="101" t="s">
        <v>5898</v>
      </c>
      <c r="E2455" s="101" t="s">
        <v>5818</v>
      </c>
      <c r="F2455" s="102">
        <v>23.28</v>
      </c>
      <c r="G2455" s="102">
        <v>23.48</v>
      </c>
      <c r="H2455" s="102">
        <v>18.62</v>
      </c>
      <c r="I2455" s="102"/>
      <c r="J2455" s="445"/>
      <c r="K2455" s="258">
        <f>ROUND(SUMIF('VGT-Bewegungsdaten'!B:B,A2455,'VGT-Bewegungsdaten'!D:D),3)</f>
        <v>0</v>
      </c>
      <c r="L2455" s="259">
        <f>ROUND(SUMIF('VGT-Bewegungsdaten'!B:B,$A2455,'VGT-Bewegungsdaten'!E:E),5)</f>
        <v>0</v>
      </c>
      <c r="N2455" s="298" t="s">
        <v>4918</v>
      </c>
      <c r="O2455" s="298" t="s">
        <v>4925</v>
      </c>
      <c r="P2455" s="261">
        <f>ROUND(SUMIF('AV-Bewegungsdaten'!B:B,A2455,'AV-Bewegungsdaten'!D:D),3)</f>
        <v>0</v>
      </c>
      <c r="Q2455" s="259">
        <f>ROUND(SUMIF('AV-Bewegungsdaten'!B:B,$A2455,'AV-Bewegungsdaten'!E:E),5)</f>
        <v>0</v>
      </c>
      <c r="S2455" s="444"/>
      <c r="T2455" s="444"/>
      <c r="U2455" s="261">
        <f>ROUND(SUMIF('DV-Bewegungsdaten'!B:B,A2455,'DV-Bewegungsdaten'!D:D),3)</f>
        <v>0</v>
      </c>
      <c r="V2455" s="259">
        <f>ROUND(SUMIF('DV-Bewegungsdaten'!B:B,A2455,'DV-Bewegungsdaten'!E:E),5)</f>
        <v>0</v>
      </c>
      <c r="X2455" s="444"/>
      <c r="Y2455" s="444"/>
      <c r="AK2455" s="305"/>
    </row>
    <row r="2456" spans="1:37" ht="15" customHeight="1" x14ac:dyDescent="0.25">
      <c r="A2456" s="103" t="s">
        <v>6383</v>
      </c>
      <c r="B2456" s="101" t="s">
        <v>2068</v>
      </c>
      <c r="C2456" s="101" t="s">
        <v>3993</v>
      </c>
      <c r="D2456" s="101" t="s">
        <v>6384</v>
      </c>
      <c r="E2456" s="101" t="s">
        <v>5956</v>
      </c>
      <c r="F2456" s="102">
        <v>26.470000000000002</v>
      </c>
      <c r="G2456" s="102">
        <v>26.67</v>
      </c>
      <c r="H2456" s="102">
        <v>21.18</v>
      </c>
      <c r="I2456" s="102"/>
      <c r="J2456" s="445"/>
      <c r="K2456" s="258">
        <f>ROUND(SUMIF('VGT-Bewegungsdaten'!B:B,A2456,'VGT-Bewegungsdaten'!D:D),3)</f>
        <v>0</v>
      </c>
      <c r="L2456" s="259">
        <f>ROUND(SUMIF('VGT-Bewegungsdaten'!B:B,$A2456,'VGT-Bewegungsdaten'!E:E),5)</f>
        <v>0</v>
      </c>
      <c r="N2456" s="298" t="s">
        <v>4918</v>
      </c>
      <c r="O2456" s="298" t="s">
        <v>4925</v>
      </c>
      <c r="P2456" s="261">
        <f>ROUND(SUMIF('AV-Bewegungsdaten'!B:B,A2456,'AV-Bewegungsdaten'!D:D),3)</f>
        <v>0</v>
      </c>
      <c r="Q2456" s="259">
        <f>ROUND(SUMIF('AV-Bewegungsdaten'!B:B,$A2456,'AV-Bewegungsdaten'!E:E),5)</f>
        <v>0</v>
      </c>
      <c r="S2456" s="444"/>
      <c r="T2456" s="444"/>
      <c r="U2456" s="261">
        <f>ROUND(SUMIF('DV-Bewegungsdaten'!B:B,A2456,'DV-Bewegungsdaten'!D:D),3)</f>
        <v>0</v>
      </c>
      <c r="V2456" s="259">
        <f>ROUND(SUMIF('DV-Bewegungsdaten'!B:B,A2456,'DV-Bewegungsdaten'!E:E),5)</f>
        <v>0</v>
      </c>
      <c r="X2456" s="444"/>
      <c r="Y2456" s="444"/>
      <c r="AK2456" s="305"/>
    </row>
    <row r="2457" spans="1:37" ht="15" customHeight="1" x14ac:dyDescent="0.25">
      <c r="A2457" s="103" t="s">
        <v>6562</v>
      </c>
      <c r="B2457" s="101" t="s">
        <v>2068</v>
      </c>
      <c r="C2457" s="101" t="s">
        <v>3993</v>
      </c>
      <c r="D2457" s="101" t="s">
        <v>6365</v>
      </c>
      <c r="E2457" s="101" t="s">
        <v>5956</v>
      </c>
      <c r="F2457" s="102">
        <v>28.470000000000002</v>
      </c>
      <c r="G2457" s="102">
        <v>28.67</v>
      </c>
      <c r="H2457" s="102">
        <v>22.78</v>
      </c>
      <c r="I2457" s="102"/>
      <c r="J2457" s="445"/>
      <c r="K2457" s="258">
        <f>ROUND(SUMIF('VGT-Bewegungsdaten'!B:B,A2457,'VGT-Bewegungsdaten'!D:D),3)</f>
        <v>0</v>
      </c>
      <c r="L2457" s="259">
        <f>ROUND(SUMIF('VGT-Bewegungsdaten'!B:B,$A2457,'VGT-Bewegungsdaten'!E:E),5)</f>
        <v>0</v>
      </c>
      <c r="N2457" s="298" t="s">
        <v>4918</v>
      </c>
      <c r="O2457" s="298" t="s">
        <v>4925</v>
      </c>
      <c r="P2457" s="261">
        <f>ROUND(SUMIF('AV-Bewegungsdaten'!B:B,A2457,'AV-Bewegungsdaten'!D:D),3)</f>
        <v>0</v>
      </c>
      <c r="Q2457" s="259">
        <f>ROUND(SUMIF('AV-Bewegungsdaten'!B:B,$A2457,'AV-Bewegungsdaten'!E:E),5)</f>
        <v>0</v>
      </c>
      <c r="S2457" s="444"/>
      <c r="T2457" s="444"/>
      <c r="U2457" s="261">
        <f>ROUND(SUMIF('DV-Bewegungsdaten'!B:B,A2457,'DV-Bewegungsdaten'!D:D),3)</f>
        <v>0</v>
      </c>
      <c r="V2457" s="259">
        <f>ROUND(SUMIF('DV-Bewegungsdaten'!B:B,A2457,'DV-Bewegungsdaten'!E:E),5)</f>
        <v>0</v>
      </c>
      <c r="X2457" s="444"/>
      <c r="Y2457" s="444"/>
      <c r="AK2457" s="305"/>
    </row>
    <row r="2458" spans="1:37" ht="15" customHeight="1" x14ac:dyDescent="0.25">
      <c r="A2458" s="103" t="s">
        <v>6385</v>
      </c>
      <c r="B2458" s="101" t="s">
        <v>2068</v>
      </c>
      <c r="C2458" s="101" t="s">
        <v>3993</v>
      </c>
      <c r="D2458" s="101" t="s">
        <v>6386</v>
      </c>
      <c r="E2458" s="101" t="s">
        <v>5956</v>
      </c>
      <c r="F2458" s="102">
        <v>21.26</v>
      </c>
      <c r="G2458" s="102">
        <v>21.46</v>
      </c>
      <c r="H2458" s="102">
        <v>17.010000000000002</v>
      </c>
      <c r="I2458" s="102"/>
      <c r="J2458" s="445"/>
      <c r="K2458" s="258">
        <f>ROUND(SUMIF('VGT-Bewegungsdaten'!B:B,A2458,'VGT-Bewegungsdaten'!D:D),3)</f>
        <v>0</v>
      </c>
      <c r="L2458" s="259">
        <f>ROUND(SUMIF('VGT-Bewegungsdaten'!B:B,$A2458,'VGT-Bewegungsdaten'!E:E),5)</f>
        <v>0</v>
      </c>
      <c r="N2458" s="298" t="s">
        <v>4918</v>
      </c>
      <c r="O2458" s="298" t="s">
        <v>4925</v>
      </c>
      <c r="P2458" s="261">
        <f>ROUND(SUMIF('AV-Bewegungsdaten'!B:B,A2458,'AV-Bewegungsdaten'!D:D),3)</f>
        <v>0</v>
      </c>
      <c r="Q2458" s="259">
        <f>ROUND(SUMIF('AV-Bewegungsdaten'!B:B,$A2458,'AV-Bewegungsdaten'!E:E),5)</f>
        <v>0</v>
      </c>
      <c r="S2458" s="444"/>
      <c r="T2458" s="444"/>
      <c r="U2458" s="261">
        <f>ROUND(SUMIF('DV-Bewegungsdaten'!B:B,A2458,'DV-Bewegungsdaten'!D:D),3)</f>
        <v>0</v>
      </c>
      <c r="V2458" s="259">
        <f>ROUND(SUMIF('DV-Bewegungsdaten'!B:B,A2458,'DV-Bewegungsdaten'!E:E),5)</f>
        <v>0</v>
      </c>
      <c r="X2458" s="444"/>
      <c r="Y2458" s="444"/>
      <c r="AK2458" s="305"/>
    </row>
    <row r="2459" spans="1:37" ht="15" customHeight="1" x14ac:dyDescent="0.25">
      <c r="A2459" s="103" t="s">
        <v>6563</v>
      </c>
      <c r="B2459" s="101" t="s">
        <v>2068</v>
      </c>
      <c r="C2459" s="101" t="s">
        <v>3993</v>
      </c>
      <c r="D2459" s="101" t="s">
        <v>6369</v>
      </c>
      <c r="E2459" s="101" t="s">
        <v>5956</v>
      </c>
      <c r="F2459" s="102">
        <v>23.26</v>
      </c>
      <c r="G2459" s="102">
        <v>23.46</v>
      </c>
      <c r="H2459" s="102">
        <v>18.61</v>
      </c>
      <c r="I2459" s="102"/>
      <c r="J2459" s="445"/>
      <c r="K2459" s="258">
        <f>ROUND(SUMIF('VGT-Bewegungsdaten'!B:B,A2459,'VGT-Bewegungsdaten'!D:D),3)</f>
        <v>0</v>
      </c>
      <c r="L2459" s="259">
        <f>ROUND(SUMIF('VGT-Bewegungsdaten'!B:B,$A2459,'VGT-Bewegungsdaten'!E:E),5)</f>
        <v>0</v>
      </c>
      <c r="N2459" s="298" t="s">
        <v>4918</v>
      </c>
      <c r="O2459" s="298" t="s">
        <v>4925</v>
      </c>
      <c r="P2459" s="261">
        <f>ROUND(SUMIF('AV-Bewegungsdaten'!B:B,A2459,'AV-Bewegungsdaten'!D:D),3)</f>
        <v>0</v>
      </c>
      <c r="Q2459" s="259">
        <f>ROUND(SUMIF('AV-Bewegungsdaten'!B:B,$A2459,'AV-Bewegungsdaten'!E:E),5)</f>
        <v>0</v>
      </c>
      <c r="S2459" s="444"/>
      <c r="T2459" s="444"/>
      <c r="U2459" s="261">
        <f>ROUND(SUMIF('DV-Bewegungsdaten'!B:B,A2459,'DV-Bewegungsdaten'!D:D),3)</f>
        <v>0</v>
      </c>
      <c r="V2459" s="259">
        <f>ROUND(SUMIF('DV-Bewegungsdaten'!B:B,A2459,'DV-Bewegungsdaten'!E:E),5)</f>
        <v>0</v>
      </c>
      <c r="X2459" s="444"/>
      <c r="Y2459" s="444"/>
      <c r="AK2459" s="305"/>
    </row>
    <row r="2460" spans="1:37" ht="15" customHeight="1" x14ac:dyDescent="0.25">
      <c r="A2460" s="103" t="s">
        <v>6564</v>
      </c>
      <c r="B2460" s="101" t="s">
        <v>2068</v>
      </c>
      <c r="C2460" s="101" t="s">
        <v>3993</v>
      </c>
      <c r="D2460" s="101" t="s">
        <v>6565</v>
      </c>
      <c r="E2460" s="101" t="s">
        <v>5956</v>
      </c>
      <c r="F2460" s="102">
        <v>17.309999999999999</v>
      </c>
      <c r="G2460" s="102">
        <v>17.509999999999998</v>
      </c>
      <c r="H2460" s="102">
        <v>13.85</v>
      </c>
      <c r="I2460" s="102"/>
      <c r="J2460" s="445"/>
      <c r="K2460" s="258">
        <f>ROUND(SUMIF('VGT-Bewegungsdaten'!B:B,A2460,'VGT-Bewegungsdaten'!D:D),3)</f>
        <v>0</v>
      </c>
      <c r="L2460" s="259">
        <f>ROUND(SUMIF('VGT-Bewegungsdaten'!B:B,$A2460,'VGT-Bewegungsdaten'!E:E),5)</f>
        <v>0</v>
      </c>
      <c r="N2460" s="298" t="s">
        <v>4918</v>
      </c>
      <c r="O2460" s="298" t="s">
        <v>4925</v>
      </c>
      <c r="P2460" s="261">
        <f>ROUND(SUMIF('AV-Bewegungsdaten'!B:B,A2460,'AV-Bewegungsdaten'!D:D),3)</f>
        <v>0</v>
      </c>
      <c r="Q2460" s="259">
        <f>ROUND(SUMIF('AV-Bewegungsdaten'!B:B,$A2460,'AV-Bewegungsdaten'!E:E),5)</f>
        <v>0</v>
      </c>
      <c r="S2460" s="444"/>
      <c r="T2460" s="444"/>
      <c r="U2460" s="261">
        <f>ROUND(SUMIF('DV-Bewegungsdaten'!B:B,A2460,'DV-Bewegungsdaten'!D:D),3)</f>
        <v>0</v>
      </c>
      <c r="V2460" s="259">
        <f>ROUND(SUMIF('DV-Bewegungsdaten'!B:B,A2460,'DV-Bewegungsdaten'!E:E),5)</f>
        <v>0</v>
      </c>
      <c r="X2460" s="444"/>
      <c r="Y2460" s="444"/>
      <c r="AK2460" s="305"/>
    </row>
    <row r="2461" spans="1:37" ht="15" customHeight="1" x14ac:dyDescent="0.25">
      <c r="A2461" s="103" t="s">
        <v>6387</v>
      </c>
      <c r="B2461" s="101" t="s">
        <v>2068</v>
      </c>
      <c r="C2461" s="101" t="s">
        <v>3993</v>
      </c>
      <c r="D2461" s="101" t="s">
        <v>6388</v>
      </c>
      <c r="E2461" s="101" t="s">
        <v>6372</v>
      </c>
      <c r="F2461" s="102">
        <v>20.440000000000001</v>
      </c>
      <c r="G2461" s="102">
        <v>20.64</v>
      </c>
      <c r="H2461" s="102">
        <v>16.350000000000001</v>
      </c>
      <c r="I2461" s="102"/>
      <c r="J2461" s="445"/>
      <c r="K2461" s="258">
        <f>ROUND(SUMIF('VGT-Bewegungsdaten'!B:B,A2461,'VGT-Bewegungsdaten'!D:D),3)</f>
        <v>0</v>
      </c>
      <c r="L2461" s="259">
        <f>ROUND(SUMIF('VGT-Bewegungsdaten'!B:B,$A2461,'VGT-Bewegungsdaten'!E:E),5)</f>
        <v>0</v>
      </c>
      <c r="N2461" s="298" t="s">
        <v>4918</v>
      </c>
      <c r="O2461" s="298" t="s">
        <v>4925</v>
      </c>
      <c r="P2461" s="261">
        <f>ROUND(SUMIF('AV-Bewegungsdaten'!B:B,A2461,'AV-Bewegungsdaten'!D:D),3)</f>
        <v>0</v>
      </c>
      <c r="Q2461" s="259">
        <f>ROUND(SUMIF('AV-Bewegungsdaten'!B:B,$A2461,'AV-Bewegungsdaten'!E:E),5)</f>
        <v>0</v>
      </c>
      <c r="S2461" s="444"/>
      <c r="T2461" s="444"/>
      <c r="U2461" s="261">
        <f>ROUND(SUMIF('DV-Bewegungsdaten'!B:B,A2461,'DV-Bewegungsdaten'!D:D),3)</f>
        <v>0</v>
      </c>
      <c r="V2461" s="259">
        <f>ROUND(SUMIF('DV-Bewegungsdaten'!B:B,A2461,'DV-Bewegungsdaten'!E:E),5)</f>
        <v>0</v>
      </c>
      <c r="X2461" s="444"/>
      <c r="Y2461" s="444"/>
      <c r="AK2461" s="305"/>
    </row>
    <row r="2462" spans="1:37" ht="15" customHeight="1" x14ac:dyDescent="0.25">
      <c r="A2462" s="103" t="s">
        <v>6566</v>
      </c>
      <c r="B2462" s="101" t="s">
        <v>2068</v>
      </c>
      <c r="C2462" s="101" t="s">
        <v>3993</v>
      </c>
      <c r="D2462" s="101" t="s">
        <v>6567</v>
      </c>
      <c r="E2462" s="101" t="s">
        <v>6372</v>
      </c>
      <c r="F2462" s="102">
        <v>23.44</v>
      </c>
      <c r="G2462" s="102">
        <v>23.64</v>
      </c>
      <c r="H2462" s="102">
        <v>18.75</v>
      </c>
      <c r="I2462" s="102"/>
      <c r="J2462" s="445"/>
      <c r="K2462" s="258">
        <f>ROUND(SUMIF('VGT-Bewegungsdaten'!B:B,A2462,'VGT-Bewegungsdaten'!D:D),3)</f>
        <v>0</v>
      </c>
      <c r="L2462" s="259">
        <f>ROUND(SUMIF('VGT-Bewegungsdaten'!B:B,$A2462,'VGT-Bewegungsdaten'!E:E),5)</f>
        <v>0</v>
      </c>
      <c r="N2462" s="298" t="s">
        <v>4918</v>
      </c>
      <c r="O2462" s="298" t="s">
        <v>4925</v>
      </c>
      <c r="P2462" s="261">
        <f>ROUND(SUMIF('AV-Bewegungsdaten'!B:B,A2462,'AV-Bewegungsdaten'!D:D),3)</f>
        <v>0</v>
      </c>
      <c r="Q2462" s="259">
        <f>ROUND(SUMIF('AV-Bewegungsdaten'!B:B,$A2462,'AV-Bewegungsdaten'!E:E),5)</f>
        <v>0</v>
      </c>
      <c r="S2462" s="444"/>
      <c r="T2462" s="444"/>
      <c r="U2462" s="261">
        <f>ROUND(SUMIF('DV-Bewegungsdaten'!B:B,A2462,'DV-Bewegungsdaten'!D:D),3)</f>
        <v>0</v>
      </c>
      <c r="V2462" s="259">
        <f>ROUND(SUMIF('DV-Bewegungsdaten'!B:B,A2462,'DV-Bewegungsdaten'!E:E),5)</f>
        <v>0</v>
      </c>
      <c r="X2462" s="444"/>
      <c r="Y2462" s="444"/>
      <c r="AK2462" s="305"/>
    </row>
    <row r="2463" spans="1:37" ht="15" customHeight="1" x14ac:dyDescent="0.25">
      <c r="A2463" s="103" t="s">
        <v>6568</v>
      </c>
      <c r="B2463" s="101" t="s">
        <v>2068</v>
      </c>
      <c r="C2463" s="101" t="s">
        <v>3993</v>
      </c>
      <c r="D2463" s="101" t="s">
        <v>6569</v>
      </c>
      <c r="E2463" s="101" t="s">
        <v>6372</v>
      </c>
      <c r="F2463" s="102">
        <v>25.44</v>
      </c>
      <c r="G2463" s="102">
        <v>25.64</v>
      </c>
      <c r="H2463" s="102">
        <v>20.350000000000001</v>
      </c>
      <c r="I2463" s="102"/>
      <c r="J2463" s="445"/>
      <c r="K2463" s="258">
        <f>ROUND(SUMIF('VGT-Bewegungsdaten'!B:B,A2463,'VGT-Bewegungsdaten'!D:D),3)</f>
        <v>0</v>
      </c>
      <c r="L2463" s="259">
        <f>ROUND(SUMIF('VGT-Bewegungsdaten'!B:B,$A2463,'VGT-Bewegungsdaten'!E:E),5)</f>
        <v>0</v>
      </c>
      <c r="N2463" s="298" t="s">
        <v>4918</v>
      </c>
      <c r="O2463" s="298" t="s">
        <v>4925</v>
      </c>
      <c r="P2463" s="261">
        <f>ROUND(SUMIF('AV-Bewegungsdaten'!B:B,A2463,'AV-Bewegungsdaten'!D:D),3)</f>
        <v>0</v>
      </c>
      <c r="Q2463" s="259">
        <f>ROUND(SUMIF('AV-Bewegungsdaten'!B:B,$A2463,'AV-Bewegungsdaten'!E:E),5)</f>
        <v>0</v>
      </c>
      <c r="S2463" s="444"/>
      <c r="T2463" s="444"/>
      <c r="U2463" s="261">
        <f>ROUND(SUMIF('DV-Bewegungsdaten'!B:B,A2463,'DV-Bewegungsdaten'!D:D),3)</f>
        <v>0</v>
      </c>
      <c r="V2463" s="259">
        <f>ROUND(SUMIF('DV-Bewegungsdaten'!B:B,A2463,'DV-Bewegungsdaten'!E:E),5)</f>
        <v>0</v>
      </c>
      <c r="X2463" s="444"/>
      <c r="Y2463" s="444"/>
      <c r="AK2463" s="305"/>
    </row>
    <row r="2464" spans="1:37" ht="15" customHeight="1" x14ac:dyDescent="0.25">
      <c r="A2464" s="103" t="s">
        <v>6570</v>
      </c>
      <c r="B2464" s="101" t="s">
        <v>2068</v>
      </c>
      <c r="C2464" s="101" t="s">
        <v>3993</v>
      </c>
      <c r="D2464" s="101" t="s">
        <v>6571</v>
      </c>
      <c r="E2464" s="101" t="s">
        <v>6372</v>
      </c>
      <c r="F2464" s="102">
        <v>26.44</v>
      </c>
      <c r="G2464" s="102">
        <v>26.64</v>
      </c>
      <c r="H2464" s="102">
        <v>21.15</v>
      </c>
      <c r="I2464" s="102"/>
      <c r="J2464" s="445"/>
      <c r="K2464" s="258">
        <f>ROUND(SUMIF('VGT-Bewegungsdaten'!B:B,A2464,'VGT-Bewegungsdaten'!D:D),3)</f>
        <v>0</v>
      </c>
      <c r="L2464" s="259">
        <f>ROUND(SUMIF('VGT-Bewegungsdaten'!B:B,$A2464,'VGT-Bewegungsdaten'!E:E),5)</f>
        <v>0</v>
      </c>
      <c r="N2464" s="298" t="s">
        <v>4918</v>
      </c>
      <c r="O2464" s="298" t="s">
        <v>4925</v>
      </c>
      <c r="P2464" s="261">
        <f>ROUND(SUMIF('AV-Bewegungsdaten'!B:B,A2464,'AV-Bewegungsdaten'!D:D),3)</f>
        <v>0</v>
      </c>
      <c r="Q2464" s="259">
        <f>ROUND(SUMIF('AV-Bewegungsdaten'!B:B,$A2464,'AV-Bewegungsdaten'!E:E),5)</f>
        <v>0</v>
      </c>
      <c r="S2464" s="444"/>
      <c r="T2464" s="444"/>
      <c r="U2464" s="261">
        <f>ROUND(SUMIF('DV-Bewegungsdaten'!B:B,A2464,'DV-Bewegungsdaten'!D:D),3)</f>
        <v>0</v>
      </c>
      <c r="V2464" s="259">
        <f>ROUND(SUMIF('DV-Bewegungsdaten'!B:B,A2464,'DV-Bewegungsdaten'!E:E),5)</f>
        <v>0</v>
      </c>
      <c r="X2464" s="444"/>
      <c r="Y2464" s="444"/>
      <c r="AK2464" s="305"/>
    </row>
    <row r="2465" spans="1:37" ht="15" customHeight="1" x14ac:dyDescent="0.25">
      <c r="A2465" s="103" t="s">
        <v>6389</v>
      </c>
      <c r="B2465" s="101" t="s">
        <v>2068</v>
      </c>
      <c r="C2465" s="101" t="s">
        <v>3993</v>
      </c>
      <c r="D2465" s="101" t="s">
        <v>6390</v>
      </c>
      <c r="E2465" s="101" t="s">
        <v>6372</v>
      </c>
      <c r="F2465" s="102">
        <v>18.23</v>
      </c>
      <c r="G2465" s="102">
        <v>18.43</v>
      </c>
      <c r="H2465" s="102">
        <v>14.58</v>
      </c>
      <c r="I2465" s="102"/>
      <c r="J2465" s="445"/>
      <c r="K2465" s="258">
        <f>ROUND(SUMIF('VGT-Bewegungsdaten'!B:B,A2465,'VGT-Bewegungsdaten'!D:D),3)</f>
        <v>0</v>
      </c>
      <c r="L2465" s="259">
        <f>ROUND(SUMIF('VGT-Bewegungsdaten'!B:B,$A2465,'VGT-Bewegungsdaten'!E:E),5)</f>
        <v>0</v>
      </c>
      <c r="N2465" s="298" t="s">
        <v>4918</v>
      </c>
      <c r="O2465" s="298" t="s">
        <v>4925</v>
      </c>
      <c r="P2465" s="261">
        <f>ROUND(SUMIF('AV-Bewegungsdaten'!B:B,A2465,'AV-Bewegungsdaten'!D:D),3)</f>
        <v>0</v>
      </c>
      <c r="Q2465" s="259">
        <f>ROUND(SUMIF('AV-Bewegungsdaten'!B:B,$A2465,'AV-Bewegungsdaten'!E:E),5)</f>
        <v>0</v>
      </c>
      <c r="S2465" s="444"/>
      <c r="T2465" s="444"/>
      <c r="U2465" s="261">
        <f>ROUND(SUMIF('DV-Bewegungsdaten'!B:B,A2465,'DV-Bewegungsdaten'!D:D),3)</f>
        <v>0</v>
      </c>
      <c r="V2465" s="259">
        <f>ROUND(SUMIF('DV-Bewegungsdaten'!B:B,A2465,'DV-Bewegungsdaten'!E:E),5)</f>
        <v>0</v>
      </c>
      <c r="X2465" s="444"/>
      <c r="Y2465" s="444"/>
      <c r="AK2465" s="305"/>
    </row>
    <row r="2466" spans="1:37" ht="15" customHeight="1" x14ac:dyDescent="0.25">
      <c r="A2466" s="103" t="s">
        <v>6572</v>
      </c>
      <c r="B2466" s="101" t="s">
        <v>2068</v>
      </c>
      <c r="C2466" s="101" t="s">
        <v>3993</v>
      </c>
      <c r="D2466" s="101" t="s">
        <v>6573</v>
      </c>
      <c r="E2466" s="101" t="s">
        <v>6372</v>
      </c>
      <c r="F2466" s="102">
        <v>20.23</v>
      </c>
      <c r="G2466" s="102">
        <v>20.43</v>
      </c>
      <c r="H2466" s="102">
        <v>16.18</v>
      </c>
      <c r="I2466" s="102"/>
      <c r="J2466" s="445"/>
      <c r="K2466" s="258">
        <f>ROUND(SUMIF('VGT-Bewegungsdaten'!B:B,A2466,'VGT-Bewegungsdaten'!D:D),3)</f>
        <v>0</v>
      </c>
      <c r="L2466" s="259">
        <f>ROUND(SUMIF('VGT-Bewegungsdaten'!B:B,$A2466,'VGT-Bewegungsdaten'!E:E),5)</f>
        <v>0</v>
      </c>
      <c r="N2466" s="298" t="s">
        <v>4918</v>
      </c>
      <c r="O2466" s="298" t="s">
        <v>4925</v>
      </c>
      <c r="P2466" s="261">
        <f>ROUND(SUMIF('AV-Bewegungsdaten'!B:B,A2466,'AV-Bewegungsdaten'!D:D),3)</f>
        <v>0</v>
      </c>
      <c r="Q2466" s="259">
        <f>ROUND(SUMIF('AV-Bewegungsdaten'!B:B,$A2466,'AV-Bewegungsdaten'!E:E),5)</f>
        <v>0</v>
      </c>
      <c r="S2466" s="444"/>
      <c r="T2466" s="444"/>
      <c r="U2466" s="261">
        <f>ROUND(SUMIF('DV-Bewegungsdaten'!B:B,A2466,'DV-Bewegungsdaten'!D:D),3)</f>
        <v>0</v>
      </c>
      <c r="V2466" s="259">
        <f>ROUND(SUMIF('DV-Bewegungsdaten'!B:B,A2466,'DV-Bewegungsdaten'!E:E),5)</f>
        <v>0</v>
      </c>
      <c r="X2466" s="444"/>
      <c r="Y2466" s="444"/>
      <c r="AK2466" s="305"/>
    </row>
    <row r="2467" spans="1:37" ht="15" customHeight="1" x14ac:dyDescent="0.25">
      <c r="A2467" s="103" t="s">
        <v>6574</v>
      </c>
      <c r="B2467" s="101" t="s">
        <v>2068</v>
      </c>
      <c r="C2467" s="101" t="s">
        <v>3993</v>
      </c>
      <c r="D2467" s="101" t="s">
        <v>6575</v>
      </c>
      <c r="E2467" s="101" t="s">
        <v>6372</v>
      </c>
      <c r="F2467" s="102">
        <v>21.23</v>
      </c>
      <c r="G2467" s="102">
        <v>21.43</v>
      </c>
      <c r="H2467" s="102">
        <v>16.98</v>
      </c>
      <c r="I2467" s="102"/>
      <c r="J2467" s="445"/>
      <c r="K2467" s="258">
        <f>ROUND(SUMIF('VGT-Bewegungsdaten'!B:B,A2467,'VGT-Bewegungsdaten'!D:D),3)</f>
        <v>0</v>
      </c>
      <c r="L2467" s="259">
        <f>ROUND(SUMIF('VGT-Bewegungsdaten'!B:B,$A2467,'VGT-Bewegungsdaten'!E:E),5)</f>
        <v>0</v>
      </c>
      <c r="N2467" s="298" t="s">
        <v>4918</v>
      </c>
      <c r="O2467" s="298" t="s">
        <v>4925</v>
      </c>
      <c r="P2467" s="261">
        <f>ROUND(SUMIF('AV-Bewegungsdaten'!B:B,A2467,'AV-Bewegungsdaten'!D:D),3)</f>
        <v>0</v>
      </c>
      <c r="Q2467" s="259">
        <f>ROUND(SUMIF('AV-Bewegungsdaten'!B:B,$A2467,'AV-Bewegungsdaten'!E:E),5)</f>
        <v>0</v>
      </c>
      <c r="S2467" s="444"/>
      <c r="T2467" s="444"/>
      <c r="U2467" s="261">
        <f>ROUND(SUMIF('DV-Bewegungsdaten'!B:B,A2467,'DV-Bewegungsdaten'!D:D),3)</f>
        <v>0</v>
      </c>
      <c r="V2467" s="259">
        <f>ROUND(SUMIF('DV-Bewegungsdaten'!B:B,A2467,'DV-Bewegungsdaten'!E:E),5)</f>
        <v>0</v>
      </c>
      <c r="X2467" s="444"/>
      <c r="Y2467" s="444"/>
      <c r="AK2467" s="305"/>
    </row>
    <row r="2468" spans="1:37" ht="15" customHeight="1" x14ac:dyDescent="0.25">
      <c r="A2468" s="103" t="s">
        <v>6576</v>
      </c>
      <c r="B2468" s="101" t="s">
        <v>2068</v>
      </c>
      <c r="C2468" s="101" t="s">
        <v>3993</v>
      </c>
      <c r="D2468" s="101" t="s">
        <v>6577</v>
      </c>
      <c r="E2468" s="101" t="s">
        <v>6372</v>
      </c>
      <c r="F2468" s="102">
        <v>15.28</v>
      </c>
      <c r="G2468" s="102">
        <v>15.479999999999999</v>
      </c>
      <c r="H2468" s="102">
        <v>12.22</v>
      </c>
      <c r="I2468" s="102"/>
      <c r="J2468" s="445"/>
      <c r="K2468" s="258">
        <f>ROUND(SUMIF('VGT-Bewegungsdaten'!B:B,A2468,'VGT-Bewegungsdaten'!D:D),3)</f>
        <v>0</v>
      </c>
      <c r="L2468" s="259">
        <f>ROUND(SUMIF('VGT-Bewegungsdaten'!B:B,$A2468,'VGT-Bewegungsdaten'!E:E),5)</f>
        <v>0</v>
      </c>
      <c r="N2468" s="298" t="s">
        <v>4918</v>
      </c>
      <c r="O2468" s="298" t="s">
        <v>4925</v>
      </c>
      <c r="P2468" s="261">
        <f>ROUND(SUMIF('AV-Bewegungsdaten'!B:B,A2468,'AV-Bewegungsdaten'!D:D),3)</f>
        <v>0</v>
      </c>
      <c r="Q2468" s="259">
        <f>ROUND(SUMIF('AV-Bewegungsdaten'!B:B,$A2468,'AV-Bewegungsdaten'!E:E),5)</f>
        <v>0</v>
      </c>
      <c r="S2468" s="444"/>
      <c r="T2468" s="444"/>
      <c r="U2468" s="261">
        <f>ROUND(SUMIF('DV-Bewegungsdaten'!B:B,A2468,'DV-Bewegungsdaten'!D:D),3)</f>
        <v>0</v>
      </c>
      <c r="V2468" s="259">
        <f>ROUND(SUMIF('DV-Bewegungsdaten'!B:B,A2468,'DV-Bewegungsdaten'!E:E),5)</f>
        <v>0</v>
      </c>
      <c r="X2468" s="444"/>
      <c r="Y2468" s="444"/>
      <c r="AK2468" s="305"/>
    </row>
    <row r="2469" spans="1:37" ht="15" customHeight="1" x14ac:dyDescent="0.25">
      <c r="A2469" s="103" t="s">
        <v>6578</v>
      </c>
      <c r="B2469" s="101" t="s">
        <v>2068</v>
      </c>
      <c r="C2469" s="101" t="s">
        <v>3993</v>
      </c>
      <c r="D2469" s="101" t="s">
        <v>6579</v>
      </c>
      <c r="E2469" s="101" t="s">
        <v>6580</v>
      </c>
      <c r="F2469" s="102">
        <v>22.410000000000004</v>
      </c>
      <c r="G2469" s="102">
        <v>22.610000000000003</v>
      </c>
      <c r="H2469" s="102">
        <v>17.93</v>
      </c>
      <c r="I2469" s="102"/>
      <c r="J2469" s="445"/>
      <c r="K2469" s="258">
        <f>ROUND(SUMIF('VGT-Bewegungsdaten'!B:B,A2469,'VGT-Bewegungsdaten'!D:D),3)</f>
        <v>0</v>
      </c>
      <c r="L2469" s="259">
        <f>ROUND(SUMIF('VGT-Bewegungsdaten'!B:B,$A2469,'VGT-Bewegungsdaten'!E:E),5)</f>
        <v>0</v>
      </c>
      <c r="N2469" s="298" t="s">
        <v>4918</v>
      </c>
      <c r="O2469" s="298" t="s">
        <v>4925</v>
      </c>
      <c r="P2469" s="261">
        <f>ROUND(SUMIF('AV-Bewegungsdaten'!B:B,A2469,'AV-Bewegungsdaten'!D:D),3)</f>
        <v>0</v>
      </c>
      <c r="Q2469" s="259">
        <f>ROUND(SUMIF('AV-Bewegungsdaten'!B:B,$A2469,'AV-Bewegungsdaten'!E:E),5)</f>
        <v>0</v>
      </c>
      <c r="S2469" s="444"/>
      <c r="T2469" s="444"/>
      <c r="U2469" s="261">
        <f>ROUND(SUMIF('DV-Bewegungsdaten'!B:B,A2469,'DV-Bewegungsdaten'!D:D),3)</f>
        <v>0</v>
      </c>
      <c r="V2469" s="259">
        <f>ROUND(SUMIF('DV-Bewegungsdaten'!B:B,A2469,'DV-Bewegungsdaten'!E:E),5)</f>
        <v>0</v>
      </c>
      <c r="X2469" s="444"/>
      <c r="Y2469" s="444"/>
      <c r="AK2469" s="305"/>
    </row>
    <row r="2470" spans="1:37" ht="15" customHeight="1" x14ac:dyDescent="0.25">
      <c r="A2470" s="103" t="s">
        <v>6581</v>
      </c>
      <c r="B2470" s="101" t="s">
        <v>2068</v>
      </c>
      <c r="C2470" s="101" t="s">
        <v>3993</v>
      </c>
      <c r="D2470" s="101" t="s">
        <v>6582</v>
      </c>
      <c r="E2470" s="101" t="s">
        <v>6580</v>
      </c>
      <c r="F2470" s="102">
        <v>20.200000000000003</v>
      </c>
      <c r="G2470" s="102">
        <v>20.400000000000002</v>
      </c>
      <c r="H2470" s="102">
        <v>16.16</v>
      </c>
      <c r="I2470" s="102"/>
      <c r="J2470" s="445"/>
      <c r="K2470" s="258">
        <f>ROUND(SUMIF('VGT-Bewegungsdaten'!B:B,A2470,'VGT-Bewegungsdaten'!D:D),3)</f>
        <v>0</v>
      </c>
      <c r="L2470" s="259">
        <f>ROUND(SUMIF('VGT-Bewegungsdaten'!B:B,$A2470,'VGT-Bewegungsdaten'!E:E),5)</f>
        <v>0</v>
      </c>
      <c r="N2470" s="298" t="s">
        <v>4918</v>
      </c>
      <c r="O2470" s="298" t="s">
        <v>4925</v>
      </c>
      <c r="P2470" s="261">
        <f>ROUND(SUMIF('AV-Bewegungsdaten'!B:B,A2470,'AV-Bewegungsdaten'!D:D),3)</f>
        <v>0</v>
      </c>
      <c r="Q2470" s="259">
        <f>ROUND(SUMIF('AV-Bewegungsdaten'!B:B,$A2470,'AV-Bewegungsdaten'!E:E),5)</f>
        <v>0</v>
      </c>
      <c r="S2470" s="444"/>
      <c r="T2470" s="444"/>
      <c r="U2470" s="261">
        <f>ROUND(SUMIF('DV-Bewegungsdaten'!B:B,A2470,'DV-Bewegungsdaten'!D:D),3)</f>
        <v>0</v>
      </c>
      <c r="V2470" s="259">
        <f>ROUND(SUMIF('DV-Bewegungsdaten'!B:B,A2470,'DV-Bewegungsdaten'!E:E),5)</f>
        <v>0</v>
      </c>
      <c r="X2470" s="444"/>
      <c r="Y2470" s="444"/>
      <c r="AK2470" s="305"/>
    </row>
    <row r="2471" spans="1:37" ht="15" customHeight="1" x14ac:dyDescent="0.25">
      <c r="A2471" s="103" t="s">
        <v>6918</v>
      </c>
      <c r="B2471" s="101" t="s">
        <v>2068</v>
      </c>
      <c r="C2471" s="101" t="s">
        <v>3993</v>
      </c>
      <c r="D2471" s="101" t="s">
        <v>6919</v>
      </c>
      <c r="E2471" s="101" t="s">
        <v>6910</v>
      </c>
      <c r="F2471" s="102">
        <v>24.380000000000003</v>
      </c>
      <c r="G2471" s="102">
        <v>24.58</v>
      </c>
      <c r="H2471" s="102">
        <v>19.5</v>
      </c>
      <c r="I2471" s="102"/>
      <c r="J2471" s="445"/>
      <c r="K2471" s="258">
        <f>ROUND(SUMIF('VGT-Bewegungsdaten'!B:B,A2471,'VGT-Bewegungsdaten'!D:D),3)</f>
        <v>0</v>
      </c>
      <c r="L2471" s="259">
        <f>ROUND(SUMIF('VGT-Bewegungsdaten'!B:B,$A2471,'VGT-Bewegungsdaten'!E:E),5)</f>
        <v>0</v>
      </c>
      <c r="N2471" s="298" t="s">
        <v>4918</v>
      </c>
      <c r="O2471" s="298" t="s">
        <v>4925</v>
      </c>
      <c r="P2471" s="261">
        <f>ROUND(SUMIF('AV-Bewegungsdaten'!B:B,A2471,'AV-Bewegungsdaten'!D:D),3)</f>
        <v>0</v>
      </c>
      <c r="Q2471" s="259">
        <f>ROUND(SUMIF('AV-Bewegungsdaten'!B:B,$A2471,'AV-Bewegungsdaten'!E:E),5)</f>
        <v>0</v>
      </c>
      <c r="S2471" s="444"/>
      <c r="T2471" s="444"/>
      <c r="U2471" s="261">
        <f>ROUND(SUMIF('DV-Bewegungsdaten'!B:B,A2471,'DV-Bewegungsdaten'!D:D),3)</f>
        <v>0</v>
      </c>
      <c r="V2471" s="259">
        <f>ROUND(SUMIF('DV-Bewegungsdaten'!B:B,A2471,'DV-Bewegungsdaten'!E:E),5)</f>
        <v>0</v>
      </c>
      <c r="X2471" s="444"/>
      <c r="Y2471" s="444"/>
      <c r="AK2471" s="305"/>
    </row>
    <row r="2472" spans="1:37" ht="15" customHeight="1" x14ac:dyDescent="0.25">
      <c r="A2472" s="103" t="s">
        <v>6920</v>
      </c>
      <c r="B2472" s="101" t="s">
        <v>2068</v>
      </c>
      <c r="C2472" s="101" t="s">
        <v>3993</v>
      </c>
      <c r="D2472" s="101" t="s">
        <v>6921</v>
      </c>
      <c r="E2472" s="101" t="s">
        <v>6910</v>
      </c>
      <c r="F2472" s="102">
        <v>22.17</v>
      </c>
      <c r="G2472" s="102">
        <v>22.37</v>
      </c>
      <c r="H2472" s="102">
        <v>17.739999999999998</v>
      </c>
      <c r="I2472" s="102"/>
      <c r="J2472" s="445"/>
      <c r="K2472" s="258">
        <f>ROUND(SUMIF('VGT-Bewegungsdaten'!B:B,A2472,'VGT-Bewegungsdaten'!D:D),3)</f>
        <v>0</v>
      </c>
      <c r="L2472" s="259">
        <f>ROUND(SUMIF('VGT-Bewegungsdaten'!B:B,$A2472,'VGT-Bewegungsdaten'!E:E),5)</f>
        <v>0</v>
      </c>
      <c r="N2472" s="298" t="s">
        <v>4918</v>
      </c>
      <c r="O2472" s="298" t="s">
        <v>4925</v>
      </c>
      <c r="P2472" s="261">
        <f>ROUND(SUMIF('AV-Bewegungsdaten'!B:B,A2472,'AV-Bewegungsdaten'!D:D),3)</f>
        <v>0</v>
      </c>
      <c r="Q2472" s="259">
        <f>ROUND(SUMIF('AV-Bewegungsdaten'!B:B,$A2472,'AV-Bewegungsdaten'!E:E),5)</f>
        <v>0</v>
      </c>
      <c r="S2472" s="444"/>
      <c r="T2472" s="444"/>
      <c r="U2472" s="261">
        <f>ROUND(SUMIF('DV-Bewegungsdaten'!B:B,A2472,'DV-Bewegungsdaten'!D:D),3)</f>
        <v>0</v>
      </c>
      <c r="V2472" s="259">
        <f>ROUND(SUMIF('DV-Bewegungsdaten'!B:B,A2472,'DV-Bewegungsdaten'!E:E),5)</f>
        <v>0</v>
      </c>
      <c r="X2472" s="444"/>
      <c r="Y2472" s="444"/>
      <c r="AK2472" s="305"/>
    </row>
    <row r="2473" spans="1:37" ht="15" customHeight="1" x14ac:dyDescent="0.25">
      <c r="A2473" s="103" t="s">
        <v>6922</v>
      </c>
      <c r="B2473" s="101" t="s">
        <v>2068</v>
      </c>
      <c r="C2473" s="101" t="s">
        <v>3993</v>
      </c>
      <c r="D2473" s="101" t="s">
        <v>6923</v>
      </c>
      <c r="E2473" s="101" t="s">
        <v>6910</v>
      </c>
      <c r="F2473" s="102">
        <v>17.22</v>
      </c>
      <c r="G2473" s="102">
        <v>17.420000000000002</v>
      </c>
      <c r="H2473" s="102">
        <v>13.78</v>
      </c>
      <c r="I2473" s="102"/>
      <c r="J2473" s="445"/>
      <c r="K2473" s="258">
        <f>ROUND(SUMIF('VGT-Bewegungsdaten'!B:B,A2473,'VGT-Bewegungsdaten'!D:D),3)</f>
        <v>0</v>
      </c>
      <c r="L2473" s="259">
        <f>ROUND(SUMIF('VGT-Bewegungsdaten'!B:B,$A2473,'VGT-Bewegungsdaten'!E:E),5)</f>
        <v>0</v>
      </c>
      <c r="N2473" s="298" t="s">
        <v>4918</v>
      </c>
      <c r="O2473" s="298" t="s">
        <v>4925</v>
      </c>
      <c r="P2473" s="261">
        <f>ROUND(SUMIF('AV-Bewegungsdaten'!B:B,A2473,'AV-Bewegungsdaten'!D:D),3)</f>
        <v>0</v>
      </c>
      <c r="Q2473" s="259">
        <f>ROUND(SUMIF('AV-Bewegungsdaten'!B:B,$A2473,'AV-Bewegungsdaten'!E:E),5)</f>
        <v>0</v>
      </c>
      <c r="S2473" s="444"/>
      <c r="T2473" s="444"/>
      <c r="U2473" s="261">
        <f>ROUND(SUMIF('DV-Bewegungsdaten'!B:B,A2473,'DV-Bewegungsdaten'!D:D),3)</f>
        <v>0</v>
      </c>
      <c r="V2473" s="259">
        <f>ROUND(SUMIF('DV-Bewegungsdaten'!B:B,A2473,'DV-Bewegungsdaten'!E:E),5)</f>
        <v>0</v>
      </c>
      <c r="X2473" s="444"/>
      <c r="Y2473" s="444"/>
      <c r="AK2473" s="305"/>
    </row>
    <row r="2474" spans="1:37" ht="15" customHeight="1" x14ac:dyDescent="0.25">
      <c r="A2474" s="103" t="s">
        <v>2310</v>
      </c>
      <c r="B2474" s="101" t="s">
        <v>2068</v>
      </c>
      <c r="C2474" s="101" t="s">
        <v>3994</v>
      </c>
      <c r="D2474" s="101" t="s">
        <v>2442</v>
      </c>
      <c r="E2474" s="101" t="s">
        <v>2443</v>
      </c>
      <c r="F2474" s="102">
        <v>11.67</v>
      </c>
      <c r="G2474" s="102">
        <v>11.87</v>
      </c>
      <c r="H2474" s="102">
        <v>9.34</v>
      </c>
      <c r="I2474" s="102"/>
      <c r="J2474" s="445"/>
      <c r="K2474" s="258">
        <f>ROUND(SUMIF('VGT-Bewegungsdaten'!B:B,A2474,'VGT-Bewegungsdaten'!D:D),3)</f>
        <v>0</v>
      </c>
      <c r="L2474" s="259">
        <f>ROUND(SUMIF('VGT-Bewegungsdaten'!B:B,$A2474,'VGT-Bewegungsdaten'!E:E),5)</f>
        <v>0</v>
      </c>
      <c r="N2474" s="298" t="s">
        <v>4918</v>
      </c>
      <c r="O2474" s="298" t="s">
        <v>4925</v>
      </c>
      <c r="P2474" s="261">
        <f>ROUND(SUMIF('AV-Bewegungsdaten'!B:B,A2474,'AV-Bewegungsdaten'!D:D),3)</f>
        <v>0</v>
      </c>
      <c r="Q2474" s="259">
        <f>ROUND(SUMIF('AV-Bewegungsdaten'!B:B,$A2474,'AV-Bewegungsdaten'!E:E),5)</f>
        <v>0</v>
      </c>
      <c r="S2474" s="444"/>
      <c r="T2474" s="444"/>
      <c r="U2474" s="261">
        <f>ROUND(SUMIF('DV-Bewegungsdaten'!B:B,A2474,'DV-Bewegungsdaten'!D:D),3)</f>
        <v>0</v>
      </c>
      <c r="V2474" s="259">
        <f>ROUND(SUMIF('DV-Bewegungsdaten'!B:B,A2474,'DV-Bewegungsdaten'!E:E),5)</f>
        <v>0</v>
      </c>
      <c r="X2474" s="444"/>
      <c r="Y2474" s="444"/>
      <c r="AK2474" s="305"/>
    </row>
    <row r="2475" spans="1:37" ht="15" customHeight="1" x14ac:dyDescent="0.25">
      <c r="A2475" s="103" t="s">
        <v>2311</v>
      </c>
      <c r="B2475" s="101" t="s">
        <v>2068</v>
      </c>
      <c r="C2475" s="101" t="s">
        <v>3994</v>
      </c>
      <c r="D2475" s="101" t="s">
        <v>2445</v>
      </c>
      <c r="E2475" s="101" t="s">
        <v>2446</v>
      </c>
      <c r="F2475" s="102">
        <v>13.67</v>
      </c>
      <c r="G2475" s="102">
        <v>13.87</v>
      </c>
      <c r="H2475" s="102">
        <v>10.94</v>
      </c>
      <c r="I2475" s="102"/>
      <c r="J2475" s="445"/>
      <c r="K2475" s="258">
        <f>ROUND(SUMIF('VGT-Bewegungsdaten'!B:B,A2475,'VGT-Bewegungsdaten'!D:D),3)</f>
        <v>0</v>
      </c>
      <c r="L2475" s="259">
        <f>ROUND(SUMIF('VGT-Bewegungsdaten'!B:B,$A2475,'VGT-Bewegungsdaten'!E:E),5)</f>
        <v>0</v>
      </c>
      <c r="N2475" s="298" t="s">
        <v>4918</v>
      </c>
      <c r="O2475" s="298" t="s">
        <v>4925</v>
      </c>
      <c r="P2475" s="261">
        <f>ROUND(SUMIF('AV-Bewegungsdaten'!B:B,A2475,'AV-Bewegungsdaten'!D:D),3)</f>
        <v>0</v>
      </c>
      <c r="Q2475" s="259">
        <f>ROUND(SUMIF('AV-Bewegungsdaten'!B:B,$A2475,'AV-Bewegungsdaten'!E:E),5)</f>
        <v>0</v>
      </c>
      <c r="S2475" s="444"/>
      <c r="T2475" s="444"/>
      <c r="U2475" s="261">
        <f>ROUND(SUMIF('DV-Bewegungsdaten'!B:B,A2475,'DV-Bewegungsdaten'!D:D),3)</f>
        <v>0</v>
      </c>
      <c r="V2475" s="259">
        <f>ROUND(SUMIF('DV-Bewegungsdaten'!B:B,A2475,'DV-Bewegungsdaten'!E:E),5)</f>
        <v>0</v>
      </c>
      <c r="X2475" s="444"/>
      <c r="Y2475" s="444"/>
      <c r="AK2475" s="305"/>
    </row>
    <row r="2476" spans="1:37" ht="15" customHeight="1" x14ac:dyDescent="0.25">
      <c r="A2476" s="103" t="s">
        <v>2114</v>
      </c>
      <c r="B2476" s="101" t="s">
        <v>2068</v>
      </c>
      <c r="C2476" s="101" t="s">
        <v>3994</v>
      </c>
      <c r="D2476" s="101" t="s">
        <v>1</v>
      </c>
      <c r="E2476" s="101" t="s">
        <v>1533</v>
      </c>
      <c r="F2476" s="102">
        <v>14.67</v>
      </c>
      <c r="G2476" s="102">
        <v>14.87</v>
      </c>
      <c r="H2476" s="102">
        <v>11.74</v>
      </c>
      <c r="I2476" s="102"/>
      <c r="J2476" s="445"/>
      <c r="K2476" s="258">
        <f>ROUND(SUMIF('VGT-Bewegungsdaten'!B:B,A2476,'VGT-Bewegungsdaten'!D:D),3)</f>
        <v>0</v>
      </c>
      <c r="L2476" s="259">
        <f>ROUND(SUMIF('VGT-Bewegungsdaten'!B:B,$A2476,'VGT-Bewegungsdaten'!E:E),5)</f>
        <v>0</v>
      </c>
      <c r="N2476" s="298" t="s">
        <v>4918</v>
      </c>
      <c r="O2476" s="298" t="s">
        <v>4925</v>
      </c>
      <c r="P2476" s="261">
        <f>ROUND(SUMIF('AV-Bewegungsdaten'!B:B,A2476,'AV-Bewegungsdaten'!D:D),3)</f>
        <v>0</v>
      </c>
      <c r="Q2476" s="259">
        <f>ROUND(SUMIF('AV-Bewegungsdaten'!B:B,$A2476,'AV-Bewegungsdaten'!E:E),5)</f>
        <v>0</v>
      </c>
      <c r="S2476" s="444"/>
      <c r="T2476" s="444"/>
      <c r="U2476" s="261">
        <f>ROUND(SUMIF('DV-Bewegungsdaten'!B:B,A2476,'DV-Bewegungsdaten'!D:D),3)</f>
        <v>0</v>
      </c>
      <c r="V2476" s="259">
        <f>ROUND(SUMIF('DV-Bewegungsdaten'!B:B,A2476,'DV-Bewegungsdaten'!E:E),5)</f>
        <v>0</v>
      </c>
      <c r="X2476" s="444"/>
      <c r="Y2476" s="444"/>
      <c r="AK2476" s="305"/>
    </row>
    <row r="2477" spans="1:37" ht="15" customHeight="1" x14ac:dyDescent="0.25">
      <c r="A2477" s="103" t="s">
        <v>2115</v>
      </c>
      <c r="B2477" s="101" t="s">
        <v>2068</v>
      </c>
      <c r="C2477" s="101" t="s">
        <v>3994</v>
      </c>
      <c r="D2477" s="101" t="s">
        <v>3</v>
      </c>
      <c r="E2477" s="101" t="s">
        <v>1536</v>
      </c>
      <c r="F2477" s="102">
        <v>14.67</v>
      </c>
      <c r="G2477" s="102">
        <v>14.87</v>
      </c>
      <c r="H2477" s="102">
        <v>11.74</v>
      </c>
      <c r="I2477" s="102"/>
      <c r="J2477" s="445"/>
      <c r="K2477" s="258">
        <f>ROUND(SUMIF('VGT-Bewegungsdaten'!B:B,A2477,'VGT-Bewegungsdaten'!D:D),3)</f>
        <v>0</v>
      </c>
      <c r="L2477" s="259">
        <f>ROUND(SUMIF('VGT-Bewegungsdaten'!B:B,$A2477,'VGT-Bewegungsdaten'!E:E),5)</f>
        <v>0</v>
      </c>
      <c r="N2477" s="298" t="s">
        <v>4918</v>
      </c>
      <c r="O2477" s="298" t="s">
        <v>4925</v>
      </c>
      <c r="P2477" s="261">
        <f>ROUND(SUMIF('AV-Bewegungsdaten'!B:B,A2477,'AV-Bewegungsdaten'!D:D),3)</f>
        <v>0</v>
      </c>
      <c r="Q2477" s="259">
        <f>ROUND(SUMIF('AV-Bewegungsdaten'!B:B,$A2477,'AV-Bewegungsdaten'!E:E),5)</f>
        <v>0</v>
      </c>
      <c r="S2477" s="444"/>
      <c r="T2477" s="444"/>
      <c r="U2477" s="261">
        <f>ROUND(SUMIF('DV-Bewegungsdaten'!B:B,A2477,'DV-Bewegungsdaten'!D:D),3)</f>
        <v>0</v>
      </c>
      <c r="V2477" s="259">
        <f>ROUND(SUMIF('DV-Bewegungsdaten'!B:B,A2477,'DV-Bewegungsdaten'!E:E),5)</f>
        <v>0</v>
      </c>
      <c r="X2477" s="444"/>
      <c r="Y2477" s="444"/>
      <c r="AK2477" s="305"/>
    </row>
    <row r="2478" spans="1:37" ht="15" customHeight="1" x14ac:dyDescent="0.25">
      <c r="A2478" s="103" t="s">
        <v>2915</v>
      </c>
      <c r="B2478" s="101" t="s">
        <v>2068</v>
      </c>
      <c r="C2478" s="101" t="s">
        <v>3994</v>
      </c>
      <c r="D2478" s="101" t="s">
        <v>2652</v>
      </c>
      <c r="E2478" s="101" t="s">
        <v>2536</v>
      </c>
      <c r="F2478" s="102">
        <v>14.64</v>
      </c>
      <c r="G2478" s="102">
        <v>14.84</v>
      </c>
      <c r="H2478" s="102">
        <v>11.71</v>
      </c>
      <c r="I2478" s="102"/>
      <c r="J2478" s="445"/>
      <c r="K2478" s="258">
        <f>ROUND(SUMIF('VGT-Bewegungsdaten'!B:B,A2478,'VGT-Bewegungsdaten'!D:D),3)</f>
        <v>0</v>
      </c>
      <c r="L2478" s="259">
        <f>ROUND(SUMIF('VGT-Bewegungsdaten'!B:B,$A2478,'VGT-Bewegungsdaten'!E:E),5)</f>
        <v>0</v>
      </c>
      <c r="N2478" s="298" t="s">
        <v>4918</v>
      </c>
      <c r="O2478" s="298" t="s">
        <v>4925</v>
      </c>
      <c r="P2478" s="261">
        <f>ROUND(SUMIF('AV-Bewegungsdaten'!B:B,A2478,'AV-Bewegungsdaten'!D:D),3)</f>
        <v>0</v>
      </c>
      <c r="Q2478" s="259">
        <f>ROUND(SUMIF('AV-Bewegungsdaten'!B:B,$A2478,'AV-Bewegungsdaten'!E:E),5)</f>
        <v>0</v>
      </c>
      <c r="S2478" s="444"/>
      <c r="T2478" s="444"/>
      <c r="U2478" s="261">
        <f>ROUND(SUMIF('DV-Bewegungsdaten'!B:B,A2478,'DV-Bewegungsdaten'!D:D),3)</f>
        <v>0</v>
      </c>
      <c r="V2478" s="259">
        <f>ROUND(SUMIF('DV-Bewegungsdaten'!B:B,A2478,'DV-Bewegungsdaten'!E:E),5)</f>
        <v>0</v>
      </c>
      <c r="X2478" s="444"/>
      <c r="Y2478" s="444"/>
      <c r="AK2478" s="305"/>
    </row>
    <row r="2479" spans="1:37" ht="15" customHeight="1" x14ac:dyDescent="0.25">
      <c r="A2479" s="103" t="s">
        <v>3658</v>
      </c>
      <c r="B2479" s="101" t="s">
        <v>2068</v>
      </c>
      <c r="C2479" s="101" t="s">
        <v>3994</v>
      </c>
      <c r="D2479" s="101" t="s">
        <v>3395</v>
      </c>
      <c r="E2479" s="101" t="s">
        <v>3279</v>
      </c>
      <c r="F2479" s="102">
        <v>14.61</v>
      </c>
      <c r="G2479" s="102">
        <v>14.809999999999999</v>
      </c>
      <c r="H2479" s="102">
        <v>11.69</v>
      </c>
      <c r="I2479" s="102"/>
      <c r="J2479" s="445"/>
      <c r="K2479" s="258">
        <f>ROUND(SUMIF('VGT-Bewegungsdaten'!B:B,A2479,'VGT-Bewegungsdaten'!D:D),3)</f>
        <v>0</v>
      </c>
      <c r="L2479" s="259">
        <f>ROUND(SUMIF('VGT-Bewegungsdaten'!B:B,$A2479,'VGT-Bewegungsdaten'!E:E),5)</f>
        <v>0</v>
      </c>
      <c r="N2479" s="298" t="s">
        <v>4918</v>
      </c>
      <c r="O2479" s="298" t="s">
        <v>4925</v>
      </c>
      <c r="P2479" s="261">
        <f>ROUND(SUMIF('AV-Bewegungsdaten'!B:B,A2479,'AV-Bewegungsdaten'!D:D),3)</f>
        <v>0</v>
      </c>
      <c r="Q2479" s="259">
        <f>ROUND(SUMIF('AV-Bewegungsdaten'!B:B,$A2479,'AV-Bewegungsdaten'!E:E),5)</f>
        <v>0</v>
      </c>
      <c r="S2479" s="444"/>
      <c r="T2479" s="444"/>
      <c r="U2479" s="261">
        <f>ROUND(SUMIF('DV-Bewegungsdaten'!B:B,A2479,'DV-Bewegungsdaten'!D:D),3)</f>
        <v>0</v>
      </c>
      <c r="V2479" s="259">
        <f>ROUND(SUMIF('DV-Bewegungsdaten'!B:B,A2479,'DV-Bewegungsdaten'!E:E),5)</f>
        <v>0</v>
      </c>
      <c r="X2479" s="444"/>
      <c r="Y2479" s="444"/>
      <c r="AK2479" s="305"/>
    </row>
    <row r="2480" spans="1:37" ht="15" customHeight="1" x14ac:dyDescent="0.25">
      <c r="A2480" s="103" t="s">
        <v>4422</v>
      </c>
      <c r="B2480" s="101" t="s">
        <v>2068</v>
      </c>
      <c r="C2480" s="101" t="s">
        <v>3994</v>
      </c>
      <c r="D2480" s="101" t="s">
        <v>4157</v>
      </c>
      <c r="E2480" s="101" t="s">
        <v>4040</v>
      </c>
      <c r="F2480" s="102">
        <v>14.58</v>
      </c>
      <c r="G2480" s="102">
        <v>14.78</v>
      </c>
      <c r="H2480" s="102">
        <v>11.66</v>
      </c>
      <c r="I2480" s="102"/>
      <c r="J2480" s="445"/>
      <c r="K2480" s="258">
        <f>ROUND(SUMIF('VGT-Bewegungsdaten'!B:B,A2480,'VGT-Bewegungsdaten'!D:D),3)</f>
        <v>0</v>
      </c>
      <c r="L2480" s="259">
        <f>ROUND(SUMIF('VGT-Bewegungsdaten'!B:B,$A2480,'VGT-Bewegungsdaten'!E:E),5)</f>
        <v>0</v>
      </c>
      <c r="N2480" s="298" t="s">
        <v>4918</v>
      </c>
      <c r="O2480" s="298" t="s">
        <v>4925</v>
      </c>
      <c r="P2480" s="261">
        <f>ROUND(SUMIF('AV-Bewegungsdaten'!B:B,A2480,'AV-Bewegungsdaten'!D:D),3)</f>
        <v>0</v>
      </c>
      <c r="Q2480" s="259">
        <f>ROUND(SUMIF('AV-Bewegungsdaten'!B:B,$A2480,'AV-Bewegungsdaten'!E:E),5)</f>
        <v>0</v>
      </c>
      <c r="S2480" s="444"/>
      <c r="T2480" s="444"/>
      <c r="U2480" s="261">
        <f>ROUND(SUMIF('DV-Bewegungsdaten'!B:B,A2480,'DV-Bewegungsdaten'!D:D),3)</f>
        <v>0</v>
      </c>
      <c r="V2480" s="259">
        <f>ROUND(SUMIF('DV-Bewegungsdaten'!B:B,A2480,'DV-Bewegungsdaten'!E:E),5)</f>
        <v>0</v>
      </c>
      <c r="X2480" s="444"/>
      <c r="Y2480" s="444"/>
      <c r="AK2480" s="305"/>
    </row>
    <row r="2481" spans="1:37" ht="15" customHeight="1" x14ac:dyDescent="0.25">
      <c r="A2481" s="103" t="s">
        <v>2116</v>
      </c>
      <c r="B2481" s="101" t="s">
        <v>2068</v>
      </c>
      <c r="C2481" s="101" t="s">
        <v>3994</v>
      </c>
      <c r="D2481" s="101" t="s">
        <v>5</v>
      </c>
      <c r="E2481" s="101" t="s">
        <v>2443</v>
      </c>
      <c r="F2481" s="102">
        <v>12.67</v>
      </c>
      <c r="G2481" s="102">
        <v>12.87</v>
      </c>
      <c r="H2481" s="102">
        <v>10.14</v>
      </c>
      <c r="I2481" s="102"/>
      <c r="J2481" s="445"/>
      <c r="K2481" s="258">
        <f>ROUND(SUMIF('VGT-Bewegungsdaten'!B:B,A2481,'VGT-Bewegungsdaten'!D:D),3)</f>
        <v>0</v>
      </c>
      <c r="L2481" s="259">
        <f>ROUND(SUMIF('VGT-Bewegungsdaten'!B:B,$A2481,'VGT-Bewegungsdaten'!E:E),5)</f>
        <v>0</v>
      </c>
      <c r="N2481" s="298" t="s">
        <v>4918</v>
      </c>
      <c r="O2481" s="298" t="s">
        <v>4925</v>
      </c>
      <c r="P2481" s="261">
        <f>ROUND(SUMIF('AV-Bewegungsdaten'!B:B,A2481,'AV-Bewegungsdaten'!D:D),3)</f>
        <v>0</v>
      </c>
      <c r="Q2481" s="259">
        <f>ROUND(SUMIF('AV-Bewegungsdaten'!B:B,$A2481,'AV-Bewegungsdaten'!E:E),5)</f>
        <v>0</v>
      </c>
      <c r="S2481" s="444"/>
      <c r="T2481" s="444"/>
      <c r="U2481" s="261">
        <f>ROUND(SUMIF('DV-Bewegungsdaten'!B:B,A2481,'DV-Bewegungsdaten'!D:D),3)</f>
        <v>0</v>
      </c>
      <c r="V2481" s="259">
        <f>ROUND(SUMIF('DV-Bewegungsdaten'!B:B,A2481,'DV-Bewegungsdaten'!E:E),5)</f>
        <v>0</v>
      </c>
      <c r="X2481" s="444"/>
      <c r="Y2481" s="444"/>
      <c r="AK2481" s="305"/>
    </row>
    <row r="2482" spans="1:37" ht="15" customHeight="1" x14ac:dyDescent="0.25">
      <c r="A2482" s="103" t="s">
        <v>2117</v>
      </c>
      <c r="B2482" s="101" t="s">
        <v>2068</v>
      </c>
      <c r="C2482" s="101" t="s">
        <v>3994</v>
      </c>
      <c r="D2482" s="101" t="s">
        <v>2118</v>
      </c>
      <c r="E2482" s="101" t="s">
        <v>2446</v>
      </c>
      <c r="F2482" s="102">
        <v>14.67</v>
      </c>
      <c r="G2482" s="102">
        <v>14.87</v>
      </c>
      <c r="H2482" s="102">
        <v>11.74</v>
      </c>
      <c r="I2482" s="102"/>
      <c r="J2482" s="445"/>
      <c r="K2482" s="258">
        <f>ROUND(SUMIF('VGT-Bewegungsdaten'!B:B,A2482,'VGT-Bewegungsdaten'!D:D),3)</f>
        <v>0</v>
      </c>
      <c r="L2482" s="259">
        <f>ROUND(SUMIF('VGT-Bewegungsdaten'!B:B,$A2482,'VGT-Bewegungsdaten'!E:E),5)</f>
        <v>0</v>
      </c>
      <c r="N2482" s="298" t="s">
        <v>4918</v>
      </c>
      <c r="O2482" s="298" t="s">
        <v>4925</v>
      </c>
      <c r="P2482" s="261">
        <f>ROUND(SUMIF('AV-Bewegungsdaten'!B:B,A2482,'AV-Bewegungsdaten'!D:D),3)</f>
        <v>0</v>
      </c>
      <c r="Q2482" s="259">
        <f>ROUND(SUMIF('AV-Bewegungsdaten'!B:B,$A2482,'AV-Bewegungsdaten'!E:E),5)</f>
        <v>0</v>
      </c>
      <c r="S2482" s="444"/>
      <c r="T2482" s="444"/>
      <c r="U2482" s="261">
        <f>ROUND(SUMIF('DV-Bewegungsdaten'!B:B,A2482,'DV-Bewegungsdaten'!D:D),3)</f>
        <v>0</v>
      </c>
      <c r="V2482" s="259">
        <f>ROUND(SUMIF('DV-Bewegungsdaten'!B:B,A2482,'DV-Bewegungsdaten'!E:E),5)</f>
        <v>0</v>
      </c>
      <c r="X2482" s="444"/>
      <c r="Y2482" s="444"/>
      <c r="AK2482" s="305"/>
    </row>
    <row r="2483" spans="1:37" ht="15" customHeight="1" x14ac:dyDescent="0.25">
      <c r="A2483" s="103" t="s">
        <v>2119</v>
      </c>
      <c r="B2483" s="101" t="s">
        <v>2068</v>
      </c>
      <c r="C2483" s="101" t="s">
        <v>3994</v>
      </c>
      <c r="D2483" s="101" t="s">
        <v>2120</v>
      </c>
      <c r="E2483" s="101" t="s">
        <v>1533</v>
      </c>
      <c r="F2483" s="102">
        <v>15.67</v>
      </c>
      <c r="G2483" s="102">
        <v>15.87</v>
      </c>
      <c r="H2483" s="102">
        <v>12.54</v>
      </c>
      <c r="I2483" s="102"/>
      <c r="J2483" s="445"/>
      <c r="K2483" s="258">
        <f>ROUND(SUMIF('VGT-Bewegungsdaten'!B:B,A2483,'VGT-Bewegungsdaten'!D:D),3)</f>
        <v>0</v>
      </c>
      <c r="L2483" s="259">
        <f>ROUND(SUMIF('VGT-Bewegungsdaten'!B:B,$A2483,'VGT-Bewegungsdaten'!E:E),5)</f>
        <v>0</v>
      </c>
      <c r="N2483" s="298" t="s">
        <v>4918</v>
      </c>
      <c r="O2483" s="298" t="s">
        <v>4925</v>
      </c>
      <c r="P2483" s="261">
        <f>ROUND(SUMIF('AV-Bewegungsdaten'!B:B,A2483,'AV-Bewegungsdaten'!D:D),3)</f>
        <v>0</v>
      </c>
      <c r="Q2483" s="259">
        <f>ROUND(SUMIF('AV-Bewegungsdaten'!B:B,$A2483,'AV-Bewegungsdaten'!E:E),5)</f>
        <v>0</v>
      </c>
      <c r="S2483" s="444"/>
      <c r="T2483" s="444"/>
      <c r="U2483" s="261">
        <f>ROUND(SUMIF('DV-Bewegungsdaten'!B:B,A2483,'DV-Bewegungsdaten'!D:D),3)</f>
        <v>0</v>
      </c>
      <c r="V2483" s="259">
        <f>ROUND(SUMIF('DV-Bewegungsdaten'!B:B,A2483,'DV-Bewegungsdaten'!E:E),5)</f>
        <v>0</v>
      </c>
      <c r="X2483" s="444"/>
      <c r="Y2483" s="444"/>
      <c r="AK2483" s="305"/>
    </row>
    <row r="2484" spans="1:37" ht="15" customHeight="1" x14ac:dyDescent="0.25">
      <c r="A2484" s="103" t="s">
        <v>2121</v>
      </c>
      <c r="B2484" s="101" t="s">
        <v>2068</v>
      </c>
      <c r="C2484" s="101" t="s">
        <v>3994</v>
      </c>
      <c r="D2484" s="101" t="s">
        <v>2122</v>
      </c>
      <c r="E2484" s="101" t="s">
        <v>1536</v>
      </c>
      <c r="F2484" s="102">
        <v>15.67</v>
      </c>
      <c r="G2484" s="102">
        <v>15.87</v>
      </c>
      <c r="H2484" s="102">
        <v>12.54</v>
      </c>
      <c r="I2484" s="102"/>
      <c r="J2484" s="445"/>
      <c r="K2484" s="258">
        <f>ROUND(SUMIF('VGT-Bewegungsdaten'!B:B,A2484,'VGT-Bewegungsdaten'!D:D),3)</f>
        <v>0</v>
      </c>
      <c r="L2484" s="259">
        <f>ROUND(SUMIF('VGT-Bewegungsdaten'!B:B,$A2484,'VGT-Bewegungsdaten'!E:E),5)</f>
        <v>0</v>
      </c>
      <c r="N2484" s="298" t="s">
        <v>4918</v>
      </c>
      <c r="O2484" s="298" t="s">
        <v>4925</v>
      </c>
      <c r="P2484" s="261">
        <f>ROUND(SUMIF('AV-Bewegungsdaten'!B:B,A2484,'AV-Bewegungsdaten'!D:D),3)</f>
        <v>0</v>
      </c>
      <c r="Q2484" s="259">
        <f>ROUND(SUMIF('AV-Bewegungsdaten'!B:B,$A2484,'AV-Bewegungsdaten'!E:E),5)</f>
        <v>0</v>
      </c>
      <c r="S2484" s="444"/>
      <c r="T2484" s="444"/>
      <c r="U2484" s="261">
        <f>ROUND(SUMIF('DV-Bewegungsdaten'!B:B,A2484,'DV-Bewegungsdaten'!D:D),3)</f>
        <v>0</v>
      </c>
      <c r="V2484" s="259">
        <f>ROUND(SUMIF('DV-Bewegungsdaten'!B:B,A2484,'DV-Bewegungsdaten'!E:E),5)</f>
        <v>0</v>
      </c>
      <c r="X2484" s="444"/>
      <c r="Y2484" s="444"/>
      <c r="AK2484" s="305"/>
    </row>
    <row r="2485" spans="1:37" ht="15" customHeight="1" x14ac:dyDescent="0.25">
      <c r="A2485" s="103" t="s">
        <v>2916</v>
      </c>
      <c r="B2485" s="101" t="s">
        <v>2068</v>
      </c>
      <c r="C2485" s="101" t="s">
        <v>3994</v>
      </c>
      <c r="D2485" s="101" t="s">
        <v>2917</v>
      </c>
      <c r="E2485" s="101" t="s">
        <v>2536</v>
      </c>
      <c r="F2485" s="102">
        <v>15.64</v>
      </c>
      <c r="G2485" s="102">
        <v>15.84</v>
      </c>
      <c r="H2485" s="102">
        <v>12.51</v>
      </c>
      <c r="I2485" s="102"/>
      <c r="J2485" s="445"/>
      <c r="K2485" s="258">
        <f>ROUND(SUMIF('VGT-Bewegungsdaten'!B:B,A2485,'VGT-Bewegungsdaten'!D:D),3)</f>
        <v>0</v>
      </c>
      <c r="L2485" s="259">
        <f>ROUND(SUMIF('VGT-Bewegungsdaten'!B:B,$A2485,'VGT-Bewegungsdaten'!E:E),5)</f>
        <v>0</v>
      </c>
      <c r="N2485" s="298" t="s">
        <v>4918</v>
      </c>
      <c r="O2485" s="298" t="s">
        <v>4925</v>
      </c>
      <c r="P2485" s="261">
        <f>ROUND(SUMIF('AV-Bewegungsdaten'!B:B,A2485,'AV-Bewegungsdaten'!D:D),3)</f>
        <v>0</v>
      </c>
      <c r="Q2485" s="259">
        <f>ROUND(SUMIF('AV-Bewegungsdaten'!B:B,$A2485,'AV-Bewegungsdaten'!E:E),5)</f>
        <v>0</v>
      </c>
      <c r="S2485" s="444"/>
      <c r="T2485" s="444"/>
      <c r="U2485" s="261">
        <f>ROUND(SUMIF('DV-Bewegungsdaten'!B:B,A2485,'DV-Bewegungsdaten'!D:D),3)</f>
        <v>0</v>
      </c>
      <c r="V2485" s="259">
        <f>ROUND(SUMIF('DV-Bewegungsdaten'!B:B,A2485,'DV-Bewegungsdaten'!E:E),5)</f>
        <v>0</v>
      </c>
      <c r="X2485" s="444"/>
      <c r="Y2485" s="444"/>
      <c r="AK2485" s="305"/>
    </row>
    <row r="2486" spans="1:37" ht="15" customHeight="1" x14ac:dyDescent="0.25">
      <c r="A2486" s="103" t="s">
        <v>3659</v>
      </c>
      <c r="B2486" s="101" t="s">
        <v>2068</v>
      </c>
      <c r="C2486" s="101" t="s">
        <v>3994</v>
      </c>
      <c r="D2486" s="101" t="s">
        <v>3660</v>
      </c>
      <c r="E2486" s="101" t="s">
        <v>3279</v>
      </c>
      <c r="F2486" s="102">
        <v>15.61</v>
      </c>
      <c r="G2486" s="102">
        <v>15.809999999999999</v>
      </c>
      <c r="H2486" s="102">
        <v>12.49</v>
      </c>
      <c r="I2486" s="102"/>
      <c r="J2486" s="445"/>
      <c r="K2486" s="258">
        <f>ROUND(SUMIF('VGT-Bewegungsdaten'!B:B,A2486,'VGT-Bewegungsdaten'!D:D),3)</f>
        <v>0</v>
      </c>
      <c r="L2486" s="259">
        <f>ROUND(SUMIF('VGT-Bewegungsdaten'!B:B,$A2486,'VGT-Bewegungsdaten'!E:E),5)</f>
        <v>0</v>
      </c>
      <c r="N2486" s="298" t="s">
        <v>4918</v>
      </c>
      <c r="O2486" s="298" t="s">
        <v>4925</v>
      </c>
      <c r="P2486" s="261">
        <f>ROUND(SUMIF('AV-Bewegungsdaten'!B:B,A2486,'AV-Bewegungsdaten'!D:D),3)</f>
        <v>0</v>
      </c>
      <c r="Q2486" s="259">
        <f>ROUND(SUMIF('AV-Bewegungsdaten'!B:B,$A2486,'AV-Bewegungsdaten'!E:E),5)</f>
        <v>0</v>
      </c>
      <c r="S2486" s="444"/>
      <c r="T2486" s="444"/>
      <c r="U2486" s="261">
        <f>ROUND(SUMIF('DV-Bewegungsdaten'!B:B,A2486,'DV-Bewegungsdaten'!D:D),3)</f>
        <v>0</v>
      </c>
      <c r="V2486" s="259">
        <f>ROUND(SUMIF('DV-Bewegungsdaten'!B:B,A2486,'DV-Bewegungsdaten'!E:E),5)</f>
        <v>0</v>
      </c>
      <c r="X2486" s="444"/>
      <c r="Y2486" s="444"/>
      <c r="AK2486" s="305"/>
    </row>
    <row r="2487" spans="1:37" ht="15" customHeight="1" x14ac:dyDescent="0.25">
      <c r="A2487" s="103" t="s">
        <v>4423</v>
      </c>
      <c r="B2487" s="101" t="s">
        <v>2068</v>
      </c>
      <c r="C2487" s="101" t="s">
        <v>3994</v>
      </c>
      <c r="D2487" s="101" t="s">
        <v>4424</v>
      </c>
      <c r="E2487" s="101" t="s">
        <v>4040</v>
      </c>
      <c r="F2487" s="102">
        <v>15.58</v>
      </c>
      <c r="G2487" s="102">
        <v>15.78</v>
      </c>
      <c r="H2487" s="102">
        <v>12.46</v>
      </c>
      <c r="I2487" s="102"/>
      <c r="J2487" s="445"/>
      <c r="K2487" s="258">
        <f>ROUND(SUMIF('VGT-Bewegungsdaten'!B:B,A2487,'VGT-Bewegungsdaten'!D:D),3)</f>
        <v>0</v>
      </c>
      <c r="L2487" s="259">
        <f>ROUND(SUMIF('VGT-Bewegungsdaten'!B:B,$A2487,'VGT-Bewegungsdaten'!E:E),5)</f>
        <v>0</v>
      </c>
      <c r="N2487" s="298" t="s">
        <v>4918</v>
      </c>
      <c r="O2487" s="298" t="s">
        <v>4925</v>
      </c>
      <c r="P2487" s="261">
        <f>ROUND(SUMIF('AV-Bewegungsdaten'!B:B,A2487,'AV-Bewegungsdaten'!D:D),3)</f>
        <v>0</v>
      </c>
      <c r="Q2487" s="259">
        <f>ROUND(SUMIF('AV-Bewegungsdaten'!B:B,$A2487,'AV-Bewegungsdaten'!E:E),5)</f>
        <v>0</v>
      </c>
      <c r="S2487" s="444"/>
      <c r="T2487" s="444"/>
      <c r="U2487" s="261">
        <f>ROUND(SUMIF('DV-Bewegungsdaten'!B:B,A2487,'DV-Bewegungsdaten'!D:D),3)</f>
        <v>0</v>
      </c>
      <c r="V2487" s="259">
        <f>ROUND(SUMIF('DV-Bewegungsdaten'!B:B,A2487,'DV-Bewegungsdaten'!E:E),5)</f>
        <v>0</v>
      </c>
      <c r="X2487" s="444"/>
      <c r="Y2487" s="444"/>
      <c r="AK2487" s="305"/>
    </row>
    <row r="2488" spans="1:37" ht="15" customHeight="1" x14ac:dyDescent="0.25">
      <c r="A2488" s="103" t="s">
        <v>2312</v>
      </c>
      <c r="B2488" s="101" t="s">
        <v>2068</v>
      </c>
      <c r="C2488" s="101" t="s">
        <v>3994</v>
      </c>
      <c r="D2488" s="101" t="s">
        <v>2448</v>
      </c>
      <c r="E2488" s="101" t="s">
        <v>2443</v>
      </c>
      <c r="F2488" s="102">
        <v>17.670000000000002</v>
      </c>
      <c r="G2488" s="102">
        <v>17.87</v>
      </c>
      <c r="H2488" s="102">
        <v>14.14</v>
      </c>
      <c r="I2488" s="102"/>
      <c r="J2488" s="445"/>
      <c r="K2488" s="258">
        <f>ROUND(SUMIF('VGT-Bewegungsdaten'!B:B,A2488,'VGT-Bewegungsdaten'!D:D),3)</f>
        <v>0</v>
      </c>
      <c r="L2488" s="259">
        <f>ROUND(SUMIF('VGT-Bewegungsdaten'!B:B,$A2488,'VGT-Bewegungsdaten'!E:E),5)</f>
        <v>0</v>
      </c>
      <c r="N2488" s="298" t="s">
        <v>4918</v>
      </c>
      <c r="O2488" s="298" t="s">
        <v>4925</v>
      </c>
      <c r="P2488" s="261">
        <f>ROUND(SUMIF('AV-Bewegungsdaten'!B:B,A2488,'AV-Bewegungsdaten'!D:D),3)</f>
        <v>0</v>
      </c>
      <c r="Q2488" s="259">
        <f>ROUND(SUMIF('AV-Bewegungsdaten'!B:B,$A2488,'AV-Bewegungsdaten'!E:E),5)</f>
        <v>0</v>
      </c>
      <c r="S2488" s="444"/>
      <c r="T2488" s="444"/>
      <c r="U2488" s="261">
        <f>ROUND(SUMIF('DV-Bewegungsdaten'!B:B,A2488,'DV-Bewegungsdaten'!D:D),3)</f>
        <v>0</v>
      </c>
      <c r="V2488" s="259">
        <f>ROUND(SUMIF('DV-Bewegungsdaten'!B:B,A2488,'DV-Bewegungsdaten'!E:E),5)</f>
        <v>0</v>
      </c>
      <c r="X2488" s="444"/>
      <c r="Y2488" s="444"/>
      <c r="AK2488" s="305"/>
    </row>
    <row r="2489" spans="1:37" ht="15" customHeight="1" x14ac:dyDescent="0.25">
      <c r="A2489" s="103" t="s">
        <v>2313</v>
      </c>
      <c r="B2489" s="101" t="s">
        <v>2068</v>
      </c>
      <c r="C2489" s="101" t="s">
        <v>3994</v>
      </c>
      <c r="D2489" s="101" t="s">
        <v>12</v>
      </c>
      <c r="E2489" s="101" t="s">
        <v>2446</v>
      </c>
      <c r="F2489" s="102">
        <v>19.670000000000002</v>
      </c>
      <c r="G2489" s="102">
        <v>19.87</v>
      </c>
      <c r="H2489" s="102">
        <v>15.74</v>
      </c>
      <c r="I2489" s="102"/>
      <c r="J2489" s="445"/>
      <c r="K2489" s="258">
        <f>ROUND(SUMIF('VGT-Bewegungsdaten'!B:B,A2489,'VGT-Bewegungsdaten'!D:D),3)</f>
        <v>0</v>
      </c>
      <c r="L2489" s="259">
        <f>ROUND(SUMIF('VGT-Bewegungsdaten'!B:B,$A2489,'VGT-Bewegungsdaten'!E:E),5)</f>
        <v>0</v>
      </c>
      <c r="N2489" s="298" t="s">
        <v>4918</v>
      </c>
      <c r="O2489" s="298" t="s">
        <v>4925</v>
      </c>
      <c r="P2489" s="261">
        <f>ROUND(SUMIF('AV-Bewegungsdaten'!B:B,A2489,'AV-Bewegungsdaten'!D:D),3)</f>
        <v>0</v>
      </c>
      <c r="Q2489" s="259">
        <f>ROUND(SUMIF('AV-Bewegungsdaten'!B:B,$A2489,'AV-Bewegungsdaten'!E:E),5)</f>
        <v>0</v>
      </c>
      <c r="S2489" s="444"/>
      <c r="T2489" s="444"/>
      <c r="U2489" s="261">
        <f>ROUND(SUMIF('DV-Bewegungsdaten'!B:B,A2489,'DV-Bewegungsdaten'!D:D),3)</f>
        <v>0</v>
      </c>
      <c r="V2489" s="259">
        <f>ROUND(SUMIF('DV-Bewegungsdaten'!B:B,A2489,'DV-Bewegungsdaten'!E:E),5)</f>
        <v>0</v>
      </c>
      <c r="X2489" s="444"/>
      <c r="Y2489" s="444"/>
      <c r="AK2489" s="305"/>
    </row>
    <row r="2490" spans="1:37" ht="15" customHeight="1" x14ac:dyDescent="0.25">
      <c r="A2490" s="103" t="s">
        <v>2123</v>
      </c>
      <c r="B2490" s="101" t="s">
        <v>2068</v>
      </c>
      <c r="C2490" s="101" t="s">
        <v>3994</v>
      </c>
      <c r="D2490" s="101" t="s">
        <v>14</v>
      </c>
      <c r="E2490" s="101" t="s">
        <v>1533</v>
      </c>
      <c r="F2490" s="102">
        <v>20.67</v>
      </c>
      <c r="G2490" s="102">
        <v>20.87</v>
      </c>
      <c r="H2490" s="102">
        <v>16.54</v>
      </c>
      <c r="I2490" s="102"/>
      <c r="J2490" s="445"/>
      <c r="K2490" s="258">
        <f>ROUND(SUMIF('VGT-Bewegungsdaten'!B:B,A2490,'VGT-Bewegungsdaten'!D:D),3)</f>
        <v>0</v>
      </c>
      <c r="L2490" s="259">
        <f>ROUND(SUMIF('VGT-Bewegungsdaten'!B:B,$A2490,'VGT-Bewegungsdaten'!E:E),5)</f>
        <v>0</v>
      </c>
      <c r="N2490" s="298" t="s">
        <v>4918</v>
      </c>
      <c r="O2490" s="298" t="s">
        <v>4925</v>
      </c>
      <c r="P2490" s="261">
        <f>ROUND(SUMIF('AV-Bewegungsdaten'!B:B,A2490,'AV-Bewegungsdaten'!D:D),3)</f>
        <v>0</v>
      </c>
      <c r="Q2490" s="259">
        <f>ROUND(SUMIF('AV-Bewegungsdaten'!B:B,$A2490,'AV-Bewegungsdaten'!E:E),5)</f>
        <v>0</v>
      </c>
      <c r="S2490" s="444"/>
      <c r="T2490" s="444"/>
      <c r="U2490" s="261">
        <f>ROUND(SUMIF('DV-Bewegungsdaten'!B:B,A2490,'DV-Bewegungsdaten'!D:D),3)</f>
        <v>0</v>
      </c>
      <c r="V2490" s="259">
        <f>ROUND(SUMIF('DV-Bewegungsdaten'!B:B,A2490,'DV-Bewegungsdaten'!E:E),5)</f>
        <v>0</v>
      </c>
      <c r="X2490" s="444"/>
      <c r="Y2490" s="444"/>
      <c r="AK2490" s="305"/>
    </row>
    <row r="2491" spans="1:37" ht="15" customHeight="1" x14ac:dyDescent="0.25">
      <c r="A2491" s="103" t="s">
        <v>2124</v>
      </c>
      <c r="B2491" s="101" t="s">
        <v>2068</v>
      </c>
      <c r="C2491" s="101" t="s">
        <v>3994</v>
      </c>
      <c r="D2491" s="101" t="s">
        <v>581</v>
      </c>
      <c r="E2491" s="101" t="s">
        <v>1536</v>
      </c>
      <c r="F2491" s="102">
        <v>20.67</v>
      </c>
      <c r="G2491" s="102">
        <v>20.87</v>
      </c>
      <c r="H2491" s="102">
        <v>16.54</v>
      </c>
      <c r="I2491" s="102"/>
      <c r="J2491" s="445"/>
      <c r="K2491" s="258">
        <f>ROUND(SUMIF('VGT-Bewegungsdaten'!B:B,A2491,'VGT-Bewegungsdaten'!D:D),3)</f>
        <v>0</v>
      </c>
      <c r="L2491" s="259">
        <f>ROUND(SUMIF('VGT-Bewegungsdaten'!B:B,$A2491,'VGT-Bewegungsdaten'!E:E),5)</f>
        <v>0</v>
      </c>
      <c r="N2491" s="298" t="s">
        <v>4918</v>
      </c>
      <c r="O2491" s="298" t="s">
        <v>4925</v>
      </c>
      <c r="P2491" s="261">
        <f>ROUND(SUMIF('AV-Bewegungsdaten'!B:B,A2491,'AV-Bewegungsdaten'!D:D),3)</f>
        <v>0</v>
      </c>
      <c r="Q2491" s="259">
        <f>ROUND(SUMIF('AV-Bewegungsdaten'!B:B,$A2491,'AV-Bewegungsdaten'!E:E),5)</f>
        <v>0</v>
      </c>
      <c r="S2491" s="444"/>
      <c r="T2491" s="444"/>
      <c r="U2491" s="261">
        <f>ROUND(SUMIF('DV-Bewegungsdaten'!B:B,A2491,'DV-Bewegungsdaten'!D:D),3)</f>
        <v>0</v>
      </c>
      <c r="V2491" s="259">
        <f>ROUND(SUMIF('DV-Bewegungsdaten'!B:B,A2491,'DV-Bewegungsdaten'!E:E),5)</f>
        <v>0</v>
      </c>
      <c r="X2491" s="444"/>
      <c r="Y2491" s="444"/>
      <c r="AK2491" s="305"/>
    </row>
    <row r="2492" spans="1:37" ht="15" customHeight="1" x14ac:dyDescent="0.25">
      <c r="A2492" s="103" t="s">
        <v>2918</v>
      </c>
      <c r="B2492" s="101" t="s">
        <v>2068</v>
      </c>
      <c r="C2492" s="101" t="s">
        <v>3994</v>
      </c>
      <c r="D2492" s="101" t="s">
        <v>2749</v>
      </c>
      <c r="E2492" s="101" t="s">
        <v>2536</v>
      </c>
      <c r="F2492" s="102">
        <v>20.64</v>
      </c>
      <c r="G2492" s="102">
        <v>20.84</v>
      </c>
      <c r="H2492" s="102">
        <v>16.510000000000002</v>
      </c>
      <c r="I2492" s="102"/>
      <c r="J2492" s="445"/>
      <c r="K2492" s="258">
        <f>ROUND(SUMIF('VGT-Bewegungsdaten'!B:B,A2492,'VGT-Bewegungsdaten'!D:D),3)</f>
        <v>0</v>
      </c>
      <c r="L2492" s="259">
        <f>ROUND(SUMIF('VGT-Bewegungsdaten'!B:B,$A2492,'VGT-Bewegungsdaten'!E:E),5)</f>
        <v>0</v>
      </c>
      <c r="N2492" s="298" t="s">
        <v>4918</v>
      </c>
      <c r="O2492" s="298" t="s">
        <v>4925</v>
      </c>
      <c r="P2492" s="261">
        <f>ROUND(SUMIF('AV-Bewegungsdaten'!B:B,A2492,'AV-Bewegungsdaten'!D:D),3)</f>
        <v>0</v>
      </c>
      <c r="Q2492" s="259">
        <f>ROUND(SUMIF('AV-Bewegungsdaten'!B:B,$A2492,'AV-Bewegungsdaten'!E:E),5)</f>
        <v>0</v>
      </c>
      <c r="S2492" s="444"/>
      <c r="T2492" s="444"/>
      <c r="U2492" s="261">
        <f>ROUND(SUMIF('DV-Bewegungsdaten'!B:B,A2492,'DV-Bewegungsdaten'!D:D),3)</f>
        <v>0</v>
      </c>
      <c r="V2492" s="259">
        <f>ROUND(SUMIF('DV-Bewegungsdaten'!B:B,A2492,'DV-Bewegungsdaten'!E:E),5)</f>
        <v>0</v>
      </c>
      <c r="X2492" s="444"/>
      <c r="Y2492" s="444"/>
      <c r="AK2492" s="305"/>
    </row>
    <row r="2493" spans="1:37" ht="15" customHeight="1" x14ac:dyDescent="0.25">
      <c r="A2493" s="103" t="s">
        <v>3661</v>
      </c>
      <c r="B2493" s="101" t="s">
        <v>2068</v>
      </c>
      <c r="C2493" s="101" t="s">
        <v>3994</v>
      </c>
      <c r="D2493" s="101" t="s">
        <v>3492</v>
      </c>
      <c r="E2493" s="101" t="s">
        <v>3279</v>
      </c>
      <c r="F2493" s="102">
        <v>20.61</v>
      </c>
      <c r="G2493" s="102">
        <v>20.81</v>
      </c>
      <c r="H2493" s="102">
        <v>16.489999999999998</v>
      </c>
      <c r="I2493" s="102"/>
      <c r="J2493" s="445"/>
      <c r="K2493" s="258">
        <f>ROUND(SUMIF('VGT-Bewegungsdaten'!B:B,A2493,'VGT-Bewegungsdaten'!D:D),3)</f>
        <v>0</v>
      </c>
      <c r="L2493" s="259">
        <f>ROUND(SUMIF('VGT-Bewegungsdaten'!B:B,$A2493,'VGT-Bewegungsdaten'!E:E),5)</f>
        <v>0</v>
      </c>
      <c r="N2493" s="298" t="s">
        <v>4918</v>
      </c>
      <c r="O2493" s="298" t="s">
        <v>4925</v>
      </c>
      <c r="P2493" s="261">
        <f>ROUND(SUMIF('AV-Bewegungsdaten'!B:B,A2493,'AV-Bewegungsdaten'!D:D),3)</f>
        <v>0</v>
      </c>
      <c r="Q2493" s="259">
        <f>ROUND(SUMIF('AV-Bewegungsdaten'!B:B,$A2493,'AV-Bewegungsdaten'!E:E),5)</f>
        <v>0</v>
      </c>
      <c r="S2493" s="444"/>
      <c r="T2493" s="444"/>
      <c r="U2493" s="261">
        <f>ROUND(SUMIF('DV-Bewegungsdaten'!B:B,A2493,'DV-Bewegungsdaten'!D:D),3)</f>
        <v>0</v>
      </c>
      <c r="V2493" s="259">
        <f>ROUND(SUMIF('DV-Bewegungsdaten'!B:B,A2493,'DV-Bewegungsdaten'!E:E),5)</f>
        <v>0</v>
      </c>
      <c r="X2493" s="444"/>
      <c r="Y2493" s="444"/>
      <c r="AK2493" s="305"/>
    </row>
    <row r="2494" spans="1:37" ht="15" customHeight="1" x14ac:dyDescent="0.25">
      <c r="A2494" s="103" t="s">
        <v>4425</v>
      </c>
      <c r="B2494" s="101" t="s">
        <v>2068</v>
      </c>
      <c r="C2494" s="101" t="s">
        <v>3994</v>
      </c>
      <c r="D2494" s="101" t="s">
        <v>4255</v>
      </c>
      <c r="E2494" s="101" t="s">
        <v>4040</v>
      </c>
      <c r="F2494" s="102">
        <v>20.58</v>
      </c>
      <c r="G2494" s="102">
        <v>20.779999999999998</v>
      </c>
      <c r="H2494" s="102">
        <v>16.46</v>
      </c>
      <c r="I2494" s="102"/>
      <c r="J2494" s="445"/>
      <c r="K2494" s="258">
        <f>ROUND(SUMIF('VGT-Bewegungsdaten'!B:B,A2494,'VGT-Bewegungsdaten'!D:D),3)</f>
        <v>0</v>
      </c>
      <c r="L2494" s="259">
        <f>ROUND(SUMIF('VGT-Bewegungsdaten'!B:B,$A2494,'VGT-Bewegungsdaten'!E:E),5)</f>
        <v>0</v>
      </c>
      <c r="N2494" s="298" t="s">
        <v>4918</v>
      </c>
      <c r="O2494" s="298" t="s">
        <v>4925</v>
      </c>
      <c r="P2494" s="261">
        <f>ROUND(SUMIF('AV-Bewegungsdaten'!B:B,A2494,'AV-Bewegungsdaten'!D:D),3)</f>
        <v>0</v>
      </c>
      <c r="Q2494" s="259">
        <f>ROUND(SUMIF('AV-Bewegungsdaten'!B:B,$A2494,'AV-Bewegungsdaten'!E:E),5)</f>
        <v>0</v>
      </c>
      <c r="S2494" s="444"/>
      <c r="T2494" s="444"/>
      <c r="U2494" s="261">
        <f>ROUND(SUMIF('DV-Bewegungsdaten'!B:B,A2494,'DV-Bewegungsdaten'!D:D),3)</f>
        <v>0</v>
      </c>
      <c r="V2494" s="259">
        <f>ROUND(SUMIF('DV-Bewegungsdaten'!B:B,A2494,'DV-Bewegungsdaten'!E:E),5)</f>
        <v>0</v>
      </c>
      <c r="X2494" s="444"/>
      <c r="Y2494" s="444"/>
      <c r="AK2494" s="305"/>
    </row>
    <row r="2495" spans="1:37" ht="15" customHeight="1" x14ac:dyDescent="0.25">
      <c r="A2495" s="103" t="s">
        <v>2125</v>
      </c>
      <c r="B2495" s="101" t="s">
        <v>2068</v>
      </c>
      <c r="C2495" s="101" t="s">
        <v>3994</v>
      </c>
      <c r="D2495" s="101" t="s">
        <v>18</v>
      </c>
      <c r="E2495" s="101" t="s">
        <v>2443</v>
      </c>
      <c r="F2495" s="102">
        <v>18.670000000000002</v>
      </c>
      <c r="G2495" s="102">
        <v>18.87</v>
      </c>
      <c r="H2495" s="102">
        <v>14.94</v>
      </c>
      <c r="I2495" s="102"/>
      <c r="J2495" s="445"/>
      <c r="K2495" s="258">
        <f>ROUND(SUMIF('VGT-Bewegungsdaten'!B:B,A2495,'VGT-Bewegungsdaten'!D:D),3)</f>
        <v>0</v>
      </c>
      <c r="L2495" s="259">
        <f>ROUND(SUMIF('VGT-Bewegungsdaten'!B:B,$A2495,'VGT-Bewegungsdaten'!E:E),5)</f>
        <v>0</v>
      </c>
      <c r="N2495" s="298" t="s">
        <v>4918</v>
      </c>
      <c r="O2495" s="298" t="s">
        <v>4925</v>
      </c>
      <c r="P2495" s="261">
        <f>ROUND(SUMIF('AV-Bewegungsdaten'!B:B,A2495,'AV-Bewegungsdaten'!D:D),3)</f>
        <v>0</v>
      </c>
      <c r="Q2495" s="259">
        <f>ROUND(SUMIF('AV-Bewegungsdaten'!B:B,$A2495,'AV-Bewegungsdaten'!E:E),5)</f>
        <v>0</v>
      </c>
      <c r="S2495" s="444"/>
      <c r="T2495" s="444"/>
      <c r="U2495" s="261">
        <f>ROUND(SUMIF('DV-Bewegungsdaten'!B:B,A2495,'DV-Bewegungsdaten'!D:D),3)</f>
        <v>0</v>
      </c>
      <c r="V2495" s="259">
        <f>ROUND(SUMIF('DV-Bewegungsdaten'!B:B,A2495,'DV-Bewegungsdaten'!E:E),5)</f>
        <v>0</v>
      </c>
      <c r="X2495" s="444"/>
      <c r="Y2495" s="444"/>
      <c r="AK2495" s="305"/>
    </row>
    <row r="2496" spans="1:37" ht="15" customHeight="1" x14ac:dyDescent="0.25">
      <c r="A2496" s="103" t="s">
        <v>2126</v>
      </c>
      <c r="B2496" s="101" t="s">
        <v>2068</v>
      </c>
      <c r="C2496" s="101" t="s">
        <v>3994</v>
      </c>
      <c r="D2496" s="101" t="s">
        <v>20</v>
      </c>
      <c r="E2496" s="101" t="s">
        <v>2446</v>
      </c>
      <c r="F2496" s="102">
        <v>20.67</v>
      </c>
      <c r="G2496" s="102">
        <v>20.87</v>
      </c>
      <c r="H2496" s="102">
        <v>16.54</v>
      </c>
      <c r="I2496" s="102"/>
      <c r="J2496" s="445"/>
      <c r="K2496" s="258">
        <f>ROUND(SUMIF('VGT-Bewegungsdaten'!B:B,A2496,'VGT-Bewegungsdaten'!D:D),3)</f>
        <v>0</v>
      </c>
      <c r="L2496" s="259">
        <f>ROUND(SUMIF('VGT-Bewegungsdaten'!B:B,$A2496,'VGT-Bewegungsdaten'!E:E),5)</f>
        <v>0</v>
      </c>
      <c r="N2496" s="298" t="s">
        <v>4918</v>
      </c>
      <c r="O2496" s="298" t="s">
        <v>4925</v>
      </c>
      <c r="P2496" s="261">
        <f>ROUND(SUMIF('AV-Bewegungsdaten'!B:B,A2496,'AV-Bewegungsdaten'!D:D),3)</f>
        <v>0</v>
      </c>
      <c r="Q2496" s="259">
        <f>ROUND(SUMIF('AV-Bewegungsdaten'!B:B,$A2496,'AV-Bewegungsdaten'!E:E),5)</f>
        <v>0</v>
      </c>
      <c r="S2496" s="444"/>
      <c r="T2496" s="444"/>
      <c r="U2496" s="261">
        <f>ROUND(SUMIF('DV-Bewegungsdaten'!B:B,A2496,'DV-Bewegungsdaten'!D:D),3)</f>
        <v>0</v>
      </c>
      <c r="V2496" s="259">
        <f>ROUND(SUMIF('DV-Bewegungsdaten'!B:B,A2496,'DV-Bewegungsdaten'!E:E),5)</f>
        <v>0</v>
      </c>
      <c r="X2496" s="444"/>
      <c r="Y2496" s="444"/>
      <c r="AK2496" s="305"/>
    </row>
    <row r="2497" spans="1:37" ht="15" customHeight="1" x14ac:dyDescent="0.25">
      <c r="A2497" s="103" t="s">
        <v>2127</v>
      </c>
      <c r="B2497" s="101" t="s">
        <v>2068</v>
      </c>
      <c r="C2497" s="101" t="s">
        <v>3994</v>
      </c>
      <c r="D2497" s="101" t="s">
        <v>22</v>
      </c>
      <c r="E2497" s="101" t="s">
        <v>1533</v>
      </c>
      <c r="F2497" s="102">
        <v>21.67</v>
      </c>
      <c r="G2497" s="102">
        <v>21.87</v>
      </c>
      <c r="H2497" s="102">
        <v>17.34</v>
      </c>
      <c r="I2497" s="102"/>
      <c r="J2497" s="445"/>
      <c r="K2497" s="258">
        <f>ROUND(SUMIF('VGT-Bewegungsdaten'!B:B,A2497,'VGT-Bewegungsdaten'!D:D),3)</f>
        <v>0</v>
      </c>
      <c r="L2497" s="259">
        <f>ROUND(SUMIF('VGT-Bewegungsdaten'!B:B,$A2497,'VGT-Bewegungsdaten'!E:E),5)</f>
        <v>0</v>
      </c>
      <c r="N2497" s="298" t="s">
        <v>4918</v>
      </c>
      <c r="O2497" s="298" t="s">
        <v>4925</v>
      </c>
      <c r="P2497" s="261">
        <f>ROUND(SUMIF('AV-Bewegungsdaten'!B:B,A2497,'AV-Bewegungsdaten'!D:D),3)</f>
        <v>0</v>
      </c>
      <c r="Q2497" s="259">
        <f>ROUND(SUMIF('AV-Bewegungsdaten'!B:B,$A2497,'AV-Bewegungsdaten'!E:E),5)</f>
        <v>0</v>
      </c>
      <c r="S2497" s="444"/>
      <c r="T2497" s="444"/>
      <c r="U2497" s="261">
        <f>ROUND(SUMIF('DV-Bewegungsdaten'!B:B,A2497,'DV-Bewegungsdaten'!D:D),3)</f>
        <v>0</v>
      </c>
      <c r="V2497" s="259">
        <f>ROUND(SUMIF('DV-Bewegungsdaten'!B:B,A2497,'DV-Bewegungsdaten'!E:E),5)</f>
        <v>0</v>
      </c>
      <c r="X2497" s="444"/>
      <c r="Y2497" s="444"/>
      <c r="AK2497" s="305"/>
    </row>
    <row r="2498" spans="1:37" ht="15" customHeight="1" x14ac:dyDescent="0.25">
      <c r="A2498" s="103" t="s">
        <v>2128</v>
      </c>
      <c r="B2498" s="101" t="s">
        <v>2068</v>
      </c>
      <c r="C2498" s="101" t="s">
        <v>3994</v>
      </c>
      <c r="D2498" s="101" t="s">
        <v>24</v>
      </c>
      <c r="E2498" s="101" t="s">
        <v>1536</v>
      </c>
      <c r="F2498" s="102">
        <v>21.67</v>
      </c>
      <c r="G2498" s="102">
        <v>21.87</v>
      </c>
      <c r="H2498" s="102">
        <v>17.34</v>
      </c>
      <c r="I2498" s="102"/>
      <c r="J2498" s="445"/>
      <c r="K2498" s="258">
        <f>ROUND(SUMIF('VGT-Bewegungsdaten'!B:B,A2498,'VGT-Bewegungsdaten'!D:D),3)</f>
        <v>0</v>
      </c>
      <c r="L2498" s="259">
        <f>ROUND(SUMIF('VGT-Bewegungsdaten'!B:B,$A2498,'VGT-Bewegungsdaten'!E:E),5)</f>
        <v>0</v>
      </c>
      <c r="N2498" s="298" t="s">
        <v>4918</v>
      </c>
      <c r="O2498" s="298" t="s">
        <v>4925</v>
      </c>
      <c r="P2498" s="261">
        <f>ROUND(SUMIF('AV-Bewegungsdaten'!B:B,A2498,'AV-Bewegungsdaten'!D:D),3)</f>
        <v>0</v>
      </c>
      <c r="Q2498" s="259">
        <f>ROUND(SUMIF('AV-Bewegungsdaten'!B:B,$A2498,'AV-Bewegungsdaten'!E:E),5)</f>
        <v>0</v>
      </c>
      <c r="S2498" s="444"/>
      <c r="T2498" s="444"/>
      <c r="U2498" s="261">
        <f>ROUND(SUMIF('DV-Bewegungsdaten'!B:B,A2498,'DV-Bewegungsdaten'!D:D),3)</f>
        <v>0</v>
      </c>
      <c r="V2498" s="259">
        <f>ROUND(SUMIF('DV-Bewegungsdaten'!B:B,A2498,'DV-Bewegungsdaten'!E:E),5)</f>
        <v>0</v>
      </c>
      <c r="X2498" s="444"/>
      <c r="Y2498" s="444"/>
      <c r="AK2498" s="305"/>
    </row>
    <row r="2499" spans="1:37" ht="15" customHeight="1" x14ac:dyDescent="0.25">
      <c r="A2499" s="103" t="s">
        <v>2919</v>
      </c>
      <c r="B2499" s="101" t="s">
        <v>2068</v>
      </c>
      <c r="C2499" s="101" t="s">
        <v>3994</v>
      </c>
      <c r="D2499" s="101" t="s">
        <v>2658</v>
      </c>
      <c r="E2499" s="101" t="s">
        <v>2536</v>
      </c>
      <c r="F2499" s="102">
        <v>21.64</v>
      </c>
      <c r="G2499" s="102">
        <v>21.84</v>
      </c>
      <c r="H2499" s="102">
        <v>17.309999999999999</v>
      </c>
      <c r="I2499" s="102"/>
      <c r="J2499" s="445"/>
      <c r="K2499" s="258">
        <f>ROUND(SUMIF('VGT-Bewegungsdaten'!B:B,A2499,'VGT-Bewegungsdaten'!D:D),3)</f>
        <v>0</v>
      </c>
      <c r="L2499" s="259">
        <f>ROUND(SUMIF('VGT-Bewegungsdaten'!B:B,$A2499,'VGT-Bewegungsdaten'!E:E),5)</f>
        <v>0</v>
      </c>
      <c r="N2499" s="298" t="s">
        <v>4918</v>
      </c>
      <c r="O2499" s="298" t="s">
        <v>4925</v>
      </c>
      <c r="P2499" s="261">
        <f>ROUND(SUMIF('AV-Bewegungsdaten'!B:B,A2499,'AV-Bewegungsdaten'!D:D),3)</f>
        <v>0</v>
      </c>
      <c r="Q2499" s="259">
        <f>ROUND(SUMIF('AV-Bewegungsdaten'!B:B,$A2499,'AV-Bewegungsdaten'!E:E),5)</f>
        <v>0</v>
      </c>
      <c r="S2499" s="444"/>
      <c r="T2499" s="444"/>
      <c r="U2499" s="261">
        <f>ROUND(SUMIF('DV-Bewegungsdaten'!B:B,A2499,'DV-Bewegungsdaten'!D:D),3)</f>
        <v>0</v>
      </c>
      <c r="V2499" s="259">
        <f>ROUND(SUMIF('DV-Bewegungsdaten'!B:B,A2499,'DV-Bewegungsdaten'!E:E),5)</f>
        <v>0</v>
      </c>
      <c r="X2499" s="444"/>
      <c r="Y2499" s="444"/>
      <c r="AK2499" s="305"/>
    </row>
    <row r="2500" spans="1:37" ht="15" customHeight="1" x14ac:dyDescent="0.25">
      <c r="A2500" s="103" t="s">
        <v>3662</v>
      </c>
      <c r="B2500" s="101" t="s">
        <v>2068</v>
      </c>
      <c r="C2500" s="101" t="s">
        <v>3994</v>
      </c>
      <c r="D2500" s="101" t="s">
        <v>3401</v>
      </c>
      <c r="E2500" s="101" t="s">
        <v>3279</v>
      </c>
      <c r="F2500" s="102">
        <v>21.61</v>
      </c>
      <c r="G2500" s="102">
        <v>21.81</v>
      </c>
      <c r="H2500" s="102">
        <v>17.29</v>
      </c>
      <c r="I2500" s="102"/>
      <c r="J2500" s="445"/>
      <c r="K2500" s="258">
        <f>ROUND(SUMIF('VGT-Bewegungsdaten'!B:B,A2500,'VGT-Bewegungsdaten'!D:D),3)</f>
        <v>0</v>
      </c>
      <c r="L2500" s="259">
        <f>ROUND(SUMIF('VGT-Bewegungsdaten'!B:B,$A2500,'VGT-Bewegungsdaten'!E:E),5)</f>
        <v>0</v>
      </c>
      <c r="N2500" s="298" t="s">
        <v>4918</v>
      </c>
      <c r="O2500" s="298" t="s">
        <v>4925</v>
      </c>
      <c r="P2500" s="261">
        <f>ROUND(SUMIF('AV-Bewegungsdaten'!B:B,A2500,'AV-Bewegungsdaten'!D:D),3)</f>
        <v>0</v>
      </c>
      <c r="Q2500" s="259">
        <f>ROUND(SUMIF('AV-Bewegungsdaten'!B:B,$A2500,'AV-Bewegungsdaten'!E:E),5)</f>
        <v>0</v>
      </c>
      <c r="S2500" s="444"/>
      <c r="T2500" s="444"/>
      <c r="U2500" s="261">
        <f>ROUND(SUMIF('DV-Bewegungsdaten'!B:B,A2500,'DV-Bewegungsdaten'!D:D),3)</f>
        <v>0</v>
      </c>
      <c r="V2500" s="259">
        <f>ROUND(SUMIF('DV-Bewegungsdaten'!B:B,A2500,'DV-Bewegungsdaten'!E:E),5)</f>
        <v>0</v>
      </c>
      <c r="X2500" s="444"/>
      <c r="Y2500" s="444"/>
      <c r="AK2500" s="305"/>
    </row>
    <row r="2501" spans="1:37" ht="15" customHeight="1" x14ac:dyDescent="0.25">
      <c r="A2501" s="103" t="s">
        <v>4426</v>
      </c>
      <c r="B2501" s="101" t="s">
        <v>2068</v>
      </c>
      <c r="C2501" s="101" t="s">
        <v>3994</v>
      </c>
      <c r="D2501" s="101" t="s">
        <v>4163</v>
      </c>
      <c r="E2501" s="101" t="s">
        <v>4040</v>
      </c>
      <c r="F2501" s="102">
        <v>21.58</v>
      </c>
      <c r="G2501" s="102">
        <v>21.779999999999998</v>
      </c>
      <c r="H2501" s="102">
        <v>17.260000000000002</v>
      </c>
      <c r="I2501" s="102"/>
      <c r="J2501" s="445"/>
      <c r="K2501" s="258">
        <f>ROUND(SUMIF('VGT-Bewegungsdaten'!B:B,A2501,'VGT-Bewegungsdaten'!D:D),3)</f>
        <v>0</v>
      </c>
      <c r="L2501" s="259">
        <f>ROUND(SUMIF('VGT-Bewegungsdaten'!B:B,$A2501,'VGT-Bewegungsdaten'!E:E),5)</f>
        <v>0</v>
      </c>
      <c r="N2501" s="298" t="s">
        <v>4918</v>
      </c>
      <c r="O2501" s="298" t="s">
        <v>4925</v>
      </c>
      <c r="P2501" s="261">
        <f>ROUND(SUMIF('AV-Bewegungsdaten'!B:B,A2501,'AV-Bewegungsdaten'!D:D),3)</f>
        <v>0</v>
      </c>
      <c r="Q2501" s="259">
        <f>ROUND(SUMIF('AV-Bewegungsdaten'!B:B,$A2501,'AV-Bewegungsdaten'!E:E),5)</f>
        <v>0</v>
      </c>
      <c r="S2501" s="444"/>
      <c r="T2501" s="444"/>
      <c r="U2501" s="261">
        <f>ROUND(SUMIF('DV-Bewegungsdaten'!B:B,A2501,'DV-Bewegungsdaten'!D:D),3)</f>
        <v>0</v>
      </c>
      <c r="V2501" s="259">
        <f>ROUND(SUMIF('DV-Bewegungsdaten'!B:B,A2501,'DV-Bewegungsdaten'!E:E),5)</f>
        <v>0</v>
      </c>
      <c r="X2501" s="444"/>
      <c r="Y2501" s="444"/>
      <c r="AK2501" s="305"/>
    </row>
    <row r="2502" spans="1:37" ht="15" customHeight="1" x14ac:dyDescent="0.25">
      <c r="A2502" s="103" t="s">
        <v>2129</v>
      </c>
      <c r="B2502" s="101" t="s">
        <v>2068</v>
      </c>
      <c r="C2502" s="101" t="s">
        <v>3994</v>
      </c>
      <c r="D2502" s="101" t="s">
        <v>1556</v>
      </c>
      <c r="E2502" s="101" t="s">
        <v>2443</v>
      </c>
      <c r="F2502" s="102">
        <v>18.670000000000002</v>
      </c>
      <c r="G2502" s="102">
        <v>18.87</v>
      </c>
      <c r="H2502" s="102">
        <v>14.94</v>
      </c>
      <c r="I2502" s="102"/>
      <c r="J2502" s="445"/>
      <c r="K2502" s="258">
        <f>ROUND(SUMIF('VGT-Bewegungsdaten'!B:B,A2502,'VGT-Bewegungsdaten'!D:D),3)</f>
        <v>0</v>
      </c>
      <c r="L2502" s="259">
        <f>ROUND(SUMIF('VGT-Bewegungsdaten'!B:B,$A2502,'VGT-Bewegungsdaten'!E:E),5)</f>
        <v>0</v>
      </c>
      <c r="N2502" s="298" t="s">
        <v>4918</v>
      </c>
      <c r="O2502" s="298" t="s">
        <v>4925</v>
      </c>
      <c r="P2502" s="261">
        <f>ROUND(SUMIF('AV-Bewegungsdaten'!B:B,A2502,'AV-Bewegungsdaten'!D:D),3)</f>
        <v>0</v>
      </c>
      <c r="Q2502" s="259">
        <f>ROUND(SUMIF('AV-Bewegungsdaten'!B:B,$A2502,'AV-Bewegungsdaten'!E:E),5)</f>
        <v>0</v>
      </c>
      <c r="S2502" s="444"/>
      <c r="T2502" s="444"/>
      <c r="U2502" s="261">
        <f>ROUND(SUMIF('DV-Bewegungsdaten'!B:B,A2502,'DV-Bewegungsdaten'!D:D),3)</f>
        <v>0</v>
      </c>
      <c r="V2502" s="259">
        <f>ROUND(SUMIF('DV-Bewegungsdaten'!B:B,A2502,'DV-Bewegungsdaten'!E:E),5)</f>
        <v>0</v>
      </c>
      <c r="X2502" s="444"/>
      <c r="Y2502" s="444"/>
      <c r="AK2502" s="305"/>
    </row>
    <row r="2503" spans="1:37" ht="15" customHeight="1" x14ac:dyDescent="0.25">
      <c r="A2503" s="103" t="s">
        <v>2130</v>
      </c>
      <c r="B2503" s="101" t="s">
        <v>2068</v>
      </c>
      <c r="C2503" s="101" t="s">
        <v>3994</v>
      </c>
      <c r="D2503" s="101" t="s">
        <v>27</v>
      </c>
      <c r="E2503" s="101" t="s">
        <v>2446</v>
      </c>
      <c r="F2503" s="102">
        <v>20.67</v>
      </c>
      <c r="G2503" s="102">
        <v>20.87</v>
      </c>
      <c r="H2503" s="102">
        <v>16.54</v>
      </c>
      <c r="I2503" s="102"/>
      <c r="J2503" s="445"/>
      <c r="K2503" s="258">
        <f>ROUND(SUMIF('VGT-Bewegungsdaten'!B:B,A2503,'VGT-Bewegungsdaten'!D:D),3)</f>
        <v>0</v>
      </c>
      <c r="L2503" s="259">
        <f>ROUND(SUMIF('VGT-Bewegungsdaten'!B:B,$A2503,'VGT-Bewegungsdaten'!E:E),5)</f>
        <v>0</v>
      </c>
      <c r="N2503" s="298" t="s">
        <v>4918</v>
      </c>
      <c r="O2503" s="298" t="s">
        <v>4925</v>
      </c>
      <c r="P2503" s="261">
        <f>ROUND(SUMIF('AV-Bewegungsdaten'!B:B,A2503,'AV-Bewegungsdaten'!D:D),3)</f>
        <v>0</v>
      </c>
      <c r="Q2503" s="259">
        <f>ROUND(SUMIF('AV-Bewegungsdaten'!B:B,$A2503,'AV-Bewegungsdaten'!E:E),5)</f>
        <v>0</v>
      </c>
      <c r="S2503" s="444"/>
      <c r="T2503" s="444"/>
      <c r="U2503" s="261">
        <f>ROUND(SUMIF('DV-Bewegungsdaten'!B:B,A2503,'DV-Bewegungsdaten'!D:D),3)</f>
        <v>0</v>
      </c>
      <c r="V2503" s="259">
        <f>ROUND(SUMIF('DV-Bewegungsdaten'!B:B,A2503,'DV-Bewegungsdaten'!E:E),5)</f>
        <v>0</v>
      </c>
      <c r="X2503" s="444"/>
      <c r="Y2503" s="444"/>
      <c r="AK2503" s="305"/>
    </row>
    <row r="2504" spans="1:37" ht="15" customHeight="1" x14ac:dyDescent="0.25">
      <c r="A2504" s="103" t="s">
        <v>2131</v>
      </c>
      <c r="B2504" s="101" t="s">
        <v>2068</v>
      </c>
      <c r="C2504" s="101" t="s">
        <v>3994</v>
      </c>
      <c r="D2504" s="101" t="s">
        <v>1558</v>
      </c>
      <c r="E2504" s="101" t="s">
        <v>1533</v>
      </c>
      <c r="F2504" s="102">
        <v>21.67</v>
      </c>
      <c r="G2504" s="102">
        <v>21.87</v>
      </c>
      <c r="H2504" s="102">
        <v>17.34</v>
      </c>
      <c r="I2504" s="102"/>
      <c r="J2504" s="445"/>
      <c r="K2504" s="258">
        <f>ROUND(SUMIF('VGT-Bewegungsdaten'!B:B,A2504,'VGT-Bewegungsdaten'!D:D),3)</f>
        <v>0</v>
      </c>
      <c r="L2504" s="259">
        <f>ROUND(SUMIF('VGT-Bewegungsdaten'!B:B,$A2504,'VGT-Bewegungsdaten'!E:E),5)</f>
        <v>0</v>
      </c>
      <c r="N2504" s="298" t="s">
        <v>4918</v>
      </c>
      <c r="O2504" s="298" t="s">
        <v>4925</v>
      </c>
      <c r="P2504" s="261">
        <f>ROUND(SUMIF('AV-Bewegungsdaten'!B:B,A2504,'AV-Bewegungsdaten'!D:D),3)</f>
        <v>0</v>
      </c>
      <c r="Q2504" s="259">
        <f>ROUND(SUMIF('AV-Bewegungsdaten'!B:B,$A2504,'AV-Bewegungsdaten'!E:E),5)</f>
        <v>0</v>
      </c>
      <c r="S2504" s="444"/>
      <c r="T2504" s="444"/>
      <c r="U2504" s="261">
        <f>ROUND(SUMIF('DV-Bewegungsdaten'!B:B,A2504,'DV-Bewegungsdaten'!D:D),3)</f>
        <v>0</v>
      </c>
      <c r="V2504" s="259">
        <f>ROUND(SUMIF('DV-Bewegungsdaten'!B:B,A2504,'DV-Bewegungsdaten'!E:E),5)</f>
        <v>0</v>
      </c>
      <c r="X2504" s="444"/>
      <c r="Y2504" s="444"/>
      <c r="AK2504" s="305"/>
    </row>
    <row r="2505" spans="1:37" ht="15" customHeight="1" x14ac:dyDescent="0.25">
      <c r="A2505" s="103" t="s">
        <v>2132</v>
      </c>
      <c r="B2505" s="101" t="s">
        <v>2068</v>
      </c>
      <c r="C2505" s="101" t="s">
        <v>3994</v>
      </c>
      <c r="D2505" s="101" t="s">
        <v>1560</v>
      </c>
      <c r="E2505" s="101" t="s">
        <v>1536</v>
      </c>
      <c r="F2505" s="102">
        <v>21.67</v>
      </c>
      <c r="G2505" s="102">
        <v>21.87</v>
      </c>
      <c r="H2505" s="102">
        <v>17.34</v>
      </c>
      <c r="I2505" s="102"/>
      <c r="J2505" s="445"/>
      <c r="K2505" s="258">
        <f>ROUND(SUMIF('VGT-Bewegungsdaten'!B:B,A2505,'VGT-Bewegungsdaten'!D:D),3)</f>
        <v>0</v>
      </c>
      <c r="L2505" s="259">
        <f>ROUND(SUMIF('VGT-Bewegungsdaten'!B:B,$A2505,'VGT-Bewegungsdaten'!E:E),5)</f>
        <v>0</v>
      </c>
      <c r="N2505" s="298" t="s">
        <v>4918</v>
      </c>
      <c r="O2505" s="298" t="s">
        <v>4925</v>
      </c>
      <c r="P2505" s="261">
        <f>ROUND(SUMIF('AV-Bewegungsdaten'!B:B,A2505,'AV-Bewegungsdaten'!D:D),3)</f>
        <v>0</v>
      </c>
      <c r="Q2505" s="259">
        <f>ROUND(SUMIF('AV-Bewegungsdaten'!B:B,$A2505,'AV-Bewegungsdaten'!E:E),5)</f>
        <v>0</v>
      </c>
      <c r="S2505" s="444"/>
      <c r="T2505" s="444"/>
      <c r="U2505" s="261">
        <f>ROUND(SUMIF('DV-Bewegungsdaten'!B:B,A2505,'DV-Bewegungsdaten'!D:D),3)</f>
        <v>0</v>
      </c>
      <c r="V2505" s="259">
        <f>ROUND(SUMIF('DV-Bewegungsdaten'!B:B,A2505,'DV-Bewegungsdaten'!E:E),5)</f>
        <v>0</v>
      </c>
      <c r="X2505" s="444"/>
      <c r="Y2505" s="444"/>
      <c r="AK2505" s="305"/>
    </row>
    <row r="2506" spans="1:37" ht="15" customHeight="1" x14ac:dyDescent="0.25">
      <c r="A2506" s="103" t="s">
        <v>2920</v>
      </c>
      <c r="B2506" s="101" t="s">
        <v>2068</v>
      </c>
      <c r="C2506" s="101" t="s">
        <v>3994</v>
      </c>
      <c r="D2506" s="101" t="s">
        <v>2544</v>
      </c>
      <c r="E2506" s="101" t="s">
        <v>2536</v>
      </c>
      <c r="F2506" s="102">
        <v>21.64</v>
      </c>
      <c r="G2506" s="102">
        <v>21.84</v>
      </c>
      <c r="H2506" s="102">
        <v>17.309999999999999</v>
      </c>
      <c r="I2506" s="102"/>
      <c r="J2506" s="445"/>
      <c r="K2506" s="258">
        <f>ROUND(SUMIF('VGT-Bewegungsdaten'!B:B,A2506,'VGT-Bewegungsdaten'!D:D),3)</f>
        <v>0</v>
      </c>
      <c r="L2506" s="259">
        <f>ROUND(SUMIF('VGT-Bewegungsdaten'!B:B,$A2506,'VGT-Bewegungsdaten'!E:E),5)</f>
        <v>0</v>
      </c>
      <c r="N2506" s="298" t="s">
        <v>4918</v>
      </c>
      <c r="O2506" s="298" t="s">
        <v>4925</v>
      </c>
      <c r="P2506" s="261">
        <f>ROUND(SUMIF('AV-Bewegungsdaten'!B:B,A2506,'AV-Bewegungsdaten'!D:D),3)</f>
        <v>0</v>
      </c>
      <c r="Q2506" s="259">
        <f>ROUND(SUMIF('AV-Bewegungsdaten'!B:B,$A2506,'AV-Bewegungsdaten'!E:E),5)</f>
        <v>0</v>
      </c>
      <c r="S2506" s="444"/>
      <c r="T2506" s="444"/>
      <c r="U2506" s="261">
        <f>ROUND(SUMIF('DV-Bewegungsdaten'!B:B,A2506,'DV-Bewegungsdaten'!D:D),3)</f>
        <v>0</v>
      </c>
      <c r="V2506" s="259">
        <f>ROUND(SUMIF('DV-Bewegungsdaten'!B:B,A2506,'DV-Bewegungsdaten'!E:E),5)</f>
        <v>0</v>
      </c>
      <c r="X2506" s="444"/>
      <c r="Y2506" s="444"/>
      <c r="AK2506" s="305"/>
    </row>
    <row r="2507" spans="1:37" ht="15" customHeight="1" x14ac:dyDescent="0.25">
      <c r="A2507" s="103" t="s">
        <v>3663</v>
      </c>
      <c r="B2507" s="101" t="s">
        <v>2068</v>
      </c>
      <c r="C2507" s="101" t="s">
        <v>3994</v>
      </c>
      <c r="D2507" s="101" t="s">
        <v>3287</v>
      </c>
      <c r="E2507" s="101" t="s">
        <v>3279</v>
      </c>
      <c r="F2507" s="102">
        <v>21.61</v>
      </c>
      <c r="G2507" s="102">
        <v>21.81</v>
      </c>
      <c r="H2507" s="102">
        <v>17.29</v>
      </c>
      <c r="I2507" s="102"/>
      <c r="J2507" s="445"/>
      <c r="K2507" s="258">
        <f>ROUND(SUMIF('VGT-Bewegungsdaten'!B:B,A2507,'VGT-Bewegungsdaten'!D:D),3)</f>
        <v>0</v>
      </c>
      <c r="L2507" s="259">
        <f>ROUND(SUMIF('VGT-Bewegungsdaten'!B:B,$A2507,'VGT-Bewegungsdaten'!E:E),5)</f>
        <v>0</v>
      </c>
      <c r="N2507" s="298" t="s">
        <v>4918</v>
      </c>
      <c r="O2507" s="298" t="s">
        <v>4925</v>
      </c>
      <c r="P2507" s="261">
        <f>ROUND(SUMIF('AV-Bewegungsdaten'!B:B,A2507,'AV-Bewegungsdaten'!D:D),3)</f>
        <v>0</v>
      </c>
      <c r="Q2507" s="259">
        <f>ROUND(SUMIF('AV-Bewegungsdaten'!B:B,$A2507,'AV-Bewegungsdaten'!E:E),5)</f>
        <v>0</v>
      </c>
      <c r="S2507" s="444"/>
      <c r="T2507" s="444"/>
      <c r="U2507" s="261">
        <f>ROUND(SUMIF('DV-Bewegungsdaten'!B:B,A2507,'DV-Bewegungsdaten'!D:D),3)</f>
        <v>0</v>
      </c>
      <c r="V2507" s="259">
        <f>ROUND(SUMIF('DV-Bewegungsdaten'!B:B,A2507,'DV-Bewegungsdaten'!E:E),5)</f>
        <v>0</v>
      </c>
      <c r="X2507" s="444"/>
      <c r="Y2507" s="444"/>
      <c r="AK2507" s="305"/>
    </row>
    <row r="2508" spans="1:37" ht="15" customHeight="1" x14ac:dyDescent="0.25">
      <c r="A2508" s="103" t="s">
        <v>4427</v>
      </c>
      <c r="B2508" s="101" t="s">
        <v>2068</v>
      </c>
      <c r="C2508" s="101" t="s">
        <v>3994</v>
      </c>
      <c r="D2508" s="101" t="s">
        <v>4048</v>
      </c>
      <c r="E2508" s="101" t="s">
        <v>4040</v>
      </c>
      <c r="F2508" s="102">
        <v>21.58</v>
      </c>
      <c r="G2508" s="102">
        <v>21.779999999999998</v>
      </c>
      <c r="H2508" s="102">
        <v>17.260000000000002</v>
      </c>
      <c r="I2508" s="102"/>
      <c r="J2508" s="445"/>
      <c r="K2508" s="258">
        <f>ROUND(SUMIF('VGT-Bewegungsdaten'!B:B,A2508,'VGT-Bewegungsdaten'!D:D),3)</f>
        <v>0</v>
      </c>
      <c r="L2508" s="259">
        <f>ROUND(SUMIF('VGT-Bewegungsdaten'!B:B,$A2508,'VGT-Bewegungsdaten'!E:E),5)</f>
        <v>0</v>
      </c>
      <c r="N2508" s="298" t="s">
        <v>4918</v>
      </c>
      <c r="O2508" s="298" t="s">
        <v>4925</v>
      </c>
      <c r="P2508" s="261">
        <f>ROUND(SUMIF('AV-Bewegungsdaten'!B:B,A2508,'AV-Bewegungsdaten'!D:D),3)</f>
        <v>0</v>
      </c>
      <c r="Q2508" s="259">
        <f>ROUND(SUMIF('AV-Bewegungsdaten'!B:B,$A2508,'AV-Bewegungsdaten'!E:E),5)</f>
        <v>0</v>
      </c>
      <c r="S2508" s="444"/>
      <c r="T2508" s="444"/>
      <c r="U2508" s="261">
        <f>ROUND(SUMIF('DV-Bewegungsdaten'!B:B,A2508,'DV-Bewegungsdaten'!D:D),3)</f>
        <v>0</v>
      </c>
      <c r="V2508" s="259">
        <f>ROUND(SUMIF('DV-Bewegungsdaten'!B:B,A2508,'DV-Bewegungsdaten'!E:E),5)</f>
        <v>0</v>
      </c>
      <c r="X2508" s="444"/>
      <c r="Y2508" s="444"/>
      <c r="AK2508" s="305"/>
    </row>
    <row r="2509" spans="1:37" ht="15" customHeight="1" x14ac:dyDescent="0.25">
      <c r="A2509" s="103" t="s">
        <v>2133</v>
      </c>
      <c r="B2509" s="101" t="s">
        <v>2068</v>
      </c>
      <c r="C2509" s="101" t="s">
        <v>3994</v>
      </c>
      <c r="D2509" s="101" t="s">
        <v>1737</v>
      </c>
      <c r="E2509" s="101" t="s">
        <v>2443</v>
      </c>
      <c r="F2509" s="102">
        <v>19.670000000000002</v>
      </c>
      <c r="G2509" s="102">
        <v>19.87</v>
      </c>
      <c r="H2509" s="102">
        <v>15.74</v>
      </c>
      <c r="I2509" s="102"/>
      <c r="J2509" s="445"/>
      <c r="K2509" s="258">
        <f>ROUND(SUMIF('VGT-Bewegungsdaten'!B:B,A2509,'VGT-Bewegungsdaten'!D:D),3)</f>
        <v>0</v>
      </c>
      <c r="L2509" s="259">
        <f>ROUND(SUMIF('VGT-Bewegungsdaten'!B:B,$A2509,'VGT-Bewegungsdaten'!E:E),5)</f>
        <v>0</v>
      </c>
      <c r="N2509" s="298" t="s">
        <v>4918</v>
      </c>
      <c r="O2509" s="298" t="s">
        <v>4925</v>
      </c>
      <c r="P2509" s="261">
        <f>ROUND(SUMIF('AV-Bewegungsdaten'!B:B,A2509,'AV-Bewegungsdaten'!D:D),3)</f>
        <v>0</v>
      </c>
      <c r="Q2509" s="259">
        <f>ROUND(SUMIF('AV-Bewegungsdaten'!B:B,$A2509,'AV-Bewegungsdaten'!E:E),5)</f>
        <v>0</v>
      </c>
      <c r="S2509" s="444"/>
      <c r="T2509" s="444"/>
      <c r="U2509" s="261">
        <f>ROUND(SUMIF('DV-Bewegungsdaten'!B:B,A2509,'DV-Bewegungsdaten'!D:D),3)</f>
        <v>0</v>
      </c>
      <c r="V2509" s="259">
        <f>ROUND(SUMIF('DV-Bewegungsdaten'!B:B,A2509,'DV-Bewegungsdaten'!E:E),5)</f>
        <v>0</v>
      </c>
      <c r="X2509" s="444"/>
      <c r="Y2509" s="444"/>
      <c r="AK2509" s="305"/>
    </row>
    <row r="2510" spans="1:37" ht="15" customHeight="1" x14ac:dyDescent="0.25">
      <c r="A2510" s="103" t="s">
        <v>2134</v>
      </c>
      <c r="B2510" s="101" t="s">
        <v>2068</v>
      </c>
      <c r="C2510" s="101" t="s">
        <v>3994</v>
      </c>
      <c r="D2510" s="101" t="s">
        <v>32</v>
      </c>
      <c r="E2510" s="101" t="s">
        <v>2446</v>
      </c>
      <c r="F2510" s="102">
        <v>21.67</v>
      </c>
      <c r="G2510" s="102">
        <v>21.87</v>
      </c>
      <c r="H2510" s="102">
        <v>17.34</v>
      </c>
      <c r="I2510" s="102"/>
      <c r="J2510" s="445"/>
      <c r="K2510" s="258">
        <f>ROUND(SUMIF('VGT-Bewegungsdaten'!B:B,A2510,'VGT-Bewegungsdaten'!D:D),3)</f>
        <v>0</v>
      </c>
      <c r="L2510" s="259">
        <f>ROUND(SUMIF('VGT-Bewegungsdaten'!B:B,$A2510,'VGT-Bewegungsdaten'!E:E),5)</f>
        <v>0</v>
      </c>
      <c r="N2510" s="298" t="s">
        <v>4918</v>
      </c>
      <c r="O2510" s="298" t="s">
        <v>4925</v>
      </c>
      <c r="P2510" s="261">
        <f>ROUND(SUMIF('AV-Bewegungsdaten'!B:B,A2510,'AV-Bewegungsdaten'!D:D),3)</f>
        <v>0</v>
      </c>
      <c r="Q2510" s="259">
        <f>ROUND(SUMIF('AV-Bewegungsdaten'!B:B,$A2510,'AV-Bewegungsdaten'!E:E),5)</f>
        <v>0</v>
      </c>
      <c r="S2510" s="444"/>
      <c r="T2510" s="444"/>
      <c r="U2510" s="261">
        <f>ROUND(SUMIF('DV-Bewegungsdaten'!B:B,A2510,'DV-Bewegungsdaten'!D:D),3)</f>
        <v>0</v>
      </c>
      <c r="V2510" s="259">
        <f>ROUND(SUMIF('DV-Bewegungsdaten'!B:B,A2510,'DV-Bewegungsdaten'!E:E),5)</f>
        <v>0</v>
      </c>
      <c r="X2510" s="444"/>
      <c r="Y2510" s="444"/>
      <c r="AK2510" s="305"/>
    </row>
    <row r="2511" spans="1:37" ht="15" customHeight="1" x14ac:dyDescent="0.25">
      <c r="A2511" s="103" t="s">
        <v>2135</v>
      </c>
      <c r="B2511" s="101" t="s">
        <v>2068</v>
      </c>
      <c r="C2511" s="101" t="s">
        <v>3994</v>
      </c>
      <c r="D2511" s="101" t="s">
        <v>1564</v>
      </c>
      <c r="E2511" s="101" t="s">
        <v>1533</v>
      </c>
      <c r="F2511" s="102">
        <v>22.67</v>
      </c>
      <c r="G2511" s="102">
        <v>22.87</v>
      </c>
      <c r="H2511" s="102">
        <v>18.14</v>
      </c>
      <c r="I2511" s="102"/>
      <c r="J2511" s="445"/>
      <c r="K2511" s="258">
        <f>ROUND(SUMIF('VGT-Bewegungsdaten'!B:B,A2511,'VGT-Bewegungsdaten'!D:D),3)</f>
        <v>0</v>
      </c>
      <c r="L2511" s="259">
        <f>ROUND(SUMIF('VGT-Bewegungsdaten'!B:B,$A2511,'VGT-Bewegungsdaten'!E:E),5)</f>
        <v>0</v>
      </c>
      <c r="N2511" s="298" t="s">
        <v>4918</v>
      </c>
      <c r="O2511" s="298" t="s">
        <v>4925</v>
      </c>
      <c r="P2511" s="261">
        <f>ROUND(SUMIF('AV-Bewegungsdaten'!B:B,A2511,'AV-Bewegungsdaten'!D:D),3)</f>
        <v>0</v>
      </c>
      <c r="Q2511" s="259">
        <f>ROUND(SUMIF('AV-Bewegungsdaten'!B:B,$A2511,'AV-Bewegungsdaten'!E:E),5)</f>
        <v>0</v>
      </c>
      <c r="S2511" s="444"/>
      <c r="T2511" s="444"/>
      <c r="U2511" s="261">
        <f>ROUND(SUMIF('DV-Bewegungsdaten'!B:B,A2511,'DV-Bewegungsdaten'!D:D),3)</f>
        <v>0</v>
      </c>
      <c r="V2511" s="259">
        <f>ROUND(SUMIF('DV-Bewegungsdaten'!B:B,A2511,'DV-Bewegungsdaten'!E:E),5)</f>
        <v>0</v>
      </c>
      <c r="X2511" s="444"/>
      <c r="Y2511" s="444"/>
      <c r="AK2511" s="305"/>
    </row>
    <row r="2512" spans="1:37" ht="15" customHeight="1" x14ac:dyDescent="0.25">
      <c r="A2512" s="103" t="s">
        <v>2136</v>
      </c>
      <c r="B2512" s="101" t="s">
        <v>2068</v>
      </c>
      <c r="C2512" s="101" t="s">
        <v>3994</v>
      </c>
      <c r="D2512" s="101" t="s">
        <v>1566</v>
      </c>
      <c r="E2512" s="101" t="s">
        <v>1536</v>
      </c>
      <c r="F2512" s="102">
        <v>22.67</v>
      </c>
      <c r="G2512" s="102">
        <v>22.87</v>
      </c>
      <c r="H2512" s="102">
        <v>18.14</v>
      </c>
      <c r="I2512" s="102"/>
      <c r="J2512" s="445"/>
      <c r="K2512" s="258">
        <f>ROUND(SUMIF('VGT-Bewegungsdaten'!B:B,A2512,'VGT-Bewegungsdaten'!D:D),3)</f>
        <v>0</v>
      </c>
      <c r="L2512" s="259">
        <f>ROUND(SUMIF('VGT-Bewegungsdaten'!B:B,$A2512,'VGT-Bewegungsdaten'!E:E),5)</f>
        <v>0</v>
      </c>
      <c r="N2512" s="298" t="s">
        <v>4918</v>
      </c>
      <c r="O2512" s="298" t="s">
        <v>4925</v>
      </c>
      <c r="P2512" s="261">
        <f>ROUND(SUMIF('AV-Bewegungsdaten'!B:B,A2512,'AV-Bewegungsdaten'!D:D),3)</f>
        <v>0</v>
      </c>
      <c r="Q2512" s="259">
        <f>ROUND(SUMIF('AV-Bewegungsdaten'!B:B,$A2512,'AV-Bewegungsdaten'!E:E),5)</f>
        <v>0</v>
      </c>
      <c r="S2512" s="444"/>
      <c r="T2512" s="444"/>
      <c r="U2512" s="261">
        <f>ROUND(SUMIF('DV-Bewegungsdaten'!B:B,A2512,'DV-Bewegungsdaten'!D:D),3)</f>
        <v>0</v>
      </c>
      <c r="V2512" s="259">
        <f>ROUND(SUMIF('DV-Bewegungsdaten'!B:B,A2512,'DV-Bewegungsdaten'!E:E),5)</f>
        <v>0</v>
      </c>
      <c r="X2512" s="444"/>
      <c r="Y2512" s="444"/>
      <c r="AK2512" s="305"/>
    </row>
    <row r="2513" spans="1:37" ht="15" customHeight="1" x14ac:dyDescent="0.25">
      <c r="A2513" s="103" t="s">
        <v>2921</v>
      </c>
      <c r="B2513" s="101" t="s">
        <v>2068</v>
      </c>
      <c r="C2513" s="101" t="s">
        <v>3994</v>
      </c>
      <c r="D2513" s="101" t="s">
        <v>2546</v>
      </c>
      <c r="E2513" s="101" t="s">
        <v>2536</v>
      </c>
      <c r="F2513" s="102">
        <v>22.64</v>
      </c>
      <c r="G2513" s="102">
        <v>22.84</v>
      </c>
      <c r="H2513" s="102">
        <v>18.11</v>
      </c>
      <c r="I2513" s="102"/>
      <c r="J2513" s="445"/>
      <c r="K2513" s="258">
        <f>ROUND(SUMIF('VGT-Bewegungsdaten'!B:B,A2513,'VGT-Bewegungsdaten'!D:D),3)</f>
        <v>0</v>
      </c>
      <c r="L2513" s="259">
        <f>ROUND(SUMIF('VGT-Bewegungsdaten'!B:B,$A2513,'VGT-Bewegungsdaten'!E:E),5)</f>
        <v>0</v>
      </c>
      <c r="N2513" s="298" t="s">
        <v>4918</v>
      </c>
      <c r="O2513" s="298" t="s">
        <v>4925</v>
      </c>
      <c r="P2513" s="261">
        <f>ROUND(SUMIF('AV-Bewegungsdaten'!B:B,A2513,'AV-Bewegungsdaten'!D:D),3)</f>
        <v>0</v>
      </c>
      <c r="Q2513" s="259">
        <f>ROUND(SUMIF('AV-Bewegungsdaten'!B:B,$A2513,'AV-Bewegungsdaten'!E:E),5)</f>
        <v>0</v>
      </c>
      <c r="S2513" s="444"/>
      <c r="T2513" s="444"/>
      <c r="U2513" s="261">
        <f>ROUND(SUMIF('DV-Bewegungsdaten'!B:B,A2513,'DV-Bewegungsdaten'!D:D),3)</f>
        <v>0</v>
      </c>
      <c r="V2513" s="259">
        <f>ROUND(SUMIF('DV-Bewegungsdaten'!B:B,A2513,'DV-Bewegungsdaten'!E:E),5)</f>
        <v>0</v>
      </c>
      <c r="X2513" s="444"/>
      <c r="Y2513" s="444"/>
      <c r="AK2513" s="305"/>
    </row>
    <row r="2514" spans="1:37" ht="15" customHeight="1" x14ac:dyDescent="0.25">
      <c r="A2514" s="103" t="s">
        <v>3664</v>
      </c>
      <c r="B2514" s="101" t="s">
        <v>2068</v>
      </c>
      <c r="C2514" s="101" t="s">
        <v>3994</v>
      </c>
      <c r="D2514" s="101" t="s">
        <v>3289</v>
      </c>
      <c r="E2514" s="101" t="s">
        <v>3279</v>
      </c>
      <c r="F2514" s="102">
        <v>22.61</v>
      </c>
      <c r="G2514" s="102">
        <v>22.81</v>
      </c>
      <c r="H2514" s="102">
        <v>18.09</v>
      </c>
      <c r="I2514" s="102"/>
      <c r="J2514" s="445"/>
      <c r="K2514" s="258">
        <f>ROUND(SUMIF('VGT-Bewegungsdaten'!B:B,A2514,'VGT-Bewegungsdaten'!D:D),3)</f>
        <v>0</v>
      </c>
      <c r="L2514" s="259">
        <f>ROUND(SUMIF('VGT-Bewegungsdaten'!B:B,$A2514,'VGT-Bewegungsdaten'!E:E),5)</f>
        <v>0</v>
      </c>
      <c r="N2514" s="298" t="s">
        <v>4918</v>
      </c>
      <c r="O2514" s="298" t="s">
        <v>4925</v>
      </c>
      <c r="P2514" s="261">
        <f>ROUND(SUMIF('AV-Bewegungsdaten'!B:B,A2514,'AV-Bewegungsdaten'!D:D),3)</f>
        <v>0</v>
      </c>
      <c r="Q2514" s="259">
        <f>ROUND(SUMIF('AV-Bewegungsdaten'!B:B,$A2514,'AV-Bewegungsdaten'!E:E),5)</f>
        <v>0</v>
      </c>
      <c r="S2514" s="444"/>
      <c r="T2514" s="444"/>
      <c r="U2514" s="261">
        <f>ROUND(SUMIF('DV-Bewegungsdaten'!B:B,A2514,'DV-Bewegungsdaten'!D:D),3)</f>
        <v>0</v>
      </c>
      <c r="V2514" s="259">
        <f>ROUND(SUMIF('DV-Bewegungsdaten'!B:B,A2514,'DV-Bewegungsdaten'!E:E),5)</f>
        <v>0</v>
      </c>
      <c r="X2514" s="444"/>
      <c r="Y2514" s="444"/>
      <c r="AK2514" s="305"/>
    </row>
    <row r="2515" spans="1:37" ht="15" customHeight="1" x14ac:dyDescent="0.25">
      <c r="A2515" s="103" t="s">
        <v>4428</v>
      </c>
      <c r="B2515" s="101" t="s">
        <v>2068</v>
      </c>
      <c r="C2515" s="101" t="s">
        <v>3994</v>
      </c>
      <c r="D2515" s="101" t="s">
        <v>4050</v>
      </c>
      <c r="E2515" s="101" t="s">
        <v>4040</v>
      </c>
      <c r="F2515" s="102">
        <v>22.58</v>
      </c>
      <c r="G2515" s="102">
        <v>22.779999999999998</v>
      </c>
      <c r="H2515" s="102">
        <v>18.059999999999999</v>
      </c>
      <c r="I2515" s="102"/>
      <c r="J2515" s="445"/>
      <c r="K2515" s="258">
        <f>ROUND(SUMIF('VGT-Bewegungsdaten'!B:B,A2515,'VGT-Bewegungsdaten'!D:D),3)</f>
        <v>0</v>
      </c>
      <c r="L2515" s="259">
        <f>ROUND(SUMIF('VGT-Bewegungsdaten'!B:B,$A2515,'VGT-Bewegungsdaten'!E:E),5)</f>
        <v>0</v>
      </c>
      <c r="N2515" s="298" t="s">
        <v>4918</v>
      </c>
      <c r="O2515" s="298" t="s">
        <v>4925</v>
      </c>
      <c r="P2515" s="261">
        <f>ROUND(SUMIF('AV-Bewegungsdaten'!B:B,A2515,'AV-Bewegungsdaten'!D:D),3)</f>
        <v>0</v>
      </c>
      <c r="Q2515" s="259">
        <f>ROUND(SUMIF('AV-Bewegungsdaten'!B:B,$A2515,'AV-Bewegungsdaten'!E:E),5)</f>
        <v>0</v>
      </c>
      <c r="S2515" s="444"/>
      <c r="T2515" s="444"/>
      <c r="U2515" s="261">
        <f>ROUND(SUMIF('DV-Bewegungsdaten'!B:B,A2515,'DV-Bewegungsdaten'!D:D),3)</f>
        <v>0</v>
      </c>
      <c r="V2515" s="259">
        <f>ROUND(SUMIF('DV-Bewegungsdaten'!B:B,A2515,'DV-Bewegungsdaten'!E:E),5)</f>
        <v>0</v>
      </c>
      <c r="X2515" s="444"/>
      <c r="Y2515" s="444"/>
      <c r="AK2515" s="305"/>
    </row>
    <row r="2516" spans="1:37" ht="15" customHeight="1" x14ac:dyDescent="0.25">
      <c r="A2516" s="103" t="s">
        <v>2137</v>
      </c>
      <c r="B2516" s="101" t="s">
        <v>2068</v>
      </c>
      <c r="C2516" s="101" t="s">
        <v>3994</v>
      </c>
      <c r="D2516" s="101" t="s">
        <v>1568</v>
      </c>
      <c r="E2516" s="101" t="s">
        <v>2443</v>
      </c>
      <c r="F2516" s="102">
        <v>22.67</v>
      </c>
      <c r="G2516" s="102">
        <v>22.87</v>
      </c>
      <c r="H2516" s="102">
        <v>18.14</v>
      </c>
      <c r="I2516" s="102"/>
      <c r="J2516" s="445"/>
      <c r="K2516" s="258">
        <f>ROUND(SUMIF('VGT-Bewegungsdaten'!B:B,A2516,'VGT-Bewegungsdaten'!D:D),3)</f>
        <v>0</v>
      </c>
      <c r="L2516" s="259">
        <f>ROUND(SUMIF('VGT-Bewegungsdaten'!B:B,$A2516,'VGT-Bewegungsdaten'!E:E),5)</f>
        <v>0</v>
      </c>
      <c r="N2516" s="298" t="s">
        <v>4918</v>
      </c>
      <c r="O2516" s="298" t="s">
        <v>4925</v>
      </c>
      <c r="P2516" s="261">
        <f>ROUND(SUMIF('AV-Bewegungsdaten'!B:B,A2516,'AV-Bewegungsdaten'!D:D),3)</f>
        <v>0</v>
      </c>
      <c r="Q2516" s="259">
        <f>ROUND(SUMIF('AV-Bewegungsdaten'!B:B,$A2516,'AV-Bewegungsdaten'!E:E),5)</f>
        <v>0</v>
      </c>
      <c r="S2516" s="444"/>
      <c r="T2516" s="444"/>
      <c r="U2516" s="261">
        <f>ROUND(SUMIF('DV-Bewegungsdaten'!B:B,A2516,'DV-Bewegungsdaten'!D:D),3)</f>
        <v>0</v>
      </c>
      <c r="V2516" s="259">
        <f>ROUND(SUMIF('DV-Bewegungsdaten'!B:B,A2516,'DV-Bewegungsdaten'!E:E),5)</f>
        <v>0</v>
      </c>
      <c r="X2516" s="444"/>
      <c r="Y2516" s="444"/>
      <c r="AK2516" s="305"/>
    </row>
    <row r="2517" spans="1:37" ht="15" customHeight="1" x14ac:dyDescent="0.25">
      <c r="A2517" s="103" t="s">
        <v>2138</v>
      </c>
      <c r="B2517" s="101" t="s">
        <v>2068</v>
      </c>
      <c r="C2517" s="101" t="s">
        <v>3994</v>
      </c>
      <c r="D2517" s="101" t="s">
        <v>37</v>
      </c>
      <c r="E2517" s="101" t="s">
        <v>2446</v>
      </c>
      <c r="F2517" s="102">
        <v>24.67</v>
      </c>
      <c r="G2517" s="102">
        <v>24.87</v>
      </c>
      <c r="H2517" s="102">
        <v>19.739999999999998</v>
      </c>
      <c r="I2517" s="102"/>
      <c r="J2517" s="445"/>
      <c r="K2517" s="258">
        <f>ROUND(SUMIF('VGT-Bewegungsdaten'!B:B,A2517,'VGT-Bewegungsdaten'!D:D),3)</f>
        <v>0</v>
      </c>
      <c r="L2517" s="259">
        <f>ROUND(SUMIF('VGT-Bewegungsdaten'!B:B,$A2517,'VGT-Bewegungsdaten'!E:E),5)</f>
        <v>0</v>
      </c>
      <c r="N2517" s="298" t="s">
        <v>4918</v>
      </c>
      <c r="O2517" s="298" t="s">
        <v>4925</v>
      </c>
      <c r="P2517" s="261">
        <f>ROUND(SUMIF('AV-Bewegungsdaten'!B:B,A2517,'AV-Bewegungsdaten'!D:D),3)</f>
        <v>0</v>
      </c>
      <c r="Q2517" s="259">
        <f>ROUND(SUMIF('AV-Bewegungsdaten'!B:B,$A2517,'AV-Bewegungsdaten'!E:E),5)</f>
        <v>0</v>
      </c>
      <c r="S2517" s="444"/>
      <c r="T2517" s="444"/>
      <c r="U2517" s="261">
        <f>ROUND(SUMIF('DV-Bewegungsdaten'!B:B,A2517,'DV-Bewegungsdaten'!D:D),3)</f>
        <v>0</v>
      </c>
      <c r="V2517" s="259">
        <f>ROUND(SUMIF('DV-Bewegungsdaten'!B:B,A2517,'DV-Bewegungsdaten'!E:E),5)</f>
        <v>0</v>
      </c>
      <c r="X2517" s="444"/>
      <c r="Y2517" s="444"/>
      <c r="AK2517" s="305"/>
    </row>
    <row r="2518" spans="1:37" ht="15" customHeight="1" x14ac:dyDescent="0.25">
      <c r="A2518" s="103" t="s">
        <v>2139</v>
      </c>
      <c r="B2518" s="101" t="s">
        <v>2068</v>
      </c>
      <c r="C2518" s="101" t="s">
        <v>3994</v>
      </c>
      <c r="D2518" s="101" t="s">
        <v>1570</v>
      </c>
      <c r="E2518" s="101" t="s">
        <v>1533</v>
      </c>
      <c r="F2518" s="102">
        <v>25.67</v>
      </c>
      <c r="G2518" s="102">
        <v>25.87</v>
      </c>
      <c r="H2518" s="102">
        <v>20.54</v>
      </c>
      <c r="I2518" s="102"/>
      <c r="J2518" s="445"/>
      <c r="K2518" s="258">
        <f>ROUND(SUMIF('VGT-Bewegungsdaten'!B:B,A2518,'VGT-Bewegungsdaten'!D:D),3)</f>
        <v>0</v>
      </c>
      <c r="L2518" s="259">
        <f>ROUND(SUMIF('VGT-Bewegungsdaten'!B:B,$A2518,'VGT-Bewegungsdaten'!E:E),5)</f>
        <v>0</v>
      </c>
      <c r="N2518" s="298" t="s">
        <v>4918</v>
      </c>
      <c r="O2518" s="298" t="s">
        <v>4925</v>
      </c>
      <c r="P2518" s="261">
        <f>ROUND(SUMIF('AV-Bewegungsdaten'!B:B,A2518,'AV-Bewegungsdaten'!D:D),3)</f>
        <v>0</v>
      </c>
      <c r="Q2518" s="259">
        <f>ROUND(SUMIF('AV-Bewegungsdaten'!B:B,$A2518,'AV-Bewegungsdaten'!E:E),5)</f>
        <v>0</v>
      </c>
      <c r="S2518" s="444"/>
      <c r="T2518" s="444"/>
      <c r="U2518" s="261">
        <f>ROUND(SUMIF('DV-Bewegungsdaten'!B:B,A2518,'DV-Bewegungsdaten'!D:D),3)</f>
        <v>0</v>
      </c>
      <c r="V2518" s="259">
        <f>ROUND(SUMIF('DV-Bewegungsdaten'!B:B,A2518,'DV-Bewegungsdaten'!E:E),5)</f>
        <v>0</v>
      </c>
      <c r="X2518" s="444"/>
      <c r="Y2518" s="444"/>
      <c r="AK2518" s="305"/>
    </row>
    <row r="2519" spans="1:37" ht="15" customHeight="1" x14ac:dyDescent="0.25">
      <c r="A2519" s="103" t="s">
        <v>2140</v>
      </c>
      <c r="B2519" s="101" t="s">
        <v>2068</v>
      </c>
      <c r="C2519" s="101" t="s">
        <v>3994</v>
      </c>
      <c r="D2519" s="101" t="s">
        <v>40</v>
      </c>
      <c r="E2519" s="101" t="s">
        <v>1536</v>
      </c>
      <c r="F2519" s="102">
        <v>25.67</v>
      </c>
      <c r="G2519" s="102">
        <v>25.87</v>
      </c>
      <c r="H2519" s="102">
        <v>20.54</v>
      </c>
      <c r="I2519" s="102"/>
      <c r="J2519" s="445"/>
      <c r="K2519" s="258">
        <f>ROUND(SUMIF('VGT-Bewegungsdaten'!B:B,A2519,'VGT-Bewegungsdaten'!D:D),3)</f>
        <v>0</v>
      </c>
      <c r="L2519" s="259">
        <f>ROUND(SUMIF('VGT-Bewegungsdaten'!B:B,$A2519,'VGT-Bewegungsdaten'!E:E),5)</f>
        <v>0</v>
      </c>
      <c r="N2519" s="298" t="s">
        <v>4918</v>
      </c>
      <c r="O2519" s="298" t="s">
        <v>4925</v>
      </c>
      <c r="P2519" s="261">
        <f>ROUND(SUMIF('AV-Bewegungsdaten'!B:B,A2519,'AV-Bewegungsdaten'!D:D),3)</f>
        <v>0</v>
      </c>
      <c r="Q2519" s="259">
        <f>ROUND(SUMIF('AV-Bewegungsdaten'!B:B,$A2519,'AV-Bewegungsdaten'!E:E),5)</f>
        <v>0</v>
      </c>
      <c r="S2519" s="444"/>
      <c r="T2519" s="444"/>
      <c r="U2519" s="261">
        <f>ROUND(SUMIF('DV-Bewegungsdaten'!B:B,A2519,'DV-Bewegungsdaten'!D:D),3)</f>
        <v>0</v>
      </c>
      <c r="V2519" s="259">
        <f>ROUND(SUMIF('DV-Bewegungsdaten'!B:B,A2519,'DV-Bewegungsdaten'!E:E),5)</f>
        <v>0</v>
      </c>
      <c r="X2519" s="444"/>
      <c r="Y2519" s="444"/>
      <c r="AK2519" s="305"/>
    </row>
    <row r="2520" spans="1:37" ht="15" customHeight="1" x14ac:dyDescent="0.25">
      <c r="A2520" s="103" t="s">
        <v>2922</v>
      </c>
      <c r="B2520" s="101" t="s">
        <v>2068</v>
      </c>
      <c r="C2520" s="101" t="s">
        <v>3994</v>
      </c>
      <c r="D2520" s="101" t="s">
        <v>2662</v>
      </c>
      <c r="E2520" s="101" t="s">
        <v>2536</v>
      </c>
      <c r="F2520" s="102">
        <v>25.64</v>
      </c>
      <c r="G2520" s="102">
        <v>25.84</v>
      </c>
      <c r="H2520" s="102">
        <v>20.51</v>
      </c>
      <c r="I2520" s="102"/>
      <c r="J2520" s="445"/>
      <c r="K2520" s="258">
        <f>ROUND(SUMIF('VGT-Bewegungsdaten'!B:B,A2520,'VGT-Bewegungsdaten'!D:D),3)</f>
        <v>0</v>
      </c>
      <c r="L2520" s="259">
        <f>ROUND(SUMIF('VGT-Bewegungsdaten'!B:B,$A2520,'VGT-Bewegungsdaten'!E:E),5)</f>
        <v>0</v>
      </c>
      <c r="N2520" s="298" t="s">
        <v>4918</v>
      </c>
      <c r="O2520" s="298" t="s">
        <v>4925</v>
      </c>
      <c r="P2520" s="261">
        <f>ROUND(SUMIF('AV-Bewegungsdaten'!B:B,A2520,'AV-Bewegungsdaten'!D:D),3)</f>
        <v>0</v>
      </c>
      <c r="Q2520" s="259">
        <f>ROUND(SUMIF('AV-Bewegungsdaten'!B:B,$A2520,'AV-Bewegungsdaten'!E:E),5)</f>
        <v>0</v>
      </c>
      <c r="S2520" s="444"/>
      <c r="T2520" s="444"/>
      <c r="U2520" s="261">
        <f>ROUND(SUMIF('DV-Bewegungsdaten'!B:B,A2520,'DV-Bewegungsdaten'!D:D),3)</f>
        <v>0</v>
      </c>
      <c r="V2520" s="259">
        <f>ROUND(SUMIF('DV-Bewegungsdaten'!B:B,A2520,'DV-Bewegungsdaten'!E:E),5)</f>
        <v>0</v>
      </c>
      <c r="X2520" s="444"/>
      <c r="Y2520" s="444"/>
      <c r="AK2520" s="305"/>
    </row>
    <row r="2521" spans="1:37" ht="15" customHeight="1" x14ac:dyDescent="0.25">
      <c r="A2521" s="103" t="s">
        <v>3665</v>
      </c>
      <c r="B2521" s="101" t="s">
        <v>2068</v>
      </c>
      <c r="C2521" s="101" t="s">
        <v>3994</v>
      </c>
      <c r="D2521" s="101" t="s">
        <v>3405</v>
      </c>
      <c r="E2521" s="101" t="s">
        <v>3279</v>
      </c>
      <c r="F2521" s="102">
        <v>25.61</v>
      </c>
      <c r="G2521" s="102">
        <v>25.81</v>
      </c>
      <c r="H2521" s="102">
        <v>20.49</v>
      </c>
      <c r="I2521" s="102"/>
      <c r="J2521" s="445"/>
      <c r="K2521" s="258">
        <f>ROUND(SUMIF('VGT-Bewegungsdaten'!B:B,A2521,'VGT-Bewegungsdaten'!D:D),3)</f>
        <v>0</v>
      </c>
      <c r="L2521" s="259">
        <f>ROUND(SUMIF('VGT-Bewegungsdaten'!B:B,$A2521,'VGT-Bewegungsdaten'!E:E),5)</f>
        <v>0</v>
      </c>
      <c r="N2521" s="298" t="s">
        <v>4918</v>
      </c>
      <c r="O2521" s="298" t="s">
        <v>4925</v>
      </c>
      <c r="P2521" s="261">
        <f>ROUND(SUMIF('AV-Bewegungsdaten'!B:B,A2521,'AV-Bewegungsdaten'!D:D),3)</f>
        <v>0</v>
      </c>
      <c r="Q2521" s="259">
        <f>ROUND(SUMIF('AV-Bewegungsdaten'!B:B,$A2521,'AV-Bewegungsdaten'!E:E),5)</f>
        <v>0</v>
      </c>
      <c r="S2521" s="444"/>
      <c r="T2521" s="444"/>
      <c r="U2521" s="261">
        <f>ROUND(SUMIF('DV-Bewegungsdaten'!B:B,A2521,'DV-Bewegungsdaten'!D:D),3)</f>
        <v>0</v>
      </c>
      <c r="V2521" s="259">
        <f>ROUND(SUMIF('DV-Bewegungsdaten'!B:B,A2521,'DV-Bewegungsdaten'!E:E),5)</f>
        <v>0</v>
      </c>
      <c r="X2521" s="444"/>
      <c r="Y2521" s="444"/>
      <c r="AK2521" s="305"/>
    </row>
    <row r="2522" spans="1:37" ht="15" customHeight="1" x14ac:dyDescent="0.25">
      <c r="A2522" s="103" t="s">
        <v>4429</v>
      </c>
      <c r="B2522" s="101" t="s">
        <v>2068</v>
      </c>
      <c r="C2522" s="101" t="s">
        <v>3994</v>
      </c>
      <c r="D2522" s="101" t="s">
        <v>4167</v>
      </c>
      <c r="E2522" s="101" t="s">
        <v>4040</v>
      </c>
      <c r="F2522" s="102">
        <v>25.58</v>
      </c>
      <c r="G2522" s="102">
        <v>25.779999999999998</v>
      </c>
      <c r="H2522" s="102">
        <v>20.46</v>
      </c>
      <c r="I2522" s="102"/>
      <c r="J2522" s="445"/>
      <c r="K2522" s="258">
        <f>ROUND(SUMIF('VGT-Bewegungsdaten'!B:B,A2522,'VGT-Bewegungsdaten'!D:D),3)</f>
        <v>0</v>
      </c>
      <c r="L2522" s="259">
        <f>ROUND(SUMIF('VGT-Bewegungsdaten'!B:B,$A2522,'VGT-Bewegungsdaten'!E:E),5)</f>
        <v>0</v>
      </c>
      <c r="N2522" s="298" t="s">
        <v>4918</v>
      </c>
      <c r="O2522" s="298" t="s">
        <v>4925</v>
      </c>
      <c r="P2522" s="261">
        <f>ROUND(SUMIF('AV-Bewegungsdaten'!B:B,A2522,'AV-Bewegungsdaten'!D:D),3)</f>
        <v>0</v>
      </c>
      <c r="Q2522" s="259">
        <f>ROUND(SUMIF('AV-Bewegungsdaten'!B:B,$A2522,'AV-Bewegungsdaten'!E:E),5)</f>
        <v>0</v>
      </c>
      <c r="S2522" s="444"/>
      <c r="T2522" s="444"/>
      <c r="U2522" s="261">
        <f>ROUND(SUMIF('DV-Bewegungsdaten'!B:B,A2522,'DV-Bewegungsdaten'!D:D),3)</f>
        <v>0</v>
      </c>
      <c r="V2522" s="259">
        <f>ROUND(SUMIF('DV-Bewegungsdaten'!B:B,A2522,'DV-Bewegungsdaten'!E:E),5)</f>
        <v>0</v>
      </c>
      <c r="X2522" s="444"/>
      <c r="Y2522" s="444"/>
      <c r="AK2522" s="305"/>
    </row>
    <row r="2523" spans="1:37" ht="15" customHeight="1" x14ac:dyDescent="0.25">
      <c r="A2523" s="103" t="s">
        <v>2141</v>
      </c>
      <c r="B2523" s="101" t="s">
        <v>2068</v>
      </c>
      <c r="C2523" s="101" t="s">
        <v>3994</v>
      </c>
      <c r="D2523" s="101" t="s">
        <v>1574</v>
      </c>
      <c r="E2523" s="101" t="s">
        <v>2443</v>
      </c>
      <c r="F2523" s="102">
        <v>23.67</v>
      </c>
      <c r="G2523" s="102">
        <v>23.87</v>
      </c>
      <c r="H2523" s="102">
        <v>18.940000000000001</v>
      </c>
      <c r="I2523" s="102"/>
      <c r="J2523" s="445"/>
      <c r="K2523" s="258">
        <f>ROUND(SUMIF('VGT-Bewegungsdaten'!B:B,A2523,'VGT-Bewegungsdaten'!D:D),3)</f>
        <v>0</v>
      </c>
      <c r="L2523" s="259">
        <f>ROUND(SUMIF('VGT-Bewegungsdaten'!B:B,$A2523,'VGT-Bewegungsdaten'!E:E),5)</f>
        <v>0</v>
      </c>
      <c r="N2523" s="298" t="s">
        <v>4918</v>
      </c>
      <c r="O2523" s="298" t="s">
        <v>4925</v>
      </c>
      <c r="P2523" s="261">
        <f>ROUND(SUMIF('AV-Bewegungsdaten'!B:B,A2523,'AV-Bewegungsdaten'!D:D),3)</f>
        <v>0</v>
      </c>
      <c r="Q2523" s="259">
        <f>ROUND(SUMIF('AV-Bewegungsdaten'!B:B,$A2523,'AV-Bewegungsdaten'!E:E),5)</f>
        <v>0</v>
      </c>
      <c r="S2523" s="444"/>
      <c r="T2523" s="444"/>
      <c r="U2523" s="261">
        <f>ROUND(SUMIF('DV-Bewegungsdaten'!B:B,A2523,'DV-Bewegungsdaten'!D:D),3)</f>
        <v>0</v>
      </c>
      <c r="V2523" s="259">
        <f>ROUND(SUMIF('DV-Bewegungsdaten'!B:B,A2523,'DV-Bewegungsdaten'!E:E),5)</f>
        <v>0</v>
      </c>
      <c r="X2523" s="444"/>
      <c r="Y2523" s="444"/>
      <c r="AK2523" s="305"/>
    </row>
    <row r="2524" spans="1:37" ht="15" customHeight="1" x14ac:dyDescent="0.25">
      <c r="A2524" s="103" t="s">
        <v>2142</v>
      </c>
      <c r="B2524" s="101" t="s">
        <v>2068</v>
      </c>
      <c r="C2524" s="101" t="s">
        <v>3994</v>
      </c>
      <c r="D2524" s="101" t="s">
        <v>43</v>
      </c>
      <c r="E2524" s="101" t="s">
        <v>2446</v>
      </c>
      <c r="F2524" s="102">
        <v>25.67</v>
      </c>
      <c r="G2524" s="102">
        <v>25.87</v>
      </c>
      <c r="H2524" s="102">
        <v>20.54</v>
      </c>
      <c r="I2524" s="102"/>
      <c r="J2524" s="445"/>
      <c r="K2524" s="258">
        <f>ROUND(SUMIF('VGT-Bewegungsdaten'!B:B,A2524,'VGT-Bewegungsdaten'!D:D),3)</f>
        <v>0</v>
      </c>
      <c r="L2524" s="259">
        <f>ROUND(SUMIF('VGT-Bewegungsdaten'!B:B,$A2524,'VGT-Bewegungsdaten'!E:E),5)</f>
        <v>0</v>
      </c>
      <c r="N2524" s="298" t="s">
        <v>4918</v>
      </c>
      <c r="O2524" s="298" t="s">
        <v>4925</v>
      </c>
      <c r="P2524" s="261">
        <f>ROUND(SUMIF('AV-Bewegungsdaten'!B:B,A2524,'AV-Bewegungsdaten'!D:D),3)</f>
        <v>0</v>
      </c>
      <c r="Q2524" s="259">
        <f>ROUND(SUMIF('AV-Bewegungsdaten'!B:B,$A2524,'AV-Bewegungsdaten'!E:E),5)</f>
        <v>0</v>
      </c>
      <c r="S2524" s="444"/>
      <c r="T2524" s="444"/>
      <c r="U2524" s="261">
        <f>ROUND(SUMIF('DV-Bewegungsdaten'!B:B,A2524,'DV-Bewegungsdaten'!D:D),3)</f>
        <v>0</v>
      </c>
      <c r="V2524" s="259">
        <f>ROUND(SUMIF('DV-Bewegungsdaten'!B:B,A2524,'DV-Bewegungsdaten'!E:E),5)</f>
        <v>0</v>
      </c>
      <c r="X2524" s="444"/>
      <c r="Y2524" s="444"/>
      <c r="AK2524" s="305"/>
    </row>
    <row r="2525" spans="1:37" ht="15" customHeight="1" x14ac:dyDescent="0.25">
      <c r="A2525" s="103" t="s">
        <v>2143</v>
      </c>
      <c r="B2525" s="101" t="s">
        <v>2068</v>
      </c>
      <c r="C2525" s="101" t="s">
        <v>3994</v>
      </c>
      <c r="D2525" s="101" t="s">
        <v>1576</v>
      </c>
      <c r="E2525" s="101" t="s">
        <v>1533</v>
      </c>
      <c r="F2525" s="102">
        <v>26.67</v>
      </c>
      <c r="G2525" s="102">
        <v>26.87</v>
      </c>
      <c r="H2525" s="102">
        <v>21.34</v>
      </c>
      <c r="I2525" s="102"/>
      <c r="J2525" s="445"/>
      <c r="K2525" s="258">
        <f>ROUND(SUMIF('VGT-Bewegungsdaten'!B:B,A2525,'VGT-Bewegungsdaten'!D:D),3)</f>
        <v>0</v>
      </c>
      <c r="L2525" s="259">
        <f>ROUND(SUMIF('VGT-Bewegungsdaten'!B:B,$A2525,'VGT-Bewegungsdaten'!E:E),5)</f>
        <v>0</v>
      </c>
      <c r="N2525" s="298" t="s">
        <v>4918</v>
      </c>
      <c r="O2525" s="298" t="s">
        <v>4925</v>
      </c>
      <c r="P2525" s="261">
        <f>ROUND(SUMIF('AV-Bewegungsdaten'!B:B,A2525,'AV-Bewegungsdaten'!D:D),3)</f>
        <v>0</v>
      </c>
      <c r="Q2525" s="259">
        <f>ROUND(SUMIF('AV-Bewegungsdaten'!B:B,$A2525,'AV-Bewegungsdaten'!E:E),5)</f>
        <v>0</v>
      </c>
      <c r="S2525" s="444"/>
      <c r="T2525" s="444"/>
      <c r="U2525" s="261">
        <f>ROUND(SUMIF('DV-Bewegungsdaten'!B:B,A2525,'DV-Bewegungsdaten'!D:D),3)</f>
        <v>0</v>
      </c>
      <c r="V2525" s="259">
        <f>ROUND(SUMIF('DV-Bewegungsdaten'!B:B,A2525,'DV-Bewegungsdaten'!E:E),5)</f>
        <v>0</v>
      </c>
      <c r="X2525" s="444"/>
      <c r="Y2525" s="444"/>
      <c r="AK2525" s="305"/>
    </row>
    <row r="2526" spans="1:37" ht="15" customHeight="1" x14ac:dyDescent="0.25">
      <c r="A2526" s="103" t="s">
        <v>2144</v>
      </c>
      <c r="B2526" s="101" t="s">
        <v>2068</v>
      </c>
      <c r="C2526" s="101" t="s">
        <v>3994</v>
      </c>
      <c r="D2526" s="101" t="s">
        <v>1578</v>
      </c>
      <c r="E2526" s="101" t="s">
        <v>1536</v>
      </c>
      <c r="F2526" s="102">
        <v>26.67</v>
      </c>
      <c r="G2526" s="102">
        <v>26.87</v>
      </c>
      <c r="H2526" s="102">
        <v>21.34</v>
      </c>
      <c r="I2526" s="102"/>
      <c r="J2526" s="445"/>
      <c r="K2526" s="258">
        <f>ROUND(SUMIF('VGT-Bewegungsdaten'!B:B,A2526,'VGT-Bewegungsdaten'!D:D),3)</f>
        <v>0</v>
      </c>
      <c r="L2526" s="259">
        <f>ROUND(SUMIF('VGT-Bewegungsdaten'!B:B,$A2526,'VGT-Bewegungsdaten'!E:E),5)</f>
        <v>0</v>
      </c>
      <c r="N2526" s="298" t="s">
        <v>4918</v>
      </c>
      <c r="O2526" s="298" t="s">
        <v>4925</v>
      </c>
      <c r="P2526" s="261">
        <f>ROUND(SUMIF('AV-Bewegungsdaten'!B:B,A2526,'AV-Bewegungsdaten'!D:D),3)</f>
        <v>0</v>
      </c>
      <c r="Q2526" s="259">
        <f>ROUND(SUMIF('AV-Bewegungsdaten'!B:B,$A2526,'AV-Bewegungsdaten'!E:E),5)</f>
        <v>0</v>
      </c>
      <c r="S2526" s="444"/>
      <c r="T2526" s="444"/>
      <c r="U2526" s="261">
        <f>ROUND(SUMIF('DV-Bewegungsdaten'!B:B,A2526,'DV-Bewegungsdaten'!D:D),3)</f>
        <v>0</v>
      </c>
      <c r="V2526" s="259">
        <f>ROUND(SUMIF('DV-Bewegungsdaten'!B:B,A2526,'DV-Bewegungsdaten'!E:E),5)</f>
        <v>0</v>
      </c>
      <c r="X2526" s="444"/>
      <c r="Y2526" s="444"/>
      <c r="AK2526" s="305"/>
    </row>
    <row r="2527" spans="1:37" ht="15" customHeight="1" x14ac:dyDescent="0.25">
      <c r="A2527" s="103" t="s">
        <v>2923</v>
      </c>
      <c r="B2527" s="101" t="s">
        <v>2068</v>
      </c>
      <c r="C2527" s="101" t="s">
        <v>3994</v>
      </c>
      <c r="D2527" s="101" t="s">
        <v>2550</v>
      </c>
      <c r="E2527" s="101" t="s">
        <v>2536</v>
      </c>
      <c r="F2527" s="102">
        <v>26.64</v>
      </c>
      <c r="G2527" s="102">
        <v>26.84</v>
      </c>
      <c r="H2527" s="102">
        <v>21.31</v>
      </c>
      <c r="I2527" s="102"/>
      <c r="J2527" s="445"/>
      <c r="K2527" s="258">
        <f>ROUND(SUMIF('VGT-Bewegungsdaten'!B:B,A2527,'VGT-Bewegungsdaten'!D:D),3)</f>
        <v>0</v>
      </c>
      <c r="L2527" s="259">
        <f>ROUND(SUMIF('VGT-Bewegungsdaten'!B:B,$A2527,'VGT-Bewegungsdaten'!E:E),5)</f>
        <v>0</v>
      </c>
      <c r="N2527" s="298" t="s">
        <v>4918</v>
      </c>
      <c r="O2527" s="298" t="s">
        <v>4925</v>
      </c>
      <c r="P2527" s="261">
        <f>ROUND(SUMIF('AV-Bewegungsdaten'!B:B,A2527,'AV-Bewegungsdaten'!D:D),3)</f>
        <v>0</v>
      </c>
      <c r="Q2527" s="259">
        <f>ROUND(SUMIF('AV-Bewegungsdaten'!B:B,$A2527,'AV-Bewegungsdaten'!E:E),5)</f>
        <v>0</v>
      </c>
      <c r="S2527" s="444"/>
      <c r="T2527" s="444"/>
      <c r="U2527" s="261">
        <f>ROUND(SUMIF('DV-Bewegungsdaten'!B:B,A2527,'DV-Bewegungsdaten'!D:D),3)</f>
        <v>0</v>
      </c>
      <c r="V2527" s="259">
        <f>ROUND(SUMIF('DV-Bewegungsdaten'!B:B,A2527,'DV-Bewegungsdaten'!E:E),5)</f>
        <v>0</v>
      </c>
      <c r="X2527" s="444"/>
      <c r="Y2527" s="444"/>
      <c r="AK2527" s="305"/>
    </row>
    <row r="2528" spans="1:37" ht="15" customHeight="1" x14ac:dyDescent="0.25">
      <c r="A2528" s="103" t="s">
        <v>3666</v>
      </c>
      <c r="B2528" s="101" t="s">
        <v>2068</v>
      </c>
      <c r="C2528" s="101" t="s">
        <v>3994</v>
      </c>
      <c r="D2528" s="101" t="s">
        <v>3293</v>
      </c>
      <c r="E2528" s="101" t="s">
        <v>3279</v>
      </c>
      <c r="F2528" s="102">
        <v>26.61</v>
      </c>
      <c r="G2528" s="102">
        <v>26.81</v>
      </c>
      <c r="H2528" s="102">
        <v>21.29</v>
      </c>
      <c r="I2528" s="102"/>
      <c r="J2528" s="445"/>
      <c r="K2528" s="258">
        <f>ROUND(SUMIF('VGT-Bewegungsdaten'!B:B,A2528,'VGT-Bewegungsdaten'!D:D),3)</f>
        <v>0</v>
      </c>
      <c r="L2528" s="259">
        <f>ROUND(SUMIF('VGT-Bewegungsdaten'!B:B,$A2528,'VGT-Bewegungsdaten'!E:E),5)</f>
        <v>0</v>
      </c>
      <c r="N2528" s="298" t="s">
        <v>4918</v>
      </c>
      <c r="O2528" s="298" t="s">
        <v>4925</v>
      </c>
      <c r="P2528" s="261">
        <f>ROUND(SUMIF('AV-Bewegungsdaten'!B:B,A2528,'AV-Bewegungsdaten'!D:D),3)</f>
        <v>0</v>
      </c>
      <c r="Q2528" s="259">
        <f>ROUND(SUMIF('AV-Bewegungsdaten'!B:B,$A2528,'AV-Bewegungsdaten'!E:E),5)</f>
        <v>0</v>
      </c>
      <c r="S2528" s="444"/>
      <c r="T2528" s="444"/>
      <c r="U2528" s="261">
        <f>ROUND(SUMIF('DV-Bewegungsdaten'!B:B,A2528,'DV-Bewegungsdaten'!D:D),3)</f>
        <v>0</v>
      </c>
      <c r="V2528" s="259">
        <f>ROUND(SUMIF('DV-Bewegungsdaten'!B:B,A2528,'DV-Bewegungsdaten'!E:E),5)</f>
        <v>0</v>
      </c>
      <c r="X2528" s="444"/>
      <c r="Y2528" s="444"/>
      <c r="AK2528" s="305"/>
    </row>
    <row r="2529" spans="1:37" ht="15" customHeight="1" x14ac:dyDescent="0.25">
      <c r="A2529" s="103" t="s">
        <v>4430</v>
      </c>
      <c r="B2529" s="101" t="s">
        <v>2068</v>
      </c>
      <c r="C2529" s="101" t="s">
        <v>3994</v>
      </c>
      <c r="D2529" s="101" t="s">
        <v>4054</v>
      </c>
      <c r="E2529" s="101" t="s">
        <v>4040</v>
      </c>
      <c r="F2529" s="102">
        <v>26.58</v>
      </c>
      <c r="G2529" s="102">
        <v>26.779999999999998</v>
      </c>
      <c r="H2529" s="102">
        <v>21.26</v>
      </c>
      <c r="I2529" s="102"/>
      <c r="J2529" s="445"/>
      <c r="K2529" s="258">
        <f>ROUND(SUMIF('VGT-Bewegungsdaten'!B:B,A2529,'VGT-Bewegungsdaten'!D:D),3)</f>
        <v>0</v>
      </c>
      <c r="L2529" s="259">
        <f>ROUND(SUMIF('VGT-Bewegungsdaten'!B:B,$A2529,'VGT-Bewegungsdaten'!E:E),5)</f>
        <v>0</v>
      </c>
      <c r="N2529" s="298" t="s">
        <v>4918</v>
      </c>
      <c r="O2529" s="298" t="s">
        <v>4925</v>
      </c>
      <c r="P2529" s="261">
        <f>ROUND(SUMIF('AV-Bewegungsdaten'!B:B,A2529,'AV-Bewegungsdaten'!D:D),3)</f>
        <v>0</v>
      </c>
      <c r="Q2529" s="259">
        <f>ROUND(SUMIF('AV-Bewegungsdaten'!B:B,$A2529,'AV-Bewegungsdaten'!E:E),5)</f>
        <v>0</v>
      </c>
      <c r="S2529" s="444"/>
      <c r="T2529" s="444"/>
      <c r="U2529" s="261">
        <f>ROUND(SUMIF('DV-Bewegungsdaten'!B:B,A2529,'DV-Bewegungsdaten'!D:D),3)</f>
        <v>0</v>
      </c>
      <c r="V2529" s="259">
        <f>ROUND(SUMIF('DV-Bewegungsdaten'!B:B,A2529,'DV-Bewegungsdaten'!E:E),5)</f>
        <v>0</v>
      </c>
      <c r="X2529" s="444"/>
      <c r="Y2529" s="444"/>
      <c r="AK2529" s="305"/>
    </row>
    <row r="2530" spans="1:37" ht="15" customHeight="1" x14ac:dyDescent="0.25">
      <c r="A2530" s="103" t="s">
        <v>2145</v>
      </c>
      <c r="B2530" s="101" t="s">
        <v>2068</v>
      </c>
      <c r="C2530" s="101" t="s">
        <v>3994</v>
      </c>
      <c r="D2530" s="101" t="s">
        <v>1580</v>
      </c>
      <c r="E2530" s="101" t="s">
        <v>2443</v>
      </c>
      <c r="F2530" s="102">
        <v>20.67</v>
      </c>
      <c r="G2530" s="102">
        <v>20.87</v>
      </c>
      <c r="H2530" s="102">
        <v>16.54</v>
      </c>
      <c r="I2530" s="102"/>
      <c r="J2530" s="445"/>
      <c r="K2530" s="258">
        <f>ROUND(SUMIF('VGT-Bewegungsdaten'!B:B,A2530,'VGT-Bewegungsdaten'!D:D),3)</f>
        <v>0</v>
      </c>
      <c r="L2530" s="259">
        <f>ROUND(SUMIF('VGT-Bewegungsdaten'!B:B,$A2530,'VGT-Bewegungsdaten'!E:E),5)</f>
        <v>0</v>
      </c>
      <c r="N2530" s="298" t="s">
        <v>4918</v>
      </c>
      <c r="O2530" s="298" t="s">
        <v>4925</v>
      </c>
      <c r="P2530" s="261">
        <f>ROUND(SUMIF('AV-Bewegungsdaten'!B:B,A2530,'AV-Bewegungsdaten'!D:D),3)</f>
        <v>0</v>
      </c>
      <c r="Q2530" s="259">
        <f>ROUND(SUMIF('AV-Bewegungsdaten'!B:B,$A2530,'AV-Bewegungsdaten'!E:E),5)</f>
        <v>0</v>
      </c>
      <c r="S2530" s="444"/>
      <c r="T2530" s="444"/>
      <c r="U2530" s="261">
        <f>ROUND(SUMIF('DV-Bewegungsdaten'!B:B,A2530,'DV-Bewegungsdaten'!D:D),3)</f>
        <v>0</v>
      </c>
      <c r="V2530" s="259">
        <f>ROUND(SUMIF('DV-Bewegungsdaten'!B:B,A2530,'DV-Bewegungsdaten'!E:E),5)</f>
        <v>0</v>
      </c>
      <c r="X2530" s="444"/>
      <c r="Y2530" s="444"/>
      <c r="AK2530" s="305"/>
    </row>
    <row r="2531" spans="1:37" ht="15" customHeight="1" x14ac:dyDescent="0.25">
      <c r="A2531" s="103" t="s">
        <v>2146</v>
      </c>
      <c r="B2531" s="101" t="s">
        <v>2068</v>
      </c>
      <c r="C2531" s="101" t="s">
        <v>3994</v>
      </c>
      <c r="D2531" s="101" t="s">
        <v>48</v>
      </c>
      <c r="E2531" s="101" t="s">
        <v>2446</v>
      </c>
      <c r="F2531" s="102">
        <v>22.67</v>
      </c>
      <c r="G2531" s="102">
        <v>22.87</v>
      </c>
      <c r="H2531" s="102">
        <v>18.14</v>
      </c>
      <c r="I2531" s="102"/>
      <c r="J2531" s="445"/>
      <c r="K2531" s="258">
        <f>ROUND(SUMIF('VGT-Bewegungsdaten'!B:B,A2531,'VGT-Bewegungsdaten'!D:D),3)</f>
        <v>0</v>
      </c>
      <c r="L2531" s="259">
        <f>ROUND(SUMIF('VGT-Bewegungsdaten'!B:B,$A2531,'VGT-Bewegungsdaten'!E:E),5)</f>
        <v>0</v>
      </c>
      <c r="N2531" s="298" t="s">
        <v>4918</v>
      </c>
      <c r="O2531" s="298" t="s">
        <v>4925</v>
      </c>
      <c r="P2531" s="261">
        <f>ROUND(SUMIF('AV-Bewegungsdaten'!B:B,A2531,'AV-Bewegungsdaten'!D:D),3)</f>
        <v>0</v>
      </c>
      <c r="Q2531" s="259">
        <f>ROUND(SUMIF('AV-Bewegungsdaten'!B:B,$A2531,'AV-Bewegungsdaten'!E:E),5)</f>
        <v>0</v>
      </c>
      <c r="S2531" s="444"/>
      <c r="T2531" s="444"/>
      <c r="U2531" s="261">
        <f>ROUND(SUMIF('DV-Bewegungsdaten'!B:B,A2531,'DV-Bewegungsdaten'!D:D),3)</f>
        <v>0</v>
      </c>
      <c r="V2531" s="259">
        <f>ROUND(SUMIF('DV-Bewegungsdaten'!B:B,A2531,'DV-Bewegungsdaten'!E:E),5)</f>
        <v>0</v>
      </c>
      <c r="X2531" s="444"/>
      <c r="Y2531" s="444"/>
      <c r="AK2531" s="305"/>
    </row>
    <row r="2532" spans="1:37" ht="15" customHeight="1" x14ac:dyDescent="0.25">
      <c r="A2532" s="103" t="s">
        <v>2147</v>
      </c>
      <c r="B2532" s="101" t="s">
        <v>2068</v>
      </c>
      <c r="C2532" s="101" t="s">
        <v>3994</v>
      </c>
      <c r="D2532" s="101" t="s">
        <v>1582</v>
      </c>
      <c r="E2532" s="101" t="s">
        <v>1533</v>
      </c>
      <c r="F2532" s="102">
        <v>23.67</v>
      </c>
      <c r="G2532" s="102">
        <v>23.87</v>
      </c>
      <c r="H2532" s="102">
        <v>18.940000000000001</v>
      </c>
      <c r="I2532" s="102"/>
      <c r="J2532" s="445"/>
      <c r="K2532" s="258">
        <f>ROUND(SUMIF('VGT-Bewegungsdaten'!B:B,A2532,'VGT-Bewegungsdaten'!D:D),3)</f>
        <v>0</v>
      </c>
      <c r="L2532" s="259">
        <f>ROUND(SUMIF('VGT-Bewegungsdaten'!B:B,$A2532,'VGT-Bewegungsdaten'!E:E),5)</f>
        <v>0</v>
      </c>
      <c r="N2532" s="298" t="s">
        <v>4918</v>
      </c>
      <c r="O2532" s="298" t="s">
        <v>4925</v>
      </c>
      <c r="P2532" s="261">
        <f>ROUND(SUMIF('AV-Bewegungsdaten'!B:B,A2532,'AV-Bewegungsdaten'!D:D),3)</f>
        <v>0</v>
      </c>
      <c r="Q2532" s="259">
        <f>ROUND(SUMIF('AV-Bewegungsdaten'!B:B,$A2532,'AV-Bewegungsdaten'!E:E),5)</f>
        <v>0</v>
      </c>
      <c r="S2532" s="444"/>
      <c r="T2532" s="444"/>
      <c r="U2532" s="261">
        <f>ROUND(SUMIF('DV-Bewegungsdaten'!B:B,A2532,'DV-Bewegungsdaten'!D:D),3)</f>
        <v>0</v>
      </c>
      <c r="V2532" s="259">
        <f>ROUND(SUMIF('DV-Bewegungsdaten'!B:B,A2532,'DV-Bewegungsdaten'!E:E),5)</f>
        <v>0</v>
      </c>
      <c r="X2532" s="444"/>
      <c r="Y2532" s="444"/>
      <c r="AK2532" s="305"/>
    </row>
    <row r="2533" spans="1:37" ht="15" customHeight="1" x14ac:dyDescent="0.25">
      <c r="A2533" s="103" t="s">
        <v>2148</v>
      </c>
      <c r="B2533" s="101" t="s">
        <v>2068</v>
      </c>
      <c r="C2533" s="101" t="s">
        <v>3994</v>
      </c>
      <c r="D2533" s="101" t="s">
        <v>1584</v>
      </c>
      <c r="E2533" s="101" t="s">
        <v>1536</v>
      </c>
      <c r="F2533" s="102">
        <v>23.67</v>
      </c>
      <c r="G2533" s="102">
        <v>23.87</v>
      </c>
      <c r="H2533" s="102">
        <v>18.940000000000001</v>
      </c>
      <c r="I2533" s="102"/>
      <c r="J2533" s="445"/>
      <c r="K2533" s="258">
        <f>ROUND(SUMIF('VGT-Bewegungsdaten'!B:B,A2533,'VGT-Bewegungsdaten'!D:D),3)</f>
        <v>0</v>
      </c>
      <c r="L2533" s="259">
        <f>ROUND(SUMIF('VGT-Bewegungsdaten'!B:B,$A2533,'VGT-Bewegungsdaten'!E:E),5)</f>
        <v>0</v>
      </c>
      <c r="N2533" s="298" t="s">
        <v>4918</v>
      </c>
      <c r="O2533" s="298" t="s">
        <v>4925</v>
      </c>
      <c r="P2533" s="261">
        <f>ROUND(SUMIF('AV-Bewegungsdaten'!B:B,A2533,'AV-Bewegungsdaten'!D:D),3)</f>
        <v>0</v>
      </c>
      <c r="Q2533" s="259">
        <f>ROUND(SUMIF('AV-Bewegungsdaten'!B:B,$A2533,'AV-Bewegungsdaten'!E:E),5)</f>
        <v>0</v>
      </c>
      <c r="S2533" s="444"/>
      <c r="T2533" s="444"/>
      <c r="U2533" s="261">
        <f>ROUND(SUMIF('DV-Bewegungsdaten'!B:B,A2533,'DV-Bewegungsdaten'!D:D),3)</f>
        <v>0</v>
      </c>
      <c r="V2533" s="259">
        <f>ROUND(SUMIF('DV-Bewegungsdaten'!B:B,A2533,'DV-Bewegungsdaten'!E:E),5)</f>
        <v>0</v>
      </c>
      <c r="X2533" s="444"/>
      <c r="Y2533" s="444"/>
      <c r="AK2533" s="305"/>
    </row>
    <row r="2534" spans="1:37" ht="15" customHeight="1" x14ac:dyDescent="0.25">
      <c r="A2534" s="103" t="s">
        <v>2924</v>
      </c>
      <c r="B2534" s="101" t="s">
        <v>2068</v>
      </c>
      <c r="C2534" s="101" t="s">
        <v>3994</v>
      </c>
      <c r="D2534" s="101" t="s">
        <v>2552</v>
      </c>
      <c r="E2534" s="101" t="s">
        <v>2536</v>
      </c>
      <c r="F2534" s="102">
        <v>23.64</v>
      </c>
      <c r="G2534" s="102">
        <v>23.84</v>
      </c>
      <c r="H2534" s="102">
        <v>18.91</v>
      </c>
      <c r="I2534" s="102"/>
      <c r="J2534" s="445"/>
      <c r="K2534" s="258">
        <f>ROUND(SUMIF('VGT-Bewegungsdaten'!B:B,A2534,'VGT-Bewegungsdaten'!D:D),3)</f>
        <v>0</v>
      </c>
      <c r="L2534" s="259">
        <f>ROUND(SUMIF('VGT-Bewegungsdaten'!B:B,$A2534,'VGT-Bewegungsdaten'!E:E),5)</f>
        <v>0</v>
      </c>
      <c r="N2534" s="298" t="s">
        <v>4918</v>
      </c>
      <c r="O2534" s="298" t="s">
        <v>4925</v>
      </c>
      <c r="P2534" s="261">
        <f>ROUND(SUMIF('AV-Bewegungsdaten'!B:B,A2534,'AV-Bewegungsdaten'!D:D),3)</f>
        <v>0</v>
      </c>
      <c r="Q2534" s="259">
        <f>ROUND(SUMIF('AV-Bewegungsdaten'!B:B,$A2534,'AV-Bewegungsdaten'!E:E),5)</f>
        <v>0</v>
      </c>
      <c r="S2534" s="444"/>
      <c r="T2534" s="444"/>
      <c r="U2534" s="261">
        <f>ROUND(SUMIF('DV-Bewegungsdaten'!B:B,A2534,'DV-Bewegungsdaten'!D:D),3)</f>
        <v>0</v>
      </c>
      <c r="V2534" s="259">
        <f>ROUND(SUMIF('DV-Bewegungsdaten'!B:B,A2534,'DV-Bewegungsdaten'!E:E),5)</f>
        <v>0</v>
      </c>
      <c r="X2534" s="444"/>
      <c r="Y2534" s="444"/>
      <c r="AK2534" s="305"/>
    </row>
    <row r="2535" spans="1:37" ht="15" customHeight="1" x14ac:dyDescent="0.25">
      <c r="A2535" s="103" t="s">
        <v>3667</v>
      </c>
      <c r="B2535" s="101" t="s">
        <v>2068</v>
      </c>
      <c r="C2535" s="101" t="s">
        <v>3994</v>
      </c>
      <c r="D2535" s="101" t="s">
        <v>3295</v>
      </c>
      <c r="E2535" s="101" t="s">
        <v>3279</v>
      </c>
      <c r="F2535" s="102">
        <v>23.61</v>
      </c>
      <c r="G2535" s="102">
        <v>23.81</v>
      </c>
      <c r="H2535" s="102">
        <v>18.89</v>
      </c>
      <c r="I2535" s="102"/>
      <c r="J2535" s="445"/>
      <c r="K2535" s="258">
        <f>ROUND(SUMIF('VGT-Bewegungsdaten'!B:B,A2535,'VGT-Bewegungsdaten'!D:D),3)</f>
        <v>0</v>
      </c>
      <c r="L2535" s="259">
        <f>ROUND(SUMIF('VGT-Bewegungsdaten'!B:B,$A2535,'VGT-Bewegungsdaten'!E:E),5)</f>
        <v>0</v>
      </c>
      <c r="N2535" s="298" t="s">
        <v>4918</v>
      </c>
      <c r="O2535" s="298" t="s">
        <v>4925</v>
      </c>
      <c r="P2535" s="261">
        <f>ROUND(SUMIF('AV-Bewegungsdaten'!B:B,A2535,'AV-Bewegungsdaten'!D:D),3)</f>
        <v>0</v>
      </c>
      <c r="Q2535" s="259">
        <f>ROUND(SUMIF('AV-Bewegungsdaten'!B:B,$A2535,'AV-Bewegungsdaten'!E:E),5)</f>
        <v>0</v>
      </c>
      <c r="S2535" s="444"/>
      <c r="T2535" s="444"/>
      <c r="U2535" s="261">
        <f>ROUND(SUMIF('DV-Bewegungsdaten'!B:B,A2535,'DV-Bewegungsdaten'!D:D),3)</f>
        <v>0</v>
      </c>
      <c r="V2535" s="259">
        <f>ROUND(SUMIF('DV-Bewegungsdaten'!B:B,A2535,'DV-Bewegungsdaten'!E:E),5)</f>
        <v>0</v>
      </c>
      <c r="X2535" s="444"/>
      <c r="Y2535" s="444"/>
      <c r="AK2535" s="305"/>
    </row>
    <row r="2536" spans="1:37" ht="15" customHeight="1" x14ac:dyDescent="0.25">
      <c r="A2536" s="103" t="s">
        <v>4431</v>
      </c>
      <c r="B2536" s="101" t="s">
        <v>2068</v>
      </c>
      <c r="C2536" s="101" t="s">
        <v>3994</v>
      </c>
      <c r="D2536" s="101" t="s">
        <v>4056</v>
      </c>
      <c r="E2536" s="101" t="s">
        <v>4040</v>
      </c>
      <c r="F2536" s="102">
        <v>23.58</v>
      </c>
      <c r="G2536" s="102">
        <v>23.779999999999998</v>
      </c>
      <c r="H2536" s="102">
        <v>18.86</v>
      </c>
      <c r="I2536" s="102"/>
      <c r="J2536" s="445"/>
      <c r="K2536" s="258">
        <f>ROUND(SUMIF('VGT-Bewegungsdaten'!B:B,A2536,'VGT-Bewegungsdaten'!D:D),3)</f>
        <v>0</v>
      </c>
      <c r="L2536" s="259">
        <f>ROUND(SUMIF('VGT-Bewegungsdaten'!B:B,$A2536,'VGT-Bewegungsdaten'!E:E),5)</f>
        <v>0</v>
      </c>
      <c r="N2536" s="298" t="s">
        <v>4918</v>
      </c>
      <c r="O2536" s="298" t="s">
        <v>4925</v>
      </c>
      <c r="P2536" s="261">
        <f>ROUND(SUMIF('AV-Bewegungsdaten'!B:B,A2536,'AV-Bewegungsdaten'!D:D),3)</f>
        <v>0</v>
      </c>
      <c r="Q2536" s="259">
        <f>ROUND(SUMIF('AV-Bewegungsdaten'!B:B,$A2536,'AV-Bewegungsdaten'!E:E),5)</f>
        <v>0</v>
      </c>
      <c r="S2536" s="444"/>
      <c r="T2536" s="444"/>
      <c r="U2536" s="261">
        <f>ROUND(SUMIF('DV-Bewegungsdaten'!B:B,A2536,'DV-Bewegungsdaten'!D:D),3)</f>
        <v>0</v>
      </c>
      <c r="V2536" s="259">
        <f>ROUND(SUMIF('DV-Bewegungsdaten'!B:B,A2536,'DV-Bewegungsdaten'!E:E),5)</f>
        <v>0</v>
      </c>
      <c r="X2536" s="444"/>
      <c r="Y2536" s="444"/>
      <c r="AK2536" s="305"/>
    </row>
    <row r="2537" spans="1:37" ht="15" customHeight="1" x14ac:dyDescent="0.25">
      <c r="A2537" s="103" t="s">
        <v>2149</v>
      </c>
      <c r="B2537" s="101" t="s">
        <v>2068</v>
      </c>
      <c r="C2537" s="101" t="s">
        <v>3994</v>
      </c>
      <c r="D2537" s="101" t="s">
        <v>1586</v>
      </c>
      <c r="E2537" s="101" t="s">
        <v>2443</v>
      </c>
      <c r="F2537" s="102">
        <v>21.67</v>
      </c>
      <c r="G2537" s="102">
        <v>21.87</v>
      </c>
      <c r="H2537" s="102">
        <v>17.34</v>
      </c>
      <c r="I2537" s="102"/>
      <c r="J2537" s="445"/>
      <c r="K2537" s="258">
        <f>ROUND(SUMIF('VGT-Bewegungsdaten'!B:B,A2537,'VGT-Bewegungsdaten'!D:D),3)</f>
        <v>0</v>
      </c>
      <c r="L2537" s="259">
        <f>ROUND(SUMIF('VGT-Bewegungsdaten'!B:B,$A2537,'VGT-Bewegungsdaten'!E:E),5)</f>
        <v>0</v>
      </c>
      <c r="N2537" s="298" t="s">
        <v>4918</v>
      </c>
      <c r="O2537" s="298" t="s">
        <v>4925</v>
      </c>
      <c r="P2537" s="261">
        <f>ROUND(SUMIF('AV-Bewegungsdaten'!B:B,A2537,'AV-Bewegungsdaten'!D:D),3)</f>
        <v>0</v>
      </c>
      <c r="Q2537" s="259">
        <f>ROUND(SUMIF('AV-Bewegungsdaten'!B:B,$A2537,'AV-Bewegungsdaten'!E:E),5)</f>
        <v>0</v>
      </c>
      <c r="S2537" s="444"/>
      <c r="T2537" s="444"/>
      <c r="U2537" s="261">
        <f>ROUND(SUMIF('DV-Bewegungsdaten'!B:B,A2537,'DV-Bewegungsdaten'!D:D),3)</f>
        <v>0</v>
      </c>
      <c r="V2537" s="259">
        <f>ROUND(SUMIF('DV-Bewegungsdaten'!B:B,A2537,'DV-Bewegungsdaten'!E:E),5)</f>
        <v>0</v>
      </c>
      <c r="X2537" s="444"/>
      <c r="Y2537" s="444"/>
      <c r="AK2537" s="305"/>
    </row>
    <row r="2538" spans="1:37" ht="15" customHeight="1" x14ac:dyDescent="0.25">
      <c r="A2538" s="103" t="s">
        <v>2150</v>
      </c>
      <c r="B2538" s="101" t="s">
        <v>2068</v>
      </c>
      <c r="C2538" s="101" t="s">
        <v>3994</v>
      </c>
      <c r="D2538" s="101" t="s">
        <v>53</v>
      </c>
      <c r="E2538" s="101" t="s">
        <v>2446</v>
      </c>
      <c r="F2538" s="102">
        <v>23.67</v>
      </c>
      <c r="G2538" s="102">
        <v>23.87</v>
      </c>
      <c r="H2538" s="102">
        <v>18.940000000000001</v>
      </c>
      <c r="I2538" s="102"/>
      <c r="J2538" s="445"/>
      <c r="K2538" s="258">
        <f>ROUND(SUMIF('VGT-Bewegungsdaten'!B:B,A2538,'VGT-Bewegungsdaten'!D:D),3)</f>
        <v>0</v>
      </c>
      <c r="L2538" s="259">
        <f>ROUND(SUMIF('VGT-Bewegungsdaten'!B:B,$A2538,'VGT-Bewegungsdaten'!E:E),5)</f>
        <v>0</v>
      </c>
      <c r="N2538" s="298" t="s">
        <v>4918</v>
      </c>
      <c r="O2538" s="298" t="s">
        <v>4925</v>
      </c>
      <c r="P2538" s="261">
        <f>ROUND(SUMIF('AV-Bewegungsdaten'!B:B,A2538,'AV-Bewegungsdaten'!D:D),3)</f>
        <v>0</v>
      </c>
      <c r="Q2538" s="259">
        <f>ROUND(SUMIF('AV-Bewegungsdaten'!B:B,$A2538,'AV-Bewegungsdaten'!E:E),5)</f>
        <v>0</v>
      </c>
      <c r="S2538" s="444"/>
      <c r="T2538" s="444"/>
      <c r="U2538" s="261">
        <f>ROUND(SUMIF('DV-Bewegungsdaten'!B:B,A2538,'DV-Bewegungsdaten'!D:D),3)</f>
        <v>0</v>
      </c>
      <c r="V2538" s="259">
        <f>ROUND(SUMIF('DV-Bewegungsdaten'!B:B,A2538,'DV-Bewegungsdaten'!E:E),5)</f>
        <v>0</v>
      </c>
      <c r="X2538" s="444"/>
      <c r="Y2538" s="444"/>
      <c r="AK2538" s="305"/>
    </row>
    <row r="2539" spans="1:37" ht="15" customHeight="1" x14ac:dyDescent="0.25">
      <c r="A2539" s="103" t="s">
        <v>2151</v>
      </c>
      <c r="B2539" s="101" t="s">
        <v>2068</v>
      </c>
      <c r="C2539" s="101" t="s">
        <v>3994</v>
      </c>
      <c r="D2539" s="101" t="s">
        <v>1588</v>
      </c>
      <c r="E2539" s="101" t="s">
        <v>1533</v>
      </c>
      <c r="F2539" s="102">
        <v>24.67</v>
      </c>
      <c r="G2539" s="102">
        <v>24.87</v>
      </c>
      <c r="H2539" s="102">
        <v>19.739999999999998</v>
      </c>
      <c r="I2539" s="102"/>
      <c r="J2539" s="445"/>
      <c r="K2539" s="258">
        <f>ROUND(SUMIF('VGT-Bewegungsdaten'!B:B,A2539,'VGT-Bewegungsdaten'!D:D),3)</f>
        <v>0</v>
      </c>
      <c r="L2539" s="259">
        <f>ROUND(SUMIF('VGT-Bewegungsdaten'!B:B,$A2539,'VGT-Bewegungsdaten'!E:E),5)</f>
        <v>0</v>
      </c>
      <c r="N2539" s="298" t="s">
        <v>4918</v>
      </c>
      <c r="O2539" s="298" t="s">
        <v>4925</v>
      </c>
      <c r="P2539" s="261">
        <f>ROUND(SUMIF('AV-Bewegungsdaten'!B:B,A2539,'AV-Bewegungsdaten'!D:D),3)</f>
        <v>0</v>
      </c>
      <c r="Q2539" s="259">
        <f>ROUND(SUMIF('AV-Bewegungsdaten'!B:B,$A2539,'AV-Bewegungsdaten'!E:E),5)</f>
        <v>0</v>
      </c>
      <c r="S2539" s="444"/>
      <c r="T2539" s="444"/>
      <c r="U2539" s="261">
        <f>ROUND(SUMIF('DV-Bewegungsdaten'!B:B,A2539,'DV-Bewegungsdaten'!D:D),3)</f>
        <v>0</v>
      </c>
      <c r="V2539" s="259">
        <f>ROUND(SUMIF('DV-Bewegungsdaten'!B:B,A2539,'DV-Bewegungsdaten'!E:E),5)</f>
        <v>0</v>
      </c>
      <c r="X2539" s="444"/>
      <c r="Y2539" s="444"/>
      <c r="AK2539" s="305"/>
    </row>
    <row r="2540" spans="1:37" ht="15" customHeight="1" x14ac:dyDescent="0.25">
      <c r="A2540" s="103" t="s">
        <v>2152</v>
      </c>
      <c r="B2540" s="101" t="s">
        <v>2068</v>
      </c>
      <c r="C2540" s="101" t="s">
        <v>3994</v>
      </c>
      <c r="D2540" s="101" t="s">
        <v>1590</v>
      </c>
      <c r="E2540" s="101" t="s">
        <v>1536</v>
      </c>
      <c r="F2540" s="102">
        <v>24.67</v>
      </c>
      <c r="G2540" s="102">
        <v>24.87</v>
      </c>
      <c r="H2540" s="102">
        <v>19.739999999999998</v>
      </c>
      <c r="I2540" s="102"/>
      <c r="J2540" s="445"/>
      <c r="K2540" s="258">
        <f>ROUND(SUMIF('VGT-Bewegungsdaten'!B:B,A2540,'VGT-Bewegungsdaten'!D:D),3)</f>
        <v>0</v>
      </c>
      <c r="L2540" s="259">
        <f>ROUND(SUMIF('VGT-Bewegungsdaten'!B:B,$A2540,'VGT-Bewegungsdaten'!E:E),5)</f>
        <v>0</v>
      </c>
      <c r="N2540" s="298" t="s">
        <v>4918</v>
      </c>
      <c r="O2540" s="298" t="s">
        <v>4925</v>
      </c>
      <c r="P2540" s="261">
        <f>ROUND(SUMIF('AV-Bewegungsdaten'!B:B,A2540,'AV-Bewegungsdaten'!D:D),3)</f>
        <v>0</v>
      </c>
      <c r="Q2540" s="259">
        <f>ROUND(SUMIF('AV-Bewegungsdaten'!B:B,$A2540,'AV-Bewegungsdaten'!E:E),5)</f>
        <v>0</v>
      </c>
      <c r="S2540" s="444"/>
      <c r="T2540" s="444"/>
      <c r="U2540" s="261">
        <f>ROUND(SUMIF('DV-Bewegungsdaten'!B:B,A2540,'DV-Bewegungsdaten'!D:D),3)</f>
        <v>0</v>
      </c>
      <c r="V2540" s="259">
        <f>ROUND(SUMIF('DV-Bewegungsdaten'!B:B,A2540,'DV-Bewegungsdaten'!E:E),5)</f>
        <v>0</v>
      </c>
      <c r="X2540" s="444"/>
      <c r="Y2540" s="444"/>
      <c r="AK2540" s="305"/>
    </row>
    <row r="2541" spans="1:37" ht="15" customHeight="1" x14ac:dyDescent="0.25">
      <c r="A2541" s="103" t="s">
        <v>2925</v>
      </c>
      <c r="B2541" s="101" t="s">
        <v>2068</v>
      </c>
      <c r="C2541" s="101" t="s">
        <v>3994</v>
      </c>
      <c r="D2541" s="101" t="s">
        <v>2554</v>
      </c>
      <c r="E2541" s="101" t="s">
        <v>2536</v>
      </c>
      <c r="F2541" s="102">
        <v>24.64</v>
      </c>
      <c r="G2541" s="102">
        <v>24.84</v>
      </c>
      <c r="H2541" s="102">
        <v>19.71</v>
      </c>
      <c r="I2541" s="102"/>
      <c r="J2541" s="445"/>
      <c r="K2541" s="258">
        <f>ROUND(SUMIF('VGT-Bewegungsdaten'!B:B,A2541,'VGT-Bewegungsdaten'!D:D),3)</f>
        <v>0</v>
      </c>
      <c r="L2541" s="259">
        <f>ROUND(SUMIF('VGT-Bewegungsdaten'!B:B,$A2541,'VGT-Bewegungsdaten'!E:E),5)</f>
        <v>0</v>
      </c>
      <c r="N2541" s="298" t="s">
        <v>4918</v>
      </c>
      <c r="O2541" s="298" t="s">
        <v>4925</v>
      </c>
      <c r="P2541" s="261">
        <f>ROUND(SUMIF('AV-Bewegungsdaten'!B:B,A2541,'AV-Bewegungsdaten'!D:D),3)</f>
        <v>0</v>
      </c>
      <c r="Q2541" s="259">
        <f>ROUND(SUMIF('AV-Bewegungsdaten'!B:B,$A2541,'AV-Bewegungsdaten'!E:E),5)</f>
        <v>0</v>
      </c>
      <c r="S2541" s="444"/>
      <c r="T2541" s="444"/>
      <c r="U2541" s="261">
        <f>ROUND(SUMIF('DV-Bewegungsdaten'!B:B,A2541,'DV-Bewegungsdaten'!D:D),3)</f>
        <v>0</v>
      </c>
      <c r="V2541" s="259">
        <f>ROUND(SUMIF('DV-Bewegungsdaten'!B:B,A2541,'DV-Bewegungsdaten'!E:E),5)</f>
        <v>0</v>
      </c>
      <c r="X2541" s="444"/>
      <c r="Y2541" s="444"/>
      <c r="AK2541" s="305"/>
    </row>
    <row r="2542" spans="1:37" ht="15" customHeight="1" x14ac:dyDescent="0.25">
      <c r="A2542" s="103" t="s">
        <v>3668</v>
      </c>
      <c r="B2542" s="101" t="s">
        <v>2068</v>
      </c>
      <c r="C2542" s="101" t="s">
        <v>3994</v>
      </c>
      <c r="D2542" s="101" t="s">
        <v>3297</v>
      </c>
      <c r="E2542" s="101" t="s">
        <v>3279</v>
      </c>
      <c r="F2542" s="102">
        <v>24.61</v>
      </c>
      <c r="G2542" s="102">
        <v>24.81</v>
      </c>
      <c r="H2542" s="102">
        <v>19.690000000000001</v>
      </c>
      <c r="I2542" s="102"/>
      <c r="J2542" s="445"/>
      <c r="K2542" s="258">
        <f>ROUND(SUMIF('VGT-Bewegungsdaten'!B:B,A2542,'VGT-Bewegungsdaten'!D:D),3)</f>
        <v>0</v>
      </c>
      <c r="L2542" s="259">
        <f>ROUND(SUMIF('VGT-Bewegungsdaten'!B:B,$A2542,'VGT-Bewegungsdaten'!E:E),5)</f>
        <v>0</v>
      </c>
      <c r="N2542" s="298" t="s">
        <v>4918</v>
      </c>
      <c r="O2542" s="298" t="s">
        <v>4925</v>
      </c>
      <c r="P2542" s="261">
        <f>ROUND(SUMIF('AV-Bewegungsdaten'!B:B,A2542,'AV-Bewegungsdaten'!D:D),3)</f>
        <v>0</v>
      </c>
      <c r="Q2542" s="259">
        <f>ROUND(SUMIF('AV-Bewegungsdaten'!B:B,$A2542,'AV-Bewegungsdaten'!E:E),5)</f>
        <v>0</v>
      </c>
      <c r="S2542" s="444"/>
      <c r="T2542" s="444"/>
      <c r="U2542" s="261">
        <f>ROUND(SUMIF('DV-Bewegungsdaten'!B:B,A2542,'DV-Bewegungsdaten'!D:D),3)</f>
        <v>0</v>
      </c>
      <c r="V2542" s="259">
        <f>ROUND(SUMIF('DV-Bewegungsdaten'!B:B,A2542,'DV-Bewegungsdaten'!E:E),5)</f>
        <v>0</v>
      </c>
      <c r="X2542" s="444"/>
      <c r="Y2542" s="444"/>
      <c r="AK2542" s="305"/>
    </row>
    <row r="2543" spans="1:37" ht="15" customHeight="1" x14ac:dyDescent="0.25">
      <c r="A2543" s="103" t="s">
        <v>4432</v>
      </c>
      <c r="B2543" s="101" t="s">
        <v>2068</v>
      </c>
      <c r="C2543" s="101" t="s">
        <v>3994</v>
      </c>
      <c r="D2543" s="101" t="s">
        <v>4058</v>
      </c>
      <c r="E2543" s="101" t="s">
        <v>4040</v>
      </c>
      <c r="F2543" s="102">
        <v>24.58</v>
      </c>
      <c r="G2543" s="102">
        <v>24.779999999999998</v>
      </c>
      <c r="H2543" s="102">
        <v>19.66</v>
      </c>
      <c r="I2543" s="102"/>
      <c r="J2543" s="445"/>
      <c r="K2543" s="258">
        <f>ROUND(SUMIF('VGT-Bewegungsdaten'!B:B,A2543,'VGT-Bewegungsdaten'!D:D),3)</f>
        <v>0</v>
      </c>
      <c r="L2543" s="259">
        <f>ROUND(SUMIF('VGT-Bewegungsdaten'!B:B,$A2543,'VGT-Bewegungsdaten'!E:E),5)</f>
        <v>0</v>
      </c>
      <c r="N2543" s="298" t="s">
        <v>4918</v>
      </c>
      <c r="O2543" s="298" t="s">
        <v>4925</v>
      </c>
      <c r="P2543" s="261">
        <f>ROUND(SUMIF('AV-Bewegungsdaten'!B:B,A2543,'AV-Bewegungsdaten'!D:D),3)</f>
        <v>0</v>
      </c>
      <c r="Q2543" s="259">
        <f>ROUND(SUMIF('AV-Bewegungsdaten'!B:B,$A2543,'AV-Bewegungsdaten'!E:E),5)</f>
        <v>0</v>
      </c>
      <c r="S2543" s="444"/>
      <c r="T2543" s="444"/>
      <c r="U2543" s="261">
        <f>ROUND(SUMIF('DV-Bewegungsdaten'!B:B,A2543,'DV-Bewegungsdaten'!D:D),3)</f>
        <v>0</v>
      </c>
      <c r="V2543" s="259">
        <f>ROUND(SUMIF('DV-Bewegungsdaten'!B:B,A2543,'DV-Bewegungsdaten'!E:E),5)</f>
        <v>0</v>
      </c>
      <c r="X2543" s="444"/>
      <c r="Y2543" s="444"/>
      <c r="AK2543" s="305"/>
    </row>
    <row r="2544" spans="1:37" ht="15" customHeight="1" x14ac:dyDescent="0.25">
      <c r="A2544" s="103" t="s">
        <v>2153</v>
      </c>
      <c r="B2544" s="101" t="s">
        <v>2068</v>
      </c>
      <c r="C2544" s="101" t="s">
        <v>3994</v>
      </c>
      <c r="D2544" s="101" t="s">
        <v>1592</v>
      </c>
      <c r="E2544" s="101" t="s">
        <v>2443</v>
      </c>
      <c r="F2544" s="102">
        <v>24.67</v>
      </c>
      <c r="G2544" s="102">
        <v>24.87</v>
      </c>
      <c r="H2544" s="102">
        <v>19.739999999999998</v>
      </c>
      <c r="I2544" s="102"/>
      <c r="J2544" s="445"/>
      <c r="K2544" s="258">
        <f>ROUND(SUMIF('VGT-Bewegungsdaten'!B:B,A2544,'VGT-Bewegungsdaten'!D:D),3)</f>
        <v>0</v>
      </c>
      <c r="L2544" s="259">
        <f>ROUND(SUMIF('VGT-Bewegungsdaten'!B:B,$A2544,'VGT-Bewegungsdaten'!E:E),5)</f>
        <v>0</v>
      </c>
      <c r="N2544" s="298" t="s">
        <v>4918</v>
      </c>
      <c r="O2544" s="298" t="s">
        <v>4925</v>
      </c>
      <c r="P2544" s="261">
        <f>ROUND(SUMIF('AV-Bewegungsdaten'!B:B,A2544,'AV-Bewegungsdaten'!D:D),3)</f>
        <v>0</v>
      </c>
      <c r="Q2544" s="259">
        <f>ROUND(SUMIF('AV-Bewegungsdaten'!B:B,$A2544,'AV-Bewegungsdaten'!E:E),5)</f>
        <v>0</v>
      </c>
      <c r="S2544" s="444"/>
      <c r="T2544" s="444"/>
      <c r="U2544" s="261">
        <f>ROUND(SUMIF('DV-Bewegungsdaten'!B:B,A2544,'DV-Bewegungsdaten'!D:D),3)</f>
        <v>0</v>
      </c>
      <c r="V2544" s="259">
        <f>ROUND(SUMIF('DV-Bewegungsdaten'!B:B,A2544,'DV-Bewegungsdaten'!E:E),5)</f>
        <v>0</v>
      </c>
      <c r="X2544" s="444"/>
      <c r="Y2544" s="444"/>
      <c r="AK2544" s="305"/>
    </row>
    <row r="2545" spans="1:37" ht="15" customHeight="1" x14ac:dyDescent="0.25">
      <c r="A2545" s="103" t="s">
        <v>2154</v>
      </c>
      <c r="B2545" s="101" t="s">
        <v>2068</v>
      </c>
      <c r="C2545" s="101" t="s">
        <v>3994</v>
      </c>
      <c r="D2545" s="101" t="s">
        <v>58</v>
      </c>
      <c r="E2545" s="101" t="s">
        <v>2446</v>
      </c>
      <c r="F2545" s="102">
        <v>26.67</v>
      </c>
      <c r="G2545" s="102">
        <v>26.87</v>
      </c>
      <c r="H2545" s="102">
        <v>21.34</v>
      </c>
      <c r="I2545" s="102"/>
      <c r="J2545" s="445"/>
      <c r="K2545" s="258">
        <f>ROUND(SUMIF('VGT-Bewegungsdaten'!B:B,A2545,'VGT-Bewegungsdaten'!D:D),3)</f>
        <v>0</v>
      </c>
      <c r="L2545" s="259">
        <f>ROUND(SUMIF('VGT-Bewegungsdaten'!B:B,$A2545,'VGT-Bewegungsdaten'!E:E),5)</f>
        <v>0</v>
      </c>
      <c r="N2545" s="298" t="s">
        <v>4918</v>
      </c>
      <c r="O2545" s="298" t="s">
        <v>4925</v>
      </c>
      <c r="P2545" s="261">
        <f>ROUND(SUMIF('AV-Bewegungsdaten'!B:B,A2545,'AV-Bewegungsdaten'!D:D),3)</f>
        <v>0</v>
      </c>
      <c r="Q2545" s="259">
        <f>ROUND(SUMIF('AV-Bewegungsdaten'!B:B,$A2545,'AV-Bewegungsdaten'!E:E),5)</f>
        <v>0</v>
      </c>
      <c r="S2545" s="444"/>
      <c r="T2545" s="444"/>
      <c r="U2545" s="261">
        <f>ROUND(SUMIF('DV-Bewegungsdaten'!B:B,A2545,'DV-Bewegungsdaten'!D:D),3)</f>
        <v>0</v>
      </c>
      <c r="V2545" s="259">
        <f>ROUND(SUMIF('DV-Bewegungsdaten'!B:B,A2545,'DV-Bewegungsdaten'!E:E),5)</f>
        <v>0</v>
      </c>
      <c r="X2545" s="444"/>
      <c r="Y2545" s="444"/>
      <c r="AK2545" s="305"/>
    </row>
    <row r="2546" spans="1:37" ht="15" customHeight="1" x14ac:dyDescent="0.25">
      <c r="A2546" s="103" t="s">
        <v>2155</v>
      </c>
      <c r="B2546" s="101" t="s">
        <v>2068</v>
      </c>
      <c r="C2546" s="101" t="s">
        <v>3994</v>
      </c>
      <c r="D2546" s="101" t="s">
        <v>1594</v>
      </c>
      <c r="E2546" s="101" t="s">
        <v>1533</v>
      </c>
      <c r="F2546" s="102">
        <v>27.67</v>
      </c>
      <c r="G2546" s="102">
        <v>27.87</v>
      </c>
      <c r="H2546" s="102">
        <v>22.14</v>
      </c>
      <c r="I2546" s="102"/>
      <c r="J2546" s="445"/>
      <c r="K2546" s="258">
        <f>ROUND(SUMIF('VGT-Bewegungsdaten'!B:B,A2546,'VGT-Bewegungsdaten'!D:D),3)</f>
        <v>0</v>
      </c>
      <c r="L2546" s="259">
        <f>ROUND(SUMIF('VGT-Bewegungsdaten'!B:B,$A2546,'VGT-Bewegungsdaten'!E:E),5)</f>
        <v>0</v>
      </c>
      <c r="N2546" s="298" t="s">
        <v>4918</v>
      </c>
      <c r="O2546" s="298" t="s">
        <v>4925</v>
      </c>
      <c r="P2546" s="261">
        <f>ROUND(SUMIF('AV-Bewegungsdaten'!B:B,A2546,'AV-Bewegungsdaten'!D:D),3)</f>
        <v>0</v>
      </c>
      <c r="Q2546" s="259">
        <f>ROUND(SUMIF('AV-Bewegungsdaten'!B:B,$A2546,'AV-Bewegungsdaten'!E:E),5)</f>
        <v>0</v>
      </c>
      <c r="S2546" s="444"/>
      <c r="T2546" s="444"/>
      <c r="U2546" s="261">
        <f>ROUND(SUMIF('DV-Bewegungsdaten'!B:B,A2546,'DV-Bewegungsdaten'!D:D),3)</f>
        <v>0</v>
      </c>
      <c r="V2546" s="259">
        <f>ROUND(SUMIF('DV-Bewegungsdaten'!B:B,A2546,'DV-Bewegungsdaten'!E:E),5)</f>
        <v>0</v>
      </c>
      <c r="X2546" s="444"/>
      <c r="Y2546" s="444"/>
      <c r="AK2546" s="305"/>
    </row>
    <row r="2547" spans="1:37" ht="15" customHeight="1" x14ac:dyDescent="0.25">
      <c r="A2547" s="103" t="s">
        <v>2156</v>
      </c>
      <c r="B2547" s="101" t="s">
        <v>2068</v>
      </c>
      <c r="C2547" s="101" t="s">
        <v>3994</v>
      </c>
      <c r="D2547" s="101" t="s">
        <v>1596</v>
      </c>
      <c r="E2547" s="101" t="s">
        <v>1536</v>
      </c>
      <c r="F2547" s="102">
        <v>27.67</v>
      </c>
      <c r="G2547" s="102">
        <v>27.87</v>
      </c>
      <c r="H2547" s="102">
        <v>22.14</v>
      </c>
      <c r="I2547" s="102"/>
      <c r="J2547" s="445"/>
      <c r="K2547" s="258">
        <f>ROUND(SUMIF('VGT-Bewegungsdaten'!B:B,A2547,'VGT-Bewegungsdaten'!D:D),3)</f>
        <v>0</v>
      </c>
      <c r="L2547" s="259">
        <f>ROUND(SUMIF('VGT-Bewegungsdaten'!B:B,$A2547,'VGT-Bewegungsdaten'!E:E),5)</f>
        <v>0</v>
      </c>
      <c r="N2547" s="298" t="s">
        <v>4918</v>
      </c>
      <c r="O2547" s="298" t="s">
        <v>4925</v>
      </c>
      <c r="P2547" s="261">
        <f>ROUND(SUMIF('AV-Bewegungsdaten'!B:B,A2547,'AV-Bewegungsdaten'!D:D),3)</f>
        <v>0</v>
      </c>
      <c r="Q2547" s="259">
        <f>ROUND(SUMIF('AV-Bewegungsdaten'!B:B,$A2547,'AV-Bewegungsdaten'!E:E),5)</f>
        <v>0</v>
      </c>
      <c r="S2547" s="444"/>
      <c r="T2547" s="444"/>
      <c r="U2547" s="261">
        <f>ROUND(SUMIF('DV-Bewegungsdaten'!B:B,A2547,'DV-Bewegungsdaten'!D:D),3)</f>
        <v>0</v>
      </c>
      <c r="V2547" s="259">
        <f>ROUND(SUMIF('DV-Bewegungsdaten'!B:B,A2547,'DV-Bewegungsdaten'!E:E),5)</f>
        <v>0</v>
      </c>
      <c r="X2547" s="444"/>
      <c r="Y2547" s="444"/>
      <c r="AK2547" s="305"/>
    </row>
    <row r="2548" spans="1:37" ht="15" customHeight="1" x14ac:dyDescent="0.25">
      <c r="A2548" s="103" t="s">
        <v>2926</v>
      </c>
      <c r="B2548" s="101" t="s">
        <v>2068</v>
      </c>
      <c r="C2548" s="101" t="s">
        <v>3994</v>
      </c>
      <c r="D2548" s="101" t="s">
        <v>2556</v>
      </c>
      <c r="E2548" s="101" t="s">
        <v>2536</v>
      </c>
      <c r="F2548" s="102">
        <v>27.64</v>
      </c>
      <c r="G2548" s="102">
        <v>27.84</v>
      </c>
      <c r="H2548" s="102">
        <v>22.11</v>
      </c>
      <c r="I2548" s="102"/>
      <c r="J2548" s="445"/>
      <c r="K2548" s="258">
        <f>ROUND(SUMIF('VGT-Bewegungsdaten'!B:B,A2548,'VGT-Bewegungsdaten'!D:D),3)</f>
        <v>0</v>
      </c>
      <c r="L2548" s="259">
        <f>ROUND(SUMIF('VGT-Bewegungsdaten'!B:B,$A2548,'VGT-Bewegungsdaten'!E:E),5)</f>
        <v>0</v>
      </c>
      <c r="N2548" s="298" t="s">
        <v>4918</v>
      </c>
      <c r="O2548" s="298" t="s">
        <v>4925</v>
      </c>
      <c r="P2548" s="261">
        <f>ROUND(SUMIF('AV-Bewegungsdaten'!B:B,A2548,'AV-Bewegungsdaten'!D:D),3)</f>
        <v>0</v>
      </c>
      <c r="Q2548" s="259">
        <f>ROUND(SUMIF('AV-Bewegungsdaten'!B:B,$A2548,'AV-Bewegungsdaten'!E:E),5)</f>
        <v>0</v>
      </c>
      <c r="S2548" s="444"/>
      <c r="T2548" s="444"/>
      <c r="U2548" s="261">
        <f>ROUND(SUMIF('DV-Bewegungsdaten'!B:B,A2548,'DV-Bewegungsdaten'!D:D),3)</f>
        <v>0</v>
      </c>
      <c r="V2548" s="259">
        <f>ROUND(SUMIF('DV-Bewegungsdaten'!B:B,A2548,'DV-Bewegungsdaten'!E:E),5)</f>
        <v>0</v>
      </c>
      <c r="X2548" s="444"/>
      <c r="Y2548" s="444"/>
      <c r="AK2548" s="305"/>
    </row>
    <row r="2549" spans="1:37" ht="15" customHeight="1" x14ac:dyDescent="0.25">
      <c r="A2549" s="103" t="s">
        <v>3669</v>
      </c>
      <c r="B2549" s="101" t="s">
        <v>2068</v>
      </c>
      <c r="C2549" s="101" t="s">
        <v>3994</v>
      </c>
      <c r="D2549" s="101" t="s">
        <v>3299</v>
      </c>
      <c r="E2549" s="101" t="s">
        <v>3279</v>
      </c>
      <c r="F2549" s="102">
        <v>27.61</v>
      </c>
      <c r="G2549" s="102">
        <v>27.81</v>
      </c>
      <c r="H2549" s="102">
        <v>22.09</v>
      </c>
      <c r="I2549" s="102"/>
      <c r="J2549" s="445"/>
      <c r="K2549" s="258">
        <f>ROUND(SUMIF('VGT-Bewegungsdaten'!B:B,A2549,'VGT-Bewegungsdaten'!D:D),3)</f>
        <v>0</v>
      </c>
      <c r="L2549" s="259">
        <f>ROUND(SUMIF('VGT-Bewegungsdaten'!B:B,$A2549,'VGT-Bewegungsdaten'!E:E),5)</f>
        <v>0</v>
      </c>
      <c r="N2549" s="298" t="s">
        <v>4918</v>
      </c>
      <c r="O2549" s="298" t="s">
        <v>4925</v>
      </c>
      <c r="P2549" s="261">
        <f>ROUND(SUMIF('AV-Bewegungsdaten'!B:B,A2549,'AV-Bewegungsdaten'!D:D),3)</f>
        <v>0</v>
      </c>
      <c r="Q2549" s="259">
        <f>ROUND(SUMIF('AV-Bewegungsdaten'!B:B,$A2549,'AV-Bewegungsdaten'!E:E),5)</f>
        <v>0</v>
      </c>
      <c r="S2549" s="444"/>
      <c r="T2549" s="444"/>
      <c r="U2549" s="261">
        <f>ROUND(SUMIF('DV-Bewegungsdaten'!B:B,A2549,'DV-Bewegungsdaten'!D:D),3)</f>
        <v>0</v>
      </c>
      <c r="V2549" s="259">
        <f>ROUND(SUMIF('DV-Bewegungsdaten'!B:B,A2549,'DV-Bewegungsdaten'!E:E),5)</f>
        <v>0</v>
      </c>
      <c r="X2549" s="444"/>
      <c r="Y2549" s="444"/>
      <c r="AK2549" s="305"/>
    </row>
    <row r="2550" spans="1:37" ht="15" customHeight="1" x14ac:dyDescent="0.25">
      <c r="A2550" s="103" t="s">
        <v>4433</v>
      </c>
      <c r="B2550" s="101" t="s">
        <v>2068</v>
      </c>
      <c r="C2550" s="101" t="s">
        <v>3994</v>
      </c>
      <c r="D2550" s="101" t="s">
        <v>4060</v>
      </c>
      <c r="E2550" s="101" t="s">
        <v>4040</v>
      </c>
      <c r="F2550" s="102">
        <v>27.58</v>
      </c>
      <c r="G2550" s="102">
        <v>27.779999999999998</v>
      </c>
      <c r="H2550" s="102">
        <v>22.06</v>
      </c>
      <c r="I2550" s="102"/>
      <c r="J2550" s="445"/>
      <c r="K2550" s="258">
        <f>ROUND(SUMIF('VGT-Bewegungsdaten'!B:B,A2550,'VGT-Bewegungsdaten'!D:D),3)</f>
        <v>0</v>
      </c>
      <c r="L2550" s="259">
        <f>ROUND(SUMIF('VGT-Bewegungsdaten'!B:B,$A2550,'VGT-Bewegungsdaten'!E:E),5)</f>
        <v>0</v>
      </c>
      <c r="N2550" s="298" t="s">
        <v>4918</v>
      </c>
      <c r="O2550" s="298" t="s">
        <v>4925</v>
      </c>
      <c r="P2550" s="261">
        <f>ROUND(SUMIF('AV-Bewegungsdaten'!B:B,A2550,'AV-Bewegungsdaten'!D:D),3)</f>
        <v>0</v>
      </c>
      <c r="Q2550" s="259">
        <f>ROUND(SUMIF('AV-Bewegungsdaten'!B:B,$A2550,'AV-Bewegungsdaten'!E:E),5)</f>
        <v>0</v>
      </c>
      <c r="S2550" s="444"/>
      <c r="T2550" s="444"/>
      <c r="U2550" s="261">
        <f>ROUND(SUMIF('DV-Bewegungsdaten'!B:B,A2550,'DV-Bewegungsdaten'!D:D),3)</f>
        <v>0</v>
      </c>
      <c r="V2550" s="259">
        <f>ROUND(SUMIF('DV-Bewegungsdaten'!B:B,A2550,'DV-Bewegungsdaten'!E:E),5)</f>
        <v>0</v>
      </c>
      <c r="X2550" s="444"/>
      <c r="Y2550" s="444"/>
      <c r="AK2550" s="305"/>
    </row>
    <row r="2551" spans="1:37" ht="15" customHeight="1" x14ac:dyDescent="0.25">
      <c r="A2551" s="103" t="s">
        <v>2157</v>
      </c>
      <c r="B2551" s="101" t="s">
        <v>2068</v>
      </c>
      <c r="C2551" s="101" t="s">
        <v>3994</v>
      </c>
      <c r="D2551" s="101" t="s">
        <v>1598</v>
      </c>
      <c r="E2551" s="101" t="s">
        <v>2443</v>
      </c>
      <c r="F2551" s="102">
        <v>25.67</v>
      </c>
      <c r="G2551" s="102">
        <v>25.87</v>
      </c>
      <c r="H2551" s="102">
        <v>20.54</v>
      </c>
      <c r="I2551" s="102"/>
      <c r="J2551" s="445"/>
      <c r="K2551" s="258">
        <f>ROUND(SUMIF('VGT-Bewegungsdaten'!B:B,A2551,'VGT-Bewegungsdaten'!D:D),3)</f>
        <v>0</v>
      </c>
      <c r="L2551" s="259">
        <f>ROUND(SUMIF('VGT-Bewegungsdaten'!B:B,$A2551,'VGT-Bewegungsdaten'!E:E),5)</f>
        <v>0</v>
      </c>
      <c r="N2551" s="298" t="s">
        <v>4918</v>
      </c>
      <c r="O2551" s="298" t="s">
        <v>4925</v>
      </c>
      <c r="P2551" s="261">
        <f>ROUND(SUMIF('AV-Bewegungsdaten'!B:B,A2551,'AV-Bewegungsdaten'!D:D),3)</f>
        <v>0</v>
      </c>
      <c r="Q2551" s="259">
        <f>ROUND(SUMIF('AV-Bewegungsdaten'!B:B,$A2551,'AV-Bewegungsdaten'!E:E),5)</f>
        <v>0</v>
      </c>
      <c r="S2551" s="444"/>
      <c r="T2551" s="444"/>
      <c r="U2551" s="261">
        <f>ROUND(SUMIF('DV-Bewegungsdaten'!B:B,A2551,'DV-Bewegungsdaten'!D:D),3)</f>
        <v>0</v>
      </c>
      <c r="V2551" s="259">
        <f>ROUND(SUMIF('DV-Bewegungsdaten'!B:B,A2551,'DV-Bewegungsdaten'!E:E),5)</f>
        <v>0</v>
      </c>
      <c r="X2551" s="444"/>
      <c r="Y2551" s="444"/>
      <c r="AK2551" s="305"/>
    </row>
    <row r="2552" spans="1:37" ht="15" customHeight="1" x14ac:dyDescent="0.25">
      <c r="A2552" s="103" t="s">
        <v>2158</v>
      </c>
      <c r="B2552" s="101" t="s">
        <v>2068</v>
      </c>
      <c r="C2552" s="101" t="s">
        <v>3994</v>
      </c>
      <c r="D2552" s="101" t="s">
        <v>63</v>
      </c>
      <c r="E2552" s="101" t="s">
        <v>2446</v>
      </c>
      <c r="F2552" s="102">
        <v>27.67</v>
      </c>
      <c r="G2552" s="102">
        <v>27.87</v>
      </c>
      <c r="H2552" s="102">
        <v>22.14</v>
      </c>
      <c r="I2552" s="102"/>
      <c r="J2552" s="445"/>
      <c r="K2552" s="258">
        <f>ROUND(SUMIF('VGT-Bewegungsdaten'!B:B,A2552,'VGT-Bewegungsdaten'!D:D),3)</f>
        <v>0</v>
      </c>
      <c r="L2552" s="259">
        <f>ROUND(SUMIF('VGT-Bewegungsdaten'!B:B,$A2552,'VGT-Bewegungsdaten'!E:E),5)</f>
        <v>0</v>
      </c>
      <c r="N2552" s="298" t="s">
        <v>4918</v>
      </c>
      <c r="O2552" s="298" t="s">
        <v>4925</v>
      </c>
      <c r="P2552" s="261">
        <f>ROUND(SUMIF('AV-Bewegungsdaten'!B:B,A2552,'AV-Bewegungsdaten'!D:D),3)</f>
        <v>0</v>
      </c>
      <c r="Q2552" s="259">
        <f>ROUND(SUMIF('AV-Bewegungsdaten'!B:B,$A2552,'AV-Bewegungsdaten'!E:E),5)</f>
        <v>0</v>
      </c>
      <c r="S2552" s="444"/>
      <c r="T2552" s="444"/>
      <c r="U2552" s="261">
        <f>ROUND(SUMIF('DV-Bewegungsdaten'!B:B,A2552,'DV-Bewegungsdaten'!D:D),3)</f>
        <v>0</v>
      </c>
      <c r="V2552" s="259">
        <f>ROUND(SUMIF('DV-Bewegungsdaten'!B:B,A2552,'DV-Bewegungsdaten'!E:E),5)</f>
        <v>0</v>
      </c>
      <c r="X2552" s="444"/>
      <c r="Y2552" s="444"/>
      <c r="AK2552" s="305"/>
    </row>
    <row r="2553" spans="1:37" ht="15" customHeight="1" x14ac:dyDescent="0.25">
      <c r="A2553" s="103" t="s">
        <v>2159</v>
      </c>
      <c r="B2553" s="101" t="s">
        <v>2068</v>
      </c>
      <c r="C2553" s="101" t="s">
        <v>3994</v>
      </c>
      <c r="D2553" s="101" t="s">
        <v>1600</v>
      </c>
      <c r="E2553" s="101" t="s">
        <v>1533</v>
      </c>
      <c r="F2553" s="102">
        <v>28.67</v>
      </c>
      <c r="G2553" s="102">
        <v>28.87</v>
      </c>
      <c r="H2553" s="102">
        <v>22.94</v>
      </c>
      <c r="I2553" s="102"/>
      <c r="J2553" s="445"/>
      <c r="K2553" s="258">
        <f>ROUND(SUMIF('VGT-Bewegungsdaten'!B:B,A2553,'VGT-Bewegungsdaten'!D:D),3)</f>
        <v>0</v>
      </c>
      <c r="L2553" s="259">
        <f>ROUND(SUMIF('VGT-Bewegungsdaten'!B:B,$A2553,'VGT-Bewegungsdaten'!E:E),5)</f>
        <v>0</v>
      </c>
      <c r="N2553" s="298" t="s">
        <v>4918</v>
      </c>
      <c r="O2553" s="298" t="s">
        <v>4925</v>
      </c>
      <c r="P2553" s="261">
        <f>ROUND(SUMIF('AV-Bewegungsdaten'!B:B,A2553,'AV-Bewegungsdaten'!D:D),3)</f>
        <v>0</v>
      </c>
      <c r="Q2553" s="259">
        <f>ROUND(SUMIF('AV-Bewegungsdaten'!B:B,$A2553,'AV-Bewegungsdaten'!E:E),5)</f>
        <v>0</v>
      </c>
      <c r="S2553" s="444"/>
      <c r="T2553" s="444"/>
      <c r="U2553" s="261">
        <f>ROUND(SUMIF('DV-Bewegungsdaten'!B:B,A2553,'DV-Bewegungsdaten'!D:D),3)</f>
        <v>0</v>
      </c>
      <c r="V2553" s="259">
        <f>ROUND(SUMIF('DV-Bewegungsdaten'!B:B,A2553,'DV-Bewegungsdaten'!E:E),5)</f>
        <v>0</v>
      </c>
      <c r="X2553" s="444"/>
      <c r="Y2553" s="444"/>
      <c r="AK2553" s="305"/>
    </row>
    <row r="2554" spans="1:37" ht="15" customHeight="1" x14ac:dyDescent="0.25">
      <c r="A2554" s="103" t="s">
        <v>2160</v>
      </c>
      <c r="B2554" s="101" t="s">
        <v>2068</v>
      </c>
      <c r="C2554" s="101" t="s">
        <v>3994</v>
      </c>
      <c r="D2554" s="101" t="s">
        <v>1602</v>
      </c>
      <c r="E2554" s="101" t="s">
        <v>1536</v>
      </c>
      <c r="F2554" s="102">
        <v>28.67</v>
      </c>
      <c r="G2554" s="102">
        <v>28.87</v>
      </c>
      <c r="H2554" s="102">
        <v>22.94</v>
      </c>
      <c r="I2554" s="102"/>
      <c r="J2554" s="445"/>
      <c r="K2554" s="258">
        <f>ROUND(SUMIF('VGT-Bewegungsdaten'!B:B,A2554,'VGT-Bewegungsdaten'!D:D),3)</f>
        <v>0</v>
      </c>
      <c r="L2554" s="259">
        <f>ROUND(SUMIF('VGT-Bewegungsdaten'!B:B,$A2554,'VGT-Bewegungsdaten'!E:E),5)</f>
        <v>0</v>
      </c>
      <c r="N2554" s="298" t="s">
        <v>4918</v>
      </c>
      <c r="O2554" s="298" t="s">
        <v>4925</v>
      </c>
      <c r="P2554" s="261">
        <f>ROUND(SUMIF('AV-Bewegungsdaten'!B:B,A2554,'AV-Bewegungsdaten'!D:D),3)</f>
        <v>0</v>
      </c>
      <c r="Q2554" s="259">
        <f>ROUND(SUMIF('AV-Bewegungsdaten'!B:B,$A2554,'AV-Bewegungsdaten'!E:E),5)</f>
        <v>0</v>
      </c>
      <c r="S2554" s="444"/>
      <c r="T2554" s="444"/>
      <c r="U2554" s="261">
        <f>ROUND(SUMIF('DV-Bewegungsdaten'!B:B,A2554,'DV-Bewegungsdaten'!D:D),3)</f>
        <v>0</v>
      </c>
      <c r="V2554" s="259">
        <f>ROUND(SUMIF('DV-Bewegungsdaten'!B:B,A2554,'DV-Bewegungsdaten'!E:E),5)</f>
        <v>0</v>
      </c>
      <c r="X2554" s="444"/>
      <c r="Y2554" s="444"/>
      <c r="AK2554" s="305"/>
    </row>
    <row r="2555" spans="1:37" ht="15" customHeight="1" x14ac:dyDescent="0.25">
      <c r="A2555" s="103" t="s">
        <v>2927</v>
      </c>
      <c r="B2555" s="101" t="s">
        <v>2068</v>
      </c>
      <c r="C2555" s="101" t="s">
        <v>3994</v>
      </c>
      <c r="D2555" s="101" t="s">
        <v>2558</v>
      </c>
      <c r="E2555" s="101" t="s">
        <v>2536</v>
      </c>
      <c r="F2555" s="102">
        <v>28.64</v>
      </c>
      <c r="G2555" s="102">
        <v>28.84</v>
      </c>
      <c r="H2555" s="102">
        <v>22.91</v>
      </c>
      <c r="I2555" s="102"/>
      <c r="J2555" s="445"/>
      <c r="K2555" s="258">
        <f>ROUND(SUMIF('VGT-Bewegungsdaten'!B:B,A2555,'VGT-Bewegungsdaten'!D:D),3)</f>
        <v>0</v>
      </c>
      <c r="L2555" s="259">
        <f>ROUND(SUMIF('VGT-Bewegungsdaten'!B:B,$A2555,'VGT-Bewegungsdaten'!E:E),5)</f>
        <v>0</v>
      </c>
      <c r="N2555" s="298" t="s">
        <v>4918</v>
      </c>
      <c r="O2555" s="298" t="s">
        <v>4925</v>
      </c>
      <c r="P2555" s="261">
        <f>ROUND(SUMIF('AV-Bewegungsdaten'!B:B,A2555,'AV-Bewegungsdaten'!D:D),3)</f>
        <v>0</v>
      </c>
      <c r="Q2555" s="259">
        <f>ROUND(SUMIF('AV-Bewegungsdaten'!B:B,$A2555,'AV-Bewegungsdaten'!E:E),5)</f>
        <v>0</v>
      </c>
      <c r="S2555" s="444"/>
      <c r="T2555" s="444"/>
      <c r="U2555" s="261">
        <f>ROUND(SUMIF('DV-Bewegungsdaten'!B:B,A2555,'DV-Bewegungsdaten'!D:D),3)</f>
        <v>0</v>
      </c>
      <c r="V2555" s="259">
        <f>ROUND(SUMIF('DV-Bewegungsdaten'!B:B,A2555,'DV-Bewegungsdaten'!E:E),5)</f>
        <v>0</v>
      </c>
      <c r="X2555" s="444"/>
      <c r="Y2555" s="444"/>
      <c r="AK2555" s="305"/>
    </row>
    <row r="2556" spans="1:37" ht="15" customHeight="1" x14ac:dyDescent="0.25">
      <c r="A2556" s="103" t="s">
        <v>3670</v>
      </c>
      <c r="B2556" s="101" t="s">
        <v>2068</v>
      </c>
      <c r="C2556" s="101" t="s">
        <v>3994</v>
      </c>
      <c r="D2556" s="101" t="s">
        <v>3301</v>
      </c>
      <c r="E2556" s="101" t="s">
        <v>3279</v>
      </c>
      <c r="F2556" s="102">
        <v>28.61</v>
      </c>
      <c r="G2556" s="102">
        <v>28.81</v>
      </c>
      <c r="H2556" s="102">
        <v>22.89</v>
      </c>
      <c r="I2556" s="102"/>
      <c r="J2556" s="445"/>
      <c r="K2556" s="258">
        <f>ROUND(SUMIF('VGT-Bewegungsdaten'!B:B,A2556,'VGT-Bewegungsdaten'!D:D),3)</f>
        <v>0</v>
      </c>
      <c r="L2556" s="259">
        <f>ROUND(SUMIF('VGT-Bewegungsdaten'!B:B,$A2556,'VGT-Bewegungsdaten'!E:E),5)</f>
        <v>0</v>
      </c>
      <c r="N2556" s="298" t="s">
        <v>4918</v>
      </c>
      <c r="O2556" s="298" t="s">
        <v>4925</v>
      </c>
      <c r="P2556" s="261">
        <f>ROUND(SUMIF('AV-Bewegungsdaten'!B:B,A2556,'AV-Bewegungsdaten'!D:D),3)</f>
        <v>0</v>
      </c>
      <c r="Q2556" s="259">
        <f>ROUND(SUMIF('AV-Bewegungsdaten'!B:B,$A2556,'AV-Bewegungsdaten'!E:E),5)</f>
        <v>0</v>
      </c>
      <c r="S2556" s="444"/>
      <c r="T2556" s="444"/>
      <c r="U2556" s="261">
        <f>ROUND(SUMIF('DV-Bewegungsdaten'!B:B,A2556,'DV-Bewegungsdaten'!D:D),3)</f>
        <v>0</v>
      </c>
      <c r="V2556" s="259">
        <f>ROUND(SUMIF('DV-Bewegungsdaten'!B:B,A2556,'DV-Bewegungsdaten'!E:E),5)</f>
        <v>0</v>
      </c>
      <c r="X2556" s="444"/>
      <c r="Y2556" s="444"/>
      <c r="AK2556" s="305"/>
    </row>
    <row r="2557" spans="1:37" ht="15" customHeight="1" x14ac:dyDescent="0.25">
      <c r="A2557" s="103" t="s">
        <v>4434</v>
      </c>
      <c r="B2557" s="101" t="s">
        <v>2068</v>
      </c>
      <c r="C2557" s="101" t="s">
        <v>3994</v>
      </c>
      <c r="D2557" s="101" t="s">
        <v>4062</v>
      </c>
      <c r="E2557" s="101" t="s">
        <v>4040</v>
      </c>
      <c r="F2557" s="102">
        <v>28.58</v>
      </c>
      <c r="G2557" s="102">
        <v>28.779999999999998</v>
      </c>
      <c r="H2557" s="102">
        <v>22.86</v>
      </c>
      <c r="I2557" s="102"/>
      <c r="J2557" s="445"/>
      <c r="K2557" s="258">
        <f>ROUND(SUMIF('VGT-Bewegungsdaten'!B:B,A2557,'VGT-Bewegungsdaten'!D:D),3)</f>
        <v>0</v>
      </c>
      <c r="L2557" s="259">
        <f>ROUND(SUMIF('VGT-Bewegungsdaten'!B:B,$A2557,'VGT-Bewegungsdaten'!E:E),5)</f>
        <v>0</v>
      </c>
      <c r="N2557" s="298" t="s">
        <v>4918</v>
      </c>
      <c r="O2557" s="298" t="s">
        <v>4925</v>
      </c>
      <c r="P2557" s="261">
        <f>ROUND(SUMIF('AV-Bewegungsdaten'!B:B,A2557,'AV-Bewegungsdaten'!D:D),3)</f>
        <v>0</v>
      </c>
      <c r="Q2557" s="259">
        <f>ROUND(SUMIF('AV-Bewegungsdaten'!B:B,$A2557,'AV-Bewegungsdaten'!E:E),5)</f>
        <v>0</v>
      </c>
      <c r="S2557" s="444"/>
      <c r="T2557" s="444"/>
      <c r="U2557" s="261">
        <f>ROUND(SUMIF('DV-Bewegungsdaten'!B:B,A2557,'DV-Bewegungsdaten'!D:D),3)</f>
        <v>0</v>
      </c>
      <c r="V2557" s="259">
        <f>ROUND(SUMIF('DV-Bewegungsdaten'!B:B,A2557,'DV-Bewegungsdaten'!E:E),5)</f>
        <v>0</v>
      </c>
      <c r="X2557" s="444"/>
      <c r="Y2557" s="444"/>
      <c r="AK2557" s="305"/>
    </row>
    <row r="2558" spans="1:37" ht="15" customHeight="1" x14ac:dyDescent="0.25">
      <c r="A2558" s="103" t="s">
        <v>2314</v>
      </c>
      <c r="B2558" s="101" t="s">
        <v>2068</v>
      </c>
      <c r="C2558" s="101" t="s">
        <v>3994</v>
      </c>
      <c r="D2558" s="101" t="s">
        <v>2451</v>
      </c>
      <c r="E2558" s="101" t="s">
        <v>2443</v>
      </c>
      <c r="F2558" s="102">
        <v>13.67</v>
      </c>
      <c r="G2558" s="102">
        <v>13.87</v>
      </c>
      <c r="H2558" s="102">
        <v>10.94</v>
      </c>
      <c r="I2558" s="102"/>
      <c r="J2558" s="445"/>
      <c r="K2558" s="258">
        <f>ROUND(SUMIF('VGT-Bewegungsdaten'!B:B,A2558,'VGT-Bewegungsdaten'!D:D),3)</f>
        <v>0</v>
      </c>
      <c r="L2558" s="259">
        <f>ROUND(SUMIF('VGT-Bewegungsdaten'!B:B,$A2558,'VGT-Bewegungsdaten'!E:E),5)</f>
        <v>0</v>
      </c>
      <c r="N2558" s="298" t="s">
        <v>4918</v>
      </c>
      <c r="O2558" s="298" t="s">
        <v>4925</v>
      </c>
      <c r="P2558" s="261">
        <f>ROUND(SUMIF('AV-Bewegungsdaten'!B:B,A2558,'AV-Bewegungsdaten'!D:D),3)</f>
        <v>0</v>
      </c>
      <c r="Q2558" s="259">
        <f>ROUND(SUMIF('AV-Bewegungsdaten'!B:B,$A2558,'AV-Bewegungsdaten'!E:E),5)</f>
        <v>0</v>
      </c>
      <c r="S2558" s="444"/>
      <c r="T2558" s="444"/>
      <c r="U2558" s="261">
        <f>ROUND(SUMIF('DV-Bewegungsdaten'!B:B,A2558,'DV-Bewegungsdaten'!D:D),3)</f>
        <v>0</v>
      </c>
      <c r="V2558" s="259">
        <f>ROUND(SUMIF('DV-Bewegungsdaten'!B:B,A2558,'DV-Bewegungsdaten'!E:E),5)</f>
        <v>0</v>
      </c>
      <c r="X2558" s="444"/>
      <c r="Y2558" s="444"/>
      <c r="AK2558" s="305"/>
    </row>
    <row r="2559" spans="1:37" ht="15" customHeight="1" x14ac:dyDescent="0.25">
      <c r="A2559" s="103" t="s">
        <v>2315</v>
      </c>
      <c r="B2559" s="101" t="s">
        <v>2068</v>
      </c>
      <c r="C2559" s="101" t="s">
        <v>3994</v>
      </c>
      <c r="D2559" s="101" t="s">
        <v>66</v>
      </c>
      <c r="E2559" s="101" t="s">
        <v>2446</v>
      </c>
      <c r="F2559" s="102">
        <v>15.67</v>
      </c>
      <c r="G2559" s="102">
        <v>15.87</v>
      </c>
      <c r="H2559" s="102">
        <v>12.54</v>
      </c>
      <c r="I2559" s="102"/>
      <c r="J2559" s="445"/>
      <c r="K2559" s="258">
        <f>ROUND(SUMIF('VGT-Bewegungsdaten'!B:B,A2559,'VGT-Bewegungsdaten'!D:D),3)</f>
        <v>0</v>
      </c>
      <c r="L2559" s="259">
        <f>ROUND(SUMIF('VGT-Bewegungsdaten'!B:B,$A2559,'VGT-Bewegungsdaten'!E:E),5)</f>
        <v>0</v>
      </c>
      <c r="N2559" s="298" t="s">
        <v>4918</v>
      </c>
      <c r="O2559" s="298" t="s">
        <v>4925</v>
      </c>
      <c r="P2559" s="261">
        <f>ROUND(SUMIF('AV-Bewegungsdaten'!B:B,A2559,'AV-Bewegungsdaten'!D:D),3)</f>
        <v>0</v>
      </c>
      <c r="Q2559" s="259">
        <f>ROUND(SUMIF('AV-Bewegungsdaten'!B:B,$A2559,'AV-Bewegungsdaten'!E:E),5)</f>
        <v>0</v>
      </c>
      <c r="S2559" s="444"/>
      <c r="T2559" s="444"/>
      <c r="U2559" s="261">
        <f>ROUND(SUMIF('DV-Bewegungsdaten'!B:B,A2559,'DV-Bewegungsdaten'!D:D),3)</f>
        <v>0</v>
      </c>
      <c r="V2559" s="259">
        <f>ROUND(SUMIF('DV-Bewegungsdaten'!B:B,A2559,'DV-Bewegungsdaten'!E:E),5)</f>
        <v>0</v>
      </c>
      <c r="X2559" s="444"/>
      <c r="Y2559" s="444"/>
      <c r="AK2559" s="305"/>
    </row>
    <row r="2560" spans="1:37" ht="15" customHeight="1" x14ac:dyDescent="0.25">
      <c r="A2560" s="103" t="s">
        <v>2161</v>
      </c>
      <c r="B2560" s="101" t="s">
        <v>2068</v>
      </c>
      <c r="C2560" s="101" t="s">
        <v>3994</v>
      </c>
      <c r="D2560" s="101" t="s">
        <v>68</v>
      </c>
      <c r="E2560" s="101" t="s">
        <v>1533</v>
      </c>
      <c r="F2560" s="102">
        <v>16.670000000000002</v>
      </c>
      <c r="G2560" s="102">
        <v>16.87</v>
      </c>
      <c r="H2560" s="102">
        <v>13.34</v>
      </c>
      <c r="I2560" s="102"/>
      <c r="J2560" s="445"/>
      <c r="K2560" s="258">
        <f>ROUND(SUMIF('VGT-Bewegungsdaten'!B:B,A2560,'VGT-Bewegungsdaten'!D:D),3)</f>
        <v>0</v>
      </c>
      <c r="L2560" s="259">
        <f>ROUND(SUMIF('VGT-Bewegungsdaten'!B:B,$A2560,'VGT-Bewegungsdaten'!E:E),5)</f>
        <v>0</v>
      </c>
      <c r="N2560" s="298" t="s">
        <v>4918</v>
      </c>
      <c r="O2560" s="298" t="s">
        <v>4925</v>
      </c>
      <c r="P2560" s="261">
        <f>ROUND(SUMIF('AV-Bewegungsdaten'!B:B,A2560,'AV-Bewegungsdaten'!D:D),3)</f>
        <v>0</v>
      </c>
      <c r="Q2560" s="259">
        <f>ROUND(SUMIF('AV-Bewegungsdaten'!B:B,$A2560,'AV-Bewegungsdaten'!E:E),5)</f>
        <v>0</v>
      </c>
      <c r="S2560" s="444"/>
      <c r="T2560" s="444"/>
      <c r="U2560" s="261">
        <f>ROUND(SUMIF('DV-Bewegungsdaten'!B:B,A2560,'DV-Bewegungsdaten'!D:D),3)</f>
        <v>0</v>
      </c>
      <c r="V2560" s="259">
        <f>ROUND(SUMIF('DV-Bewegungsdaten'!B:B,A2560,'DV-Bewegungsdaten'!E:E),5)</f>
        <v>0</v>
      </c>
      <c r="X2560" s="444"/>
      <c r="Y2560" s="444"/>
      <c r="AK2560" s="305"/>
    </row>
    <row r="2561" spans="1:37" ht="15" customHeight="1" x14ac:dyDescent="0.25">
      <c r="A2561" s="103" t="s">
        <v>2162</v>
      </c>
      <c r="B2561" s="101" t="s">
        <v>2068</v>
      </c>
      <c r="C2561" s="101" t="s">
        <v>3994</v>
      </c>
      <c r="D2561" s="101" t="s">
        <v>70</v>
      </c>
      <c r="E2561" s="101" t="s">
        <v>1536</v>
      </c>
      <c r="F2561" s="102">
        <v>16.670000000000002</v>
      </c>
      <c r="G2561" s="102">
        <v>16.87</v>
      </c>
      <c r="H2561" s="102">
        <v>13.34</v>
      </c>
      <c r="I2561" s="102"/>
      <c r="J2561" s="445"/>
      <c r="K2561" s="258">
        <f>ROUND(SUMIF('VGT-Bewegungsdaten'!B:B,A2561,'VGT-Bewegungsdaten'!D:D),3)</f>
        <v>0</v>
      </c>
      <c r="L2561" s="259">
        <f>ROUND(SUMIF('VGT-Bewegungsdaten'!B:B,$A2561,'VGT-Bewegungsdaten'!E:E),5)</f>
        <v>0</v>
      </c>
      <c r="N2561" s="298" t="s">
        <v>4918</v>
      </c>
      <c r="O2561" s="298" t="s">
        <v>4925</v>
      </c>
      <c r="P2561" s="261">
        <f>ROUND(SUMIF('AV-Bewegungsdaten'!B:B,A2561,'AV-Bewegungsdaten'!D:D),3)</f>
        <v>0</v>
      </c>
      <c r="Q2561" s="259">
        <f>ROUND(SUMIF('AV-Bewegungsdaten'!B:B,$A2561,'AV-Bewegungsdaten'!E:E),5)</f>
        <v>0</v>
      </c>
      <c r="S2561" s="444"/>
      <c r="T2561" s="444"/>
      <c r="U2561" s="261">
        <f>ROUND(SUMIF('DV-Bewegungsdaten'!B:B,A2561,'DV-Bewegungsdaten'!D:D),3)</f>
        <v>0</v>
      </c>
      <c r="V2561" s="259">
        <f>ROUND(SUMIF('DV-Bewegungsdaten'!B:B,A2561,'DV-Bewegungsdaten'!E:E),5)</f>
        <v>0</v>
      </c>
      <c r="X2561" s="444"/>
      <c r="Y2561" s="444"/>
      <c r="AK2561" s="305"/>
    </row>
    <row r="2562" spans="1:37" ht="15" customHeight="1" x14ac:dyDescent="0.25">
      <c r="A2562" s="103" t="s">
        <v>2928</v>
      </c>
      <c r="B2562" s="101" t="s">
        <v>2068</v>
      </c>
      <c r="C2562" s="101" t="s">
        <v>3994</v>
      </c>
      <c r="D2562" s="101" t="s">
        <v>2669</v>
      </c>
      <c r="E2562" s="101" t="s">
        <v>2536</v>
      </c>
      <c r="F2562" s="102">
        <v>16.64</v>
      </c>
      <c r="G2562" s="102">
        <v>16.84</v>
      </c>
      <c r="H2562" s="102">
        <v>13.31</v>
      </c>
      <c r="I2562" s="102"/>
      <c r="J2562" s="445"/>
      <c r="K2562" s="258">
        <f>ROUND(SUMIF('VGT-Bewegungsdaten'!B:B,A2562,'VGT-Bewegungsdaten'!D:D),3)</f>
        <v>0</v>
      </c>
      <c r="L2562" s="259">
        <f>ROUND(SUMIF('VGT-Bewegungsdaten'!B:B,$A2562,'VGT-Bewegungsdaten'!E:E),5)</f>
        <v>0</v>
      </c>
      <c r="N2562" s="298" t="s">
        <v>4918</v>
      </c>
      <c r="O2562" s="298" t="s">
        <v>4925</v>
      </c>
      <c r="P2562" s="261">
        <f>ROUND(SUMIF('AV-Bewegungsdaten'!B:B,A2562,'AV-Bewegungsdaten'!D:D),3)</f>
        <v>0</v>
      </c>
      <c r="Q2562" s="259">
        <f>ROUND(SUMIF('AV-Bewegungsdaten'!B:B,$A2562,'AV-Bewegungsdaten'!E:E),5)</f>
        <v>0</v>
      </c>
      <c r="S2562" s="444"/>
      <c r="T2562" s="444"/>
      <c r="U2562" s="261">
        <f>ROUND(SUMIF('DV-Bewegungsdaten'!B:B,A2562,'DV-Bewegungsdaten'!D:D),3)</f>
        <v>0</v>
      </c>
      <c r="V2562" s="259">
        <f>ROUND(SUMIF('DV-Bewegungsdaten'!B:B,A2562,'DV-Bewegungsdaten'!E:E),5)</f>
        <v>0</v>
      </c>
      <c r="X2562" s="444"/>
      <c r="Y2562" s="444"/>
      <c r="AK2562" s="305"/>
    </row>
    <row r="2563" spans="1:37" ht="15" customHeight="1" x14ac:dyDescent="0.25">
      <c r="A2563" s="103" t="s">
        <v>3671</v>
      </c>
      <c r="B2563" s="101" t="s">
        <v>2068</v>
      </c>
      <c r="C2563" s="101" t="s">
        <v>3994</v>
      </c>
      <c r="D2563" s="101" t="s">
        <v>3412</v>
      </c>
      <c r="E2563" s="101" t="s">
        <v>3279</v>
      </c>
      <c r="F2563" s="102">
        <v>16.61</v>
      </c>
      <c r="G2563" s="102">
        <v>16.809999999999999</v>
      </c>
      <c r="H2563" s="102">
        <v>13.29</v>
      </c>
      <c r="I2563" s="102"/>
      <c r="J2563" s="445"/>
      <c r="K2563" s="258">
        <f>ROUND(SUMIF('VGT-Bewegungsdaten'!B:B,A2563,'VGT-Bewegungsdaten'!D:D),3)</f>
        <v>0</v>
      </c>
      <c r="L2563" s="259">
        <f>ROUND(SUMIF('VGT-Bewegungsdaten'!B:B,$A2563,'VGT-Bewegungsdaten'!E:E),5)</f>
        <v>0</v>
      </c>
      <c r="N2563" s="298" t="s">
        <v>4918</v>
      </c>
      <c r="O2563" s="298" t="s">
        <v>4925</v>
      </c>
      <c r="P2563" s="261">
        <f>ROUND(SUMIF('AV-Bewegungsdaten'!B:B,A2563,'AV-Bewegungsdaten'!D:D),3)</f>
        <v>0</v>
      </c>
      <c r="Q2563" s="259">
        <f>ROUND(SUMIF('AV-Bewegungsdaten'!B:B,$A2563,'AV-Bewegungsdaten'!E:E),5)</f>
        <v>0</v>
      </c>
      <c r="S2563" s="444"/>
      <c r="T2563" s="444"/>
      <c r="U2563" s="261">
        <f>ROUND(SUMIF('DV-Bewegungsdaten'!B:B,A2563,'DV-Bewegungsdaten'!D:D),3)</f>
        <v>0</v>
      </c>
      <c r="V2563" s="259">
        <f>ROUND(SUMIF('DV-Bewegungsdaten'!B:B,A2563,'DV-Bewegungsdaten'!E:E),5)</f>
        <v>0</v>
      </c>
      <c r="X2563" s="444"/>
      <c r="Y2563" s="444"/>
      <c r="AK2563" s="305"/>
    </row>
    <row r="2564" spans="1:37" ht="15" customHeight="1" x14ac:dyDescent="0.25">
      <c r="A2564" s="103" t="s">
        <v>4435</v>
      </c>
      <c r="B2564" s="101" t="s">
        <v>2068</v>
      </c>
      <c r="C2564" s="101" t="s">
        <v>3994</v>
      </c>
      <c r="D2564" s="101" t="s">
        <v>4174</v>
      </c>
      <c r="E2564" s="101" t="s">
        <v>4040</v>
      </c>
      <c r="F2564" s="102">
        <v>16.579999999999998</v>
      </c>
      <c r="G2564" s="102">
        <v>16.779999999999998</v>
      </c>
      <c r="H2564" s="102">
        <v>13.26</v>
      </c>
      <c r="I2564" s="102"/>
      <c r="J2564" s="445"/>
      <c r="K2564" s="258">
        <f>ROUND(SUMIF('VGT-Bewegungsdaten'!B:B,A2564,'VGT-Bewegungsdaten'!D:D),3)</f>
        <v>0</v>
      </c>
      <c r="L2564" s="259">
        <f>ROUND(SUMIF('VGT-Bewegungsdaten'!B:B,$A2564,'VGT-Bewegungsdaten'!E:E),5)</f>
        <v>0</v>
      </c>
      <c r="N2564" s="298" t="s">
        <v>4918</v>
      </c>
      <c r="O2564" s="298" t="s">
        <v>4925</v>
      </c>
      <c r="P2564" s="261">
        <f>ROUND(SUMIF('AV-Bewegungsdaten'!B:B,A2564,'AV-Bewegungsdaten'!D:D),3)</f>
        <v>0</v>
      </c>
      <c r="Q2564" s="259">
        <f>ROUND(SUMIF('AV-Bewegungsdaten'!B:B,$A2564,'AV-Bewegungsdaten'!E:E),5)</f>
        <v>0</v>
      </c>
      <c r="S2564" s="444"/>
      <c r="T2564" s="444"/>
      <c r="U2564" s="261">
        <f>ROUND(SUMIF('DV-Bewegungsdaten'!B:B,A2564,'DV-Bewegungsdaten'!D:D),3)</f>
        <v>0</v>
      </c>
      <c r="V2564" s="259">
        <f>ROUND(SUMIF('DV-Bewegungsdaten'!B:B,A2564,'DV-Bewegungsdaten'!E:E),5)</f>
        <v>0</v>
      </c>
      <c r="X2564" s="444"/>
      <c r="Y2564" s="444"/>
      <c r="AK2564" s="305"/>
    </row>
    <row r="2565" spans="1:37" ht="15" customHeight="1" x14ac:dyDescent="0.25">
      <c r="A2565" s="103" t="s">
        <v>2163</v>
      </c>
      <c r="B2565" s="101" t="s">
        <v>2068</v>
      </c>
      <c r="C2565" s="101" t="s">
        <v>3994</v>
      </c>
      <c r="D2565" s="101" t="s">
        <v>1874</v>
      </c>
      <c r="E2565" s="101" t="s">
        <v>2443</v>
      </c>
      <c r="F2565" s="102">
        <v>14.67</v>
      </c>
      <c r="G2565" s="102">
        <v>14.87</v>
      </c>
      <c r="H2565" s="102">
        <v>11.74</v>
      </c>
      <c r="I2565" s="102"/>
      <c r="J2565" s="445"/>
      <c r="K2565" s="258">
        <f>ROUND(SUMIF('VGT-Bewegungsdaten'!B:B,A2565,'VGT-Bewegungsdaten'!D:D),3)</f>
        <v>0</v>
      </c>
      <c r="L2565" s="259">
        <f>ROUND(SUMIF('VGT-Bewegungsdaten'!B:B,$A2565,'VGT-Bewegungsdaten'!E:E),5)</f>
        <v>0</v>
      </c>
      <c r="N2565" s="298" t="s">
        <v>4918</v>
      </c>
      <c r="O2565" s="298" t="s">
        <v>4925</v>
      </c>
      <c r="P2565" s="261">
        <f>ROUND(SUMIF('AV-Bewegungsdaten'!B:B,A2565,'AV-Bewegungsdaten'!D:D),3)</f>
        <v>0</v>
      </c>
      <c r="Q2565" s="259">
        <f>ROUND(SUMIF('AV-Bewegungsdaten'!B:B,$A2565,'AV-Bewegungsdaten'!E:E),5)</f>
        <v>0</v>
      </c>
      <c r="S2565" s="444"/>
      <c r="T2565" s="444"/>
      <c r="U2565" s="261">
        <f>ROUND(SUMIF('DV-Bewegungsdaten'!B:B,A2565,'DV-Bewegungsdaten'!D:D),3)</f>
        <v>0</v>
      </c>
      <c r="V2565" s="259">
        <f>ROUND(SUMIF('DV-Bewegungsdaten'!B:B,A2565,'DV-Bewegungsdaten'!E:E),5)</f>
        <v>0</v>
      </c>
      <c r="X2565" s="444"/>
      <c r="Y2565" s="444"/>
      <c r="AK2565" s="305"/>
    </row>
    <row r="2566" spans="1:37" ht="15" customHeight="1" x14ac:dyDescent="0.25">
      <c r="A2566" s="103" t="s">
        <v>2164</v>
      </c>
      <c r="B2566" s="101" t="s">
        <v>2068</v>
      </c>
      <c r="C2566" s="101" t="s">
        <v>3994</v>
      </c>
      <c r="D2566" s="101" t="s">
        <v>1876</v>
      </c>
      <c r="E2566" s="101" t="s">
        <v>2446</v>
      </c>
      <c r="F2566" s="102">
        <v>16.670000000000002</v>
      </c>
      <c r="G2566" s="102">
        <v>16.87</v>
      </c>
      <c r="H2566" s="102">
        <v>13.34</v>
      </c>
      <c r="I2566" s="102"/>
      <c r="J2566" s="445"/>
      <c r="K2566" s="258">
        <f>ROUND(SUMIF('VGT-Bewegungsdaten'!B:B,A2566,'VGT-Bewegungsdaten'!D:D),3)</f>
        <v>0</v>
      </c>
      <c r="L2566" s="259">
        <f>ROUND(SUMIF('VGT-Bewegungsdaten'!B:B,$A2566,'VGT-Bewegungsdaten'!E:E),5)</f>
        <v>0</v>
      </c>
      <c r="N2566" s="298" t="s">
        <v>4918</v>
      </c>
      <c r="O2566" s="298" t="s">
        <v>4925</v>
      </c>
      <c r="P2566" s="261">
        <f>ROUND(SUMIF('AV-Bewegungsdaten'!B:B,A2566,'AV-Bewegungsdaten'!D:D),3)</f>
        <v>0</v>
      </c>
      <c r="Q2566" s="259">
        <f>ROUND(SUMIF('AV-Bewegungsdaten'!B:B,$A2566,'AV-Bewegungsdaten'!E:E),5)</f>
        <v>0</v>
      </c>
      <c r="S2566" s="444"/>
      <c r="T2566" s="444"/>
      <c r="U2566" s="261">
        <f>ROUND(SUMIF('DV-Bewegungsdaten'!B:B,A2566,'DV-Bewegungsdaten'!D:D),3)</f>
        <v>0</v>
      </c>
      <c r="V2566" s="259">
        <f>ROUND(SUMIF('DV-Bewegungsdaten'!B:B,A2566,'DV-Bewegungsdaten'!E:E),5)</f>
        <v>0</v>
      </c>
      <c r="X2566" s="444"/>
      <c r="Y2566" s="444"/>
      <c r="AK2566" s="305"/>
    </row>
    <row r="2567" spans="1:37" ht="15" customHeight="1" x14ac:dyDescent="0.25">
      <c r="A2567" s="103" t="s">
        <v>2165</v>
      </c>
      <c r="B2567" s="101" t="s">
        <v>2068</v>
      </c>
      <c r="C2567" s="101" t="s">
        <v>3994</v>
      </c>
      <c r="D2567" s="101" t="s">
        <v>1878</v>
      </c>
      <c r="E2567" s="101" t="s">
        <v>1533</v>
      </c>
      <c r="F2567" s="102">
        <v>17.670000000000002</v>
      </c>
      <c r="G2567" s="102">
        <v>17.87</v>
      </c>
      <c r="H2567" s="102">
        <v>14.14</v>
      </c>
      <c r="I2567" s="102"/>
      <c r="J2567" s="445"/>
      <c r="K2567" s="258">
        <f>ROUND(SUMIF('VGT-Bewegungsdaten'!B:B,A2567,'VGT-Bewegungsdaten'!D:D),3)</f>
        <v>0</v>
      </c>
      <c r="L2567" s="259">
        <f>ROUND(SUMIF('VGT-Bewegungsdaten'!B:B,$A2567,'VGT-Bewegungsdaten'!E:E),5)</f>
        <v>0</v>
      </c>
      <c r="N2567" s="298" t="s">
        <v>4918</v>
      </c>
      <c r="O2567" s="298" t="s">
        <v>4925</v>
      </c>
      <c r="P2567" s="261">
        <f>ROUND(SUMIF('AV-Bewegungsdaten'!B:B,A2567,'AV-Bewegungsdaten'!D:D),3)</f>
        <v>0</v>
      </c>
      <c r="Q2567" s="259">
        <f>ROUND(SUMIF('AV-Bewegungsdaten'!B:B,$A2567,'AV-Bewegungsdaten'!E:E),5)</f>
        <v>0</v>
      </c>
      <c r="S2567" s="444"/>
      <c r="T2567" s="444"/>
      <c r="U2567" s="261">
        <f>ROUND(SUMIF('DV-Bewegungsdaten'!B:B,A2567,'DV-Bewegungsdaten'!D:D),3)</f>
        <v>0</v>
      </c>
      <c r="V2567" s="259">
        <f>ROUND(SUMIF('DV-Bewegungsdaten'!B:B,A2567,'DV-Bewegungsdaten'!E:E),5)</f>
        <v>0</v>
      </c>
      <c r="X2567" s="444"/>
      <c r="Y2567" s="444"/>
      <c r="AK2567" s="305"/>
    </row>
    <row r="2568" spans="1:37" ht="15" customHeight="1" x14ac:dyDescent="0.25">
      <c r="A2568" s="103" t="s">
        <v>2166</v>
      </c>
      <c r="B2568" s="101" t="s">
        <v>2068</v>
      </c>
      <c r="C2568" s="101" t="s">
        <v>3994</v>
      </c>
      <c r="D2568" s="101" t="s">
        <v>1880</v>
      </c>
      <c r="E2568" s="101" t="s">
        <v>1536</v>
      </c>
      <c r="F2568" s="102">
        <v>17.670000000000002</v>
      </c>
      <c r="G2568" s="102">
        <v>17.87</v>
      </c>
      <c r="H2568" s="102">
        <v>14.14</v>
      </c>
      <c r="I2568" s="102"/>
      <c r="J2568" s="445"/>
      <c r="K2568" s="258">
        <f>ROUND(SUMIF('VGT-Bewegungsdaten'!B:B,A2568,'VGT-Bewegungsdaten'!D:D),3)</f>
        <v>0</v>
      </c>
      <c r="L2568" s="259">
        <f>ROUND(SUMIF('VGT-Bewegungsdaten'!B:B,$A2568,'VGT-Bewegungsdaten'!E:E),5)</f>
        <v>0</v>
      </c>
      <c r="N2568" s="298" t="s">
        <v>4918</v>
      </c>
      <c r="O2568" s="298" t="s">
        <v>4925</v>
      </c>
      <c r="P2568" s="261">
        <f>ROUND(SUMIF('AV-Bewegungsdaten'!B:B,A2568,'AV-Bewegungsdaten'!D:D),3)</f>
        <v>0</v>
      </c>
      <c r="Q2568" s="259">
        <f>ROUND(SUMIF('AV-Bewegungsdaten'!B:B,$A2568,'AV-Bewegungsdaten'!E:E),5)</f>
        <v>0</v>
      </c>
      <c r="S2568" s="444"/>
      <c r="T2568" s="444"/>
      <c r="U2568" s="261">
        <f>ROUND(SUMIF('DV-Bewegungsdaten'!B:B,A2568,'DV-Bewegungsdaten'!D:D),3)</f>
        <v>0</v>
      </c>
      <c r="V2568" s="259">
        <f>ROUND(SUMIF('DV-Bewegungsdaten'!B:B,A2568,'DV-Bewegungsdaten'!E:E),5)</f>
        <v>0</v>
      </c>
      <c r="X2568" s="444"/>
      <c r="Y2568" s="444"/>
      <c r="AK2568" s="305"/>
    </row>
    <row r="2569" spans="1:37" ht="15" customHeight="1" x14ac:dyDescent="0.25">
      <c r="A2569" s="103" t="s">
        <v>2929</v>
      </c>
      <c r="B2569" s="101" t="s">
        <v>2068</v>
      </c>
      <c r="C2569" s="101" t="s">
        <v>3994</v>
      </c>
      <c r="D2569" s="101" t="s">
        <v>2671</v>
      </c>
      <c r="E2569" s="101" t="s">
        <v>2536</v>
      </c>
      <c r="F2569" s="102">
        <v>17.64</v>
      </c>
      <c r="G2569" s="102">
        <v>17.84</v>
      </c>
      <c r="H2569" s="102">
        <v>14.11</v>
      </c>
      <c r="I2569" s="102"/>
      <c r="J2569" s="445"/>
      <c r="K2569" s="258">
        <f>ROUND(SUMIF('VGT-Bewegungsdaten'!B:B,A2569,'VGT-Bewegungsdaten'!D:D),3)</f>
        <v>0</v>
      </c>
      <c r="L2569" s="259">
        <f>ROUND(SUMIF('VGT-Bewegungsdaten'!B:B,$A2569,'VGT-Bewegungsdaten'!E:E),5)</f>
        <v>0</v>
      </c>
      <c r="N2569" s="298" t="s">
        <v>4918</v>
      </c>
      <c r="O2569" s="298" t="s">
        <v>4925</v>
      </c>
      <c r="P2569" s="261">
        <f>ROUND(SUMIF('AV-Bewegungsdaten'!B:B,A2569,'AV-Bewegungsdaten'!D:D),3)</f>
        <v>0</v>
      </c>
      <c r="Q2569" s="259">
        <f>ROUND(SUMIF('AV-Bewegungsdaten'!B:B,$A2569,'AV-Bewegungsdaten'!E:E),5)</f>
        <v>0</v>
      </c>
      <c r="S2569" s="444"/>
      <c r="T2569" s="444"/>
      <c r="U2569" s="261">
        <f>ROUND(SUMIF('DV-Bewegungsdaten'!B:B,A2569,'DV-Bewegungsdaten'!D:D),3)</f>
        <v>0</v>
      </c>
      <c r="V2569" s="259">
        <f>ROUND(SUMIF('DV-Bewegungsdaten'!B:B,A2569,'DV-Bewegungsdaten'!E:E),5)</f>
        <v>0</v>
      </c>
      <c r="X2569" s="444"/>
      <c r="Y2569" s="444"/>
      <c r="AK2569" s="305"/>
    </row>
    <row r="2570" spans="1:37" ht="15" customHeight="1" x14ac:dyDescent="0.25">
      <c r="A2570" s="103" t="s">
        <v>3672</v>
      </c>
      <c r="B2570" s="101" t="s">
        <v>2068</v>
      </c>
      <c r="C2570" s="101" t="s">
        <v>3994</v>
      </c>
      <c r="D2570" s="101" t="s">
        <v>3414</v>
      </c>
      <c r="E2570" s="101" t="s">
        <v>3279</v>
      </c>
      <c r="F2570" s="102">
        <v>17.61</v>
      </c>
      <c r="G2570" s="102">
        <v>17.809999999999999</v>
      </c>
      <c r="H2570" s="102">
        <v>14.09</v>
      </c>
      <c r="I2570" s="102"/>
      <c r="J2570" s="445"/>
      <c r="K2570" s="258">
        <f>ROUND(SUMIF('VGT-Bewegungsdaten'!B:B,A2570,'VGT-Bewegungsdaten'!D:D),3)</f>
        <v>0</v>
      </c>
      <c r="L2570" s="259">
        <f>ROUND(SUMIF('VGT-Bewegungsdaten'!B:B,$A2570,'VGT-Bewegungsdaten'!E:E),5)</f>
        <v>0</v>
      </c>
      <c r="N2570" s="298" t="s">
        <v>4918</v>
      </c>
      <c r="O2570" s="298" t="s">
        <v>4925</v>
      </c>
      <c r="P2570" s="261">
        <f>ROUND(SUMIF('AV-Bewegungsdaten'!B:B,A2570,'AV-Bewegungsdaten'!D:D),3)</f>
        <v>0</v>
      </c>
      <c r="Q2570" s="259">
        <f>ROUND(SUMIF('AV-Bewegungsdaten'!B:B,$A2570,'AV-Bewegungsdaten'!E:E),5)</f>
        <v>0</v>
      </c>
      <c r="S2570" s="444"/>
      <c r="T2570" s="444"/>
      <c r="U2570" s="261">
        <f>ROUND(SUMIF('DV-Bewegungsdaten'!B:B,A2570,'DV-Bewegungsdaten'!D:D),3)</f>
        <v>0</v>
      </c>
      <c r="V2570" s="259">
        <f>ROUND(SUMIF('DV-Bewegungsdaten'!B:B,A2570,'DV-Bewegungsdaten'!E:E),5)</f>
        <v>0</v>
      </c>
      <c r="X2570" s="444"/>
      <c r="Y2570" s="444"/>
      <c r="AK2570" s="305"/>
    </row>
    <row r="2571" spans="1:37" ht="15" customHeight="1" x14ac:dyDescent="0.25">
      <c r="A2571" s="103" t="s">
        <v>4436</v>
      </c>
      <c r="B2571" s="101" t="s">
        <v>2068</v>
      </c>
      <c r="C2571" s="101" t="s">
        <v>3994</v>
      </c>
      <c r="D2571" s="101" t="s">
        <v>4176</v>
      </c>
      <c r="E2571" s="101" t="s">
        <v>4040</v>
      </c>
      <c r="F2571" s="102">
        <v>17.579999999999998</v>
      </c>
      <c r="G2571" s="102">
        <v>17.779999999999998</v>
      </c>
      <c r="H2571" s="102">
        <v>14.06</v>
      </c>
      <c r="I2571" s="102"/>
      <c r="J2571" s="445"/>
      <c r="K2571" s="258">
        <f>ROUND(SUMIF('VGT-Bewegungsdaten'!B:B,A2571,'VGT-Bewegungsdaten'!D:D),3)</f>
        <v>0</v>
      </c>
      <c r="L2571" s="259">
        <f>ROUND(SUMIF('VGT-Bewegungsdaten'!B:B,$A2571,'VGT-Bewegungsdaten'!E:E),5)</f>
        <v>0</v>
      </c>
      <c r="N2571" s="298" t="s">
        <v>4918</v>
      </c>
      <c r="O2571" s="298" t="s">
        <v>4925</v>
      </c>
      <c r="P2571" s="261">
        <f>ROUND(SUMIF('AV-Bewegungsdaten'!B:B,A2571,'AV-Bewegungsdaten'!D:D),3)</f>
        <v>0</v>
      </c>
      <c r="Q2571" s="259">
        <f>ROUND(SUMIF('AV-Bewegungsdaten'!B:B,$A2571,'AV-Bewegungsdaten'!E:E),5)</f>
        <v>0</v>
      </c>
      <c r="S2571" s="444"/>
      <c r="T2571" s="444"/>
      <c r="U2571" s="261">
        <f>ROUND(SUMIF('DV-Bewegungsdaten'!B:B,A2571,'DV-Bewegungsdaten'!D:D),3)</f>
        <v>0</v>
      </c>
      <c r="V2571" s="259">
        <f>ROUND(SUMIF('DV-Bewegungsdaten'!B:B,A2571,'DV-Bewegungsdaten'!E:E),5)</f>
        <v>0</v>
      </c>
      <c r="X2571" s="444"/>
      <c r="Y2571" s="444"/>
      <c r="AK2571" s="305"/>
    </row>
    <row r="2572" spans="1:37" ht="15" customHeight="1" x14ac:dyDescent="0.25">
      <c r="A2572" s="103" t="s">
        <v>2316</v>
      </c>
      <c r="B2572" s="101" t="s">
        <v>2068</v>
      </c>
      <c r="C2572" s="101" t="s">
        <v>3994</v>
      </c>
      <c r="D2572" s="101" t="s">
        <v>2167</v>
      </c>
      <c r="E2572" s="101" t="s">
        <v>2443</v>
      </c>
      <c r="F2572" s="102">
        <v>19.670000000000002</v>
      </c>
      <c r="G2572" s="102">
        <v>19.87</v>
      </c>
      <c r="H2572" s="102">
        <v>15.74</v>
      </c>
      <c r="I2572" s="102"/>
      <c r="J2572" s="445"/>
      <c r="K2572" s="258">
        <f>ROUND(SUMIF('VGT-Bewegungsdaten'!B:B,A2572,'VGT-Bewegungsdaten'!D:D),3)</f>
        <v>0</v>
      </c>
      <c r="L2572" s="259">
        <f>ROUND(SUMIF('VGT-Bewegungsdaten'!B:B,$A2572,'VGT-Bewegungsdaten'!E:E),5)</f>
        <v>0</v>
      </c>
      <c r="N2572" s="298" t="s">
        <v>4918</v>
      </c>
      <c r="O2572" s="298" t="s">
        <v>4925</v>
      </c>
      <c r="P2572" s="261">
        <f>ROUND(SUMIF('AV-Bewegungsdaten'!B:B,A2572,'AV-Bewegungsdaten'!D:D),3)</f>
        <v>0</v>
      </c>
      <c r="Q2572" s="259">
        <f>ROUND(SUMIF('AV-Bewegungsdaten'!B:B,$A2572,'AV-Bewegungsdaten'!E:E),5)</f>
        <v>0</v>
      </c>
      <c r="S2572" s="444"/>
      <c r="T2572" s="444"/>
      <c r="U2572" s="261">
        <f>ROUND(SUMIF('DV-Bewegungsdaten'!B:B,A2572,'DV-Bewegungsdaten'!D:D),3)</f>
        <v>0</v>
      </c>
      <c r="V2572" s="259">
        <f>ROUND(SUMIF('DV-Bewegungsdaten'!B:B,A2572,'DV-Bewegungsdaten'!E:E),5)</f>
        <v>0</v>
      </c>
      <c r="X2572" s="444"/>
      <c r="Y2572" s="444"/>
      <c r="AK2572" s="305"/>
    </row>
    <row r="2573" spans="1:37" ht="15" customHeight="1" x14ac:dyDescent="0.25">
      <c r="A2573" s="103" t="s">
        <v>2317</v>
      </c>
      <c r="B2573" s="101" t="s">
        <v>2068</v>
      </c>
      <c r="C2573" s="101" t="s">
        <v>3994</v>
      </c>
      <c r="D2573" s="101" t="s">
        <v>2456</v>
      </c>
      <c r="E2573" s="101" t="s">
        <v>2446</v>
      </c>
      <c r="F2573" s="102">
        <v>21.67</v>
      </c>
      <c r="G2573" s="102">
        <v>21.87</v>
      </c>
      <c r="H2573" s="102">
        <v>17.34</v>
      </c>
      <c r="I2573" s="102"/>
      <c r="J2573" s="445"/>
      <c r="K2573" s="258">
        <f>ROUND(SUMIF('VGT-Bewegungsdaten'!B:B,A2573,'VGT-Bewegungsdaten'!D:D),3)</f>
        <v>0</v>
      </c>
      <c r="L2573" s="259">
        <f>ROUND(SUMIF('VGT-Bewegungsdaten'!B:B,$A2573,'VGT-Bewegungsdaten'!E:E),5)</f>
        <v>0</v>
      </c>
      <c r="N2573" s="298" t="s">
        <v>4918</v>
      </c>
      <c r="O2573" s="298" t="s">
        <v>4925</v>
      </c>
      <c r="P2573" s="261">
        <f>ROUND(SUMIF('AV-Bewegungsdaten'!B:B,A2573,'AV-Bewegungsdaten'!D:D),3)</f>
        <v>0</v>
      </c>
      <c r="Q2573" s="259">
        <f>ROUND(SUMIF('AV-Bewegungsdaten'!B:B,$A2573,'AV-Bewegungsdaten'!E:E),5)</f>
        <v>0</v>
      </c>
      <c r="S2573" s="444"/>
      <c r="T2573" s="444"/>
      <c r="U2573" s="261">
        <f>ROUND(SUMIF('DV-Bewegungsdaten'!B:B,A2573,'DV-Bewegungsdaten'!D:D),3)</f>
        <v>0</v>
      </c>
      <c r="V2573" s="259">
        <f>ROUND(SUMIF('DV-Bewegungsdaten'!B:B,A2573,'DV-Bewegungsdaten'!E:E),5)</f>
        <v>0</v>
      </c>
      <c r="X2573" s="444"/>
      <c r="Y2573" s="444"/>
      <c r="AK2573" s="305"/>
    </row>
    <row r="2574" spans="1:37" ht="15" customHeight="1" x14ac:dyDescent="0.25">
      <c r="A2574" s="103" t="s">
        <v>2168</v>
      </c>
      <c r="B2574" s="101" t="s">
        <v>2068</v>
      </c>
      <c r="C2574" s="101" t="s">
        <v>3994</v>
      </c>
      <c r="D2574" s="101" t="s">
        <v>1882</v>
      </c>
      <c r="E2574" s="101" t="s">
        <v>1533</v>
      </c>
      <c r="F2574" s="102">
        <v>22.67</v>
      </c>
      <c r="G2574" s="102">
        <v>22.87</v>
      </c>
      <c r="H2574" s="102">
        <v>18.14</v>
      </c>
      <c r="I2574" s="102"/>
      <c r="J2574" s="445"/>
      <c r="K2574" s="258">
        <f>ROUND(SUMIF('VGT-Bewegungsdaten'!B:B,A2574,'VGT-Bewegungsdaten'!D:D),3)</f>
        <v>0</v>
      </c>
      <c r="L2574" s="259">
        <f>ROUND(SUMIF('VGT-Bewegungsdaten'!B:B,$A2574,'VGT-Bewegungsdaten'!E:E),5)</f>
        <v>0</v>
      </c>
      <c r="N2574" s="298" t="s">
        <v>4918</v>
      </c>
      <c r="O2574" s="298" t="s">
        <v>4925</v>
      </c>
      <c r="P2574" s="261">
        <f>ROUND(SUMIF('AV-Bewegungsdaten'!B:B,A2574,'AV-Bewegungsdaten'!D:D),3)</f>
        <v>0</v>
      </c>
      <c r="Q2574" s="259">
        <f>ROUND(SUMIF('AV-Bewegungsdaten'!B:B,$A2574,'AV-Bewegungsdaten'!E:E),5)</f>
        <v>0</v>
      </c>
      <c r="S2574" s="444"/>
      <c r="T2574" s="444"/>
      <c r="U2574" s="261">
        <f>ROUND(SUMIF('DV-Bewegungsdaten'!B:B,A2574,'DV-Bewegungsdaten'!D:D),3)</f>
        <v>0</v>
      </c>
      <c r="V2574" s="259">
        <f>ROUND(SUMIF('DV-Bewegungsdaten'!B:B,A2574,'DV-Bewegungsdaten'!E:E),5)</f>
        <v>0</v>
      </c>
      <c r="X2574" s="444"/>
      <c r="Y2574" s="444"/>
      <c r="AK2574" s="305"/>
    </row>
    <row r="2575" spans="1:37" ht="15" customHeight="1" x14ac:dyDescent="0.25">
      <c r="A2575" s="103" t="s">
        <v>2169</v>
      </c>
      <c r="B2575" s="101" t="s">
        <v>2068</v>
      </c>
      <c r="C2575" s="101" t="s">
        <v>3994</v>
      </c>
      <c r="D2575" s="101" t="s">
        <v>1884</v>
      </c>
      <c r="E2575" s="101" t="s">
        <v>1536</v>
      </c>
      <c r="F2575" s="102">
        <v>22.67</v>
      </c>
      <c r="G2575" s="102">
        <v>22.87</v>
      </c>
      <c r="H2575" s="102">
        <v>18.14</v>
      </c>
      <c r="I2575" s="102"/>
      <c r="J2575" s="445"/>
      <c r="K2575" s="258">
        <f>ROUND(SUMIF('VGT-Bewegungsdaten'!B:B,A2575,'VGT-Bewegungsdaten'!D:D),3)</f>
        <v>0</v>
      </c>
      <c r="L2575" s="259">
        <f>ROUND(SUMIF('VGT-Bewegungsdaten'!B:B,$A2575,'VGT-Bewegungsdaten'!E:E),5)</f>
        <v>0</v>
      </c>
      <c r="N2575" s="298" t="s">
        <v>4918</v>
      </c>
      <c r="O2575" s="298" t="s">
        <v>4925</v>
      </c>
      <c r="P2575" s="261">
        <f>ROUND(SUMIF('AV-Bewegungsdaten'!B:B,A2575,'AV-Bewegungsdaten'!D:D),3)</f>
        <v>0</v>
      </c>
      <c r="Q2575" s="259">
        <f>ROUND(SUMIF('AV-Bewegungsdaten'!B:B,$A2575,'AV-Bewegungsdaten'!E:E),5)</f>
        <v>0</v>
      </c>
      <c r="S2575" s="444"/>
      <c r="T2575" s="444"/>
      <c r="U2575" s="261">
        <f>ROUND(SUMIF('DV-Bewegungsdaten'!B:B,A2575,'DV-Bewegungsdaten'!D:D),3)</f>
        <v>0</v>
      </c>
      <c r="V2575" s="259">
        <f>ROUND(SUMIF('DV-Bewegungsdaten'!B:B,A2575,'DV-Bewegungsdaten'!E:E),5)</f>
        <v>0</v>
      </c>
      <c r="X2575" s="444"/>
      <c r="Y2575" s="444"/>
      <c r="AK2575" s="305"/>
    </row>
    <row r="2576" spans="1:37" ht="15" customHeight="1" x14ac:dyDescent="0.25">
      <c r="A2576" s="103" t="s">
        <v>2930</v>
      </c>
      <c r="B2576" s="101" t="s">
        <v>2068</v>
      </c>
      <c r="C2576" s="101" t="s">
        <v>3994</v>
      </c>
      <c r="D2576" s="101" t="s">
        <v>2673</v>
      </c>
      <c r="E2576" s="101" t="s">
        <v>2536</v>
      </c>
      <c r="F2576" s="102">
        <v>22.64</v>
      </c>
      <c r="G2576" s="102">
        <v>22.84</v>
      </c>
      <c r="H2576" s="102">
        <v>18.11</v>
      </c>
      <c r="I2576" s="102"/>
      <c r="J2576" s="445"/>
      <c r="K2576" s="258">
        <f>ROUND(SUMIF('VGT-Bewegungsdaten'!B:B,A2576,'VGT-Bewegungsdaten'!D:D),3)</f>
        <v>0</v>
      </c>
      <c r="L2576" s="259">
        <f>ROUND(SUMIF('VGT-Bewegungsdaten'!B:B,$A2576,'VGT-Bewegungsdaten'!E:E),5)</f>
        <v>0</v>
      </c>
      <c r="N2576" s="298" t="s">
        <v>4918</v>
      </c>
      <c r="O2576" s="298" t="s">
        <v>4925</v>
      </c>
      <c r="P2576" s="261">
        <f>ROUND(SUMIF('AV-Bewegungsdaten'!B:B,A2576,'AV-Bewegungsdaten'!D:D),3)</f>
        <v>0</v>
      </c>
      <c r="Q2576" s="259">
        <f>ROUND(SUMIF('AV-Bewegungsdaten'!B:B,$A2576,'AV-Bewegungsdaten'!E:E),5)</f>
        <v>0</v>
      </c>
      <c r="S2576" s="444"/>
      <c r="T2576" s="444"/>
      <c r="U2576" s="261">
        <f>ROUND(SUMIF('DV-Bewegungsdaten'!B:B,A2576,'DV-Bewegungsdaten'!D:D),3)</f>
        <v>0</v>
      </c>
      <c r="V2576" s="259">
        <f>ROUND(SUMIF('DV-Bewegungsdaten'!B:B,A2576,'DV-Bewegungsdaten'!E:E),5)</f>
        <v>0</v>
      </c>
      <c r="X2576" s="444"/>
      <c r="Y2576" s="444"/>
      <c r="AK2576" s="305"/>
    </row>
    <row r="2577" spans="1:37" ht="15" customHeight="1" x14ac:dyDescent="0.25">
      <c r="A2577" s="103" t="s">
        <v>3673</v>
      </c>
      <c r="B2577" s="101" t="s">
        <v>2068</v>
      </c>
      <c r="C2577" s="101" t="s">
        <v>3994</v>
      </c>
      <c r="D2577" s="101" t="s">
        <v>3416</v>
      </c>
      <c r="E2577" s="101" t="s">
        <v>3279</v>
      </c>
      <c r="F2577" s="102">
        <v>22.61</v>
      </c>
      <c r="G2577" s="102">
        <v>22.81</v>
      </c>
      <c r="H2577" s="102">
        <v>18.09</v>
      </c>
      <c r="I2577" s="102"/>
      <c r="J2577" s="445"/>
      <c r="K2577" s="258">
        <f>ROUND(SUMIF('VGT-Bewegungsdaten'!B:B,A2577,'VGT-Bewegungsdaten'!D:D),3)</f>
        <v>0</v>
      </c>
      <c r="L2577" s="259">
        <f>ROUND(SUMIF('VGT-Bewegungsdaten'!B:B,$A2577,'VGT-Bewegungsdaten'!E:E),5)</f>
        <v>0</v>
      </c>
      <c r="N2577" s="298" t="s">
        <v>4918</v>
      </c>
      <c r="O2577" s="298" t="s">
        <v>4925</v>
      </c>
      <c r="P2577" s="261">
        <f>ROUND(SUMIF('AV-Bewegungsdaten'!B:B,A2577,'AV-Bewegungsdaten'!D:D),3)</f>
        <v>0</v>
      </c>
      <c r="Q2577" s="259">
        <f>ROUND(SUMIF('AV-Bewegungsdaten'!B:B,$A2577,'AV-Bewegungsdaten'!E:E),5)</f>
        <v>0</v>
      </c>
      <c r="S2577" s="444"/>
      <c r="T2577" s="444"/>
      <c r="U2577" s="261">
        <f>ROUND(SUMIF('DV-Bewegungsdaten'!B:B,A2577,'DV-Bewegungsdaten'!D:D),3)</f>
        <v>0</v>
      </c>
      <c r="V2577" s="259">
        <f>ROUND(SUMIF('DV-Bewegungsdaten'!B:B,A2577,'DV-Bewegungsdaten'!E:E),5)</f>
        <v>0</v>
      </c>
      <c r="X2577" s="444"/>
      <c r="Y2577" s="444"/>
      <c r="AK2577" s="305"/>
    </row>
    <row r="2578" spans="1:37" ht="15" customHeight="1" x14ac:dyDescent="0.25">
      <c r="A2578" s="103" t="s">
        <v>4437</v>
      </c>
      <c r="B2578" s="101" t="s">
        <v>2068</v>
      </c>
      <c r="C2578" s="101" t="s">
        <v>3994</v>
      </c>
      <c r="D2578" s="101" t="s">
        <v>4178</v>
      </c>
      <c r="E2578" s="101" t="s">
        <v>4040</v>
      </c>
      <c r="F2578" s="102">
        <v>22.58</v>
      </c>
      <c r="G2578" s="102">
        <v>22.779999999999998</v>
      </c>
      <c r="H2578" s="102">
        <v>18.059999999999999</v>
      </c>
      <c r="I2578" s="102"/>
      <c r="J2578" s="445"/>
      <c r="K2578" s="258">
        <f>ROUND(SUMIF('VGT-Bewegungsdaten'!B:B,A2578,'VGT-Bewegungsdaten'!D:D),3)</f>
        <v>0</v>
      </c>
      <c r="L2578" s="259">
        <f>ROUND(SUMIF('VGT-Bewegungsdaten'!B:B,$A2578,'VGT-Bewegungsdaten'!E:E),5)</f>
        <v>0</v>
      </c>
      <c r="N2578" s="298" t="s">
        <v>4918</v>
      </c>
      <c r="O2578" s="298" t="s">
        <v>4925</v>
      </c>
      <c r="P2578" s="261">
        <f>ROUND(SUMIF('AV-Bewegungsdaten'!B:B,A2578,'AV-Bewegungsdaten'!D:D),3)</f>
        <v>0</v>
      </c>
      <c r="Q2578" s="259">
        <f>ROUND(SUMIF('AV-Bewegungsdaten'!B:B,$A2578,'AV-Bewegungsdaten'!E:E),5)</f>
        <v>0</v>
      </c>
      <c r="S2578" s="444"/>
      <c r="T2578" s="444"/>
      <c r="U2578" s="261">
        <f>ROUND(SUMIF('DV-Bewegungsdaten'!B:B,A2578,'DV-Bewegungsdaten'!D:D),3)</f>
        <v>0</v>
      </c>
      <c r="V2578" s="259">
        <f>ROUND(SUMIF('DV-Bewegungsdaten'!B:B,A2578,'DV-Bewegungsdaten'!E:E),5)</f>
        <v>0</v>
      </c>
      <c r="X2578" s="444"/>
      <c r="Y2578" s="444"/>
      <c r="AK2578" s="305"/>
    </row>
    <row r="2579" spans="1:37" ht="15" customHeight="1" x14ac:dyDescent="0.25">
      <c r="A2579" s="103" t="s">
        <v>2170</v>
      </c>
      <c r="B2579" s="101" t="s">
        <v>2068</v>
      </c>
      <c r="C2579" s="101" t="s">
        <v>3994</v>
      </c>
      <c r="D2579" s="101" t="s">
        <v>1886</v>
      </c>
      <c r="E2579" s="101" t="s">
        <v>2443</v>
      </c>
      <c r="F2579" s="102">
        <v>20.67</v>
      </c>
      <c r="G2579" s="102">
        <v>20.87</v>
      </c>
      <c r="H2579" s="102">
        <v>16.54</v>
      </c>
      <c r="I2579" s="102"/>
      <c r="J2579" s="445"/>
      <c r="K2579" s="258">
        <f>ROUND(SUMIF('VGT-Bewegungsdaten'!B:B,A2579,'VGT-Bewegungsdaten'!D:D),3)</f>
        <v>0</v>
      </c>
      <c r="L2579" s="259">
        <f>ROUND(SUMIF('VGT-Bewegungsdaten'!B:B,$A2579,'VGT-Bewegungsdaten'!E:E),5)</f>
        <v>0</v>
      </c>
      <c r="N2579" s="298" t="s">
        <v>4918</v>
      </c>
      <c r="O2579" s="298" t="s">
        <v>4925</v>
      </c>
      <c r="P2579" s="261">
        <f>ROUND(SUMIF('AV-Bewegungsdaten'!B:B,A2579,'AV-Bewegungsdaten'!D:D),3)</f>
        <v>0</v>
      </c>
      <c r="Q2579" s="259">
        <f>ROUND(SUMIF('AV-Bewegungsdaten'!B:B,$A2579,'AV-Bewegungsdaten'!E:E),5)</f>
        <v>0</v>
      </c>
      <c r="S2579" s="444"/>
      <c r="T2579" s="444"/>
      <c r="U2579" s="261">
        <f>ROUND(SUMIF('DV-Bewegungsdaten'!B:B,A2579,'DV-Bewegungsdaten'!D:D),3)</f>
        <v>0</v>
      </c>
      <c r="V2579" s="259">
        <f>ROUND(SUMIF('DV-Bewegungsdaten'!B:B,A2579,'DV-Bewegungsdaten'!E:E),5)</f>
        <v>0</v>
      </c>
      <c r="X2579" s="444"/>
      <c r="Y2579" s="444"/>
      <c r="AK2579" s="305"/>
    </row>
    <row r="2580" spans="1:37" ht="15" customHeight="1" x14ac:dyDescent="0.25">
      <c r="A2580" s="103" t="s">
        <v>2171</v>
      </c>
      <c r="B2580" s="101" t="s">
        <v>2068</v>
      </c>
      <c r="C2580" s="101" t="s">
        <v>3994</v>
      </c>
      <c r="D2580" s="101" t="s">
        <v>1888</v>
      </c>
      <c r="E2580" s="101" t="s">
        <v>2446</v>
      </c>
      <c r="F2580" s="102">
        <v>22.67</v>
      </c>
      <c r="G2580" s="102">
        <v>22.87</v>
      </c>
      <c r="H2580" s="102">
        <v>18.14</v>
      </c>
      <c r="I2580" s="102"/>
      <c r="J2580" s="445"/>
      <c r="K2580" s="258">
        <f>ROUND(SUMIF('VGT-Bewegungsdaten'!B:B,A2580,'VGT-Bewegungsdaten'!D:D),3)</f>
        <v>0</v>
      </c>
      <c r="L2580" s="259">
        <f>ROUND(SUMIF('VGT-Bewegungsdaten'!B:B,$A2580,'VGT-Bewegungsdaten'!E:E),5)</f>
        <v>0</v>
      </c>
      <c r="N2580" s="298" t="s">
        <v>4918</v>
      </c>
      <c r="O2580" s="298" t="s">
        <v>4925</v>
      </c>
      <c r="P2580" s="261">
        <f>ROUND(SUMIF('AV-Bewegungsdaten'!B:B,A2580,'AV-Bewegungsdaten'!D:D),3)</f>
        <v>0</v>
      </c>
      <c r="Q2580" s="259">
        <f>ROUND(SUMIF('AV-Bewegungsdaten'!B:B,$A2580,'AV-Bewegungsdaten'!E:E),5)</f>
        <v>0</v>
      </c>
      <c r="S2580" s="444"/>
      <c r="T2580" s="444"/>
      <c r="U2580" s="261">
        <f>ROUND(SUMIF('DV-Bewegungsdaten'!B:B,A2580,'DV-Bewegungsdaten'!D:D),3)</f>
        <v>0</v>
      </c>
      <c r="V2580" s="259">
        <f>ROUND(SUMIF('DV-Bewegungsdaten'!B:B,A2580,'DV-Bewegungsdaten'!E:E),5)</f>
        <v>0</v>
      </c>
      <c r="X2580" s="444"/>
      <c r="Y2580" s="444"/>
      <c r="AK2580" s="305"/>
    </row>
    <row r="2581" spans="1:37" ht="15" customHeight="1" x14ac:dyDescent="0.25">
      <c r="A2581" s="103" t="s">
        <v>2172</v>
      </c>
      <c r="B2581" s="101" t="s">
        <v>2068</v>
      </c>
      <c r="C2581" s="101" t="s">
        <v>3994</v>
      </c>
      <c r="D2581" s="101" t="s">
        <v>1890</v>
      </c>
      <c r="E2581" s="101" t="s">
        <v>1533</v>
      </c>
      <c r="F2581" s="102">
        <v>23.67</v>
      </c>
      <c r="G2581" s="102">
        <v>23.87</v>
      </c>
      <c r="H2581" s="102">
        <v>18.940000000000001</v>
      </c>
      <c r="I2581" s="102"/>
      <c r="J2581" s="445"/>
      <c r="K2581" s="258">
        <f>ROUND(SUMIF('VGT-Bewegungsdaten'!B:B,A2581,'VGT-Bewegungsdaten'!D:D),3)</f>
        <v>0</v>
      </c>
      <c r="L2581" s="259">
        <f>ROUND(SUMIF('VGT-Bewegungsdaten'!B:B,$A2581,'VGT-Bewegungsdaten'!E:E),5)</f>
        <v>0</v>
      </c>
      <c r="N2581" s="298" t="s">
        <v>4918</v>
      </c>
      <c r="O2581" s="298" t="s">
        <v>4925</v>
      </c>
      <c r="P2581" s="261">
        <f>ROUND(SUMIF('AV-Bewegungsdaten'!B:B,A2581,'AV-Bewegungsdaten'!D:D),3)</f>
        <v>0</v>
      </c>
      <c r="Q2581" s="259">
        <f>ROUND(SUMIF('AV-Bewegungsdaten'!B:B,$A2581,'AV-Bewegungsdaten'!E:E),5)</f>
        <v>0</v>
      </c>
      <c r="S2581" s="444"/>
      <c r="T2581" s="444"/>
      <c r="U2581" s="261">
        <f>ROUND(SUMIF('DV-Bewegungsdaten'!B:B,A2581,'DV-Bewegungsdaten'!D:D),3)</f>
        <v>0</v>
      </c>
      <c r="V2581" s="259">
        <f>ROUND(SUMIF('DV-Bewegungsdaten'!B:B,A2581,'DV-Bewegungsdaten'!E:E),5)</f>
        <v>0</v>
      </c>
      <c r="X2581" s="444"/>
      <c r="Y2581" s="444"/>
      <c r="AK2581" s="305"/>
    </row>
    <row r="2582" spans="1:37" ht="15" customHeight="1" x14ac:dyDescent="0.25">
      <c r="A2582" s="103" t="s">
        <v>2173</v>
      </c>
      <c r="B2582" s="101" t="s">
        <v>2068</v>
      </c>
      <c r="C2582" s="101" t="s">
        <v>3994</v>
      </c>
      <c r="D2582" s="101" t="s">
        <v>1892</v>
      </c>
      <c r="E2582" s="101" t="s">
        <v>1536</v>
      </c>
      <c r="F2582" s="102">
        <v>23.67</v>
      </c>
      <c r="G2582" s="102">
        <v>23.87</v>
      </c>
      <c r="H2582" s="102">
        <v>18.940000000000001</v>
      </c>
      <c r="I2582" s="102"/>
      <c r="J2582" s="445"/>
      <c r="K2582" s="258">
        <f>ROUND(SUMIF('VGT-Bewegungsdaten'!B:B,A2582,'VGT-Bewegungsdaten'!D:D),3)</f>
        <v>0</v>
      </c>
      <c r="L2582" s="259">
        <f>ROUND(SUMIF('VGT-Bewegungsdaten'!B:B,$A2582,'VGT-Bewegungsdaten'!E:E),5)</f>
        <v>0</v>
      </c>
      <c r="N2582" s="298" t="s">
        <v>4918</v>
      </c>
      <c r="O2582" s="298" t="s">
        <v>4925</v>
      </c>
      <c r="P2582" s="261">
        <f>ROUND(SUMIF('AV-Bewegungsdaten'!B:B,A2582,'AV-Bewegungsdaten'!D:D),3)</f>
        <v>0</v>
      </c>
      <c r="Q2582" s="259">
        <f>ROUND(SUMIF('AV-Bewegungsdaten'!B:B,$A2582,'AV-Bewegungsdaten'!E:E),5)</f>
        <v>0</v>
      </c>
      <c r="S2582" s="444"/>
      <c r="T2582" s="444"/>
      <c r="U2582" s="261">
        <f>ROUND(SUMIF('DV-Bewegungsdaten'!B:B,A2582,'DV-Bewegungsdaten'!D:D),3)</f>
        <v>0</v>
      </c>
      <c r="V2582" s="259">
        <f>ROUND(SUMIF('DV-Bewegungsdaten'!B:B,A2582,'DV-Bewegungsdaten'!E:E),5)</f>
        <v>0</v>
      </c>
      <c r="X2582" s="444"/>
      <c r="Y2582" s="444"/>
      <c r="AK2582" s="305"/>
    </row>
    <row r="2583" spans="1:37" ht="15" customHeight="1" x14ac:dyDescent="0.25">
      <c r="A2583" s="103" t="s">
        <v>2931</v>
      </c>
      <c r="B2583" s="101" t="s">
        <v>2068</v>
      </c>
      <c r="C2583" s="101" t="s">
        <v>3994</v>
      </c>
      <c r="D2583" s="101" t="s">
        <v>2675</v>
      </c>
      <c r="E2583" s="101" t="s">
        <v>2536</v>
      </c>
      <c r="F2583" s="102">
        <v>23.64</v>
      </c>
      <c r="G2583" s="102">
        <v>23.84</v>
      </c>
      <c r="H2583" s="102">
        <v>18.91</v>
      </c>
      <c r="I2583" s="102"/>
      <c r="J2583" s="445"/>
      <c r="K2583" s="258">
        <f>ROUND(SUMIF('VGT-Bewegungsdaten'!B:B,A2583,'VGT-Bewegungsdaten'!D:D),3)</f>
        <v>0</v>
      </c>
      <c r="L2583" s="259">
        <f>ROUND(SUMIF('VGT-Bewegungsdaten'!B:B,$A2583,'VGT-Bewegungsdaten'!E:E),5)</f>
        <v>0</v>
      </c>
      <c r="N2583" s="298" t="s">
        <v>4918</v>
      </c>
      <c r="O2583" s="298" t="s">
        <v>4925</v>
      </c>
      <c r="P2583" s="261">
        <f>ROUND(SUMIF('AV-Bewegungsdaten'!B:B,A2583,'AV-Bewegungsdaten'!D:D),3)</f>
        <v>0</v>
      </c>
      <c r="Q2583" s="259">
        <f>ROUND(SUMIF('AV-Bewegungsdaten'!B:B,$A2583,'AV-Bewegungsdaten'!E:E),5)</f>
        <v>0</v>
      </c>
      <c r="S2583" s="444"/>
      <c r="T2583" s="444"/>
      <c r="U2583" s="261">
        <f>ROUND(SUMIF('DV-Bewegungsdaten'!B:B,A2583,'DV-Bewegungsdaten'!D:D),3)</f>
        <v>0</v>
      </c>
      <c r="V2583" s="259">
        <f>ROUND(SUMIF('DV-Bewegungsdaten'!B:B,A2583,'DV-Bewegungsdaten'!E:E),5)</f>
        <v>0</v>
      </c>
      <c r="X2583" s="444"/>
      <c r="Y2583" s="444"/>
      <c r="AK2583" s="305"/>
    </row>
    <row r="2584" spans="1:37" ht="15" customHeight="1" x14ac:dyDescent="0.25">
      <c r="A2584" s="103" t="s">
        <v>3674</v>
      </c>
      <c r="B2584" s="101" t="s">
        <v>2068</v>
      </c>
      <c r="C2584" s="101" t="s">
        <v>3994</v>
      </c>
      <c r="D2584" s="101" t="s">
        <v>3418</v>
      </c>
      <c r="E2584" s="101" t="s">
        <v>3279</v>
      </c>
      <c r="F2584" s="102">
        <v>23.61</v>
      </c>
      <c r="G2584" s="102">
        <v>23.81</v>
      </c>
      <c r="H2584" s="102">
        <v>18.89</v>
      </c>
      <c r="I2584" s="102"/>
      <c r="J2584" s="445"/>
      <c r="K2584" s="258">
        <f>ROUND(SUMIF('VGT-Bewegungsdaten'!B:B,A2584,'VGT-Bewegungsdaten'!D:D),3)</f>
        <v>0</v>
      </c>
      <c r="L2584" s="259">
        <f>ROUND(SUMIF('VGT-Bewegungsdaten'!B:B,$A2584,'VGT-Bewegungsdaten'!E:E),5)</f>
        <v>0</v>
      </c>
      <c r="N2584" s="298" t="s">
        <v>4918</v>
      </c>
      <c r="O2584" s="298" t="s">
        <v>4925</v>
      </c>
      <c r="P2584" s="261">
        <f>ROUND(SUMIF('AV-Bewegungsdaten'!B:B,A2584,'AV-Bewegungsdaten'!D:D),3)</f>
        <v>0</v>
      </c>
      <c r="Q2584" s="259">
        <f>ROUND(SUMIF('AV-Bewegungsdaten'!B:B,$A2584,'AV-Bewegungsdaten'!E:E),5)</f>
        <v>0</v>
      </c>
      <c r="S2584" s="444"/>
      <c r="T2584" s="444"/>
      <c r="U2584" s="261">
        <f>ROUND(SUMIF('DV-Bewegungsdaten'!B:B,A2584,'DV-Bewegungsdaten'!D:D),3)</f>
        <v>0</v>
      </c>
      <c r="V2584" s="259">
        <f>ROUND(SUMIF('DV-Bewegungsdaten'!B:B,A2584,'DV-Bewegungsdaten'!E:E),5)</f>
        <v>0</v>
      </c>
      <c r="X2584" s="444"/>
      <c r="Y2584" s="444"/>
      <c r="AK2584" s="305"/>
    </row>
    <row r="2585" spans="1:37" ht="15" customHeight="1" x14ac:dyDescent="0.25">
      <c r="A2585" s="103" t="s">
        <v>4438</v>
      </c>
      <c r="B2585" s="101" t="s">
        <v>2068</v>
      </c>
      <c r="C2585" s="101" t="s">
        <v>3994</v>
      </c>
      <c r="D2585" s="101" t="s">
        <v>4180</v>
      </c>
      <c r="E2585" s="101" t="s">
        <v>4040</v>
      </c>
      <c r="F2585" s="102">
        <v>23.58</v>
      </c>
      <c r="G2585" s="102">
        <v>23.779999999999998</v>
      </c>
      <c r="H2585" s="102">
        <v>18.86</v>
      </c>
      <c r="I2585" s="102"/>
      <c r="J2585" s="445"/>
      <c r="K2585" s="258">
        <f>ROUND(SUMIF('VGT-Bewegungsdaten'!B:B,A2585,'VGT-Bewegungsdaten'!D:D),3)</f>
        <v>0</v>
      </c>
      <c r="L2585" s="259">
        <f>ROUND(SUMIF('VGT-Bewegungsdaten'!B:B,$A2585,'VGT-Bewegungsdaten'!E:E),5)</f>
        <v>0</v>
      </c>
      <c r="N2585" s="298" t="s">
        <v>4918</v>
      </c>
      <c r="O2585" s="298" t="s">
        <v>4925</v>
      </c>
      <c r="P2585" s="261">
        <f>ROUND(SUMIF('AV-Bewegungsdaten'!B:B,A2585,'AV-Bewegungsdaten'!D:D),3)</f>
        <v>0</v>
      </c>
      <c r="Q2585" s="259">
        <f>ROUND(SUMIF('AV-Bewegungsdaten'!B:B,$A2585,'AV-Bewegungsdaten'!E:E),5)</f>
        <v>0</v>
      </c>
      <c r="S2585" s="444"/>
      <c r="T2585" s="444"/>
      <c r="U2585" s="261">
        <f>ROUND(SUMIF('DV-Bewegungsdaten'!B:B,A2585,'DV-Bewegungsdaten'!D:D),3)</f>
        <v>0</v>
      </c>
      <c r="V2585" s="259">
        <f>ROUND(SUMIF('DV-Bewegungsdaten'!B:B,A2585,'DV-Bewegungsdaten'!E:E),5)</f>
        <v>0</v>
      </c>
      <c r="X2585" s="444"/>
      <c r="Y2585" s="444"/>
      <c r="AK2585" s="305"/>
    </row>
    <row r="2586" spans="1:37" ht="15" customHeight="1" x14ac:dyDescent="0.25">
      <c r="A2586" s="103" t="s">
        <v>2174</v>
      </c>
      <c r="B2586" s="101" t="s">
        <v>2068</v>
      </c>
      <c r="C2586" s="101" t="s">
        <v>3994</v>
      </c>
      <c r="D2586" s="101" t="s">
        <v>1894</v>
      </c>
      <c r="E2586" s="101" t="s">
        <v>2443</v>
      </c>
      <c r="F2586" s="102">
        <v>20.67</v>
      </c>
      <c r="G2586" s="102">
        <v>20.87</v>
      </c>
      <c r="H2586" s="102">
        <v>16.54</v>
      </c>
      <c r="I2586" s="102"/>
      <c r="J2586" s="445"/>
      <c r="K2586" s="258">
        <f>ROUND(SUMIF('VGT-Bewegungsdaten'!B:B,A2586,'VGT-Bewegungsdaten'!D:D),3)</f>
        <v>0</v>
      </c>
      <c r="L2586" s="259">
        <f>ROUND(SUMIF('VGT-Bewegungsdaten'!B:B,$A2586,'VGT-Bewegungsdaten'!E:E),5)</f>
        <v>0</v>
      </c>
      <c r="N2586" s="298" t="s">
        <v>4918</v>
      </c>
      <c r="O2586" s="298" t="s">
        <v>4925</v>
      </c>
      <c r="P2586" s="261">
        <f>ROUND(SUMIF('AV-Bewegungsdaten'!B:B,A2586,'AV-Bewegungsdaten'!D:D),3)</f>
        <v>0</v>
      </c>
      <c r="Q2586" s="259">
        <f>ROUND(SUMIF('AV-Bewegungsdaten'!B:B,$A2586,'AV-Bewegungsdaten'!E:E),5)</f>
        <v>0</v>
      </c>
      <c r="S2586" s="444"/>
      <c r="T2586" s="444"/>
      <c r="U2586" s="261">
        <f>ROUND(SUMIF('DV-Bewegungsdaten'!B:B,A2586,'DV-Bewegungsdaten'!D:D),3)</f>
        <v>0</v>
      </c>
      <c r="V2586" s="259">
        <f>ROUND(SUMIF('DV-Bewegungsdaten'!B:B,A2586,'DV-Bewegungsdaten'!E:E),5)</f>
        <v>0</v>
      </c>
      <c r="X2586" s="444"/>
      <c r="Y2586" s="444"/>
      <c r="AK2586" s="305"/>
    </row>
    <row r="2587" spans="1:37" ht="15" customHeight="1" x14ac:dyDescent="0.25">
      <c r="A2587" s="103" t="s">
        <v>2175</v>
      </c>
      <c r="B2587" s="101" t="s">
        <v>2068</v>
      </c>
      <c r="C2587" s="101" t="s">
        <v>3994</v>
      </c>
      <c r="D2587" s="101" t="s">
        <v>1896</v>
      </c>
      <c r="E2587" s="101" t="s">
        <v>2446</v>
      </c>
      <c r="F2587" s="102">
        <v>22.67</v>
      </c>
      <c r="G2587" s="102">
        <v>22.87</v>
      </c>
      <c r="H2587" s="102">
        <v>18.14</v>
      </c>
      <c r="I2587" s="102"/>
      <c r="J2587" s="445"/>
      <c r="K2587" s="258">
        <f>ROUND(SUMIF('VGT-Bewegungsdaten'!B:B,A2587,'VGT-Bewegungsdaten'!D:D),3)</f>
        <v>0</v>
      </c>
      <c r="L2587" s="259">
        <f>ROUND(SUMIF('VGT-Bewegungsdaten'!B:B,$A2587,'VGT-Bewegungsdaten'!E:E),5)</f>
        <v>0</v>
      </c>
      <c r="N2587" s="298" t="s">
        <v>4918</v>
      </c>
      <c r="O2587" s="298" t="s">
        <v>4925</v>
      </c>
      <c r="P2587" s="261">
        <f>ROUND(SUMIF('AV-Bewegungsdaten'!B:B,A2587,'AV-Bewegungsdaten'!D:D),3)</f>
        <v>0</v>
      </c>
      <c r="Q2587" s="259">
        <f>ROUND(SUMIF('AV-Bewegungsdaten'!B:B,$A2587,'AV-Bewegungsdaten'!E:E),5)</f>
        <v>0</v>
      </c>
      <c r="S2587" s="444"/>
      <c r="T2587" s="444"/>
      <c r="U2587" s="261">
        <f>ROUND(SUMIF('DV-Bewegungsdaten'!B:B,A2587,'DV-Bewegungsdaten'!D:D),3)</f>
        <v>0</v>
      </c>
      <c r="V2587" s="259">
        <f>ROUND(SUMIF('DV-Bewegungsdaten'!B:B,A2587,'DV-Bewegungsdaten'!E:E),5)</f>
        <v>0</v>
      </c>
      <c r="X2587" s="444"/>
      <c r="Y2587" s="444"/>
      <c r="AK2587" s="305"/>
    </row>
    <row r="2588" spans="1:37" ht="15" customHeight="1" x14ac:dyDescent="0.25">
      <c r="A2588" s="103" t="s">
        <v>2176</v>
      </c>
      <c r="B2588" s="101" t="s">
        <v>2068</v>
      </c>
      <c r="C2588" s="101" t="s">
        <v>3994</v>
      </c>
      <c r="D2588" s="101" t="s">
        <v>1898</v>
      </c>
      <c r="E2588" s="101" t="s">
        <v>1533</v>
      </c>
      <c r="F2588" s="102">
        <v>23.67</v>
      </c>
      <c r="G2588" s="102">
        <v>23.87</v>
      </c>
      <c r="H2588" s="102">
        <v>18.940000000000001</v>
      </c>
      <c r="I2588" s="102"/>
      <c r="J2588" s="445"/>
      <c r="K2588" s="258">
        <f>ROUND(SUMIF('VGT-Bewegungsdaten'!B:B,A2588,'VGT-Bewegungsdaten'!D:D),3)</f>
        <v>0</v>
      </c>
      <c r="L2588" s="259">
        <f>ROUND(SUMIF('VGT-Bewegungsdaten'!B:B,$A2588,'VGT-Bewegungsdaten'!E:E),5)</f>
        <v>0</v>
      </c>
      <c r="N2588" s="298" t="s">
        <v>4918</v>
      </c>
      <c r="O2588" s="298" t="s">
        <v>4925</v>
      </c>
      <c r="P2588" s="261">
        <f>ROUND(SUMIF('AV-Bewegungsdaten'!B:B,A2588,'AV-Bewegungsdaten'!D:D),3)</f>
        <v>0</v>
      </c>
      <c r="Q2588" s="259">
        <f>ROUND(SUMIF('AV-Bewegungsdaten'!B:B,$A2588,'AV-Bewegungsdaten'!E:E),5)</f>
        <v>0</v>
      </c>
      <c r="S2588" s="444"/>
      <c r="T2588" s="444"/>
      <c r="U2588" s="261">
        <f>ROUND(SUMIF('DV-Bewegungsdaten'!B:B,A2588,'DV-Bewegungsdaten'!D:D),3)</f>
        <v>0</v>
      </c>
      <c r="V2588" s="259">
        <f>ROUND(SUMIF('DV-Bewegungsdaten'!B:B,A2588,'DV-Bewegungsdaten'!E:E),5)</f>
        <v>0</v>
      </c>
      <c r="X2588" s="444"/>
      <c r="Y2588" s="444"/>
      <c r="AK2588" s="305"/>
    </row>
    <row r="2589" spans="1:37" ht="15" customHeight="1" x14ac:dyDescent="0.25">
      <c r="A2589" s="103" t="s">
        <v>2177</v>
      </c>
      <c r="B2589" s="101" t="s">
        <v>2068</v>
      </c>
      <c r="C2589" s="101" t="s">
        <v>3994</v>
      </c>
      <c r="D2589" s="101" t="s">
        <v>1900</v>
      </c>
      <c r="E2589" s="101" t="s">
        <v>1536</v>
      </c>
      <c r="F2589" s="102">
        <v>23.67</v>
      </c>
      <c r="G2589" s="102">
        <v>23.87</v>
      </c>
      <c r="H2589" s="102">
        <v>18.940000000000001</v>
      </c>
      <c r="I2589" s="102"/>
      <c r="J2589" s="445"/>
      <c r="K2589" s="258">
        <f>ROUND(SUMIF('VGT-Bewegungsdaten'!B:B,A2589,'VGT-Bewegungsdaten'!D:D),3)</f>
        <v>0</v>
      </c>
      <c r="L2589" s="259">
        <f>ROUND(SUMIF('VGT-Bewegungsdaten'!B:B,$A2589,'VGT-Bewegungsdaten'!E:E),5)</f>
        <v>0</v>
      </c>
      <c r="N2589" s="298" t="s">
        <v>4918</v>
      </c>
      <c r="O2589" s="298" t="s">
        <v>4925</v>
      </c>
      <c r="P2589" s="261">
        <f>ROUND(SUMIF('AV-Bewegungsdaten'!B:B,A2589,'AV-Bewegungsdaten'!D:D),3)</f>
        <v>0</v>
      </c>
      <c r="Q2589" s="259">
        <f>ROUND(SUMIF('AV-Bewegungsdaten'!B:B,$A2589,'AV-Bewegungsdaten'!E:E),5)</f>
        <v>0</v>
      </c>
      <c r="S2589" s="444"/>
      <c r="T2589" s="444"/>
      <c r="U2589" s="261">
        <f>ROUND(SUMIF('DV-Bewegungsdaten'!B:B,A2589,'DV-Bewegungsdaten'!D:D),3)</f>
        <v>0</v>
      </c>
      <c r="V2589" s="259">
        <f>ROUND(SUMIF('DV-Bewegungsdaten'!B:B,A2589,'DV-Bewegungsdaten'!E:E),5)</f>
        <v>0</v>
      </c>
      <c r="X2589" s="444"/>
      <c r="Y2589" s="444"/>
      <c r="AK2589" s="305"/>
    </row>
    <row r="2590" spans="1:37" ht="15" customHeight="1" x14ac:dyDescent="0.25">
      <c r="A2590" s="103" t="s">
        <v>2932</v>
      </c>
      <c r="B2590" s="101" t="s">
        <v>2068</v>
      </c>
      <c r="C2590" s="101" t="s">
        <v>3994</v>
      </c>
      <c r="D2590" s="101" t="s">
        <v>2677</v>
      </c>
      <c r="E2590" s="101" t="s">
        <v>2536</v>
      </c>
      <c r="F2590" s="102">
        <v>23.64</v>
      </c>
      <c r="G2590" s="102">
        <v>23.84</v>
      </c>
      <c r="H2590" s="102">
        <v>18.91</v>
      </c>
      <c r="I2590" s="102"/>
      <c r="J2590" s="445"/>
      <c r="K2590" s="258">
        <f>ROUND(SUMIF('VGT-Bewegungsdaten'!B:B,A2590,'VGT-Bewegungsdaten'!D:D),3)</f>
        <v>0</v>
      </c>
      <c r="L2590" s="259">
        <f>ROUND(SUMIF('VGT-Bewegungsdaten'!B:B,$A2590,'VGT-Bewegungsdaten'!E:E),5)</f>
        <v>0</v>
      </c>
      <c r="N2590" s="298" t="s">
        <v>4918</v>
      </c>
      <c r="O2590" s="298" t="s">
        <v>4925</v>
      </c>
      <c r="P2590" s="261">
        <f>ROUND(SUMIF('AV-Bewegungsdaten'!B:B,A2590,'AV-Bewegungsdaten'!D:D),3)</f>
        <v>0</v>
      </c>
      <c r="Q2590" s="259">
        <f>ROUND(SUMIF('AV-Bewegungsdaten'!B:B,$A2590,'AV-Bewegungsdaten'!E:E),5)</f>
        <v>0</v>
      </c>
      <c r="S2590" s="444"/>
      <c r="T2590" s="444"/>
      <c r="U2590" s="261">
        <f>ROUND(SUMIF('DV-Bewegungsdaten'!B:B,A2590,'DV-Bewegungsdaten'!D:D),3)</f>
        <v>0</v>
      </c>
      <c r="V2590" s="259">
        <f>ROUND(SUMIF('DV-Bewegungsdaten'!B:B,A2590,'DV-Bewegungsdaten'!E:E),5)</f>
        <v>0</v>
      </c>
      <c r="X2590" s="444"/>
      <c r="Y2590" s="444"/>
      <c r="AK2590" s="305"/>
    </row>
    <row r="2591" spans="1:37" ht="15" customHeight="1" x14ac:dyDescent="0.25">
      <c r="A2591" s="103" t="s">
        <v>3675</v>
      </c>
      <c r="B2591" s="101" t="s">
        <v>2068</v>
      </c>
      <c r="C2591" s="101" t="s">
        <v>3994</v>
      </c>
      <c r="D2591" s="101" t="s">
        <v>3420</v>
      </c>
      <c r="E2591" s="101" t="s">
        <v>3279</v>
      </c>
      <c r="F2591" s="102">
        <v>23.61</v>
      </c>
      <c r="G2591" s="102">
        <v>23.81</v>
      </c>
      <c r="H2591" s="102">
        <v>18.89</v>
      </c>
      <c r="I2591" s="102"/>
      <c r="J2591" s="445"/>
      <c r="K2591" s="258">
        <f>ROUND(SUMIF('VGT-Bewegungsdaten'!B:B,A2591,'VGT-Bewegungsdaten'!D:D),3)</f>
        <v>0</v>
      </c>
      <c r="L2591" s="259">
        <f>ROUND(SUMIF('VGT-Bewegungsdaten'!B:B,$A2591,'VGT-Bewegungsdaten'!E:E),5)</f>
        <v>0</v>
      </c>
      <c r="N2591" s="298" t="s">
        <v>4918</v>
      </c>
      <c r="O2591" s="298" t="s">
        <v>4925</v>
      </c>
      <c r="P2591" s="261">
        <f>ROUND(SUMIF('AV-Bewegungsdaten'!B:B,A2591,'AV-Bewegungsdaten'!D:D),3)</f>
        <v>0</v>
      </c>
      <c r="Q2591" s="259">
        <f>ROUND(SUMIF('AV-Bewegungsdaten'!B:B,$A2591,'AV-Bewegungsdaten'!E:E),5)</f>
        <v>0</v>
      </c>
      <c r="S2591" s="444"/>
      <c r="T2591" s="444"/>
      <c r="U2591" s="261">
        <f>ROUND(SUMIF('DV-Bewegungsdaten'!B:B,A2591,'DV-Bewegungsdaten'!D:D),3)</f>
        <v>0</v>
      </c>
      <c r="V2591" s="259">
        <f>ROUND(SUMIF('DV-Bewegungsdaten'!B:B,A2591,'DV-Bewegungsdaten'!E:E),5)</f>
        <v>0</v>
      </c>
      <c r="X2591" s="444"/>
      <c r="Y2591" s="444"/>
      <c r="AK2591" s="305"/>
    </row>
    <row r="2592" spans="1:37" ht="15" customHeight="1" x14ac:dyDescent="0.25">
      <c r="A2592" s="103" t="s">
        <v>4439</v>
      </c>
      <c r="B2592" s="101" t="s">
        <v>2068</v>
      </c>
      <c r="C2592" s="101" t="s">
        <v>3994</v>
      </c>
      <c r="D2592" s="101" t="s">
        <v>4182</v>
      </c>
      <c r="E2592" s="101" t="s">
        <v>4040</v>
      </c>
      <c r="F2592" s="102">
        <v>23.58</v>
      </c>
      <c r="G2592" s="102">
        <v>23.779999999999998</v>
      </c>
      <c r="H2592" s="102">
        <v>18.86</v>
      </c>
      <c r="I2592" s="102"/>
      <c r="J2592" s="445"/>
      <c r="K2592" s="258">
        <f>ROUND(SUMIF('VGT-Bewegungsdaten'!B:B,A2592,'VGT-Bewegungsdaten'!D:D),3)</f>
        <v>0</v>
      </c>
      <c r="L2592" s="259">
        <f>ROUND(SUMIF('VGT-Bewegungsdaten'!B:B,$A2592,'VGT-Bewegungsdaten'!E:E),5)</f>
        <v>0</v>
      </c>
      <c r="N2592" s="298" t="s">
        <v>4918</v>
      </c>
      <c r="O2592" s="298" t="s">
        <v>4925</v>
      </c>
      <c r="P2592" s="261">
        <f>ROUND(SUMIF('AV-Bewegungsdaten'!B:B,A2592,'AV-Bewegungsdaten'!D:D),3)</f>
        <v>0</v>
      </c>
      <c r="Q2592" s="259">
        <f>ROUND(SUMIF('AV-Bewegungsdaten'!B:B,$A2592,'AV-Bewegungsdaten'!E:E),5)</f>
        <v>0</v>
      </c>
      <c r="S2592" s="444"/>
      <c r="T2592" s="444"/>
      <c r="U2592" s="261">
        <f>ROUND(SUMIF('DV-Bewegungsdaten'!B:B,A2592,'DV-Bewegungsdaten'!D:D),3)</f>
        <v>0</v>
      </c>
      <c r="V2592" s="259">
        <f>ROUND(SUMIF('DV-Bewegungsdaten'!B:B,A2592,'DV-Bewegungsdaten'!E:E),5)</f>
        <v>0</v>
      </c>
      <c r="X2592" s="444"/>
      <c r="Y2592" s="444"/>
      <c r="AK2592" s="305"/>
    </row>
    <row r="2593" spans="1:37" ht="15" customHeight="1" x14ac:dyDescent="0.25">
      <c r="A2593" s="103" t="s">
        <v>2178</v>
      </c>
      <c r="B2593" s="101" t="s">
        <v>2068</v>
      </c>
      <c r="C2593" s="101" t="s">
        <v>3994</v>
      </c>
      <c r="D2593" s="101" t="s">
        <v>1902</v>
      </c>
      <c r="E2593" s="101" t="s">
        <v>2443</v>
      </c>
      <c r="F2593" s="102">
        <v>21.67</v>
      </c>
      <c r="G2593" s="102">
        <v>21.87</v>
      </c>
      <c r="H2593" s="102">
        <v>17.34</v>
      </c>
      <c r="I2593" s="102"/>
      <c r="J2593" s="445"/>
      <c r="K2593" s="258">
        <f>ROUND(SUMIF('VGT-Bewegungsdaten'!B:B,A2593,'VGT-Bewegungsdaten'!D:D),3)</f>
        <v>0</v>
      </c>
      <c r="L2593" s="259">
        <f>ROUND(SUMIF('VGT-Bewegungsdaten'!B:B,$A2593,'VGT-Bewegungsdaten'!E:E),5)</f>
        <v>0</v>
      </c>
      <c r="N2593" s="298" t="s">
        <v>4918</v>
      </c>
      <c r="O2593" s="298" t="s">
        <v>4925</v>
      </c>
      <c r="P2593" s="261">
        <f>ROUND(SUMIF('AV-Bewegungsdaten'!B:B,A2593,'AV-Bewegungsdaten'!D:D),3)</f>
        <v>0</v>
      </c>
      <c r="Q2593" s="259">
        <f>ROUND(SUMIF('AV-Bewegungsdaten'!B:B,$A2593,'AV-Bewegungsdaten'!E:E),5)</f>
        <v>0</v>
      </c>
      <c r="S2593" s="444"/>
      <c r="T2593" s="444"/>
      <c r="U2593" s="261">
        <f>ROUND(SUMIF('DV-Bewegungsdaten'!B:B,A2593,'DV-Bewegungsdaten'!D:D),3)</f>
        <v>0</v>
      </c>
      <c r="V2593" s="259">
        <f>ROUND(SUMIF('DV-Bewegungsdaten'!B:B,A2593,'DV-Bewegungsdaten'!E:E),5)</f>
        <v>0</v>
      </c>
      <c r="X2593" s="444"/>
      <c r="Y2593" s="444"/>
      <c r="AK2593" s="305"/>
    </row>
    <row r="2594" spans="1:37" ht="15" customHeight="1" x14ac:dyDescent="0.25">
      <c r="A2594" s="103" t="s">
        <v>2179</v>
      </c>
      <c r="B2594" s="101" t="s">
        <v>2068</v>
      </c>
      <c r="C2594" s="101" t="s">
        <v>3994</v>
      </c>
      <c r="D2594" s="101" t="s">
        <v>1904</v>
      </c>
      <c r="E2594" s="101" t="s">
        <v>2446</v>
      </c>
      <c r="F2594" s="102">
        <v>23.67</v>
      </c>
      <c r="G2594" s="102">
        <v>23.87</v>
      </c>
      <c r="H2594" s="102">
        <v>18.940000000000001</v>
      </c>
      <c r="I2594" s="102"/>
      <c r="J2594" s="445"/>
      <c r="K2594" s="258">
        <f>ROUND(SUMIF('VGT-Bewegungsdaten'!B:B,A2594,'VGT-Bewegungsdaten'!D:D),3)</f>
        <v>0</v>
      </c>
      <c r="L2594" s="259">
        <f>ROUND(SUMIF('VGT-Bewegungsdaten'!B:B,$A2594,'VGT-Bewegungsdaten'!E:E),5)</f>
        <v>0</v>
      </c>
      <c r="N2594" s="298" t="s">
        <v>4918</v>
      </c>
      <c r="O2594" s="298" t="s">
        <v>4925</v>
      </c>
      <c r="P2594" s="261">
        <f>ROUND(SUMIF('AV-Bewegungsdaten'!B:B,A2594,'AV-Bewegungsdaten'!D:D),3)</f>
        <v>0</v>
      </c>
      <c r="Q2594" s="259">
        <f>ROUND(SUMIF('AV-Bewegungsdaten'!B:B,$A2594,'AV-Bewegungsdaten'!E:E),5)</f>
        <v>0</v>
      </c>
      <c r="S2594" s="444"/>
      <c r="T2594" s="444"/>
      <c r="U2594" s="261">
        <f>ROUND(SUMIF('DV-Bewegungsdaten'!B:B,A2594,'DV-Bewegungsdaten'!D:D),3)</f>
        <v>0</v>
      </c>
      <c r="V2594" s="259">
        <f>ROUND(SUMIF('DV-Bewegungsdaten'!B:B,A2594,'DV-Bewegungsdaten'!E:E),5)</f>
        <v>0</v>
      </c>
      <c r="X2594" s="444"/>
      <c r="Y2594" s="444"/>
      <c r="AK2594" s="305"/>
    </row>
    <row r="2595" spans="1:37" ht="15" customHeight="1" x14ac:dyDescent="0.25">
      <c r="A2595" s="103" t="s">
        <v>2180</v>
      </c>
      <c r="B2595" s="101" t="s">
        <v>2068</v>
      </c>
      <c r="C2595" s="101" t="s">
        <v>3994</v>
      </c>
      <c r="D2595" s="101" t="s">
        <v>1906</v>
      </c>
      <c r="E2595" s="101" t="s">
        <v>1533</v>
      </c>
      <c r="F2595" s="102">
        <v>24.67</v>
      </c>
      <c r="G2595" s="102">
        <v>24.87</v>
      </c>
      <c r="H2595" s="102">
        <v>19.739999999999998</v>
      </c>
      <c r="I2595" s="102"/>
      <c r="J2595" s="445"/>
      <c r="K2595" s="258">
        <f>ROUND(SUMIF('VGT-Bewegungsdaten'!B:B,A2595,'VGT-Bewegungsdaten'!D:D),3)</f>
        <v>0</v>
      </c>
      <c r="L2595" s="259">
        <f>ROUND(SUMIF('VGT-Bewegungsdaten'!B:B,$A2595,'VGT-Bewegungsdaten'!E:E),5)</f>
        <v>0</v>
      </c>
      <c r="N2595" s="298" t="s">
        <v>4918</v>
      </c>
      <c r="O2595" s="298" t="s">
        <v>4925</v>
      </c>
      <c r="P2595" s="261">
        <f>ROUND(SUMIF('AV-Bewegungsdaten'!B:B,A2595,'AV-Bewegungsdaten'!D:D),3)</f>
        <v>0</v>
      </c>
      <c r="Q2595" s="259">
        <f>ROUND(SUMIF('AV-Bewegungsdaten'!B:B,$A2595,'AV-Bewegungsdaten'!E:E),5)</f>
        <v>0</v>
      </c>
      <c r="S2595" s="444"/>
      <c r="T2595" s="444"/>
      <c r="U2595" s="261">
        <f>ROUND(SUMIF('DV-Bewegungsdaten'!B:B,A2595,'DV-Bewegungsdaten'!D:D),3)</f>
        <v>0</v>
      </c>
      <c r="V2595" s="259">
        <f>ROUND(SUMIF('DV-Bewegungsdaten'!B:B,A2595,'DV-Bewegungsdaten'!E:E),5)</f>
        <v>0</v>
      </c>
      <c r="X2595" s="444"/>
      <c r="Y2595" s="444"/>
      <c r="AK2595" s="305"/>
    </row>
    <row r="2596" spans="1:37" ht="15" customHeight="1" x14ac:dyDescent="0.25">
      <c r="A2596" s="103" t="s">
        <v>2181</v>
      </c>
      <c r="B2596" s="101" t="s">
        <v>2068</v>
      </c>
      <c r="C2596" s="101" t="s">
        <v>3994</v>
      </c>
      <c r="D2596" s="101" t="s">
        <v>1908</v>
      </c>
      <c r="E2596" s="101" t="s">
        <v>1536</v>
      </c>
      <c r="F2596" s="102">
        <v>24.67</v>
      </c>
      <c r="G2596" s="102">
        <v>24.87</v>
      </c>
      <c r="H2596" s="102">
        <v>19.739999999999998</v>
      </c>
      <c r="I2596" s="102"/>
      <c r="J2596" s="445"/>
      <c r="K2596" s="258">
        <f>ROUND(SUMIF('VGT-Bewegungsdaten'!B:B,A2596,'VGT-Bewegungsdaten'!D:D),3)</f>
        <v>0</v>
      </c>
      <c r="L2596" s="259">
        <f>ROUND(SUMIF('VGT-Bewegungsdaten'!B:B,$A2596,'VGT-Bewegungsdaten'!E:E),5)</f>
        <v>0</v>
      </c>
      <c r="N2596" s="298" t="s">
        <v>4918</v>
      </c>
      <c r="O2596" s="298" t="s">
        <v>4925</v>
      </c>
      <c r="P2596" s="261">
        <f>ROUND(SUMIF('AV-Bewegungsdaten'!B:B,A2596,'AV-Bewegungsdaten'!D:D),3)</f>
        <v>0</v>
      </c>
      <c r="Q2596" s="259">
        <f>ROUND(SUMIF('AV-Bewegungsdaten'!B:B,$A2596,'AV-Bewegungsdaten'!E:E),5)</f>
        <v>0</v>
      </c>
      <c r="S2596" s="444"/>
      <c r="T2596" s="444"/>
      <c r="U2596" s="261">
        <f>ROUND(SUMIF('DV-Bewegungsdaten'!B:B,A2596,'DV-Bewegungsdaten'!D:D),3)</f>
        <v>0</v>
      </c>
      <c r="V2596" s="259">
        <f>ROUND(SUMIF('DV-Bewegungsdaten'!B:B,A2596,'DV-Bewegungsdaten'!E:E),5)</f>
        <v>0</v>
      </c>
      <c r="X2596" s="444"/>
      <c r="Y2596" s="444"/>
      <c r="AK2596" s="305"/>
    </row>
    <row r="2597" spans="1:37" ht="15" customHeight="1" x14ac:dyDescent="0.25">
      <c r="A2597" s="103" t="s">
        <v>2933</v>
      </c>
      <c r="B2597" s="101" t="s">
        <v>2068</v>
      </c>
      <c r="C2597" s="101" t="s">
        <v>3994</v>
      </c>
      <c r="D2597" s="101" t="s">
        <v>2679</v>
      </c>
      <c r="E2597" s="101" t="s">
        <v>2536</v>
      </c>
      <c r="F2597" s="102">
        <v>24.64</v>
      </c>
      <c r="G2597" s="102">
        <v>24.84</v>
      </c>
      <c r="H2597" s="102">
        <v>19.71</v>
      </c>
      <c r="I2597" s="102"/>
      <c r="J2597" s="445"/>
      <c r="K2597" s="258">
        <f>ROUND(SUMIF('VGT-Bewegungsdaten'!B:B,A2597,'VGT-Bewegungsdaten'!D:D),3)</f>
        <v>0</v>
      </c>
      <c r="L2597" s="259">
        <f>ROUND(SUMIF('VGT-Bewegungsdaten'!B:B,$A2597,'VGT-Bewegungsdaten'!E:E),5)</f>
        <v>0</v>
      </c>
      <c r="N2597" s="298" t="s">
        <v>4918</v>
      </c>
      <c r="O2597" s="298" t="s">
        <v>4925</v>
      </c>
      <c r="P2597" s="261">
        <f>ROUND(SUMIF('AV-Bewegungsdaten'!B:B,A2597,'AV-Bewegungsdaten'!D:D),3)</f>
        <v>0</v>
      </c>
      <c r="Q2597" s="259">
        <f>ROUND(SUMIF('AV-Bewegungsdaten'!B:B,$A2597,'AV-Bewegungsdaten'!E:E),5)</f>
        <v>0</v>
      </c>
      <c r="S2597" s="444"/>
      <c r="T2597" s="444"/>
      <c r="U2597" s="261">
        <f>ROUND(SUMIF('DV-Bewegungsdaten'!B:B,A2597,'DV-Bewegungsdaten'!D:D),3)</f>
        <v>0</v>
      </c>
      <c r="V2597" s="259">
        <f>ROUND(SUMIF('DV-Bewegungsdaten'!B:B,A2597,'DV-Bewegungsdaten'!E:E),5)</f>
        <v>0</v>
      </c>
      <c r="X2597" s="444"/>
      <c r="Y2597" s="444"/>
      <c r="AK2597" s="305"/>
    </row>
    <row r="2598" spans="1:37" ht="15" customHeight="1" x14ac:dyDescent="0.25">
      <c r="A2598" s="103" t="s">
        <v>3676</v>
      </c>
      <c r="B2598" s="101" t="s">
        <v>2068</v>
      </c>
      <c r="C2598" s="101" t="s">
        <v>3994</v>
      </c>
      <c r="D2598" s="101" t="s">
        <v>3422</v>
      </c>
      <c r="E2598" s="101" t="s">
        <v>3279</v>
      </c>
      <c r="F2598" s="102">
        <v>24.61</v>
      </c>
      <c r="G2598" s="102">
        <v>24.81</v>
      </c>
      <c r="H2598" s="102">
        <v>19.690000000000001</v>
      </c>
      <c r="I2598" s="102"/>
      <c r="J2598" s="445"/>
      <c r="K2598" s="258">
        <f>ROUND(SUMIF('VGT-Bewegungsdaten'!B:B,A2598,'VGT-Bewegungsdaten'!D:D),3)</f>
        <v>0</v>
      </c>
      <c r="L2598" s="259">
        <f>ROUND(SUMIF('VGT-Bewegungsdaten'!B:B,$A2598,'VGT-Bewegungsdaten'!E:E),5)</f>
        <v>0</v>
      </c>
      <c r="N2598" s="298" t="s">
        <v>4918</v>
      </c>
      <c r="O2598" s="298" t="s">
        <v>4925</v>
      </c>
      <c r="P2598" s="261">
        <f>ROUND(SUMIF('AV-Bewegungsdaten'!B:B,A2598,'AV-Bewegungsdaten'!D:D),3)</f>
        <v>0</v>
      </c>
      <c r="Q2598" s="259">
        <f>ROUND(SUMIF('AV-Bewegungsdaten'!B:B,$A2598,'AV-Bewegungsdaten'!E:E),5)</f>
        <v>0</v>
      </c>
      <c r="S2598" s="444"/>
      <c r="T2598" s="444"/>
      <c r="U2598" s="261">
        <f>ROUND(SUMIF('DV-Bewegungsdaten'!B:B,A2598,'DV-Bewegungsdaten'!D:D),3)</f>
        <v>0</v>
      </c>
      <c r="V2598" s="259">
        <f>ROUND(SUMIF('DV-Bewegungsdaten'!B:B,A2598,'DV-Bewegungsdaten'!E:E),5)</f>
        <v>0</v>
      </c>
      <c r="X2598" s="444"/>
      <c r="Y2598" s="444"/>
      <c r="AK2598" s="305"/>
    </row>
    <row r="2599" spans="1:37" ht="15" customHeight="1" x14ac:dyDescent="0.25">
      <c r="A2599" s="103" t="s">
        <v>4440</v>
      </c>
      <c r="B2599" s="101" t="s">
        <v>2068</v>
      </c>
      <c r="C2599" s="101" t="s">
        <v>3994</v>
      </c>
      <c r="D2599" s="101" t="s">
        <v>4184</v>
      </c>
      <c r="E2599" s="101" t="s">
        <v>4040</v>
      </c>
      <c r="F2599" s="102">
        <v>24.58</v>
      </c>
      <c r="G2599" s="102">
        <v>24.779999999999998</v>
      </c>
      <c r="H2599" s="102">
        <v>19.66</v>
      </c>
      <c r="I2599" s="102"/>
      <c r="J2599" s="445"/>
      <c r="K2599" s="258">
        <f>ROUND(SUMIF('VGT-Bewegungsdaten'!B:B,A2599,'VGT-Bewegungsdaten'!D:D),3)</f>
        <v>0</v>
      </c>
      <c r="L2599" s="259">
        <f>ROUND(SUMIF('VGT-Bewegungsdaten'!B:B,$A2599,'VGT-Bewegungsdaten'!E:E),5)</f>
        <v>0</v>
      </c>
      <c r="N2599" s="298" t="s">
        <v>4918</v>
      </c>
      <c r="O2599" s="298" t="s">
        <v>4925</v>
      </c>
      <c r="P2599" s="261">
        <f>ROUND(SUMIF('AV-Bewegungsdaten'!B:B,A2599,'AV-Bewegungsdaten'!D:D),3)</f>
        <v>0</v>
      </c>
      <c r="Q2599" s="259">
        <f>ROUND(SUMIF('AV-Bewegungsdaten'!B:B,$A2599,'AV-Bewegungsdaten'!E:E),5)</f>
        <v>0</v>
      </c>
      <c r="S2599" s="444"/>
      <c r="T2599" s="444"/>
      <c r="U2599" s="261">
        <f>ROUND(SUMIF('DV-Bewegungsdaten'!B:B,A2599,'DV-Bewegungsdaten'!D:D),3)</f>
        <v>0</v>
      </c>
      <c r="V2599" s="259">
        <f>ROUND(SUMIF('DV-Bewegungsdaten'!B:B,A2599,'DV-Bewegungsdaten'!E:E),5)</f>
        <v>0</v>
      </c>
      <c r="X2599" s="444"/>
      <c r="Y2599" s="444"/>
      <c r="AK2599" s="305"/>
    </row>
    <row r="2600" spans="1:37" ht="15" customHeight="1" x14ac:dyDescent="0.25">
      <c r="A2600" s="103" t="s">
        <v>2182</v>
      </c>
      <c r="B2600" s="101" t="s">
        <v>2068</v>
      </c>
      <c r="C2600" s="101" t="s">
        <v>3994</v>
      </c>
      <c r="D2600" s="101" t="s">
        <v>1910</v>
      </c>
      <c r="E2600" s="101" t="s">
        <v>2443</v>
      </c>
      <c r="F2600" s="102">
        <v>24.67</v>
      </c>
      <c r="G2600" s="102">
        <v>24.87</v>
      </c>
      <c r="H2600" s="102">
        <v>19.739999999999998</v>
      </c>
      <c r="I2600" s="102"/>
      <c r="J2600" s="445"/>
      <c r="K2600" s="258">
        <f>ROUND(SUMIF('VGT-Bewegungsdaten'!B:B,A2600,'VGT-Bewegungsdaten'!D:D),3)</f>
        <v>0</v>
      </c>
      <c r="L2600" s="259">
        <f>ROUND(SUMIF('VGT-Bewegungsdaten'!B:B,$A2600,'VGT-Bewegungsdaten'!E:E),5)</f>
        <v>0</v>
      </c>
      <c r="N2600" s="298" t="s">
        <v>4918</v>
      </c>
      <c r="O2600" s="298" t="s">
        <v>4925</v>
      </c>
      <c r="P2600" s="261">
        <f>ROUND(SUMIF('AV-Bewegungsdaten'!B:B,A2600,'AV-Bewegungsdaten'!D:D),3)</f>
        <v>0</v>
      </c>
      <c r="Q2600" s="259">
        <f>ROUND(SUMIF('AV-Bewegungsdaten'!B:B,$A2600,'AV-Bewegungsdaten'!E:E),5)</f>
        <v>0</v>
      </c>
      <c r="S2600" s="444"/>
      <c r="T2600" s="444"/>
      <c r="U2600" s="261">
        <f>ROUND(SUMIF('DV-Bewegungsdaten'!B:B,A2600,'DV-Bewegungsdaten'!D:D),3)</f>
        <v>0</v>
      </c>
      <c r="V2600" s="259">
        <f>ROUND(SUMIF('DV-Bewegungsdaten'!B:B,A2600,'DV-Bewegungsdaten'!E:E),5)</f>
        <v>0</v>
      </c>
      <c r="X2600" s="444"/>
      <c r="Y2600" s="444"/>
      <c r="AK2600" s="305"/>
    </row>
    <row r="2601" spans="1:37" ht="15" customHeight="1" x14ac:dyDescent="0.25">
      <c r="A2601" s="103" t="s">
        <v>2183</v>
      </c>
      <c r="B2601" s="101" t="s">
        <v>2068</v>
      </c>
      <c r="C2601" s="101" t="s">
        <v>3994</v>
      </c>
      <c r="D2601" s="101" t="s">
        <v>1912</v>
      </c>
      <c r="E2601" s="101" t="s">
        <v>2446</v>
      </c>
      <c r="F2601" s="102">
        <v>26.67</v>
      </c>
      <c r="G2601" s="102">
        <v>26.87</v>
      </c>
      <c r="H2601" s="102">
        <v>21.34</v>
      </c>
      <c r="I2601" s="102"/>
      <c r="J2601" s="445"/>
      <c r="K2601" s="258">
        <f>ROUND(SUMIF('VGT-Bewegungsdaten'!B:B,A2601,'VGT-Bewegungsdaten'!D:D),3)</f>
        <v>0</v>
      </c>
      <c r="L2601" s="259">
        <f>ROUND(SUMIF('VGT-Bewegungsdaten'!B:B,$A2601,'VGT-Bewegungsdaten'!E:E),5)</f>
        <v>0</v>
      </c>
      <c r="N2601" s="298" t="s">
        <v>4918</v>
      </c>
      <c r="O2601" s="298" t="s">
        <v>4925</v>
      </c>
      <c r="P2601" s="261">
        <f>ROUND(SUMIF('AV-Bewegungsdaten'!B:B,A2601,'AV-Bewegungsdaten'!D:D),3)</f>
        <v>0</v>
      </c>
      <c r="Q2601" s="259">
        <f>ROUND(SUMIF('AV-Bewegungsdaten'!B:B,$A2601,'AV-Bewegungsdaten'!E:E),5)</f>
        <v>0</v>
      </c>
      <c r="S2601" s="444"/>
      <c r="T2601" s="444"/>
      <c r="U2601" s="261">
        <f>ROUND(SUMIF('DV-Bewegungsdaten'!B:B,A2601,'DV-Bewegungsdaten'!D:D),3)</f>
        <v>0</v>
      </c>
      <c r="V2601" s="259">
        <f>ROUND(SUMIF('DV-Bewegungsdaten'!B:B,A2601,'DV-Bewegungsdaten'!E:E),5)</f>
        <v>0</v>
      </c>
      <c r="X2601" s="444"/>
      <c r="Y2601" s="444"/>
      <c r="AK2601" s="305"/>
    </row>
    <row r="2602" spans="1:37" ht="15" customHeight="1" x14ac:dyDescent="0.25">
      <c r="A2602" s="103" t="s">
        <v>2184</v>
      </c>
      <c r="B2602" s="101" t="s">
        <v>2068</v>
      </c>
      <c r="C2602" s="101" t="s">
        <v>3994</v>
      </c>
      <c r="D2602" s="101" t="s">
        <v>1914</v>
      </c>
      <c r="E2602" s="101" t="s">
        <v>1533</v>
      </c>
      <c r="F2602" s="102">
        <v>27.67</v>
      </c>
      <c r="G2602" s="102">
        <v>27.87</v>
      </c>
      <c r="H2602" s="102">
        <v>22.14</v>
      </c>
      <c r="I2602" s="102"/>
      <c r="J2602" s="445"/>
      <c r="K2602" s="258">
        <f>ROUND(SUMIF('VGT-Bewegungsdaten'!B:B,A2602,'VGT-Bewegungsdaten'!D:D),3)</f>
        <v>0</v>
      </c>
      <c r="L2602" s="259">
        <f>ROUND(SUMIF('VGT-Bewegungsdaten'!B:B,$A2602,'VGT-Bewegungsdaten'!E:E),5)</f>
        <v>0</v>
      </c>
      <c r="N2602" s="298" t="s">
        <v>4918</v>
      </c>
      <c r="O2602" s="298" t="s">
        <v>4925</v>
      </c>
      <c r="P2602" s="261">
        <f>ROUND(SUMIF('AV-Bewegungsdaten'!B:B,A2602,'AV-Bewegungsdaten'!D:D),3)</f>
        <v>0</v>
      </c>
      <c r="Q2602" s="259">
        <f>ROUND(SUMIF('AV-Bewegungsdaten'!B:B,$A2602,'AV-Bewegungsdaten'!E:E),5)</f>
        <v>0</v>
      </c>
      <c r="S2602" s="444"/>
      <c r="T2602" s="444"/>
      <c r="U2602" s="261">
        <f>ROUND(SUMIF('DV-Bewegungsdaten'!B:B,A2602,'DV-Bewegungsdaten'!D:D),3)</f>
        <v>0</v>
      </c>
      <c r="V2602" s="259">
        <f>ROUND(SUMIF('DV-Bewegungsdaten'!B:B,A2602,'DV-Bewegungsdaten'!E:E),5)</f>
        <v>0</v>
      </c>
      <c r="X2602" s="444"/>
      <c r="Y2602" s="444"/>
      <c r="AK2602" s="305"/>
    </row>
    <row r="2603" spans="1:37" ht="15" customHeight="1" x14ac:dyDescent="0.25">
      <c r="A2603" s="103" t="s">
        <v>2185</v>
      </c>
      <c r="B2603" s="101" t="s">
        <v>2068</v>
      </c>
      <c r="C2603" s="101" t="s">
        <v>3994</v>
      </c>
      <c r="D2603" s="101" t="s">
        <v>1916</v>
      </c>
      <c r="E2603" s="101" t="s">
        <v>1536</v>
      </c>
      <c r="F2603" s="102">
        <v>27.67</v>
      </c>
      <c r="G2603" s="102">
        <v>27.87</v>
      </c>
      <c r="H2603" s="102">
        <v>22.14</v>
      </c>
      <c r="I2603" s="102"/>
      <c r="J2603" s="445"/>
      <c r="K2603" s="258">
        <f>ROUND(SUMIF('VGT-Bewegungsdaten'!B:B,A2603,'VGT-Bewegungsdaten'!D:D),3)</f>
        <v>0</v>
      </c>
      <c r="L2603" s="259">
        <f>ROUND(SUMIF('VGT-Bewegungsdaten'!B:B,$A2603,'VGT-Bewegungsdaten'!E:E),5)</f>
        <v>0</v>
      </c>
      <c r="N2603" s="298" t="s">
        <v>4918</v>
      </c>
      <c r="O2603" s="298" t="s">
        <v>4925</v>
      </c>
      <c r="P2603" s="261">
        <f>ROUND(SUMIF('AV-Bewegungsdaten'!B:B,A2603,'AV-Bewegungsdaten'!D:D),3)</f>
        <v>0</v>
      </c>
      <c r="Q2603" s="259">
        <f>ROUND(SUMIF('AV-Bewegungsdaten'!B:B,$A2603,'AV-Bewegungsdaten'!E:E),5)</f>
        <v>0</v>
      </c>
      <c r="S2603" s="444"/>
      <c r="T2603" s="444"/>
      <c r="U2603" s="261">
        <f>ROUND(SUMIF('DV-Bewegungsdaten'!B:B,A2603,'DV-Bewegungsdaten'!D:D),3)</f>
        <v>0</v>
      </c>
      <c r="V2603" s="259">
        <f>ROUND(SUMIF('DV-Bewegungsdaten'!B:B,A2603,'DV-Bewegungsdaten'!E:E),5)</f>
        <v>0</v>
      </c>
      <c r="X2603" s="444"/>
      <c r="Y2603" s="444"/>
      <c r="AK2603" s="305"/>
    </row>
    <row r="2604" spans="1:37" ht="15" customHeight="1" x14ac:dyDescent="0.25">
      <c r="A2604" s="103" t="s">
        <v>2934</v>
      </c>
      <c r="B2604" s="101" t="s">
        <v>2068</v>
      </c>
      <c r="C2604" s="101" t="s">
        <v>3994</v>
      </c>
      <c r="D2604" s="101" t="s">
        <v>2681</v>
      </c>
      <c r="E2604" s="101" t="s">
        <v>2536</v>
      </c>
      <c r="F2604" s="102">
        <v>27.64</v>
      </c>
      <c r="G2604" s="102">
        <v>27.84</v>
      </c>
      <c r="H2604" s="102">
        <v>22.11</v>
      </c>
      <c r="I2604" s="102"/>
      <c r="J2604" s="445"/>
      <c r="K2604" s="258">
        <f>ROUND(SUMIF('VGT-Bewegungsdaten'!B:B,A2604,'VGT-Bewegungsdaten'!D:D),3)</f>
        <v>0</v>
      </c>
      <c r="L2604" s="259">
        <f>ROUND(SUMIF('VGT-Bewegungsdaten'!B:B,$A2604,'VGT-Bewegungsdaten'!E:E),5)</f>
        <v>0</v>
      </c>
      <c r="N2604" s="298" t="s">
        <v>4918</v>
      </c>
      <c r="O2604" s="298" t="s">
        <v>4925</v>
      </c>
      <c r="P2604" s="261">
        <f>ROUND(SUMIF('AV-Bewegungsdaten'!B:B,A2604,'AV-Bewegungsdaten'!D:D),3)</f>
        <v>0</v>
      </c>
      <c r="Q2604" s="259">
        <f>ROUND(SUMIF('AV-Bewegungsdaten'!B:B,$A2604,'AV-Bewegungsdaten'!E:E),5)</f>
        <v>0</v>
      </c>
      <c r="S2604" s="444"/>
      <c r="T2604" s="444"/>
      <c r="U2604" s="261">
        <f>ROUND(SUMIF('DV-Bewegungsdaten'!B:B,A2604,'DV-Bewegungsdaten'!D:D),3)</f>
        <v>0</v>
      </c>
      <c r="V2604" s="259">
        <f>ROUND(SUMIF('DV-Bewegungsdaten'!B:B,A2604,'DV-Bewegungsdaten'!E:E),5)</f>
        <v>0</v>
      </c>
      <c r="X2604" s="444"/>
      <c r="Y2604" s="444"/>
      <c r="AK2604" s="305"/>
    </row>
    <row r="2605" spans="1:37" ht="15" customHeight="1" x14ac:dyDescent="0.25">
      <c r="A2605" s="103" t="s">
        <v>3677</v>
      </c>
      <c r="B2605" s="101" t="s">
        <v>2068</v>
      </c>
      <c r="C2605" s="101" t="s">
        <v>3994</v>
      </c>
      <c r="D2605" s="101" t="s">
        <v>3424</v>
      </c>
      <c r="E2605" s="101" t="s">
        <v>3279</v>
      </c>
      <c r="F2605" s="102">
        <v>27.61</v>
      </c>
      <c r="G2605" s="102">
        <v>27.81</v>
      </c>
      <c r="H2605" s="102">
        <v>22.09</v>
      </c>
      <c r="I2605" s="102"/>
      <c r="J2605" s="445"/>
      <c r="K2605" s="258">
        <f>ROUND(SUMIF('VGT-Bewegungsdaten'!B:B,A2605,'VGT-Bewegungsdaten'!D:D),3)</f>
        <v>0</v>
      </c>
      <c r="L2605" s="259">
        <f>ROUND(SUMIF('VGT-Bewegungsdaten'!B:B,$A2605,'VGT-Bewegungsdaten'!E:E),5)</f>
        <v>0</v>
      </c>
      <c r="N2605" s="298" t="s">
        <v>4918</v>
      </c>
      <c r="O2605" s="298" t="s">
        <v>4925</v>
      </c>
      <c r="P2605" s="261">
        <f>ROUND(SUMIF('AV-Bewegungsdaten'!B:B,A2605,'AV-Bewegungsdaten'!D:D),3)</f>
        <v>0</v>
      </c>
      <c r="Q2605" s="259">
        <f>ROUND(SUMIF('AV-Bewegungsdaten'!B:B,$A2605,'AV-Bewegungsdaten'!E:E),5)</f>
        <v>0</v>
      </c>
      <c r="S2605" s="444"/>
      <c r="T2605" s="444"/>
      <c r="U2605" s="261">
        <f>ROUND(SUMIF('DV-Bewegungsdaten'!B:B,A2605,'DV-Bewegungsdaten'!D:D),3)</f>
        <v>0</v>
      </c>
      <c r="V2605" s="259">
        <f>ROUND(SUMIF('DV-Bewegungsdaten'!B:B,A2605,'DV-Bewegungsdaten'!E:E),5)</f>
        <v>0</v>
      </c>
      <c r="X2605" s="444"/>
      <c r="Y2605" s="444"/>
      <c r="AK2605" s="305"/>
    </row>
    <row r="2606" spans="1:37" ht="15" customHeight="1" x14ac:dyDescent="0.25">
      <c r="A2606" s="103" t="s">
        <v>4441</v>
      </c>
      <c r="B2606" s="101" t="s">
        <v>2068</v>
      </c>
      <c r="C2606" s="101" t="s">
        <v>3994</v>
      </c>
      <c r="D2606" s="101" t="s">
        <v>4186</v>
      </c>
      <c r="E2606" s="101" t="s">
        <v>4040</v>
      </c>
      <c r="F2606" s="102">
        <v>27.58</v>
      </c>
      <c r="G2606" s="102">
        <v>27.779999999999998</v>
      </c>
      <c r="H2606" s="102">
        <v>22.06</v>
      </c>
      <c r="I2606" s="102"/>
      <c r="J2606" s="445"/>
      <c r="K2606" s="258">
        <f>ROUND(SUMIF('VGT-Bewegungsdaten'!B:B,A2606,'VGT-Bewegungsdaten'!D:D),3)</f>
        <v>0</v>
      </c>
      <c r="L2606" s="259">
        <f>ROUND(SUMIF('VGT-Bewegungsdaten'!B:B,$A2606,'VGT-Bewegungsdaten'!E:E),5)</f>
        <v>0</v>
      </c>
      <c r="N2606" s="298" t="s">
        <v>4918</v>
      </c>
      <c r="O2606" s="298" t="s">
        <v>4925</v>
      </c>
      <c r="P2606" s="261">
        <f>ROUND(SUMIF('AV-Bewegungsdaten'!B:B,A2606,'AV-Bewegungsdaten'!D:D),3)</f>
        <v>0</v>
      </c>
      <c r="Q2606" s="259">
        <f>ROUND(SUMIF('AV-Bewegungsdaten'!B:B,$A2606,'AV-Bewegungsdaten'!E:E),5)</f>
        <v>0</v>
      </c>
      <c r="S2606" s="444"/>
      <c r="T2606" s="444"/>
      <c r="U2606" s="261">
        <f>ROUND(SUMIF('DV-Bewegungsdaten'!B:B,A2606,'DV-Bewegungsdaten'!D:D),3)</f>
        <v>0</v>
      </c>
      <c r="V2606" s="259">
        <f>ROUND(SUMIF('DV-Bewegungsdaten'!B:B,A2606,'DV-Bewegungsdaten'!E:E),5)</f>
        <v>0</v>
      </c>
      <c r="X2606" s="444"/>
      <c r="Y2606" s="444"/>
      <c r="AK2606" s="305"/>
    </row>
    <row r="2607" spans="1:37" ht="15" customHeight="1" x14ac:dyDescent="0.25">
      <c r="A2607" s="103" t="s">
        <v>2186</v>
      </c>
      <c r="B2607" s="101" t="s">
        <v>2068</v>
      </c>
      <c r="C2607" s="101" t="s">
        <v>3994</v>
      </c>
      <c r="D2607" s="101" t="s">
        <v>1918</v>
      </c>
      <c r="E2607" s="101" t="s">
        <v>2443</v>
      </c>
      <c r="F2607" s="102">
        <v>25.67</v>
      </c>
      <c r="G2607" s="102">
        <v>25.87</v>
      </c>
      <c r="H2607" s="102">
        <v>20.54</v>
      </c>
      <c r="I2607" s="102"/>
      <c r="J2607" s="445"/>
      <c r="K2607" s="258">
        <f>ROUND(SUMIF('VGT-Bewegungsdaten'!B:B,A2607,'VGT-Bewegungsdaten'!D:D),3)</f>
        <v>0</v>
      </c>
      <c r="L2607" s="259">
        <f>ROUND(SUMIF('VGT-Bewegungsdaten'!B:B,$A2607,'VGT-Bewegungsdaten'!E:E),5)</f>
        <v>0</v>
      </c>
      <c r="N2607" s="298" t="s">
        <v>4918</v>
      </c>
      <c r="O2607" s="298" t="s">
        <v>4925</v>
      </c>
      <c r="P2607" s="261">
        <f>ROUND(SUMIF('AV-Bewegungsdaten'!B:B,A2607,'AV-Bewegungsdaten'!D:D),3)</f>
        <v>0</v>
      </c>
      <c r="Q2607" s="259">
        <f>ROUND(SUMIF('AV-Bewegungsdaten'!B:B,$A2607,'AV-Bewegungsdaten'!E:E),5)</f>
        <v>0</v>
      </c>
      <c r="S2607" s="444"/>
      <c r="T2607" s="444"/>
      <c r="U2607" s="261">
        <f>ROUND(SUMIF('DV-Bewegungsdaten'!B:B,A2607,'DV-Bewegungsdaten'!D:D),3)</f>
        <v>0</v>
      </c>
      <c r="V2607" s="259">
        <f>ROUND(SUMIF('DV-Bewegungsdaten'!B:B,A2607,'DV-Bewegungsdaten'!E:E),5)</f>
        <v>0</v>
      </c>
      <c r="X2607" s="444"/>
      <c r="Y2607" s="444"/>
      <c r="AK2607" s="305"/>
    </row>
    <row r="2608" spans="1:37" ht="15" customHeight="1" x14ac:dyDescent="0.25">
      <c r="A2608" s="103" t="s">
        <v>2187</v>
      </c>
      <c r="B2608" s="101" t="s">
        <v>2068</v>
      </c>
      <c r="C2608" s="101" t="s">
        <v>3994</v>
      </c>
      <c r="D2608" s="101" t="s">
        <v>1920</v>
      </c>
      <c r="E2608" s="101" t="s">
        <v>2446</v>
      </c>
      <c r="F2608" s="102">
        <v>27.67</v>
      </c>
      <c r="G2608" s="102">
        <v>27.87</v>
      </c>
      <c r="H2608" s="102">
        <v>22.14</v>
      </c>
      <c r="I2608" s="102"/>
      <c r="J2608" s="445"/>
      <c r="K2608" s="258">
        <f>ROUND(SUMIF('VGT-Bewegungsdaten'!B:B,A2608,'VGT-Bewegungsdaten'!D:D),3)</f>
        <v>0</v>
      </c>
      <c r="L2608" s="259">
        <f>ROUND(SUMIF('VGT-Bewegungsdaten'!B:B,$A2608,'VGT-Bewegungsdaten'!E:E),5)</f>
        <v>0</v>
      </c>
      <c r="N2608" s="298" t="s">
        <v>4918</v>
      </c>
      <c r="O2608" s="298" t="s">
        <v>4925</v>
      </c>
      <c r="P2608" s="261">
        <f>ROUND(SUMIF('AV-Bewegungsdaten'!B:B,A2608,'AV-Bewegungsdaten'!D:D),3)</f>
        <v>0</v>
      </c>
      <c r="Q2608" s="259">
        <f>ROUND(SUMIF('AV-Bewegungsdaten'!B:B,$A2608,'AV-Bewegungsdaten'!E:E),5)</f>
        <v>0</v>
      </c>
      <c r="S2608" s="444"/>
      <c r="T2608" s="444"/>
      <c r="U2608" s="261">
        <f>ROUND(SUMIF('DV-Bewegungsdaten'!B:B,A2608,'DV-Bewegungsdaten'!D:D),3)</f>
        <v>0</v>
      </c>
      <c r="V2608" s="259">
        <f>ROUND(SUMIF('DV-Bewegungsdaten'!B:B,A2608,'DV-Bewegungsdaten'!E:E),5)</f>
        <v>0</v>
      </c>
      <c r="X2608" s="444"/>
      <c r="Y2608" s="444"/>
      <c r="AK2608" s="305"/>
    </row>
    <row r="2609" spans="1:37" ht="15" customHeight="1" x14ac:dyDescent="0.25">
      <c r="A2609" s="103" t="s">
        <v>2188</v>
      </c>
      <c r="B2609" s="101" t="s">
        <v>2068</v>
      </c>
      <c r="C2609" s="101" t="s">
        <v>3994</v>
      </c>
      <c r="D2609" s="101" t="s">
        <v>1922</v>
      </c>
      <c r="E2609" s="101" t="s">
        <v>1533</v>
      </c>
      <c r="F2609" s="102">
        <v>28.67</v>
      </c>
      <c r="G2609" s="102">
        <v>28.87</v>
      </c>
      <c r="H2609" s="102">
        <v>22.94</v>
      </c>
      <c r="I2609" s="102"/>
      <c r="J2609" s="445"/>
      <c r="K2609" s="258">
        <f>ROUND(SUMIF('VGT-Bewegungsdaten'!B:B,A2609,'VGT-Bewegungsdaten'!D:D),3)</f>
        <v>0</v>
      </c>
      <c r="L2609" s="259">
        <f>ROUND(SUMIF('VGT-Bewegungsdaten'!B:B,$A2609,'VGT-Bewegungsdaten'!E:E),5)</f>
        <v>0</v>
      </c>
      <c r="N2609" s="298" t="s">
        <v>4918</v>
      </c>
      <c r="O2609" s="298" t="s">
        <v>4925</v>
      </c>
      <c r="P2609" s="261">
        <f>ROUND(SUMIF('AV-Bewegungsdaten'!B:B,A2609,'AV-Bewegungsdaten'!D:D),3)</f>
        <v>0</v>
      </c>
      <c r="Q2609" s="259">
        <f>ROUND(SUMIF('AV-Bewegungsdaten'!B:B,$A2609,'AV-Bewegungsdaten'!E:E),5)</f>
        <v>0</v>
      </c>
      <c r="S2609" s="444"/>
      <c r="T2609" s="444"/>
      <c r="U2609" s="261">
        <f>ROUND(SUMIF('DV-Bewegungsdaten'!B:B,A2609,'DV-Bewegungsdaten'!D:D),3)</f>
        <v>0</v>
      </c>
      <c r="V2609" s="259">
        <f>ROUND(SUMIF('DV-Bewegungsdaten'!B:B,A2609,'DV-Bewegungsdaten'!E:E),5)</f>
        <v>0</v>
      </c>
      <c r="X2609" s="444"/>
      <c r="Y2609" s="444"/>
      <c r="AK2609" s="305"/>
    </row>
    <row r="2610" spans="1:37" ht="15" customHeight="1" x14ac:dyDescent="0.25">
      <c r="A2610" s="103" t="s">
        <v>2189</v>
      </c>
      <c r="B2610" s="101" t="s">
        <v>2068</v>
      </c>
      <c r="C2610" s="101" t="s">
        <v>3994</v>
      </c>
      <c r="D2610" s="101" t="s">
        <v>1924</v>
      </c>
      <c r="E2610" s="101" t="s">
        <v>1536</v>
      </c>
      <c r="F2610" s="102">
        <v>28.67</v>
      </c>
      <c r="G2610" s="102">
        <v>28.87</v>
      </c>
      <c r="H2610" s="102">
        <v>22.94</v>
      </c>
      <c r="I2610" s="102"/>
      <c r="J2610" s="445"/>
      <c r="K2610" s="258">
        <f>ROUND(SUMIF('VGT-Bewegungsdaten'!B:B,A2610,'VGT-Bewegungsdaten'!D:D),3)</f>
        <v>0</v>
      </c>
      <c r="L2610" s="259">
        <f>ROUND(SUMIF('VGT-Bewegungsdaten'!B:B,$A2610,'VGT-Bewegungsdaten'!E:E),5)</f>
        <v>0</v>
      </c>
      <c r="N2610" s="298" t="s">
        <v>4918</v>
      </c>
      <c r="O2610" s="298" t="s">
        <v>4925</v>
      </c>
      <c r="P2610" s="261">
        <f>ROUND(SUMIF('AV-Bewegungsdaten'!B:B,A2610,'AV-Bewegungsdaten'!D:D),3)</f>
        <v>0</v>
      </c>
      <c r="Q2610" s="259">
        <f>ROUND(SUMIF('AV-Bewegungsdaten'!B:B,$A2610,'AV-Bewegungsdaten'!E:E),5)</f>
        <v>0</v>
      </c>
      <c r="S2610" s="444"/>
      <c r="T2610" s="444"/>
      <c r="U2610" s="261">
        <f>ROUND(SUMIF('DV-Bewegungsdaten'!B:B,A2610,'DV-Bewegungsdaten'!D:D),3)</f>
        <v>0</v>
      </c>
      <c r="V2610" s="259">
        <f>ROUND(SUMIF('DV-Bewegungsdaten'!B:B,A2610,'DV-Bewegungsdaten'!E:E),5)</f>
        <v>0</v>
      </c>
      <c r="X2610" s="444"/>
      <c r="Y2610" s="444"/>
      <c r="AK2610" s="305"/>
    </row>
    <row r="2611" spans="1:37" ht="15" customHeight="1" x14ac:dyDescent="0.25">
      <c r="A2611" s="103" t="s">
        <v>2935</v>
      </c>
      <c r="B2611" s="101" t="s">
        <v>2068</v>
      </c>
      <c r="C2611" s="101" t="s">
        <v>3994</v>
      </c>
      <c r="D2611" s="101" t="s">
        <v>2683</v>
      </c>
      <c r="E2611" s="101" t="s">
        <v>2536</v>
      </c>
      <c r="F2611" s="102">
        <v>28.64</v>
      </c>
      <c r="G2611" s="102">
        <v>28.84</v>
      </c>
      <c r="H2611" s="102">
        <v>22.91</v>
      </c>
      <c r="I2611" s="102"/>
      <c r="J2611" s="445"/>
      <c r="K2611" s="258">
        <f>ROUND(SUMIF('VGT-Bewegungsdaten'!B:B,A2611,'VGT-Bewegungsdaten'!D:D),3)</f>
        <v>0</v>
      </c>
      <c r="L2611" s="259">
        <f>ROUND(SUMIF('VGT-Bewegungsdaten'!B:B,$A2611,'VGT-Bewegungsdaten'!E:E),5)</f>
        <v>0</v>
      </c>
      <c r="N2611" s="298" t="s">
        <v>4918</v>
      </c>
      <c r="O2611" s="298" t="s">
        <v>4925</v>
      </c>
      <c r="P2611" s="261">
        <f>ROUND(SUMIF('AV-Bewegungsdaten'!B:B,A2611,'AV-Bewegungsdaten'!D:D),3)</f>
        <v>0</v>
      </c>
      <c r="Q2611" s="259">
        <f>ROUND(SUMIF('AV-Bewegungsdaten'!B:B,$A2611,'AV-Bewegungsdaten'!E:E),5)</f>
        <v>0</v>
      </c>
      <c r="S2611" s="444"/>
      <c r="T2611" s="444"/>
      <c r="U2611" s="261">
        <f>ROUND(SUMIF('DV-Bewegungsdaten'!B:B,A2611,'DV-Bewegungsdaten'!D:D),3)</f>
        <v>0</v>
      </c>
      <c r="V2611" s="259">
        <f>ROUND(SUMIF('DV-Bewegungsdaten'!B:B,A2611,'DV-Bewegungsdaten'!E:E),5)</f>
        <v>0</v>
      </c>
      <c r="X2611" s="444"/>
      <c r="Y2611" s="444"/>
      <c r="AK2611" s="305"/>
    </row>
    <row r="2612" spans="1:37" ht="15" customHeight="1" x14ac:dyDescent="0.25">
      <c r="A2612" s="103" t="s">
        <v>3678</v>
      </c>
      <c r="B2612" s="101" t="s">
        <v>2068</v>
      </c>
      <c r="C2612" s="101" t="s">
        <v>3994</v>
      </c>
      <c r="D2612" s="101" t="s">
        <v>3426</v>
      </c>
      <c r="E2612" s="101" t="s">
        <v>3279</v>
      </c>
      <c r="F2612" s="102">
        <v>28.61</v>
      </c>
      <c r="G2612" s="102">
        <v>28.81</v>
      </c>
      <c r="H2612" s="102">
        <v>22.89</v>
      </c>
      <c r="I2612" s="102"/>
      <c r="J2612" s="445"/>
      <c r="K2612" s="258">
        <f>ROUND(SUMIF('VGT-Bewegungsdaten'!B:B,A2612,'VGT-Bewegungsdaten'!D:D),3)</f>
        <v>0</v>
      </c>
      <c r="L2612" s="259">
        <f>ROUND(SUMIF('VGT-Bewegungsdaten'!B:B,$A2612,'VGT-Bewegungsdaten'!E:E),5)</f>
        <v>0</v>
      </c>
      <c r="N2612" s="298" t="s">
        <v>4918</v>
      </c>
      <c r="O2612" s="298" t="s">
        <v>4925</v>
      </c>
      <c r="P2612" s="261">
        <f>ROUND(SUMIF('AV-Bewegungsdaten'!B:B,A2612,'AV-Bewegungsdaten'!D:D),3)</f>
        <v>0</v>
      </c>
      <c r="Q2612" s="259">
        <f>ROUND(SUMIF('AV-Bewegungsdaten'!B:B,$A2612,'AV-Bewegungsdaten'!E:E),5)</f>
        <v>0</v>
      </c>
      <c r="S2612" s="444"/>
      <c r="T2612" s="444"/>
      <c r="U2612" s="261">
        <f>ROUND(SUMIF('DV-Bewegungsdaten'!B:B,A2612,'DV-Bewegungsdaten'!D:D),3)</f>
        <v>0</v>
      </c>
      <c r="V2612" s="259">
        <f>ROUND(SUMIF('DV-Bewegungsdaten'!B:B,A2612,'DV-Bewegungsdaten'!E:E),5)</f>
        <v>0</v>
      </c>
      <c r="X2612" s="444"/>
      <c r="Y2612" s="444"/>
      <c r="AK2612" s="305"/>
    </row>
    <row r="2613" spans="1:37" ht="15" customHeight="1" x14ac:dyDescent="0.25">
      <c r="A2613" s="103" t="s">
        <v>4442</v>
      </c>
      <c r="B2613" s="101" t="s">
        <v>2068</v>
      </c>
      <c r="C2613" s="101" t="s">
        <v>3994</v>
      </c>
      <c r="D2613" s="101" t="s">
        <v>4188</v>
      </c>
      <c r="E2613" s="101" t="s">
        <v>4040</v>
      </c>
      <c r="F2613" s="102">
        <v>28.58</v>
      </c>
      <c r="G2613" s="102">
        <v>28.779999999999998</v>
      </c>
      <c r="H2613" s="102">
        <v>22.86</v>
      </c>
      <c r="I2613" s="102"/>
      <c r="J2613" s="445"/>
      <c r="K2613" s="258">
        <f>ROUND(SUMIF('VGT-Bewegungsdaten'!B:B,A2613,'VGT-Bewegungsdaten'!D:D),3)</f>
        <v>0</v>
      </c>
      <c r="L2613" s="259">
        <f>ROUND(SUMIF('VGT-Bewegungsdaten'!B:B,$A2613,'VGT-Bewegungsdaten'!E:E),5)</f>
        <v>0</v>
      </c>
      <c r="N2613" s="298" t="s">
        <v>4918</v>
      </c>
      <c r="O2613" s="298" t="s">
        <v>4925</v>
      </c>
      <c r="P2613" s="261">
        <f>ROUND(SUMIF('AV-Bewegungsdaten'!B:B,A2613,'AV-Bewegungsdaten'!D:D),3)</f>
        <v>0</v>
      </c>
      <c r="Q2613" s="259">
        <f>ROUND(SUMIF('AV-Bewegungsdaten'!B:B,$A2613,'AV-Bewegungsdaten'!E:E),5)</f>
        <v>0</v>
      </c>
      <c r="S2613" s="444"/>
      <c r="T2613" s="444"/>
      <c r="U2613" s="261">
        <f>ROUND(SUMIF('DV-Bewegungsdaten'!B:B,A2613,'DV-Bewegungsdaten'!D:D),3)</f>
        <v>0</v>
      </c>
      <c r="V2613" s="259">
        <f>ROUND(SUMIF('DV-Bewegungsdaten'!B:B,A2613,'DV-Bewegungsdaten'!E:E),5)</f>
        <v>0</v>
      </c>
      <c r="X2613" s="444"/>
      <c r="Y2613" s="444"/>
      <c r="AK2613" s="305"/>
    </row>
    <row r="2614" spans="1:37" ht="15" customHeight="1" x14ac:dyDescent="0.25">
      <c r="A2614" s="103" t="s">
        <v>2190</v>
      </c>
      <c r="B2614" s="101" t="s">
        <v>2068</v>
      </c>
      <c r="C2614" s="101" t="s">
        <v>3994</v>
      </c>
      <c r="D2614" s="101" t="s">
        <v>1926</v>
      </c>
      <c r="E2614" s="101" t="s">
        <v>2443</v>
      </c>
      <c r="F2614" s="102">
        <v>22.67</v>
      </c>
      <c r="G2614" s="102">
        <v>22.87</v>
      </c>
      <c r="H2614" s="102">
        <v>18.14</v>
      </c>
      <c r="I2614" s="102"/>
      <c r="J2614" s="445"/>
      <c r="K2614" s="258">
        <f>ROUND(SUMIF('VGT-Bewegungsdaten'!B:B,A2614,'VGT-Bewegungsdaten'!D:D),3)</f>
        <v>0</v>
      </c>
      <c r="L2614" s="259">
        <f>ROUND(SUMIF('VGT-Bewegungsdaten'!B:B,$A2614,'VGT-Bewegungsdaten'!E:E),5)</f>
        <v>0</v>
      </c>
      <c r="N2614" s="298" t="s">
        <v>4918</v>
      </c>
      <c r="O2614" s="298" t="s">
        <v>4925</v>
      </c>
      <c r="P2614" s="261">
        <f>ROUND(SUMIF('AV-Bewegungsdaten'!B:B,A2614,'AV-Bewegungsdaten'!D:D),3)</f>
        <v>0</v>
      </c>
      <c r="Q2614" s="259">
        <f>ROUND(SUMIF('AV-Bewegungsdaten'!B:B,$A2614,'AV-Bewegungsdaten'!E:E),5)</f>
        <v>0</v>
      </c>
      <c r="S2614" s="444"/>
      <c r="T2614" s="444"/>
      <c r="U2614" s="261">
        <f>ROUND(SUMIF('DV-Bewegungsdaten'!B:B,A2614,'DV-Bewegungsdaten'!D:D),3)</f>
        <v>0</v>
      </c>
      <c r="V2614" s="259">
        <f>ROUND(SUMIF('DV-Bewegungsdaten'!B:B,A2614,'DV-Bewegungsdaten'!E:E),5)</f>
        <v>0</v>
      </c>
      <c r="X2614" s="444"/>
      <c r="Y2614" s="444"/>
      <c r="AK2614" s="305"/>
    </row>
    <row r="2615" spans="1:37" ht="15" customHeight="1" x14ac:dyDescent="0.25">
      <c r="A2615" s="103" t="s">
        <v>2191</v>
      </c>
      <c r="B2615" s="101" t="s">
        <v>2068</v>
      </c>
      <c r="C2615" s="101" t="s">
        <v>3994</v>
      </c>
      <c r="D2615" s="101" t="s">
        <v>1928</v>
      </c>
      <c r="E2615" s="101" t="s">
        <v>2446</v>
      </c>
      <c r="F2615" s="102">
        <v>24.67</v>
      </c>
      <c r="G2615" s="102">
        <v>24.87</v>
      </c>
      <c r="H2615" s="102">
        <v>19.739999999999998</v>
      </c>
      <c r="I2615" s="102"/>
      <c r="J2615" s="445"/>
      <c r="K2615" s="258">
        <f>ROUND(SUMIF('VGT-Bewegungsdaten'!B:B,A2615,'VGT-Bewegungsdaten'!D:D),3)</f>
        <v>0</v>
      </c>
      <c r="L2615" s="259">
        <f>ROUND(SUMIF('VGT-Bewegungsdaten'!B:B,$A2615,'VGT-Bewegungsdaten'!E:E),5)</f>
        <v>0</v>
      </c>
      <c r="N2615" s="298" t="s">
        <v>4918</v>
      </c>
      <c r="O2615" s="298" t="s">
        <v>4925</v>
      </c>
      <c r="P2615" s="261">
        <f>ROUND(SUMIF('AV-Bewegungsdaten'!B:B,A2615,'AV-Bewegungsdaten'!D:D),3)</f>
        <v>0</v>
      </c>
      <c r="Q2615" s="259">
        <f>ROUND(SUMIF('AV-Bewegungsdaten'!B:B,$A2615,'AV-Bewegungsdaten'!E:E),5)</f>
        <v>0</v>
      </c>
      <c r="S2615" s="444"/>
      <c r="T2615" s="444"/>
      <c r="U2615" s="261">
        <f>ROUND(SUMIF('DV-Bewegungsdaten'!B:B,A2615,'DV-Bewegungsdaten'!D:D),3)</f>
        <v>0</v>
      </c>
      <c r="V2615" s="259">
        <f>ROUND(SUMIF('DV-Bewegungsdaten'!B:B,A2615,'DV-Bewegungsdaten'!E:E),5)</f>
        <v>0</v>
      </c>
      <c r="X2615" s="444"/>
      <c r="Y2615" s="444"/>
      <c r="AK2615" s="305"/>
    </row>
    <row r="2616" spans="1:37" ht="15" customHeight="1" x14ac:dyDescent="0.25">
      <c r="A2616" s="103" t="s">
        <v>2192</v>
      </c>
      <c r="B2616" s="101" t="s">
        <v>2068</v>
      </c>
      <c r="C2616" s="101" t="s">
        <v>3994</v>
      </c>
      <c r="D2616" s="101" t="s">
        <v>1930</v>
      </c>
      <c r="E2616" s="101" t="s">
        <v>1533</v>
      </c>
      <c r="F2616" s="102">
        <v>25.67</v>
      </c>
      <c r="G2616" s="102">
        <v>25.87</v>
      </c>
      <c r="H2616" s="102">
        <v>20.54</v>
      </c>
      <c r="I2616" s="102"/>
      <c r="J2616" s="445"/>
      <c r="K2616" s="258">
        <f>ROUND(SUMIF('VGT-Bewegungsdaten'!B:B,A2616,'VGT-Bewegungsdaten'!D:D),3)</f>
        <v>0</v>
      </c>
      <c r="L2616" s="259">
        <f>ROUND(SUMIF('VGT-Bewegungsdaten'!B:B,$A2616,'VGT-Bewegungsdaten'!E:E),5)</f>
        <v>0</v>
      </c>
      <c r="N2616" s="298" t="s">
        <v>4918</v>
      </c>
      <c r="O2616" s="298" t="s">
        <v>4925</v>
      </c>
      <c r="P2616" s="261">
        <f>ROUND(SUMIF('AV-Bewegungsdaten'!B:B,A2616,'AV-Bewegungsdaten'!D:D),3)</f>
        <v>0</v>
      </c>
      <c r="Q2616" s="259">
        <f>ROUND(SUMIF('AV-Bewegungsdaten'!B:B,$A2616,'AV-Bewegungsdaten'!E:E),5)</f>
        <v>0</v>
      </c>
      <c r="S2616" s="444"/>
      <c r="T2616" s="444"/>
      <c r="U2616" s="261">
        <f>ROUND(SUMIF('DV-Bewegungsdaten'!B:B,A2616,'DV-Bewegungsdaten'!D:D),3)</f>
        <v>0</v>
      </c>
      <c r="V2616" s="259">
        <f>ROUND(SUMIF('DV-Bewegungsdaten'!B:B,A2616,'DV-Bewegungsdaten'!E:E),5)</f>
        <v>0</v>
      </c>
      <c r="X2616" s="444"/>
      <c r="Y2616" s="444"/>
      <c r="AK2616" s="305"/>
    </row>
    <row r="2617" spans="1:37" ht="15" customHeight="1" x14ac:dyDescent="0.25">
      <c r="A2617" s="103" t="s">
        <v>2193</v>
      </c>
      <c r="B2617" s="101" t="s">
        <v>2068</v>
      </c>
      <c r="C2617" s="101" t="s">
        <v>3994</v>
      </c>
      <c r="D2617" s="101" t="s">
        <v>1932</v>
      </c>
      <c r="E2617" s="101" t="s">
        <v>1536</v>
      </c>
      <c r="F2617" s="102">
        <v>25.67</v>
      </c>
      <c r="G2617" s="102">
        <v>25.87</v>
      </c>
      <c r="H2617" s="102">
        <v>20.54</v>
      </c>
      <c r="I2617" s="102"/>
      <c r="J2617" s="445"/>
      <c r="K2617" s="258">
        <f>ROUND(SUMIF('VGT-Bewegungsdaten'!B:B,A2617,'VGT-Bewegungsdaten'!D:D),3)</f>
        <v>0</v>
      </c>
      <c r="L2617" s="259">
        <f>ROUND(SUMIF('VGT-Bewegungsdaten'!B:B,$A2617,'VGT-Bewegungsdaten'!E:E),5)</f>
        <v>0</v>
      </c>
      <c r="N2617" s="298" t="s">
        <v>4918</v>
      </c>
      <c r="O2617" s="298" t="s">
        <v>4925</v>
      </c>
      <c r="P2617" s="261">
        <f>ROUND(SUMIF('AV-Bewegungsdaten'!B:B,A2617,'AV-Bewegungsdaten'!D:D),3)</f>
        <v>0</v>
      </c>
      <c r="Q2617" s="259">
        <f>ROUND(SUMIF('AV-Bewegungsdaten'!B:B,$A2617,'AV-Bewegungsdaten'!E:E),5)</f>
        <v>0</v>
      </c>
      <c r="S2617" s="444"/>
      <c r="T2617" s="444"/>
      <c r="U2617" s="261">
        <f>ROUND(SUMIF('DV-Bewegungsdaten'!B:B,A2617,'DV-Bewegungsdaten'!D:D),3)</f>
        <v>0</v>
      </c>
      <c r="V2617" s="259">
        <f>ROUND(SUMIF('DV-Bewegungsdaten'!B:B,A2617,'DV-Bewegungsdaten'!E:E),5)</f>
        <v>0</v>
      </c>
      <c r="X2617" s="444"/>
      <c r="Y2617" s="444"/>
      <c r="AK2617" s="305"/>
    </row>
    <row r="2618" spans="1:37" ht="15" customHeight="1" x14ac:dyDescent="0.25">
      <c r="A2618" s="103" t="s">
        <v>2936</v>
      </c>
      <c r="B2618" s="101" t="s">
        <v>2068</v>
      </c>
      <c r="C2618" s="101" t="s">
        <v>3994</v>
      </c>
      <c r="D2618" s="101" t="s">
        <v>2685</v>
      </c>
      <c r="E2618" s="101" t="s">
        <v>2536</v>
      </c>
      <c r="F2618" s="102">
        <v>25.64</v>
      </c>
      <c r="G2618" s="102">
        <v>25.84</v>
      </c>
      <c r="H2618" s="102">
        <v>20.51</v>
      </c>
      <c r="I2618" s="102"/>
      <c r="J2618" s="445"/>
      <c r="K2618" s="258">
        <f>ROUND(SUMIF('VGT-Bewegungsdaten'!B:B,A2618,'VGT-Bewegungsdaten'!D:D),3)</f>
        <v>0</v>
      </c>
      <c r="L2618" s="259">
        <f>ROUND(SUMIF('VGT-Bewegungsdaten'!B:B,$A2618,'VGT-Bewegungsdaten'!E:E),5)</f>
        <v>0</v>
      </c>
      <c r="N2618" s="298" t="s">
        <v>4918</v>
      </c>
      <c r="O2618" s="298" t="s">
        <v>4925</v>
      </c>
      <c r="P2618" s="261">
        <f>ROUND(SUMIF('AV-Bewegungsdaten'!B:B,A2618,'AV-Bewegungsdaten'!D:D),3)</f>
        <v>0</v>
      </c>
      <c r="Q2618" s="259">
        <f>ROUND(SUMIF('AV-Bewegungsdaten'!B:B,$A2618,'AV-Bewegungsdaten'!E:E),5)</f>
        <v>0</v>
      </c>
      <c r="S2618" s="444"/>
      <c r="T2618" s="444"/>
      <c r="U2618" s="261">
        <f>ROUND(SUMIF('DV-Bewegungsdaten'!B:B,A2618,'DV-Bewegungsdaten'!D:D),3)</f>
        <v>0</v>
      </c>
      <c r="V2618" s="259">
        <f>ROUND(SUMIF('DV-Bewegungsdaten'!B:B,A2618,'DV-Bewegungsdaten'!E:E),5)</f>
        <v>0</v>
      </c>
      <c r="X2618" s="444"/>
      <c r="Y2618" s="444"/>
      <c r="AK2618" s="305"/>
    </row>
    <row r="2619" spans="1:37" ht="15" customHeight="1" x14ac:dyDescent="0.25">
      <c r="A2619" s="103" t="s">
        <v>3679</v>
      </c>
      <c r="B2619" s="101" t="s">
        <v>2068</v>
      </c>
      <c r="C2619" s="101" t="s">
        <v>3994</v>
      </c>
      <c r="D2619" s="101" t="s">
        <v>3428</v>
      </c>
      <c r="E2619" s="101" t="s">
        <v>3279</v>
      </c>
      <c r="F2619" s="102">
        <v>25.61</v>
      </c>
      <c r="G2619" s="102">
        <v>25.81</v>
      </c>
      <c r="H2619" s="102">
        <v>20.49</v>
      </c>
      <c r="I2619" s="102"/>
      <c r="J2619" s="445"/>
      <c r="K2619" s="258">
        <f>ROUND(SUMIF('VGT-Bewegungsdaten'!B:B,A2619,'VGT-Bewegungsdaten'!D:D),3)</f>
        <v>0</v>
      </c>
      <c r="L2619" s="259">
        <f>ROUND(SUMIF('VGT-Bewegungsdaten'!B:B,$A2619,'VGT-Bewegungsdaten'!E:E),5)</f>
        <v>0</v>
      </c>
      <c r="N2619" s="298" t="s">
        <v>4918</v>
      </c>
      <c r="O2619" s="298" t="s">
        <v>4925</v>
      </c>
      <c r="P2619" s="261">
        <f>ROUND(SUMIF('AV-Bewegungsdaten'!B:B,A2619,'AV-Bewegungsdaten'!D:D),3)</f>
        <v>0</v>
      </c>
      <c r="Q2619" s="259">
        <f>ROUND(SUMIF('AV-Bewegungsdaten'!B:B,$A2619,'AV-Bewegungsdaten'!E:E),5)</f>
        <v>0</v>
      </c>
      <c r="S2619" s="444"/>
      <c r="T2619" s="444"/>
      <c r="U2619" s="261">
        <f>ROUND(SUMIF('DV-Bewegungsdaten'!B:B,A2619,'DV-Bewegungsdaten'!D:D),3)</f>
        <v>0</v>
      </c>
      <c r="V2619" s="259">
        <f>ROUND(SUMIF('DV-Bewegungsdaten'!B:B,A2619,'DV-Bewegungsdaten'!E:E),5)</f>
        <v>0</v>
      </c>
      <c r="X2619" s="444"/>
      <c r="Y2619" s="444"/>
      <c r="AK2619" s="305"/>
    </row>
    <row r="2620" spans="1:37" ht="15" customHeight="1" x14ac:dyDescent="0.25">
      <c r="A2620" s="103" t="s">
        <v>4443</v>
      </c>
      <c r="B2620" s="101" t="s">
        <v>2068</v>
      </c>
      <c r="C2620" s="101" t="s">
        <v>3994</v>
      </c>
      <c r="D2620" s="101" t="s">
        <v>4190</v>
      </c>
      <c r="E2620" s="101" t="s">
        <v>4040</v>
      </c>
      <c r="F2620" s="102">
        <v>25.58</v>
      </c>
      <c r="G2620" s="102">
        <v>25.779999999999998</v>
      </c>
      <c r="H2620" s="102">
        <v>20.46</v>
      </c>
      <c r="I2620" s="102"/>
      <c r="J2620" s="445"/>
      <c r="K2620" s="258">
        <f>ROUND(SUMIF('VGT-Bewegungsdaten'!B:B,A2620,'VGT-Bewegungsdaten'!D:D),3)</f>
        <v>0</v>
      </c>
      <c r="L2620" s="259">
        <f>ROUND(SUMIF('VGT-Bewegungsdaten'!B:B,$A2620,'VGT-Bewegungsdaten'!E:E),5)</f>
        <v>0</v>
      </c>
      <c r="N2620" s="298" t="s">
        <v>4918</v>
      </c>
      <c r="O2620" s="298" t="s">
        <v>4925</v>
      </c>
      <c r="P2620" s="261">
        <f>ROUND(SUMIF('AV-Bewegungsdaten'!B:B,A2620,'AV-Bewegungsdaten'!D:D),3)</f>
        <v>0</v>
      </c>
      <c r="Q2620" s="259">
        <f>ROUND(SUMIF('AV-Bewegungsdaten'!B:B,$A2620,'AV-Bewegungsdaten'!E:E),5)</f>
        <v>0</v>
      </c>
      <c r="S2620" s="444"/>
      <c r="T2620" s="444"/>
      <c r="U2620" s="261">
        <f>ROUND(SUMIF('DV-Bewegungsdaten'!B:B,A2620,'DV-Bewegungsdaten'!D:D),3)</f>
        <v>0</v>
      </c>
      <c r="V2620" s="259">
        <f>ROUND(SUMIF('DV-Bewegungsdaten'!B:B,A2620,'DV-Bewegungsdaten'!E:E),5)</f>
        <v>0</v>
      </c>
      <c r="X2620" s="444"/>
      <c r="Y2620" s="444"/>
      <c r="AK2620" s="305"/>
    </row>
    <row r="2621" spans="1:37" ht="15" customHeight="1" x14ac:dyDescent="0.25">
      <c r="A2621" s="103" t="s">
        <v>2194</v>
      </c>
      <c r="B2621" s="101" t="s">
        <v>2068</v>
      </c>
      <c r="C2621" s="101" t="s">
        <v>3994</v>
      </c>
      <c r="D2621" s="101" t="s">
        <v>1934</v>
      </c>
      <c r="E2621" s="101" t="s">
        <v>2443</v>
      </c>
      <c r="F2621" s="102">
        <v>23.67</v>
      </c>
      <c r="G2621" s="102">
        <v>23.87</v>
      </c>
      <c r="H2621" s="102">
        <v>18.940000000000001</v>
      </c>
      <c r="I2621" s="102"/>
      <c r="J2621" s="445"/>
      <c r="K2621" s="258">
        <f>ROUND(SUMIF('VGT-Bewegungsdaten'!B:B,A2621,'VGT-Bewegungsdaten'!D:D),3)</f>
        <v>0</v>
      </c>
      <c r="L2621" s="259">
        <f>ROUND(SUMIF('VGT-Bewegungsdaten'!B:B,$A2621,'VGT-Bewegungsdaten'!E:E),5)</f>
        <v>0</v>
      </c>
      <c r="N2621" s="298" t="s">
        <v>4918</v>
      </c>
      <c r="O2621" s="298" t="s">
        <v>4925</v>
      </c>
      <c r="P2621" s="261">
        <f>ROUND(SUMIF('AV-Bewegungsdaten'!B:B,A2621,'AV-Bewegungsdaten'!D:D),3)</f>
        <v>0</v>
      </c>
      <c r="Q2621" s="259">
        <f>ROUND(SUMIF('AV-Bewegungsdaten'!B:B,$A2621,'AV-Bewegungsdaten'!E:E),5)</f>
        <v>0</v>
      </c>
      <c r="S2621" s="444"/>
      <c r="T2621" s="444"/>
      <c r="U2621" s="261">
        <f>ROUND(SUMIF('DV-Bewegungsdaten'!B:B,A2621,'DV-Bewegungsdaten'!D:D),3)</f>
        <v>0</v>
      </c>
      <c r="V2621" s="259">
        <f>ROUND(SUMIF('DV-Bewegungsdaten'!B:B,A2621,'DV-Bewegungsdaten'!E:E),5)</f>
        <v>0</v>
      </c>
      <c r="X2621" s="444"/>
      <c r="Y2621" s="444"/>
      <c r="AK2621" s="305"/>
    </row>
    <row r="2622" spans="1:37" ht="15" customHeight="1" x14ac:dyDescent="0.25">
      <c r="A2622" s="103" t="s">
        <v>2195</v>
      </c>
      <c r="B2622" s="101" t="s">
        <v>2068</v>
      </c>
      <c r="C2622" s="101" t="s">
        <v>3994</v>
      </c>
      <c r="D2622" s="101" t="s">
        <v>1936</v>
      </c>
      <c r="E2622" s="101" t="s">
        <v>2446</v>
      </c>
      <c r="F2622" s="102">
        <v>25.67</v>
      </c>
      <c r="G2622" s="102">
        <v>25.87</v>
      </c>
      <c r="H2622" s="102">
        <v>20.54</v>
      </c>
      <c r="I2622" s="102"/>
      <c r="J2622" s="445"/>
      <c r="K2622" s="258">
        <f>ROUND(SUMIF('VGT-Bewegungsdaten'!B:B,A2622,'VGT-Bewegungsdaten'!D:D),3)</f>
        <v>0</v>
      </c>
      <c r="L2622" s="259">
        <f>ROUND(SUMIF('VGT-Bewegungsdaten'!B:B,$A2622,'VGT-Bewegungsdaten'!E:E),5)</f>
        <v>0</v>
      </c>
      <c r="N2622" s="298" t="s">
        <v>4918</v>
      </c>
      <c r="O2622" s="298" t="s">
        <v>4925</v>
      </c>
      <c r="P2622" s="261">
        <f>ROUND(SUMIF('AV-Bewegungsdaten'!B:B,A2622,'AV-Bewegungsdaten'!D:D),3)</f>
        <v>0</v>
      </c>
      <c r="Q2622" s="259">
        <f>ROUND(SUMIF('AV-Bewegungsdaten'!B:B,$A2622,'AV-Bewegungsdaten'!E:E),5)</f>
        <v>0</v>
      </c>
      <c r="S2622" s="444"/>
      <c r="T2622" s="444"/>
      <c r="U2622" s="261">
        <f>ROUND(SUMIF('DV-Bewegungsdaten'!B:B,A2622,'DV-Bewegungsdaten'!D:D),3)</f>
        <v>0</v>
      </c>
      <c r="V2622" s="259">
        <f>ROUND(SUMIF('DV-Bewegungsdaten'!B:B,A2622,'DV-Bewegungsdaten'!E:E),5)</f>
        <v>0</v>
      </c>
      <c r="X2622" s="444"/>
      <c r="Y2622" s="444"/>
      <c r="AK2622" s="305"/>
    </row>
    <row r="2623" spans="1:37" ht="15" customHeight="1" x14ac:dyDescent="0.25">
      <c r="A2623" s="103" t="s">
        <v>2196</v>
      </c>
      <c r="B2623" s="101" t="s">
        <v>2068</v>
      </c>
      <c r="C2623" s="101" t="s">
        <v>3994</v>
      </c>
      <c r="D2623" s="101" t="s">
        <v>1938</v>
      </c>
      <c r="E2623" s="101" t="s">
        <v>1533</v>
      </c>
      <c r="F2623" s="102">
        <v>26.67</v>
      </c>
      <c r="G2623" s="102">
        <v>26.87</v>
      </c>
      <c r="H2623" s="102">
        <v>21.34</v>
      </c>
      <c r="I2623" s="102"/>
      <c r="J2623" s="445"/>
      <c r="K2623" s="258">
        <f>ROUND(SUMIF('VGT-Bewegungsdaten'!B:B,A2623,'VGT-Bewegungsdaten'!D:D),3)</f>
        <v>0</v>
      </c>
      <c r="L2623" s="259">
        <f>ROUND(SUMIF('VGT-Bewegungsdaten'!B:B,$A2623,'VGT-Bewegungsdaten'!E:E),5)</f>
        <v>0</v>
      </c>
      <c r="N2623" s="298" t="s">
        <v>4918</v>
      </c>
      <c r="O2623" s="298" t="s">
        <v>4925</v>
      </c>
      <c r="P2623" s="261">
        <f>ROUND(SUMIF('AV-Bewegungsdaten'!B:B,A2623,'AV-Bewegungsdaten'!D:D),3)</f>
        <v>0</v>
      </c>
      <c r="Q2623" s="259">
        <f>ROUND(SUMIF('AV-Bewegungsdaten'!B:B,$A2623,'AV-Bewegungsdaten'!E:E),5)</f>
        <v>0</v>
      </c>
      <c r="S2623" s="444"/>
      <c r="T2623" s="444"/>
      <c r="U2623" s="261">
        <f>ROUND(SUMIF('DV-Bewegungsdaten'!B:B,A2623,'DV-Bewegungsdaten'!D:D),3)</f>
        <v>0</v>
      </c>
      <c r="V2623" s="259">
        <f>ROUND(SUMIF('DV-Bewegungsdaten'!B:B,A2623,'DV-Bewegungsdaten'!E:E),5)</f>
        <v>0</v>
      </c>
      <c r="X2623" s="444"/>
      <c r="Y2623" s="444"/>
      <c r="AK2623" s="305"/>
    </row>
    <row r="2624" spans="1:37" ht="15" customHeight="1" x14ac:dyDescent="0.25">
      <c r="A2624" s="103" t="s">
        <v>2197</v>
      </c>
      <c r="B2624" s="101" t="s">
        <v>2068</v>
      </c>
      <c r="C2624" s="101" t="s">
        <v>3994</v>
      </c>
      <c r="D2624" s="101" t="s">
        <v>1940</v>
      </c>
      <c r="E2624" s="101" t="s">
        <v>1536</v>
      </c>
      <c r="F2624" s="102">
        <v>26.67</v>
      </c>
      <c r="G2624" s="102">
        <v>26.87</v>
      </c>
      <c r="H2624" s="102">
        <v>21.34</v>
      </c>
      <c r="I2624" s="102"/>
      <c r="J2624" s="445"/>
      <c r="K2624" s="258">
        <f>ROUND(SUMIF('VGT-Bewegungsdaten'!B:B,A2624,'VGT-Bewegungsdaten'!D:D),3)</f>
        <v>0</v>
      </c>
      <c r="L2624" s="259">
        <f>ROUND(SUMIF('VGT-Bewegungsdaten'!B:B,$A2624,'VGT-Bewegungsdaten'!E:E),5)</f>
        <v>0</v>
      </c>
      <c r="N2624" s="298" t="s">
        <v>4918</v>
      </c>
      <c r="O2624" s="298" t="s">
        <v>4925</v>
      </c>
      <c r="P2624" s="261">
        <f>ROUND(SUMIF('AV-Bewegungsdaten'!B:B,A2624,'AV-Bewegungsdaten'!D:D),3)</f>
        <v>0</v>
      </c>
      <c r="Q2624" s="259">
        <f>ROUND(SUMIF('AV-Bewegungsdaten'!B:B,$A2624,'AV-Bewegungsdaten'!E:E),5)</f>
        <v>0</v>
      </c>
      <c r="S2624" s="444"/>
      <c r="T2624" s="444"/>
      <c r="U2624" s="261">
        <f>ROUND(SUMIF('DV-Bewegungsdaten'!B:B,A2624,'DV-Bewegungsdaten'!D:D),3)</f>
        <v>0</v>
      </c>
      <c r="V2624" s="259">
        <f>ROUND(SUMIF('DV-Bewegungsdaten'!B:B,A2624,'DV-Bewegungsdaten'!E:E),5)</f>
        <v>0</v>
      </c>
      <c r="X2624" s="444"/>
      <c r="Y2624" s="444"/>
      <c r="AK2624" s="305"/>
    </row>
    <row r="2625" spans="1:37" ht="15" customHeight="1" x14ac:dyDescent="0.25">
      <c r="A2625" s="103" t="s">
        <v>2937</v>
      </c>
      <c r="B2625" s="101" t="s">
        <v>2068</v>
      </c>
      <c r="C2625" s="101" t="s">
        <v>3994</v>
      </c>
      <c r="D2625" s="101" t="s">
        <v>2687</v>
      </c>
      <c r="E2625" s="101" t="s">
        <v>2536</v>
      </c>
      <c r="F2625" s="102">
        <v>26.64</v>
      </c>
      <c r="G2625" s="102">
        <v>26.84</v>
      </c>
      <c r="H2625" s="102">
        <v>21.31</v>
      </c>
      <c r="I2625" s="102"/>
      <c r="J2625" s="445"/>
      <c r="K2625" s="258">
        <f>ROUND(SUMIF('VGT-Bewegungsdaten'!B:B,A2625,'VGT-Bewegungsdaten'!D:D),3)</f>
        <v>0</v>
      </c>
      <c r="L2625" s="259">
        <f>ROUND(SUMIF('VGT-Bewegungsdaten'!B:B,$A2625,'VGT-Bewegungsdaten'!E:E),5)</f>
        <v>0</v>
      </c>
      <c r="N2625" s="298" t="s">
        <v>4918</v>
      </c>
      <c r="O2625" s="298" t="s">
        <v>4925</v>
      </c>
      <c r="P2625" s="261">
        <f>ROUND(SUMIF('AV-Bewegungsdaten'!B:B,A2625,'AV-Bewegungsdaten'!D:D),3)</f>
        <v>0</v>
      </c>
      <c r="Q2625" s="259">
        <f>ROUND(SUMIF('AV-Bewegungsdaten'!B:B,$A2625,'AV-Bewegungsdaten'!E:E),5)</f>
        <v>0</v>
      </c>
      <c r="S2625" s="444"/>
      <c r="T2625" s="444"/>
      <c r="U2625" s="261">
        <f>ROUND(SUMIF('DV-Bewegungsdaten'!B:B,A2625,'DV-Bewegungsdaten'!D:D),3)</f>
        <v>0</v>
      </c>
      <c r="V2625" s="259">
        <f>ROUND(SUMIF('DV-Bewegungsdaten'!B:B,A2625,'DV-Bewegungsdaten'!E:E),5)</f>
        <v>0</v>
      </c>
      <c r="X2625" s="444"/>
      <c r="Y2625" s="444"/>
      <c r="AK2625" s="305"/>
    </row>
    <row r="2626" spans="1:37" ht="15" customHeight="1" x14ac:dyDescent="0.25">
      <c r="A2626" s="103" t="s">
        <v>3680</v>
      </c>
      <c r="B2626" s="101" t="s">
        <v>2068</v>
      </c>
      <c r="C2626" s="101" t="s">
        <v>3994</v>
      </c>
      <c r="D2626" s="101" t="s">
        <v>3430</v>
      </c>
      <c r="E2626" s="101" t="s">
        <v>3279</v>
      </c>
      <c r="F2626" s="102">
        <v>26.61</v>
      </c>
      <c r="G2626" s="102">
        <v>26.81</v>
      </c>
      <c r="H2626" s="102">
        <v>21.29</v>
      </c>
      <c r="I2626" s="102"/>
      <c r="J2626" s="445"/>
      <c r="K2626" s="258">
        <f>ROUND(SUMIF('VGT-Bewegungsdaten'!B:B,A2626,'VGT-Bewegungsdaten'!D:D),3)</f>
        <v>0</v>
      </c>
      <c r="L2626" s="259">
        <f>ROUND(SUMIF('VGT-Bewegungsdaten'!B:B,$A2626,'VGT-Bewegungsdaten'!E:E),5)</f>
        <v>0</v>
      </c>
      <c r="N2626" s="298" t="s">
        <v>4918</v>
      </c>
      <c r="O2626" s="298" t="s">
        <v>4925</v>
      </c>
      <c r="P2626" s="261">
        <f>ROUND(SUMIF('AV-Bewegungsdaten'!B:B,A2626,'AV-Bewegungsdaten'!D:D),3)</f>
        <v>0</v>
      </c>
      <c r="Q2626" s="259">
        <f>ROUND(SUMIF('AV-Bewegungsdaten'!B:B,$A2626,'AV-Bewegungsdaten'!E:E),5)</f>
        <v>0</v>
      </c>
      <c r="S2626" s="444"/>
      <c r="T2626" s="444"/>
      <c r="U2626" s="261">
        <f>ROUND(SUMIF('DV-Bewegungsdaten'!B:B,A2626,'DV-Bewegungsdaten'!D:D),3)</f>
        <v>0</v>
      </c>
      <c r="V2626" s="259">
        <f>ROUND(SUMIF('DV-Bewegungsdaten'!B:B,A2626,'DV-Bewegungsdaten'!E:E),5)</f>
        <v>0</v>
      </c>
      <c r="X2626" s="444"/>
      <c r="Y2626" s="444"/>
      <c r="AK2626" s="305"/>
    </row>
    <row r="2627" spans="1:37" ht="15" customHeight="1" x14ac:dyDescent="0.25">
      <c r="A2627" s="103" t="s">
        <v>4444</v>
      </c>
      <c r="B2627" s="101" t="s">
        <v>2068</v>
      </c>
      <c r="C2627" s="101" t="s">
        <v>3994</v>
      </c>
      <c r="D2627" s="101" t="s">
        <v>4192</v>
      </c>
      <c r="E2627" s="101" t="s">
        <v>4040</v>
      </c>
      <c r="F2627" s="102">
        <v>26.58</v>
      </c>
      <c r="G2627" s="102">
        <v>26.779999999999998</v>
      </c>
      <c r="H2627" s="102">
        <v>21.26</v>
      </c>
      <c r="I2627" s="102"/>
      <c r="J2627" s="445"/>
      <c r="K2627" s="258">
        <f>ROUND(SUMIF('VGT-Bewegungsdaten'!B:B,A2627,'VGT-Bewegungsdaten'!D:D),3)</f>
        <v>0</v>
      </c>
      <c r="L2627" s="259">
        <f>ROUND(SUMIF('VGT-Bewegungsdaten'!B:B,$A2627,'VGT-Bewegungsdaten'!E:E),5)</f>
        <v>0</v>
      </c>
      <c r="N2627" s="298" t="s">
        <v>4918</v>
      </c>
      <c r="O2627" s="298" t="s">
        <v>4925</v>
      </c>
      <c r="P2627" s="261">
        <f>ROUND(SUMIF('AV-Bewegungsdaten'!B:B,A2627,'AV-Bewegungsdaten'!D:D),3)</f>
        <v>0</v>
      </c>
      <c r="Q2627" s="259">
        <f>ROUND(SUMIF('AV-Bewegungsdaten'!B:B,$A2627,'AV-Bewegungsdaten'!E:E),5)</f>
        <v>0</v>
      </c>
      <c r="S2627" s="444"/>
      <c r="T2627" s="444"/>
      <c r="U2627" s="261">
        <f>ROUND(SUMIF('DV-Bewegungsdaten'!B:B,A2627,'DV-Bewegungsdaten'!D:D),3)</f>
        <v>0</v>
      </c>
      <c r="V2627" s="259">
        <f>ROUND(SUMIF('DV-Bewegungsdaten'!B:B,A2627,'DV-Bewegungsdaten'!E:E),5)</f>
        <v>0</v>
      </c>
      <c r="X2627" s="444"/>
      <c r="Y2627" s="444"/>
      <c r="AK2627" s="305"/>
    </row>
    <row r="2628" spans="1:37" ht="15" customHeight="1" x14ac:dyDescent="0.25">
      <c r="A2628" s="103" t="s">
        <v>2198</v>
      </c>
      <c r="B2628" s="101" t="s">
        <v>2068</v>
      </c>
      <c r="C2628" s="101" t="s">
        <v>3994</v>
      </c>
      <c r="D2628" s="101" t="s">
        <v>1942</v>
      </c>
      <c r="E2628" s="101" t="s">
        <v>2443</v>
      </c>
      <c r="F2628" s="102">
        <v>26.67</v>
      </c>
      <c r="G2628" s="102">
        <v>26.87</v>
      </c>
      <c r="H2628" s="102">
        <v>21.34</v>
      </c>
      <c r="I2628" s="102"/>
      <c r="J2628" s="445"/>
      <c r="K2628" s="258">
        <f>ROUND(SUMIF('VGT-Bewegungsdaten'!B:B,A2628,'VGT-Bewegungsdaten'!D:D),3)</f>
        <v>0</v>
      </c>
      <c r="L2628" s="259">
        <f>ROUND(SUMIF('VGT-Bewegungsdaten'!B:B,$A2628,'VGT-Bewegungsdaten'!E:E),5)</f>
        <v>0</v>
      </c>
      <c r="N2628" s="298" t="s">
        <v>4918</v>
      </c>
      <c r="O2628" s="298" t="s">
        <v>4925</v>
      </c>
      <c r="P2628" s="261">
        <f>ROUND(SUMIF('AV-Bewegungsdaten'!B:B,A2628,'AV-Bewegungsdaten'!D:D),3)</f>
        <v>0</v>
      </c>
      <c r="Q2628" s="259">
        <f>ROUND(SUMIF('AV-Bewegungsdaten'!B:B,$A2628,'AV-Bewegungsdaten'!E:E),5)</f>
        <v>0</v>
      </c>
      <c r="S2628" s="444"/>
      <c r="T2628" s="444"/>
      <c r="U2628" s="261">
        <f>ROUND(SUMIF('DV-Bewegungsdaten'!B:B,A2628,'DV-Bewegungsdaten'!D:D),3)</f>
        <v>0</v>
      </c>
      <c r="V2628" s="259">
        <f>ROUND(SUMIF('DV-Bewegungsdaten'!B:B,A2628,'DV-Bewegungsdaten'!E:E),5)</f>
        <v>0</v>
      </c>
      <c r="X2628" s="444"/>
      <c r="Y2628" s="444"/>
      <c r="AK2628" s="305"/>
    </row>
    <row r="2629" spans="1:37" ht="15" customHeight="1" x14ac:dyDescent="0.25">
      <c r="A2629" s="103" t="s">
        <v>2199</v>
      </c>
      <c r="B2629" s="101" t="s">
        <v>2068</v>
      </c>
      <c r="C2629" s="101" t="s">
        <v>3994</v>
      </c>
      <c r="D2629" s="101" t="s">
        <v>1944</v>
      </c>
      <c r="E2629" s="101" t="s">
        <v>2446</v>
      </c>
      <c r="F2629" s="102">
        <v>28.67</v>
      </c>
      <c r="G2629" s="102">
        <v>28.87</v>
      </c>
      <c r="H2629" s="102">
        <v>22.94</v>
      </c>
      <c r="I2629" s="102"/>
      <c r="J2629" s="445"/>
      <c r="K2629" s="258">
        <f>ROUND(SUMIF('VGT-Bewegungsdaten'!B:B,A2629,'VGT-Bewegungsdaten'!D:D),3)</f>
        <v>0</v>
      </c>
      <c r="L2629" s="259">
        <f>ROUND(SUMIF('VGT-Bewegungsdaten'!B:B,$A2629,'VGT-Bewegungsdaten'!E:E),5)</f>
        <v>0</v>
      </c>
      <c r="N2629" s="298" t="s">
        <v>4918</v>
      </c>
      <c r="O2629" s="298" t="s">
        <v>4925</v>
      </c>
      <c r="P2629" s="261">
        <f>ROUND(SUMIF('AV-Bewegungsdaten'!B:B,A2629,'AV-Bewegungsdaten'!D:D),3)</f>
        <v>0</v>
      </c>
      <c r="Q2629" s="259">
        <f>ROUND(SUMIF('AV-Bewegungsdaten'!B:B,$A2629,'AV-Bewegungsdaten'!E:E),5)</f>
        <v>0</v>
      </c>
      <c r="S2629" s="444"/>
      <c r="T2629" s="444"/>
      <c r="U2629" s="261">
        <f>ROUND(SUMIF('DV-Bewegungsdaten'!B:B,A2629,'DV-Bewegungsdaten'!D:D),3)</f>
        <v>0</v>
      </c>
      <c r="V2629" s="259">
        <f>ROUND(SUMIF('DV-Bewegungsdaten'!B:B,A2629,'DV-Bewegungsdaten'!E:E),5)</f>
        <v>0</v>
      </c>
      <c r="X2629" s="444"/>
      <c r="Y2629" s="444"/>
      <c r="AK2629" s="305"/>
    </row>
    <row r="2630" spans="1:37" ht="15" customHeight="1" x14ac:dyDescent="0.25">
      <c r="A2630" s="103" t="s">
        <v>2200</v>
      </c>
      <c r="B2630" s="101" t="s">
        <v>2068</v>
      </c>
      <c r="C2630" s="101" t="s">
        <v>3994</v>
      </c>
      <c r="D2630" s="101" t="s">
        <v>1946</v>
      </c>
      <c r="E2630" s="101" t="s">
        <v>1533</v>
      </c>
      <c r="F2630" s="102">
        <v>29.67</v>
      </c>
      <c r="G2630" s="102">
        <v>29.87</v>
      </c>
      <c r="H2630" s="102">
        <v>23.74</v>
      </c>
      <c r="I2630" s="102"/>
      <c r="J2630" s="445"/>
      <c r="K2630" s="258">
        <f>ROUND(SUMIF('VGT-Bewegungsdaten'!B:B,A2630,'VGT-Bewegungsdaten'!D:D),3)</f>
        <v>0</v>
      </c>
      <c r="L2630" s="259">
        <f>ROUND(SUMIF('VGT-Bewegungsdaten'!B:B,$A2630,'VGT-Bewegungsdaten'!E:E),5)</f>
        <v>0</v>
      </c>
      <c r="N2630" s="298" t="s">
        <v>4918</v>
      </c>
      <c r="O2630" s="298" t="s">
        <v>4925</v>
      </c>
      <c r="P2630" s="261">
        <f>ROUND(SUMIF('AV-Bewegungsdaten'!B:B,A2630,'AV-Bewegungsdaten'!D:D),3)</f>
        <v>0</v>
      </c>
      <c r="Q2630" s="259">
        <f>ROUND(SUMIF('AV-Bewegungsdaten'!B:B,$A2630,'AV-Bewegungsdaten'!E:E),5)</f>
        <v>0</v>
      </c>
      <c r="S2630" s="444"/>
      <c r="T2630" s="444"/>
      <c r="U2630" s="261">
        <f>ROUND(SUMIF('DV-Bewegungsdaten'!B:B,A2630,'DV-Bewegungsdaten'!D:D),3)</f>
        <v>0</v>
      </c>
      <c r="V2630" s="259">
        <f>ROUND(SUMIF('DV-Bewegungsdaten'!B:B,A2630,'DV-Bewegungsdaten'!E:E),5)</f>
        <v>0</v>
      </c>
      <c r="X2630" s="444"/>
      <c r="Y2630" s="444"/>
      <c r="AK2630" s="305"/>
    </row>
    <row r="2631" spans="1:37" ht="15" customHeight="1" x14ac:dyDescent="0.25">
      <c r="A2631" s="103" t="s">
        <v>2201</v>
      </c>
      <c r="B2631" s="101" t="s">
        <v>2068</v>
      </c>
      <c r="C2631" s="101" t="s">
        <v>3994</v>
      </c>
      <c r="D2631" s="101" t="s">
        <v>1948</v>
      </c>
      <c r="E2631" s="101" t="s">
        <v>1536</v>
      </c>
      <c r="F2631" s="102">
        <v>29.67</v>
      </c>
      <c r="G2631" s="102">
        <v>29.87</v>
      </c>
      <c r="H2631" s="102">
        <v>23.74</v>
      </c>
      <c r="I2631" s="102"/>
      <c r="J2631" s="445"/>
      <c r="K2631" s="258">
        <f>ROUND(SUMIF('VGT-Bewegungsdaten'!B:B,A2631,'VGT-Bewegungsdaten'!D:D),3)</f>
        <v>0</v>
      </c>
      <c r="L2631" s="259">
        <f>ROUND(SUMIF('VGT-Bewegungsdaten'!B:B,$A2631,'VGT-Bewegungsdaten'!E:E),5)</f>
        <v>0</v>
      </c>
      <c r="N2631" s="298" t="s">
        <v>4918</v>
      </c>
      <c r="O2631" s="298" t="s">
        <v>4925</v>
      </c>
      <c r="P2631" s="261">
        <f>ROUND(SUMIF('AV-Bewegungsdaten'!B:B,A2631,'AV-Bewegungsdaten'!D:D),3)</f>
        <v>0</v>
      </c>
      <c r="Q2631" s="259">
        <f>ROUND(SUMIF('AV-Bewegungsdaten'!B:B,$A2631,'AV-Bewegungsdaten'!E:E),5)</f>
        <v>0</v>
      </c>
      <c r="S2631" s="444"/>
      <c r="T2631" s="444"/>
      <c r="U2631" s="261">
        <f>ROUND(SUMIF('DV-Bewegungsdaten'!B:B,A2631,'DV-Bewegungsdaten'!D:D),3)</f>
        <v>0</v>
      </c>
      <c r="V2631" s="259">
        <f>ROUND(SUMIF('DV-Bewegungsdaten'!B:B,A2631,'DV-Bewegungsdaten'!E:E),5)</f>
        <v>0</v>
      </c>
      <c r="X2631" s="444"/>
      <c r="Y2631" s="444"/>
      <c r="AK2631" s="305"/>
    </row>
    <row r="2632" spans="1:37" ht="15" customHeight="1" x14ac:dyDescent="0.25">
      <c r="A2632" s="103" t="s">
        <v>2938</v>
      </c>
      <c r="B2632" s="101" t="s">
        <v>2068</v>
      </c>
      <c r="C2632" s="101" t="s">
        <v>3994</v>
      </c>
      <c r="D2632" s="101" t="s">
        <v>2689</v>
      </c>
      <c r="E2632" s="101" t="s">
        <v>2536</v>
      </c>
      <c r="F2632" s="102">
        <v>29.64</v>
      </c>
      <c r="G2632" s="102">
        <v>29.84</v>
      </c>
      <c r="H2632" s="102">
        <v>23.71</v>
      </c>
      <c r="I2632" s="102"/>
      <c r="J2632" s="445"/>
      <c r="K2632" s="258">
        <f>ROUND(SUMIF('VGT-Bewegungsdaten'!B:B,A2632,'VGT-Bewegungsdaten'!D:D),3)</f>
        <v>0</v>
      </c>
      <c r="L2632" s="259">
        <f>ROUND(SUMIF('VGT-Bewegungsdaten'!B:B,$A2632,'VGT-Bewegungsdaten'!E:E),5)</f>
        <v>0</v>
      </c>
      <c r="N2632" s="298" t="s">
        <v>4918</v>
      </c>
      <c r="O2632" s="298" t="s">
        <v>4925</v>
      </c>
      <c r="P2632" s="261">
        <f>ROUND(SUMIF('AV-Bewegungsdaten'!B:B,A2632,'AV-Bewegungsdaten'!D:D),3)</f>
        <v>0</v>
      </c>
      <c r="Q2632" s="259">
        <f>ROUND(SUMIF('AV-Bewegungsdaten'!B:B,$A2632,'AV-Bewegungsdaten'!E:E),5)</f>
        <v>0</v>
      </c>
      <c r="S2632" s="444"/>
      <c r="T2632" s="444"/>
      <c r="U2632" s="261">
        <f>ROUND(SUMIF('DV-Bewegungsdaten'!B:B,A2632,'DV-Bewegungsdaten'!D:D),3)</f>
        <v>0</v>
      </c>
      <c r="V2632" s="259">
        <f>ROUND(SUMIF('DV-Bewegungsdaten'!B:B,A2632,'DV-Bewegungsdaten'!E:E),5)</f>
        <v>0</v>
      </c>
      <c r="X2632" s="444"/>
      <c r="Y2632" s="444"/>
      <c r="AK2632" s="305"/>
    </row>
    <row r="2633" spans="1:37" ht="15" customHeight="1" x14ac:dyDescent="0.25">
      <c r="A2633" s="103" t="s">
        <v>3681</v>
      </c>
      <c r="B2633" s="101" t="s">
        <v>2068</v>
      </c>
      <c r="C2633" s="101" t="s">
        <v>3994</v>
      </c>
      <c r="D2633" s="101" t="s">
        <v>3432</v>
      </c>
      <c r="E2633" s="101" t="s">
        <v>3279</v>
      </c>
      <c r="F2633" s="102">
        <v>29.61</v>
      </c>
      <c r="G2633" s="102">
        <v>29.81</v>
      </c>
      <c r="H2633" s="102">
        <v>23.69</v>
      </c>
      <c r="I2633" s="102"/>
      <c r="J2633" s="445"/>
      <c r="K2633" s="258">
        <f>ROUND(SUMIF('VGT-Bewegungsdaten'!B:B,A2633,'VGT-Bewegungsdaten'!D:D),3)</f>
        <v>0</v>
      </c>
      <c r="L2633" s="259">
        <f>ROUND(SUMIF('VGT-Bewegungsdaten'!B:B,$A2633,'VGT-Bewegungsdaten'!E:E),5)</f>
        <v>0</v>
      </c>
      <c r="N2633" s="298" t="s">
        <v>4918</v>
      </c>
      <c r="O2633" s="298" t="s">
        <v>4925</v>
      </c>
      <c r="P2633" s="261">
        <f>ROUND(SUMIF('AV-Bewegungsdaten'!B:B,A2633,'AV-Bewegungsdaten'!D:D),3)</f>
        <v>0</v>
      </c>
      <c r="Q2633" s="259">
        <f>ROUND(SUMIF('AV-Bewegungsdaten'!B:B,$A2633,'AV-Bewegungsdaten'!E:E),5)</f>
        <v>0</v>
      </c>
      <c r="S2633" s="444"/>
      <c r="T2633" s="444"/>
      <c r="U2633" s="261">
        <f>ROUND(SUMIF('DV-Bewegungsdaten'!B:B,A2633,'DV-Bewegungsdaten'!D:D),3)</f>
        <v>0</v>
      </c>
      <c r="V2633" s="259">
        <f>ROUND(SUMIF('DV-Bewegungsdaten'!B:B,A2633,'DV-Bewegungsdaten'!E:E),5)</f>
        <v>0</v>
      </c>
      <c r="X2633" s="444"/>
      <c r="Y2633" s="444"/>
      <c r="AK2633" s="305"/>
    </row>
    <row r="2634" spans="1:37" ht="15" customHeight="1" x14ac:dyDescent="0.25">
      <c r="A2634" s="103" t="s">
        <v>4445</v>
      </c>
      <c r="B2634" s="101" t="s">
        <v>2068</v>
      </c>
      <c r="C2634" s="101" t="s">
        <v>3994</v>
      </c>
      <c r="D2634" s="101" t="s">
        <v>4194</v>
      </c>
      <c r="E2634" s="101" t="s">
        <v>4040</v>
      </c>
      <c r="F2634" s="102">
        <v>29.58</v>
      </c>
      <c r="G2634" s="102">
        <v>29.779999999999998</v>
      </c>
      <c r="H2634" s="102">
        <v>23.66</v>
      </c>
      <c r="I2634" s="102"/>
      <c r="J2634" s="445"/>
      <c r="K2634" s="258">
        <f>ROUND(SUMIF('VGT-Bewegungsdaten'!B:B,A2634,'VGT-Bewegungsdaten'!D:D),3)</f>
        <v>0</v>
      </c>
      <c r="L2634" s="259">
        <f>ROUND(SUMIF('VGT-Bewegungsdaten'!B:B,$A2634,'VGT-Bewegungsdaten'!E:E),5)</f>
        <v>0</v>
      </c>
      <c r="N2634" s="298" t="s">
        <v>4918</v>
      </c>
      <c r="O2634" s="298" t="s">
        <v>4925</v>
      </c>
      <c r="P2634" s="261">
        <f>ROUND(SUMIF('AV-Bewegungsdaten'!B:B,A2634,'AV-Bewegungsdaten'!D:D),3)</f>
        <v>0</v>
      </c>
      <c r="Q2634" s="259">
        <f>ROUND(SUMIF('AV-Bewegungsdaten'!B:B,$A2634,'AV-Bewegungsdaten'!E:E),5)</f>
        <v>0</v>
      </c>
      <c r="S2634" s="444"/>
      <c r="T2634" s="444"/>
      <c r="U2634" s="261">
        <f>ROUND(SUMIF('DV-Bewegungsdaten'!B:B,A2634,'DV-Bewegungsdaten'!D:D),3)</f>
        <v>0</v>
      </c>
      <c r="V2634" s="259">
        <f>ROUND(SUMIF('DV-Bewegungsdaten'!B:B,A2634,'DV-Bewegungsdaten'!E:E),5)</f>
        <v>0</v>
      </c>
      <c r="X2634" s="444"/>
      <c r="Y2634" s="444"/>
      <c r="AK2634" s="305"/>
    </row>
    <row r="2635" spans="1:37" ht="15" customHeight="1" x14ac:dyDescent="0.25">
      <c r="A2635" s="103" t="s">
        <v>2202</v>
      </c>
      <c r="B2635" s="101" t="s">
        <v>2068</v>
      </c>
      <c r="C2635" s="101" t="s">
        <v>3994</v>
      </c>
      <c r="D2635" s="101" t="s">
        <v>1950</v>
      </c>
      <c r="E2635" s="101" t="s">
        <v>2443</v>
      </c>
      <c r="F2635" s="102">
        <v>27.67</v>
      </c>
      <c r="G2635" s="102">
        <v>27.87</v>
      </c>
      <c r="H2635" s="102">
        <v>22.14</v>
      </c>
      <c r="I2635" s="102"/>
      <c r="J2635" s="445"/>
      <c r="K2635" s="258">
        <f>ROUND(SUMIF('VGT-Bewegungsdaten'!B:B,A2635,'VGT-Bewegungsdaten'!D:D),3)</f>
        <v>0</v>
      </c>
      <c r="L2635" s="259">
        <f>ROUND(SUMIF('VGT-Bewegungsdaten'!B:B,$A2635,'VGT-Bewegungsdaten'!E:E),5)</f>
        <v>0</v>
      </c>
      <c r="N2635" s="298" t="s">
        <v>4918</v>
      </c>
      <c r="O2635" s="298" t="s">
        <v>4925</v>
      </c>
      <c r="P2635" s="261">
        <f>ROUND(SUMIF('AV-Bewegungsdaten'!B:B,A2635,'AV-Bewegungsdaten'!D:D),3)</f>
        <v>0</v>
      </c>
      <c r="Q2635" s="259">
        <f>ROUND(SUMIF('AV-Bewegungsdaten'!B:B,$A2635,'AV-Bewegungsdaten'!E:E),5)</f>
        <v>0</v>
      </c>
      <c r="S2635" s="444"/>
      <c r="T2635" s="444"/>
      <c r="U2635" s="261">
        <f>ROUND(SUMIF('DV-Bewegungsdaten'!B:B,A2635,'DV-Bewegungsdaten'!D:D),3)</f>
        <v>0</v>
      </c>
      <c r="V2635" s="259">
        <f>ROUND(SUMIF('DV-Bewegungsdaten'!B:B,A2635,'DV-Bewegungsdaten'!E:E),5)</f>
        <v>0</v>
      </c>
      <c r="X2635" s="444"/>
      <c r="Y2635" s="444"/>
      <c r="AK2635" s="305"/>
    </row>
    <row r="2636" spans="1:37" ht="15" customHeight="1" x14ac:dyDescent="0.25">
      <c r="A2636" s="103" t="s">
        <v>2203</v>
      </c>
      <c r="B2636" s="101" t="s">
        <v>2068</v>
      </c>
      <c r="C2636" s="101" t="s">
        <v>3994</v>
      </c>
      <c r="D2636" s="101" t="s">
        <v>1952</v>
      </c>
      <c r="E2636" s="101" t="s">
        <v>2446</v>
      </c>
      <c r="F2636" s="102">
        <v>29.67</v>
      </c>
      <c r="G2636" s="102">
        <v>29.87</v>
      </c>
      <c r="H2636" s="102">
        <v>23.74</v>
      </c>
      <c r="I2636" s="102"/>
      <c r="J2636" s="445"/>
      <c r="K2636" s="258">
        <f>ROUND(SUMIF('VGT-Bewegungsdaten'!B:B,A2636,'VGT-Bewegungsdaten'!D:D),3)</f>
        <v>0</v>
      </c>
      <c r="L2636" s="259">
        <f>ROUND(SUMIF('VGT-Bewegungsdaten'!B:B,$A2636,'VGT-Bewegungsdaten'!E:E),5)</f>
        <v>0</v>
      </c>
      <c r="N2636" s="298" t="s">
        <v>4918</v>
      </c>
      <c r="O2636" s="298" t="s">
        <v>4925</v>
      </c>
      <c r="P2636" s="261">
        <f>ROUND(SUMIF('AV-Bewegungsdaten'!B:B,A2636,'AV-Bewegungsdaten'!D:D),3)</f>
        <v>0</v>
      </c>
      <c r="Q2636" s="259">
        <f>ROUND(SUMIF('AV-Bewegungsdaten'!B:B,$A2636,'AV-Bewegungsdaten'!E:E),5)</f>
        <v>0</v>
      </c>
      <c r="S2636" s="444"/>
      <c r="T2636" s="444"/>
      <c r="U2636" s="261">
        <f>ROUND(SUMIF('DV-Bewegungsdaten'!B:B,A2636,'DV-Bewegungsdaten'!D:D),3)</f>
        <v>0</v>
      </c>
      <c r="V2636" s="259">
        <f>ROUND(SUMIF('DV-Bewegungsdaten'!B:B,A2636,'DV-Bewegungsdaten'!E:E),5)</f>
        <v>0</v>
      </c>
      <c r="X2636" s="444"/>
      <c r="Y2636" s="444"/>
      <c r="AK2636" s="305"/>
    </row>
    <row r="2637" spans="1:37" ht="15" customHeight="1" x14ac:dyDescent="0.25">
      <c r="A2637" s="103" t="s">
        <v>2204</v>
      </c>
      <c r="B2637" s="101" t="s">
        <v>2068</v>
      </c>
      <c r="C2637" s="101" t="s">
        <v>3994</v>
      </c>
      <c r="D2637" s="101" t="s">
        <v>1954</v>
      </c>
      <c r="E2637" s="101" t="s">
        <v>1533</v>
      </c>
      <c r="F2637" s="102">
        <v>30.67</v>
      </c>
      <c r="G2637" s="102">
        <v>30.87</v>
      </c>
      <c r="H2637" s="102">
        <v>24.54</v>
      </c>
      <c r="I2637" s="102"/>
      <c r="J2637" s="445"/>
      <c r="K2637" s="258">
        <f>ROUND(SUMIF('VGT-Bewegungsdaten'!B:B,A2637,'VGT-Bewegungsdaten'!D:D),3)</f>
        <v>0</v>
      </c>
      <c r="L2637" s="259">
        <f>ROUND(SUMIF('VGT-Bewegungsdaten'!B:B,$A2637,'VGT-Bewegungsdaten'!E:E),5)</f>
        <v>0</v>
      </c>
      <c r="N2637" s="298" t="s">
        <v>4918</v>
      </c>
      <c r="O2637" s="298" t="s">
        <v>4925</v>
      </c>
      <c r="P2637" s="261">
        <f>ROUND(SUMIF('AV-Bewegungsdaten'!B:B,A2637,'AV-Bewegungsdaten'!D:D),3)</f>
        <v>0</v>
      </c>
      <c r="Q2637" s="259">
        <f>ROUND(SUMIF('AV-Bewegungsdaten'!B:B,$A2637,'AV-Bewegungsdaten'!E:E),5)</f>
        <v>0</v>
      </c>
      <c r="S2637" s="444"/>
      <c r="T2637" s="444"/>
      <c r="U2637" s="261">
        <f>ROUND(SUMIF('DV-Bewegungsdaten'!B:B,A2637,'DV-Bewegungsdaten'!D:D),3)</f>
        <v>0</v>
      </c>
      <c r="V2637" s="259">
        <f>ROUND(SUMIF('DV-Bewegungsdaten'!B:B,A2637,'DV-Bewegungsdaten'!E:E),5)</f>
        <v>0</v>
      </c>
      <c r="X2637" s="444"/>
      <c r="Y2637" s="444"/>
      <c r="AK2637" s="305"/>
    </row>
    <row r="2638" spans="1:37" ht="15" customHeight="1" x14ac:dyDescent="0.25">
      <c r="A2638" s="103" t="s">
        <v>2205</v>
      </c>
      <c r="B2638" s="101" t="s">
        <v>2068</v>
      </c>
      <c r="C2638" s="101" t="s">
        <v>3994</v>
      </c>
      <c r="D2638" s="101" t="s">
        <v>1956</v>
      </c>
      <c r="E2638" s="101" t="s">
        <v>1536</v>
      </c>
      <c r="F2638" s="102">
        <v>30.67</v>
      </c>
      <c r="G2638" s="102">
        <v>30.87</v>
      </c>
      <c r="H2638" s="102">
        <v>24.54</v>
      </c>
      <c r="I2638" s="102"/>
      <c r="J2638" s="445"/>
      <c r="K2638" s="258">
        <f>ROUND(SUMIF('VGT-Bewegungsdaten'!B:B,A2638,'VGT-Bewegungsdaten'!D:D),3)</f>
        <v>0</v>
      </c>
      <c r="L2638" s="259">
        <f>ROUND(SUMIF('VGT-Bewegungsdaten'!B:B,$A2638,'VGT-Bewegungsdaten'!E:E),5)</f>
        <v>0</v>
      </c>
      <c r="N2638" s="298" t="s">
        <v>4918</v>
      </c>
      <c r="O2638" s="298" t="s">
        <v>4925</v>
      </c>
      <c r="P2638" s="261">
        <f>ROUND(SUMIF('AV-Bewegungsdaten'!B:B,A2638,'AV-Bewegungsdaten'!D:D),3)</f>
        <v>0</v>
      </c>
      <c r="Q2638" s="259">
        <f>ROUND(SUMIF('AV-Bewegungsdaten'!B:B,$A2638,'AV-Bewegungsdaten'!E:E),5)</f>
        <v>0</v>
      </c>
      <c r="S2638" s="444"/>
      <c r="T2638" s="444"/>
      <c r="U2638" s="261">
        <f>ROUND(SUMIF('DV-Bewegungsdaten'!B:B,A2638,'DV-Bewegungsdaten'!D:D),3)</f>
        <v>0</v>
      </c>
      <c r="V2638" s="259">
        <f>ROUND(SUMIF('DV-Bewegungsdaten'!B:B,A2638,'DV-Bewegungsdaten'!E:E),5)</f>
        <v>0</v>
      </c>
      <c r="X2638" s="444"/>
      <c r="Y2638" s="444"/>
      <c r="AK2638" s="305"/>
    </row>
    <row r="2639" spans="1:37" ht="15" customHeight="1" x14ac:dyDescent="0.25">
      <c r="A2639" s="103" t="s">
        <v>2939</v>
      </c>
      <c r="B2639" s="101" t="s">
        <v>2068</v>
      </c>
      <c r="C2639" s="101" t="s">
        <v>3994</v>
      </c>
      <c r="D2639" s="101" t="s">
        <v>2691</v>
      </c>
      <c r="E2639" s="101" t="s">
        <v>2536</v>
      </c>
      <c r="F2639" s="102">
        <v>30.64</v>
      </c>
      <c r="G2639" s="102">
        <v>30.84</v>
      </c>
      <c r="H2639" s="102">
        <v>24.51</v>
      </c>
      <c r="I2639" s="102"/>
      <c r="J2639" s="445"/>
      <c r="K2639" s="258">
        <f>ROUND(SUMIF('VGT-Bewegungsdaten'!B:B,A2639,'VGT-Bewegungsdaten'!D:D),3)</f>
        <v>0</v>
      </c>
      <c r="L2639" s="259">
        <f>ROUND(SUMIF('VGT-Bewegungsdaten'!B:B,$A2639,'VGT-Bewegungsdaten'!E:E),5)</f>
        <v>0</v>
      </c>
      <c r="N2639" s="298" t="s">
        <v>4918</v>
      </c>
      <c r="O2639" s="298" t="s">
        <v>4925</v>
      </c>
      <c r="P2639" s="261">
        <f>ROUND(SUMIF('AV-Bewegungsdaten'!B:B,A2639,'AV-Bewegungsdaten'!D:D),3)</f>
        <v>0</v>
      </c>
      <c r="Q2639" s="259">
        <f>ROUND(SUMIF('AV-Bewegungsdaten'!B:B,$A2639,'AV-Bewegungsdaten'!E:E),5)</f>
        <v>0</v>
      </c>
      <c r="S2639" s="444"/>
      <c r="T2639" s="444"/>
      <c r="U2639" s="261">
        <f>ROUND(SUMIF('DV-Bewegungsdaten'!B:B,A2639,'DV-Bewegungsdaten'!D:D),3)</f>
        <v>0</v>
      </c>
      <c r="V2639" s="259">
        <f>ROUND(SUMIF('DV-Bewegungsdaten'!B:B,A2639,'DV-Bewegungsdaten'!E:E),5)</f>
        <v>0</v>
      </c>
      <c r="X2639" s="444"/>
      <c r="Y2639" s="444"/>
      <c r="AK2639" s="305"/>
    </row>
    <row r="2640" spans="1:37" ht="15" customHeight="1" x14ac:dyDescent="0.25">
      <c r="A2640" s="103" t="s">
        <v>3682</v>
      </c>
      <c r="B2640" s="101" t="s">
        <v>2068</v>
      </c>
      <c r="C2640" s="101" t="s">
        <v>3994</v>
      </c>
      <c r="D2640" s="101" t="s">
        <v>3434</v>
      </c>
      <c r="E2640" s="101" t="s">
        <v>3279</v>
      </c>
      <c r="F2640" s="102">
        <v>30.61</v>
      </c>
      <c r="G2640" s="102">
        <v>30.81</v>
      </c>
      <c r="H2640" s="102">
        <v>24.49</v>
      </c>
      <c r="I2640" s="102"/>
      <c r="J2640" s="445"/>
      <c r="K2640" s="258">
        <f>ROUND(SUMIF('VGT-Bewegungsdaten'!B:B,A2640,'VGT-Bewegungsdaten'!D:D),3)</f>
        <v>0</v>
      </c>
      <c r="L2640" s="259">
        <f>ROUND(SUMIF('VGT-Bewegungsdaten'!B:B,$A2640,'VGT-Bewegungsdaten'!E:E),5)</f>
        <v>0</v>
      </c>
      <c r="N2640" s="298" t="s">
        <v>4918</v>
      </c>
      <c r="O2640" s="298" t="s">
        <v>4925</v>
      </c>
      <c r="P2640" s="261">
        <f>ROUND(SUMIF('AV-Bewegungsdaten'!B:B,A2640,'AV-Bewegungsdaten'!D:D),3)</f>
        <v>0</v>
      </c>
      <c r="Q2640" s="259">
        <f>ROUND(SUMIF('AV-Bewegungsdaten'!B:B,$A2640,'AV-Bewegungsdaten'!E:E),5)</f>
        <v>0</v>
      </c>
      <c r="S2640" s="444"/>
      <c r="T2640" s="444"/>
      <c r="U2640" s="261">
        <f>ROUND(SUMIF('DV-Bewegungsdaten'!B:B,A2640,'DV-Bewegungsdaten'!D:D),3)</f>
        <v>0</v>
      </c>
      <c r="V2640" s="259">
        <f>ROUND(SUMIF('DV-Bewegungsdaten'!B:B,A2640,'DV-Bewegungsdaten'!E:E),5)</f>
        <v>0</v>
      </c>
      <c r="X2640" s="444"/>
      <c r="Y2640" s="444"/>
      <c r="AK2640" s="305"/>
    </row>
    <row r="2641" spans="1:37" ht="15" customHeight="1" x14ac:dyDescent="0.25">
      <c r="A2641" s="103" t="s">
        <v>4446</v>
      </c>
      <c r="B2641" s="101" t="s">
        <v>2068</v>
      </c>
      <c r="C2641" s="101" t="s">
        <v>3994</v>
      </c>
      <c r="D2641" s="101" t="s">
        <v>4196</v>
      </c>
      <c r="E2641" s="101" t="s">
        <v>4040</v>
      </c>
      <c r="F2641" s="102">
        <v>30.58</v>
      </c>
      <c r="G2641" s="102">
        <v>30.779999999999998</v>
      </c>
      <c r="H2641" s="102">
        <v>24.46</v>
      </c>
      <c r="I2641" s="102"/>
      <c r="J2641" s="445"/>
      <c r="K2641" s="258">
        <f>ROUND(SUMIF('VGT-Bewegungsdaten'!B:B,A2641,'VGT-Bewegungsdaten'!D:D),3)</f>
        <v>0</v>
      </c>
      <c r="L2641" s="259">
        <f>ROUND(SUMIF('VGT-Bewegungsdaten'!B:B,$A2641,'VGT-Bewegungsdaten'!E:E),5)</f>
        <v>0</v>
      </c>
      <c r="N2641" s="298" t="s">
        <v>4918</v>
      </c>
      <c r="O2641" s="298" t="s">
        <v>4925</v>
      </c>
      <c r="P2641" s="261">
        <f>ROUND(SUMIF('AV-Bewegungsdaten'!B:B,A2641,'AV-Bewegungsdaten'!D:D),3)</f>
        <v>0</v>
      </c>
      <c r="Q2641" s="259">
        <f>ROUND(SUMIF('AV-Bewegungsdaten'!B:B,$A2641,'AV-Bewegungsdaten'!E:E),5)</f>
        <v>0</v>
      </c>
      <c r="S2641" s="444"/>
      <c r="T2641" s="444"/>
      <c r="U2641" s="261">
        <f>ROUND(SUMIF('DV-Bewegungsdaten'!B:B,A2641,'DV-Bewegungsdaten'!D:D),3)</f>
        <v>0</v>
      </c>
      <c r="V2641" s="259">
        <f>ROUND(SUMIF('DV-Bewegungsdaten'!B:B,A2641,'DV-Bewegungsdaten'!E:E),5)</f>
        <v>0</v>
      </c>
      <c r="X2641" s="444"/>
      <c r="Y2641" s="444"/>
      <c r="AK2641" s="305"/>
    </row>
    <row r="2642" spans="1:37" ht="15" customHeight="1" x14ac:dyDescent="0.25">
      <c r="A2642" s="103" t="s">
        <v>961</v>
      </c>
      <c r="B2642" s="101" t="s">
        <v>2068</v>
      </c>
      <c r="C2642" s="101" t="s">
        <v>3994</v>
      </c>
      <c r="D2642" s="101" t="s">
        <v>2458</v>
      </c>
      <c r="E2642" s="101" t="s">
        <v>2443</v>
      </c>
      <c r="F2642" s="102">
        <v>9.32</v>
      </c>
      <c r="G2642" s="102">
        <v>9.52</v>
      </c>
      <c r="H2642" s="102">
        <v>7.46</v>
      </c>
      <c r="I2642" s="102"/>
      <c r="J2642" s="445"/>
      <c r="K2642" s="258">
        <f>ROUND(SUMIF('VGT-Bewegungsdaten'!B:B,A2642,'VGT-Bewegungsdaten'!D:D),3)</f>
        <v>0</v>
      </c>
      <c r="L2642" s="259">
        <f>ROUND(SUMIF('VGT-Bewegungsdaten'!B:B,$A2642,'VGT-Bewegungsdaten'!E:E),5)</f>
        <v>0</v>
      </c>
      <c r="N2642" s="298" t="s">
        <v>4918</v>
      </c>
      <c r="O2642" s="298" t="s">
        <v>4925</v>
      </c>
      <c r="P2642" s="261">
        <f>ROUND(SUMIF('AV-Bewegungsdaten'!B:B,A2642,'AV-Bewegungsdaten'!D:D),3)</f>
        <v>0</v>
      </c>
      <c r="Q2642" s="259">
        <f>ROUND(SUMIF('AV-Bewegungsdaten'!B:B,$A2642,'AV-Bewegungsdaten'!E:E),5)</f>
        <v>0</v>
      </c>
      <c r="S2642" s="444"/>
      <c r="T2642" s="444"/>
      <c r="U2642" s="261">
        <f>ROUND(SUMIF('DV-Bewegungsdaten'!B:B,A2642,'DV-Bewegungsdaten'!D:D),3)</f>
        <v>0</v>
      </c>
      <c r="V2642" s="259">
        <f>ROUND(SUMIF('DV-Bewegungsdaten'!B:B,A2642,'DV-Bewegungsdaten'!E:E),5)</f>
        <v>0</v>
      </c>
      <c r="X2642" s="444"/>
      <c r="Y2642" s="444"/>
      <c r="AK2642" s="305"/>
    </row>
    <row r="2643" spans="1:37" ht="15" customHeight="1" x14ac:dyDescent="0.25">
      <c r="A2643" s="103" t="s">
        <v>962</v>
      </c>
      <c r="B2643" s="101" t="s">
        <v>2068</v>
      </c>
      <c r="C2643" s="101" t="s">
        <v>3994</v>
      </c>
      <c r="D2643" s="101" t="s">
        <v>2460</v>
      </c>
      <c r="E2643" s="101" t="s">
        <v>2446</v>
      </c>
      <c r="F2643" s="102">
        <v>11.32</v>
      </c>
      <c r="G2643" s="102">
        <v>11.52</v>
      </c>
      <c r="H2643" s="102">
        <v>9.06</v>
      </c>
      <c r="I2643" s="102"/>
      <c r="J2643" s="445"/>
      <c r="K2643" s="258">
        <f>ROUND(SUMIF('VGT-Bewegungsdaten'!B:B,A2643,'VGT-Bewegungsdaten'!D:D),3)</f>
        <v>0</v>
      </c>
      <c r="L2643" s="259">
        <f>ROUND(SUMIF('VGT-Bewegungsdaten'!B:B,$A2643,'VGT-Bewegungsdaten'!E:E),5)</f>
        <v>0</v>
      </c>
      <c r="N2643" s="298" t="s">
        <v>4918</v>
      </c>
      <c r="O2643" s="298" t="s">
        <v>4925</v>
      </c>
      <c r="P2643" s="261">
        <f>ROUND(SUMIF('AV-Bewegungsdaten'!B:B,A2643,'AV-Bewegungsdaten'!D:D),3)</f>
        <v>0</v>
      </c>
      <c r="Q2643" s="259">
        <f>ROUND(SUMIF('AV-Bewegungsdaten'!B:B,$A2643,'AV-Bewegungsdaten'!E:E),5)</f>
        <v>0</v>
      </c>
      <c r="S2643" s="444"/>
      <c r="T2643" s="444"/>
      <c r="U2643" s="261">
        <f>ROUND(SUMIF('DV-Bewegungsdaten'!B:B,A2643,'DV-Bewegungsdaten'!D:D),3)</f>
        <v>0</v>
      </c>
      <c r="V2643" s="259">
        <f>ROUND(SUMIF('DV-Bewegungsdaten'!B:B,A2643,'DV-Bewegungsdaten'!E:E),5)</f>
        <v>0</v>
      </c>
      <c r="X2643" s="444"/>
      <c r="Y2643" s="444"/>
      <c r="AK2643" s="305"/>
    </row>
    <row r="2644" spans="1:37" ht="15" customHeight="1" x14ac:dyDescent="0.25">
      <c r="A2644" s="103" t="s">
        <v>2206</v>
      </c>
      <c r="B2644" s="101" t="s">
        <v>2068</v>
      </c>
      <c r="C2644" s="101" t="s">
        <v>3994</v>
      </c>
      <c r="D2644" s="101" t="s">
        <v>1958</v>
      </c>
      <c r="E2644" s="101" t="s">
        <v>1533</v>
      </c>
      <c r="F2644" s="102">
        <v>12.32</v>
      </c>
      <c r="G2644" s="102">
        <v>12.52</v>
      </c>
      <c r="H2644" s="102">
        <v>9.86</v>
      </c>
      <c r="I2644" s="102"/>
      <c r="J2644" s="445"/>
      <c r="K2644" s="258">
        <f>ROUND(SUMIF('VGT-Bewegungsdaten'!B:B,A2644,'VGT-Bewegungsdaten'!D:D),3)</f>
        <v>0</v>
      </c>
      <c r="L2644" s="259">
        <f>ROUND(SUMIF('VGT-Bewegungsdaten'!B:B,$A2644,'VGT-Bewegungsdaten'!E:E),5)</f>
        <v>0</v>
      </c>
      <c r="N2644" s="298" t="s">
        <v>4918</v>
      </c>
      <c r="O2644" s="298" t="s">
        <v>4925</v>
      </c>
      <c r="P2644" s="261">
        <f>ROUND(SUMIF('AV-Bewegungsdaten'!B:B,A2644,'AV-Bewegungsdaten'!D:D),3)</f>
        <v>0</v>
      </c>
      <c r="Q2644" s="259">
        <f>ROUND(SUMIF('AV-Bewegungsdaten'!B:B,$A2644,'AV-Bewegungsdaten'!E:E),5)</f>
        <v>0</v>
      </c>
      <c r="S2644" s="444"/>
      <c r="T2644" s="444"/>
      <c r="U2644" s="261">
        <f>ROUND(SUMIF('DV-Bewegungsdaten'!B:B,A2644,'DV-Bewegungsdaten'!D:D),3)</f>
        <v>0</v>
      </c>
      <c r="V2644" s="259">
        <f>ROUND(SUMIF('DV-Bewegungsdaten'!B:B,A2644,'DV-Bewegungsdaten'!E:E),5)</f>
        <v>0</v>
      </c>
      <c r="X2644" s="444"/>
      <c r="Y2644" s="444"/>
      <c r="AK2644" s="305"/>
    </row>
    <row r="2645" spans="1:37" ht="15" customHeight="1" x14ac:dyDescent="0.25">
      <c r="A2645" s="103" t="s">
        <v>2207</v>
      </c>
      <c r="B2645" s="101" t="s">
        <v>2068</v>
      </c>
      <c r="C2645" s="101" t="s">
        <v>3994</v>
      </c>
      <c r="D2645" s="101" t="s">
        <v>1960</v>
      </c>
      <c r="E2645" s="101" t="s">
        <v>1536</v>
      </c>
      <c r="F2645" s="102">
        <v>12.32</v>
      </c>
      <c r="G2645" s="102">
        <v>12.52</v>
      </c>
      <c r="H2645" s="102">
        <v>9.86</v>
      </c>
      <c r="I2645" s="102"/>
      <c r="J2645" s="445"/>
      <c r="K2645" s="258">
        <f>ROUND(SUMIF('VGT-Bewegungsdaten'!B:B,A2645,'VGT-Bewegungsdaten'!D:D),3)</f>
        <v>0</v>
      </c>
      <c r="L2645" s="259">
        <f>ROUND(SUMIF('VGT-Bewegungsdaten'!B:B,$A2645,'VGT-Bewegungsdaten'!E:E),5)</f>
        <v>0</v>
      </c>
      <c r="N2645" s="298" t="s">
        <v>4918</v>
      </c>
      <c r="O2645" s="298" t="s">
        <v>4925</v>
      </c>
      <c r="P2645" s="261">
        <f>ROUND(SUMIF('AV-Bewegungsdaten'!B:B,A2645,'AV-Bewegungsdaten'!D:D),3)</f>
        <v>0</v>
      </c>
      <c r="Q2645" s="259">
        <f>ROUND(SUMIF('AV-Bewegungsdaten'!B:B,$A2645,'AV-Bewegungsdaten'!E:E),5)</f>
        <v>0</v>
      </c>
      <c r="S2645" s="444"/>
      <c r="T2645" s="444"/>
      <c r="U2645" s="261">
        <f>ROUND(SUMIF('DV-Bewegungsdaten'!B:B,A2645,'DV-Bewegungsdaten'!D:D),3)</f>
        <v>0</v>
      </c>
      <c r="V2645" s="259">
        <f>ROUND(SUMIF('DV-Bewegungsdaten'!B:B,A2645,'DV-Bewegungsdaten'!E:E),5)</f>
        <v>0</v>
      </c>
      <c r="X2645" s="444"/>
      <c r="Y2645" s="444"/>
      <c r="AK2645" s="305"/>
    </row>
    <row r="2646" spans="1:37" ht="15" customHeight="1" x14ac:dyDescent="0.25">
      <c r="A2646" s="103" t="s">
        <v>2940</v>
      </c>
      <c r="B2646" s="101" t="s">
        <v>2068</v>
      </c>
      <c r="C2646" s="101" t="s">
        <v>3994</v>
      </c>
      <c r="D2646" s="101" t="s">
        <v>2693</v>
      </c>
      <c r="E2646" s="101" t="s">
        <v>2536</v>
      </c>
      <c r="F2646" s="102">
        <v>12.290000000000001</v>
      </c>
      <c r="G2646" s="102">
        <v>12.49</v>
      </c>
      <c r="H2646" s="102">
        <v>9.83</v>
      </c>
      <c r="I2646" s="102"/>
      <c r="J2646" s="445"/>
      <c r="K2646" s="258">
        <f>ROUND(SUMIF('VGT-Bewegungsdaten'!B:B,A2646,'VGT-Bewegungsdaten'!D:D),3)</f>
        <v>0</v>
      </c>
      <c r="L2646" s="259">
        <f>ROUND(SUMIF('VGT-Bewegungsdaten'!B:B,$A2646,'VGT-Bewegungsdaten'!E:E),5)</f>
        <v>0</v>
      </c>
      <c r="N2646" s="298" t="s">
        <v>4918</v>
      </c>
      <c r="O2646" s="298" t="s">
        <v>4925</v>
      </c>
      <c r="P2646" s="261">
        <f>ROUND(SUMIF('AV-Bewegungsdaten'!B:B,A2646,'AV-Bewegungsdaten'!D:D),3)</f>
        <v>0</v>
      </c>
      <c r="Q2646" s="259">
        <f>ROUND(SUMIF('AV-Bewegungsdaten'!B:B,$A2646,'AV-Bewegungsdaten'!E:E),5)</f>
        <v>0</v>
      </c>
      <c r="S2646" s="444"/>
      <c r="T2646" s="444"/>
      <c r="U2646" s="261">
        <f>ROUND(SUMIF('DV-Bewegungsdaten'!B:B,A2646,'DV-Bewegungsdaten'!D:D),3)</f>
        <v>0</v>
      </c>
      <c r="V2646" s="259">
        <f>ROUND(SUMIF('DV-Bewegungsdaten'!B:B,A2646,'DV-Bewegungsdaten'!E:E),5)</f>
        <v>0</v>
      </c>
      <c r="X2646" s="444"/>
      <c r="Y2646" s="444"/>
      <c r="AK2646" s="305"/>
    </row>
    <row r="2647" spans="1:37" ht="15" customHeight="1" x14ac:dyDescent="0.25">
      <c r="A2647" s="103" t="s">
        <v>3683</v>
      </c>
      <c r="B2647" s="101" t="s">
        <v>2068</v>
      </c>
      <c r="C2647" s="101" t="s">
        <v>3994</v>
      </c>
      <c r="D2647" s="101" t="s">
        <v>3436</v>
      </c>
      <c r="E2647" s="101" t="s">
        <v>3279</v>
      </c>
      <c r="F2647" s="102">
        <v>12.26</v>
      </c>
      <c r="G2647" s="102">
        <v>12.459999999999999</v>
      </c>
      <c r="H2647" s="102">
        <v>9.81</v>
      </c>
      <c r="I2647" s="102"/>
      <c r="J2647" s="445"/>
      <c r="K2647" s="258">
        <f>ROUND(SUMIF('VGT-Bewegungsdaten'!B:B,A2647,'VGT-Bewegungsdaten'!D:D),3)</f>
        <v>0</v>
      </c>
      <c r="L2647" s="259">
        <f>ROUND(SUMIF('VGT-Bewegungsdaten'!B:B,$A2647,'VGT-Bewegungsdaten'!E:E),5)</f>
        <v>0</v>
      </c>
      <c r="N2647" s="298" t="s">
        <v>4918</v>
      </c>
      <c r="O2647" s="298" t="s">
        <v>4925</v>
      </c>
      <c r="P2647" s="261">
        <f>ROUND(SUMIF('AV-Bewegungsdaten'!B:B,A2647,'AV-Bewegungsdaten'!D:D),3)</f>
        <v>0</v>
      </c>
      <c r="Q2647" s="259">
        <f>ROUND(SUMIF('AV-Bewegungsdaten'!B:B,$A2647,'AV-Bewegungsdaten'!E:E),5)</f>
        <v>0</v>
      </c>
      <c r="S2647" s="444"/>
      <c r="T2647" s="444"/>
      <c r="U2647" s="261">
        <f>ROUND(SUMIF('DV-Bewegungsdaten'!B:B,A2647,'DV-Bewegungsdaten'!D:D),3)</f>
        <v>0</v>
      </c>
      <c r="V2647" s="259">
        <f>ROUND(SUMIF('DV-Bewegungsdaten'!B:B,A2647,'DV-Bewegungsdaten'!E:E),5)</f>
        <v>0</v>
      </c>
      <c r="X2647" s="444"/>
      <c r="Y2647" s="444"/>
      <c r="AK2647" s="305"/>
    </row>
    <row r="2648" spans="1:37" ht="15" customHeight="1" x14ac:dyDescent="0.25">
      <c r="A2648" s="103" t="s">
        <v>4447</v>
      </c>
      <c r="B2648" s="101" t="s">
        <v>2068</v>
      </c>
      <c r="C2648" s="101" t="s">
        <v>3994</v>
      </c>
      <c r="D2648" s="101" t="s">
        <v>4198</v>
      </c>
      <c r="E2648" s="101" t="s">
        <v>4040</v>
      </c>
      <c r="F2648" s="102">
        <v>12.23</v>
      </c>
      <c r="G2648" s="102">
        <v>12.43</v>
      </c>
      <c r="H2648" s="102">
        <v>9.7799999999999994</v>
      </c>
      <c r="I2648" s="102"/>
      <c r="J2648" s="445"/>
      <c r="K2648" s="258">
        <f>ROUND(SUMIF('VGT-Bewegungsdaten'!B:B,A2648,'VGT-Bewegungsdaten'!D:D),3)</f>
        <v>0</v>
      </c>
      <c r="L2648" s="259">
        <f>ROUND(SUMIF('VGT-Bewegungsdaten'!B:B,$A2648,'VGT-Bewegungsdaten'!E:E),5)</f>
        <v>0</v>
      </c>
      <c r="N2648" s="298" t="s">
        <v>4918</v>
      </c>
      <c r="O2648" s="298" t="s">
        <v>4925</v>
      </c>
      <c r="P2648" s="261">
        <f>ROUND(SUMIF('AV-Bewegungsdaten'!B:B,A2648,'AV-Bewegungsdaten'!D:D),3)</f>
        <v>0</v>
      </c>
      <c r="Q2648" s="259">
        <f>ROUND(SUMIF('AV-Bewegungsdaten'!B:B,$A2648,'AV-Bewegungsdaten'!E:E),5)</f>
        <v>0</v>
      </c>
      <c r="S2648" s="444"/>
      <c r="T2648" s="444"/>
      <c r="U2648" s="261">
        <f>ROUND(SUMIF('DV-Bewegungsdaten'!B:B,A2648,'DV-Bewegungsdaten'!D:D),3)</f>
        <v>0</v>
      </c>
      <c r="V2648" s="259">
        <f>ROUND(SUMIF('DV-Bewegungsdaten'!B:B,A2648,'DV-Bewegungsdaten'!E:E),5)</f>
        <v>0</v>
      </c>
      <c r="X2648" s="444"/>
      <c r="Y2648" s="444"/>
      <c r="AK2648" s="305"/>
    </row>
    <row r="2649" spans="1:37" ht="15" customHeight="1" x14ac:dyDescent="0.25">
      <c r="A2649" s="103" t="s">
        <v>2208</v>
      </c>
      <c r="B2649" s="101" t="s">
        <v>2068</v>
      </c>
      <c r="C2649" s="101" t="s">
        <v>3994</v>
      </c>
      <c r="D2649" s="101" t="s">
        <v>1962</v>
      </c>
      <c r="E2649" s="101" t="s">
        <v>2443</v>
      </c>
      <c r="F2649" s="102">
        <v>10.32</v>
      </c>
      <c r="G2649" s="102">
        <v>10.52</v>
      </c>
      <c r="H2649" s="102">
        <v>8.26</v>
      </c>
      <c r="I2649" s="102"/>
      <c r="J2649" s="445"/>
      <c r="K2649" s="258">
        <f>ROUND(SUMIF('VGT-Bewegungsdaten'!B:B,A2649,'VGT-Bewegungsdaten'!D:D),3)</f>
        <v>0</v>
      </c>
      <c r="L2649" s="259">
        <f>ROUND(SUMIF('VGT-Bewegungsdaten'!B:B,$A2649,'VGT-Bewegungsdaten'!E:E),5)</f>
        <v>0</v>
      </c>
      <c r="N2649" s="298" t="s">
        <v>4918</v>
      </c>
      <c r="O2649" s="298" t="s">
        <v>4925</v>
      </c>
      <c r="P2649" s="261">
        <f>ROUND(SUMIF('AV-Bewegungsdaten'!B:B,A2649,'AV-Bewegungsdaten'!D:D),3)</f>
        <v>0</v>
      </c>
      <c r="Q2649" s="259">
        <f>ROUND(SUMIF('AV-Bewegungsdaten'!B:B,$A2649,'AV-Bewegungsdaten'!E:E),5)</f>
        <v>0</v>
      </c>
      <c r="S2649" s="444"/>
      <c r="T2649" s="444"/>
      <c r="U2649" s="261">
        <f>ROUND(SUMIF('DV-Bewegungsdaten'!B:B,A2649,'DV-Bewegungsdaten'!D:D),3)</f>
        <v>0</v>
      </c>
      <c r="V2649" s="259">
        <f>ROUND(SUMIF('DV-Bewegungsdaten'!B:B,A2649,'DV-Bewegungsdaten'!E:E),5)</f>
        <v>0</v>
      </c>
      <c r="X2649" s="444"/>
      <c r="Y2649" s="444"/>
      <c r="AK2649" s="305"/>
    </row>
    <row r="2650" spans="1:37" ht="15" customHeight="1" x14ac:dyDescent="0.25">
      <c r="A2650" s="103" t="s">
        <v>2209</v>
      </c>
      <c r="B2650" s="101" t="s">
        <v>2068</v>
      </c>
      <c r="C2650" s="101" t="s">
        <v>3994</v>
      </c>
      <c r="D2650" s="101" t="s">
        <v>1964</v>
      </c>
      <c r="E2650" s="101" t="s">
        <v>2446</v>
      </c>
      <c r="F2650" s="102">
        <v>12.32</v>
      </c>
      <c r="G2650" s="102">
        <v>12.52</v>
      </c>
      <c r="H2650" s="102">
        <v>9.86</v>
      </c>
      <c r="I2650" s="102"/>
      <c r="J2650" s="445"/>
      <c r="K2650" s="258">
        <f>ROUND(SUMIF('VGT-Bewegungsdaten'!B:B,A2650,'VGT-Bewegungsdaten'!D:D),3)</f>
        <v>0</v>
      </c>
      <c r="L2650" s="259">
        <f>ROUND(SUMIF('VGT-Bewegungsdaten'!B:B,$A2650,'VGT-Bewegungsdaten'!E:E),5)</f>
        <v>0</v>
      </c>
      <c r="N2650" s="298" t="s">
        <v>4918</v>
      </c>
      <c r="O2650" s="298" t="s">
        <v>4925</v>
      </c>
      <c r="P2650" s="261">
        <f>ROUND(SUMIF('AV-Bewegungsdaten'!B:B,A2650,'AV-Bewegungsdaten'!D:D),3)</f>
        <v>0</v>
      </c>
      <c r="Q2650" s="259">
        <f>ROUND(SUMIF('AV-Bewegungsdaten'!B:B,$A2650,'AV-Bewegungsdaten'!E:E),5)</f>
        <v>0</v>
      </c>
      <c r="S2650" s="444"/>
      <c r="T2650" s="444"/>
      <c r="U2650" s="261">
        <f>ROUND(SUMIF('DV-Bewegungsdaten'!B:B,A2650,'DV-Bewegungsdaten'!D:D),3)</f>
        <v>0</v>
      </c>
      <c r="V2650" s="259">
        <f>ROUND(SUMIF('DV-Bewegungsdaten'!B:B,A2650,'DV-Bewegungsdaten'!E:E),5)</f>
        <v>0</v>
      </c>
      <c r="X2650" s="444"/>
      <c r="Y2650" s="444"/>
      <c r="AK2650" s="305"/>
    </row>
    <row r="2651" spans="1:37" ht="15" customHeight="1" x14ac:dyDescent="0.25">
      <c r="A2651" s="103" t="s">
        <v>2210</v>
      </c>
      <c r="B2651" s="101" t="s">
        <v>2068</v>
      </c>
      <c r="C2651" s="101" t="s">
        <v>3994</v>
      </c>
      <c r="D2651" s="101" t="s">
        <v>1966</v>
      </c>
      <c r="E2651" s="101" t="s">
        <v>1533</v>
      </c>
      <c r="F2651" s="102">
        <v>13.32</v>
      </c>
      <c r="G2651" s="102">
        <v>13.52</v>
      </c>
      <c r="H2651" s="102">
        <v>10.66</v>
      </c>
      <c r="I2651" s="102"/>
      <c r="J2651" s="445"/>
      <c r="K2651" s="258">
        <f>ROUND(SUMIF('VGT-Bewegungsdaten'!B:B,A2651,'VGT-Bewegungsdaten'!D:D),3)</f>
        <v>0</v>
      </c>
      <c r="L2651" s="259">
        <f>ROUND(SUMIF('VGT-Bewegungsdaten'!B:B,$A2651,'VGT-Bewegungsdaten'!E:E),5)</f>
        <v>0</v>
      </c>
      <c r="N2651" s="298" t="s">
        <v>4918</v>
      </c>
      <c r="O2651" s="298" t="s">
        <v>4925</v>
      </c>
      <c r="P2651" s="261">
        <f>ROUND(SUMIF('AV-Bewegungsdaten'!B:B,A2651,'AV-Bewegungsdaten'!D:D),3)</f>
        <v>0</v>
      </c>
      <c r="Q2651" s="259">
        <f>ROUND(SUMIF('AV-Bewegungsdaten'!B:B,$A2651,'AV-Bewegungsdaten'!E:E),5)</f>
        <v>0</v>
      </c>
      <c r="S2651" s="444"/>
      <c r="T2651" s="444"/>
      <c r="U2651" s="261">
        <f>ROUND(SUMIF('DV-Bewegungsdaten'!B:B,A2651,'DV-Bewegungsdaten'!D:D),3)</f>
        <v>0</v>
      </c>
      <c r="V2651" s="259">
        <f>ROUND(SUMIF('DV-Bewegungsdaten'!B:B,A2651,'DV-Bewegungsdaten'!E:E),5)</f>
        <v>0</v>
      </c>
      <c r="X2651" s="444"/>
      <c r="Y2651" s="444"/>
      <c r="AK2651" s="305"/>
    </row>
    <row r="2652" spans="1:37" ht="15" customHeight="1" x14ac:dyDescent="0.25">
      <c r="A2652" s="103" t="s">
        <v>2211</v>
      </c>
      <c r="B2652" s="101" t="s">
        <v>2068</v>
      </c>
      <c r="C2652" s="101" t="s">
        <v>3994</v>
      </c>
      <c r="D2652" s="101" t="s">
        <v>1968</v>
      </c>
      <c r="E2652" s="101" t="s">
        <v>1536</v>
      </c>
      <c r="F2652" s="102">
        <v>13.32</v>
      </c>
      <c r="G2652" s="102">
        <v>13.52</v>
      </c>
      <c r="H2652" s="102">
        <v>10.66</v>
      </c>
      <c r="I2652" s="102"/>
      <c r="J2652" s="445"/>
      <c r="K2652" s="258">
        <f>ROUND(SUMIF('VGT-Bewegungsdaten'!B:B,A2652,'VGT-Bewegungsdaten'!D:D),3)</f>
        <v>0</v>
      </c>
      <c r="L2652" s="259">
        <f>ROUND(SUMIF('VGT-Bewegungsdaten'!B:B,$A2652,'VGT-Bewegungsdaten'!E:E),5)</f>
        <v>0</v>
      </c>
      <c r="N2652" s="298" t="s">
        <v>4918</v>
      </c>
      <c r="O2652" s="298" t="s">
        <v>4925</v>
      </c>
      <c r="P2652" s="261">
        <f>ROUND(SUMIF('AV-Bewegungsdaten'!B:B,A2652,'AV-Bewegungsdaten'!D:D),3)</f>
        <v>0</v>
      </c>
      <c r="Q2652" s="259">
        <f>ROUND(SUMIF('AV-Bewegungsdaten'!B:B,$A2652,'AV-Bewegungsdaten'!E:E),5)</f>
        <v>0</v>
      </c>
      <c r="S2652" s="444"/>
      <c r="T2652" s="444"/>
      <c r="U2652" s="261">
        <f>ROUND(SUMIF('DV-Bewegungsdaten'!B:B,A2652,'DV-Bewegungsdaten'!D:D),3)</f>
        <v>0</v>
      </c>
      <c r="V2652" s="259">
        <f>ROUND(SUMIF('DV-Bewegungsdaten'!B:B,A2652,'DV-Bewegungsdaten'!E:E),5)</f>
        <v>0</v>
      </c>
      <c r="X2652" s="444"/>
      <c r="Y2652" s="444"/>
      <c r="AK2652" s="305"/>
    </row>
    <row r="2653" spans="1:37" ht="15" customHeight="1" x14ac:dyDescent="0.25">
      <c r="A2653" s="103" t="s">
        <v>2941</v>
      </c>
      <c r="B2653" s="101" t="s">
        <v>2068</v>
      </c>
      <c r="C2653" s="101" t="s">
        <v>3994</v>
      </c>
      <c r="D2653" s="101" t="s">
        <v>2695</v>
      </c>
      <c r="E2653" s="101" t="s">
        <v>2536</v>
      </c>
      <c r="F2653" s="102">
        <v>13.290000000000001</v>
      </c>
      <c r="G2653" s="102">
        <v>13.49</v>
      </c>
      <c r="H2653" s="102">
        <v>10.63</v>
      </c>
      <c r="I2653" s="102"/>
      <c r="J2653" s="445"/>
      <c r="K2653" s="258">
        <f>ROUND(SUMIF('VGT-Bewegungsdaten'!B:B,A2653,'VGT-Bewegungsdaten'!D:D),3)</f>
        <v>0</v>
      </c>
      <c r="L2653" s="259">
        <f>ROUND(SUMIF('VGT-Bewegungsdaten'!B:B,$A2653,'VGT-Bewegungsdaten'!E:E),5)</f>
        <v>0</v>
      </c>
      <c r="N2653" s="298" t="s">
        <v>4918</v>
      </c>
      <c r="O2653" s="298" t="s">
        <v>4925</v>
      </c>
      <c r="P2653" s="261">
        <f>ROUND(SUMIF('AV-Bewegungsdaten'!B:B,A2653,'AV-Bewegungsdaten'!D:D),3)</f>
        <v>0</v>
      </c>
      <c r="Q2653" s="259">
        <f>ROUND(SUMIF('AV-Bewegungsdaten'!B:B,$A2653,'AV-Bewegungsdaten'!E:E),5)</f>
        <v>0</v>
      </c>
      <c r="S2653" s="444"/>
      <c r="T2653" s="444"/>
      <c r="U2653" s="261">
        <f>ROUND(SUMIF('DV-Bewegungsdaten'!B:B,A2653,'DV-Bewegungsdaten'!D:D),3)</f>
        <v>0</v>
      </c>
      <c r="V2653" s="259">
        <f>ROUND(SUMIF('DV-Bewegungsdaten'!B:B,A2653,'DV-Bewegungsdaten'!E:E),5)</f>
        <v>0</v>
      </c>
      <c r="X2653" s="444"/>
      <c r="Y2653" s="444"/>
      <c r="AK2653" s="305"/>
    </row>
    <row r="2654" spans="1:37" ht="15" customHeight="1" x14ac:dyDescent="0.25">
      <c r="A2654" s="103" t="s">
        <v>3684</v>
      </c>
      <c r="B2654" s="101" t="s">
        <v>2068</v>
      </c>
      <c r="C2654" s="101" t="s">
        <v>3994</v>
      </c>
      <c r="D2654" s="101" t="s">
        <v>3438</v>
      </c>
      <c r="E2654" s="101" t="s">
        <v>3279</v>
      </c>
      <c r="F2654" s="102">
        <v>13.26</v>
      </c>
      <c r="G2654" s="102">
        <v>13.459999999999999</v>
      </c>
      <c r="H2654" s="102">
        <v>10.61</v>
      </c>
      <c r="I2654" s="102"/>
      <c r="J2654" s="445"/>
      <c r="K2654" s="258">
        <f>ROUND(SUMIF('VGT-Bewegungsdaten'!B:B,A2654,'VGT-Bewegungsdaten'!D:D),3)</f>
        <v>0</v>
      </c>
      <c r="L2654" s="259">
        <f>ROUND(SUMIF('VGT-Bewegungsdaten'!B:B,$A2654,'VGT-Bewegungsdaten'!E:E),5)</f>
        <v>0</v>
      </c>
      <c r="N2654" s="298" t="s">
        <v>4918</v>
      </c>
      <c r="O2654" s="298" t="s">
        <v>4925</v>
      </c>
      <c r="P2654" s="261">
        <f>ROUND(SUMIF('AV-Bewegungsdaten'!B:B,A2654,'AV-Bewegungsdaten'!D:D),3)</f>
        <v>0</v>
      </c>
      <c r="Q2654" s="259">
        <f>ROUND(SUMIF('AV-Bewegungsdaten'!B:B,$A2654,'AV-Bewegungsdaten'!E:E),5)</f>
        <v>0</v>
      </c>
      <c r="S2654" s="444"/>
      <c r="T2654" s="444"/>
      <c r="U2654" s="261">
        <f>ROUND(SUMIF('DV-Bewegungsdaten'!B:B,A2654,'DV-Bewegungsdaten'!D:D),3)</f>
        <v>0</v>
      </c>
      <c r="V2654" s="259">
        <f>ROUND(SUMIF('DV-Bewegungsdaten'!B:B,A2654,'DV-Bewegungsdaten'!E:E),5)</f>
        <v>0</v>
      </c>
      <c r="X2654" s="444"/>
      <c r="Y2654" s="444"/>
      <c r="AK2654" s="305"/>
    </row>
    <row r="2655" spans="1:37" ht="15" customHeight="1" x14ac:dyDescent="0.25">
      <c r="A2655" s="103" t="s">
        <v>4448</v>
      </c>
      <c r="B2655" s="101" t="s">
        <v>2068</v>
      </c>
      <c r="C2655" s="101" t="s">
        <v>3994</v>
      </c>
      <c r="D2655" s="101" t="s">
        <v>4200</v>
      </c>
      <c r="E2655" s="101" t="s">
        <v>4040</v>
      </c>
      <c r="F2655" s="102">
        <v>13.23</v>
      </c>
      <c r="G2655" s="102">
        <v>13.43</v>
      </c>
      <c r="H2655" s="102">
        <v>10.58</v>
      </c>
      <c r="I2655" s="102"/>
      <c r="J2655" s="445"/>
      <c r="K2655" s="258">
        <f>ROUND(SUMIF('VGT-Bewegungsdaten'!B:B,A2655,'VGT-Bewegungsdaten'!D:D),3)</f>
        <v>0</v>
      </c>
      <c r="L2655" s="259">
        <f>ROUND(SUMIF('VGT-Bewegungsdaten'!B:B,$A2655,'VGT-Bewegungsdaten'!E:E),5)</f>
        <v>0</v>
      </c>
      <c r="N2655" s="298" t="s">
        <v>4918</v>
      </c>
      <c r="O2655" s="298" t="s">
        <v>4925</v>
      </c>
      <c r="P2655" s="261">
        <f>ROUND(SUMIF('AV-Bewegungsdaten'!B:B,A2655,'AV-Bewegungsdaten'!D:D),3)</f>
        <v>0</v>
      </c>
      <c r="Q2655" s="259">
        <f>ROUND(SUMIF('AV-Bewegungsdaten'!B:B,$A2655,'AV-Bewegungsdaten'!E:E),5)</f>
        <v>0</v>
      </c>
      <c r="S2655" s="444"/>
      <c r="T2655" s="444"/>
      <c r="U2655" s="261">
        <f>ROUND(SUMIF('DV-Bewegungsdaten'!B:B,A2655,'DV-Bewegungsdaten'!D:D),3)</f>
        <v>0</v>
      </c>
      <c r="V2655" s="259">
        <f>ROUND(SUMIF('DV-Bewegungsdaten'!B:B,A2655,'DV-Bewegungsdaten'!E:E),5)</f>
        <v>0</v>
      </c>
      <c r="X2655" s="444"/>
      <c r="Y2655" s="444"/>
      <c r="AK2655" s="305"/>
    </row>
    <row r="2656" spans="1:37" ht="15" customHeight="1" x14ac:dyDescent="0.25">
      <c r="A2656" s="103" t="s">
        <v>963</v>
      </c>
      <c r="B2656" s="101" t="s">
        <v>2068</v>
      </c>
      <c r="C2656" s="101" t="s">
        <v>3994</v>
      </c>
      <c r="D2656" s="101" t="s">
        <v>2462</v>
      </c>
      <c r="E2656" s="101" t="s">
        <v>2443</v>
      </c>
      <c r="F2656" s="102">
        <v>15.32</v>
      </c>
      <c r="G2656" s="102">
        <v>15.52</v>
      </c>
      <c r="H2656" s="102">
        <v>12.26</v>
      </c>
      <c r="I2656" s="102"/>
      <c r="J2656" s="445"/>
      <c r="K2656" s="258">
        <f>ROUND(SUMIF('VGT-Bewegungsdaten'!B:B,A2656,'VGT-Bewegungsdaten'!D:D),3)</f>
        <v>0</v>
      </c>
      <c r="L2656" s="259">
        <f>ROUND(SUMIF('VGT-Bewegungsdaten'!B:B,$A2656,'VGT-Bewegungsdaten'!E:E),5)</f>
        <v>0</v>
      </c>
      <c r="N2656" s="298" t="s">
        <v>4918</v>
      </c>
      <c r="O2656" s="298" t="s">
        <v>4925</v>
      </c>
      <c r="P2656" s="261">
        <f>ROUND(SUMIF('AV-Bewegungsdaten'!B:B,A2656,'AV-Bewegungsdaten'!D:D),3)</f>
        <v>0</v>
      </c>
      <c r="Q2656" s="259">
        <f>ROUND(SUMIF('AV-Bewegungsdaten'!B:B,$A2656,'AV-Bewegungsdaten'!E:E),5)</f>
        <v>0</v>
      </c>
      <c r="S2656" s="444"/>
      <c r="T2656" s="444"/>
      <c r="U2656" s="261">
        <f>ROUND(SUMIF('DV-Bewegungsdaten'!B:B,A2656,'DV-Bewegungsdaten'!D:D),3)</f>
        <v>0</v>
      </c>
      <c r="V2656" s="259">
        <f>ROUND(SUMIF('DV-Bewegungsdaten'!B:B,A2656,'DV-Bewegungsdaten'!E:E),5)</f>
        <v>0</v>
      </c>
      <c r="X2656" s="444"/>
      <c r="Y2656" s="444"/>
      <c r="AK2656" s="305"/>
    </row>
    <row r="2657" spans="1:37" ht="15" customHeight="1" x14ac:dyDescent="0.25">
      <c r="A2657" s="103" t="s">
        <v>964</v>
      </c>
      <c r="B2657" s="101" t="s">
        <v>2068</v>
      </c>
      <c r="C2657" s="101" t="s">
        <v>3994</v>
      </c>
      <c r="D2657" s="101" t="s">
        <v>668</v>
      </c>
      <c r="E2657" s="101" t="s">
        <v>2446</v>
      </c>
      <c r="F2657" s="102">
        <v>17.32</v>
      </c>
      <c r="G2657" s="102">
        <v>17.52</v>
      </c>
      <c r="H2657" s="102">
        <v>13.86</v>
      </c>
      <c r="I2657" s="102"/>
      <c r="J2657" s="445"/>
      <c r="K2657" s="258">
        <f>ROUND(SUMIF('VGT-Bewegungsdaten'!B:B,A2657,'VGT-Bewegungsdaten'!D:D),3)</f>
        <v>0</v>
      </c>
      <c r="L2657" s="259">
        <f>ROUND(SUMIF('VGT-Bewegungsdaten'!B:B,$A2657,'VGT-Bewegungsdaten'!E:E),5)</f>
        <v>0</v>
      </c>
      <c r="N2657" s="298" t="s">
        <v>4918</v>
      </c>
      <c r="O2657" s="298" t="s">
        <v>4925</v>
      </c>
      <c r="P2657" s="261">
        <f>ROUND(SUMIF('AV-Bewegungsdaten'!B:B,A2657,'AV-Bewegungsdaten'!D:D),3)</f>
        <v>0</v>
      </c>
      <c r="Q2657" s="259">
        <f>ROUND(SUMIF('AV-Bewegungsdaten'!B:B,$A2657,'AV-Bewegungsdaten'!E:E),5)</f>
        <v>0</v>
      </c>
      <c r="S2657" s="444"/>
      <c r="T2657" s="444"/>
      <c r="U2657" s="261">
        <f>ROUND(SUMIF('DV-Bewegungsdaten'!B:B,A2657,'DV-Bewegungsdaten'!D:D),3)</f>
        <v>0</v>
      </c>
      <c r="V2657" s="259">
        <f>ROUND(SUMIF('DV-Bewegungsdaten'!B:B,A2657,'DV-Bewegungsdaten'!E:E),5)</f>
        <v>0</v>
      </c>
      <c r="X2657" s="444"/>
      <c r="Y2657" s="444"/>
      <c r="AK2657" s="305"/>
    </row>
    <row r="2658" spans="1:37" ht="15" customHeight="1" x14ac:dyDescent="0.25">
      <c r="A2658" s="103" t="s">
        <v>2212</v>
      </c>
      <c r="B2658" s="101" t="s">
        <v>2068</v>
      </c>
      <c r="C2658" s="101" t="s">
        <v>3994</v>
      </c>
      <c r="D2658" s="101" t="s">
        <v>1970</v>
      </c>
      <c r="E2658" s="101" t="s">
        <v>1533</v>
      </c>
      <c r="F2658" s="102">
        <v>18.32</v>
      </c>
      <c r="G2658" s="102">
        <v>18.52</v>
      </c>
      <c r="H2658" s="102">
        <v>14.66</v>
      </c>
      <c r="I2658" s="102"/>
      <c r="J2658" s="445"/>
      <c r="K2658" s="258">
        <f>ROUND(SUMIF('VGT-Bewegungsdaten'!B:B,A2658,'VGT-Bewegungsdaten'!D:D),3)</f>
        <v>0</v>
      </c>
      <c r="L2658" s="259">
        <f>ROUND(SUMIF('VGT-Bewegungsdaten'!B:B,$A2658,'VGT-Bewegungsdaten'!E:E),5)</f>
        <v>0</v>
      </c>
      <c r="N2658" s="298" t="s">
        <v>4918</v>
      </c>
      <c r="O2658" s="298" t="s">
        <v>4925</v>
      </c>
      <c r="P2658" s="261">
        <f>ROUND(SUMIF('AV-Bewegungsdaten'!B:B,A2658,'AV-Bewegungsdaten'!D:D),3)</f>
        <v>0</v>
      </c>
      <c r="Q2658" s="259">
        <f>ROUND(SUMIF('AV-Bewegungsdaten'!B:B,$A2658,'AV-Bewegungsdaten'!E:E),5)</f>
        <v>0</v>
      </c>
      <c r="S2658" s="444"/>
      <c r="T2658" s="444"/>
      <c r="U2658" s="261">
        <f>ROUND(SUMIF('DV-Bewegungsdaten'!B:B,A2658,'DV-Bewegungsdaten'!D:D),3)</f>
        <v>0</v>
      </c>
      <c r="V2658" s="259">
        <f>ROUND(SUMIF('DV-Bewegungsdaten'!B:B,A2658,'DV-Bewegungsdaten'!E:E),5)</f>
        <v>0</v>
      </c>
      <c r="X2658" s="444"/>
      <c r="Y2658" s="444"/>
      <c r="AK2658" s="305"/>
    </row>
    <row r="2659" spans="1:37" ht="15" customHeight="1" x14ac:dyDescent="0.25">
      <c r="A2659" s="103" t="s">
        <v>2213</v>
      </c>
      <c r="B2659" s="101" t="s">
        <v>2068</v>
      </c>
      <c r="C2659" s="101" t="s">
        <v>3994</v>
      </c>
      <c r="D2659" s="101" t="s">
        <v>1972</v>
      </c>
      <c r="E2659" s="101" t="s">
        <v>1536</v>
      </c>
      <c r="F2659" s="102">
        <v>18.32</v>
      </c>
      <c r="G2659" s="102">
        <v>18.52</v>
      </c>
      <c r="H2659" s="102">
        <v>14.66</v>
      </c>
      <c r="I2659" s="102"/>
      <c r="J2659" s="445"/>
      <c r="K2659" s="258">
        <f>ROUND(SUMIF('VGT-Bewegungsdaten'!B:B,A2659,'VGT-Bewegungsdaten'!D:D),3)</f>
        <v>0</v>
      </c>
      <c r="L2659" s="259">
        <f>ROUND(SUMIF('VGT-Bewegungsdaten'!B:B,$A2659,'VGT-Bewegungsdaten'!E:E),5)</f>
        <v>0</v>
      </c>
      <c r="N2659" s="298" t="s">
        <v>4918</v>
      </c>
      <c r="O2659" s="298" t="s">
        <v>4925</v>
      </c>
      <c r="P2659" s="261">
        <f>ROUND(SUMIF('AV-Bewegungsdaten'!B:B,A2659,'AV-Bewegungsdaten'!D:D),3)</f>
        <v>0</v>
      </c>
      <c r="Q2659" s="259">
        <f>ROUND(SUMIF('AV-Bewegungsdaten'!B:B,$A2659,'AV-Bewegungsdaten'!E:E),5)</f>
        <v>0</v>
      </c>
      <c r="S2659" s="444"/>
      <c r="T2659" s="444"/>
      <c r="U2659" s="261">
        <f>ROUND(SUMIF('DV-Bewegungsdaten'!B:B,A2659,'DV-Bewegungsdaten'!D:D),3)</f>
        <v>0</v>
      </c>
      <c r="V2659" s="259">
        <f>ROUND(SUMIF('DV-Bewegungsdaten'!B:B,A2659,'DV-Bewegungsdaten'!E:E),5)</f>
        <v>0</v>
      </c>
      <c r="X2659" s="444"/>
      <c r="Y2659" s="444"/>
      <c r="AK2659" s="305"/>
    </row>
    <row r="2660" spans="1:37" ht="15" customHeight="1" x14ac:dyDescent="0.25">
      <c r="A2660" s="103" t="s">
        <v>2942</v>
      </c>
      <c r="B2660" s="101" t="s">
        <v>2068</v>
      </c>
      <c r="C2660" s="101" t="s">
        <v>3994</v>
      </c>
      <c r="D2660" s="101" t="s">
        <v>2697</v>
      </c>
      <c r="E2660" s="101" t="s">
        <v>2536</v>
      </c>
      <c r="F2660" s="102">
        <v>18.29</v>
      </c>
      <c r="G2660" s="102">
        <v>18.489999999999998</v>
      </c>
      <c r="H2660" s="102">
        <v>14.63</v>
      </c>
      <c r="I2660" s="102"/>
      <c r="J2660" s="445"/>
      <c r="K2660" s="258">
        <f>ROUND(SUMIF('VGT-Bewegungsdaten'!B:B,A2660,'VGT-Bewegungsdaten'!D:D),3)</f>
        <v>0</v>
      </c>
      <c r="L2660" s="259">
        <f>ROUND(SUMIF('VGT-Bewegungsdaten'!B:B,$A2660,'VGT-Bewegungsdaten'!E:E),5)</f>
        <v>0</v>
      </c>
      <c r="N2660" s="298" t="s">
        <v>4918</v>
      </c>
      <c r="O2660" s="298" t="s">
        <v>4925</v>
      </c>
      <c r="P2660" s="261">
        <f>ROUND(SUMIF('AV-Bewegungsdaten'!B:B,A2660,'AV-Bewegungsdaten'!D:D),3)</f>
        <v>0</v>
      </c>
      <c r="Q2660" s="259">
        <f>ROUND(SUMIF('AV-Bewegungsdaten'!B:B,$A2660,'AV-Bewegungsdaten'!E:E),5)</f>
        <v>0</v>
      </c>
      <c r="S2660" s="444"/>
      <c r="T2660" s="444"/>
      <c r="U2660" s="261">
        <f>ROUND(SUMIF('DV-Bewegungsdaten'!B:B,A2660,'DV-Bewegungsdaten'!D:D),3)</f>
        <v>0</v>
      </c>
      <c r="V2660" s="259">
        <f>ROUND(SUMIF('DV-Bewegungsdaten'!B:B,A2660,'DV-Bewegungsdaten'!E:E),5)</f>
        <v>0</v>
      </c>
      <c r="X2660" s="444"/>
      <c r="Y2660" s="444"/>
      <c r="AK2660" s="305"/>
    </row>
    <row r="2661" spans="1:37" ht="15" customHeight="1" x14ac:dyDescent="0.25">
      <c r="A2661" s="103" t="s">
        <v>3685</v>
      </c>
      <c r="B2661" s="101" t="s">
        <v>2068</v>
      </c>
      <c r="C2661" s="101" t="s">
        <v>3994</v>
      </c>
      <c r="D2661" s="101" t="s">
        <v>3440</v>
      </c>
      <c r="E2661" s="101" t="s">
        <v>3279</v>
      </c>
      <c r="F2661" s="102">
        <v>18.259999999999998</v>
      </c>
      <c r="G2661" s="102">
        <v>18.459999999999997</v>
      </c>
      <c r="H2661" s="102">
        <v>14.61</v>
      </c>
      <c r="I2661" s="102"/>
      <c r="J2661" s="445"/>
      <c r="K2661" s="258">
        <f>ROUND(SUMIF('VGT-Bewegungsdaten'!B:B,A2661,'VGT-Bewegungsdaten'!D:D),3)</f>
        <v>0</v>
      </c>
      <c r="L2661" s="259">
        <f>ROUND(SUMIF('VGT-Bewegungsdaten'!B:B,$A2661,'VGT-Bewegungsdaten'!E:E),5)</f>
        <v>0</v>
      </c>
      <c r="N2661" s="298" t="s">
        <v>4918</v>
      </c>
      <c r="O2661" s="298" t="s">
        <v>4925</v>
      </c>
      <c r="P2661" s="261">
        <f>ROUND(SUMIF('AV-Bewegungsdaten'!B:B,A2661,'AV-Bewegungsdaten'!D:D),3)</f>
        <v>0</v>
      </c>
      <c r="Q2661" s="259">
        <f>ROUND(SUMIF('AV-Bewegungsdaten'!B:B,$A2661,'AV-Bewegungsdaten'!E:E),5)</f>
        <v>0</v>
      </c>
      <c r="S2661" s="444"/>
      <c r="T2661" s="444"/>
      <c r="U2661" s="261">
        <f>ROUND(SUMIF('DV-Bewegungsdaten'!B:B,A2661,'DV-Bewegungsdaten'!D:D),3)</f>
        <v>0</v>
      </c>
      <c r="V2661" s="259">
        <f>ROUND(SUMIF('DV-Bewegungsdaten'!B:B,A2661,'DV-Bewegungsdaten'!E:E),5)</f>
        <v>0</v>
      </c>
      <c r="X2661" s="444"/>
      <c r="Y2661" s="444"/>
      <c r="AK2661" s="305"/>
    </row>
    <row r="2662" spans="1:37" ht="15" customHeight="1" x14ac:dyDescent="0.25">
      <c r="A2662" s="103" t="s">
        <v>4449</v>
      </c>
      <c r="B2662" s="101" t="s">
        <v>2068</v>
      </c>
      <c r="C2662" s="101" t="s">
        <v>3994</v>
      </c>
      <c r="D2662" s="101" t="s">
        <v>4202</v>
      </c>
      <c r="E2662" s="101" t="s">
        <v>4040</v>
      </c>
      <c r="F2662" s="102">
        <v>18.23</v>
      </c>
      <c r="G2662" s="102">
        <v>18.43</v>
      </c>
      <c r="H2662" s="102">
        <v>14.58</v>
      </c>
      <c r="I2662" s="102"/>
      <c r="J2662" s="445"/>
      <c r="K2662" s="258">
        <f>ROUND(SUMIF('VGT-Bewegungsdaten'!B:B,A2662,'VGT-Bewegungsdaten'!D:D),3)</f>
        <v>0</v>
      </c>
      <c r="L2662" s="259">
        <f>ROUND(SUMIF('VGT-Bewegungsdaten'!B:B,$A2662,'VGT-Bewegungsdaten'!E:E),5)</f>
        <v>0</v>
      </c>
      <c r="N2662" s="298" t="s">
        <v>4918</v>
      </c>
      <c r="O2662" s="298" t="s">
        <v>4925</v>
      </c>
      <c r="P2662" s="261">
        <f>ROUND(SUMIF('AV-Bewegungsdaten'!B:B,A2662,'AV-Bewegungsdaten'!D:D),3)</f>
        <v>0</v>
      </c>
      <c r="Q2662" s="259">
        <f>ROUND(SUMIF('AV-Bewegungsdaten'!B:B,$A2662,'AV-Bewegungsdaten'!E:E),5)</f>
        <v>0</v>
      </c>
      <c r="S2662" s="444"/>
      <c r="T2662" s="444"/>
      <c r="U2662" s="261">
        <f>ROUND(SUMIF('DV-Bewegungsdaten'!B:B,A2662,'DV-Bewegungsdaten'!D:D),3)</f>
        <v>0</v>
      </c>
      <c r="V2662" s="259">
        <f>ROUND(SUMIF('DV-Bewegungsdaten'!B:B,A2662,'DV-Bewegungsdaten'!E:E),5)</f>
        <v>0</v>
      </c>
      <c r="X2662" s="444"/>
      <c r="Y2662" s="444"/>
      <c r="AK2662" s="305"/>
    </row>
    <row r="2663" spans="1:37" ht="15" customHeight="1" x14ac:dyDescent="0.25">
      <c r="A2663" s="103" t="s">
        <v>2214</v>
      </c>
      <c r="B2663" s="101" t="s">
        <v>2068</v>
      </c>
      <c r="C2663" s="101" t="s">
        <v>3994</v>
      </c>
      <c r="D2663" s="101" t="s">
        <v>1974</v>
      </c>
      <c r="E2663" s="101" t="s">
        <v>2443</v>
      </c>
      <c r="F2663" s="102">
        <v>16.32</v>
      </c>
      <c r="G2663" s="102">
        <v>16.52</v>
      </c>
      <c r="H2663" s="102">
        <v>13.06</v>
      </c>
      <c r="I2663" s="102"/>
      <c r="J2663" s="445"/>
      <c r="K2663" s="258">
        <f>ROUND(SUMIF('VGT-Bewegungsdaten'!B:B,A2663,'VGT-Bewegungsdaten'!D:D),3)</f>
        <v>0</v>
      </c>
      <c r="L2663" s="259">
        <f>ROUND(SUMIF('VGT-Bewegungsdaten'!B:B,$A2663,'VGT-Bewegungsdaten'!E:E),5)</f>
        <v>0</v>
      </c>
      <c r="N2663" s="298" t="s">
        <v>4918</v>
      </c>
      <c r="O2663" s="298" t="s">
        <v>4925</v>
      </c>
      <c r="P2663" s="261">
        <f>ROUND(SUMIF('AV-Bewegungsdaten'!B:B,A2663,'AV-Bewegungsdaten'!D:D),3)</f>
        <v>0</v>
      </c>
      <c r="Q2663" s="259">
        <f>ROUND(SUMIF('AV-Bewegungsdaten'!B:B,$A2663,'AV-Bewegungsdaten'!E:E),5)</f>
        <v>0</v>
      </c>
      <c r="S2663" s="444"/>
      <c r="T2663" s="444"/>
      <c r="U2663" s="261">
        <f>ROUND(SUMIF('DV-Bewegungsdaten'!B:B,A2663,'DV-Bewegungsdaten'!D:D),3)</f>
        <v>0</v>
      </c>
      <c r="V2663" s="259">
        <f>ROUND(SUMIF('DV-Bewegungsdaten'!B:B,A2663,'DV-Bewegungsdaten'!E:E),5)</f>
        <v>0</v>
      </c>
      <c r="X2663" s="444"/>
      <c r="Y2663" s="444"/>
      <c r="AK2663" s="305"/>
    </row>
    <row r="2664" spans="1:37" ht="15" customHeight="1" x14ac:dyDescent="0.25">
      <c r="A2664" s="103" t="s">
        <v>2215</v>
      </c>
      <c r="B2664" s="101" t="s">
        <v>2068</v>
      </c>
      <c r="C2664" s="101" t="s">
        <v>3994</v>
      </c>
      <c r="D2664" s="101" t="s">
        <v>1976</v>
      </c>
      <c r="E2664" s="101" t="s">
        <v>2446</v>
      </c>
      <c r="F2664" s="102">
        <v>18.32</v>
      </c>
      <c r="G2664" s="102">
        <v>18.52</v>
      </c>
      <c r="H2664" s="102">
        <v>14.66</v>
      </c>
      <c r="I2664" s="102"/>
      <c r="J2664" s="445"/>
      <c r="K2664" s="258">
        <f>ROUND(SUMIF('VGT-Bewegungsdaten'!B:B,A2664,'VGT-Bewegungsdaten'!D:D),3)</f>
        <v>0</v>
      </c>
      <c r="L2664" s="259">
        <f>ROUND(SUMIF('VGT-Bewegungsdaten'!B:B,$A2664,'VGT-Bewegungsdaten'!E:E),5)</f>
        <v>0</v>
      </c>
      <c r="N2664" s="298" t="s">
        <v>4918</v>
      </c>
      <c r="O2664" s="298" t="s">
        <v>4925</v>
      </c>
      <c r="P2664" s="261">
        <f>ROUND(SUMIF('AV-Bewegungsdaten'!B:B,A2664,'AV-Bewegungsdaten'!D:D),3)</f>
        <v>0</v>
      </c>
      <c r="Q2664" s="259">
        <f>ROUND(SUMIF('AV-Bewegungsdaten'!B:B,$A2664,'AV-Bewegungsdaten'!E:E),5)</f>
        <v>0</v>
      </c>
      <c r="S2664" s="444"/>
      <c r="T2664" s="444"/>
      <c r="U2664" s="261">
        <f>ROUND(SUMIF('DV-Bewegungsdaten'!B:B,A2664,'DV-Bewegungsdaten'!D:D),3)</f>
        <v>0</v>
      </c>
      <c r="V2664" s="259">
        <f>ROUND(SUMIF('DV-Bewegungsdaten'!B:B,A2664,'DV-Bewegungsdaten'!E:E),5)</f>
        <v>0</v>
      </c>
      <c r="X2664" s="444"/>
      <c r="Y2664" s="444"/>
      <c r="AK2664" s="305"/>
    </row>
    <row r="2665" spans="1:37" ht="15" customHeight="1" x14ac:dyDescent="0.25">
      <c r="A2665" s="103" t="s">
        <v>2216</v>
      </c>
      <c r="B2665" s="101" t="s">
        <v>2068</v>
      </c>
      <c r="C2665" s="101" t="s">
        <v>3994</v>
      </c>
      <c r="D2665" s="101" t="s">
        <v>1978</v>
      </c>
      <c r="E2665" s="101" t="s">
        <v>1533</v>
      </c>
      <c r="F2665" s="102">
        <v>19.32</v>
      </c>
      <c r="G2665" s="102">
        <v>19.52</v>
      </c>
      <c r="H2665" s="102">
        <v>15.46</v>
      </c>
      <c r="I2665" s="102"/>
      <c r="J2665" s="445"/>
      <c r="K2665" s="258">
        <f>ROUND(SUMIF('VGT-Bewegungsdaten'!B:B,A2665,'VGT-Bewegungsdaten'!D:D),3)</f>
        <v>0</v>
      </c>
      <c r="L2665" s="259">
        <f>ROUND(SUMIF('VGT-Bewegungsdaten'!B:B,$A2665,'VGT-Bewegungsdaten'!E:E),5)</f>
        <v>0</v>
      </c>
      <c r="N2665" s="298" t="s">
        <v>4918</v>
      </c>
      <c r="O2665" s="298" t="s">
        <v>4925</v>
      </c>
      <c r="P2665" s="261">
        <f>ROUND(SUMIF('AV-Bewegungsdaten'!B:B,A2665,'AV-Bewegungsdaten'!D:D),3)</f>
        <v>0</v>
      </c>
      <c r="Q2665" s="259">
        <f>ROUND(SUMIF('AV-Bewegungsdaten'!B:B,$A2665,'AV-Bewegungsdaten'!E:E),5)</f>
        <v>0</v>
      </c>
      <c r="S2665" s="444"/>
      <c r="T2665" s="444"/>
      <c r="U2665" s="261">
        <f>ROUND(SUMIF('DV-Bewegungsdaten'!B:B,A2665,'DV-Bewegungsdaten'!D:D),3)</f>
        <v>0</v>
      </c>
      <c r="V2665" s="259">
        <f>ROUND(SUMIF('DV-Bewegungsdaten'!B:B,A2665,'DV-Bewegungsdaten'!E:E),5)</f>
        <v>0</v>
      </c>
      <c r="X2665" s="444"/>
      <c r="Y2665" s="444"/>
      <c r="AK2665" s="305"/>
    </row>
    <row r="2666" spans="1:37" ht="15" customHeight="1" x14ac:dyDescent="0.25">
      <c r="A2666" s="103" t="s">
        <v>2217</v>
      </c>
      <c r="B2666" s="101" t="s">
        <v>2068</v>
      </c>
      <c r="C2666" s="101" t="s">
        <v>3994</v>
      </c>
      <c r="D2666" s="101" t="s">
        <v>1980</v>
      </c>
      <c r="E2666" s="101" t="s">
        <v>1536</v>
      </c>
      <c r="F2666" s="102">
        <v>19.32</v>
      </c>
      <c r="G2666" s="102">
        <v>19.52</v>
      </c>
      <c r="H2666" s="102">
        <v>15.46</v>
      </c>
      <c r="I2666" s="102"/>
      <c r="J2666" s="445"/>
      <c r="K2666" s="258">
        <f>ROUND(SUMIF('VGT-Bewegungsdaten'!B:B,A2666,'VGT-Bewegungsdaten'!D:D),3)</f>
        <v>0</v>
      </c>
      <c r="L2666" s="259">
        <f>ROUND(SUMIF('VGT-Bewegungsdaten'!B:B,$A2666,'VGT-Bewegungsdaten'!E:E),5)</f>
        <v>0</v>
      </c>
      <c r="N2666" s="298" t="s">
        <v>4918</v>
      </c>
      <c r="O2666" s="298" t="s">
        <v>4925</v>
      </c>
      <c r="P2666" s="261">
        <f>ROUND(SUMIF('AV-Bewegungsdaten'!B:B,A2666,'AV-Bewegungsdaten'!D:D),3)</f>
        <v>0</v>
      </c>
      <c r="Q2666" s="259">
        <f>ROUND(SUMIF('AV-Bewegungsdaten'!B:B,$A2666,'AV-Bewegungsdaten'!E:E),5)</f>
        <v>0</v>
      </c>
      <c r="S2666" s="444"/>
      <c r="T2666" s="444"/>
      <c r="U2666" s="261">
        <f>ROUND(SUMIF('DV-Bewegungsdaten'!B:B,A2666,'DV-Bewegungsdaten'!D:D),3)</f>
        <v>0</v>
      </c>
      <c r="V2666" s="259">
        <f>ROUND(SUMIF('DV-Bewegungsdaten'!B:B,A2666,'DV-Bewegungsdaten'!E:E),5)</f>
        <v>0</v>
      </c>
      <c r="X2666" s="444"/>
      <c r="Y2666" s="444"/>
      <c r="AK2666" s="305"/>
    </row>
    <row r="2667" spans="1:37" ht="15" customHeight="1" x14ac:dyDescent="0.25">
      <c r="A2667" s="103" t="s">
        <v>2943</v>
      </c>
      <c r="B2667" s="101" t="s">
        <v>2068</v>
      </c>
      <c r="C2667" s="101" t="s">
        <v>3994</v>
      </c>
      <c r="D2667" s="101" t="s">
        <v>2699</v>
      </c>
      <c r="E2667" s="101" t="s">
        <v>2536</v>
      </c>
      <c r="F2667" s="102">
        <v>19.29</v>
      </c>
      <c r="G2667" s="102">
        <v>19.489999999999998</v>
      </c>
      <c r="H2667" s="102">
        <v>15.43</v>
      </c>
      <c r="I2667" s="102"/>
      <c r="J2667" s="445"/>
      <c r="K2667" s="258">
        <f>ROUND(SUMIF('VGT-Bewegungsdaten'!B:B,A2667,'VGT-Bewegungsdaten'!D:D),3)</f>
        <v>0</v>
      </c>
      <c r="L2667" s="259">
        <f>ROUND(SUMIF('VGT-Bewegungsdaten'!B:B,$A2667,'VGT-Bewegungsdaten'!E:E),5)</f>
        <v>0</v>
      </c>
      <c r="N2667" s="298" t="s">
        <v>4918</v>
      </c>
      <c r="O2667" s="298" t="s">
        <v>4925</v>
      </c>
      <c r="P2667" s="261">
        <f>ROUND(SUMIF('AV-Bewegungsdaten'!B:B,A2667,'AV-Bewegungsdaten'!D:D),3)</f>
        <v>0</v>
      </c>
      <c r="Q2667" s="259">
        <f>ROUND(SUMIF('AV-Bewegungsdaten'!B:B,$A2667,'AV-Bewegungsdaten'!E:E),5)</f>
        <v>0</v>
      </c>
      <c r="S2667" s="444"/>
      <c r="T2667" s="444"/>
      <c r="U2667" s="261">
        <f>ROUND(SUMIF('DV-Bewegungsdaten'!B:B,A2667,'DV-Bewegungsdaten'!D:D),3)</f>
        <v>0</v>
      </c>
      <c r="V2667" s="259">
        <f>ROUND(SUMIF('DV-Bewegungsdaten'!B:B,A2667,'DV-Bewegungsdaten'!E:E),5)</f>
        <v>0</v>
      </c>
      <c r="X2667" s="444"/>
      <c r="Y2667" s="444"/>
      <c r="AK2667" s="305"/>
    </row>
    <row r="2668" spans="1:37" ht="15" customHeight="1" x14ac:dyDescent="0.25">
      <c r="A2668" s="103" t="s">
        <v>3686</v>
      </c>
      <c r="B2668" s="101" t="s">
        <v>2068</v>
      </c>
      <c r="C2668" s="101" t="s">
        <v>3994</v>
      </c>
      <c r="D2668" s="101" t="s">
        <v>3442</v>
      </c>
      <c r="E2668" s="101" t="s">
        <v>3279</v>
      </c>
      <c r="F2668" s="102">
        <v>19.259999999999998</v>
      </c>
      <c r="G2668" s="102">
        <v>19.459999999999997</v>
      </c>
      <c r="H2668" s="102">
        <v>15.41</v>
      </c>
      <c r="I2668" s="102"/>
      <c r="J2668" s="445"/>
      <c r="K2668" s="258">
        <f>ROUND(SUMIF('VGT-Bewegungsdaten'!B:B,A2668,'VGT-Bewegungsdaten'!D:D),3)</f>
        <v>0</v>
      </c>
      <c r="L2668" s="259">
        <f>ROUND(SUMIF('VGT-Bewegungsdaten'!B:B,$A2668,'VGT-Bewegungsdaten'!E:E),5)</f>
        <v>0</v>
      </c>
      <c r="N2668" s="298" t="s">
        <v>4918</v>
      </c>
      <c r="O2668" s="298" t="s">
        <v>4925</v>
      </c>
      <c r="P2668" s="261">
        <f>ROUND(SUMIF('AV-Bewegungsdaten'!B:B,A2668,'AV-Bewegungsdaten'!D:D),3)</f>
        <v>0</v>
      </c>
      <c r="Q2668" s="259">
        <f>ROUND(SUMIF('AV-Bewegungsdaten'!B:B,$A2668,'AV-Bewegungsdaten'!E:E),5)</f>
        <v>0</v>
      </c>
      <c r="S2668" s="444"/>
      <c r="T2668" s="444"/>
      <c r="U2668" s="261">
        <f>ROUND(SUMIF('DV-Bewegungsdaten'!B:B,A2668,'DV-Bewegungsdaten'!D:D),3)</f>
        <v>0</v>
      </c>
      <c r="V2668" s="259">
        <f>ROUND(SUMIF('DV-Bewegungsdaten'!B:B,A2668,'DV-Bewegungsdaten'!E:E),5)</f>
        <v>0</v>
      </c>
      <c r="X2668" s="444"/>
      <c r="Y2668" s="444"/>
      <c r="AK2668" s="305"/>
    </row>
    <row r="2669" spans="1:37" ht="15" customHeight="1" x14ac:dyDescent="0.25">
      <c r="A2669" s="103" t="s">
        <v>4450</v>
      </c>
      <c r="B2669" s="101" t="s">
        <v>2068</v>
      </c>
      <c r="C2669" s="101" t="s">
        <v>3994</v>
      </c>
      <c r="D2669" s="101" t="s">
        <v>4204</v>
      </c>
      <c r="E2669" s="101" t="s">
        <v>4040</v>
      </c>
      <c r="F2669" s="102">
        <v>19.23</v>
      </c>
      <c r="G2669" s="102">
        <v>19.43</v>
      </c>
      <c r="H2669" s="102">
        <v>15.38</v>
      </c>
      <c r="I2669" s="102"/>
      <c r="J2669" s="445"/>
      <c r="K2669" s="258">
        <f>ROUND(SUMIF('VGT-Bewegungsdaten'!B:B,A2669,'VGT-Bewegungsdaten'!D:D),3)</f>
        <v>0</v>
      </c>
      <c r="L2669" s="259">
        <f>ROUND(SUMIF('VGT-Bewegungsdaten'!B:B,$A2669,'VGT-Bewegungsdaten'!E:E),5)</f>
        <v>0</v>
      </c>
      <c r="N2669" s="298" t="s">
        <v>4918</v>
      </c>
      <c r="O2669" s="298" t="s">
        <v>4925</v>
      </c>
      <c r="P2669" s="261">
        <f>ROUND(SUMIF('AV-Bewegungsdaten'!B:B,A2669,'AV-Bewegungsdaten'!D:D),3)</f>
        <v>0</v>
      </c>
      <c r="Q2669" s="259">
        <f>ROUND(SUMIF('AV-Bewegungsdaten'!B:B,$A2669,'AV-Bewegungsdaten'!E:E),5)</f>
        <v>0</v>
      </c>
      <c r="S2669" s="444"/>
      <c r="T2669" s="444"/>
      <c r="U2669" s="261">
        <f>ROUND(SUMIF('DV-Bewegungsdaten'!B:B,A2669,'DV-Bewegungsdaten'!D:D),3)</f>
        <v>0</v>
      </c>
      <c r="V2669" s="259">
        <f>ROUND(SUMIF('DV-Bewegungsdaten'!B:B,A2669,'DV-Bewegungsdaten'!E:E),5)</f>
        <v>0</v>
      </c>
      <c r="X2669" s="444"/>
      <c r="Y2669" s="444"/>
      <c r="AK2669" s="305"/>
    </row>
    <row r="2670" spans="1:37" ht="15" customHeight="1" x14ac:dyDescent="0.25">
      <c r="A2670" s="103" t="s">
        <v>2218</v>
      </c>
      <c r="B2670" s="101" t="s">
        <v>2068</v>
      </c>
      <c r="C2670" s="101" t="s">
        <v>3994</v>
      </c>
      <c r="D2670" s="101" t="s">
        <v>229</v>
      </c>
      <c r="E2670" s="101" t="s">
        <v>2443</v>
      </c>
      <c r="F2670" s="102">
        <v>16.32</v>
      </c>
      <c r="G2670" s="102">
        <v>16.52</v>
      </c>
      <c r="H2670" s="102">
        <v>13.06</v>
      </c>
      <c r="I2670" s="102"/>
      <c r="J2670" s="445"/>
      <c r="K2670" s="258">
        <f>ROUND(SUMIF('VGT-Bewegungsdaten'!B:B,A2670,'VGT-Bewegungsdaten'!D:D),3)</f>
        <v>0</v>
      </c>
      <c r="L2670" s="259">
        <f>ROUND(SUMIF('VGT-Bewegungsdaten'!B:B,$A2670,'VGT-Bewegungsdaten'!E:E),5)</f>
        <v>0</v>
      </c>
      <c r="N2670" s="298" t="s">
        <v>4918</v>
      </c>
      <c r="O2670" s="298" t="s">
        <v>4925</v>
      </c>
      <c r="P2670" s="261">
        <f>ROUND(SUMIF('AV-Bewegungsdaten'!B:B,A2670,'AV-Bewegungsdaten'!D:D),3)</f>
        <v>0</v>
      </c>
      <c r="Q2670" s="259">
        <f>ROUND(SUMIF('AV-Bewegungsdaten'!B:B,$A2670,'AV-Bewegungsdaten'!E:E),5)</f>
        <v>0</v>
      </c>
      <c r="S2670" s="444"/>
      <c r="T2670" s="444"/>
      <c r="U2670" s="261">
        <f>ROUND(SUMIF('DV-Bewegungsdaten'!B:B,A2670,'DV-Bewegungsdaten'!D:D),3)</f>
        <v>0</v>
      </c>
      <c r="V2670" s="259">
        <f>ROUND(SUMIF('DV-Bewegungsdaten'!B:B,A2670,'DV-Bewegungsdaten'!E:E),5)</f>
        <v>0</v>
      </c>
      <c r="X2670" s="444"/>
      <c r="Y2670" s="444"/>
      <c r="AK2670" s="305"/>
    </row>
    <row r="2671" spans="1:37" ht="15" customHeight="1" x14ac:dyDescent="0.25">
      <c r="A2671" s="103" t="s">
        <v>2219</v>
      </c>
      <c r="B2671" s="101" t="s">
        <v>2068</v>
      </c>
      <c r="C2671" s="101" t="s">
        <v>3994</v>
      </c>
      <c r="D2671" s="101" t="s">
        <v>1983</v>
      </c>
      <c r="E2671" s="101" t="s">
        <v>2446</v>
      </c>
      <c r="F2671" s="102">
        <v>18.32</v>
      </c>
      <c r="G2671" s="102">
        <v>18.52</v>
      </c>
      <c r="H2671" s="102">
        <v>14.66</v>
      </c>
      <c r="I2671" s="102"/>
      <c r="J2671" s="445"/>
      <c r="K2671" s="258">
        <f>ROUND(SUMIF('VGT-Bewegungsdaten'!B:B,A2671,'VGT-Bewegungsdaten'!D:D),3)</f>
        <v>0</v>
      </c>
      <c r="L2671" s="259">
        <f>ROUND(SUMIF('VGT-Bewegungsdaten'!B:B,$A2671,'VGT-Bewegungsdaten'!E:E),5)</f>
        <v>0</v>
      </c>
      <c r="N2671" s="298" t="s">
        <v>4918</v>
      </c>
      <c r="O2671" s="298" t="s">
        <v>4925</v>
      </c>
      <c r="P2671" s="261">
        <f>ROUND(SUMIF('AV-Bewegungsdaten'!B:B,A2671,'AV-Bewegungsdaten'!D:D),3)</f>
        <v>0</v>
      </c>
      <c r="Q2671" s="259">
        <f>ROUND(SUMIF('AV-Bewegungsdaten'!B:B,$A2671,'AV-Bewegungsdaten'!E:E),5)</f>
        <v>0</v>
      </c>
      <c r="S2671" s="444"/>
      <c r="T2671" s="444"/>
      <c r="U2671" s="261">
        <f>ROUND(SUMIF('DV-Bewegungsdaten'!B:B,A2671,'DV-Bewegungsdaten'!D:D),3)</f>
        <v>0</v>
      </c>
      <c r="V2671" s="259">
        <f>ROUND(SUMIF('DV-Bewegungsdaten'!B:B,A2671,'DV-Bewegungsdaten'!E:E),5)</f>
        <v>0</v>
      </c>
      <c r="X2671" s="444"/>
      <c r="Y2671" s="444"/>
      <c r="AK2671" s="305"/>
    </row>
    <row r="2672" spans="1:37" ht="15" customHeight="1" x14ac:dyDescent="0.25">
      <c r="A2672" s="103" t="s">
        <v>2220</v>
      </c>
      <c r="B2672" s="101" t="s">
        <v>2068</v>
      </c>
      <c r="C2672" s="101" t="s">
        <v>3994</v>
      </c>
      <c r="D2672" s="101" t="s">
        <v>231</v>
      </c>
      <c r="E2672" s="101" t="s">
        <v>1533</v>
      </c>
      <c r="F2672" s="102">
        <v>19.32</v>
      </c>
      <c r="G2672" s="102">
        <v>19.52</v>
      </c>
      <c r="H2672" s="102">
        <v>15.46</v>
      </c>
      <c r="I2672" s="102"/>
      <c r="J2672" s="445"/>
      <c r="K2672" s="258">
        <f>ROUND(SUMIF('VGT-Bewegungsdaten'!B:B,A2672,'VGT-Bewegungsdaten'!D:D),3)</f>
        <v>0</v>
      </c>
      <c r="L2672" s="259">
        <f>ROUND(SUMIF('VGT-Bewegungsdaten'!B:B,$A2672,'VGT-Bewegungsdaten'!E:E),5)</f>
        <v>0</v>
      </c>
      <c r="N2672" s="298" t="s">
        <v>4918</v>
      </c>
      <c r="O2672" s="298" t="s">
        <v>4925</v>
      </c>
      <c r="P2672" s="261">
        <f>ROUND(SUMIF('AV-Bewegungsdaten'!B:B,A2672,'AV-Bewegungsdaten'!D:D),3)</f>
        <v>0</v>
      </c>
      <c r="Q2672" s="259">
        <f>ROUND(SUMIF('AV-Bewegungsdaten'!B:B,$A2672,'AV-Bewegungsdaten'!E:E),5)</f>
        <v>0</v>
      </c>
      <c r="S2672" s="444"/>
      <c r="T2672" s="444"/>
      <c r="U2672" s="261">
        <f>ROUND(SUMIF('DV-Bewegungsdaten'!B:B,A2672,'DV-Bewegungsdaten'!D:D),3)</f>
        <v>0</v>
      </c>
      <c r="V2672" s="259">
        <f>ROUND(SUMIF('DV-Bewegungsdaten'!B:B,A2672,'DV-Bewegungsdaten'!E:E),5)</f>
        <v>0</v>
      </c>
      <c r="X2672" s="444"/>
      <c r="Y2672" s="444"/>
      <c r="AK2672" s="305"/>
    </row>
    <row r="2673" spans="1:37" ht="15" customHeight="1" x14ac:dyDescent="0.25">
      <c r="A2673" s="103" t="s">
        <v>2221</v>
      </c>
      <c r="B2673" s="101" t="s">
        <v>2068</v>
      </c>
      <c r="C2673" s="101" t="s">
        <v>3994</v>
      </c>
      <c r="D2673" s="101" t="s">
        <v>233</v>
      </c>
      <c r="E2673" s="101" t="s">
        <v>1536</v>
      </c>
      <c r="F2673" s="102">
        <v>19.32</v>
      </c>
      <c r="G2673" s="102">
        <v>19.52</v>
      </c>
      <c r="H2673" s="102">
        <v>15.46</v>
      </c>
      <c r="I2673" s="102"/>
      <c r="J2673" s="445"/>
      <c r="K2673" s="258">
        <f>ROUND(SUMIF('VGT-Bewegungsdaten'!B:B,A2673,'VGT-Bewegungsdaten'!D:D),3)</f>
        <v>0</v>
      </c>
      <c r="L2673" s="259">
        <f>ROUND(SUMIF('VGT-Bewegungsdaten'!B:B,$A2673,'VGT-Bewegungsdaten'!E:E),5)</f>
        <v>0</v>
      </c>
      <c r="N2673" s="298" t="s">
        <v>4918</v>
      </c>
      <c r="O2673" s="298" t="s">
        <v>4925</v>
      </c>
      <c r="P2673" s="261">
        <f>ROUND(SUMIF('AV-Bewegungsdaten'!B:B,A2673,'AV-Bewegungsdaten'!D:D),3)</f>
        <v>0</v>
      </c>
      <c r="Q2673" s="259">
        <f>ROUND(SUMIF('AV-Bewegungsdaten'!B:B,$A2673,'AV-Bewegungsdaten'!E:E),5)</f>
        <v>0</v>
      </c>
      <c r="S2673" s="444"/>
      <c r="T2673" s="444"/>
      <c r="U2673" s="261">
        <f>ROUND(SUMIF('DV-Bewegungsdaten'!B:B,A2673,'DV-Bewegungsdaten'!D:D),3)</f>
        <v>0</v>
      </c>
      <c r="V2673" s="259">
        <f>ROUND(SUMIF('DV-Bewegungsdaten'!B:B,A2673,'DV-Bewegungsdaten'!E:E),5)</f>
        <v>0</v>
      </c>
      <c r="X2673" s="444"/>
      <c r="Y2673" s="444"/>
      <c r="AK2673" s="305"/>
    </row>
    <row r="2674" spans="1:37" ht="15" customHeight="1" x14ac:dyDescent="0.25">
      <c r="A2674" s="103" t="s">
        <v>2944</v>
      </c>
      <c r="B2674" s="101" t="s">
        <v>2068</v>
      </c>
      <c r="C2674" s="101" t="s">
        <v>3994</v>
      </c>
      <c r="D2674" s="101" t="s">
        <v>2568</v>
      </c>
      <c r="E2674" s="101" t="s">
        <v>2536</v>
      </c>
      <c r="F2674" s="102">
        <v>19.29</v>
      </c>
      <c r="G2674" s="102">
        <v>19.489999999999998</v>
      </c>
      <c r="H2674" s="102">
        <v>15.43</v>
      </c>
      <c r="I2674" s="102"/>
      <c r="J2674" s="445"/>
      <c r="K2674" s="258">
        <f>ROUND(SUMIF('VGT-Bewegungsdaten'!B:B,A2674,'VGT-Bewegungsdaten'!D:D),3)</f>
        <v>0</v>
      </c>
      <c r="L2674" s="259">
        <f>ROUND(SUMIF('VGT-Bewegungsdaten'!B:B,$A2674,'VGT-Bewegungsdaten'!E:E),5)</f>
        <v>0</v>
      </c>
      <c r="N2674" s="298" t="s">
        <v>4918</v>
      </c>
      <c r="O2674" s="298" t="s">
        <v>4925</v>
      </c>
      <c r="P2674" s="261">
        <f>ROUND(SUMIF('AV-Bewegungsdaten'!B:B,A2674,'AV-Bewegungsdaten'!D:D),3)</f>
        <v>0</v>
      </c>
      <c r="Q2674" s="259">
        <f>ROUND(SUMIF('AV-Bewegungsdaten'!B:B,$A2674,'AV-Bewegungsdaten'!E:E),5)</f>
        <v>0</v>
      </c>
      <c r="S2674" s="444"/>
      <c r="T2674" s="444"/>
      <c r="U2674" s="261">
        <f>ROUND(SUMIF('DV-Bewegungsdaten'!B:B,A2674,'DV-Bewegungsdaten'!D:D),3)</f>
        <v>0</v>
      </c>
      <c r="V2674" s="259">
        <f>ROUND(SUMIF('DV-Bewegungsdaten'!B:B,A2674,'DV-Bewegungsdaten'!E:E),5)</f>
        <v>0</v>
      </c>
      <c r="X2674" s="444"/>
      <c r="Y2674" s="444"/>
      <c r="AK2674" s="305"/>
    </row>
    <row r="2675" spans="1:37" ht="15" customHeight="1" x14ac:dyDescent="0.25">
      <c r="A2675" s="103" t="s">
        <v>3687</v>
      </c>
      <c r="B2675" s="101" t="s">
        <v>2068</v>
      </c>
      <c r="C2675" s="101" t="s">
        <v>3994</v>
      </c>
      <c r="D2675" s="101" t="s">
        <v>3311</v>
      </c>
      <c r="E2675" s="101" t="s">
        <v>3279</v>
      </c>
      <c r="F2675" s="102">
        <v>19.259999999999998</v>
      </c>
      <c r="G2675" s="102">
        <v>19.459999999999997</v>
      </c>
      <c r="H2675" s="102">
        <v>15.41</v>
      </c>
      <c r="I2675" s="102"/>
      <c r="J2675" s="445"/>
      <c r="K2675" s="258">
        <f>ROUND(SUMIF('VGT-Bewegungsdaten'!B:B,A2675,'VGT-Bewegungsdaten'!D:D),3)</f>
        <v>0</v>
      </c>
      <c r="L2675" s="259">
        <f>ROUND(SUMIF('VGT-Bewegungsdaten'!B:B,$A2675,'VGT-Bewegungsdaten'!E:E),5)</f>
        <v>0</v>
      </c>
      <c r="N2675" s="298" t="s">
        <v>4918</v>
      </c>
      <c r="O2675" s="298" t="s">
        <v>4925</v>
      </c>
      <c r="P2675" s="261">
        <f>ROUND(SUMIF('AV-Bewegungsdaten'!B:B,A2675,'AV-Bewegungsdaten'!D:D),3)</f>
        <v>0</v>
      </c>
      <c r="Q2675" s="259">
        <f>ROUND(SUMIF('AV-Bewegungsdaten'!B:B,$A2675,'AV-Bewegungsdaten'!E:E),5)</f>
        <v>0</v>
      </c>
      <c r="S2675" s="444"/>
      <c r="T2675" s="444"/>
      <c r="U2675" s="261">
        <f>ROUND(SUMIF('DV-Bewegungsdaten'!B:B,A2675,'DV-Bewegungsdaten'!D:D),3)</f>
        <v>0</v>
      </c>
      <c r="V2675" s="259">
        <f>ROUND(SUMIF('DV-Bewegungsdaten'!B:B,A2675,'DV-Bewegungsdaten'!E:E),5)</f>
        <v>0</v>
      </c>
      <c r="X2675" s="444"/>
      <c r="Y2675" s="444"/>
      <c r="AK2675" s="305"/>
    </row>
    <row r="2676" spans="1:37" ht="15" customHeight="1" x14ac:dyDescent="0.25">
      <c r="A2676" s="103" t="s">
        <v>4451</v>
      </c>
      <c r="B2676" s="101" t="s">
        <v>2068</v>
      </c>
      <c r="C2676" s="101" t="s">
        <v>3994</v>
      </c>
      <c r="D2676" s="101" t="s">
        <v>4072</v>
      </c>
      <c r="E2676" s="101" t="s">
        <v>4040</v>
      </c>
      <c r="F2676" s="102">
        <v>19.23</v>
      </c>
      <c r="G2676" s="102">
        <v>19.43</v>
      </c>
      <c r="H2676" s="102">
        <v>15.38</v>
      </c>
      <c r="I2676" s="102"/>
      <c r="J2676" s="445"/>
      <c r="K2676" s="258">
        <f>ROUND(SUMIF('VGT-Bewegungsdaten'!B:B,A2676,'VGT-Bewegungsdaten'!D:D),3)</f>
        <v>0</v>
      </c>
      <c r="L2676" s="259">
        <f>ROUND(SUMIF('VGT-Bewegungsdaten'!B:B,$A2676,'VGT-Bewegungsdaten'!E:E),5)</f>
        <v>0</v>
      </c>
      <c r="N2676" s="298" t="s">
        <v>4918</v>
      </c>
      <c r="O2676" s="298" t="s">
        <v>4925</v>
      </c>
      <c r="P2676" s="261">
        <f>ROUND(SUMIF('AV-Bewegungsdaten'!B:B,A2676,'AV-Bewegungsdaten'!D:D),3)</f>
        <v>0</v>
      </c>
      <c r="Q2676" s="259">
        <f>ROUND(SUMIF('AV-Bewegungsdaten'!B:B,$A2676,'AV-Bewegungsdaten'!E:E),5)</f>
        <v>0</v>
      </c>
      <c r="S2676" s="444"/>
      <c r="T2676" s="444"/>
      <c r="U2676" s="261">
        <f>ROUND(SUMIF('DV-Bewegungsdaten'!B:B,A2676,'DV-Bewegungsdaten'!D:D),3)</f>
        <v>0</v>
      </c>
      <c r="V2676" s="259">
        <f>ROUND(SUMIF('DV-Bewegungsdaten'!B:B,A2676,'DV-Bewegungsdaten'!E:E),5)</f>
        <v>0</v>
      </c>
      <c r="X2676" s="444"/>
      <c r="Y2676" s="444"/>
      <c r="AK2676" s="305"/>
    </row>
    <row r="2677" spans="1:37" ht="15" customHeight="1" x14ac:dyDescent="0.25">
      <c r="A2677" s="103" t="s">
        <v>2222</v>
      </c>
      <c r="B2677" s="101" t="s">
        <v>2068</v>
      </c>
      <c r="C2677" s="101" t="s">
        <v>3994</v>
      </c>
      <c r="D2677" s="101" t="s">
        <v>235</v>
      </c>
      <c r="E2677" s="101" t="s">
        <v>2443</v>
      </c>
      <c r="F2677" s="102">
        <v>17.32</v>
      </c>
      <c r="G2677" s="102">
        <v>17.52</v>
      </c>
      <c r="H2677" s="102">
        <v>13.86</v>
      </c>
      <c r="I2677" s="102"/>
      <c r="J2677" s="445"/>
      <c r="K2677" s="258">
        <f>ROUND(SUMIF('VGT-Bewegungsdaten'!B:B,A2677,'VGT-Bewegungsdaten'!D:D),3)</f>
        <v>0</v>
      </c>
      <c r="L2677" s="259">
        <f>ROUND(SUMIF('VGT-Bewegungsdaten'!B:B,$A2677,'VGT-Bewegungsdaten'!E:E),5)</f>
        <v>0</v>
      </c>
      <c r="N2677" s="298" t="s">
        <v>4918</v>
      </c>
      <c r="O2677" s="298" t="s">
        <v>4925</v>
      </c>
      <c r="P2677" s="261">
        <f>ROUND(SUMIF('AV-Bewegungsdaten'!B:B,A2677,'AV-Bewegungsdaten'!D:D),3)</f>
        <v>0</v>
      </c>
      <c r="Q2677" s="259">
        <f>ROUND(SUMIF('AV-Bewegungsdaten'!B:B,$A2677,'AV-Bewegungsdaten'!E:E),5)</f>
        <v>0</v>
      </c>
      <c r="S2677" s="444"/>
      <c r="T2677" s="444"/>
      <c r="U2677" s="261">
        <f>ROUND(SUMIF('DV-Bewegungsdaten'!B:B,A2677,'DV-Bewegungsdaten'!D:D),3)</f>
        <v>0</v>
      </c>
      <c r="V2677" s="259">
        <f>ROUND(SUMIF('DV-Bewegungsdaten'!B:B,A2677,'DV-Bewegungsdaten'!E:E),5)</f>
        <v>0</v>
      </c>
      <c r="X2677" s="444"/>
      <c r="Y2677" s="444"/>
      <c r="AK2677" s="305"/>
    </row>
    <row r="2678" spans="1:37" ht="15" customHeight="1" x14ac:dyDescent="0.25">
      <c r="A2678" s="103" t="s">
        <v>2223</v>
      </c>
      <c r="B2678" s="101" t="s">
        <v>2068</v>
      </c>
      <c r="C2678" s="101" t="s">
        <v>3994</v>
      </c>
      <c r="D2678" s="101" t="s">
        <v>1988</v>
      </c>
      <c r="E2678" s="101" t="s">
        <v>2446</v>
      </c>
      <c r="F2678" s="102">
        <v>19.32</v>
      </c>
      <c r="G2678" s="102">
        <v>19.52</v>
      </c>
      <c r="H2678" s="102">
        <v>15.46</v>
      </c>
      <c r="I2678" s="102"/>
      <c r="J2678" s="445"/>
      <c r="K2678" s="258">
        <f>ROUND(SUMIF('VGT-Bewegungsdaten'!B:B,A2678,'VGT-Bewegungsdaten'!D:D),3)</f>
        <v>0</v>
      </c>
      <c r="L2678" s="259">
        <f>ROUND(SUMIF('VGT-Bewegungsdaten'!B:B,$A2678,'VGT-Bewegungsdaten'!E:E),5)</f>
        <v>0</v>
      </c>
      <c r="N2678" s="298" t="s">
        <v>4918</v>
      </c>
      <c r="O2678" s="298" t="s">
        <v>4925</v>
      </c>
      <c r="P2678" s="261">
        <f>ROUND(SUMIF('AV-Bewegungsdaten'!B:B,A2678,'AV-Bewegungsdaten'!D:D),3)</f>
        <v>0</v>
      </c>
      <c r="Q2678" s="259">
        <f>ROUND(SUMIF('AV-Bewegungsdaten'!B:B,$A2678,'AV-Bewegungsdaten'!E:E),5)</f>
        <v>0</v>
      </c>
      <c r="S2678" s="444"/>
      <c r="T2678" s="444"/>
      <c r="U2678" s="261">
        <f>ROUND(SUMIF('DV-Bewegungsdaten'!B:B,A2678,'DV-Bewegungsdaten'!D:D),3)</f>
        <v>0</v>
      </c>
      <c r="V2678" s="259">
        <f>ROUND(SUMIF('DV-Bewegungsdaten'!B:B,A2678,'DV-Bewegungsdaten'!E:E),5)</f>
        <v>0</v>
      </c>
      <c r="X2678" s="444"/>
      <c r="Y2678" s="444"/>
      <c r="AK2678" s="305"/>
    </row>
    <row r="2679" spans="1:37" ht="15" customHeight="1" x14ac:dyDescent="0.25">
      <c r="A2679" s="103" t="s">
        <v>2224</v>
      </c>
      <c r="B2679" s="101" t="s">
        <v>2068</v>
      </c>
      <c r="C2679" s="101" t="s">
        <v>3994</v>
      </c>
      <c r="D2679" s="101" t="s">
        <v>237</v>
      </c>
      <c r="E2679" s="101" t="s">
        <v>1533</v>
      </c>
      <c r="F2679" s="102">
        <v>20.32</v>
      </c>
      <c r="G2679" s="102">
        <v>20.52</v>
      </c>
      <c r="H2679" s="102">
        <v>16.260000000000002</v>
      </c>
      <c r="I2679" s="102"/>
      <c r="J2679" s="445"/>
      <c r="K2679" s="258">
        <f>ROUND(SUMIF('VGT-Bewegungsdaten'!B:B,A2679,'VGT-Bewegungsdaten'!D:D),3)</f>
        <v>0</v>
      </c>
      <c r="L2679" s="259">
        <f>ROUND(SUMIF('VGT-Bewegungsdaten'!B:B,$A2679,'VGT-Bewegungsdaten'!E:E),5)</f>
        <v>0</v>
      </c>
      <c r="N2679" s="298" t="s">
        <v>4918</v>
      </c>
      <c r="O2679" s="298" t="s">
        <v>4925</v>
      </c>
      <c r="P2679" s="261">
        <f>ROUND(SUMIF('AV-Bewegungsdaten'!B:B,A2679,'AV-Bewegungsdaten'!D:D),3)</f>
        <v>0</v>
      </c>
      <c r="Q2679" s="259">
        <f>ROUND(SUMIF('AV-Bewegungsdaten'!B:B,$A2679,'AV-Bewegungsdaten'!E:E),5)</f>
        <v>0</v>
      </c>
      <c r="S2679" s="444"/>
      <c r="T2679" s="444"/>
      <c r="U2679" s="261">
        <f>ROUND(SUMIF('DV-Bewegungsdaten'!B:B,A2679,'DV-Bewegungsdaten'!D:D),3)</f>
        <v>0</v>
      </c>
      <c r="V2679" s="259">
        <f>ROUND(SUMIF('DV-Bewegungsdaten'!B:B,A2679,'DV-Bewegungsdaten'!E:E),5)</f>
        <v>0</v>
      </c>
      <c r="X2679" s="444"/>
      <c r="Y2679" s="444"/>
      <c r="AK2679" s="305"/>
    </row>
    <row r="2680" spans="1:37" ht="15" customHeight="1" x14ac:dyDescent="0.25">
      <c r="A2680" s="103" t="s">
        <v>2225</v>
      </c>
      <c r="B2680" s="101" t="s">
        <v>2068</v>
      </c>
      <c r="C2680" s="101" t="s">
        <v>3994</v>
      </c>
      <c r="D2680" s="101" t="s">
        <v>239</v>
      </c>
      <c r="E2680" s="101" t="s">
        <v>1536</v>
      </c>
      <c r="F2680" s="102">
        <v>20.32</v>
      </c>
      <c r="G2680" s="102">
        <v>20.52</v>
      </c>
      <c r="H2680" s="102">
        <v>16.260000000000002</v>
      </c>
      <c r="I2680" s="102"/>
      <c r="J2680" s="445"/>
      <c r="K2680" s="258">
        <f>ROUND(SUMIF('VGT-Bewegungsdaten'!B:B,A2680,'VGT-Bewegungsdaten'!D:D),3)</f>
        <v>0</v>
      </c>
      <c r="L2680" s="259">
        <f>ROUND(SUMIF('VGT-Bewegungsdaten'!B:B,$A2680,'VGT-Bewegungsdaten'!E:E),5)</f>
        <v>0</v>
      </c>
      <c r="N2680" s="298" t="s">
        <v>4918</v>
      </c>
      <c r="O2680" s="298" t="s">
        <v>4925</v>
      </c>
      <c r="P2680" s="261">
        <f>ROUND(SUMIF('AV-Bewegungsdaten'!B:B,A2680,'AV-Bewegungsdaten'!D:D),3)</f>
        <v>0</v>
      </c>
      <c r="Q2680" s="259">
        <f>ROUND(SUMIF('AV-Bewegungsdaten'!B:B,$A2680,'AV-Bewegungsdaten'!E:E),5)</f>
        <v>0</v>
      </c>
      <c r="S2680" s="444"/>
      <c r="T2680" s="444"/>
      <c r="U2680" s="261">
        <f>ROUND(SUMIF('DV-Bewegungsdaten'!B:B,A2680,'DV-Bewegungsdaten'!D:D),3)</f>
        <v>0</v>
      </c>
      <c r="V2680" s="259">
        <f>ROUND(SUMIF('DV-Bewegungsdaten'!B:B,A2680,'DV-Bewegungsdaten'!E:E),5)</f>
        <v>0</v>
      </c>
      <c r="X2680" s="444"/>
      <c r="Y2680" s="444"/>
      <c r="AK2680" s="305"/>
    </row>
    <row r="2681" spans="1:37" ht="15" customHeight="1" x14ac:dyDescent="0.25">
      <c r="A2681" s="103" t="s">
        <v>2945</v>
      </c>
      <c r="B2681" s="101" t="s">
        <v>2068</v>
      </c>
      <c r="C2681" s="101" t="s">
        <v>3994</v>
      </c>
      <c r="D2681" s="101" t="s">
        <v>2570</v>
      </c>
      <c r="E2681" s="101" t="s">
        <v>2536</v>
      </c>
      <c r="F2681" s="102">
        <v>20.29</v>
      </c>
      <c r="G2681" s="102">
        <v>20.49</v>
      </c>
      <c r="H2681" s="102">
        <v>16.23</v>
      </c>
      <c r="I2681" s="102"/>
      <c r="J2681" s="445"/>
      <c r="K2681" s="258">
        <f>ROUND(SUMIF('VGT-Bewegungsdaten'!B:B,A2681,'VGT-Bewegungsdaten'!D:D),3)</f>
        <v>0</v>
      </c>
      <c r="L2681" s="259">
        <f>ROUND(SUMIF('VGT-Bewegungsdaten'!B:B,$A2681,'VGT-Bewegungsdaten'!E:E),5)</f>
        <v>0</v>
      </c>
      <c r="N2681" s="298" t="s">
        <v>4918</v>
      </c>
      <c r="O2681" s="298" t="s">
        <v>4925</v>
      </c>
      <c r="P2681" s="261">
        <f>ROUND(SUMIF('AV-Bewegungsdaten'!B:B,A2681,'AV-Bewegungsdaten'!D:D),3)</f>
        <v>0</v>
      </c>
      <c r="Q2681" s="259">
        <f>ROUND(SUMIF('AV-Bewegungsdaten'!B:B,$A2681,'AV-Bewegungsdaten'!E:E),5)</f>
        <v>0</v>
      </c>
      <c r="S2681" s="444"/>
      <c r="T2681" s="444"/>
      <c r="U2681" s="261">
        <f>ROUND(SUMIF('DV-Bewegungsdaten'!B:B,A2681,'DV-Bewegungsdaten'!D:D),3)</f>
        <v>0</v>
      </c>
      <c r="V2681" s="259">
        <f>ROUND(SUMIF('DV-Bewegungsdaten'!B:B,A2681,'DV-Bewegungsdaten'!E:E),5)</f>
        <v>0</v>
      </c>
      <c r="X2681" s="444"/>
      <c r="Y2681" s="444"/>
      <c r="AK2681" s="305"/>
    </row>
    <row r="2682" spans="1:37" ht="15" customHeight="1" x14ac:dyDescent="0.25">
      <c r="A2682" s="103" t="s">
        <v>3688</v>
      </c>
      <c r="B2682" s="101" t="s">
        <v>2068</v>
      </c>
      <c r="C2682" s="101" t="s">
        <v>3994</v>
      </c>
      <c r="D2682" s="101" t="s">
        <v>3313</v>
      </c>
      <c r="E2682" s="101" t="s">
        <v>3279</v>
      </c>
      <c r="F2682" s="102">
        <v>20.259999999999998</v>
      </c>
      <c r="G2682" s="102">
        <v>20.459999999999997</v>
      </c>
      <c r="H2682" s="102">
        <v>16.21</v>
      </c>
      <c r="I2682" s="102"/>
      <c r="J2682" s="445"/>
      <c r="K2682" s="258">
        <f>ROUND(SUMIF('VGT-Bewegungsdaten'!B:B,A2682,'VGT-Bewegungsdaten'!D:D),3)</f>
        <v>0</v>
      </c>
      <c r="L2682" s="259">
        <f>ROUND(SUMIF('VGT-Bewegungsdaten'!B:B,$A2682,'VGT-Bewegungsdaten'!E:E),5)</f>
        <v>0</v>
      </c>
      <c r="N2682" s="298" t="s">
        <v>4918</v>
      </c>
      <c r="O2682" s="298" t="s">
        <v>4925</v>
      </c>
      <c r="P2682" s="261">
        <f>ROUND(SUMIF('AV-Bewegungsdaten'!B:B,A2682,'AV-Bewegungsdaten'!D:D),3)</f>
        <v>0</v>
      </c>
      <c r="Q2682" s="259">
        <f>ROUND(SUMIF('AV-Bewegungsdaten'!B:B,$A2682,'AV-Bewegungsdaten'!E:E),5)</f>
        <v>0</v>
      </c>
      <c r="S2682" s="444"/>
      <c r="T2682" s="444"/>
      <c r="U2682" s="261">
        <f>ROUND(SUMIF('DV-Bewegungsdaten'!B:B,A2682,'DV-Bewegungsdaten'!D:D),3)</f>
        <v>0</v>
      </c>
      <c r="V2682" s="259">
        <f>ROUND(SUMIF('DV-Bewegungsdaten'!B:B,A2682,'DV-Bewegungsdaten'!E:E),5)</f>
        <v>0</v>
      </c>
      <c r="X2682" s="444"/>
      <c r="Y2682" s="444"/>
      <c r="AK2682" s="305"/>
    </row>
    <row r="2683" spans="1:37" ht="15" customHeight="1" x14ac:dyDescent="0.25">
      <c r="A2683" s="103" t="s">
        <v>4452</v>
      </c>
      <c r="B2683" s="101" t="s">
        <v>2068</v>
      </c>
      <c r="C2683" s="101" t="s">
        <v>3994</v>
      </c>
      <c r="D2683" s="101" t="s">
        <v>4074</v>
      </c>
      <c r="E2683" s="101" t="s">
        <v>4040</v>
      </c>
      <c r="F2683" s="102">
        <v>20.23</v>
      </c>
      <c r="G2683" s="102">
        <v>20.43</v>
      </c>
      <c r="H2683" s="102">
        <v>16.18</v>
      </c>
      <c r="I2683" s="102"/>
      <c r="J2683" s="445"/>
      <c r="K2683" s="258">
        <f>ROUND(SUMIF('VGT-Bewegungsdaten'!B:B,A2683,'VGT-Bewegungsdaten'!D:D),3)</f>
        <v>0</v>
      </c>
      <c r="L2683" s="259">
        <f>ROUND(SUMIF('VGT-Bewegungsdaten'!B:B,$A2683,'VGT-Bewegungsdaten'!E:E),5)</f>
        <v>0</v>
      </c>
      <c r="N2683" s="298" t="s">
        <v>4918</v>
      </c>
      <c r="O2683" s="298" t="s">
        <v>4925</v>
      </c>
      <c r="P2683" s="261">
        <f>ROUND(SUMIF('AV-Bewegungsdaten'!B:B,A2683,'AV-Bewegungsdaten'!D:D),3)</f>
        <v>0</v>
      </c>
      <c r="Q2683" s="259">
        <f>ROUND(SUMIF('AV-Bewegungsdaten'!B:B,$A2683,'AV-Bewegungsdaten'!E:E),5)</f>
        <v>0</v>
      </c>
      <c r="S2683" s="444"/>
      <c r="T2683" s="444"/>
      <c r="U2683" s="261">
        <f>ROUND(SUMIF('DV-Bewegungsdaten'!B:B,A2683,'DV-Bewegungsdaten'!D:D),3)</f>
        <v>0</v>
      </c>
      <c r="V2683" s="259">
        <f>ROUND(SUMIF('DV-Bewegungsdaten'!B:B,A2683,'DV-Bewegungsdaten'!E:E),5)</f>
        <v>0</v>
      </c>
      <c r="X2683" s="444"/>
      <c r="Y2683" s="444"/>
      <c r="AK2683" s="305"/>
    </row>
    <row r="2684" spans="1:37" ht="15" customHeight="1" x14ac:dyDescent="0.25">
      <c r="A2684" s="103" t="s">
        <v>2226</v>
      </c>
      <c r="B2684" s="101" t="s">
        <v>2068</v>
      </c>
      <c r="C2684" s="101" t="s">
        <v>3994</v>
      </c>
      <c r="D2684" s="101" t="s">
        <v>241</v>
      </c>
      <c r="E2684" s="101" t="s">
        <v>2443</v>
      </c>
      <c r="F2684" s="102">
        <v>17.32</v>
      </c>
      <c r="G2684" s="102">
        <v>17.52</v>
      </c>
      <c r="H2684" s="102">
        <v>13.86</v>
      </c>
      <c r="I2684" s="102"/>
      <c r="J2684" s="445"/>
      <c r="K2684" s="258">
        <f>ROUND(SUMIF('VGT-Bewegungsdaten'!B:B,A2684,'VGT-Bewegungsdaten'!D:D),3)</f>
        <v>0</v>
      </c>
      <c r="L2684" s="259">
        <f>ROUND(SUMIF('VGT-Bewegungsdaten'!B:B,$A2684,'VGT-Bewegungsdaten'!E:E),5)</f>
        <v>0</v>
      </c>
      <c r="N2684" s="298" t="s">
        <v>4918</v>
      </c>
      <c r="O2684" s="298" t="s">
        <v>4925</v>
      </c>
      <c r="P2684" s="261">
        <f>ROUND(SUMIF('AV-Bewegungsdaten'!B:B,A2684,'AV-Bewegungsdaten'!D:D),3)</f>
        <v>0</v>
      </c>
      <c r="Q2684" s="259">
        <f>ROUND(SUMIF('AV-Bewegungsdaten'!B:B,$A2684,'AV-Bewegungsdaten'!E:E),5)</f>
        <v>0</v>
      </c>
      <c r="S2684" s="444"/>
      <c r="T2684" s="444"/>
      <c r="U2684" s="261">
        <f>ROUND(SUMIF('DV-Bewegungsdaten'!B:B,A2684,'DV-Bewegungsdaten'!D:D),3)</f>
        <v>0</v>
      </c>
      <c r="V2684" s="259">
        <f>ROUND(SUMIF('DV-Bewegungsdaten'!B:B,A2684,'DV-Bewegungsdaten'!E:E),5)</f>
        <v>0</v>
      </c>
      <c r="X2684" s="444"/>
      <c r="Y2684" s="444"/>
      <c r="AK2684" s="305"/>
    </row>
    <row r="2685" spans="1:37" ht="15" customHeight="1" x14ac:dyDescent="0.25">
      <c r="A2685" s="103" t="s">
        <v>2227</v>
      </c>
      <c r="B2685" s="101" t="s">
        <v>2068</v>
      </c>
      <c r="C2685" s="101" t="s">
        <v>3994</v>
      </c>
      <c r="D2685" s="101" t="s">
        <v>1993</v>
      </c>
      <c r="E2685" s="101" t="s">
        <v>2446</v>
      </c>
      <c r="F2685" s="102">
        <v>19.32</v>
      </c>
      <c r="G2685" s="102">
        <v>19.52</v>
      </c>
      <c r="H2685" s="102">
        <v>15.46</v>
      </c>
      <c r="I2685" s="102"/>
      <c r="J2685" s="445"/>
      <c r="K2685" s="258">
        <f>ROUND(SUMIF('VGT-Bewegungsdaten'!B:B,A2685,'VGT-Bewegungsdaten'!D:D),3)</f>
        <v>0</v>
      </c>
      <c r="L2685" s="259">
        <f>ROUND(SUMIF('VGT-Bewegungsdaten'!B:B,$A2685,'VGT-Bewegungsdaten'!E:E),5)</f>
        <v>0</v>
      </c>
      <c r="N2685" s="298" t="s">
        <v>4918</v>
      </c>
      <c r="O2685" s="298" t="s">
        <v>4925</v>
      </c>
      <c r="P2685" s="261">
        <f>ROUND(SUMIF('AV-Bewegungsdaten'!B:B,A2685,'AV-Bewegungsdaten'!D:D),3)</f>
        <v>0</v>
      </c>
      <c r="Q2685" s="259">
        <f>ROUND(SUMIF('AV-Bewegungsdaten'!B:B,$A2685,'AV-Bewegungsdaten'!E:E),5)</f>
        <v>0</v>
      </c>
      <c r="S2685" s="444"/>
      <c r="T2685" s="444"/>
      <c r="U2685" s="261">
        <f>ROUND(SUMIF('DV-Bewegungsdaten'!B:B,A2685,'DV-Bewegungsdaten'!D:D),3)</f>
        <v>0</v>
      </c>
      <c r="V2685" s="259">
        <f>ROUND(SUMIF('DV-Bewegungsdaten'!B:B,A2685,'DV-Bewegungsdaten'!E:E),5)</f>
        <v>0</v>
      </c>
      <c r="X2685" s="444"/>
      <c r="Y2685" s="444"/>
      <c r="AK2685" s="305"/>
    </row>
    <row r="2686" spans="1:37" ht="15" customHeight="1" x14ac:dyDescent="0.25">
      <c r="A2686" s="103" t="s">
        <v>2228</v>
      </c>
      <c r="B2686" s="101" t="s">
        <v>2068</v>
      </c>
      <c r="C2686" s="101" t="s">
        <v>3994</v>
      </c>
      <c r="D2686" s="101" t="s">
        <v>243</v>
      </c>
      <c r="E2686" s="101" t="s">
        <v>1533</v>
      </c>
      <c r="F2686" s="102">
        <v>20.32</v>
      </c>
      <c r="G2686" s="102">
        <v>20.52</v>
      </c>
      <c r="H2686" s="102">
        <v>16.260000000000002</v>
      </c>
      <c r="I2686" s="102"/>
      <c r="J2686" s="445"/>
      <c r="K2686" s="258">
        <f>ROUND(SUMIF('VGT-Bewegungsdaten'!B:B,A2686,'VGT-Bewegungsdaten'!D:D),3)</f>
        <v>0</v>
      </c>
      <c r="L2686" s="259">
        <f>ROUND(SUMIF('VGT-Bewegungsdaten'!B:B,$A2686,'VGT-Bewegungsdaten'!E:E),5)</f>
        <v>0</v>
      </c>
      <c r="N2686" s="298" t="s">
        <v>4918</v>
      </c>
      <c r="O2686" s="298" t="s">
        <v>4925</v>
      </c>
      <c r="P2686" s="261">
        <f>ROUND(SUMIF('AV-Bewegungsdaten'!B:B,A2686,'AV-Bewegungsdaten'!D:D),3)</f>
        <v>0</v>
      </c>
      <c r="Q2686" s="259">
        <f>ROUND(SUMIF('AV-Bewegungsdaten'!B:B,$A2686,'AV-Bewegungsdaten'!E:E),5)</f>
        <v>0</v>
      </c>
      <c r="S2686" s="444"/>
      <c r="T2686" s="444"/>
      <c r="U2686" s="261">
        <f>ROUND(SUMIF('DV-Bewegungsdaten'!B:B,A2686,'DV-Bewegungsdaten'!D:D),3)</f>
        <v>0</v>
      </c>
      <c r="V2686" s="259">
        <f>ROUND(SUMIF('DV-Bewegungsdaten'!B:B,A2686,'DV-Bewegungsdaten'!E:E),5)</f>
        <v>0</v>
      </c>
      <c r="X2686" s="444"/>
      <c r="Y2686" s="444"/>
      <c r="AK2686" s="305"/>
    </row>
    <row r="2687" spans="1:37" ht="15" customHeight="1" x14ac:dyDescent="0.25">
      <c r="A2687" s="103" t="s">
        <v>2229</v>
      </c>
      <c r="B2687" s="101" t="s">
        <v>2068</v>
      </c>
      <c r="C2687" s="101" t="s">
        <v>3994</v>
      </c>
      <c r="D2687" s="101" t="s">
        <v>1996</v>
      </c>
      <c r="E2687" s="101" t="s">
        <v>1536</v>
      </c>
      <c r="F2687" s="102">
        <v>20.32</v>
      </c>
      <c r="G2687" s="102">
        <v>20.52</v>
      </c>
      <c r="H2687" s="102">
        <v>16.260000000000002</v>
      </c>
      <c r="I2687" s="102"/>
      <c r="J2687" s="445"/>
      <c r="K2687" s="258">
        <f>ROUND(SUMIF('VGT-Bewegungsdaten'!B:B,A2687,'VGT-Bewegungsdaten'!D:D),3)</f>
        <v>0</v>
      </c>
      <c r="L2687" s="259">
        <f>ROUND(SUMIF('VGT-Bewegungsdaten'!B:B,$A2687,'VGT-Bewegungsdaten'!E:E),5)</f>
        <v>0</v>
      </c>
      <c r="N2687" s="298" t="s">
        <v>4918</v>
      </c>
      <c r="O2687" s="298" t="s">
        <v>4925</v>
      </c>
      <c r="P2687" s="261">
        <f>ROUND(SUMIF('AV-Bewegungsdaten'!B:B,A2687,'AV-Bewegungsdaten'!D:D),3)</f>
        <v>0</v>
      </c>
      <c r="Q2687" s="259">
        <f>ROUND(SUMIF('AV-Bewegungsdaten'!B:B,$A2687,'AV-Bewegungsdaten'!E:E),5)</f>
        <v>0</v>
      </c>
      <c r="S2687" s="444"/>
      <c r="T2687" s="444"/>
      <c r="U2687" s="261">
        <f>ROUND(SUMIF('DV-Bewegungsdaten'!B:B,A2687,'DV-Bewegungsdaten'!D:D),3)</f>
        <v>0</v>
      </c>
      <c r="V2687" s="259">
        <f>ROUND(SUMIF('DV-Bewegungsdaten'!B:B,A2687,'DV-Bewegungsdaten'!E:E),5)</f>
        <v>0</v>
      </c>
      <c r="X2687" s="444"/>
      <c r="Y2687" s="444"/>
      <c r="AK2687" s="305"/>
    </row>
    <row r="2688" spans="1:37" ht="15" customHeight="1" x14ac:dyDescent="0.25">
      <c r="A2688" s="103" t="s">
        <v>2946</v>
      </c>
      <c r="B2688" s="101" t="s">
        <v>2068</v>
      </c>
      <c r="C2688" s="101" t="s">
        <v>3994</v>
      </c>
      <c r="D2688" s="101" t="s">
        <v>2703</v>
      </c>
      <c r="E2688" s="101" t="s">
        <v>2536</v>
      </c>
      <c r="F2688" s="102">
        <v>20.29</v>
      </c>
      <c r="G2688" s="102">
        <v>20.49</v>
      </c>
      <c r="H2688" s="102">
        <v>16.23</v>
      </c>
      <c r="I2688" s="102"/>
      <c r="J2688" s="445"/>
      <c r="K2688" s="258">
        <f>ROUND(SUMIF('VGT-Bewegungsdaten'!B:B,A2688,'VGT-Bewegungsdaten'!D:D),3)</f>
        <v>0</v>
      </c>
      <c r="L2688" s="259">
        <f>ROUND(SUMIF('VGT-Bewegungsdaten'!B:B,$A2688,'VGT-Bewegungsdaten'!E:E),5)</f>
        <v>0</v>
      </c>
      <c r="N2688" s="298" t="s">
        <v>4918</v>
      </c>
      <c r="O2688" s="298" t="s">
        <v>4925</v>
      </c>
      <c r="P2688" s="261">
        <f>ROUND(SUMIF('AV-Bewegungsdaten'!B:B,A2688,'AV-Bewegungsdaten'!D:D),3)</f>
        <v>0</v>
      </c>
      <c r="Q2688" s="259">
        <f>ROUND(SUMIF('AV-Bewegungsdaten'!B:B,$A2688,'AV-Bewegungsdaten'!E:E),5)</f>
        <v>0</v>
      </c>
      <c r="S2688" s="444"/>
      <c r="T2688" s="444"/>
      <c r="U2688" s="261">
        <f>ROUND(SUMIF('DV-Bewegungsdaten'!B:B,A2688,'DV-Bewegungsdaten'!D:D),3)</f>
        <v>0</v>
      </c>
      <c r="V2688" s="259">
        <f>ROUND(SUMIF('DV-Bewegungsdaten'!B:B,A2688,'DV-Bewegungsdaten'!E:E),5)</f>
        <v>0</v>
      </c>
      <c r="X2688" s="444"/>
      <c r="Y2688" s="444"/>
      <c r="AK2688" s="305"/>
    </row>
    <row r="2689" spans="1:37" ht="15" customHeight="1" x14ac:dyDescent="0.25">
      <c r="A2689" s="103" t="s">
        <v>3689</v>
      </c>
      <c r="B2689" s="101" t="s">
        <v>2068</v>
      </c>
      <c r="C2689" s="101" t="s">
        <v>3994</v>
      </c>
      <c r="D2689" s="101" t="s">
        <v>3446</v>
      </c>
      <c r="E2689" s="101" t="s">
        <v>3279</v>
      </c>
      <c r="F2689" s="102">
        <v>20.259999999999998</v>
      </c>
      <c r="G2689" s="102">
        <v>20.459999999999997</v>
      </c>
      <c r="H2689" s="102">
        <v>16.21</v>
      </c>
      <c r="I2689" s="102"/>
      <c r="J2689" s="445"/>
      <c r="K2689" s="258">
        <f>ROUND(SUMIF('VGT-Bewegungsdaten'!B:B,A2689,'VGT-Bewegungsdaten'!D:D),3)</f>
        <v>0</v>
      </c>
      <c r="L2689" s="259">
        <f>ROUND(SUMIF('VGT-Bewegungsdaten'!B:B,$A2689,'VGT-Bewegungsdaten'!E:E),5)</f>
        <v>0</v>
      </c>
      <c r="N2689" s="298" t="s">
        <v>4918</v>
      </c>
      <c r="O2689" s="298" t="s">
        <v>4925</v>
      </c>
      <c r="P2689" s="261">
        <f>ROUND(SUMIF('AV-Bewegungsdaten'!B:B,A2689,'AV-Bewegungsdaten'!D:D),3)</f>
        <v>0</v>
      </c>
      <c r="Q2689" s="259">
        <f>ROUND(SUMIF('AV-Bewegungsdaten'!B:B,$A2689,'AV-Bewegungsdaten'!E:E),5)</f>
        <v>0</v>
      </c>
      <c r="S2689" s="444"/>
      <c r="T2689" s="444"/>
      <c r="U2689" s="261">
        <f>ROUND(SUMIF('DV-Bewegungsdaten'!B:B,A2689,'DV-Bewegungsdaten'!D:D),3)</f>
        <v>0</v>
      </c>
      <c r="V2689" s="259">
        <f>ROUND(SUMIF('DV-Bewegungsdaten'!B:B,A2689,'DV-Bewegungsdaten'!E:E),5)</f>
        <v>0</v>
      </c>
      <c r="X2689" s="444"/>
      <c r="Y2689" s="444"/>
      <c r="AK2689" s="305"/>
    </row>
    <row r="2690" spans="1:37" ht="15" customHeight="1" x14ac:dyDescent="0.25">
      <c r="A2690" s="103" t="s">
        <v>4453</v>
      </c>
      <c r="B2690" s="101" t="s">
        <v>2068</v>
      </c>
      <c r="C2690" s="101" t="s">
        <v>3994</v>
      </c>
      <c r="D2690" s="101" t="s">
        <v>4208</v>
      </c>
      <c r="E2690" s="101" t="s">
        <v>4040</v>
      </c>
      <c r="F2690" s="102">
        <v>20.23</v>
      </c>
      <c r="G2690" s="102">
        <v>20.43</v>
      </c>
      <c r="H2690" s="102">
        <v>16.18</v>
      </c>
      <c r="I2690" s="102"/>
      <c r="J2690" s="445"/>
      <c r="K2690" s="258">
        <f>ROUND(SUMIF('VGT-Bewegungsdaten'!B:B,A2690,'VGT-Bewegungsdaten'!D:D),3)</f>
        <v>0</v>
      </c>
      <c r="L2690" s="259">
        <f>ROUND(SUMIF('VGT-Bewegungsdaten'!B:B,$A2690,'VGT-Bewegungsdaten'!E:E),5)</f>
        <v>0</v>
      </c>
      <c r="N2690" s="298" t="s">
        <v>4918</v>
      </c>
      <c r="O2690" s="298" t="s">
        <v>4925</v>
      </c>
      <c r="P2690" s="261">
        <f>ROUND(SUMIF('AV-Bewegungsdaten'!B:B,A2690,'AV-Bewegungsdaten'!D:D),3)</f>
        <v>0</v>
      </c>
      <c r="Q2690" s="259">
        <f>ROUND(SUMIF('AV-Bewegungsdaten'!B:B,$A2690,'AV-Bewegungsdaten'!E:E),5)</f>
        <v>0</v>
      </c>
      <c r="S2690" s="444"/>
      <c r="T2690" s="444"/>
      <c r="U2690" s="261">
        <f>ROUND(SUMIF('DV-Bewegungsdaten'!B:B,A2690,'DV-Bewegungsdaten'!D:D),3)</f>
        <v>0</v>
      </c>
      <c r="V2690" s="259">
        <f>ROUND(SUMIF('DV-Bewegungsdaten'!B:B,A2690,'DV-Bewegungsdaten'!E:E),5)</f>
        <v>0</v>
      </c>
      <c r="X2690" s="444"/>
      <c r="Y2690" s="444"/>
      <c r="AK2690" s="305"/>
    </row>
    <row r="2691" spans="1:37" ht="15" customHeight="1" x14ac:dyDescent="0.25">
      <c r="A2691" s="103" t="s">
        <v>2230</v>
      </c>
      <c r="B2691" s="101" t="s">
        <v>2068</v>
      </c>
      <c r="C2691" s="101" t="s">
        <v>3994</v>
      </c>
      <c r="D2691" s="101" t="s">
        <v>247</v>
      </c>
      <c r="E2691" s="101" t="s">
        <v>2443</v>
      </c>
      <c r="F2691" s="102">
        <v>18.32</v>
      </c>
      <c r="G2691" s="102">
        <v>18.52</v>
      </c>
      <c r="H2691" s="102">
        <v>14.66</v>
      </c>
      <c r="I2691" s="102"/>
      <c r="J2691" s="445"/>
      <c r="K2691" s="258">
        <f>ROUND(SUMIF('VGT-Bewegungsdaten'!B:B,A2691,'VGT-Bewegungsdaten'!D:D),3)</f>
        <v>0</v>
      </c>
      <c r="L2691" s="259">
        <f>ROUND(SUMIF('VGT-Bewegungsdaten'!B:B,$A2691,'VGT-Bewegungsdaten'!E:E),5)</f>
        <v>0</v>
      </c>
      <c r="N2691" s="298" t="s">
        <v>4918</v>
      </c>
      <c r="O2691" s="298" t="s">
        <v>4925</v>
      </c>
      <c r="P2691" s="261">
        <f>ROUND(SUMIF('AV-Bewegungsdaten'!B:B,A2691,'AV-Bewegungsdaten'!D:D),3)</f>
        <v>0</v>
      </c>
      <c r="Q2691" s="259">
        <f>ROUND(SUMIF('AV-Bewegungsdaten'!B:B,$A2691,'AV-Bewegungsdaten'!E:E),5)</f>
        <v>0</v>
      </c>
      <c r="S2691" s="444"/>
      <c r="T2691" s="444"/>
      <c r="U2691" s="261">
        <f>ROUND(SUMIF('DV-Bewegungsdaten'!B:B,A2691,'DV-Bewegungsdaten'!D:D),3)</f>
        <v>0</v>
      </c>
      <c r="V2691" s="259">
        <f>ROUND(SUMIF('DV-Bewegungsdaten'!B:B,A2691,'DV-Bewegungsdaten'!E:E),5)</f>
        <v>0</v>
      </c>
      <c r="X2691" s="444"/>
      <c r="Y2691" s="444"/>
      <c r="AK2691" s="305"/>
    </row>
    <row r="2692" spans="1:37" ht="15" customHeight="1" x14ac:dyDescent="0.25">
      <c r="A2692" s="103" t="s">
        <v>2231</v>
      </c>
      <c r="B2692" s="101" t="s">
        <v>2068</v>
      </c>
      <c r="C2692" s="101" t="s">
        <v>3994</v>
      </c>
      <c r="D2692" s="101" t="s">
        <v>1780</v>
      </c>
      <c r="E2692" s="101" t="s">
        <v>2446</v>
      </c>
      <c r="F2692" s="102">
        <v>20.32</v>
      </c>
      <c r="G2692" s="102">
        <v>20.52</v>
      </c>
      <c r="H2692" s="102">
        <v>16.260000000000002</v>
      </c>
      <c r="I2692" s="102"/>
      <c r="J2692" s="445"/>
      <c r="K2692" s="258">
        <f>ROUND(SUMIF('VGT-Bewegungsdaten'!B:B,A2692,'VGT-Bewegungsdaten'!D:D),3)</f>
        <v>0</v>
      </c>
      <c r="L2692" s="259">
        <f>ROUND(SUMIF('VGT-Bewegungsdaten'!B:B,$A2692,'VGT-Bewegungsdaten'!E:E),5)</f>
        <v>0</v>
      </c>
      <c r="N2692" s="298" t="s">
        <v>4918</v>
      </c>
      <c r="O2692" s="298" t="s">
        <v>4925</v>
      </c>
      <c r="P2692" s="261">
        <f>ROUND(SUMIF('AV-Bewegungsdaten'!B:B,A2692,'AV-Bewegungsdaten'!D:D),3)</f>
        <v>0</v>
      </c>
      <c r="Q2692" s="259">
        <f>ROUND(SUMIF('AV-Bewegungsdaten'!B:B,$A2692,'AV-Bewegungsdaten'!E:E),5)</f>
        <v>0</v>
      </c>
      <c r="S2692" s="444"/>
      <c r="T2692" s="444"/>
      <c r="U2692" s="261">
        <f>ROUND(SUMIF('DV-Bewegungsdaten'!B:B,A2692,'DV-Bewegungsdaten'!D:D),3)</f>
        <v>0</v>
      </c>
      <c r="V2692" s="259">
        <f>ROUND(SUMIF('DV-Bewegungsdaten'!B:B,A2692,'DV-Bewegungsdaten'!E:E),5)</f>
        <v>0</v>
      </c>
      <c r="X2692" s="444"/>
      <c r="Y2692" s="444"/>
      <c r="AK2692" s="305"/>
    </row>
    <row r="2693" spans="1:37" ht="15" customHeight="1" x14ac:dyDescent="0.25">
      <c r="A2693" s="103" t="s">
        <v>2232</v>
      </c>
      <c r="B2693" s="101" t="s">
        <v>2068</v>
      </c>
      <c r="C2693" s="101" t="s">
        <v>3994</v>
      </c>
      <c r="D2693" s="101" t="s">
        <v>249</v>
      </c>
      <c r="E2693" s="101" t="s">
        <v>1533</v>
      </c>
      <c r="F2693" s="102">
        <v>21.32</v>
      </c>
      <c r="G2693" s="102">
        <v>21.52</v>
      </c>
      <c r="H2693" s="102">
        <v>17.059999999999999</v>
      </c>
      <c r="I2693" s="102"/>
      <c r="J2693" s="445"/>
      <c r="K2693" s="258">
        <f>ROUND(SUMIF('VGT-Bewegungsdaten'!B:B,A2693,'VGT-Bewegungsdaten'!D:D),3)</f>
        <v>0</v>
      </c>
      <c r="L2693" s="259">
        <f>ROUND(SUMIF('VGT-Bewegungsdaten'!B:B,$A2693,'VGT-Bewegungsdaten'!E:E),5)</f>
        <v>0</v>
      </c>
      <c r="N2693" s="298" t="s">
        <v>4918</v>
      </c>
      <c r="O2693" s="298" t="s">
        <v>4925</v>
      </c>
      <c r="P2693" s="261">
        <f>ROUND(SUMIF('AV-Bewegungsdaten'!B:B,A2693,'AV-Bewegungsdaten'!D:D),3)</f>
        <v>0</v>
      </c>
      <c r="Q2693" s="259">
        <f>ROUND(SUMIF('AV-Bewegungsdaten'!B:B,$A2693,'AV-Bewegungsdaten'!E:E),5)</f>
        <v>0</v>
      </c>
      <c r="S2693" s="444"/>
      <c r="T2693" s="444"/>
      <c r="U2693" s="261">
        <f>ROUND(SUMIF('DV-Bewegungsdaten'!B:B,A2693,'DV-Bewegungsdaten'!D:D),3)</f>
        <v>0</v>
      </c>
      <c r="V2693" s="259">
        <f>ROUND(SUMIF('DV-Bewegungsdaten'!B:B,A2693,'DV-Bewegungsdaten'!E:E),5)</f>
        <v>0</v>
      </c>
      <c r="X2693" s="444"/>
      <c r="Y2693" s="444"/>
      <c r="AK2693" s="305"/>
    </row>
    <row r="2694" spans="1:37" ht="15" customHeight="1" x14ac:dyDescent="0.25">
      <c r="A2694" s="103" t="s">
        <v>2233</v>
      </c>
      <c r="B2694" s="101" t="s">
        <v>2068</v>
      </c>
      <c r="C2694" s="101" t="s">
        <v>3994</v>
      </c>
      <c r="D2694" s="101" t="s">
        <v>251</v>
      </c>
      <c r="E2694" s="101" t="s">
        <v>1536</v>
      </c>
      <c r="F2694" s="102">
        <v>21.32</v>
      </c>
      <c r="G2694" s="102">
        <v>21.52</v>
      </c>
      <c r="H2694" s="102">
        <v>17.059999999999999</v>
      </c>
      <c r="I2694" s="102"/>
      <c r="J2694" s="445"/>
      <c r="K2694" s="258">
        <f>ROUND(SUMIF('VGT-Bewegungsdaten'!B:B,A2694,'VGT-Bewegungsdaten'!D:D),3)</f>
        <v>0</v>
      </c>
      <c r="L2694" s="259">
        <f>ROUND(SUMIF('VGT-Bewegungsdaten'!B:B,$A2694,'VGT-Bewegungsdaten'!E:E),5)</f>
        <v>0</v>
      </c>
      <c r="N2694" s="298" t="s">
        <v>4918</v>
      </c>
      <c r="O2694" s="298" t="s">
        <v>4925</v>
      </c>
      <c r="P2694" s="261">
        <f>ROUND(SUMIF('AV-Bewegungsdaten'!B:B,A2694,'AV-Bewegungsdaten'!D:D),3)</f>
        <v>0</v>
      </c>
      <c r="Q2694" s="259">
        <f>ROUND(SUMIF('AV-Bewegungsdaten'!B:B,$A2694,'AV-Bewegungsdaten'!E:E),5)</f>
        <v>0</v>
      </c>
      <c r="S2694" s="444"/>
      <c r="T2694" s="444"/>
      <c r="U2694" s="261">
        <f>ROUND(SUMIF('DV-Bewegungsdaten'!B:B,A2694,'DV-Bewegungsdaten'!D:D),3)</f>
        <v>0</v>
      </c>
      <c r="V2694" s="259">
        <f>ROUND(SUMIF('DV-Bewegungsdaten'!B:B,A2694,'DV-Bewegungsdaten'!E:E),5)</f>
        <v>0</v>
      </c>
      <c r="X2694" s="444"/>
      <c r="Y2694" s="444"/>
      <c r="AK2694" s="305"/>
    </row>
    <row r="2695" spans="1:37" ht="15" customHeight="1" x14ac:dyDescent="0.25">
      <c r="A2695" s="103" t="s">
        <v>2947</v>
      </c>
      <c r="B2695" s="101" t="s">
        <v>2068</v>
      </c>
      <c r="C2695" s="101" t="s">
        <v>3994</v>
      </c>
      <c r="D2695" s="101" t="s">
        <v>2574</v>
      </c>
      <c r="E2695" s="101" t="s">
        <v>2536</v>
      </c>
      <c r="F2695" s="102">
        <v>21.29</v>
      </c>
      <c r="G2695" s="102">
        <v>21.49</v>
      </c>
      <c r="H2695" s="102">
        <v>17.03</v>
      </c>
      <c r="I2695" s="102"/>
      <c r="J2695" s="445"/>
      <c r="K2695" s="258">
        <f>ROUND(SUMIF('VGT-Bewegungsdaten'!B:B,A2695,'VGT-Bewegungsdaten'!D:D),3)</f>
        <v>0</v>
      </c>
      <c r="L2695" s="259">
        <f>ROUND(SUMIF('VGT-Bewegungsdaten'!B:B,$A2695,'VGT-Bewegungsdaten'!E:E),5)</f>
        <v>0</v>
      </c>
      <c r="N2695" s="298" t="s">
        <v>4918</v>
      </c>
      <c r="O2695" s="298" t="s">
        <v>4925</v>
      </c>
      <c r="P2695" s="261">
        <f>ROUND(SUMIF('AV-Bewegungsdaten'!B:B,A2695,'AV-Bewegungsdaten'!D:D),3)</f>
        <v>0</v>
      </c>
      <c r="Q2695" s="259">
        <f>ROUND(SUMIF('AV-Bewegungsdaten'!B:B,$A2695,'AV-Bewegungsdaten'!E:E),5)</f>
        <v>0</v>
      </c>
      <c r="S2695" s="444"/>
      <c r="T2695" s="444"/>
      <c r="U2695" s="261">
        <f>ROUND(SUMIF('DV-Bewegungsdaten'!B:B,A2695,'DV-Bewegungsdaten'!D:D),3)</f>
        <v>0</v>
      </c>
      <c r="V2695" s="259">
        <f>ROUND(SUMIF('DV-Bewegungsdaten'!B:B,A2695,'DV-Bewegungsdaten'!E:E),5)</f>
        <v>0</v>
      </c>
      <c r="X2695" s="444"/>
      <c r="Y2695" s="444"/>
      <c r="AK2695" s="305"/>
    </row>
    <row r="2696" spans="1:37" ht="15" customHeight="1" x14ac:dyDescent="0.25">
      <c r="A2696" s="103" t="s">
        <v>3690</v>
      </c>
      <c r="B2696" s="101" t="s">
        <v>2068</v>
      </c>
      <c r="C2696" s="101" t="s">
        <v>3994</v>
      </c>
      <c r="D2696" s="101" t="s">
        <v>3317</v>
      </c>
      <c r="E2696" s="101" t="s">
        <v>3279</v>
      </c>
      <c r="F2696" s="102">
        <v>21.259999999999998</v>
      </c>
      <c r="G2696" s="102">
        <v>21.459999999999997</v>
      </c>
      <c r="H2696" s="102">
        <v>17.010000000000002</v>
      </c>
      <c r="I2696" s="102"/>
      <c r="J2696" s="445"/>
      <c r="K2696" s="258">
        <f>ROUND(SUMIF('VGT-Bewegungsdaten'!B:B,A2696,'VGT-Bewegungsdaten'!D:D),3)</f>
        <v>0</v>
      </c>
      <c r="L2696" s="259">
        <f>ROUND(SUMIF('VGT-Bewegungsdaten'!B:B,$A2696,'VGT-Bewegungsdaten'!E:E),5)</f>
        <v>0</v>
      </c>
      <c r="N2696" s="298" t="s">
        <v>4918</v>
      </c>
      <c r="O2696" s="298" t="s">
        <v>4925</v>
      </c>
      <c r="P2696" s="261">
        <f>ROUND(SUMIF('AV-Bewegungsdaten'!B:B,A2696,'AV-Bewegungsdaten'!D:D),3)</f>
        <v>0</v>
      </c>
      <c r="Q2696" s="259">
        <f>ROUND(SUMIF('AV-Bewegungsdaten'!B:B,$A2696,'AV-Bewegungsdaten'!E:E),5)</f>
        <v>0</v>
      </c>
      <c r="S2696" s="444"/>
      <c r="T2696" s="444"/>
      <c r="U2696" s="261">
        <f>ROUND(SUMIF('DV-Bewegungsdaten'!B:B,A2696,'DV-Bewegungsdaten'!D:D),3)</f>
        <v>0</v>
      </c>
      <c r="V2696" s="259">
        <f>ROUND(SUMIF('DV-Bewegungsdaten'!B:B,A2696,'DV-Bewegungsdaten'!E:E),5)</f>
        <v>0</v>
      </c>
      <c r="X2696" s="444"/>
      <c r="Y2696" s="444"/>
      <c r="AK2696" s="305"/>
    </row>
    <row r="2697" spans="1:37" ht="15" customHeight="1" x14ac:dyDescent="0.25">
      <c r="A2697" s="103" t="s">
        <v>4454</v>
      </c>
      <c r="B2697" s="101" t="s">
        <v>2068</v>
      </c>
      <c r="C2697" s="101" t="s">
        <v>3994</v>
      </c>
      <c r="D2697" s="101" t="s">
        <v>4078</v>
      </c>
      <c r="E2697" s="101" t="s">
        <v>4040</v>
      </c>
      <c r="F2697" s="102">
        <v>21.23</v>
      </c>
      <c r="G2697" s="102">
        <v>21.43</v>
      </c>
      <c r="H2697" s="102">
        <v>16.98</v>
      </c>
      <c r="I2697" s="102"/>
      <c r="J2697" s="445"/>
      <c r="K2697" s="258">
        <f>ROUND(SUMIF('VGT-Bewegungsdaten'!B:B,A2697,'VGT-Bewegungsdaten'!D:D),3)</f>
        <v>0</v>
      </c>
      <c r="L2697" s="259">
        <f>ROUND(SUMIF('VGT-Bewegungsdaten'!B:B,$A2697,'VGT-Bewegungsdaten'!E:E),5)</f>
        <v>0</v>
      </c>
      <c r="N2697" s="298" t="s">
        <v>4918</v>
      </c>
      <c r="O2697" s="298" t="s">
        <v>4925</v>
      </c>
      <c r="P2697" s="261">
        <f>ROUND(SUMIF('AV-Bewegungsdaten'!B:B,A2697,'AV-Bewegungsdaten'!D:D),3)</f>
        <v>0</v>
      </c>
      <c r="Q2697" s="259">
        <f>ROUND(SUMIF('AV-Bewegungsdaten'!B:B,$A2697,'AV-Bewegungsdaten'!E:E),5)</f>
        <v>0</v>
      </c>
      <c r="S2697" s="444"/>
      <c r="T2697" s="444"/>
      <c r="U2697" s="261">
        <f>ROUND(SUMIF('DV-Bewegungsdaten'!B:B,A2697,'DV-Bewegungsdaten'!D:D),3)</f>
        <v>0</v>
      </c>
      <c r="V2697" s="259">
        <f>ROUND(SUMIF('DV-Bewegungsdaten'!B:B,A2697,'DV-Bewegungsdaten'!E:E),5)</f>
        <v>0</v>
      </c>
      <c r="X2697" s="444"/>
      <c r="Y2697" s="444"/>
      <c r="AK2697" s="305"/>
    </row>
    <row r="2698" spans="1:37" ht="15" customHeight="1" x14ac:dyDescent="0.25">
      <c r="A2698" s="103" t="s">
        <v>2234</v>
      </c>
      <c r="B2698" s="101" t="s">
        <v>2068</v>
      </c>
      <c r="C2698" s="101" t="s">
        <v>3994</v>
      </c>
      <c r="D2698" s="101" t="s">
        <v>253</v>
      </c>
      <c r="E2698" s="101" t="s">
        <v>2443</v>
      </c>
      <c r="F2698" s="102">
        <v>18.32</v>
      </c>
      <c r="G2698" s="102">
        <v>18.52</v>
      </c>
      <c r="H2698" s="102">
        <v>14.66</v>
      </c>
      <c r="I2698" s="102"/>
      <c r="J2698" s="445"/>
      <c r="K2698" s="258">
        <f>ROUND(SUMIF('VGT-Bewegungsdaten'!B:B,A2698,'VGT-Bewegungsdaten'!D:D),3)</f>
        <v>0</v>
      </c>
      <c r="L2698" s="259">
        <f>ROUND(SUMIF('VGT-Bewegungsdaten'!B:B,$A2698,'VGT-Bewegungsdaten'!E:E),5)</f>
        <v>0</v>
      </c>
      <c r="N2698" s="298" t="s">
        <v>4918</v>
      </c>
      <c r="O2698" s="298" t="s">
        <v>4925</v>
      </c>
      <c r="P2698" s="261">
        <f>ROUND(SUMIF('AV-Bewegungsdaten'!B:B,A2698,'AV-Bewegungsdaten'!D:D),3)</f>
        <v>0</v>
      </c>
      <c r="Q2698" s="259">
        <f>ROUND(SUMIF('AV-Bewegungsdaten'!B:B,$A2698,'AV-Bewegungsdaten'!E:E),5)</f>
        <v>0</v>
      </c>
      <c r="S2698" s="444"/>
      <c r="T2698" s="444"/>
      <c r="U2698" s="261">
        <f>ROUND(SUMIF('DV-Bewegungsdaten'!B:B,A2698,'DV-Bewegungsdaten'!D:D),3)</f>
        <v>0</v>
      </c>
      <c r="V2698" s="259">
        <f>ROUND(SUMIF('DV-Bewegungsdaten'!B:B,A2698,'DV-Bewegungsdaten'!E:E),5)</f>
        <v>0</v>
      </c>
      <c r="X2698" s="444"/>
      <c r="Y2698" s="444"/>
      <c r="AK2698" s="305"/>
    </row>
    <row r="2699" spans="1:37" ht="15" customHeight="1" x14ac:dyDescent="0.25">
      <c r="A2699" s="103" t="s">
        <v>2235</v>
      </c>
      <c r="B2699" s="101" t="s">
        <v>2068</v>
      </c>
      <c r="C2699" s="101" t="s">
        <v>3994</v>
      </c>
      <c r="D2699" s="101" t="s">
        <v>1785</v>
      </c>
      <c r="E2699" s="101" t="s">
        <v>2446</v>
      </c>
      <c r="F2699" s="102">
        <v>20.32</v>
      </c>
      <c r="G2699" s="102">
        <v>20.52</v>
      </c>
      <c r="H2699" s="102">
        <v>16.260000000000002</v>
      </c>
      <c r="I2699" s="102"/>
      <c r="J2699" s="445"/>
      <c r="K2699" s="258">
        <f>ROUND(SUMIF('VGT-Bewegungsdaten'!B:B,A2699,'VGT-Bewegungsdaten'!D:D),3)</f>
        <v>0</v>
      </c>
      <c r="L2699" s="259">
        <f>ROUND(SUMIF('VGT-Bewegungsdaten'!B:B,$A2699,'VGT-Bewegungsdaten'!E:E),5)</f>
        <v>0</v>
      </c>
      <c r="N2699" s="298" t="s">
        <v>4918</v>
      </c>
      <c r="O2699" s="298" t="s">
        <v>4925</v>
      </c>
      <c r="P2699" s="261">
        <f>ROUND(SUMIF('AV-Bewegungsdaten'!B:B,A2699,'AV-Bewegungsdaten'!D:D),3)</f>
        <v>0</v>
      </c>
      <c r="Q2699" s="259">
        <f>ROUND(SUMIF('AV-Bewegungsdaten'!B:B,$A2699,'AV-Bewegungsdaten'!E:E),5)</f>
        <v>0</v>
      </c>
      <c r="S2699" s="444"/>
      <c r="T2699" s="444"/>
      <c r="U2699" s="261">
        <f>ROUND(SUMIF('DV-Bewegungsdaten'!B:B,A2699,'DV-Bewegungsdaten'!D:D),3)</f>
        <v>0</v>
      </c>
      <c r="V2699" s="259">
        <f>ROUND(SUMIF('DV-Bewegungsdaten'!B:B,A2699,'DV-Bewegungsdaten'!E:E),5)</f>
        <v>0</v>
      </c>
      <c r="X2699" s="444"/>
      <c r="Y2699" s="444"/>
      <c r="AK2699" s="305"/>
    </row>
    <row r="2700" spans="1:37" ht="15" customHeight="1" x14ac:dyDescent="0.25">
      <c r="A2700" s="103" t="s">
        <v>2236</v>
      </c>
      <c r="B2700" s="101" t="s">
        <v>2068</v>
      </c>
      <c r="C2700" s="101" t="s">
        <v>3994</v>
      </c>
      <c r="D2700" s="101" t="s">
        <v>255</v>
      </c>
      <c r="E2700" s="101" t="s">
        <v>1533</v>
      </c>
      <c r="F2700" s="102">
        <v>21.32</v>
      </c>
      <c r="G2700" s="102">
        <v>21.52</v>
      </c>
      <c r="H2700" s="102">
        <v>17.059999999999999</v>
      </c>
      <c r="I2700" s="102"/>
      <c r="J2700" s="445"/>
      <c r="K2700" s="258">
        <f>ROUND(SUMIF('VGT-Bewegungsdaten'!B:B,A2700,'VGT-Bewegungsdaten'!D:D),3)</f>
        <v>0</v>
      </c>
      <c r="L2700" s="259">
        <f>ROUND(SUMIF('VGT-Bewegungsdaten'!B:B,$A2700,'VGT-Bewegungsdaten'!E:E),5)</f>
        <v>0</v>
      </c>
      <c r="N2700" s="298" t="s">
        <v>4918</v>
      </c>
      <c r="O2700" s="298" t="s">
        <v>4925</v>
      </c>
      <c r="P2700" s="261">
        <f>ROUND(SUMIF('AV-Bewegungsdaten'!B:B,A2700,'AV-Bewegungsdaten'!D:D),3)</f>
        <v>0</v>
      </c>
      <c r="Q2700" s="259">
        <f>ROUND(SUMIF('AV-Bewegungsdaten'!B:B,$A2700,'AV-Bewegungsdaten'!E:E),5)</f>
        <v>0</v>
      </c>
      <c r="S2700" s="444"/>
      <c r="T2700" s="444"/>
      <c r="U2700" s="261">
        <f>ROUND(SUMIF('DV-Bewegungsdaten'!B:B,A2700,'DV-Bewegungsdaten'!D:D),3)</f>
        <v>0</v>
      </c>
      <c r="V2700" s="259">
        <f>ROUND(SUMIF('DV-Bewegungsdaten'!B:B,A2700,'DV-Bewegungsdaten'!E:E),5)</f>
        <v>0</v>
      </c>
      <c r="X2700" s="444"/>
      <c r="Y2700" s="444"/>
      <c r="AK2700" s="305"/>
    </row>
    <row r="2701" spans="1:37" ht="15" customHeight="1" x14ac:dyDescent="0.25">
      <c r="A2701" s="103" t="s">
        <v>2237</v>
      </c>
      <c r="B2701" s="101" t="s">
        <v>2068</v>
      </c>
      <c r="C2701" s="101" t="s">
        <v>3994</v>
      </c>
      <c r="D2701" s="101" t="s">
        <v>257</v>
      </c>
      <c r="E2701" s="101" t="s">
        <v>1536</v>
      </c>
      <c r="F2701" s="102">
        <v>21.32</v>
      </c>
      <c r="G2701" s="102">
        <v>21.52</v>
      </c>
      <c r="H2701" s="102">
        <v>17.059999999999999</v>
      </c>
      <c r="I2701" s="102"/>
      <c r="J2701" s="445"/>
      <c r="K2701" s="258">
        <f>ROUND(SUMIF('VGT-Bewegungsdaten'!B:B,A2701,'VGT-Bewegungsdaten'!D:D),3)</f>
        <v>0</v>
      </c>
      <c r="L2701" s="259">
        <f>ROUND(SUMIF('VGT-Bewegungsdaten'!B:B,$A2701,'VGT-Bewegungsdaten'!E:E),5)</f>
        <v>0</v>
      </c>
      <c r="N2701" s="298" t="s">
        <v>4918</v>
      </c>
      <c r="O2701" s="298" t="s">
        <v>4925</v>
      </c>
      <c r="P2701" s="261">
        <f>ROUND(SUMIF('AV-Bewegungsdaten'!B:B,A2701,'AV-Bewegungsdaten'!D:D),3)</f>
        <v>0</v>
      </c>
      <c r="Q2701" s="259">
        <f>ROUND(SUMIF('AV-Bewegungsdaten'!B:B,$A2701,'AV-Bewegungsdaten'!E:E),5)</f>
        <v>0</v>
      </c>
      <c r="S2701" s="444"/>
      <c r="T2701" s="444"/>
      <c r="U2701" s="261">
        <f>ROUND(SUMIF('DV-Bewegungsdaten'!B:B,A2701,'DV-Bewegungsdaten'!D:D),3)</f>
        <v>0</v>
      </c>
      <c r="V2701" s="259">
        <f>ROUND(SUMIF('DV-Bewegungsdaten'!B:B,A2701,'DV-Bewegungsdaten'!E:E),5)</f>
        <v>0</v>
      </c>
      <c r="X2701" s="444"/>
      <c r="Y2701" s="444"/>
      <c r="AK2701" s="305"/>
    </row>
    <row r="2702" spans="1:37" ht="15" customHeight="1" x14ac:dyDescent="0.25">
      <c r="A2702" s="103" t="s">
        <v>2948</v>
      </c>
      <c r="B2702" s="101" t="s">
        <v>2068</v>
      </c>
      <c r="C2702" s="101" t="s">
        <v>3994</v>
      </c>
      <c r="D2702" s="101" t="s">
        <v>2576</v>
      </c>
      <c r="E2702" s="101" t="s">
        <v>2536</v>
      </c>
      <c r="F2702" s="102">
        <v>21.29</v>
      </c>
      <c r="G2702" s="102">
        <v>21.49</v>
      </c>
      <c r="H2702" s="102">
        <v>17.03</v>
      </c>
      <c r="I2702" s="102"/>
      <c r="J2702" s="445"/>
      <c r="K2702" s="258">
        <f>ROUND(SUMIF('VGT-Bewegungsdaten'!B:B,A2702,'VGT-Bewegungsdaten'!D:D),3)</f>
        <v>0</v>
      </c>
      <c r="L2702" s="259">
        <f>ROUND(SUMIF('VGT-Bewegungsdaten'!B:B,$A2702,'VGT-Bewegungsdaten'!E:E),5)</f>
        <v>0</v>
      </c>
      <c r="N2702" s="298" t="s">
        <v>4918</v>
      </c>
      <c r="O2702" s="298" t="s">
        <v>4925</v>
      </c>
      <c r="P2702" s="261">
        <f>ROUND(SUMIF('AV-Bewegungsdaten'!B:B,A2702,'AV-Bewegungsdaten'!D:D),3)</f>
        <v>0</v>
      </c>
      <c r="Q2702" s="259">
        <f>ROUND(SUMIF('AV-Bewegungsdaten'!B:B,$A2702,'AV-Bewegungsdaten'!E:E),5)</f>
        <v>0</v>
      </c>
      <c r="S2702" s="444"/>
      <c r="T2702" s="444"/>
      <c r="U2702" s="261">
        <f>ROUND(SUMIF('DV-Bewegungsdaten'!B:B,A2702,'DV-Bewegungsdaten'!D:D),3)</f>
        <v>0</v>
      </c>
      <c r="V2702" s="259">
        <f>ROUND(SUMIF('DV-Bewegungsdaten'!B:B,A2702,'DV-Bewegungsdaten'!E:E),5)</f>
        <v>0</v>
      </c>
      <c r="X2702" s="444"/>
      <c r="Y2702" s="444"/>
      <c r="AK2702" s="305"/>
    </row>
    <row r="2703" spans="1:37" ht="15" customHeight="1" x14ac:dyDescent="0.25">
      <c r="A2703" s="103" t="s">
        <v>3691</v>
      </c>
      <c r="B2703" s="101" t="s">
        <v>2068</v>
      </c>
      <c r="C2703" s="101" t="s">
        <v>3994</v>
      </c>
      <c r="D2703" s="101" t="s">
        <v>3319</v>
      </c>
      <c r="E2703" s="101" t="s">
        <v>3279</v>
      </c>
      <c r="F2703" s="102">
        <v>21.259999999999998</v>
      </c>
      <c r="G2703" s="102">
        <v>21.459999999999997</v>
      </c>
      <c r="H2703" s="102">
        <v>17.010000000000002</v>
      </c>
      <c r="I2703" s="102"/>
      <c r="J2703" s="445"/>
      <c r="K2703" s="258">
        <f>ROUND(SUMIF('VGT-Bewegungsdaten'!B:B,A2703,'VGT-Bewegungsdaten'!D:D),3)</f>
        <v>0</v>
      </c>
      <c r="L2703" s="259">
        <f>ROUND(SUMIF('VGT-Bewegungsdaten'!B:B,$A2703,'VGT-Bewegungsdaten'!E:E),5)</f>
        <v>0</v>
      </c>
      <c r="N2703" s="298" t="s">
        <v>4918</v>
      </c>
      <c r="O2703" s="298" t="s">
        <v>4925</v>
      </c>
      <c r="P2703" s="261">
        <f>ROUND(SUMIF('AV-Bewegungsdaten'!B:B,A2703,'AV-Bewegungsdaten'!D:D),3)</f>
        <v>0</v>
      </c>
      <c r="Q2703" s="259">
        <f>ROUND(SUMIF('AV-Bewegungsdaten'!B:B,$A2703,'AV-Bewegungsdaten'!E:E),5)</f>
        <v>0</v>
      </c>
      <c r="S2703" s="444"/>
      <c r="T2703" s="444"/>
      <c r="U2703" s="261">
        <f>ROUND(SUMIF('DV-Bewegungsdaten'!B:B,A2703,'DV-Bewegungsdaten'!D:D),3)</f>
        <v>0</v>
      </c>
      <c r="V2703" s="259">
        <f>ROUND(SUMIF('DV-Bewegungsdaten'!B:B,A2703,'DV-Bewegungsdaten'!E:E),5)</f>
        <v>0</v>
      </c>
      <c r="X2703" s="444"/>
      <c r="Y2703" s="444"/>
      <c r="AK2703" s="305"/>
    </row>
    <row r="2704" spans="1:37" ht="15" customHeight="1" x14ac:dyDescent="0.25">
      <c r="A2704" s="103" t="s">
        <v>4455</v>
      </c>
      <c r="B2704" s="101" t="s">
        <v>2068</v>
      </c>
      <c r="C2704" s="101" t="s">
        <v>3994</v>
      </c>
      <c r="D2704" s="101" t="s">
        <v>4080</v>
      </c>
      <c r="E2704" s="101" t="s">
        <v>4040</v>
      </c>
      <c r="F2704" s="102">
        <v>21.23</v>
      </c>
      <c r="G2704" s="102">
        <v>21.43</v>
      </c>
      <c r="H2704" s="102">
        <v>16.98</v>
      </c>
      <c r="I2704" s="102"/>
      <c r="J2704" s="445"/>
      <c r="K2704" s="258">
        <f>ROUND(SUMIF('VGT-Bewegungsdaten'!B:B,A2704,'VGT-Bewegungsdaten'!D:D),3)</f>
        <v>0</v>
      </c>
      <c r="L2704" s="259">
        <f>ROUND(SUMIF('VGT-Bewegungsdaten'!B:B,$A2704,'VGT-Bewegungsdaten'!E:E),5)</f>
        <v>0</v>
      </c>
      <c r="N2704" s="298" t="s">
        <v>4918</v>
      </c>
      <c r="O2704" s="298" t="s">
        <v>4925</v>
      </c>
      <c r="P2704" s="261">
        <f>ROUND(SUMIF('AV-Bewegungsdaten'!B:B,A2704,'AV-Bewegungsdaten'!D:D),3)</f>
        <v>0</v>
      </c>
      <c r="Q2704" s="259">
        <f>ROUND(SUMIF('AV-Bewegungsdaten'!B:B,$A2704,'AV-Bewegungsdaten'!E:E),5)</f>
        <v>0</v>
      </c>
      <c r="S2704" s="444"/>
      <c r="T2704" s="444"/>
      <c r="U2704" s="261">
        <f>ROUND(SUMIF('DV-Bewegungsdaten'!B:B,A2704,'DV-Bewegungsdaten'!D:D),3)</f>
        <v>0</v>
      </c>
      <c r="V2704" s="259">
        <f>ROUND(SUMIF('DV-Bewegungsdaten'!B:B,A2704,'DV-Bewegungsdaten'!E:E),5)</f>
        <v>0</v>
      </c>
      <c r="X2704" s="444"/>
      <c r="Y2704" s="444"/>
      <c r="AK2704" s="305"/>
    </row>
    <row r="2705" spans="1:37" ht="15" customHeight="1" x14ac:dyDescent="0.25">
      <c r="A2705" s="103" t="s">
        <v>2238</v>
      </c>
      <c r="B2705" s="101" t="s">
        <v>2068</v>
      </c>
      <c r="C2705" s="101" t="s">
        <v>3994</v>
      </c>
      <c r="D2705" s="101" t="s">
        <v>259</v>
      </c>
      <c r="E2705" s="101" t="s">
        <v>2443</v>
      </c>
      <c r="F2705" s="102">
        <v>19.32</v>
      </c>
      <c r="G2705" s="102">
        <v>19.52</v>
      </c>
      <c r="H2705" s="102">
        <v>15.46</v>
      </c>
      <c r="I2705" s="102"/>
      <c r="J2705" s="445"/>
      <c r="K2705" s="258">
        <f>ROUND(SUMIF('VGT-Bewegungsdaten'!B:B,A2705,'VGT-Bewegungsdaten'!D:D),3)</f>
        <v>0</v>
      </c>
      <c r="L2705" s="259">
        <f>ROUND(SUMIF('VGT-Bewegungsdaten'!B:B,$A2705,'VGT-Bewegungsdaten'!E:E),5)</f>
        <v>0</v>
      </c>
      <c r="N2705" s="298" t="s">
        <v>4918</v>
      </c>
      <c r="O2705" s="298" t="s">
        <v>4925</v>
      </c>
      <c r="P2705" s="261">
        <f>ROUND(SUMIF('AV-Bewegungsdaten'!B:B,A2705,'AV-Bewegungsdaten'!D:D),3)</f>
        <v>0</v>
      </c>
      <c r="Q2705" s="259">
        <f>ROUND(SUMIF('AV-Bewegungsdaten'!B:B,$A2705,'AV-Bewegungsdaten'!E:E),5)</f>
        <v>0</v>
      </c>
      <c r="S2705" s="444"/>
      <c r="T2705" s="444"/>
      <c r="U2705" s="261">
        <f>ROUND(SUMIF('DV-Bewegungsdaten'!B:B,A2705,'DV-Bewegungsdaten'!D:D),3)</f>
        <v>0</v>
      </c>
      <c r="V2705" s="259">
        <f>ROUND(SUMIF('DV-Bewegungsdaten'!B:B,A2705,'DV-Bewegungsdaten'!E:E),5)</f>
        <v>0</v>
      </c>
      <c r="X2705" s="444"/>
      <c r="Y2705" s="444"/>
      <c r="AK2705" s="305"/>
    </row>
    <row r="2706" spans="1:37" ht="15" customHeight="1" x14ac:dyDescent="0.25">
      <c r="A2706" s="103" t="s">
        <v>2239</v>
      </c>
      <c r="B2706" s="101" t="s">
        <v>2068</v>
      </c>
      <c r="C2706" s="101" t="s">
        <v>3994</v>
      </c>
      <c r="D2706" s="101" t="s">
        <v>1790</v>
      </c>
      <c r="E2706" s="101" t="s">
        <v>2446</v>
      </c>
      <c r="F2706" s="102">
        <v>21.32</v>
      </c>
      <c r="G2706" s="102">
        <v>21.52</v>
      </c>
      <c r="H2706" s="102">
        <v>17.059999999999999</v>
      </c>
      <c r="I2706" s="102"/>
      <c r="J2706" s="445"/>
      <c r="K2706" s="258">
        <f>ROUND(SUMIF('VGT-Bewegungsdaten'!B:B,A2706,'VGT-Bewegungsdaten'!D:D),3)</f>
        <v>0</v>
      </c>
      <c r="L2706" s="259">
        <f>ROUND(SUMIF('VGT-Bewegungsdaten'!B:B,$A2706,'VGT-Bewegungsdaten'!E:E),5)</f>
        <v>0</v>
      </c>
      <c r="N2706" s="298" t="s">
        <v>4918</v>
      </c>
      <c r="O2706" s="298" t="s">
        <v>4925</v>
      </c>
      <c r="P2706" s="261">
        <f>ROUND(SUMIF('AV-Bewegungsdaten'!B:B,A2706,'AV-Bewegungsdaten'!D:D),3)</f>
        <v>0</v>
      </c>
      <c r="Q2706" s="259">
        <f>ROUND(SUMIF('AV-Bewegungsdaten'!B:B,$A2706,'AV-Bewegungsdaten'!E:E),5)</f>
        <v>0</v>
      </c>
      <c r="S2706" s="444"/>
      <c r="T2706" s="444"/>
      <c r="U2706" s="261">
        <f>ROUND(SUMIF('DV-Bewegungsdaten'!B:B,A2706,'DV-Bewegungsdaten'!D:D),3)</f>
        <v>0</v>
      </c>
      <c r="V2706" s="259">
        <f>ROUND(SUMIF('DV-Bewegungsdaten'!B:B,A2706,'DV-Bewegungsdaten'!E:E),5)</f>
        <v>0</v>
      </c>
      <c r="X2706" s="444"/>
      <c r="Y2706" s="444"/>
      <c r="AK2706" s="305"/>
    </row>
    <row r="2707" spans="1:37" ht="15" customHeight="1" x14ac:dyDescent="0.25">
      <c r="A2707" s="103" t="s">
        <v>2240</v>
      </c>
      <c r="B2707" s="101" t="s">
        <v>2068</v>
      </c>
      <c r="C2707" s="101" t="s">
        <v>3994</v>
      </c>
      <c r="D2707" s="101" t="s">
        <v>261</v>
      </c>
      <c r="E2707" s="101" t="s">
        <v>1533</v>
      </c>
      <c r="F2707" s="102">
        <v>22.32</v>
      </c>
      <c r="G2707" s="102">
        <v>22.52</v>
      </c>
      <c r="H2707" s="102">
        <v>17.86</v>
      </c>
      <c r="I2707" s="102"/>
      <c r="J2707" s="445"/>
      <c r="K2707" s="258">
        <f>ROUND(SUMIF('VGT-Bewegungsdaten'!B:B,A2707,'VGT-Bewegungsdaten'!D:D),3)</f>
        <v>0</v>
      </c>
      <c r="L2707" s="259">
        <f>ROUND(SUMIF('VGT-Bewegungsdaten'!B:B,$A2707,'VGT-Bewegungsdaten'!E:E),5)</f>
        <v>0</v>
      </c>
      <c r="N2707" s="298" t="s">
        <v>4918</v>
      </c>
      <c r="O2707" s="298" t="s">
        <v>4925</v>
      </c>
      <c r="P2707" s="261">
        <f>ROUND(SUMIF('AV-Bewegungsdaten'!B:B,A2707,'AV-Bewegungsdaten'!D:D),3)</f>
        <v>0</v>
      </c>
      <c r="Q2707" s="259">
        <f>ROUND(SUMIF('AV-Bewegungsdaten'!B:B,$A2707,'AV-Bewegungsdaten'!E:E),5)</f>
        <v>0</v>
      </c>
      <c r="S2707" s="444"/>
      <c r="T2707" s="444"/>
      <c r="U2707" s="261">
        <f>ROUND(SUMIF('DV-Bewegungsdaten'!B:B,A2707,'DV-Bewegungsdaten'!D:D),3)</f>
        <v>0</v>
      </c>
      <c r="V2707" s="259">
        <f>ROUND(SUMIF('DV-Bewegungsdaten'!B:B,A2707,'DV-Bewegungsdaten'!E:E),5)</f>
        <v>0</v>
      </c>
      <c r="X2707" s="444"/>
      <c r="Y2707" s="444"/>
      <c r="AK2707" s="305"/>
    </row>
    <row r="2708" spans="1:37" ht="15" customHeight="1" x14ac:dyDescent="0.25">
      <c r="A2708" s="103" t="s">
        <v>2241</v>
      </c>
      <c r="B2708" s="101" t="s">
        <v>2068</v>
      </c>
      <c r="C2708" s="101" t="s">
        <v>3994</v>
      </c>
      <c r="D2708" s="101" t="s">
        <v>263</v>
      </c>
      <c r="E2708" s="101" t="s">
        <v>1536</v>
      </c>
      <c r="F2708" s="102">
        <v>22.32</v>
      </c>
      <c r="G2708" s="102">
        <v>22.52</v>
      </c>
      <c r="H2708" s="102">
        <v>17.86</v>
      </c>
      <c r="I2708" s="102"/>
      <c r="J2708" s="445"/>
      <c r="K2708" s="258">
        <f>ROUND(SUMIF('VGT-Bewegungsdaten'!B:B,A2708,'VGT-Bewegungsdaten'!D:D),3)</f>
        <v>0</v>
      </c>
      <c r="L2708" s="259">
        <f>ROUND(SUMIF('VGT-Bewegungsdaten'!B:B,$A2708,'VGT-Bewegungsdaten'!E:E),5)</f>
        <v>0</v>
      </c>
      <c r="N2708" s="298" t="s">
        <v>4918</v>
      </c>
      <c r="O2708" s="298" t="s">
        <v>4925</v>
      </c>
      <c r="P2708" s="261">
        <f>ROUND(SUMIF('AV-Bewegungsdaten'!B:B,A2708,'AV-Bewegungsdaten'!D:D),3)</f>
        <v>0</v>
      </c>
      <c r="Q2708" s="259">
        <f>ROUND(SUMIF('AV-Bewegungsdaten'!B:B,$A2708,'AV-Bewegungsdaten'!E:E),5)</f>
        <v>0</v>
      </c>
      <c r="S2708" s="444"/>
      <c r="T2708" s="444"/>
      <c r="U2708" s="261">
        <f>ROUND(SUMIF('DV-Bewegungsdaten'!B:B,A2708,'DV-Bewegungsdaten'!D:D),3)</f>
        <v>0</v>
      </c>
      <c r="V2708" s="259">
        <f>ROUND(SUMIF('DV-Bewegungsdaten'!B:B,A2708,'DV-Bewegungsdaten'!E:E),5)</f>
        <v>0</v>
      </c>
      <c r="X2708" s="444"/>
      <c r="Y2708" s="444"/>
      <c r="AK2708" s="305"/>
    </row>
    <row r="2709" spans="1:37" ht="15" customHeight="1" x14ac:dyDescent="0.25">
      <c r="A2709" s="103" t="s">
        <v>2949</v>
      </c>
      <c r="B2709" s="101" t="s">
        <v>2068</v>
      </c>
      <c r="C2709" s="101" t="s">
        <v>3994</v>
      </c>
      <c r="D2709" s="101" t="s">
        <v>2578</v>
      </c>
      <c r="E2709" s="101" t="s">
        <v>2536</v>
      </c>
      <c r="F2709" s="102">
        <v>22.29</v>
      </c>
      <c r="G2709" s="102">
        <v>22.49</v>
      </c>
      <c r="H2709" s="102">
        <v>17.829999999999998</v>
      </c>
      <c r="I2709" s="102"/>
      <c r="J2709" s="445"/>
      <c r="K2709" s="258">
        <f>ROUND(SUMIF('VGT-Bewegungsdaten'!B:B,A2709,'VGT-Bewegungsdaten'!D:D),3)</f>
        <v>0</v>
      </c>
      <c r="L2709" s="259">
        <f>ROUND(SUMIF('VGT-Bewegungsdaten'!B:B,$A2709,'VGT-Bewegungsdaten'!E:E),5)</f>
        <v>0</v>
      </c>
      <c r="N2709" s="298" t="s">
        <v>4918</v>
      </c>
      <c r="O2709" s="298" t="s">
        <v>4925</v>
      </c>
      <c r="P2709" s="261">
        <f>ROUND(SUMIF('AV-Bewegungsdaten'!B:B,A2709,'AV-Bewegungsdaten'!D:D),3)</f>
        <v>0</v>
      </c>
      <c r="Q2709" s="259">
        <f>ROUND(SUMIF('AV-Bewegungsdaten'!B:B,$A2709,'AV-Bewegungsdaten'!E:E),5)</f>
        <v>0</v>
      </c>
      <c r="S2709" s="444"/>
      <c r="T2709" s="444"/>
      <c r="U2709" s="261">
        <f>ROUND(SUMIF('DV-Bewegungsdaten'!B:B,A2709,'DV-Bewegungsdaten'!D:D),3)</f>
        <v>0</v>
      </c>
      <c r="V2709" s="259">
        <f>ROUND(SUMIF('DV-Bewegungsdaten'!B:B,A2709,'DV-Bewegungsdaten'!E:E),5)</f>
        <v>0</v>
      </c>
      <c r="X2709" s="444"/>
      <c r="Y2709" s="444"/>
      <c r="AK2709" s="305"/>
    </row>
    <row r="2710" spans="1:37" ht="15" customHeight="1" x14ac:dyDescent="0.25">
      <c r="A2710" s="103" t="s">
        <v>3692</v>
      </c>
      <c r="B2710" s="101" t="s">
        <v>2068</v>
      </c>
      <c r="C2710" s="101" t="s">
        <v>3994</v>
      </c>
      <c r="D2710" s="101" t="s">
        <v>3321</v>
      </c>
      <c r="E2710" s="101" t="s">
        <v>3279</v>
      </c>
      <c r="F2710" s="102">
        <v>22.259999999999998</v>
      </c>
      <c r="G2710" s="102">
        <v>22.459999999999997</v>
      </c>
      <c r="H2710" s="102">
        <v>17.809999999999999</v>
      </c>
      <c r="I2710" s="102"/>
      <c r="J2710" s="445"/>
      <c r="K2710" s="258">
        <f>ROUND(SUMIF('VGT-Bewegungsdaten'!B:B,A2710,'VGT-Bewegungsdaten'!D:D),3)</f>
        <v>0</v>
      </c>
      <c r="L2710" s="259">
        <f>ROUND(SUMIF('VGT-Bewegungsdaten'!B:B,$A2710,'VGT-Bewegungsdaten'!E:E),5)</f>
        <v>0</v>
      </c>
      <c r="N2710" s="298" t="s">
        <v>4918</v>
      </c>
      <c r="O2710" s="298" t="s">
        <v>4925</v>
      </c>
      <c r="P2710" s="261">
        <f>ROUND(SUMIF('AV-Bewegungsdaten'!B:B,A2710,'AV-Bewegungsdaten'!D:D),3)</f>
        <v>0</v>
      </c>
      <c r="Q2710" s="259">
        <f>ROUND(SUMIF('AV-Bewegungsdaten'!B:B,$A2710,'AV-Bewegungsdaten'!E:E),5)</f>
        <v>0</v>
      </c>
      <c r="S2710" s="444"/>
      <c r="T2710" s="444"/>
      <c r="U2710" s="261">
        <f>ROUND(SUMIF('DV-Bewegungsdaten'!B:B,A2710,'DV-Bewegungsdaten'!D:D),3)</f>
        <v>0</v>
      </c>
      <c r="V2710" s="259">
        <f>ROUND(SUMIF('DV-Bewegungsdaten'!B:B,A2710,'DV-Bewegungsdaten'!E:E),5)</f>
        <v>0</v>
      </c>
      <c r="X2710" s="444"/>
      <c r="Y2710" s="444"/>
      <c r="AK2710" s="305"/>
    </row>
    <row r="2711" spans="1:37" ht="15" customHeight="1" x14ac:dyDescent="0.25">
      <c r="A2711" s="103" t="s">
        <v>4456</v>
      </c>
      <c r="B2711" s="101" t="s">
        <v>2068</v>
      </c>
      <c r="C2711" s="101" t="s">
        <v>3994</v>
      </c>
      <c r="D2711" s="101" t="s">
        <v>4082</v>
      </c>
      <c r="E2711" s="101" t="s">
        <v>4040</v>
      </c>
      <c r="F2711" s="102">
        <v>22.23</v>
      </c>
      <c r="G2711" s="102">
        <v>22.43</v>
      </c>
      <c r="H2711" s="102">
        <v>17.78</v>
      </c>
      <c r="I2711" s="102"/>
      <c r="J2711" s="445"/>
      <c r="K2711" s="258">
        <f>ROUND(SUMIF('VGT-Bewegungsdaten'!B:B,A2711,'VGT-Bewegungsdaten'!D:D),3)</f>
        <v>0</v>
      </c>
      <c r="L2711" s="259">
        <f>ROUND(SUMIF('VGT-Bewegungsdaten'!B:B,$A2711,'VGT-Bewegungsdaten'!E:E),5)</f>
        <v>0</v>
      </c>
      <c r="N2711" s="298" t="s">
        <v>4918</v>
      </c>
      <c r="O2711" s="298" t="s">
        <v>4925</v>
      </c>
      <c r="P2711" s="261">
        <f>ROUND(SUMIF('AV-Bewegungsdaten'!B:B,A2711,'AV-Bewegungsdaten'!D:D),3)</f>
        <v>0</v>
      </c>
      <c r="Q2711" s="259">
        <f>ROUND(SUMIF('AV-Bewegungsdaten'!B:B,$A2711,'AV-Bewegungsdaten'!E:E),5)</f>
        <v>0</v>
      </c>
      <c r="S2711" s="444"/>
      <c r="T2711" s="444"/>
      <c r="U2711" s="261">
        <f>ROUND(SUMIF('DV-Bewegungsdaten'!B:B,A2711,'DV-Bewegungsdaten'!D:D),3)</f>
        <v>0</v>
      </c>
      <c r="V2711" s="259">
        <f>ROUND(SUMIF('DV-Bewegungsdaten'!B:B,A2711,'DV-Bewegungsdaten'!E:E),5)</f>
        <v>0</v>
      </c>
      <c r="X2711" s="444"/>
      <c r="Y2711" s="444"/>
      <c r="AK2711" s="305"/>
    </row>
    <row r="2712" spans="1:37" ht="15" customHeight="1" x14ac:dyDescent="0.25">
      <c r="A2712" s="103" t="s">
        <v>2242</v>
      </c>
      <c r="B2712" s="101" t="s">
        <v>2068</v>
      </c>
      <c r="C2712" s="101" t="s">
        <v>3994</v>
      </c>
      <c r="D2712" s="101" t="s">
        <v>265</v>
      </c>
      <c r="E2712" s="101" t="s">
        <v>2443</v>
      </c>
      <c r="F2712" s="102">
        <v>19.32</v>
      </c>
      <c r="G2712" s="102">
        <v>19.52</v>
      </c>
      <c r="H2712" s="102">
        <v>15.46</v>
      </c>
      <c r="I2712" s="102"/>
      <c r="J2712" s="445"/>
      <c r="K2712" s="258">
        <f>ROUND(SUMIF('VGT-Bewegungsdaten'!B:B,A2712,'VGT-Bewegungsdaten'!D:D),3)</f>
        <v>0</v>
      </c>
      <c r="L2712" s="259">
        <f>ROUND(SUMIF('VGT-Bewegungsdaten'!B:B,$A2712,'VGT-Bewegungsdaten'!E:E),5)</f>
        <v>0</v>
      </c>
      <c r="N2712" s="298" t="s">
        <v>4918</v>
      </c>
      <c r="O2712" s="298" t="s">
        <v>4925</v>
      </c>
      <c r="P2712" s="261">
        <f>ROUND(SUMIF('AV-Bewegungsdaten'!B:B,A2712,'AV-Bewegungsdaten'!D:D),3)</f>
        <v>0</v>
      </c>
      <c r="Q2712" s="259">
        <f>ROUND(SUMIF('AV-Bewegungsdaten'!B:B,$A2712,'AV-Bewegungsdaten'!E:E),5)</f>
        <v>0</v>
      </c>
      <c r="S2712" s="444"/>
      <c r="T2712" s="444"/>
      <c r="U2712" s="261">
        <f>ROUND(SUMIF('DV-Bewegungsdaten'!B:B,A2712,'DV-Bewegungsdaten'!D:D),3)</f>
        <v>0</v>
      </c>
      <c r="V2712" s="259">
        <f>ROUND(SUMIF('DV-Bewegungsdaten'!B:B,A2712,'DV-Bewegungsdaten'!E:E),5)</f>
        <v>0</v>
      </c>
      <c r="X2712" s="444"/>
      <c r="Y2712" s="444"/>
      <c r="AK2712" s="305"/>
    </row>
    <row r="2713" spans="1:37" ht="15" customHeight="1" x14ac:dyDescent="0.25">
      <c r="A2713" s="103" t="s">
        <v>2243</v>
      </c>
      <c r="B2713" s="101" t="s">
        <v>2068</v>
      </c>
      <c r="C2713" s="101" t="s">
        <v>3994</v>
      </c>
      <c r="D2713" s="101" t="s">
        <v>1795</v>
      </c>
      <c r="E2713" s="101" t="s">
        <v>2446</v>
      </c>
      <c r="F2713" s="102">
        <v>21.32</v>
      </c>
      <c r="G2713" s="102">
        <v>21.52</v>
      </c>
      <c r="H2713" s="102">
        <v>17.059999999999999</v>
      </c>
      <c r="I2713" s="102"/>
      <c r="J2713" s="445"/>
      <c r="K2713" s="258">
        <f>ROUND(SUMIF('VGT-Bewegungsdaten'!B:B,A2713,'VGT-Bewegungsdaten'!D:D),3)</f>
        <v>0</v>
      </c>
      <c r="L2713" s="259">
        <f>ROUND(SUMIF('VGT-Bewegungsdaten'!B:B,$A2713,'VGT-Bewegungsdaten'!E:E),5)</f>
        <v>0</v>
      </c>
      <c r="N2713" s="298" t="s">
        <v>4918</v>
      </c>
      <c r="O2713" s="298" t="s">
        <v>4925</v>
      </c>
      <c r="P2713" s="261">
        <f>ROUND(SUMIF('AV-Bewegungsdaten'!B:B,A2713,'AV-Bewegungsdaten'!D:D),3)</f>
        <v>0</v>
      </c>
      <c r="Q2713" s="259">
        <f>ROUND(SUMIF('AV-Bewegungsdaten'!B:B,$A2713,'AV-Bewegungsdaten'!E:E),5)</f>
        <v>0</v>
      </c>
      <c r="S2713" s="444"/>
      <c r="T2713" s="444"/>
      <c r="U2713" s="261">
        <f>ROUND(SUMIF('DV-Bewegungsdaten'!B:B,A2713,'DV-Bewegungsdaten'!D:D),3)</f>
        <v>0</v>
      </c>
      <c r="V2713" s="259">
        <f>ROUND(SUMIF('DV-Bewegungsdaten'!B:B,A2713,'DV-Bewegungsdaten'!E:E),5)</f>
        <v>0</v>
      </c>
      <c r="X2713" s="444"/>
      <c r="Y2713" s="444"/>
      <c r="AK2713" s="305"/>
    </row>
    <row r="2714" spans="1:37" ht="15" customHeight="1" x14ac:dyDescent="0.25">
      <c r="A2714" s="103" t="s">
        <v>2244</v>
      </c>
      <c r="B2714" s="101" t="s">
        <v>2068</v>
      </c>
      <c r="C2714" s="101" t="s">
        <v>3994</v>
      </c>
      <c r="D2714" s="101" t="s">
        <v>1623</v>
      </c>
      <c r="E2714" s="101" t="s">
        <v>1533</v>
      </c>
      <c r="F2714" s="102">
        <v>22.32</v>
      </c>
      <c r="G2714" s="102">
        <v>22.52</v>
      </c>
      <c r="H2714" s="102">
        <v>17.86</v>
      </c>
      <c r="I2714" s="102"/>
      <c r="J2714" s="445"/>
      <c r="K2714" s="258">
        <f>ROUND(SUMIF('VGT-Bewegungsdaten'!B:B,A2714,'VGT-Bewegungsdaten'!D:D),3)</f>
        <v>0</v>
      </c>
      <c r="L2714" s="259">
        <f>ROUND(SUMIF('VGT-Bewegungsdaten'!B:B,$A2714,'VGT-Bewegungsdaten'!E:E),5)</f>
        <v>0</v>
      </c>
      <c r="N2714" s="298" t="s">
        <v>4918</v>
      </c>
      <c r="O2714" s="298" t="s">
        <v>4925</v>
      </c>
      <c r="P2714" s="261">
        <f>ROUND(SUMIF('AV-Bewegungsdaten'!B:B,A2714,'AV-Bewegungsdaten'!D:D),3)</f>
        <v>0</v>
      </c>
      <c r="Q2714" s="259">
        <f>ROUND(SUMIF('AV-Bewegungsdaten'!B:B,$A2714,'AV-Bewegungsdaten'!E:E),5)</f>
        <v>0</v>
      </c>
      <c r="S2714" s="444"/>
      <c r="T2714" s="444"/>
      <c r="U2714" s="261">
        <f>ROUND(SUMIF('DV-Bewegungsdaten'!B:B,A2714,'DV-Bewegungsdaten'!D:D),3)</f>
        <v>0</v>
      </c>
      <c r="V2714" s="259">
        <f>ROUND(SUMIF('DV-Bewegungsdaten'!B:B,A2714,'DV-Bewegungsdaten'!E:E),5)</f>
        <v>0</v>
      </c>
      <c r="X2714" s="444"/>
      <c r="Y2714" s="444"/>
      <c r="AK2714" s="305"/>
    </row>
    <row r="2715" spans="1:37" ht="15" customHeight="1" x14ac:dyDescent="0.25">
      <c r="A2715" s="103" t="s">
        <v>2245</v>
      </c>
      <c r="B2715" s="101" t="s">
        <v>2068</v>
      </c>
      <c r="C2715" s="101" t="s">
        <v>3994</v>
      </c>
      <c r="D2715" s="101" t="s">
        <v>1625</v>
      </c>
      <c r="E2715" s="101" t="s">
        <v>1536</v>
      </c>
      <c r="F2715" s="102">
        <v>22.32</v>
      </c>
      <c r="G2715" s="102">
        <v>22.52</v>
      </c>
      <c r="H2715" s="102">
        <v>17.86</v>
      </c>
      <c r="I2715" s="102"/>
      <c r="J2715" s="445"/>
      <c r="K2715" s="258">
        <f>ROUND(SUMIF('VGT-Bewegungsdaten'!B:B,A2715,'VGT-Bewegungsdaten'!D:D),3)</f>
        <v>0</v>
      </c>
      <c r="L2715" s="259">
        <f>ROUND(SUMIF('VGT-Bewegungsdaten'!B:B,$A2715,'VGT-Bewegungsdaten'!E:E),5)</f>
        <v>0</v>
      </c>
      <c r="N2715" s="298" t="s">
        <v>4918</v>
      </c>
      <c r="O2715" s="298" t="s">
        <v>4925</v>
      </c>
      <c r="P2715" s="261">
        <f>ROUND(SUMIF('AV-Bewegungsdaten'!B:B,A2715,'AV-Bewegungsdaten'!D:D),3)</f>
        <v>0</v>
      </c>
      <c r="Q2715" s="259">
        <f>ROUND(SUMIF('AV-Bewegungsdaten'!B:B,$A2715,'AV-Bewegungsdaten'!E:E),5)</f>
        <v>0</v>
      </c>
      <c r="S2715" s="444"/>
      <c r="T2715" s="444"/>
      <c r="U2715" s="261">
        <f>ROUND(SUMIF('DV-Bewegungsdaten'!B:B,A2715,'DV-Bewegungsdaten'!D:D),3)</f>
        <v>0</v>
      </c>
      <c r="V2715" s="259">
        <f>ROUND(SUMIF('DV-Bewegungsdaten'!B:B,A2715,'DV-Bewegungsdaten'!E:E),5)</f>
        <v>0</v>
      </c>
      <c r="X2715" s="444"/>
      <c r="Y2715" s="444"/>
      <c r="AK2715" s="305"/>
    </row>
    <row r="2716" spans="1:37" ht="15" customHeight="1" x14ac:dyDescent="0.25">
      <c r="A2716" s="103" t="s">
        <v>2950</v>
      </c>
      <c r="B2716" s="101" t="s">
        <v>2068</v>
      </c>
      <c r="C2716" s="101" t="s">
        <v>3994</v>
      </c>
      <c r="D2716" s="101" t="s">
        <v>2580</v>
      </c>
      <c r="E2716" s="101" t="s">
        <v>2536</v>
      </c>
      <c r="F2716" s="102">
        <v>22.29</v>
      </c>
      <c r="G2716" s="102">
        <v>22.49</v>
      </c>
      <c r="H2716" s="102">
        <v>17.829999999999998</v>
      </c>
      <c r="I2716" s="102"/>
      <c r="J2716" s="445"/>
      <c r="K2716" s="258">
        <f>ROUND(SUMIF('VGT-Bewegungsdaten'!B:B,A2716,'VGT-Bewegungsdaten'!D:D),3)</f>
        <v>0</v>
      </c>
      <c r="L2716" s="259">
        <f>ROUND(SUMIF('VGT-Bewegungsdaten'!B:B,$A2716,'VGT-Bewegungsdaten'!E:E),5)</f>
        <v>0</v>
      </c>
      <c r="N2716" s="298" t="s">
        <v>4918</v>
      </c>
      <c r="O2716" s="298" t="s">
        <v>4925</v>
      </c>
      <c r="P2716" s="261">
        <f>ROUND(SUMIF('AV-Bewegungsdaten'!B:B,A2716,'AV-Bewegungsdaten'!D:D),3)</f>
        <v>0</v>
      </c>
      <c r="Q2716" s="259">
        <f>ROUND(SUMIF('AV-Bewegungsdaten'!B:B,$A2716,'AV-Bewegungsdaten'!E:E),5)</f>
        <v>0</v>
      </c>
      <c r="S2716" s="444"/>
      <c r="T2716" s="444"/>
      <c r="U2716" s="261">
        <f>ROUND(SUMIF('DV-Bewegungsdaten'!B:B,A2716,'DV-Bewegungsdaten'!D:D),3)</f>
        <v>0</v>
      </c>
      <c r="V2716" s="259">
        <f>ROUND(SUMIF('DV-Bewegungsdaten'!B:B,A2716,'DV-Bewegungsdaten'!E:E),5)</f>
        <v>0</v>
      </c>
      <c r="X2716" s="444"/>
      <c r="Y2716" s="444"/>
      <c r="AK2716" s="305"/>
    </row>
    <row r="2717" spans="1:37" ht="15" customHeight="1" x14ac:dyDescent="0.25">
      <c r="A2717" s="103" t="s">
        <v>3693</v>
      </c>
      <c r="B2717" s="101" t="s">
        <v>2068</v>
      </c>
      <c r="C2717" s="101" t="s">
        <v>3994</v>
      </c>
      <c r="D2717" s="101" t="s">
        <v>3323</v>
      </c>
      <c r="E2717" s="101" t="s">
        <v>3279</v>
      </c>
      <c r="F2717" s="102">
        <v>22.259999999999998</v>
      </c>
      <c r="G2717" s="102">
        <v>22.459999999999997</v>
      </c>
      <c r="H2717" s="102">
        <v>17.809999999999999</v>
      </c>
      <c r="I2717" s="102"/>
      <c r="J2717" s="445"/>
      <c r="K2717" s="258">
        <f>ROUND(SUMIF('VGT-Bewegungsdaten'!B:B,A2717,'VGT-Bewegungsdaten'!D:D),3)</f>
        <v>0</v>
      </c>
      <c r="L2717" s="259">
        <f>ROUND(SUMIF('VGT-Bewegungsdaten'!B:B,$A2717,'VGT-Bewegungsdaten'!E:E),5)</f>
        <v>0</v>
      </c>
      <c r="N2717" s="298" t="s">
        <v>4918</v>
      </c>
      <c r="O2717" s="298" t="s">
        <v>4925</v>
      </c>
      <c r="P2717" s="261">
        <f>ROUND(SUMIF('AV-Bewegungsdaten'!B:B,A2717,'AV-Bewegungsdaten'!D:D),3)</f>
        <v>0</v>
      </c>
      <c r="Q2717" s="259">
        <f>ROUND(SUMIF('AV-Bewegungsdaten'!B:B,$A2717,'AV-Bewegungsdaten'!E:E),5)</f>
        <v>0</v>
      </c>
      <c r="S2717" s="444"/>
      <c r="T2717" s="444"/>
      <c r="U2717" s="261">
        <f>ROUND(SUMIF('DV-Bewegungsdaten'!B:B,A2717,'DV-Bewegungsdaten'!D:D),3)</f>
        <v>0</v>
      </c>
      <c r="V2717" s="259">
        <f>ROUND(SUMIF('DV-Bewegungsdaten'!B:B,A2717,'DV-Bewegungsdaten'!E:E),5)</f>
        <v>0</v>
      </c>
      <c r="X2717" s="444"/>
      <c r="Y2717" s="444"/>
      <c r="AK2717" s="305"/>
    </row>
    <row r="2718" spans="1:37" ht="15" customHeight="1" x14ac:dyDescent="0.25">
      <c r="A2718" s="103" t="s">
        <v>4457</v>
      </c>
      <c r="B2718" s="101" t="s">
        <v>2068</v>
      </c>
      <c r="C2718" s="101" t="s">
        <v>3994</v>
      </c>
      <c r="D2718" s="101" t="s">
        <v>4084</v>
      </c>
      <c r="E2718" s="101" t="s">
        <v>4040</v>
      </c>
      <c r="F2718" s="102">
        <v>22.23</v>
      </c>
      <c r="G2718" s="102">
        <v>22.43</v>
      </c>
      <c r="H2718" s="102">
        <v>17.78</v>
      </c>
      <c r="I2718" s="102"/>
      <c r="J2718" s="445"/>
      <c r="K2718" s="258">
        <f>ROUND(SUMIF('VGT-Bewegungsdaten'!B:B,A2718,'VGT-Bewegungsdaten'!D:D),3)</f>
        <v>0</v>
      </c>
      <c r="L2718" s="259">
        <f>ROUND(SUMIF('VGT-Bewegungsdaten'!B:B,$A2718,'VGT-Bewegungsdaten'!E:E),5)</f>
        <v>0</v>
      </c>
      <c r="N2718" s="298" t="s">
        <v>4918</v>
      </c>
      <c r="O2718" s="298" t="s">
        <v>4925</v>
      </c>
      <c r="P2718" s="261">
        <f>ROUND(SUMIF('AV-Bewegungsdaten'!B:B,A2718,'AV-Bewegungsdaten'!D:D),3)</f>
        <v>0</v>
      </c>
      <c r="Q2718" s="259">
        <f>ROUND(SUMIF('AV-Bewegungsdaten'!B:B,$A2718,'AV-Bewegungsdaten'!E:E),5)</f>
        <v>0</v>
      </c>
      <c r="S2718" s="444"/>
      <c r="T2718" s="444"/>
      <c r="U2718" s="261">
        <f>ROUND(SUMIF('DV-Bewegungsdaten'!B:B,A2718,'DV-Bewegungsdaten'!D:D),3)</f>
        <v>0</v>
      </c>
      <c r="V2718" s="259">
        <f>ROUND(SUMIF('DV-Bewegungsdaten'!B:B,A2718,'DV-Bewegungsdaten'!E:E),5)</f>
        <v>0</v>
      </c>
      <c r="X2718" s="444"/>
      <c r="Y2718" s="444"/>
      <c r="AK2718" s="305"/>
    </row>
    <row r="2719" spans="1:37" ht="15" customHeight="1" x14ac:dyDescent="0.25">
      <c r="A2719" s="103" t="s">
        <v>2246</v>
      </c>
      <c r="B2719" s="101" t="s">
        <v>2068</v>
      </c>
      <c r="C2719" s="101" t="s">
        <v>3994</v>
      </c>
      <c r="D2719" s="101" t="s">
        <v>1627</v>
      </c>
      <c r="E2719" s="101" t="s">
        <v>2443</v>
      </c>
      <c r="F2719" s="102">
        <v>20.32</v>
      </c>
      <c r="G2719" s="102">
        <v>20.52</v>
      </c>
      <c r="H2719" s="102">
        <v>16.260000000000002</v>
      </c>
      <c r="I2719" s="102"/>
      <c r="J2719" s="445"/>
      <c r="K2719" s="258">
        <f>ROUND(SUMIF('VGT-Bewegungsdaten'!B:B,A2719,'VGT-Bewegungsdaten'!D:D),3)</f>
        <v>0</v>
      </c>
      <c r="L2719" s="259">
        <f>ROUND(SUMIF('VGT-Bewegungsdaten'!B:B,$A2719,'VGT-Bewegungsdaten'!E:E),5)</f>
        <v>0</v>
      </c>
      <c r="N2719" s="298" t="s">
        <v>4918</v>
      </c>
      <c r="O2719" s="298" t="s">
        <v>4925</v>
      </c>
      <c r="P2719" s="261">
        <f>ROUND(SUMIF('AV-Bewegungsdaten'!B:B,A2719,'AV-Bewegungsdaten'!D:D),3)</f>
        <v>0</v>
      </c>
      <c r="Q2719" s="259">
        <f>ROUND(SUMIF('AV-Bewegungsdaten'!B:B,$A2719,'AV-Bewegungsdaten'!E:E),5)</f>
        <v>0</v>
      </c>
      <c r="S2719" s="444"/>
      <c r="T2719" s="444"/>
      <c r="U2719" s="261">
        <f>ROUND(SUMIF('DV-Bewegungsdaten'!B:B,A2719,'DV-Bewegungsdaten'!D:D),3)</f>
        <v>0</v>
      </c>
      <c r="V2719" s="259">
        <f>ROUND(SUMIF('DV-Bewegungsdaten'!B:B,A2719,'DV-Bewegungsdaten'!E:E),5)</f>
        <v>0</v>
      </c>
      <c r="X2719" s="444"/>
      <c r="Y2719" s="444"/>
      <c r="AK2719" s="305"/>
    </row>
    <row r="2720" spans="1:37" ht="15" customHeight="1" x14ac:dyDescent="0.25">
      <c r="A2720" s="103" t="s">
        <v>2247</v>
      </c>
      <c r="B2720" s="101" t="s">
        <v>2068</v>
      </c>
      <c r="C2720" s="101" t="s">
        <v>3994</v>
      </c>
      <c r="D2720" s="101" t="s">
        <v>1800</v>
      </c>
      <c r="E2720" s="101" t="s">
        <v>2446</v>
      </c>
      <c r="F2720" s="102">
        <v>22.32</v>
      </c>
      <c r="G2720" s="102">
        <v>22.52</v>
      </c>
      <c r="H2720" s="102">
        <v>17.86</v>
      </c>
      <c r="I2720" s="102"/>
      <c r="J2720" s="445"/>
      <c r="K2720" s="258">
        <f>ROUND(SUMIF('VGT-Bewegungsdaten'!B:B,A2720,'VGT-Bewegungsdaten'!D:D),3)</f>
        <v>0</v>
      </c>
      <c r="L2720" s="259">
        <f>ROUND(SUMIF('VGT-Bewegungsdaten'!B:B,$A2720,'VGT-Bewegungsdaten'!E:E),5)</f>
        <v>0</v>
      </c>
      <c r="N2720" s="298" t="s">
        <v>4918</v>
      </c>
      <c r="O2720" s="298" t="s">
        <v>4925</v>
      </c>
      <c r="P2720" s="261">
        <f>ROUND(SUMIF('AV-Bewegungsdaten'!B:B,A2720,'AV-Bewegungsdaten'!D:D),3)</f>
        <v>0</v>
      </c>
      <c r="Q2720" s="259">
        <f>ROUND(SUMIF('AV-Bewegungsdaten'!B:B,$A2720,'AV-Bewegungsdaten'!E:E),5)</f>
        <v>0</v>
      </c>
      <c r="S2720" s="444"/>
      <c r="T2720" s="444"/>
      <c r="U2720" s="261">
        <f>ROUND(SUMIF('DV-Bewegungsdaten'!B:B,A2720,'DV-Bewegungsdaten'!D:D),3)</f>
        <v>0</v>
      </c>
      <c r="V2720" s="259">
        <f>ROUND(SUMIF('DV-Bewegungsdaten'!B:B,A2720,'DV-Bewegungsdaten'!E:E),5)</f>
        <v>0</v>
      </c>
      <c r="X2720" s="444"/>
      <c r="Y2720" s="444"/>
      <c r="AK2720" s="305"/>
    </row>
    <row r="2721" spans="1:37" ht="15" customHeight="1" x14ac:dyDescent="0.25">
      <c r="A2721" s="103" t="s">
        <v>2248</v>
      </c>
      <c r="B2721" s="101" t="s">
        <v>2068</v>
      </c>
      <c r="C2721" s="101" t="s">
        <v>3994</v>
      </c>
      <c r="D2721" s="101" t="s">
        <v>1629</v>
      </c>
      <c r="E2721" s="101" t="s">
        <v>1533</v>
      </c>
      <c r="F2721" s="102">
        <v>23.32</v>
      </c>
      <c r="G2721" s="102">
        <v>23.52</v>
      </c>
      <c r="H2721" s="102">
        <v>18.66</v>
      </c>
      <c r="I2721" s="102"/>
      <c r="J2721" s="445"/>
      <c r="K2721" s="258">
        <f>ROUND(SUMIF('VGT-Bewegungsdaten'!B:B,A2721,'VGT-Bewegungsdaten'!D:D),3)</f>
        <v>0</v>
      </c>
      <c r="L2721" s="259">
        <f>ROUND(SUMIF('VGT-Bewegungsdaten'!B:B,$A2721,'VGT-Bewegungsdaten'!E:E),5)</f>
        <v>0</v>
      </c>
      <c r="N2721" s="298" t="s">
        <v>4918</v>
      </c>
      <c r="O2721" s="298" t="s">
        <v>4925</v>
      </c>
      <c r="P2721" s="261">
        <f>ROUND(SUMIF('AV-Bewegungsdaten'!B:B,A2721,'AV-Bewegungsdaten'!D:D),3)</f>
        <v>0</v>
      </c>
      <c r="Q2721" s="259">
        <f>ROUND(SUMIF('AV-Bewegungsdaten'!B:B,$A2721,'AV-Bewegungsdaten'!E:E),5)</f>
        <v>0</v>
      </c>
      <c r="S2721" s="444"/>
      <c r="T2721" s="444"/>
      <c r="U2721" s="261">
        <f>ROUND(SUMIF('DV-Bewegungsdaten'!B:B,A2721,'DV-Bewegungsdaten'!D:D),3)</f>
        <v>0</v>
      </c>
      <c r="V2721" s="259">
        <f>ROUND(SUMIF('DV-Bewegungsdaten'!B:B,A2721,'DV-Bewegungsdaten'!E:E),5)</f>
        <v>0</v>
      </c>
      <c r="X2721" s="444"/>
      <c r="Y2721" s="444"/>
      <c r="AK2721" s="305"/>
    </row>
    <row r="2722" spans="1:37" ht="15" customHeight="1" x14ac:dyDescent="0.25">
      <c r="A2722" s="103" t="s">
        <v>2249</v>
      </c>
      <c r="B2722" s="101" t="s">
        <v>2068</v>
      </c>
      <c r="C2722" s="101" t="s">
        <v>3994</v>
      </c>
      <c r="D2722" s="101" t="s">
        <v>1631</v>
      </c>
      <c r="E2722" s="101" t="s">
        <v>1536</v>
      </c>
      <c r="F2722" s="102">
        <v>23.32</v>
      </c>
      <c r="G2722" s="102">
        <v>23.52</v>
      </c>
      <c r="H2722" s="102">
        <v>18.66</v>
      </c>
      <c r="I2722" s="102"/>
      <c r="J2722" s="445"/>
      <c r="K2722" s="258">
        <f>ROUND(SUMIF('VGT-Bewegungsdaten'!B:B,A2722,'VGT-Bewegungsdaten'!D:D),3)</f>
        <v>0</v>
      </c>
      <c r="L2722" s="259">
        <f>ROUND(SUMIF('VGT-Bewegungsdaten'!B:B,$A2722,'VGT-Bewegungsdaten'!E:E),5)</f>
        <v>0</v>
      </c>
      <c r="N2722" s="298" t="s">
        <v>4918</v>
      </c>
      <c r="O2722" s="298" t="s">
        <v>4925</v>
      </c>
      <c r="P2722" s="261">
        <f>ROUND(SUMIF('AV-Bewegungsdaten'!B:B,A2722,'AV-Bewegungsdaten'!D:D),3)</f>
        <v>0</v>
      </c>
      <c r="Q2722" s="259">
        <f>ROUND(SUMIF('AV-Bewegungsdaten'!B:B,$A2722,'AV-Bewegungsdaten'!E:E),5)</f>
        <v>0</v>
      </c>
      <c r="S2722" s="444"/>
      <c r="T2722" s="444"/>
      <c r="U2722" s="261">
        <f>ROUND(SUMIF('DV-Bewegungsdaten'!B:B,A2722,'DV-Bewegungsdaten'!D:D),3)</f>
        <v>0</v>
      </c>
      <c r="V2722" s="259">
        <f>ROUND(SUMIF('DV-Bewegungsdaten'!B:B,A2722,'DV-Bewegungsdaten'!E:E),5)</f>
        <v>0</v>
      </c>
      <c r="X2722" s="444"/>
      <c r="Y2722" s="444"/>
      <c r="AK2722" s="305"/>
    </row>
    <row r="2723" spans="1:37" ht="15" customHeight="1" x14ac:dyDescent="0.25">
      <c r="A2723" s="103" t="s">
        <v>2951</v>
      </c>
      <c r="B2723" s="101" t="s">
        <v>2068</v>
      </c>
      <c r="C2723" s="101" t="s">
        <v>3994</v>
      </c>
      <c r="D2723" s="101" t="s">
        <v>2582</v>
      </c>
      <c r="E2723" s="101" t="s">
        <v>2536</v>
      </c>
      <c r="F2723" s="102">
        <v>23.29</v>
      </c>
      <c r="G2723" s="102">
        <v>23.49</v>
      </c>
      <c r="H2723" s="102">
        <v>18.63</v>
      </c>
      <c r="I2723" s="102"/>
      <c r="J2723" s="445"/>
      <c r="K2723" s="258">
        <f>ROUND(SUMIF('VGT-Bewegungsdaten'!B:B,A2723,'VGT-Bewegungsdaten'!D:D),3)</f>
        <v>0</v>
      </c>
      <c r="L2723" s="259">
        <f>ROUND(SUMIF('VGT-Bewegungsdaten'!B:B,$A2723,'VGT-Bewegungsdaten'!E:E),5)</f>
        <v>0</v>
      </c>
      <c r="N2723" s="298" t="s">
        <v>4918</v>
      </c>
      <c r="O2723" s="298" t="s">
        <v>4925</v>
      </c>
      <c r="P2723" s="261">
        <f>ROUND(SUMIF('AV-Bewegungsdaten'!B:B,A2723,'AV-Bewegungsdaten'!D:D),3)</f>
        <v>0</v>
      </c>
      <c r="Q2723" s="259">
        <f>ROUND(SUMIF('AV-Bewegungsdaten'!B:B,$A2723,'AV-Bewegungsdaten'!E:E),5)</f>
        <v>0</v>
      </c>
      <c r="S2723" s="444"/>
      <c r="T2723" s="444"/>
      <c r="U2723" s="261">
        <f>ROUND(SUMIF('DV-Bewegungsdaten'!B:B,A2723,'DV-Bewegungsdaten'!D:D),3)</f>
        <v>0</v>
      </c>
      <c r="V2723" s="259">
        <f>ROUND(SUMIF('DV-Bewegungsdaten'!B:B,A2723,'DV-Bewegungsdaten'!E:E),5)</f>
        <v>0</v>
      </c>
      <c r="X2723" s="444"/>
      <c r="Y2723" s="444"/>
      <c r="AK2723" s="305"/>
    </row>
    <row r="2724" spans="1:37" ht="15" customHeight="1" x14ac:dyDescent="0.25">
      <c r="A2724" s="103" t="s">
        <v>3694</v>
      </c>
      <c r="B2724" s="101" t="s">
        <v>2068</v>
      </c>
      <c r="C2724" s="101" t="s">
        <v>3994</v>
      </c>
      <c r="D2724" s="101" t="s">
        <v>3325</v>
      </c>
      <c r="E2724" s="101" t="s">
        <v>3279</v>
      </c>
      <c r="F2724" s="102">
        <v>23.259999999999998</v>
      </c>
      <c r="G2724" s="102">
        <v>23.459999999999997</v>
      </c>
      <c r="H2724" s="102">
        <v>18.61</v>
      </c>
      <c r="I2724" s="102"/>
      <c r="J2724" s="445"/>
      <c r="K2724" s="258">
        <f>ROUND(SUMIF('VGT-Bewegungsdaten'!B:B,A2724,'VGT-Bewegungsdaten'!D:D),3)</f>
        <v>0</v>
      </c>
      <c r="L2724" s="259">
        <f>ROUND(SUMIF('VGT-Bewegungsdaten'!B:B,$A2724,'VGT-Bewegungsdaten'!E:E),5)</f>
        <v>0</v>
      </c>
      <c r="N2724" s="298" t="s">
        <v>4918</v>
      </c>
      <c r="O2724" s="298" t="s">
        <v>4925</v>
      </c>
      <c r="P2724" s="261">
        <f>ROUND(SUMIF('AV-Bewegungsdaten'!B:B,A2724,'AV-Bewegungsdaten'!D:D),3)</f>
        <v>0</v>
      </c>
      <c r="Q2724" s="259">
        <f>ROUND(SUMIF('AV-Bewegungsdaten'!B:B,$A2724,'AV-Bewegungsdaten'!E:E),5)</f>
        <v>0</v>
      </c>
      <c r="S2724" s="444"/>
      <c r="T2724" s="444"/>
      <c r="U2724" s="261">
        <f>ROUND(SUMIF('DV-Bewegungsdaten'!B:B,A2724,'DV-Bewegungsdaten'!D:D),3)</f>
        <v>0</v>
      </c>
      <c r="V2724" s="259">
        <f>ROUND(SUMIF('DV-Bewegungsdaten'!B:B,A2724,'DV-Bewegungsdaten'!E:E),5)</f>
        <v>0</v>
      </c>
      <c r="X2724" s="444"/>
      <c r="Y2724" s="444"/>
      <c r="AK2724" s="305"/>
    </row>
    <row r="2725" spans="1:37" ht="15" customHeight="1" x14ac:dyDescent="0.25">
      <c r="A2725" s="103" t="s">
        <v>4458</v>
      </c>
      <c r="B2725" s="101" t="s">
        <v>2068</v>
      </c>
      <c r="C2725" s="101" t="s">
        <v>3994</v>
      </c>
      <c r="D2725" s="101" t="s">
        <v>4086</v>
      </c>
      <c r="E2725" s="101" t="s">
        <v>4040</v>
      </c>
      <c r="F2725" s="102">
        <v>23.23</v>
      </c>
      <c r="G2725" s="102">
        <v>23.43</v>
      </c>
      <c r="H2725" s="102">
        <v>18.579999999999998</v>
      </c>
      <c r="I2725" s="102"/>
      <c r="J2725" s="445"/>
      <c r="K2725" s="258">
        <f>ROUND(SUMIF('VGT-Bewegungsdaten'!B:B,A2725,'VGT-Bewegungsdaten'!D:D),3)</f>
        <v>0</v>
      </c>
      <c r="L2725" s="259">
        <f>ROUND(SUMIF('VGT-Bewegungsdaten'!B:B,$A2725,'VGT-Bewegungsdaten'!E:E),5)</f>
        <v>0</v>
      </c>
      <c r="N2725" s="298" t="s">
        <v>4918</v>
      </c>
      <c r="O2725" s="298" t="s">
        <v>4925</v>
      </c>
      <c r="P2725" s="261">
        <f>ROUND(SUMIF('AV-Bewegungsdaten'!B:B,A2725,'AV-Bewegungsdaten'!D:D),3)</f>
        <v>0</v>
      </c>
      <c r="Q2725" s="259">
        <f>ROUND(SUMIF('AV-Bewegungsdaten'!B:B,$A2725,'AV-Bewegungsdaten'!E:E),5)</f>
        <v>0</v>
      </c>
      <c r="S2725" s="444"/>
      <c r="T2725" s="444"/>
      <c r="U2725" s="261">
        <f>ROUND(SUMIF('DV-Bewegungsdaten'!B:B,A2725,'DV-Bewegungsdaten'!D:D),3)</f>
        <v>0</v>
      </c>
      <c r="V2725" s="259">
        <f>ROUND(SUMIF('DV-Bewegungsdaten'!B:B,A2725,'DV-Bewegungsdaten'!E:E),5)</f>
        <v>0</v>
      </c>
      <c r="X2725" s="444"/>
      <c r="Y2725" s="444"/>
      <c r="AK2725" s="305"/>
    </row>
    <row r="2726" spans="1:37" ht="15" customHeight="1" x14ac:dyDescent="0.25">
      <c r="A2726" s="103" t="s">
        <v>965</v>
      </c>
      <c r="B2726" s="101" t="s">
        <v>2068</v>
      </c>
      <c r="C2726" s="101" t="s">
        <v>3994</v>
      </c>
      <c r="D2726" s="101" t="s">
        <v>2466</v>
      </c>
      <c r="E2726" s="101" t="s">
        <v>2443</v>
      </c>
      <c r="F2726" s="102">
        <v>11.32</v>
      </c>
      <c r="G2726" s="102">
        <v>11.52</v>
      </c>
      <c r="H2726" s="102">
        <v>9.06</v>
      </c>
      <c r="I2726" s="102"/>
      <c r="J2726" s="445"/>
      <c r="K2726" s="258">
        <f>ROUND(SUMIF('VGT-Bewegungsdaten'!B:B,A2726,'VGT-Bewegungsdaten'!D:D),3)</f>
        <v>0</v>
      </c>
      <c r="L2726" s="259">
        <f>ROUND(SUMIF('VGT-Bewegungsdaten'!B:B,$A2726,'VGT-Bewegungsdaten'!E:E),5)</f>
        <v>0</v>
      </c>
      <c r="N2726" s="298" t="s">
        <v>4918</v>
      </c>
      <c r="O2726" s="298" t="s">
        <v>4925</v>
      </c>
      <c r="P2726" s="261">
        <f>ROUND(SUMIF('AV-Bewegungsdaten'!B:B,A2726,'AV-Bewegungsdaten'!D:D),3)</f>
        <v>0</v>
      </c>
      <c r="Q2726" s="259">
        <f>ROUND(SUMIF('AV-Bewegungsdaten'!B:B,$A2726,'AV-Bewegungsdaten'!E:E),5)</f>
        <v>0</v>
      </c>
      <c r="S2726" s="444"/>
      <c r="T2726" s="444"/>
      <c r="U2726" s="261">
        <f>ROUND(SUMIF('DV-Bewegungsdaten'!B:B,A2726,'DV-Bewegungsdaten'!D:D),3)</f>
        <v>0</v>
      </c>
      <c r="V2726" s="259">
        <f>ROUND(SUMIF('DV-Bewegungsdaten'!B:B,A2726,'DV-Bewegungsdaten'!E:E),5)</f>
        <v>0</v>
      </c>
      <c r="X2726" s="444"/>
      <c r="Y2726" s="444"/>
      <c r="AK2726" s="305"/>
    </row>
    <row r="2727" spans="1:37" ht="15" customHeight="1" x14ac:dyDescent="0.25">
      <c r="A2727" s="103" t="s">
        <v>966</v>
      </c>
      <c r="B2727" s="101" t="s">
        <v>2068</v>
      </c>
      <c r="C2727" s="101" t="s">
        <v>3994</v>
      </c>
      <c r="D2727" s="101" t="s">
        <v>1803</v>
      </c>
      <c r="E2727" s="101" t="s">
        <v>2446</v>
      </c>
      <c r="F2727" s="102">
        <v>13.32</v>
      </c>
      <c r="G2727" s="102">
        <v>13.52</v>
      </c>
      <c r="H2727" s="102">
        <v>10.66</v>
      </c>
      <c r="I2727" s="102"/>
      <c r="J2727" s="445"/>
      <c r="K2727" s="258">
        <f>ROUND(SUMIF('VGT-Bewegungsdaten'!B:B,A2727,'VGT-Bewegungsdaten'!D:D),3)</f>
        <v>0</v>
      </c>
      <c r="L2727" s="259">
        <f>ROUND(SUMIF('VGT-Bewegungsdaten'!B:B,$A2727,'VGT-Bewegungsdaten'!E:E),5)</f>
        <v>0</v>
      </c>
      <c r="N2727" s="298" t="s">
        <v>4918</v>
      </c>
      <c r="O2727" s="298" t="s">
        <v>4925</v>
      </c>
      <c r="P2727" s="261">
        <f>ROUND(SUMIF('AV-Bewegungsdaten'!B:B,A2727,'AV-Bewegungsdaten'!D:D),3)</f>
        <v>0</v>
      </c>
      <c r="Q2727" s="259">
        <f>ROUND(SUMIF('AV-Bewegungsdaten'!B:B,$A2727,'AV-Bewegungsdaten'!E:E),5)</f>
        <v>0</v>
      </c>
      <c r="S2727" s="444"/>
      <c r="T2727" s="444"/>
      <c r="U2727" s="261">
        <f>ROUND(SUMIF('DV-Bewegungsdaten'!B:B,A2727,'DV-Bewegungsdaten'!D:D),3)</f>
        <v>0</v>
      </c>
      <c r="V2727" s="259">
        <f>ROUND(SUMIF('DV-Bewegungsdaten'!B:B,A2727,'DV-Bewegungsdaten'!E:E),5)</f>
        <v>0</v>
      </c>
      <c r="X2727" s="444"/>
      <c r="Y2727" s="444"/>
      <c r="AK2727" s="305"/>
    </row>
    <row r="2728" spans="1:37" ht="15" customHeight="1" x14ac:dyDescent="0.25">
      <c r="A2728" s="103" t="s">
        <v>2250</v>
      </c>
      <c r="B2728" s="101" t="s">
        <v>2068</v>
      </c>
      <c r="C2728" s="101" t="s">
        <v>3994</v>
      </c>
      <c r="D2728" s="101" t="s">
        <v>1805</v>
      </c>
      <c r="E2728" s="101" t="s">
        <v>1533</v>
      </c>
      <c r="F2728" s="102">
        <v>14.32</v>
      </c>
      <c r="G2728" s="102">
        <v>14.52</v>
      </c>
      <c r="H2728" s="102">
        <v>11.46</v>
      </c>
      <c r="I2728" s="102"/>
      <c r="J2728" s="445"/>
      <c r="K2728" s="258">
        <f>ROUND(SUMIF('VGT-Bewegungsdaten'!B:B,A2728,'VGT-Bewegungsdaten'!D:D),3)</f>
        <v>0</v>
      </c>
      <c r="L2728" s="259">
        <f>ROUND(SUMIF('VGT-Bewegungsdaten'!B:B,$A2728,'VGT-Bewegungsdaten'!E:E),5)</f>
        <v>0</v>
      </c>
      <c r="N2728" s="298" t="s">
        <v>4918</v>
      </c>
      <c r="O2728" s="298" t="s">
        <v>4925</v>
      </c>
      <c r="P2728" s="261">
        <f>ROUND(SUMIF('AV-Bewegungsdaten'!B:B,A2728,'AV-Bewegungsdaten'!D:D),3)</f>
        <v>0</v>
      </c>
      <c r="Q2728" s="259">
        <f>ROUND(SUMIF('AV-Bewegungsdaten'!B:B,$A2728,'AV-Bewegungsdaten'!E:E),5)</f>
        <v>0</v>
      </c>
      <c r="S2728" s="444"/>
      <c r="T2728" s="444"/>
      <c r="U2728" s="261">
        <f>ROUND(SUMIF('DV-Bewegungsdaten'!B:B,A2728,'DV-Bewegungsdaten'!D:D),3)</f>
        <v>0</v>
      </c>
      <c r="V2728" s="259">
        <f>ROUND(SUMIF('DV-Bewegungsdaten'!B:B,A2728,'DV-Bewegungsdaten'!E:E),5)</f>
        <v>0</v>
      </c>
      <c r="X2728" s="444"/>
      <c r="Y2728" s="444"/>
      <c r="AK2728" s="305"/>
    </row>
    <row r="2729" spans="1:37" ht="15" customHeight="1" x14ac:dyDescent="0.25">
      <c r="A2729" s="103" t="s">
        <v>2251</v>
      </c>
      <c r="B2729" s="101" t="s">
        <v>2068</v>
      </c>
      <c r="C2729" s="101" t="s">
        <v>3994</v>
      </c>
      <c r="D2729" s="101" t="s">
        <v>1807</v>
      </c>
      <c r="E2729" s="101" t="s">
        <v>1536</v>
      </c>
      <c r="F2729" s="102">
        <v>14.32</v>
      </c>
      <c r="G2729" s="102">
        <v>14.52</v>
      </c>
      <c r="H2729" s="102">
        <v>11.46</v>
      </c>
      <c r="I2729" s="102"/>
      <c r="J2729" s="445"/>
      <c r="K2729" s="258">
        <f>ROUND(SUMIF('VGT-Bewegungsdaten'!B:B,A2729,'VGT-Bewegungsdaten'!D:D),3)</f>
        <v>0</v>
      </c>
      <c r="L2729" s="259">
        <f>ROUND(SUMIF('VGT-Bewegungsdaten'!B:B,$A2729,'VGT-Bewegungsdaten'!E:E),5)</f>
        <v>0</v>
      </c>
      <c r="N2729" s="298" t="s">
        <v>4918</v>
      </c>
      <c r="O2729" s="298" t="s">
        <v>4925</v>
      </c>
      <c r="P2729" s="261">
        <f>ROUND(SUMIF('AV-Bewegungsdaten'!B:B,A2729,'AV-Bewegungsdaten'!D:D),3)</f>
        <v>0</v>
      </c>
      <c r="Q2729" s="259">
        <f>ROUND(SUMIF('AV-Bewegungsdaten'!B:B,$A2729,'AV-Bewegungsdaten'!E:E),5)</f>
        <v>0</v>
      </c>
      <c r="S2729" s="444"/>
      <c r="T2729" s="444"/>
      <c r="U2729" s="261">
        <f>ROUND(SUMIF('DV-Bewegungsdaten'!B:B,A2729,'DV-Bewegungsdaten'!D:D),3)</f>
        <v>0</v>
      </c>
      <c r="V2729" s="259">
        <f>ROUND(SUMIF('DV-Bewegungsdaten'!B:B,A2729,'DV-Bewegungsdaten'!E:E),5)</f>
        <v>0</v>
      </c>
      <c r="X2729" s="444"/>
      <c r="Y2729" s="444"/>
      <c r="AK2729" s="305"/>
    </row>
    <row r="2730" spans="1:37" ht="15" customHeight="1" x14ac:dyDescent="0.25">
      <c r="A2730" s="103" t="s">
        <v>2952</v>
      </c>
      <c r="B2730" s="101" t="s">
        <v>2068</v>
      </c>
      <c r="C2730" s="101" t="s">
        <v>3994</v>
      </c>
      <c r="D2730" s="101" t="s">
        <v>2710</v>
      </c>
      <c r="E2730" s="101" t="s">
        <v>2536</v>
      </c>
      <c r="F2730" s="102">
        <v>14.290000000000001</v>
      </c>
      <c r="G2730" s="102">
        <v>14.49</v>
      </c>
      <c r="H2730" s="102">
        <v>11.43</v>
      </c>
      <c r="I2730" s="102"/>
      <c r="J2730" s="445"/>
      <c r="K2730" s="258">
        <f>ROUND(SUMIF('VGT-Bewegungsdaten'!B:B,A2730,'VGT-Bewegungsdaten'!D:D),3)</f>
        <v>0</v>
      </c>
      <c r="L2730" s="259">
        <f>ROUND(SUMIF('VGT-Bewegungsdaten'!B:B,$A2730,'VGT-Bewegungsdaten'!E:E),5)</f>
        <v>0</v>
      </c>
      <c r="N2730" s="298" t="s">
        <v>4918</v>
      </c>
      <c r="O2730" s="298" t="s">
        <v>4925</v>
      </c>
      <c r="P2730" s="261">
        <f>ROUND(SUMIF('AV-Bewegungsdaten'!B:B,A2730,'AV-Bewegungsdaten'!D:D),3)</f>
        <v>0</v>
      </c>
      <c r="Q2730" s="259">
        <f>ROUND(SUMIF('AV-Bewegungsdaten'!B:B,$A2730,'AV-Bewegungsdaten'!E:E),5)</f>
        <v>0</v>
      </c>
      <c r="S2730" s="444"/>
      <c r="T2730" s="444"/>
      <c r="U2730" s="261">
        <f>ROUND(SUMIF('DV-Bewegungsdaten'!B:B,A2730,'DV-Bewegungsdaten'!D:D),3)</f>
        <v>0</v>
      </c>
      <c r="V2730" s="259">
        <f>ROUND(SUMIF('DV-Bewegungsdaten'!B:B,A2730,'DV-Bewegungsdaten'!E:E),5)</f>
        <v>0</v>
      </c>
      <c r="X2730" s="444"/>
      <c r="Y2730" s="444"/>
      <c r="AK2730" s="305"/>
    </row>
    <row r="2731" spans="1:37" ht="15" customHeight="1" x14ac:dyDescent="0.25">
      <c r="A2731" s="103" t="s">
        <v>3695</v>
      </c>
      <c r="B2731" s="101" t="s">
        <v>2068</v>
      </c>
      <c r="C2731" s="101" t="s">
        <v>3994</v>
      </c>
      <c r="D2731" s="101" t="s">
        <v>3453</v>
      </c>
      <c r="E2731" s="101" t="s">
        <v>3279</v>
      </c>
      <c r="F2731" s="102">
        <v>14.26</v>
      </c>
      <c r="G2731" s="102">
        <v>14.459999999999999</v>
      </c>
      <c r="H2731" s="102">
        <v>11.41</v>
      </c>
      <c r="I2731" s="102"/>
      <c r="J2731" s="445"/>
      <c r="K2731" s="258">
        <f>ROUND(SUMIF('VGT-Bewegungsdaten'!B:B,A2731,'VGT-Bewegungsdaten'!D:D),3)</f>
        <v>0</v>
      </c>
      <c r="L2731" s="259">
        <f>ROUND(SUMIF('VGT-Bewegungsdaten'!B:B,$A2731,'VGT-Bewegungsdaten'!E:E),5)</f>
        <v>0</v>
      </c>
      <c r="N2731" s="298" t="s">
        <v>4918</v>
      </c>
      <c r="O2731" s="298" t="s">
        <v>4925</v>
      </c>
      <c r="P2731" s="261">
        <f>ROUND(SUMIF('AV-Bewegungsdaten'!B:B,A2731,'AV-Bewegungsdaten'!D:D),3)</f>
        <v>0</v>
      </c>
      <c r="Q2731" s="259">
        <f>ROUND(SUMIF('AV-Bewegungsdaten'!B:B,$A2731,'AV-Bewegungsdaten'!E:E),5)</f>
        <v>0</v>
      </c>
      <c r="S2731" s="444"/>
      <c r="T2731" s="444"/>
      <c r="U2731" s="261">
        <f>ROUND(SUMIF('DV-Bewegungsdaten'!B:B,A2731,'DV-Bewegungsdaten'!D:D),3)</f>
        <v>0</v>
      </c>
      <c r="V2731" s="259">
        <f>ROUND(SUMIF('DV-Bewegungsdaten'!B:B,A2731,'DV-Bewegungsdaten'!E:E),5)</f>
        <v>0</v>
      </c>
      <c r="X2731" s="444"/>
      <c r="Y2731" s="444"/>
      <c r="AK2731" s="305"/>
    </row>
    <row r="2732" spans="1:37" ht="15" customHeight="1" x14ac:dyDescent="0.25">
      <c r="A2732" s="103" t="s">
        <v>4459</v>
      </c>
      <c r="B2732" s="101" t="s">
        <v>2068</v>
      </c>
      <c r="C2732" s="101" t="s">
        <v>3994</v>
      </c>
      <c r="D2732" s="101" t="s">
        <v>4215</v>
      </c>
      <c r="E2732" s="101" t="s">
        <v>4040</v>
      </c>
      <c r="F2732" s="102">
        <v>14.23</v>
      </c>
      <c r="G2732" s="102">
        <v>14.43</v>
      </c>
      <c r="H2732" s="102">
        <v>11.38</v>
      </c>
      <c r="I2732" s="102"/>
      <c r="J2732" s="445"/>
      <c r="K2732" s="258">
        <f>ROUND(SUMIF('VGT-Bewegungsdaten'!B:B,A2732,'VGT-Bewegungsdaten'!D:D),3)</f>
        <v>0</v>
      </c>
      <c r="L2732" s="259">
        <f>ROUND(SUMIF('VGT-Bewegungsdaten'!B:B,$A2732,'VGT-Bewegungsdaten'!E:E),5)</f>
        <v>0</v>
      </c>
      <c r="N2732" s="298" t="s">
        <v>4918</v>
      </c>
      <c r="O2732" s="298" t="s">
        <v>4925</v>
      </c>
      <c r="P2732" s="261">
        <f>ROUND(SUMIF('AV-Bewegungsdaten'!B:B,A2732,'AV-Bewegungsdaten'!D:D),3)</f>
        <v>0</v>
      </c>
      <c r="Q2732" s="259">
        <f>ROUND(SUMIF('AV-Bewegungsdaten'!B:B,$A2732,'AV-Bewegungsdaten'!E:E),5)</f>
        <v>0</v>
      </c>
      <c r="S2732" s="444"/>
      <c r="T2732" s="444"/>
      <c r="U2732" s="261">
        <f>ROUND(SUMIF('DV-Bewegungsdaten'!B:B,A2732,'DV-Bewegungsdaten'!D:D),3)</f>
        <v>0</v>
      </c>
      <c r="V2732" s="259">
        <f>ROUND(SUMIF('DV-Bewegungsdaten'!B:B,A2732,'DV-Bewegungsdaten'!E:E),5)</f>
        <v>0</v>
      </c>
      <c r="X2732" s="444"/>
      <c r="Y2732" s="444"/>
      <c r="AK2732" s="305"/>
    </row>
    <row r="2733" spans="1:37" ht="15" customHeight="1" x14ac:dyDescent="0.25">
      <c r="A2733" s="103" t="s">
        <v>2252</v>
      </c>
      <c r="B2733" s="101" t="s">
        <v>2068</v>
      </c>
      <c r="C2733" s="101" t="s">
        <v>3994</v>
      </c>
      <c r="D2733" s="101" t="s">
        <v>1809</v>
      </c>
      <c r="E2733" s="101" t="s">
        <v>2443</v>
      </c>
      <c r="F2733" s="102">
        <v>12.32</v>
      </c>
      <c r="G2733" s="102">
        <v>12.52</v>
      </c>
      <c r="H2733" s="102">
        <v>9.86</v>
      </c>
      <c r="I2733" s="102"/>
      <c r="J2733" s="445"/>
      <c r="K2733" s="258">
        <f>ROUND(SUMIF('VGT-Bewegungsdaten'!B:B,A2733,'VGT-Bewegungsdaten'!D:D),3)</f>
        <v>0</v>
      </c>
      <c r="L2733" s="259">
        <f>ROUND(SUMIF('VGT-Bewegungsdaten'!B:B,$A2733,'VGT-Bewegungsdaten'!E:E),5)</f>
        <v>0</v>
      </c>
      <c r="N2733" s="298" t="s">
        <v>4918</v>
      </c>
      <c r="O2733" s="298" t="s">
        <v>4925</v>
      </c>
      <c r="P2733" s="261">
        <f>ROUND(SUMIF('AV-Bewegungsdaten'!B:B,A2733,'AV-Bewegungsdaten'!D:D),3)</f>
        <v>0</v>
      </c>
      <c r="Q2733" s="259">
        <f>ROUND(SUMIF('AV-Bewegungsdaten'!B:B,$A2733,'AV-Bewegungsdaten'!E:E),5)</f>
        <v>0</v>
      </c>
      <c r="S2733" s="444"/>
      <c r="T2733" s="444"/>
      <c r="U2733" s="261">
        <f>ROUND(SUMIF('DV-Bewegungsdaten'!B:B,A2733,'DV-Bewegungsdaten'!D:D),3)</f>
        <v>0</v>
      </c>
      <c r="V2733" s="259">
        <f>ROUND(SUMIF('DV-Bewegungsdaten'!B:B,A2733,'DV-Bewegungsdaten'!E:E),5)</f>
        <v>0</v>
      </c>
      <c r="X2733" s="444"/>
      <c r="Y2733" s="444"/>
      <c r="AK2733" s="305"/>
    </row>
    <row r="2734" spans="1:37" ht="15" customHeight="1" x14ac:dyDescent="0.25">
      <c r="A2734" s="103" t="s">
        <v>2253</v>
      </c>
      <c r="B2734" s="101" t="s">
        <v>2068</v>
      </c>
      <c r="C2734" s="101" t="s">
        <v>3994</v>
      </c>
      <c r="D2734" s="101" t="s">
        <v>1811</v>
      </c>
      <c r="E2734" s="101" t="s">
        <v>2446</v>
      </c>
      <c r="F2734" s="102">
        <v>14.32</v>
      </c>
      <c r="G2734" s="102">
        <v>14.52</v>
      </c>
      <c r="H2734" s="102">
        <v>11.46</v>
      </c>
      <c r="I2734" s="102"/>
      <c r="J2734" s="445"/>
      <c r="K2734" s="258">
        <f>ROUND(SUMIF('VGT-Bewegungsdaten'!B:B,A2734,'VGT-Bewegungsdaten'!D:D),3)</f>
        <v>0</v>
      </c>
      <c r="L2734" s="259">
        <f>ROUND(SUMIF('VGT-Bewegungsdaten'!B:B,$A2734,'VGT-Bewegungsdaten'!E:E),5)</f>
        <v>0</v>
      </c>
      <c r="N2734" s="298" t="s">
        <v>4918</v>
      </c>
      <c r="O2734" s="298" t="s">
        <v>4925</v>
      </c>
      <c r="P2734" s="261">
        <f>ROUND(SUMIF('AV-Bewegungsdaten'!B:B,A2734,'AV-Bewegungsdaten'!D:D),3)</f>
        <v>0</v>
      </c>
      <c r="Q2734" s="259">
        <f>ROUND(SUMIF('AV-Bewegungsdaten'!B:B,$A2734,'AV-Bewegungsdaten'!E:E),5)</f>
        <v>0</v>
      </c>
      <c r="S2734" s="444"/>
      <c r="T2734" s="444"/>
      <c r="U2734" s="261">
        <f>ROUND(SUMIF('DV-Bewegungsdaten'!B:B,A2734,'DV-Bewegungsdaten'!D:D),3)</f>
        <v>0</v>
      </c>
      <c r="V2734" s="259">
        <f>ROUND(SUMIF('DV-Bewegungsdaten'!B:B,A2734,'DV-Bewegungsdaten'!E:E),5)</f>
        <v>0</v>
      </c>
      <c r="X2734" s="444"/>
      <c r="Y2734" s="444"/>
      <c r="AK2734" s="305"/>
    </row>
    <row r="2735" spans="1:37" ht="15" customHeight="1" x14ac:dyDescent="0.25">
      <c r="A2735" s="103" t="s">
        <v>2254</v>
      </c>
      <c r="B2735" s="101" t="s">
        <v>2068</v>
      </c>
      <c r="C2735" s="101" t="s">
        <v>3994</v>
      </c>
      <c r="D2735" s="101" t="s">
        <v>1813</v>
      </c>
      <c r="E2735" s="101" t="s">
        <v>1533</v>
      </c>
      <c r="F2735" s="102">
        <v>15.32</v>
      </c>
      <c r="G2735" s="102">
        <v>15.52</v>
      </c>
      <c r="H2735" s="102">
        <v>12.26</v>
      </c>
      <c r="I2735" s="102"/>
      <c r="J2735" s="445"/>
      <c r="K2735" s="258">
        <f>ROUND(SUMIF('VGT-Bewegungsdaten'!B:B,A2735,'VGT-Bewegungsdaten'!D:D),3)</f>
        <v>0</v>
      </c>
      <c r="L2735" s="259">
        <f>ROUND(SUMIF('VGT-Bewegungsdaten'!B:B,$A2735,'VGT-Bewegungsdaten'!E:E),5)</f>
        <v>0</v>
      </c>
      <c r="N2735" s="298" t="s">
        <v>4918</v>
      </c>
      <c r="O2735" s="298" t="s">
        <v>4925</v>
      </c>
      <c r="P2735" s="261">
        <f>ROUND(SUMIF('AV-Bewegungsdaten'!B:B,A2735,'AV-Bewegungsdaten'!D:D),3)</f>
        <v>0</v>
      </c>
      <c r="Q2735" s="259">
        <f>ROUND(SUMIF('AV-Bewegungsdaten'!B:B,$A2735,'AV-Bewegungsdaten'!E:E),5)</f>
        <v>0</v>
      </c>
      <c r="S2735" s="444"/>
      <c r="T2735" s="444"/>
      <c r="U2735" s="261">
        <f>ROUND(SUMIF('DV-Bewegungsdaten'!B:B,A2735,'DV-Bewegungsdaten'!D:D),3)</f>
        <v>0</v>
      </c>
      <c r="V2735" s="259">
        <f>ROUND(SUMIF('DV-Bewegungsdaten'!B:B,A2735,'DV-Bewegungsdaten'!E:E),5)</f>
        <v>0</v>
      </c>
      <c r="X2735" s="444"/>
      <c r="Y2735" s="444"/>
      <c r="AK2735" s="305"/>
    </row>
    <row r="2736" spans="1:37" ht="15" customHeight="1" x14ac:dyDescent="0.25">
      <c r="A2736" s="103" t="s">
        <v>2255</v>
      </c>
      <c r="B2736" s="101" t="s">
        <v>2068</v>
      </c>
      <c r="C2736" s="101" t="s">
        <v>3994</v>
      </c>
      <c r="D2736" s="101" t="s">
        <v>1815</v>
      </c>
      <c r="E2736" s="101" t="s">
        <v>1536</v>
      </c>
      <c r="F2736" s="102">
        <v>15.32</v>
      </c>
      <c r="G2736" s="102">
        <v>15.52</v>
      </c>
      <c r="H2736" s="102">
        <v>12.26</v>
      </c>
      <c r="I2736" s="102"/>
      <c r="J2736" s="445"/>
      <c r="K2736" s="258">
        <f>ROUND(SUMIF('VGT-Bewegungsdaten'!B:B,A2736,'VGT-Bewegungsdaten'!D:D),3)</f>
        <v>0</v>
      </c>
      <c r="L2736" s="259">
        <f>ROUND(SUMIF('VGT-Bewegungsdaten'!B:B,$A2736,'VGT-Bewegungsdaten'!E:E),5)</f>
        <v>0</v>
      </c>
      <c r="N2736" s="298" t="s">
        <v>4918</v>
      </c>
      <c r="O2736" s="298" t="s">
        <v>4925</v>
      </c>
      <c r="P2736" s="261">
        <f>ROUND(SUMIF('AV-Bewegungsdaten'!B:B,A2736,'AV-Bewegungsdaten'!D:D),3)</f>
        <v>0</v>
      </c>
      <c r="Q2736" s="259">
        <f>ROUND(SUMIF('AV-Bewegungsdaten'!B:B,$A2736,'AV-Bewegungsdaten'!E:E),5)</f>
        <v>0</v>
      </c>
      <c r="S2736" s="444"/>
      <c r="T2736" s="444"/>
      <c r="U2736" s="261">
        <f>ROUND(SUMIF('DV-Bewegungsdaten'!B:B,A2736,'DV-Bewegungsdaten'!D:D),3)</f>
        <v>0</v>
      </c>
      <c r="V2736" s="259">
        <f>ROUND(SUMIF('DV-Bewegungsdaten'!B:B,A2736,'DV-Bewegungsdaten'!E:E),5)</f>
        <v>0</v>
      </c>
      <c r="X2736" s="444"/>
      <c r="Y2736" s="444"/>
      <c r="AK2736" s="305"/>
    </row>
    <row r="2737" spans="1:37" ht="15" customHeight="1" x14ac:dyDescent="0.25">
      <c r="A2737" s="103" t="s">
        <v>2953</v>
      </c>
      <c r="B2737" s="101" t="s">
        <v>2068</v>
      </c>
      <c r="C2737" s="101" t="s">
        <v>3994</v>
      </c>
      <c r="D2737" s="101" t="s">
        <v>2712</v>
      </c>
      <c r="E2737" s="101" t="s">
        <v>2536</v>
      </c>
      <c r="F2737" s="102">
        <v>15.290000000000001</v>
      </c>
      <c r="G2737" s="102">
        <v>15.49</v>
      </c>
      <c r="H2737" s="102">
        <v>12.23</v>
      </c>
      <c r="I2737" s="102"/>
      <c r="J2737" s="445"/>
      <c r="K2737" s="258">
        <f>ROUND(SUMIF('VGT-Bewegungsdaten'!B:B,A2737,'VGT-Bewegungsdaten'!D:D),3)</f>
        <v>0</v>
      </c>
      <c r="L2737" s="259">
        <f>ROUND(SUMIF('VGT-Bewegungsdaten'!B:B,$A2737,'VGT-Bewegungsdaten'!E:E),5)</f>
        <v>0</v>
      </c>
      <c r="N2737" s="298" t="s">
        <v>4918</v>
      </c>
      <c r="O2737" s="298" t="s">
        <v>4925</v>
      </c>
      <c r="P2737" s="261">
        <f>ROUND(SUMIF('AV-Bewegungsdaten'!B:B,A2737,'AV-Bewegungsdaten'!D:D),3)</f>
        <v>0</v>
      </c>
      <c r="Q2737" s="259">
        <f>ROUND(SUMIF('AV-Bewegungsdaten'!B:B,$A2737,'AV-Bewegungsdaten'!E:E),5)</f>
        <v>0</v>
      </c>
      <c r="S2737" s="444"/>
      <c r="T2737" s="444"/>
      <c r="U2737" s="261">
        <f>ROUND(SUMIF('DV-Bewegungsdaten'!B:B,A2737,'DV-Bewegungsdaten'!D:D),3)</f>
        <v>0</v>
      </c>
      <c r="V2737" s="259">
        <f>ROUND(SUMIF('DV-Bewegungsdaten'!B:B,A2737,'DV-Bewegungsdaten'!E:E),5)</f>
        <v>0</v>
      </c>
      <c r="X2737" s="444"/>
      <c r="Y2737" s="444"/>
      <c r="AK2737" s="305"/>
    </row>
    <row r="2738" spans="1:37" ht="15" customHeight="1" x14ac:dyDescent="0.25">
      <c r="A2738" s="103" t="s">
        <v>3696</v>
      </c>
      <c r="B2738" s="101" t="s">
        <v>2068</v>
      </c>
      <c r="C2738" s="101" t="s">
        <v>3994</v>
      </c>
      <c r="D2738" s="101" t="s">
        <v>3455</v>
      </c>
      <c r="E2738" s="101" t="s">
        <v>3279</v>
      </c>
      <c r="F2738" s="102">
        <v>15.26</v>
      </c>
      <c r="G2738" s="102">
        <v>15.459999999999999</v>
      </c>
      <c r="H2738" s="102">
        <v>12.21</v>
      </c>
      <c r="I2738" s="102"/>
      <c r="J2738" s="445"/>
      <c r="K2738" s="258">
        <f>ROUND(SUMIF('VGT-Bewegungsdaten'!B:B,A2738,'VGT-Bewegungsdaten'!D:D),3)</f>
        <v>0</v>
      </c>
      <c r="L2738" s="259">
        <f>ROUND(SUMIF('VGT-Bewegungsdaten'!B:B,$A2738,'VGT-Bewegungsdaten'!E:E),5)</f>
        <v>0</v>
      </c>
      <c r="N2738" s="298" t="s">
        <v>4918</v>
      </c>
      <c r="O2738" s="298" t="s">
        <v>4925</v>
      </c>
      <c r="P2738" s="261">
        <f>ROUND(SUMIF('AV-Bewegungsdaten'!B:B,A2738,'AV-Bewegungsdaten'!D:D),3)</f>
        <v>0</v>
      </c>
      <c r="Q2738" s="259">
        <f>ROUND(SUMIF('AV-Bewegungsdaten'!B:B,$A2738,'AV-Bewegungsdaten'!E:E),5)</f>
        <v>0</v>
      </c>
      <c r="S2738" s="444"/>
      <c r="T2738" s="444"/>
      <c r="U2738" s="261">
        <f>ROUND(SUMIF('DV-Bewegungsdaten'!B:B,A2738,'DV-Bewegungsdaten'!D:D),3)</f>
        <v>0</v>
      </c>
      <c r="V2738" s="259">
        <f>ROUND(SUMIF('DV-Bewegungsdaten'!B:B,A2738,'DV-Bewegungsdaten'!E:E),5)</f>
        <v>0</v>
      </c>
      <c r="X2738" s="444"/>
      <c r="Y2738" s="444"/>
      <c r="AK2738" s="305"/>
    </row>
    <row r="2739" spans="1:37" ht="15" customHeight="1" x14ac:dyDescent="0.25">
      <c r="A2739" s="103" t="s">
        <v>4460</v>
      </c>
      <c r="B2739" s="101" t="s">
        <v>2068</v>
      </c>
      <c r="C2739" s="101" t="s">
        <v>3994</v>
      </c>
      <c r="D2739" s="101" t="s">
        <v>4217</v>
      </c>
      <c r="E2739" s="101" t="s">
        <v>4040</v>
      </c>
      <c r="F2739" s="102">
        <v>15.23</v>
      </c>
      <c r="G2739" s="102">
        <v>15.43</v>
      </c>
      <c r="H2739" s="102">
        <v>12.18</v>
      </c>
      <c r="I2739" s="102"/>
      <c r="J2739" s="445"/>
      <c r="K2739" s="258">
        <f>ROUND(SUMIF('VGT-Bewegungsdaten'!B:B,A2739,'VGT-Bewegungsdaten'!D:D),3)</f>
        <v>0</v>
      </c>
      <c r="L2739" s="259">
        <f>ROUND(SUMIF('VGT-Bewegungsdaten'!B:B,$A2739,'VGT-Bewegungsdaten'!E:E),5)</f>
        <v>0</v>
      </c>
      <c r="N2739" s="298" t="s">
        <v>4918</v>
      </c>
      <c r="O2739" s="298" t="s">
        <v>4925</v>
      </c>
      <c r="P2739" s="261">
        <f>ROUND(SUMIF('AV-Bewegungsdaten'!B:B,A2739,'AV-Bewegungsdaten'!D:D),3)</f>
        <v>0</v>
      </c>
      <c r="Q2739" s="259">
        <f>ROUND(SUMIF('AV-Bewegungsdaten'!B:B,$A2739,'AV-Bewegungsdaten'!E:E),5)</f>
        <v>0</v>
      </c>
      <c r="S2739" s="444"/>
      <c r="T2739" s="444"/>
      <c r="U2739" s="261">
        <f>ROUND(SUMIF('DV-Bewegungsdaten'!B:B,A2739,'DV-Bewegungsdaten'!D:D),3)</f>
        <v>0</v>
      </c>
      <c r="V2739" s="259">
        <f>ROUND(SUMIF('DV-Bewegungsdaten'!B:B,A2739,'DV-Bewegungsdaten'!E:E),5)</f>
        <v>0</v>
      </c>
      <c r="X2739" s="444"/>
      <c r="Y2739" s="444"/>
      <c r="AK2739" s="305"/>
    </row>
    <row r="2740" spans="1:37" ht="15" customHeight="1" x14ac:dyDescent="0.25">
      <c r="A2740" s="103" t="s">
        <v>967</v>
      </c>
      <c r="B2740" s="101" t="s">
        <v>2068</v>
      </c>
      <c r="C2740" s="101" t="s">
        <v>3994</v>
      </c>
      <c r="D2740" s="101" t="s">
        <v>2469</v>
      </c>
      <c r="E2740" s="101" t="s">
        <v>2443</v>
      </c>
      <c r="F2740" s="102">
        <v>17.32</v>
      </c>
      <c r="G2740" s="102">
        <v>17.52</v>
      </c>
      <c r="H2740" s="102">
        <v>13.86</v>
      </c>
      <c r="I2740" s="102"/>
      <c r="J2740" s="445"/>
      <c r="K2740" s="258">
        <f>ROUND(SUMIF('VGT-Bewegungsdaten'!B:B,A2740,'VGT-Bewegungsdaten'!D:D),3)</f>
        <v>0</v>
      </c>
      <c r="L2740" s="259">
        <f>ROUND(SUMIF('VGT-Bewegungsdaten'!B:B,$A2740,'VGT-Bewegungsdaten'!E:E),5)</f>
        <v>0</v>
      </c>
      <c r="N2740" s="298" t="s">
        <v>4918</v>
      </c>
      <c r="O2740" s="298" t="s">
        <v>4925</v>
      </c>
      <c r="P2740" s="261">
        <f>ROUND(SUMIF('AV-Bewegungsdaten'!B:B,A2740,'AV-Bewegungsdaten'!D:D),3)</f>
        <v>0</v>
      </c>
      <c r="Q2740" s="259">
        <f>ROUND(SUMIF('AV-Bewegungsdaten'!B:B,$A2740,'AV-Bewegungsdaten'!E:E),5)</f>
        <v>0</v>
      </c>
      <c r="S2740" s="444"/>
      <c r="T2740" s="444"/>
      <c r="U2740" s="261">
        <f>ROUND(SUMIF('DV-Bewegungsdaten'!B:B,A2740,'DV-Bewegungsdaten'!D:D),3)</f>
        <v>0</v>
      </c>
      <c r="V2740" s="259">
        <f>ROUND(SUMIF('DV-Bewegungsdaten'!B:B,A2740,'DV-Bewegungsdaten'!E:E),5)</f>
        <v>0</v>
      </c>
      <c r="X2740" s="444"/>
      <c r="Y2740" s="444"/>
      <c r="AK2740" s="305"/>
    </row>
    <row r="2741" spans="1:37" ht="15" customHeight="1" x14ac:dyDescent="0.25">
      <c r="A2741" s="103" t="s">
        <v>968</v>
      </c>
      <c r="B2741" s="101" t="s">
        <v>2068</v>
      </c>
      <c r="C2741" s="101" t="s">
        <v>3994</v>
      </c>
      <c r="D2741" s="101" t="s">
        <v>2471</v>
      </c>
      <c r="E2741" s="101" t="s">
        <v>2446</v>
      </c>
      <c r="F2741" s="102">
        <v>19.32</v>
      </c>
      <c r="G2741" s="102">
        <v>19.52</v>
      </c>
      <c r="H2741" s="102">
        <v>15.46</v>
      </c>
      <c r="I2741" s="102"/>
      <c r="J2741" s="445"/>
      <c r="K2741" s="258">
        <f>ROUND(SUMIF('VGT-Bewegungsdaten'!B:B,A2741,'VGT-Bewegungsdaten'!D:D),3)</f>
        <v>0</v>
      </c>
      <c r="L2741" s="259">
        <f>ROUND(SUMIF('VGT-Bewegungsdaten'!B:B,$A2741,'VGT-Bewegungsdaten'!E:E),5)</f>
        <v>0</v>
      </c>
      <c r="N2741" s="298" t="s">
        <v>4918</v>
      </c>
      <c r="O2741" s="298" t="s">
        <v>4925</v>
      </c>
      <c r="P2741" s="261">
        <f>ROUND(SUMIF('AV-Bewegungsdaten'!B:B,A2741,'AV-Bewegungsdaten'!D:D),3)</f>
        <v>0</v>
      </c>
      <c r="Q2741" s="259">
        <f>ROUND(SUMIF('AV-Bewegungsdaten'!B:B,$A2741,'AV-Bewegungsdaten'!E:E),5)</f>
        <v>0</v>
      </c>
      <c r="S2741" s="444"/>
      <c r="T2741" s="444"/>
      <c r="U2741" s="261">
        <f>ROUND(SUMIF('DV-Bewegungsdaten'!B:B,A2741,'DV-Bewegungsdaten'!D:D),3)</f>
        <v>0</v>
      </c>
      <c r="V2741" s="259">
        <f>ROUND(SUMIF('DV-Bewegungsdaten'!B:B,A2741,'DV-Bewegungsdaten'!E:E),5)</f>
        <v>0</v>
      </c>
      <c r="X2741" s="444"/>
      <c r="Y2741" s="444"/>
      <c r="AK2741" s="305"/>
    </row>
    <row r="2742" spans="1:37" ht="15" customHeight="1" x14ac:dyDescent="0.25">
      <c r="A2742" s="103" t="s">
        <v>2256</v>
      </c>
      <c r="B2742" s="101" t="s">
        <v>2068</v>
      </c>
      <c r="C2742" s="101" t="s">
        <v>3994</v>
      </c>
      <c r="D2742" s="101" t="s">
        <v>1817</v>
      </c>
      <c r="E2742" s="101" t="s">
        <v>1533</v>
      </c>
      <c r="F2742" s="102">
        <v>20.32</v>
      </c>
      <c r="G2742" s="102">
        <v>20.52</v>
      </c>
      <c r="H2742" s="102">
        <v>16.260000000000002</v>
      </c>
      <c r="I2742" s="102"/>
      <c r="J2742" s="445"/>
      <c r="K2742" s="258">
        <f>ROUND(SUMIF('VGT-Bewegungsdaten'!B:B,A2742,'VGT-Bewegungsdaten'!D:D),3)</f>
        <v>0</v>
      </c>
      <c r="L2742" s="259">
        <f>ROUND(SUMIF('VGT-Bewegungsdaten'!B:B,$A2742,'VGT-Bewegungsdaten'!E:E),5)</f>
        <v>0</v>
      </c>
      <c r="N2742" s="298" t="s">
        <v>4918</v>
      </c>
      <c r="O2742" s="298" t="s">
        <v>4925</v>
      </c>
      <c r="P2742" s="261">
        <f>ROUND(SUMIF('AV-Bewegungsdaten'!B:B,A2742,'AV-Bewegungsdaten'!D:D),3)</f>
        <v>0</v>
      </c>
      <c r="Q2742" s="259">
        <f>ROUND(SUMIF('AV-Bewegungsdaten'!B:B,$A2742,'AV-Bewegungsdaten'!E:E),5)</f>
        <v>0</v>
      </c>
      <c r="S2742" s="444"/>
      <c r="T2742" s="444"/>
      <c r="U2742" s="261">
        <f>ROUND(SUMIF('DV-Bewegungsdaten'!B:B,A2742,'DV-Bewegungsdaten'!D:D),3)</f>
        <v>0</v>
      </c>
      <c r="V2742" s="259">
        <f>ROUND(SUMIF('DV-Bewegungsdaten'!B:B,A2742,'DV-Bewegungsdaten'!E:E),5)</f>
        <v>0</v>
      </c>
      <c r="X2742" s="444"/>
      <c r="Y2742" s="444"/>
      <c r="AK2742" s="305"/>
    </row>
    <row r="2743" spans="1:37" ht="15" customHeight="1" x14ac:dyDescent="0.25">
      <c r="A2743" s="103" t="s">
        <v>2257</v>
      </c>
      <c r="B2743" s="101" t="s">
        <v>2068</v>
      </c>
      <c r="C2743" s="101" t="s">
        <v>3994</v>
      </c>
      <c r="D2743" s="101" t="s">
        <v>1819</v>
      </c>
      <c r="E2743" s="101" t="s">
        <v>1536</v>
      </c>
      <c r="F2743" s="102">
        <v>20.32</v>
      </c>
      <c r="G2743" s="102">
        <v>20.52</v>
      </c>
      <c r="H2743" s="102">
        <v>16.260000000000002</v>
      </c>
      <c r="I2743" s="102"/>
      <c r="J2743" s="445"/>
      <c r="K2743" s="258">
        <f>ROUND(SUMIF('VGT-Bewegungsdaten'!B:B,A2743,'VGT-Bewegungsdaten'!D:D),3)</f>
        <v>0</v>
      </c>
      <c r="L2743" s="259">
        <f>ROUND(SUMIF('VGT-Bewegungsdaten'!B:B,$A2743,'VGT-Bewegungsdaten'!E:E),5)</f>
        <v>0</v>
      </c>
      <c r="N2743" s="298" t="s">
        <v>4918</v>
      </c>
      <c r="O2743" s="298" t="s">
        <v>4925</v>
      </c>
      <c r="P2743" s="261">
        <f>ROUND(SUMIF('AV-Bewegungsdaten'!B:B,A2743,'AV-Bewegungsdaten'!D:D),3)</f>
        <v>0</v>
      </c>
      <c r="Q2743" s="259">
        <f>ROUND(SUMIF('AV-Bewegungsdaten'!B:B,$A2743,'AV-Bewegungsdaten'!E:E),5)</f>
        <v>0</v>
      </c>
      <c r="S2743" s="444"/>
      <c r="T2743" s="444"/>
      <c r="U2743" s="261">
        <f>ROUND(SUMIF('DV-Bewegungsdaten'!B:B,A2743,'DV-Bewegungsdaten'!D:D),3)</f>
        <v>0</v>
      </c>
      <c r="V2743" s="259">
        <f>ROUND(SUMIF('DV-Bewegungsdaten'!B:B,A2743,'DV-Bewegungsdaten'!E:E),5)</f>
        <v>0</v>
      </c>
      <c r="X2743" s="444"/>
      <c r="Y2743" s="444"/>
      <c r="AK2743" s="305"/>
    </row>
    <row r="2744" spans="1:37" ht="15" customHeight="1" x14ac:dyDescent="0.25">
      <c r="A2744" s="103" t="s">
        <v>2954</v>
      </c>
      <c r="B2744" s="101" t="s">
        <v>2068</v>
      </c>
      <c r="C2744" s="101" t="s">
        <v>3994</v>
      </c>
      <c r="D2744" s="101" t="s">
        <v>2714</v>
      </c>
      <c r="E2744" s="101" t="s">
        <v>2536</v>
      </c>
      <c r="F2744" s="102">
        <v>20.29</v>
      </c>
      <c r="G2744" s="102">
        <v>20.49</v>
      </c>
      <c r="H2744" s="102">
        <v>16.23</v>
      </c>
      <c r="I2744" s="102"/>
      <c r="J2744" s="445"/>
      <c r="K2744" s="258">
        <f>ROUND(SUMIF('VGT-Bewegungsdaten'!B:B,A2744,'VGT-Bewegungsdaten'!D:D),3)</f>
        <v>0</v>
      </c>
      <c r="L2744" s="259">
        <f>ROUND(SUMIF('VGT-Bewegungsdaten'!B:B,$A2744,'VGT-Bewegungsdaten'!E:E),5)</f>
        <v>0</v>
      </c>
      <c r="N2744" s="298" t="s">
        <v>4918</v>
      </c>
      <c r="O2744" s="298" t="s">
        <v>4925</v>
      </c>
      <c r="P2744" s="261">
        <f>ROUND(SUMIF('AV-Bewegungsdaten'!B:B,A2744,'AV-Bewegungsdaten'!D:D),3)</f>
        <v>0</v>
      </c>
      <c r="Q2744" s="259">
        <f>ROUND(SUMIF('AV-Bewegungsdaten'!B:B,$A2744,'AV-Bewegungsdaten'!E:E),5)</f>
        <v>0</v>
      </c>
      <c r="S2744" s="444"/>
      <c r="T2744" s="444"/>
      <c r="U2744" s="261">
        <f>ROUND(SUMIF('DV-Bewegungsdaten'!B:B,A2744,'DV-Bewegungsdaten'!D:D),3)</f>
        <v>0</v>
      </c>
      <c r="V2744" s="259">
        <f>ROUND(SUMIF('DV-Bewegungsdaten'!B:B,A2744,'DV-Bewegungsdaten'!E:E),5)</f>
        <v>0</v>
      </c>
      <c r="X2744" s="444"/>
      <c r="Y2744" s="444"/>
      <c r="AK2744" s="305"/>
    </row>
    <row r="2745" spans="1:37" ht="15" customHeight="1" x14ac:dyDescent="0.25">
      <c r="A2745" s="103" t="s">
        <v>3697</v>
      </c>
      <c r="B2745" s="101" t="s">
        <v>2068</v>
      </c>
      <c r="C2745" s="101" t="s">
        <v>3994</v>
      </c>
      <c r="D2745" s="101" t="s">
        <v>3457</v>
      </c>
      <c r="E2745" s="101" t="s">
        <v>3279</v>
      </c>
      <c r="F2745" s="102">
        <v>20.259999999999998</v>
      </c>
      <c r="G2745" s="102">
        <v>20.459999999999997</v>
      </c>
      <c r="H2745" s="102">
        <v>16.21</v>
      </c>
      <c r="I2745" s="102"/>
      <c r="J2745" s="445"/>
      <c r="K2745" s="258">
        <f>ROUND(SUMIF('VGT-Bewegungsdaten'!B:B,A2745,'VGT-Bewegungsdaten'!D:D),3)</f>
        <v>0</v>
      </c>
      <c r="L2745" s="259">
        <f>ROUND(SUMIF('VGT-Bewegungsdaten'!B:B,$A2745,'VGT-Bewegungsdaten'!E:E),5)</f>
        <v>0</v>
      </c>
      <c r="N2745" s="298" t="s">
        <v>4918</v>
      </c>
      <c r="O2745" s="298" t="s">
        <v>4925</v>
      </c>
      <c r="P2745" s="261">
        <f>ROUND(SUMIF('AV-Bewegungsdaten'!B:B,A2745,'AV-Bewegungsdaten'!D:D),3)</f>
        <v>0</v>
      </c>
      <c r="Q2745" s="259">
        <f>ROUND(SUMIF('AV-Bewegungsdaten'!B:B,$A2745,'AV-Bewegungsdaten'!E:E),5)</f>
        <v>0</v>
      </c>
      <c r="S2745" s="444"/>
      <c r="T2745" s="444"/>
      <c r="U2745" s="261">
        <f>ROUND(SUMIF('DV-Bewegungsdaten'!B:B,A2745,'DV-Bewegungsdaten'!D:D),3)</f>
        <v>0</v>
      </c>
      <c r="V2745" s="259">
        <f>ROUND(SUMIF('DV-Bewegungsdaten'!B:B,A2745,'DV-Bewegungsdaten'!E:E),5)</f>
        <v>0</v>
      </c>
      <c r="X2745" s="444"/>
      <c r="Y2745" s="444"/>
      <c r="AK2745" s="305"/>
    </row>
    <row r="2746" spans="1:37" ht="15" customHeight="1" x14ac:dyDescent="0.25">
      <c r="A2746" s="103" t="s">
        <v>4461</v>
      </c>
      <c r="B2746" s="101" t="s">
        <v>2068</v>
      </c>
      <c r="C2746" s="101" t="s">
        <v>3994</v>
      </c>
      <c r="D2746" s="101" t="s">
        <v>4219</v>
      </c>
      <c r="E2746" s="101" t="s">
        <v>4040</v>
      </c>
      <c r="F2746" s="102">
        <v>20.23</v>
      </c>
      <c r="G2746" s="102">
        <v>20.43</v>
      </c>
      <c r="H2746" s="102">
        <v>16.18</v>
      </c>
      <c r="I2746" s="102"/>
      <c r="J2746" s="445"/>
      <c r="K2746" s="258">
        <f>ROUND(SUMIF('VGT-Bewegungsdaten'!B:B,A2746,'VGT-Bewegungsdaten'!D:D),3)</f>
        <v>0</v>
      </c>
      <c r="L2746" s="259">
        <f>ROUND(SUMIF('VGT-Bewegungsdaten'!B:B,$A2746,'VGT-Bewegungsdaten'!E:E),5)</f>
        <v>0</v>
      </c>
      <c r="N2746" s="298" t="s">
        <v>4918</v>
      </c>
      <c r="O2746" s="298" t="s">
        <v>4925</v>
      </c>
      <c r="P2746" s="261">
        <f>ROUND(SUMIF('AV-Bewegungsdaten'!B:B,A2746,'AV-Bewegungsdaten'!D:D),3)</f>
        <v>0</v>
      </c>
      <c r="Q2746" s="259">
        <f>ROUND(SUMIF('AV-Bewegungsdaten'!B:B,$A2746,'AV-Bewegungsdaten'!E:E),5)</f>
        <v>0</v>
      </c>
      <c r="S2746" s="444"/>
      <c r="T2746" s="444"/>
      <c r="U2746" s="261">
        <f>ROUND(SUMIF('DV-Bewegungsdaten'!B:B,A2746,'DV-Bewegungsdaten'!D:D),3)</f>
        <v>0</v>
      </c>
      <c r="V2746" s="259">
        <f>ROUND(SUMIF('DV-Bewegungsdaten'!B:B,A2746,'DV-Bewegungsdaten'!E:E),5)</f>
        <v>0</v>
      </c>
      <c r="X2746" s="444"/>
      <c r="Y2746" s="444"/>
      <c r="AK2746" s="305"/>
    </row>
    <row r="2747" spans="1:37" ht="15" customHeight="1" x14ac:dyDescent="0.25">
      <c r="A2747" s="103" t="s">
        <v>2258</v>
      </c>
      <c r="B2747" s="101" t="s">
        <v>2068</v>
      </c>
      <c r="C2747" s="101" t="s">
        <v>3994</v>
      </c>
      <c r="D2747" s="101" t="s">
        <v>1821</v>
      </c>
      <c r="E2747" s="101" t="s">
        <v>2443</v>
      </c>
      <c r="F2747" s="102">
        <v>18.32</v>
      </c>
      <c r="G2747" s="102">
        <v>18.52</v>
      </c>
      <c r="H2747" s="102">
        <v>14.66</v>
      </c>
      <c r="I2747" s="102"/>
      <c r="J2747" s="445"/>
      <c r="K2747" s="258">
        <f>ROUND(SUMIF('VGT-Bewegungsdaten'!B:B,A2747,'VGT-Bewegungsdaten'!D:D),3)</f>
        <v>0</v>
      </c>
      <c r="L2747" s="259">
        <f>ROUND(SUMIF('VGT-Bewegungsdaten'!B:B,$A2747,'VGT-Bewegungsdaten'!E:E),5)</f>
        <v>0</v>
      </c>
      <c r="N2747" s="298" t="s">
        <v>4918</v>
      </c>
      <c r="O2747" s="298" t="s">
        <v>4925</v>
      </c>
      <c r="P2747" s="261">
        <f>ROUND(SUMIF('AV-Bewegungsdaten'!B:B,A2747,'AV-Bewegungsdaten'!D:D),3)</f>
        <v>0</v>
      </c>
      <c r="Q2747" s="259">
        <f>ROUND(SUMIF('AV-Bewegungsdaten'!B:B,$A2747,'AV-Bewegungsdaten'!E:E),5)</f>
        <v>0</v>
      </c>
      <c r="S2747" s="444"/>
      <c r="T2747" s="444"/>
      <c r="U2747" s="261">
        <f>ROUND(SUMIF('DV-Bewegungsdaten'!B:B,A2747,'DV-Bewegungsdaten'!D:D),3)</f>
        <v>0</v>
      </c>
      <c r="V2747" s="259">
        <f>ROUND(SUMIF('DV-Bewegungsdaten'!B:B,A2747,'DV-Bewegungsdaten'!E:E),5)</f>
        <v>0</v>
      </c>
      <c r="X2747" s="444"/>
      <c r="Y2747" s="444"/>
      <c r="AK2747" s="305"/>
    </row>
    <row r="2748" spans="1:37" ht="15" customHeight="1" x14ac:dyDescent="0.25">
      <c r="A2748" s="103" t="s">
        <v>2259</v>
      </c>
      <c r="B2748" s="101" t="s">
        <v>2068</v>
      </c>
      <c r="C2748" s="101" t="s">
        <v>3994</v>
      </c>
      <c r="D2748" s="101" t="s">
        <v>1823</v>
      </c>
      <c r="E2748" s="101" t="s">
        <v>2446</v>
      </c>
      <c r="F2748" s="102">
        <v>20.32</v>
      </c>
      <c r="G2748" s="102">
        <v>20.52</v>
      </c>
      <c r="H2748" s="102">
        <v>16.260000000000002</v>
      </c>
      <c r="I2748" s="102"/>
      <c r="J2748" s="445"/>
      <c r="K2748" s="258">
        <f>ROUND(SUMIF('VGT-Bewegungsdaten'!B:B,A2748,'VGT-Bewegungsdaten'!D:D),3)</f>
        <v>0</v>
      </c>
      <c r="L2748" s="259">
        <f>ROUND(SUMIF('VGT-Bewegungsdaten'!B:B,$A2748,'VGT-Bewegungsdaten'!E:E),5)</f>
        <v>0</v>
      </c>
      <c r="N2748" s="298" t="s">
        <v>4918</v>
      </c>
      <c r="O2748" s="298" t="s">
        <v>4925</v>
      </c>
      <c r="P2748" s="261">
        <f>ROUND(SUMIF('AV-Bewegungsdaten'!B:B,A2748,'AV-Bewegungsdaten'!D:D),3)</f>
        <v>0</v>
      </c>
      <c r="Q2748" s="259">
        <f>ROUND(SUMIF('AV-Bewegungsdaten'!B:B,$A2748,'AV-Bewegungsdaten'!E:E),5)</f>
        <v>0</v>
      </c>
      <c r="S2748" s="444"/>
      <c r="T2748" s="444"/>
      <c r="U2748" s="261">
        <f>ROUND(SUMIF('DV-Bewegungsdaten'!B:B,A2748,'DV-Bewegungsdaten'!D:D),3)</f>
        <v>0</v>
      </c>
      <c r="V2748" s="259">
        <f>ROUND(SUMIF('DV-Bewegungsdaten'!B:B,A2748,'DV-Bewegungsdaten'!E:E),5)</f>
        <v>0</v>
      </c>
      <c r="X2748" s="444"/>
      <c r="Y2748" s="444"/>
      <c r="AK2748" s="305"/>
    </row>
    <row r="2749" spans="1:37" ht="15" customHeight="1" x14ac:dyDescent="0.25">
      <c r="A2749" s="103" t="s">
        <v>2260</v>
      </c>
      <c r="B2749" s="101" t="s">
        <v>2068</v>
      </c>
      <c r="C2749" s="101" t="s">
        <v>3994</v>
      </c>
      <c r="D2749" s="101" t="s">
        <v>1825</v>
      </c>
      <c r="E2749" s="101" t="s">
        <v>1533</v>
      </c>
      <c r="F2749" s="102">
        <v>21.32</v>
      </c>
      <c r="G2749" s="102">
        <v>21.52</v>
      </c>
      <c r="H2749" s="102">
        <v>17.059999999999999</v>
      </c>
      <c r="I2749" s="102"/>
      <c r="J2749" s="445"/>
      <c r="K2749" s="258">
        <f>ROUND(SUMIF('VGT-Bewegungsdaten'!B:B,A2749,'VGT-Bewegungsdaten'!D:D),3)</f>
        <v>0</v>
      </c>
      <c r="L2749" s="259">
        <f>ROUND(SUMIF('VGT-Bewegungsdaten'!B:B,$A2749,'VGT-Bewegungsdaten'!E:E),5)</f>
        <v>0</v>
      </c>
      <c r="N2749" s="298" t="s">
        <v>4918</v>
      </c>
      <c r="O2749" s="298" t="s">
        <v>4925</v>
      </c>
      <c r="P2749" s="261">
        <f>ROUND(SUMIF('AV-Bewegungsdaten'!B:B,A2749,'AV-Bewegungsdaten'!D:D),3)</f>
        <v>0</v>
      </c>
      <c r="Q2749" s="259">
        <f>ROUND(SUMIF('AV-Bewegungsdaten'!B:B,$A2749,'AV-Bewegungsdaten'!E:E),5)</f>
        <v>0</v>
      </c>
      <c r="S2749" s="444"/>
      <c r="T2749" s="444"/>
      <c r="U2749" s="261">
        <f>ROUND(SUMIF('DV-Bewegungsdaten'!B:B,A2749,'DV-Bewegungsdaten'!D:D),3)</f>
        <v>0</v>
      </c>
      <c r="V2749" s="259">
        <f>ROUND(SUMIF('DV-Bewegungsdaten'!B:B,A2749,'DV-Bewegungsdaten'!E:E),5)</f>
        <v>0</v>
      </c>
      <c r="X2749" s="444"/>
      <c r="Y2749" s="444"/>
      <c r="AK2749" s="305"/>
    </row>
    <row r="2750" spans="1:37" ht="15" customHeight="1" x14ac:dyDescent="0.25">
      <c r="A2750" s="103" t="s">
        <v>2261</v>
      </c>
      <c r="B2750" s="101" t="s">
        <v>2068</v>
      </c>
      <c r="C2750" s="101" t="s">
        <v>3994</v>
      </c>
      <c r="D2750" s="101" t="s">
        <v>1827</v>
      </c>
      <c r="E2750" s="101" t="s">
        <v>1536</v>
      </c>
      <c r="F2750" s="102">
        <v>21.32</v>
      </c>
      <c r="G2750" s="102">
        <v>21.52</v>
      </c>
      <c r="H2750" s="102">
        <v>17.059999999999999</v>
      </c>
      <c r="I2750" s="102"/>
      <c r="J2750" s="445"/>
      <c r="K2750" s="258">
        <f>ROUND(SUMIF('VGT-Bewegungsdaten'!B:B,A2750,'VGT-Bewegungsdaten'!D:D),3)</f>
        <v>0</v>
      </c>
      <c r="L2750" s="259">
        <f>ROUND(SUMIF('VGT-Bewegungsdaten'!B:B,$A2750,'VGT-Bewegungsdaten'!E:E),5)</f>
        <v>0</v>
      </c>
      <c r="N2750" s="298" t="s">
        <v>4918</v>
      </c>
      <c r="O2750" s="298" t="s">
        <v>4925</v>
      </c>
      <c r="P2750" s="261">
        <f>ROUND(SUMIF('AV-Bewegungsdaten'!B:B,A2750,'AV-Bewegungsdaten'!D:D),3)</f>
        <v>0</v>
      </c>
      <c r="Q2750" s="259">
        <f>ROUND(SUMIF('AV-Bewegungsdaten'!B:B,$A2750,'AV-Bewegungsdaten'!E:E),5)</f>
        <v>0</v>
      </c>
      <c r="S2750" s="444"/>
      <c r="T2750" s="444"/>
      <c r="U2750" s="261">
        <f>ROUND(SUMIF('DV-Bewegungsdaten'!B:B,A2750,'DV-Bewegungsdaten'!D:D),3)</f>
        <v>0</v>
      </c>
      <c r="V2750" s="259">
        <f>ROUND(SUMIF('DV-Bewegungsdaten'!B:B,A2750,'DV-Bewegungsdaten'!E:E),5)</f>
        <v>0</v>
      </c>
      <c r="X2750" s="444"/>
      <c r="Y2750" s="444"/>
      <c r="AK2750" s="305"/>
    </row>
    <row r="2751" spans="1:37" ht="15" customHeight="1" x14ac:dyDescent="0.25">
      <c r="A2751" s="103" t="s">
        <v>2955</v>
      </c>
      <c r="B2751" s="101" t="s">
        <v>2068</v>
      </c>
      <c r="C2751" s="101" t="s">
        <v>3994</v>
      </c>
      <c r="D2751" s="101" t="s">
        <v>2716</v>
      </c>
      <c r="E2751" s="101" t="s">
        <v>2536</v>
      </c>
      <c r="F2751" s="102">
        <v>21.29</v>
      </c>
      <c r="G2751" s="102">
        <v>21.49</v>
      </c>
      <c r="H2751" s="102">
        <v>17.03</v>
      </c>
      <c r="I2751" s="102"/>
      <c r="J2751" s="445"/>
      <c r="K2751" s="258">
        <f>ROUND(SUMIF('VGT-Bewegungsdaten'!B:B,A2751,'VGT-Bewegungsdaten'!D:D),3)</f>
        <v>0</v>
      </c>
      <c r="L2751" s="259">
        <f>ROUND(SUMIF('VGT-Bewegungsdaten'!B:B,$A2751,'VGT-Bewegungsdaten'!E:E),5)</f>
        <v>0</v>
      </c>
      <c r="N2751" s="298" t="s">
        <v>4918</v>
      </c>
      <c r="O2751" s="298" t="s">
        <v>4925</v>
      </c>
      <c r="P2751" s="261">
        <f>ROUND(SUMIF('AV-Bewegungsdaten'!B:B,A2751,'AV-Bewegungsdaten'!D:D),3)</f>
        <v>0</v>
      </c>
      <c r="Q2751" s="259">
        <f>ROUND(SUMIF('AV-Bewegungsdaten'!B:B,$A2751,'AV-Bewegungsdaten'!E:E),5)</f>
        <v>0</v>
      </c>
      <c r="S2751" s="444"/>
      <c r="T2751" s="444"/>
      <c r="U2751" s="261">
        <f>ROUND(SUMIF('DV-Bewegungsdaten'!B:B,A2751,'DV-Bewegungsdaten'!D:D),3)</f>
        <v>0</v>
      </c>
      <c r="V2751" s="259">
        <f>ROUND(SUMIF('DV-Bewegungsdaten'!B:B,A2751,'DV-Bewegungsdaten'!E:E),5)</f>
        <v>0</v>
      </c>
      <c r="X2751" s="444"/>
      <c r="Y2751" s="444"/>
      <c r="AK2751" s="305"/>
    </row>
    <row r="2752" spans="1:37" ht="15" customHeight="1" x14ac:dyDescent="0.25">
      <c r="A2752" s="103" t="s">
        <v>3698</v>
      </c>
      <c r="B2752" s="101" t="s">
        <v>2068</v>
      </c>
      <c r="C2752" s="101" t="s">
        <v>3994</v>
      </c>
      <c r="D2752" s="101" t="s">
        <v>3459</v>
      </c>
      <c r="E2752" s="101" t="s">
        <v>3279</v>
      </c>
      <c r="F2752" s="102">
        <v>21.259999999999998</v>
      </c>
      <c r="G2752" s="102">
        <v>21.459999999999997</v>
      </c>
      <c r="H2752" s="102">
        <v>17.010000000000002</v>
      </c>
      <c r="I2752" s="102"/>
      <c r="J2752" s="445"/>
      <c r="K2752" s="258">
        <f>ROUND(SUMIF('VGT-Bewegungsdaten'!B:B,A2752,'VGT-Bewegungsdaten'!D:D),3)</f>
        <v>0</v>
      </c>
      <c r="L2752" s="259">
        <f>ROUND(SUMIF('VGT-Bewegungsdaten'!B:B,$A2752,'VGT-Bewegungsdaten'!E:E),5)</f>
        <v>0</v>
      </c>
      <c r="N2752" s="298" t="s">
        <v>4918</v>
      </c>
      <c r="O2752" s="298" t="s">
        <v>4925</v>
      </c>
      <c r="P2752" s="261">
        <f>ROUND(SUMIF('AV-Bewegungsdaten'!B:B,A2752,'AV-Bewegungsdaten'!D:D),3)</f>
        <v>0</v>
      </c>
      <c r="Q2752" s="259">
        <f>ROUND(SUMIF('AV-Bewegungsdaten'!B:B,$A2752,'AV-Bewegungsdaten'!E:E),5)</f>
        <v>0</v>
      </c>
      <c r="S2752" s="444"/>
      <c r="T2752" s="444"/>
      <c r="U2752" s="261">
        <f>ROUND(SUMIF('DV-Bewegungsdaten'!B:B,A2752,'DV-Bewegungsdaten'!D:D),3)</f>
        <v>0</v>
      </c>
      <c r="V2752" s="259">
        <f>ROUND(SUMIF('DV-Bewegungsdaten'!B:B,A2752,'DV-Bewegungsdaten'!E:E),5)</f>
        <v>0</v>
      </c>
      <c r="X2752" s="444"/>
      <c r="Y2752" s="444"/>
      <c r="AK2752" s="305"/>
    </row>
    <row r="2753" spans="1:37" ht="15" customHeight="1" x14ac:dyDescent="0.25">
      <c r="A2753" s="103" t="s">
        <v>4462</v>
      </c>
      <c r="B2753" s="101" t="s">
        <v>2068</v>
      </c>
      <c r="C2753" s="101" t="s">
        <v>3994</v>
      </c>
      <c r="D2753" s="101" t="s">
        <v>4221</v>
      </c>
      <c r="E2753" s="101" t="s">
        <v>4040</v>
      </c>
      <c r="F2753" s="102">
        <v>21.23</v>
      </c>
      <c r="G2753" s="102">
        <v>21.43</v>
      </c>
      <c r="H2753" s="102">
        <v>16.98</v>
      </c>
      <c r="I2753" s="102"/>
      <c r="J2753" s="445"/>
      <c r="K2753" s="258">
        <f>ROUND(SUMIF('VGT-Bewegungsdaten'!B:B,A2753,'VGT-Bewegungsdaten'!D:D),3)</f>
        <v>0</v>
      </c>
      <c r="L2753" s="259">
        <f>ROUND(SUMIF('VGT-Bewegungsdaten'!B:B,$A2753,'VGT-Bewegungsdaten'!E:E),5)</f>
        <v>0</v>
      </c>
      <c r="N2753" s="298" t="s">
        <v>4918</v>
      </c>
      <c r="O2753" s="298" t="s">
        <v>4925</v>
      </c>
      <c r="P2753" s="261">
        <f>ROUND(SUMIF('AV-Bewegungsdaten'!B:B,A2753,'AV-Bewegungsdaten'!D:D),3)</f>
        <v>0</v>
      </c>
      <c r="Q2753" s="259">
        <f>ROUND(SUMIF('AV-Bewegungsdaten'!B:B,$A2753,'AV-Bewegungsdaten'!E:E),5)</f>
        <v>0</v>
      </c>
      <c r="S2753" s="444"/>
      <c r="T2753" s="444"/>
      <c r="U2753" s="261">
        <f>ROUND(SUMIF('DV-Bewegungsdaten'!B:B,A2753,'DV-Bewegungsdaten'!D:D),3)</f>
        <v>0</v>
      </c>
      <c r="V2753" s="259">
        <f>ROUND(SUMIF('DV-Bewegungsdaten'!B:B,A2753,'DV-Bewegungsdaten'!E:E),5)</f>
        <v>0</v>
      </c>
      <c r="X2753" s="444"/>
      <c r="Y2753" s="444"/>
      <c r="AK2753" s="305"/>
    </row>
    <row r="2754" spans="1:37" ht="15" customHeight="1" x14ac:dyDescent="0.25">
      <c r="A2754" s="103" t="s">
        <v>2262</v>
      </c>
      <c r="B2754" s="101" t="s">
        <v>2068</v>
      </c>
      <c r="C2754" s="101" t="s">
        <v>3994</v>
      </c>
      <c r="D2754" s="101" t="s">
        <v>1829</v>
      </c>
      <c r="E2754" s="101" t="s">
        <v>2443</v>
      </c>
      <c r="F2754" s="102">
        <v>18.32</v>
      </c>
      <c r="G2754" s="102">
        <v>18.52</v>
      </c>
      <c r="H2754" s="102">
        <v>14.66</v>
      </c>
      <c r="I2754" s="102"/>
      <c r="J2754" s="445"/>
      <c r="K2754" s="258">
        <f>ROUND(SUMIF('VGT-Bewegungsdaten'!B:B,A2754,'VGT-Bewegungsdaten'!D:D),3)</f>
        <v>0</v>
      </c>
      <c r="L2754" s="259">
        <f>ROUND(SUMIF('VGT-Bewegungsdaten'!B:B,$A2754,'VGT-Bewegungsdaten'!E:E),5)</f>
        <v>0</v>
      </c>
      <c r="N2754" s="298" t="s">
        <v>4918</v>
      </c>
      <c r="O2754" s="298" t="s">
        <v>4925</v>
      </c>
      <c r="P2754" s="261">
        <f>ROUND(SUMIF('AV-Bewegungsdaten'!B:B,A2754,'AV-Bewegungsdaten'!D:D),3)</f>
        <v>0</v>
      </c>
      <c r="Q2754" s="259">
        <f>ROUND(SUMIF('AV-Bewegungsdaten'!B:B,$A2754,'AV-Bewegungsdaten'!E:E),5)</f>
        <v>0</v>
      </c>
      <c r="S2754" s="444"/>
      <c r="T2754" s="444"/>
      <c r="U2754" s="261">
        <f>ROUND(SUMIF('DV-Bewegungsdaten'!B:B,A2754,'DV-Bewegungsdaten'!D:D),3)</f>
        <v>0</v>
      </c>
      <c r="V2754" s="259">
        <f>ROUND(SUMIF('DV-Bewegungsdaten'!B:B,A2754,'DV-Bewegungsdaten'!E:E),5)</f>
        <v>0</v>
      </c>
      <c r="X2754" s="444"/>
      <c r="Y2754" s="444"/>
      <c r="AK2754" s="305"/>
    </row>
    <row r="2755" spans="1:37" ht="15" customHeight="1" x14ac:dyDescent="0.25">
      <c r="A2755" s="103" t="s">
        <v>2263</v>
      </c>
      <c r="B2755" s="101" t="s">
        <v>2068</v>
      </c>
      <c r="C2755" s="101" t="s">
        <v>3994</v>
      </c>
      <c r="D2755" s="101" t="s">
        <v>1831</v>
      </c>
      <c r="E2755" s="101" t="s">
        <v>2446</v>
      </c>
      <c r="F2755" s="102">
        <v>20.32</v>
      </c>
      <c r="G2755" s="102">
        <v>20.52</v>
      </c>
      <c r="H2755" s="102">
        <v>16.260000000000002</v>
      </c>
      <c r="I2755" s="102"/>
      <c r="J2755" s="445"/>
      <c r="K2755" s="258">
        <f>ROUND(SUMIF('VGT-Bewegungsdaten'!B:B,A2755,'VGT-Bewegungsdaten'!D:D),3)</f>
        <v>0</v>
      </c>
      <c r="L2755" s="259">
        <f>ROUND(SUMIF('VGT-Bewegungsdaten'!B:B,$A2755,'VGT-Bewegungsdaten'!E:E),5)</f>
        <v>0</v>
      </c>
      <c r="N2755" s="298" t="s">
        <v>4918</v>
      </c>
      <c r="O2755" s="298" t="s">
        <v>4925</v>
      </c>
      <c r="P2755" s="261">
        <f>ROUND(SUMIF('AV-Bewegungsdaten'!B:B,A2755,'AV-Bewegungsdaten'!D:D),3)</f>
        <v>0</v>
      </c>
      <c r="Q2755" s="259">
        <f>ROUND(SUMIF('AV-Bewegungsdaten'!B:B,$A2755,'AV-Bewegungsdaten'!E:E),5)</f>
        <v>0</v>
      </c>
      <c r="S2755" s="444"/>
      <c r="T2755" s="444"/>
      <c r="U2755" s="261">
        <f>ROUND(SUMIF('DV-Bewegungsdaten'!B:B,A2755,'DV-Bewegungsdaten'!D:D),3)</f>
        <v>0</v>
      </c>
      <c r="V2755" s="259">
        <f>ROUND(SUMIF('DV-Bewegungsdaten'!B:B,A2755,'DV-Bewegungsdaten'!E:E),5)</f>
        <v>0</v>
      </c>
      <c r="X2755" s="444"/>
      <c r="Y2755" s="444"/>
      <c r="AK2755" s="305"/>
    </row>
    <row r="2756" spans="1:37" ht="15" customHeight="1" x14ac:dyDescent="0.25">
      <c r="A2756" s="103" t="s">
        <v>2264</v>
      </c>
      <c r="B2756" s="101" t="s">
        <v>2068</v>
      </c>
      <c r="C2756" s="101" t="s">
        <v>3994</v>
      </c>
      <c r="D2756" s="101" t="s">
        <v>1833</v>
      </c>
      <c r="E2756" s="101" t="s">
        <v>1533</v>
      </c>
      <c r="F2756" s="102">
        <v>21.32</v>
      </c>
      <c r="G2756" s="102">
        <v>21.52</v>
      </c>
      <c r="H2756" s="102">
        <v>17.059999999999999</v>
      </c>
      <c r="I2756" s="102"/>
      <c r="J2756" s="445"/>
      <c r="K2756" s="258">
        <f>ROUND(SUMIF('VGT-Bewegungsdaten'!B:B,A2756,'VGT-Bewegungsdaten'!D:D),3)</f>
        <v>0</v>
      </c>
      <c r="L2756" s="259">
        <f>ROUND(SUMIF('VGT-Bewegungsdaten'!B:B,$A2756,'VGT-Bewegungsdaten'!E:E),5)</f>
        <v>0</v>
      </c>
      <c r="N2756" s="298" t="s">
        <v>4918</v>
      </c>
      <c r="O2756" s="298" t="s">
        <v>4925</v>
      </c>
      <c r="P2756" s="261">
        <f>ROUND(SUMIF('AV-Bewegungsdaten'!B:B,A2756,'AV-Bewegungsdaten'!D:D),3)</f>
        <v>0</v>
      </c>
      <c r="Q2756" s="259">
        <f>ROUND(SUMIF('AV-Bewegungsdaten'!B:B,$A2756,'AV-Bewegungsdaten'!E:E),5)</f>
        <v>0</v>
      </c>
      <c r="S2756" s="444"/>
      <c r="T2756" s="444"/>
      <c r="U2756" s="261">
        <f>ROUND(SUMIF('DV-Bewegungsdaten'!B:B,A2756,'DV-Bewegungsdaten'!D:D),3)</f>
        <v>0</v>
      </c>
      <c r="V2756" s="259">
        <f>ROUND(SUMIF('DV-Bewegungsdaten'!B:B,A2756,'DV-Bewegungsdaten'!E:E),5)</f>
        <v>0</v>
      </c>
      <c r="X2756" s="444"/>
      <c r="Y2756" s="444"/>
      <c r="AK2756" s="305"/>
    </row>
    <row r="2757" spans="1:37" ht="15" customHeight="1" x14ac:dyDescent="0.25">
      <c r="A2757" s="103" t="s">
        <v>2265</v>
      </c>
      <c r="B2757" s="101" t="s">
        <v>2068</v>
      </c>
      <c r="C2757" s="101" t="s">
        <v>3994</v>
      </c>
      <c r="D2757" s="101" t="s">
        <v>1835</v>
      </c>
      <c r="E2757" s="101" t="s">
        <v>1536</v>
      </c>
      <c r="F2757" s="102">
        <v>21.32</v>
      </c>
      <c r="G2757" s="102">
        <v>21.52</v>
      </c>
      <c r="H2757" s="102">
        <v>17.059999999999999</v>
      </c>
      <c r="I2757" s="102"/>
      <c r="J2757" s="445"/>
      <c r="K2757" s="258">
        <f>ROUND(SUMIF('VGT-Bewegungsdaten'!B:B,A2757,'VGT-Bewegungsdaten'!D:D),3)</f>
        <v>0</v>
      </c>
      <c r="L2757" s="259">
        <f>ROUND(SUMIF('VGT-Bewegungsdaten'!B:B,$A2757,'VGT-Bewegungsdaten'!E:E),5)</f>
        <v>0</v>
      </c>
      <c r="N2757" s="298" t="s">
        <v>4918</v>
      </c>
      <c r="O2757" s="298" t="s">
        <v>4925</v>
      </c>
      <c r="P2757" s="261">
        <f>ROUND(SUMIF('AV-Bewegungsdaten'!B:B,A2757,'AV-Bewegungsdaten'!D:D),3)</f>
        <v>0</v>
      </c>
      <c r="Q2757" s="259">
        <f>ROUND(SUMIF('AV-Bewegungsdaten'!B:B,$A2757,'AV-Bewegungsdaten'!E:E),5)</f>
        <v>0</v>
      </c>
      <c r="S2757" s="444"/>
      <c r="T2757" s="444"/>
      <c r="U2757" s="261">
        <f>ROUND(SUMIF('DV-Bewegungsdaten'!B:B,A2757,'DV-Bewegungsdaten'!D:D),3)</f>
        <v>0</v>
      </c>
      <c r="V2757" s="259">
        <f>ROUND(SUMIF('DV-Bewegungsdaten'!B:B,A2757,'DV-Bewegungsdaten'!E:E),5)</f>
        <v>0</v>
      </c>
      <c r="X2757" s="444"/>
      <c r="Y2757" s="444"/>
      <c r="AK2757" s="305"/>
    </row>
    <row r="2758" spans="1:37" ht="15" customHeight="1" x14ac:dyDescent="0.25">
      <c r="A2758" s="103" t="s">
        <v>2956</v>
      </c>
      <c r="B2758" s="101" t="s">
        <v>2068</v>
      </c>
      <c r="C2758" s="101" t="s">
        <v>3994</v>
      </c>
      <c r="D2758" s="101" t="s">
        <v>2718</v>
      </c>
      <c r="E2758" s="101" t="s">
        <v>2536</v>
      </c>
      <c r="F2758" s="102">
        <v>21.29</v>
      </c>
      <c r="G2758" s="102">
        <v>21.49</v>
      </c>
      <c r="H2758" s="102">
        <v>17.03</v>
      </c>
      <c r="I2758" s="102"/>
      <c r="J2758" s="445"/>
      <c r="K2758" s="258">
        <f>ROUND(SUMIF('VGT-Bewegungsdaten'!B:B,A2758,'VGT-Bewegungsdaten'!D:D),3)</f>
        <v>0</v>
      </c>
      <c r="L2758" s="259">
        <f>ROUND(SUMIF('VGT-Bewegungsdaten'!B:B,$A2758,'VGT-Bewegungsdaten'!E:E),5)</f>
        <v>0</v>
      </c>
      <c r="N2758" s="298" t="s">
        <v>4918</v>
      </c>
      <c r="O2758" s="298" t="s">
        <v>4925</v>
      </c>
      <c r="P2758" s="261">
        <f>ROUND(SUMIF('AV-Bewegungsdaten'!B:B,A2758,'AV-Bewegungsdaten'!D:D),3)</f>
        <v>0</v>
      </c>
      <c r="Q2758" s="259">
        <f>ROUND(SUMIF('AV-Bewegungsdaten'!B:B,$A2758,'AV-Bewegungsdaten'!E:E),5)</f>
        <v>0</v>
      </c>
      <c r="S2758" s="444"/>
      <c r="T2758" s="444"/>
      <c r="U2758" s="261">
        <f>ROUND(SUMIF('DV-Bewegungsdaten'!B:B,A2758,'DV-Bewegungsdaten'!D:D),3)</f>
        <v>0</v>
      </c>
      <c r="V2758" s="259">
        <f>ROUND(SUMIF('DV-Bewegungsdaten'!B:B,A2758,'DV-Bewegungsdaten'!E:E),5)</f>
        <v>0</v>
      </c>
      <c r="X2758" s="444"/>
      <c r="Y2758" s="444"/>
      <c r="AK2758" s="305"/>
    </row>
    <row r="2759" spans="1:37" ht="15" customHeight="1" x14ac:dyDescent="0.25">
      <c r="A2759" s="103" t="s">
        <v>3699</v>
      </c>
      <c r="B2759" s="101" t="s">
        <v>2068</v>
      </c>
      <c r="C2759" s="101" t="s">
        <v>3994</v>
      </c>
      <c r="D2759" s="101" t="s">
        <v>3461</v>
      </c>
      <c r="E2759" s="101" t="s">
        <v>3279</v>
      </c>
      <c r="F2759" s="102">
        <v>21.259999999999998</v>
      </c>
      <c r="G2759" s="102">
        <v>21.459999999999997</v>
      </c>
      <c r="H2759" s="102">
        <v>17.010000000000002</v>
      </c>
      <c r="I2759" s="102"/>
      <c r="J2759" s="445"/>
      <c r="K2759" s="258">
        <f>ROUND(SUMIF('VGT-Bewegungsdaten'!B:B,A2759,'VGT-Bewegungsdaten'!D:D),3)</f>
        <v>0</v>
      </c>
      <c r="L2759" s="259">
        <f>ROUND(SUMIF('VGT-Bewegungsdaten'!B:B,$A2759,'VGT-Bewegungsdaten'!E:E),5)</f>
        <v>0</v>
      </c>
      <c r="N2759" s="298" t="s">
        <v>4918</v>
      </c>
      <c r="O2759" s="298" t="s">
        <v>4925</v>
      </c>
      <c r="P2759" s="261">
        <f>ROUND(SUMIF('AV-Bewegungsdaten'!B:B,A2759,'AV-Bewegungsdaten'!D:D),3)</f>
        <v>0</v>
      </c>
      <c r="Q2759" s="259">
        <f>ROUND(SUMIF('AV-Bewegungsdaten'!B:B,$A2759,'AV-Bewegungsdaten'!E:E),5)</f>
        <v>0</v>
      </c>
      <c r="S2759" s="444"/>
      <c r="T2759" s="444"/>
      <c r="U2759" s="261">
        <f>ROUND(SUMIF('DV-Bewegungsdaten'!B:B,A2759,'DV-Bewegungsdaten'!D:D),3)</f>
        <v>0</v>
      </c>
      <c r="V2759" s="259">
        <f>ROUND(SUMIF('DV-Bewegungsdaten'!B:B,A2759,'DV-Bewegungsdaten'!E:E),5)</f>
        <v>0</v>
      </c>
      <c r="X2759" s="444"/>
      <c r="Y2759" s="444"/>
      <c r="AK2759" s="305"/>
    </row>
    <row r="2760" spans="1:37" ht="15" customHeight="1" x14ac:dyDescent="0.25">
      <c r="A2760" s="103" t="s">
        <v>4463</v>
      </c>
      <c r="B2760" s="101" t="s">
        <v>2068</v>
      </c>
      <c r="C2760" s="101" t="s">
        <v>3994</v>
      </c>
      <c r="D2760" s="101" t="s">
        <v>4223</v>
      </c>
      <c r="E2760" s="101" t="s">
        <v>4040</v>
      </c>
      <c r="F2760" s="102">
        <v>21.23</v>
      </c>
      <c r="G2760" s="102">
        <v>21.43</v>
      </c>
      <c r="H2760" s="102">
        <v>16.98</v>
      </c>
      <c r="I2760" s="102"/>
      <c r="J2760" s="445"/>
      <c r="K2760" s="258">
        <f>ROUND(SUMIF('VGT-Bewegungsdaten'!B:B,A2760,'VGT-Bewegungsdaten'!D:D),3)</f>
        <v>0</v>
      </c>
      <c r="L2760" s="259">
        <f>ROUND(SUMIF('VGT-Bewegungsdaten'!B:B,$A2760,'VGT-Bewegungsdaten'!E:E),5)</f>
        <v>0</v>
      </c>
      <c r="N2760" s="298" t="s">
        <v>4918</v>
      </c>
      <c r="O2760" s="298" t="s">
        <v>4925</v>
      </c>
      <c r="P2760" s="261">
        <f>ROUND(SUMIF('AV-Bewegungsdaten'!B:B,A2760,'AV-Bewegungsdaten'!D:D),3)</f>
        <v>0</v>
      </c>
      <c r="Q2760" s="259">
        <f>ROUND(SUMIF('AV-Bewegungsdaten'!B:B,$A2760,'AV-Bewegungsdaten'!E:E),5)</f>
        <v>0</v>
      </c>
      <c r="S2760" s="444"/>
      <c r="T2760" s="444"/>
      <c r="U2760" s="261">
        <f>ROUND(SUMIF('DV-Bewegungsdaten'!B:B,A2760,'DV-Bewegungsdaten'!D:D),3)</f>
        <v>0</v>
      </c>
      <c r="V2760" s="259">
        <f>ROUND(SUMIF('DV-Bewegungsdaten'!B:B,A2760,'DV-Bewegungsdaten'!E:E),5)</f>
        <v>0</v>
      </c>
      <c r="X2760" s="444"/>
      <c r="Y2760" s="444"/>
      <c r="AK2760" s="305"/>
    </row>
    <row r="2761" spans="1:37" ht="15" customHeight="1" x14ac:dyDescent="0.25">
      <c r="A2761" s="103" t="s">
        <v>2266</v>
      </c>
      <c r="B2761" s="101" t="s">
        <v>2068</v>
      </c>
      <c r="C2761" s="101" t="s">
        <v>3994</v>
      </c>
      <c r="D2761" s="101" t="s">
        <v>1837</v>
      </c>
      <c r="E2761" s="101" t="s">
        <v>2443</v>
      </c>
      <c r="F2761" s="102">
        <v>19.32</v>
      </c>
      <c r="G2761" s="102">
        <v>19.52</v>
      </c>
      <c r="H2761" s="102">
        <v>15.46</v>
      </c>
      <c r="I2761" s="102"/>
      <c r="J2761" s="445"/>
      <c r="K2761" s="258">
        <f>ROUND(SUMIF('VGT-Bewegungsdaten'!B:B,A2761,'VGT-Bewegungsdaten'!D:D),3)</f>
        <v>0</v>
      </c>
      <c r="L2761" s="259">
        <f>ROUND(SUMIF('VGT-Bewegungsdaten'!B:B,$A2761,'VGT-Bewegungsdaten'!E:E),5)</f>
        <v>0</v>
      </c>
      <c r="N2761" s="298" t="s">
        <v>4918</v>
      </c>
      <c r="O2761" s="298" t="s">
        <v>4925</v>
      </c>
      <c r="P2761" s="261">
        <f>ROUND(SUMIF('AV-Bewegungsdaten'!B:B,A2761,'AV-Bewegungsdaten'!D:D),3)</f>
        <v>0</v>
      </c>
      <c r="Q2761" s="259">
        <f>ROUND(SUMIF('AV-Bewegungsdaten'!B:B,$A2761,'AV-Bewegungsdaten'!E:E),5)</f>
        <v>0</v>
      </c>
      <c r="S2761" s="444"/>
      <c r="T2761" s="444"/>
      <c r="U2761" s="261">
        <f>ROUND(SUMIF('DV-Bewegungsdaten'!B:B,A2761,'DV-Bewegungsdaten'!D:D),3)</f>
        <v>0</v>
      </c>
      <c r="V2761" s="259">
        <f>ROUND(SUMIF('DV-Bewegungsdaten'!B:B,A2761,'DV-Bewegungsdaten'!E:E),5)</f>
        <v>0</v>
      </c>
      <c r="X2761" s="444"/>
      <c r="Y2761" s="444"/>
      <c r="AK2761" s="305"/>
    </row>
    <row r="2762" spans="1:37" ht="15" customHeight="1" x14ac:dyDescent="0.25">
      <c r="A2762" s="103" t="s">
        <v>2267</v>
      </c>
      <c r="B2762" s="101" t="s">
        <v>2068</v>
      </c>
      <c r="C2762" s="101" t="s">
        <v>3994</v>
      </c>
      <c r="D2762" s="101" t="s">
        <v>1839</v>
      </c>
      <c r="E2762" s="101" t="s">
        <v>2446</v>
      </c>
      <c r="F2762" s="102">
        <v>21.32</v>
      </c>
      <c r="G2762" s="102">
        <v>21.52</v>
      </c>
      <c r="H2762" s="102">
        <v>17.059999999999999</v>
      </c>
      <c r="I2762" s="102"/>
      <c r="J2762" s="445"/>
      <c r="K2762" s="258">
        <f>ROUND(SUMIF('VGT-Bewegungsdaten'!B:B,A2762,'VGT-Bewegungsdaten'!D:D),3)</f>
        <v>0</v>
      </c>
      <c r="L2762" s="259">
        <f>ROUND(SUMIF('VGT-Bewegungsdaten'!B:B,$A2762,'VGT-Bewegungsdaten'!E:E),5)</f>
        <v>0</v>
      </c>
      <c r="N2762" s="298" t="s">
        <v>4918</v>
      </c>
      <c r="O2762" s="298" t="s">
        <v>4925</v>
      </c>
      <c r="P2762" s="261">
        <f>ROUND(SUMIF('AV-Bewegungsdaten'!B:B,A2762,'AV-Bewegungsdaten'!D:D),3)</f>
        <v>0</v>
      </c>
      <c r="Q2762" s="259">
        <f>ROUND(SUMIF('AV-Bewegungsdaten'!B:B,$A2762,'AV-Bewegungsdaten'!E:E),5)</f>
        <v>0</v>
      </c>
      <c r="S2762" s="444"/>
      <c r="T2762" s="444"/>
      <c r="U2762" s="261">
        <f>ROUND(SUMIF('DV-Bewegungsdaten'!B:B,A2762,'DV-Bewegungsdaten'!D:D),3)</f>
        <v>0</v>
      </c>
      <c r="V2762" s="259">
        <f>ROUND(SUMIF('DV-Bewegungsdaten'!B:B,A2762,'DV-Bewegungsdaten'!E:E),5)</f>
        <v>0</v>
      </c>
      <c r="X2762" s="444"/>
      <c r="Y2762" s="444"/>
      <c r="AK2762" s="305"/>
    </row>
    <row r="2763" spans="1:37" ht="15" customHeight="1" x14ac:dyDescent="0.25">
      <c r="A2763" s="103" t="s">
        <v>2268</v>
      </c>
      <c r="B2763" s="101" t="s">
        <v>2068</v>
      </c>
      <c r="C2763" s="101" t="s">
        <v>3994</v>
      </c>
      <c r="D2763" s="101" t="s">
        <v>1841</v>
      </c>
      <c r="E2763" s="101" t="s">
        <v>1533</v>
      </c>
      <c r="F2763" s="102">
        <v>22.32</v>
      </c>
      <c r="G2763" s="102">
        <v>22.52</v>
      </c>
      <c r="H2763" s="102">
        <v>17.86</v>
      </c>
      <c r="I2763" s="102"/>
      <c r="J2763" s="445"/>
      <c r="K2763" s="258">
        <f>ROUND(SUMIF('VGT-Bewegungsdaten'!B:B,A2763,'VGT-Bewegungsdaten'!D:D),3)</f>
        <v>0</v>
      </c>
      <c r="L2763" s="259">
        <f>ROUND(SUMIF('VGT-Bewegungsdaten'!B:B,$A2763,'VGT-Bewegungsdaten'!E:E),5)</f>
        <v>0</v>
      </c>
      <c r="N2763" s="298" t="s">
        <v>4918</v>
      </c>
      <c r="O2763" s="298" t="s">
        <v>4925</v>
      </c>
      <c r="P2763" s="261">
        <f>ROUND(SUMIF('AV-Bewegungsdaten'!B:B,A2763,'AV-Bewegungsdaten'!D:D),3)</f>
        <v>0</v>
      </c>
      <c r="Q2763" s="259">
        <f>ROUND(SUMIF('AV-Bewegungsdaten'!B:B,$A2763,'AV-Bewegungsdaten'!E:E),5)</f>
        <v>0</v>
      </c>
      <c r="S2763" s="444"/>
      <c r="T2763" s="444"/>
      <c r="U2763" s="261">
        <f>ROUND(SUMIF('DV-Bewegungsdaten'!B:B,A2763,'DV-Bewegungsdaten'!D:D),3)</f>
        <v>0</v>
      </c>
      <c r="V2763" s="259">
        <f>ROUND(SUMIF('DV-Bewegungsdaten'!B:B,A2763,'DV-Bewegungsdaten'!E:E),5)</f>
        <v>0</v>
      </c>
      <c r="X2763" s="444"/>
      <c r="Y2763" s="444"/>
      <c r="AK2763" s="305"/>
    </row>
    <row r="2764" spans="1:37" ht="15" customHeight="1" x14ac:dyDescent="0.25">
      <c r="A2764" s="103" t="s">
        <v>2269</v>
      </c>
      <c r="B2764" s="101" t="s">
        <v>2068</v>
      </c>
      <c r="C2764" s="101" t="s">
        <v>3994</v>
      </c>
      <c r="D2764" s="101" t="s">
        <v>1843</v>
      </c>
      <c r="E2764" s="101" t="s">
        <v>1536</v>
      </c>
      <c r="F2764" s="102">
        <v>22.32</v>
      </c>
      <c r="G2764" s="102">
        <v>22.52</v>
      </c>
      <c r="H2764" s="102">
        <v>17.86</v>
      </c>
      <c r="I2764" s="102"/>
      <c r="J2764" s="445"/>
      <c r="K2764" s="258">
        <f>ROUND(SUMIF('VGT-Bewegungsdaten'!B:B,A2764,'VGT-Bewegungsdaten'!D:D),3)</f>
        <v>0</v>
      </c>
      <c r="L2764" s="259">
        <f>ROUND(SUMIF('VGT-Bewegungsdaten'!B:B,$A2764,'VGT-Bewegungsdaten'!E:E),5)</f>
        <v>0</v>
      </c>
      <c r="N2764" s="298" t="s">
        <v>4918</v>
      </c>
      <c r="O2764" s="298" t="s">
        <v>4925</v>
      </c>
      <c r="P2764" s="261">
        <f>ROUND(SUMIF('AV-Bewegungsdaten'!B:B,A2764,'AV-Bewegungsdaten'!D:D),3)</f>
        <v>0</v>
      </c>
      <c r="Q2764" s="259">
        <f>ROUND(SUMIF('AV-Bewegungsdaten'!B:B,$A2764,'AV-Bewegungsdaten'!E:E),5)</f>
        <v>0</v>
      </c>
      <c r="S2764" s="444"/>
      <c r="T2764" s="444"/>
      <c r="U2764" s="261">
        <f>ROUND(SUMIF('DV-Bewegungsdaten'!B:B,A2764,'DV-Bewegungsdaten'!D:D),3)</f>
        <v>0</v>
      </c>
      <c r="V2764" s="259">
        <f>ROUND(SUMIF('DV-Bewegungsdaten'!B:B,A2764,'DV-Bewegungsdaten'!E:E),5)</f>
        <v>0</v>
      </c>
      <c r="X2764" s="444"/>
      <c r="Y2764" s="444"/>
      <c r="AK2764" s="305"/>
    </row>
    <row r="2765" spans="1:37" ht="15" customHeight="1" x14ac:dyDescent="0.25">
      <c r="A2765" s="103" t="s">
        <v>2957</v>
      </c>
      <c r="B2765" s="101" t="s">
        <v>2068</v>
      </c>
      <c r="C2765" s="101" t="s">
        <v>3994</v>
      </c>
      <c r="D2765" s="101" t="s">
        <v>2720</v>
      </c>
      <c r="E2765" s="101" t="s">
        <v>2536</v>
      </c>
      <c r="F2765" s="102">
        <v>22.29</v>
      </c>
      <c r="G2765" s="102">
        <v>22.49</v>
      </c>
      <c r="H2765" s="102">
        <v>17.829999999999998</v>
      </c>
      <c r="I2765" s="102"/>
      <c r="J2765" s="445"/>
      <c r="K2765" s="258">
        <f>ROUND(SUMIF('VGT-Bewegungsdaten'!B:B,A2765,'VGT-Bewegungsdaten'!D:D),3)</f>
        <v>0</v>
      </c>
      <c r="L2765" s="259">
        <f>ROUND(SUMIF('VGT-Bewegungsdaten'!B:B,$A2765,'VGT-Bewegungsdaten'!E:E),5)</f>
        <v>0</v>
      </c>
      <c r="N2765" s="298" t="s">
        <v>4918</v>
      </c>
      <c r="O2765" s="298" t="s">
        <v>4925</v>
      </c>
      <c r="P2765" s="261">
        <f>ROUND(SUMIF('AV-Bewegungsdaten'!B:B,A2765,'AV-Bewegungsdaten'!D:D),3)</f>
        <v>0</v>
      </c>
      <c r="Q2765" s="259">
        <f>ROUND(SUMIF('AV-Bewegungsdaten'!B:B,$A2765,'AV-Bewegungsdaten'!E:E),5)</f>
        <v>0</v>
      </c>
      <c r="S2765" s="444"/>
      <c r="T2765" s="444"/>
      <c r="U2765" s="261">
        <f>ROUND(SUMIF('DV-Bewegungsdaten'!B:B,A2765,'DV-Bewegungsdaten'!D:D),3)</f>
        <v>0</v>
      </c>
      <c r="V2765" s="259">
        <f>ROUND(SUMIF('DV-Bewegungsdaten'!B:B,A2765,'DV-Bewegungsdaten'!E:E),5)</f>
        <v>0</v>
      </c>
      <c r="X2765" s="444"/>
      <c r="Y2765" s="444"/>
      <c r="AK2765" s="305"/>
    </row>
    <row r="2766" spans="1:37" ht="15" customHeight="1" x14ac:dyDescent="0.25">
      <c r="A2766" s="103" t="s">
        <v>3700</v>
      </c>
      <c r="B2766" s="101" t="s">
        <v>2068</v>
      </c>
      <c r="C2766" s="101" t="s">
        <v>3994</v>
      </c>
      <c r="D2766" s="101" t="s">
        <v>3463</v>
      </c>
      <c r="E2766" s="101" t="s">
        <v>3279</v>
      </c>
      <c r="F2766" s="102">
        <v>22.259999999999998</v>
      </c>
      <c r="G2766" s="102">
        <v>22.459999999999997</v>
      </c>
      <c r="H2766" s="102">
        <v>17.809999999999999</v>
      </c>
      <c r="I2766" s="102"/>
      <c r="J2766" s="445"/>
      <c r="K2766" s="258">
        <f>ROUND(SUMIF('VGT-Bewegungsdaten'!B:B,A2766,'VGT-Bewegungsdaten'!D:D),3)</f>
        <v>0</v>
      </c>
      <c r="L2766" s="259">
        <f>ROUND(SUMIF('VGT-Bewegungsdaten'!B:B,$A2766,'VGT-Bewegungsdaten'!E:E),5)</f>
        <v>0</v>
      </c>
      <c r="N2766" s="298" t="s">
        <v>4918</v>
      </c>
      <c r="O2766" s="298" t="s">
        <v>4925</v>
      </c>
      <c r="P2766" s="261">
        <f>ROUND(SUMIF('AV-Bewegungsdaten'!B:B,A2766,'AV-Bewegungsdaten'!D:D),3)</f>
        <v>0</v>
      </c>
      <c r="Q2766" s="259">
        <f>ROUND(SUMIF('AV-Bewegungsdaten'!B:B,$A2766,'AV-Bewegungsdaten'!E:E),5)</f>
        <v>0</v>
      </c>
      <c r="S2766" s="444"/>
      <c r="T2766" s="444"/>
      <c r="U2766" s="261">
        <f>ROUND(SUMIF('DV-Bewegungsdaten'!B:B,A2766,'DV-Bewegungsdaten'!D:D),3)</f>
        <v>0</v>
      </c>
      <c r="V2766" s="259">
        <f>ROUND(SUMIF('DV-Bewegungsdaten'!B:B,A2766,'DV-Bewegungsdaten'!E:E),5)</f>
        <v>0</v>
      </c>
      <c r="X2766" s="444"/>
      <c r="Y2766" s="444"/>
      <c r="AK2766" s="305"/>
    </row>
    <row r="2767" spans="1:37" ht="15" customHeight="1" x14ac:dyDescent="0.25">
      <c r="A2767" s="103" t="s">
        <v>4464</v>
      </c>
      <c r="B2767" s="101" t="s">
        <v>2068</v>
      </c>
      <c r="C2767" s="101" t="s">
        <v>3994</v>
      </c>
      <c r="D2767" s="101" t="s">
        <v>4225</v>
      </c>
      <c r="E2767" s="101" t="s">
        <v>4040</v>
      </c>
      <c r="F2767" s="102">
        <v>22.23</v>
      </c>
      <c r="G2767" s="102">
        <v>22.43</v>
      </c>
      <c r="H2767" s="102">
        <v>17.78</v>
      </c>
      <c r="I2767" s="102"/>
      <c r="J2767" s="445"/>
      <c r="K2767" s="258">
        <f>ROUND(SUMIF('VGT-Bewegungsdaten'!B:B,A2767,'VGT-Bewegungsdaten'!D:D),3)</f>
        <v>0</v>
      </c>
      <c r="L2767" s="259">
        <f>ROUND(SUMIF('VGT-Bewegungsdaten'!B:B,$A2767,'VGT-Bewegungsdaten'!E:E),5)</f>
        <v>0</v>
      </c>
      <c r="N2767" s="298" t="s">
        <v>4918</v>
      </c>
      <c r="O2767" s="298" t="s">
        <v>4925</v>
      </c>
      <c r="P2767" s="261">
        <f>ROUND(SUMIF('AV-Bewegungsdaten'!B:B,A2767,'AV-Bewegungsdaten'!D:D),3)</f>
        <v>0</v>
      </c>
      <c r="Q2767" s="259">
        <f>ROUND(SUMIF('AV-Bewegungsdaten'!B:B,$A2767,'AV-Bewegungsdaten'!E:E),5)</f>
        <v>0</v>
      </c>
      <c r="S2767" s="444"/>
      <c r="T2767" s="444"/>
      <c r="U2767" s="261">
        <f>ROUND(SUMIF('DV-Bewegungsdaten'!B:B,A2767,'DV-Bewegungsdaten'!D:D),3)</f>
        <v>0</v>
      </c>
      <c r="V2767" s="259">
        <f>ROUND(SUMIF('DV-Bewegungsdaten'!B:B,A2767,'DV-Bewegungsdaten'!E:E),5)</f>
        <v>0</v>
      </c>
      <c r="X2767" s="444"/>
      <c r="Y2767" s="444"/>
      <c r="AK2767" s="305"/>
    </row>
    <row r="2768" spans="1:37" ht="15" customHeight="1" x14ac:dyDescent="0.25">
      <c r="A2768" s="103" t="s">
        <v>2270</v>
      </c>
      <c r="B2768" s="101" t="s">
        <v>2068</v>
      </c>
      <c r="C2768" s="101" t="s">
        <v>3994</v>
      </c>
      <c r="D2768" s="101" t="s">
        <v>1845</v>
      </c>
      <c r="E2768" s="101" t="s">
        <v>2443</v>
      </c>
      <c r="F2768" s="102">
        <v>19.32</v>
      </c>
      <c r="G2768" s="102">
        <v>19.52</v>
      </c>
      <c r="H2768" s="102">
        <v>15.46</v>
      </c>
      <c r="I2768" s="102"/>
      <c r="J2768" s="445"/>
      <c r="K2768" s="258">
        <f>ROUND(SUMIF('VGT-Bewegungsdaten'!B:B,A2768,'VGT-Bewegungsdaten'!D:D),3)</f>
        <v>0</v>
      </c>
      <c r="L2768" s="259">
        <f>ROUND(SUMIF('VGT-Bewegungsdaten'!B:B,$A2768,'VGT-Bewegungsdaten'!E:E),5)</f>
        <v>0</v>
      </c>
      <c r="N2768" s="298" t="s">
        <v>4918</v>
      </c>
      <c r="O2768" s="298" t="s">
        <v>4925</v>
      </c>
      <c r="P2768" s="261">
        <f>ROUND(SUMIF('AV-Bewegungsdaten'!B:B,A2768,'AV-Bewegungsdaten'!D:D),3)</f>
        <v>0</v>
      </c>
      <c r="Q2768" s="259">
        <f>ROUND(SUMIF('AV-Bewegungsdaten'!B:B,$A2768,'AV-Bewegungsdaten'!E:E),5)</f>
        <v>0</v>
      </c>
      <c r="S2768" s="444"/>
      <c r="T2768" s="444"/>
      <c r="U2768" s="261">
        <f>ROUND(SUMIF('DV-Bewegungsdaten'!B:B,A2768,'DV-Bewegungsdaten'!D:D),3)</f>
        <v>0</v>
      </c>
      <c r="V2768" s="259">
        <f>ROUND(SUMIF('DV-Bewegungsdaten'!B:B,A2768,'DV-Bewegungsdaten'!E:E),5)</f>
        <v>0</v>
      </c>
      <c r="X2768" s="444"/>
      <c r="Y2768" s="444"/>
      <c r="AK2768" s="305"/>
    </row>
    <row r="2769" spans="1:37" ht="15" customHeight="1" x14ac:dyDescent="0.25">
      <c r="A2769" s="103" t="s">
        <v>2271</v>
      </c>
      <c r="B2769" s="101" t="s">
        <v>2068</v>
      </c>
      <c r="C2769" s="101" t="s">
        <v>3994</v>
      </c>
      <c r="D2769" s="101" t="s">
        <v>1847</v>
      </c>
      <c r="E2769" s="101" t="s">
        <v>2446</v>
      </c>
      <c r="F2769" s="102">
        <v>21.32</v>
      </c>
      <c r="G2769" s="102">
        <v>21.52</v>
      </c>
      <c r="H2769" s="102">
        <v>17.059999999999999</v>
      </c>
      <c r="I2769" s="102"/>
      <c r="J2769" s="445"/>
      <c r="K2769" s="258">
        <f>ROUND(SUMIF('VGT-Bewegungsdaten'!B:B,A2769,'VGT-Bewegungsdaten'!D:D),3)</f>
        <v>0</v>
      </c>
      <c r="L2769" s="259">
        <f>ROUND(SUMIF('VGT-Bewegungsdaten'!B:B,$A2769,'VGT-Bewegungsdaten'!E:E),5)</f>
        <v>0</v>
      </c>
      <c r="N2769" s="298" t="s">
        <v>4918</v>
      </c>
      <c r="O2769" s="298" t="s">
        <v>4925</v>
      </c>
      <c r="P2769" s="261">
        <f>ROUND(SUMIF('AV-Bewegungsdaten'!B:B,A2769,'AV-Bewegungsdaten'!D:D),3)</f>
        <v>0</v>
      </c>
      <c r="Q2769" s="259">
        <f>ROUND(SUMIF('AV-Bewegungsdaten'!B:B,$A2769,'AV-Bewegungsdaten'!E:E),5)</f>
        <v>0</v>
      </c>
      <c r="S2769" s="444"/>
      <c r="T2769" s="444"/>
      <c r="U2769" s="261">
        <f>ROUND(SUMIF('DV-Bewegungsdaten'!B:B,A2769,'DV-Bewegungsdaten'!D:D),3)</f>
        <v>0</v>
      </c>
      <c r="V2769" s="259">
        <f>ROUND(SUMIF('DV-Bewegungsdaten'!B:B,A2769,'DV-Bewegungsdaten'!E:E),5)</f>
        <v>0</v>
      </c>
      <c r="X2769" s="444"/>
      <c r="Y2769" s="444"/>
      <c r="AK2769" s="305"/>
    </row>
    <row r="2770" spans="1:37" ht="15" customHeight="1" x14ac:dyDescent="0.25">
      <c r="A2770" s="103" t="s">
        <v>2272</v>
      </c>
      <c r="B2770" s="101" t="s">
        <v>2068</v>
      </c>
      <c r="C2770" s="101" t="s">
        <v>3994</v>
      </c>
      <c r="D2770" s="101" t="s">
        <v>1849</v>
      </c>
      <c r="E2770" s="101" t="s">
        <v>1533</v>
      </c>
      <c r="F2770" s="102">
        <v>22.32</v>
      </c>
      <c r="G2770" s="102">
        <v>22.52</v>
      </c>
      <c r="H2770" s="102">
        <v>17.86</v>
      </c>
      <c r="I2770" s="102"/>
      <c r="J2770" s="445"/>
      <c r="K2770" s="258">
        <f>ROUND(SUMIF('VGT-Bewegungsdaten'!B:B,A2770,'VGT-Bewegungsdaten'!D:D),3)</f>
        <v>0</v>
      </c>
      <c r="L2770" s="259">
        <f>ROUND(SUMIF('VGT-Bewegungsdaten'!B:B,$A2770,'VGT-Bewegungsdaten'!E:E),5)</f>
        <v>0</v>
      </c>
      <c r="N2770" s="298" t="s">
        <v>4918</v>
      </c>
      <c r="O2770" s="298" t="s">
        <v>4925</v>
      </c>
      <c r="P2770" s="261">
        <f>ROUND(SUMIF('AV-Bewegungsdaten'!B:B,A2770,'AV-Bewegungsdaten'!D:D),3)</f>
        <v>0</v>
      </c>
      <c r="Q2770" s="259">
        <f>ROUND(SUMIF('AV-Bewegungsdaten'!B:B,$A2770,'AV-Bewegungsdaten'!E:E),5)</f>
        <v>0</v>
      </c>
      <c r="S2770" s="444"/>
      <c r="T2770" s="444"/>
      <c r="U2770" s="261">
        <f>ROUND(SUMIF('DV-Bewegungsdaten'!B:B,A2770,'DV-Bewegungsdaten'!D:D),3)</f>
        <v>0</v>
      </c>
      <c r="V2770" s="259">
        <f>ROUND(SUMIF('DV-Bewegungsdaten'!B:B,A2770,'DV-Bewegungsdaten'!E:E),5)</f>
        <v>0</v>
      </c>
      <c r="X2770" s="444"/>
      <c r="Y2770" s="444"/>
      <c r="AK2770" s="305"/>
    </row>
    <row r="2771" spans="1:37" ht="15" customHeight="1" x14ac:dyDescent="0.25">
      <c r="A2771" s="103" t="s">
        <v>2273</v>
      </c>
      <c r="B2771" s="101" t="s">
        <v>2068</v>
      </c>
      <c r="C2771" s="101" t="s">
        <v>3994</v>
      </c>
      <c r="D2771" s="101" t="s">
        <v>1851</v>
      </c>
      <c r="E2771" s="101" t="s">
        <v>1536</v>
      </c>
      <c r="F2771" s="102">
        <v>22.32</v>
      </c>
      <c r="G2771" s="102">
        <v>22.52</v>
      </c>
      <c r="H2771" s="102">
        <v>17.86</v>
      </c>
      <c r="I2771" s="102"/>
      <c r="J2771" s="445"/>
      <c r="K2771" s="258">
        <f>ROUND(SUMIF('VGT-Bewegungsdaten'!B:B,A2771,'VGT-Bewegungsdaten'!D:D),3)</f>
        <v>0</v>
      </c>
      <c r="L2771" s="259">
        <f>ROUND(SUMIF('VGT-Bewegungsdaten'!B:B,$A2771,'VGT-Bewegungsdaten'!E:E),5)</f>
        <v>0</v>
      </c>
      <c r="N2771" s="298" t="s">
        <v>4918</v>
      </c>
      <c r="O2771" s="298" t="s">
        <v>4925</v>
      </c>
      <c r="P2771" s="261">
        <f>ROUND(SUMIF('AV-Bewegungsdaten'!B:B,A2771,'AV-Bewegungsdaten'!D:D),3)</f>
        <v>0</v>
      </c>
      <c r="Q2771" s="259">
        <f>ROUND(SUMIF('AV-Bewegungsdaten'!B:B,$A2771,'AV-Bewegungsdaten'!E:E),5)</f>
        <v>0</v>
      </c>
      <c r="S2771" s="444"/>
      <c r="T2771" s="444"/>
      <c r="U2771" s="261">
        <f>ROUND(SUMIF('DV-Bewegungsdaten'!B:B,A2771,'DV-Bewegungsdaten'!D:D),3)</f>
        <v>0</v>
      </c>
      <c r="V2771" s="259">
        <f>ROUND(SUMIF('DV-Bewegungsdaten'!B:B,A2771,'DV-Bewegungsdaten'!E:E),5)</f>
        <v>0</v>
      </c>
      <c r="X2771" s="444"/>
      <c r="Y2771" s="444"/>
      <c r="AK2771" s="305"/>
    </row>
    <row r="2772" spans="1:37" ht="15" customHeight="1" x14ac:dyDescent="0.25">
      <c r="A2772" s="103" t="s">
        <v>2958</v>
      </c>
      <c r="B2772" s="101" t="s">
        <v>2068</v>
      </c>
      <c r="C2772" s="101" t="s">
        <v>3994</v>
      </c>
      <c r="D2772" s="101" t="s">
        <v>2722</v>
      </c>
      <c r="E2772" s="101" t="s">
        <v>2536</v>
      </c>
      <c r="F2772" s="102">
        <v>22.29</v>
      </c>
      <c r="G2772" s="102">
        <v>22.49</v>
      </c>
      <c r="H2772" s="102">
        <v>17.829999999999998</v>
      </c>
      <c r="I2772" s="102"/>
      <c r="J2772" s="445"/>
      <c r="K2772" s="258">
        <f>ROUND(SUMIF('VGT-Bewegungsdaten'!B:B,A2772,'VGT-Bewegungsdaten'!D:D),3)</f>
        <v>0</v>
      </c>
      <c r="L2772" s="259">
        <f>ROUND(SUMIF('VGT-Bewegungsdaten'!B:B,$A2772,'VGT-Bewegungsdaten'!E:E),5)</f>
        <v>0</v>
      </c>
      <c r="N2772" s="298" t="s">
        <v>4918</v>
      </c>
      <c r="O2772" s="298" t="s">
        <v>4925</v>
      </c>
      <c r="P2772" s="261">
        <f>ROUND(SUMIF('AV-Bewegungsdaten'!B:B,A2772,'AV-Bewegungsdaten'!D:D),3)</f>
        <v>0</v>
      </c>
      <c r="Q2772" s="259">
        <f>ROUND(SUMIF('AV-Bewegungsdaten'!B:B,$A2772,'AV-Bewegungsdaten'!E:E),5)</f>
        <v>0</v>
      </c>
      <c r="S2772" s="444"/>
      <c r="T2772" s="444"/>
      <c r="U2772" s="261">
        <f>ROUND(SUMIF('DV-Bewegungsdaten'!B:B,A2772,'DV-Bewegungsdaten'!D:D),3)</f>
        <v>0</v>
      </c>
      <c r="V2772" s="259">
        <f>ROUND(SUMIF('DV-Bewegungsdaten'!B:B,A2772,'DV-Bewegungsdaten'!E:E),5)</f>
        <v>0</v>
      </c>
      <c r="X2772" s="444"/>
      <c r="Y2772" s="444"/>
      <c r="AK2772" s="305"/>
    </row>
    <row r="2773" spans="1:37" ht="15" customHeight="1" x14ac:dyDescent="0.25">
      <c r="A2773" s="103" t="s">
        <v>3701</v>
      </c>
      <c r="B2773" s="101" t="s">
        <v>2068</v>
      </c>
      <c r="C2773" s="101" t="s">
        <v>3994</v>
      </c>
      <c r="D2773" s="101" t="s">
        <v>3465</v>
      </c>
      <c r="E2773" s="101" t="s">
        <v>3279</v>
      </c>
      <c r="F2773" s="102">
        <v>22.259999999999998</v>
      </c>
      <c r="G2773" s="102">
        <v>22.459999999999997</v>
      </c>
      <c r="H2773" s="102">
        <v>17.809999999999999</v>
      </c>
      <c r="I2773" s="102"/>
      <c r="J2773" s="445"/>
      <c r="K2773" s="258">
        <f>ROUND(SUMIF('VGT-Bewegungsdaten'!B:B,A2773,'VGT-Bewegungsdaten'!D:D),3)</f>
        <v>0</v>
      </c>
      <c r="L2773" s="259">
        <f>ROUND(SUMIF('VGT-Bewegungsdaten'!B:B,$A2773,'VGT-Bewegungsdaten'!E:E),5)</f>
        <v>0</v>
      </c>
      <c r="N2773" s="298" t="s">
        <v>4918</v>
      </c>
      <c r="O2773" s="298" t="s">
        <v>4925</v>
      </c>
      <c r="P2773" s="261">
        <f>ROUND(SUMIF('AV-Bewegungsdaten'!B:B,A2773,'AV-Bewegungsdaten'!D:D),3)</f>
        <v>0</v>
      </c>
      <c r="Q2773" s="259">
        <f>ROUND(SUMIF('AV-Bewegungsdaten'!B:B,$A2773,'AV-Bewegungsdaten'!E:E),5)</f>
        <v>0</v>
      </c>
      <c r="S2773" s="444"/>
      <c r="T2773" s="444"/>
      <c r="U2773" s="261">
        <f>ROUND(SUMIF('DV-Bewegungsdaten'!B:B,A2773,'DV-Bewegungsdaten'!D:D),3)</f>
        <v>0</v>
      </c>
      <c r="V2773" s="259">
        <f>ROUND(SUMIF('DV-Bewegungsdaten'!B:B,A2773,'DV-Bewegungsdaten'!E:E),5)</f>
        <v>0</v>
      </c>
      <c r="X2773" s="444"/>
      <c r="Y2773" s="444"/>
      <c r="AK2773" s="305"/>
    </row>
    <row r="2774" spans="1:37" ht="15" customHeight="1" x14ac:dyDescent="0.25">
      <c r="A2774" s="103" t="s">
        <v>4465</v>
      </c>
      <c r="B2774" s="101" t="s">
        <v>2068</v>
      </c>
      <c r="C2774" s="101" t="s">
        <v>3994</v>
      </c>
      <c r="D2774" s="101" t="s">
        <v>4227</v>
      </c>
      <c r="E2774" s="101" t="s">
        <v>4040</v>
      </c>
      <c r="F2774" s="102">
        <v>22.23</v>
      </c>
      <c r="G2774" s="102">
        <v>22.43</v>
      </c>
      <c r="H2774" s="102">
        <v>17.78</v>
      </c>
      <c r="I2774" s="102"/>
      <c r="J2774" s="445"/>
      <c r="K2774" s="258">
        <f>ROUND(SUMIF('VGT-Bewegungsdaten'!B:B,A2774,'VGT-Bewegungsdaten'!D:D),3)</f>
        <v>0</v>
      </c>
      <c r="L2774" s="259">
        <f>ROUND(SUMIF('VGT-Bewegungsdaten'!B:B,$A2774,'VGT-Bewegungsdaten'!E:E),5)</f>
        <v>0</v>
      </c>
      <c r="N2774" s="298" t="s">
        <v>4918</v>
      </c>
      <c r="O2774" s="298" t="s">
        <v>4925</v>
      </c>
      <c r="P2774" s="261">
        <f>ROUND(SUMIF('AV-Bewegungsdaten'!B:B,A2774,'AV-Bewegungsdaten'!D:D),3)</f>
        <v>0</v>
      </c>
      <c r="Q2774" s="259">
        <f>ROUND(SUMIF('AV-Bewegungsdaten'!B:B,$A2774,'AV-Bewegungsdaten'!E:E),5)</f>
        <v>0</v>
      </c>
      <c r="S2774" s="444"/>
      <c r="T2774" s="444"/>
      <c r="U2774" s="261">
        <f>ROUND(SUMIF('DV-Bewegungsdaten'!B:B,A2774,'DV-Bewegungsdaten'!D:D),3)</f>
        <v>0</v>
      </c>
      <c r="V2774" s="259">
        <f>ROUND(SUMIF('DV-Bewegungsdaten'!B:B,A2774,'DV-Bewegungsdaten'!E:E),5)</f>
        <v>0</v>
      </c>
      <c r="X2774" s="444"/>
      <c r="Y2774" s="444"/>
      <c r="AK2774" s="305"/>
    </row>
    <row r="2775" spans="1:37" ht="15" customHeight="1" x14ac:dyDescent="0.25">
      <c r="A2775" s="103" t="s">
        <v>2274</v>
      </c>
      <c r="B2775" s="101" t="s">
        <v>2068</v>
      </c>
      <c r="C2775" s="101" t="s">
        <v>3994</v>
      </c>
      <c r="D2775" s="101" t="s">
        <v>1853</v>
      </c>
      <c r="E2775" s="101" t="s">
        <v>2443</v>
      </c>
      <c r="F2775" s="102">
        <v>20.32</v>
      </c>
      <c r="G2775" s="102">
        <v>20.52</v>
      </c>
      <c r="H2775" s="102">
        <v>16.260000000000002</v>
      </c>
      <c r="I2775" s="102"/>
      <c r="J2775" s="445"/>
      <c r="K2775" s="258">
        <f>ROUND(SUMIF('VGT-Bewegungsdaten'!B:B,A2775,'VGT-Bewegungsdaten'!D:D),3)</f>
        <v>0</v>
      </c>
      <c r="L2775" s="259">
        <f>ROUND(SUMIF('VGT-Bewegungsdaten'!B:B,$A2775,'VGT-Bewegungsdaten'!E:E),5)</f>
        <v>0</v>
      </c>
      <c r="N2775" s="298" t="s">
        <v>4918</v>
      </c>
      <c r="O2775" s="298" t="s">
        <v>4925</v>
      </c>
      <c r="P2775" s="261">
        <f>ROUND(SUMIF('AV-Bewegungsdaten'!B:B,A2775,'AV-Bewegungsdaten'!D:D),3)</f>
        <v>0</v>
      </c>
      <c r="Q2775" s="259">
        <f>ROUND(SUMIF('AV-Bewegungsdaten'!B:B,$A2775,'AV-Bewegungsdaten'!E:E),5)</f>
        <v>0</v>
      </c>
      <c r="S2775" s="444"/>
      <c r="T2775" s="444"/>
      <c r="U2775" s="261">
        <f>ROUND(SUMIF('DV-Bewegungsdaten'!B:B,A2775,'DV-Bewegungsdaten'!D:D),3)</f>
        <v>0</v>
      </c>
      <c r="V2775" s="259">
        <f>ROUND(SUMIF('DV-Bewegungsdaten'!B:B,A2775,'DV-Bewegungsdaten'!E:E),5)</f>
        <v>0</v>
      </c>
      <c r="X2775" s="444"/>
      <c r="Y2775" s="444"/>
      <c r="AK2775" s="305"/>
    </row>
    <row r="2776" spans="1:37" ht="15" customHeight="1" x14ac:dyDescent="0.25">
      <c r="A2776" s="103" t="s">
        <v>2275</v>
      </c>
      <c r="B2776" s="101" t="s">
        <v>2068</v>
      </c>
      <c r="C2776" s="101" t="s">
        <v>3994</v>
      </c>
      <c r="D2776" s="101" t="s">
        <v>1855</v>
      </c>
      <c r="E2776" s="101" t="s">
        <v>2446</v>
      </c>
      <c r="F2776" s="102">
        <v>22.32</v>
      </c>
      <c r="G2776" s="102">
        <v>22.52</v>
      </c>
      <c r="H2776" s="102">
        <v>17.86</v>
      </c>
      <c r="I2776" s="102"/>
      <c r="J2776" s="445"/>
      <c r="K2776" s="258">
        <f>ROUND(SUMIF('VGT-Bewegungsdaten'!B:B,A2776,'VGT-Bewegungsdaten'!D:D),3)</f>
        <v>0</v>
      </c>
      <c r="L2776" s="259">
        <f>ROUND(SUMIF('VGT-Bewegungsdaten'!B:B,$A2776,'VGT-Bewegungsdaten'!E:E),5)</f>
        <v>0</v>
      </c>
      <c r="N2776" s="298" t="s">
        <v>4918</v>
      </c>
      <c r="O2776" s="298" t="s">
        <v>4925</v>
      </c>
      <c r="P2776" s="261">
        <f>ROUND(SUMIF('AV-Bewegungsdaten'!B:B,A2776,'AV-Bewegungsdaten'!D:D),3)</f>
        <v>0</v>
      </c>
      <c r="Q2776" s="259">
        <f>ROUND(SUMIF('AV-Bewegungsdaten'!B:B,$A2776,'AV-Bewegungsdaten'!E:E),5)</f>
        <v>0</v>
      </c>
      <c r="S2776" s="444"/>
      <c r="T2776" s="444"/>
      <c r="U2776" s="261">
        <f>ROUND(SUMIF('DV-Bewegungsdaten'!B:B,A2776,'DV-Bewegungsdaten'!D:D),3)</f>
        <v>0</v>
      </c>
      <c r="V2776" s="259">
        <f>ROUND(SUMIF('DV-Bewegungsdaten'!B:B,A2776,'DV-Bewegungsdaten'!E:E),5)</f>
        <v>0</v>
      </c>
      <c r="X2776" s="444"/>
      <c r="Y2776" s="444"/>
      <c r="AK2776" s="305"/>
    </row>
    <row r="2777" spans="1:37" ht="15" customHeight="1" x14ac:dyDescent="0.25">
      <c r="A2777" s="103" t="s">
        <v>1174</v>
      </c>
      <c r="B2777" s="101" t="s">
        <v>2068</v>
      </c>
      <c r="C2777" s="101" t="s">
        <v>3994</v>
      </c>
      <c r="D2777" s="101" t="s">
        <v>1857</v>
      </c>
      <c r="E2777" s="101" t="s">
        <v>1533</v>
      </c>
      <c r="F2777" s="102">
        <v>23.32</v>
      </c>
      <c r="G2777" s="102">
        <v>23.52</v>
      </c>
      <c r="H2777" s="102">
        <v>18.66</v>
      </c>
      <c r="I2777" s="102"/>
      <c r="J2777" s="445"/>
      <c r="K2777" s="258">
        <f>ROUND(SUMIF('VGT-Bewegungsdaten'!B:B,A2777,'VGT-Bewegungsdaten'!D:D),3)</f>
        <v>0</v>
      </c>
      <c r="L2777" s="259">
        <f>ROUND(SUMIF('VGT-Bewegungsdaten'!B:B,$A2777,'VGT-Bewegungsdaten'!E:E),5)</f>
        <v>0</v>
      </c>
      <c r="N2777" s="298" t="s">
        <v>4918</v>
      </c>
      <c r="O2777" s="298" t="s">
        <v>4925</v>
      </c>
      <c r="P2777" s="261">
        <f>ROUND(SUMIF('AV-Bewegungsdaten'!B:B,A2777,'AV-Bewegungsdaten'!D:D),3)</f>
        <v>0</v>
      </c>
      <c r="Q2777" s="259">
        <f>ROUND(SUMIF('AV-Bewegungsdaten'!B:B,$A2777,'AV-Bewegungsdaten'!E:E),5)</f>
        <v>0</v>
      </c>
      <c r="S2777" s="444"/>
      <c r="T2777" s="444"/>
      <c r="U2777" s="261">
        <f>ROUND(SUMIF('DV-Bewegungsdaten'!B:B,A2777,'DV-Bewegungsdaten'!D:D),3)</f>
        <v>0</v>
      </c>
      <c r="V2777" s="259">
        <f>ROUND(SUMIF('DV-Bewegungsdaten'!B:B,A2777,'DV-Bewegungsdaten'!E:E),5)</f>
        <v>0</v>
      </c>
      <c r="X2777" s="444"/>
      <c r="Y2777" s="444"/>
      <c r="AK2777" s="305"/>
    </row>
    <row r="2778" spans="1:37" ht="15" customHeight="1" x14ac:dyDescent="0.25">
      <c r="A2778" s="103" t="s">
        <v>1175</v>
      </c>
      <c r="B2778" s="101" t="s">
        <v>2068</v>
      </c>
      <c r="C2778" s="101" t="s">
        <v>3994</v>
      </c>
      <c r="D2778" s="101" t="s">
        <v>1859</v>
      </c>
      <c r="E2778" s="101" t="s">
        <v>1536</v>
      </c>
      <c r="F2778" s="102">
        <v>23.32</v>
      </c>
      <c r="G2778" s="102">
        <v>23.52</v>
      </c>
      <c r="H2778" s="102">
        <v>18.66</v>
      </c>
      <c r="I2778" s="102"/>
      <c r="J2778" s="445"/>
      <c r="K2778" s="258">
        <f>ROUND(SUMIF('VGT-Bewegungsdaten'!B:B,A2778,'VGT-Bewegungsdaten'!D:D),3)</f>
        <v>0</v>
      </c>
      <c r="L2778" s="259">
        <f>ROUND(SUMIF('VGT-Bewegungsdaten'!B:B,$A2778,'VGT-Bewegungsdaten'!E:E),5)</f>
        <v>0</v>
      </c>
      <c r="N2778" s="298" t="s">
        <v>4918</v>
      </c>
      <c r="O2778" s="298" t="s">
        <v>4925</v>
      </c>
      <c r="P2778" s="261">
        <f>ROUND(SUMIF('AV-Bewegungsdaten'!B:B,A2778,'AV-Bewegungsdaten'!D:D),3)</f>
        <v>0</v>
      </c>
      <c r="Q2778" s="259">
        <f>ROUND(SUMIF('AV-Bewegungsdaten'!B:B,$A2778,'AV-Bewegungsdaten'!E:E),5)</f>
        <v>0</v>
      </c>
      <c r="S2778" s="444"/>
      <c r="T2778" s="444"/>
      <c r="U2778" s="261">
        <f>ROUND(SUMIF('DV-Bewegungsdaten'!B:B,A2778,'DV-Bewegungsdaten'!D:D),3)</f>
        <v>0</v>
      </c>
      <c r="V2778" s="259">
        <f>ROUND(SUMIF('DV-Bewegungsdaten'!B:B,A2778,'DV-Bewegungsdaten'!E:E),5)</f>
        <v>0</v>
      </c>
      <c r="X2778" s="444"/>
      <c r="Y2778" s="444"/>
      <c r="AK2778" s="305"/>
    </row>
    <row r="2779" spans="1:37" ht="15" customHeight="1" x14ac:dyDescent="0.25">
      <c r="A2779" s="103" t="s">
        <v>2959</v>
      </c>
      <c r="B2779" s="101" t="s">
        <v>2068</v>
      </c>
      <c r="C2779" s="101" t="s">
        <v>3994</v>
      </c>
      <c r="D2779" s="101" t="s">
        <v>2724</v>
      </c>
      <c r="E2779" s="101" t="s">
        <v>2536</v>
      </c>
      <c r="F2779" s="102">
        <v>23.29</v>
      </c>
      <c r="G2779" s="102">
        <v>23.49</v>
      </c>
      <c r="H2779" s="102">
        <v>18.63</v>
      </c>
      <c r="I2779" s="102"/>
      <c r="J2779" s="445"/>
      <c r="K2779" s="258">
        <f>ROUND(SUMIF('VGT-Bewegungsdaten'!B:B,A2779,'VGT-Bewegungsdaten'!D:D),3)</f>
        <v>0</v>
      </c>
      <c r="L2779" s="259">
        <f>ROUND(SUMIF('VGT-Bewegungsdaten'!B:B,$A2779,'VGT-Bewegungsdaten'!E:E),5)</f>
        <v>0</v>
      </c>
      <c r="N2779" s="298" t="s">
        <v>4918</v>
      </c>
      <c r="O2779" s="298" t="s">
        <v>4925</v>
      </c>
      <c r="P2779" s="261">
        <f>ROUND(SUMIF('AV-Bewegungsdaten'!B:B,A2779,'AV-Bewegungsdaten'!D:D),3)</f>
        <v>0</v>
      </c>
      <c r="Q2779" s="259">
        <f>ROUND(SUMIF('AV-Bewegungsdaten'!B:B,$A2779,'AV-Bewegungsdaten'!E:E),5)</f>
        <v>0</v>
      </c>
      <c r="S2779" s="444"/>
      <c r="T2779" s="444"/>
      <c r="U2779" s="261">
        <f>ROUND(SUMIF('DV-Bewegungsdaten'!B:B,A2779,'DV-Bewegungsdaten'!D:D),3)</f>
        <v>0</v>
      </c>
      <c r="V2779" s="259">
        <f>ROUND(SUMIF('DV-Bewegungsdaten'!B:B,A2779,'DV-Bewegungsdaten'!E:E),5)</f>
        <v>0</v>
      </c>
      <c r="X2779" s="444"/>
      <c r="Y2779" s="444"/>
      <c r="AK2779" s="305"/>
    </row>
    <row r="2780" spans="1:37" ht="15" customHeight="1" x14ac:dyDescent="0.25">
      <c r="A2780" s="103" t="s">
        <v>3702</v>
      </c>
      <c r="B2780" s="101" t="s">
        <v>2068</v>
      </c>
      <c r="C2780" s="101" t="s">
        <v>3994</v>
      </c>
      <c r="D2780" s="101" t="s">
        <v>3467</v>
      </c>
      <c r="E2780" s="101" t="s">
        <v>3279</v>
      </c>
      <c r="F2780" s="102">
        <v>23.259999999999998</v>
      </c>
      <c r="G2780" s="102">
        <v>23.459999999999997</v>
      </c>
      <c r="H2780" s="102">
        <v>18.61</v>
      </c>
      <c r="I2780" s="102"/>
      <c r="J2780" s="445"/>
      <c r="K2780" s="258">
        <f>ROUND(SUMIF('VGT-Bewegungsdaten'!B:B,A2780,'VGT-Bewegungsdaten'!D:D),3)</f>
        <v>0</v>
      </c>
      <c r="L2780" s="259">
        <f>ROUND(SUMIF('VGT-Bewegungsdaten'!B:B,$A2780,'VGT-Bewegungsdaten'!E:E),5)</f>
        <v>0</v>
      </c>
      <c r="N2780" s="298" t="s">
        <v>4918</v>
      </c>
      <c r="O2780" s="298" t="s">
        <v>4925</v>
      </c>
      <c r="P2780" s="261">
        <f>ROUND(SUMIF('AV-Bewegungsdaten'!B:B,A2780,'AV-Bewegungsdaten'!D:D),3)</f>
        <v>0</v>
      </c>
      <c r="Q2780" s="259">
        <f>ROUND(SUMIF('AV-Bewegungsdaten'!B:B,$A2780,'AV-Bewegungsdaten'!E:E),5)</f>
        <v>0</v>
      </c>
      <c r="S2780" s="444"/>
      <c r="T2780" s="444"/>
      <c r="U2780" s="261">
        <f>ROUND(SUMIF('DV-Bewegungsdaten'!B:B,A2780,'DV-Bewegungsdaten'!D:D),3)</f>
        <v>0</v>
      </c>
      <c r="V2780" s="259">
        <f>ROUND(SUMIF('DV-Bewegungsdaten'!B:B,A2780,'DV-Bewegungsdaten'!E:E),5)</f>
        <v>0</v>
      </c>
      <c r="X2780" s="444"/>
      <c r="Y2780" s="444"/>
      <c r="AK2780" s="305"/>
    </row>
    <row r="2781" spans="1:37" ht="15" customHeight="1" x14ac:dyDescent="0.25">
      <c r="A2781" s="103" t="s">
        <v>4466</v>
      </c>
      <c r="B2781" s="101" t="s">
        <v>2068</v>
      </c>
      <c r="C2781" s="101" t="s">
        <v>3994</v>
      </c>
      <c r="D2781" s="101" t="s">
        <v>4229</v>
      </c>
      <c r="E2781" s="101" t="s">
        <v>4040</v>
      </c>
      <c r="F2781" s="102">
        <v>23.23</v>
      </c>
      <c r="G2781" s="102">
        <v>23.43</v>
      </c>
      <c r="H2781" s="102">
        <v>18.579999999999998</v>
      </c>
      <c r="I2781" s="102"/>
      <c r="J2781" s="445"/>
      <c r="K2781" s="258">
        <f>ROUND(SUMIF('VGT-Bewegungsdaten'!B:B,A2781,'VGT-Bewegungsdaten'!D:D),3)</f>
        <v>0</v>
      </c>
      <c r="L2781" s="259">
        <f>ROUND(SUMIF('VGT-Bewegungsdaten'!B:B,$A2781,'VGT-Bewegungsdaten'!E:E),5)</f>
        <v>0</v>
      </c>
      <c r="N2781" s="298" t="s">
        <v>4918</v>
      </c>
      <c r="O2781" s="298" t="s">
        <v>4925</v>
      </c>
      <c r="P2781" s="261">
        <f>ROUND(SUMIF('AV-Bewegungsdaten'!B:B,A2781,'AV-Bewegungsdaten'!D:D),3)</f>
        <v>0</v>
      </c>
      <c r="Q2781" s="259">
        <f>ROUND(SUMIF('AV-Bewegungsdaten'!B:B,$A2781,'AV-Bewegungsdaten'!E:E),5)</f>
        <v>0</v>
      </c>
      <c r="S2781" s="444"/>
      <c r="T2781" s="444"/>
      <c r="U2781" s="261">
        <f>ROUND(SUMIF('DV-Bewegungsdaten'!B:B,A2781,'DV-Bewegungsdaten'!D:D),3)</f>
        <v>0</v>
      </c>
      <c r="V2781" s="259">
        <f>ROUND(SUMIF('DV-Bewegungsdaten'!B:B,A2781,'DV-Bewegungsdaten'!E:E),5)</f>
        <v>0</v>
      </c>
      <c r="X2781" s="444"/>
      <c r="Y2781" s="444"/>
      <c r="AK2781" s="305"/>
    </row>
    <row r="2782" spans="1:37" ht="15" customHeight="1" x14ac:dyDescent="0.25">
      <c r="A2782" s="103" t="s">
        <v>1176</v>
      </c>
      <c r="B2782" s="101" t="s">
        <v>2068</v>
      </c>
      <c r="C2782" s="101" t="s">
        <v>3994</v>
      </c>
      <c r="D2782" s="101" t="s">
        <v>1861</v>
      </c>
      <c r="E2782" s="101" t="s">
        <v>2443</v>
      </c>
      <c r="F2782" s="102">
        <v>20.32</v>
      </c>
      <c r="G2782" s="102">
        <v>20.52</v>
      </c>
      <c r="H2782" s="102">
        <v>16.260000000000002</v>
      </c>
      <c r="I2782" s="102"/>
      <c r="J2782" s="445"/>
      <c r="K2782" s="258">
        <f>ROUND(SUMIF('VGT-Bewegungsdaten'!B:B,A2782,'VGT-Bewegungsdaten'!D:D),3)</f>
        <v>0</v>
      </c>
      <c r="L2782" s="259">
        <f>ROUND(SUMIF('VGT-Bewegungsdaten'!B:B,$A2782,'VGT-Bewegungsdaten'!E:E),5)</f>
        <v>0</v>
      </c>
      <c r="N2782" s="298" t="s">
        <v>4918</v>
      </c>
      <c r="O2782" s="298" t="s">
        <v>4925</v>
      </c>
      <c r="P2782" s="261">
        <f>ROUND(SUMIF('AV-Bewegungsdaten'!B:B,A2782,'AV-Bewegungsdaten'!D:D),3)</f>
        <v>0</v>
      </c>
      <c r="Q2782" s="259">
        <f>ROUND(SUMIF('AV-Bewegungsdaten'!B:B,$A2782,'AV-Bewegungsdaten'!E:E),5)</f>
        <v>0</v>
      </c>
      <c r="S2782" s="444"/>
      <c r="T2782" s="444"/>
      <c r="U2782" s="261">
        <f>ROUND(SUMIF('DV-Bewegungsdaten'!B:B,A2782,'DV-Bewegungsdaten'!D:D),3)</f>
        <v>0</v>
      </c>
      <c r="V2782" s="259">
        <f>ROUND(SUMIF('DV-Bewegungsdaten'!B:B,A2782,'DV-Bewegungsdaten'!E:E),5)</f>
        <v>0</v>
      </c>
      <c r="X2782" s="444"/>
      <c r="Y2782" s="444"/>
      <c r="AK2782" s="305"/>
    </row>
    <row r="2783" spans="1:37" ht="15" customHeight="1" x14ac:dyDescent="0.25">
      <c r="A2783" s="103" t="s">
        <v>1177</v>
      </c>
      <c r="B2783" s="101" t="s">
        <v>2068</v>
      </c>
      <c r="C2783" s="101" t="s">
        <v>3994</v>
      </c>
      <c r="D2783" s="101" t="s">
        <v>1863</v>
      </c>
      <c r="E2783" s="101" t="s">
        <v>2446</v>
      </c>
      <c r="F2783" s="102">
        <v>22.32</v>
      </c>
      <c r="G2783" s="102">
        <v>22.52</v>
      </c>
      <c r="H2783" s="102">
        <v>17.86</v>
      </c>
      <c r="I2783" s="102"/>
      <c r="J2783" s="445"/>
      <c r="K2783" s="258">
        <f>ROUND(SUMIF('VGT-Bewegungsdaten'!B:B,A2783,'VGT-Bewegungsdaten'!D:D),3)</f>
        <v>0</v>
      </c>
      <c r="L2783" s="259">
        <f>ROUND(SUMIF('VGT-Bewegungsdaten'!B:B,$A2783,'VGT-Bewegungsdaten'!E:E),5)</f>
        <v>0</v>
      </c>
      <c r="N2783" s="298" t="s">
        <v>4918</v>
      </c>
      <c r="O2783" s="298" t="s">
        <v>4925</v>
      </c>
      <c r="P2783" s="261">
        <f>ROUND(SUMIF('AV-Bewegungsdaten'!B:B,A2783,'AV-Bewegungsdaten'!D:D),3)</f>
        <v>0</v>
      </c>
      <c r="Q2783" s="259">
        <f>ROUND(SUMIF('AV-Bewegungsdaten'!B:B,$A2783,'AV-Bewegungsdaten'!E:E),5)</f>
        <v>0</v>
      </c>
      <c r="S2783" s="444"/>
      <c r="T2783" s="444"/>
      <c r="U2783" s="261">
        <f>ROUND(SUMIF('DV-Bewegungsdaten'!B:B,A2783,'DV-Bewegungsdaten'!D:D),3)</f>
        <v>0</v>
      </c>
      <c r="V2783" s="259">
        <f>ROUND(SUMIF('DV-Bewegungsdaten'!B:B,A2783,'DV-Bewegungsdaten'!E:E),5)</f>
        <v>0</v>
      </c>
      <c r="X2783" s="444"/>
      <c r="Y2783" s="444"/>
      <c r="AK2783" s="305"/>
    </row>
    <row r="2784" spans="1:37" ht="15" customHeight="1" x14ac:dyDescent="0.25">
      <c r="A2784" s="103" t="s">
        <v>1178</v>
      </c>
      <c r="B2784" s="101" t="s">
        <v>2068</v>
      </c>
      <c r="C2784" s="101" t="s">
        <v>3994</v>
      </c>
      <c r="D2784" s="101" t="s">
        <v>1865</v>
      </c>
      <c r="E2784" s="101" t="s">
        <v>1533</v>
      </c>
      <c r="F2784" s="102">
        <v>23.32</v>
      </c>
      <c r="G2784" s="102">
        <v>23.52</v>
      </c>
      <c r="H2784" s="102">
        <v>18.66</v>
      </c>
      <c r="I2784" s="102"/>
      <c r="J2784" s="445"/>
      <c r="K2784" s="258">
        <f>ROUND(SUMIF('VGT-Bewegungsdaten'!B:B,A2784,'VGT-Bewegungsdaten'!D:D),3)</f>
        <v>0</v>
      </c>
      <c r="L2784" s="259">
        <f>ROUND(SUMIF('VGT-Bewegungsdaten'!B:B,$A2784,'VGT-Bewegungsdaten'!E:E),5)</f>
        <v>0</v>
      </c>
      <c r="N2784" s="298" t="s">
        <v>4918</v>
      </c>
      <c r="O2784" s="298" t="s">
        <v>4925</v>
      </c>
      <c r="P2784" s="261">
        <f>ROUND(SUMIF('AV-Bewegungsdaten'!B:B,A2784,'AV-Bewegungsdaten'!D:D),3)</f>
        <v>0</v>
      </c>
      <c r="Q2784" s="259">
        <f>ROUND(SUMIF('AV-Bewegungsdaten'!B:B,$A2784,'AV-Bewegungsdaten'!E:E),5)</f>
        <v>0</v>
      </c>
      <c r="S2784" s="444"/>
      <c r="T2784" s="444"/>
      <c r="U2784" s="261">
        <f>ROUND(SUMIF('DV-Bewegungsdaten'!B:B,A2784,'DV-Bewegungsdaten'!D:D),3)</f>
        <v>0</v>
      </c>
      <c r="V2784" s="259">
        <f>ROUND(SUMIF('DV-Bewegungsdaten'!B:B,A2784,'DV-Bewegungsdaten'!E:E),5)</f>
        <v>0</v>
      </c>
      <c r="X2784" s="444"/>
      <c r="Y2784" s="444"/>
      <c r="AK2784" s="305"/>
    </row>
    <row r="2785" spans="1:37" ht="15" customHeight="1" x14ac:dyDescent="0.25">
      <c r="A2785" s="103" t="s">
        <v>1179</v>
      </c>
      <c r="B2785" s="101" t="s">
        <v>2068</v>
      </c>
      <c r="C2785" s="101" t="s">
        <v>3994</v>
      </c>
      <c r="D2785" s="101" t="s">
        <v>1867</v>
      </c>
      <c r="E2785" s="101" t="s">
        <v>1536</v>
      </c>
      <c r="F2785" s="102">
        <v>23.32</v>
      </c>
      <c r="G2785" s="102">
        <v>23.52</v>
      </c>
      <c r="H2785" s="102">
        <v>18.66</v>
      </c>
      <c r="I2785" s="102"/>
      <c r="J2785" s="445"/>
      <c r="K2785" s="258">
        <f>ROUND(SUMIF('VGT-Bewegungsdaten'!B:B,A2785,'VGT-Bewegungsdaten'!D:D),3)</f>
        <v>0</v>
      </c>
      <c r="L2785" s="259">
        <f>ROUND(SUMIF('VGT-Bewegungsdaten'!B:B,$A2785,'VGT-Bewegungsdaten'!E:E),5)</f>
        <v>0</v>
      </c>
      <c r="N2785" s="298" t="s">
        <v>4918</v>
      </c>
      <c r="O2785" s="298" t="s">
        <v>4925</v>
      </c>
      <c r="P2785" s="261">
        <f>ROUND(SUMIF('AV-Bewegungsdaten'!B:B,A2785,'AV-Bewegungsdaten'!D:D),3)</f>
        <v>0</v>
      </c>
      <c r="Q2785" s="259">
        <f>ROUND(SUMIF('AV-Bewegungsdaten'!B:B,$A2785,'AV-Bewegungsdaten'!E:E),5)</f>
        <v>0</v>
      </c>
      <c r="S2785" s="444"/>
      <c r="T2785" s="444"/>
      <c r="U2785" s="261">
        <f>ROUND(SUMIF('DV-Bewegungsdaten'!B:B,A2785,'DV-Bewegungsdaten'!D:D),3)</f>
        <v>0</v>
      </c>
      <c r="V2785" s="259">
        <f>ROUND(SUMIF('DV-Bewegungsdaten'!B:B,A2785,'DV-Bewegungsdaten'!E:E),5)</f>
        <v>0</v>
      </c>
      <c r="X2785" s="444"/>
      <c r="Y2785" s="444"/>
      <c r="AK2785" s="305"/>
    </row>
    <row r="2786" spans="1:37" ht="15" customHeight="1" x14ac:dyDescent="0.25">
      <c r="A2786" s="103" t="s">
        <v>2960</v>
      </c>
      <c r="B2786" s="101" t="s">
        <v>2068</v>
      </c>
      <c r="C2786" s="101" t="s">
        <v>3994</v>
      </c>
      <c r="D2786" s="101" t="s">
        <v>2726</v>
      </c>
      <c r="E2786" s="101" t="s">
        <v>2536</v>
      </c>
      <c r="F2786" s="102">
        <v>23.29</v>
      </c>
      <c r="G2786" s="102">
        <v>23.49</v>
      </c>
      <c r="H2786" s="102">
        <v>18.63</v>
      </c>
      <c r="I2786" s="102"/>
      <c r="J2786" s="445"/>
      <c r="K2786" s="258">
        <f>ROUND(SUMIF('VGT-Bewegungsdaten'!B:B,A2786,'VGT-Bewegungsdaten'!D:D),3)</f>
        <v>0</v>
      </c>
      <c r="L2786" s="259">
        <f>ROUND(SUMIF('VGT-Bewegungsdaten'!B:B,$A2786,'VGT-Bewegungsdaten'!E:E),5)</f>
        <v>0</v>
      </c>
      <c r="N2786" s="298" t="s">
        <v>4918</v>
      </c>
      <c r="O2786" s="298" t="s">
        <v>4925</v>
      </c>
      <c r="P2786" s="261">
        <f>ROUND(SUMIF('AV-Bewegungsdaten'!B:B,A2786,'AV-Bewegungsdaten'!D:D),3)</f>
        <v>0</v>
      </c>
      <c r="Q2786" s="259">
        <f>ROUND(SUMIF('AV-Bewegungsdaten'!B:B,$A2786,'AV-Bewegungsdaten'!E:E),5)</f>
        <v>0</v>
      </c>
      <c r="S2786" s="444"/>
      <c r="T2786" s="444"/>
      <c r="U2786" s="261">
        <f>ROUND(SUMIF('DV-Bewegungsdaten'!B:B,A2786,'DV-Bewegungsdaten'!D:D),3)</f>
        <v>0</v>
      </c>
      <c r="V2786" s="259">
        <f>ROUND(SUMIF('DV-Bewegungsdaten'!B:B,A2786,'DV-Bewegungsdaten'!E:E),5)</f>
        <v>0</v>
      </c>
      <c r="X2786" s="444"/>
      <c r="Y2786" s="444"/>
      <c r="AK2786" s="305"/>
    </row>
    <row r="2787" spans="1:37" ht="15" customHeight="1" x14ac:dyDescent="0.25">
      <c r="A2787" s="103" t="s">
        <v>3703</v>
      </c>
      <c r="B2787" s="101" t="s">
        <v>2068</v>
      </c>
      <c r="C2787" s="101" t="s">
        <v>3994</v>
      </c>
      <c r="D2787" s="101" t="s">
        <v>3469</v>
      </c>
      <c r="E2787" s="101" t="s">
        <v>3279</v>
      </c>
      <c r="F2787" s="102">
        <v>23.259999999999998</v>
      </c>
      <c r="G2787" s="102">
        <v>23.459999999999997</v>
      </c>
      <c r="H2787" s="102">
        <v>18.61</v>
      </c>
      <c r="I2787" s="102"/>
      <c r="J2787" s="445"/>
      <c r="K2787" s="258">
        <f>ROUND(SUMIF('VGT-Bewegungsdaten'!B:B,A2787,'VGT-Bewegungsdaten'!D:D),3)</f>
        <v>0</v>
      </c>
      <c r="L2787" s="259">
        <f>ROUND(SUMIF('VGT-Bewegungsdaten'!B:B,$A2787,'VGT-Bewegungsdaten'!E:E),5)</f>
        <v>0</v>
      </c>
      <c r="N2787" s="298" t="s">
        <v>4918</v>
      </c>
      <c r="O2787" s="298" t="s">
        <v>4925</v>
      </c>
      <c r="P2787" s="261">
        <f>ROUND(SUMIF('AV-Bewegungsdaten'!B:B,A2787,'AV-Bewegungsdaten'!D:D),3)</f>
        <v>0</v>
      </c>
      <c r="Q2787" s="259">
        <f>ROUND(SUMIF('AV-Bewegungsdaten'!B:B,$A2787,'AV-Bewegungsdaten'!E:E),5)</f>
        <v>0</v>
      </c>
      <c r="S2787" s="444"/>
      <c r="T2787" s="444"/>
      <c r="U2787" s="261">
        <f>ROUND(SUMIF('DV-Bewegungsdaten'!B:B,A2787,'DV-Bewegungsdaten'!D:D),3)</f>
        <v>0</v>
      </c>
      <c r="V2787" s="259">
        <f>ROUND(SUMIF('DV-Bewegungsdaten'!B:B,A2787,'DV-Bewegungsdaten'!E:E),5)</f>
        <v>0</v>
      </c>
      <c r="X2787" s="444"/>
      <c r="Y2787" s="444"/>
      <c r="AK2787" s="305"/>
    </row>
    <row r="2788" spans="1:37" ht="15" customHeight="1" x14ac:dyDescent="0.25">
      <c r="A2788" s="103" t="s">
        <v>4467</v>
      </c>
      <c r="B2788" s="101" t="s">
        <v>2068</v>
      </c>
      <c r="C2788" s="101" t="s">
        <v>3994</v>
      </c>
      <c r="D2788" s="101" t="s">
        <v>4231</v>
      </c>
      <c r="E2788" s="101" t="s">
        <v>4040</v>
      </c>
      <c r="F2788" s="102">
        <v>23.23</v>
      </c>
      <c r="G2788" s="102">
        <v>23.43</v>
      </c>
      <c r="H2788" s="102">
        <v>18.579999999999998</v>
      </c>
      <c r="I2788" s="102"/>
      <c r="J2788" s="445"/>
      <c r="K2788" s="258">
        <f>ROUND(SUMIF('VGT-Bewegungsdaten'!B:B,A2788,'VGT-Bewegungsdaten'!D:D),3)</f>
        <v>0</v>
      </c>
      <c r="L2788" s="259">
        <f>ROUND(SUMIF('VGT-Bewegungsdaten'!B:B,$A2788,'VGT-Bewegungsdaten'!E:E),5)</f>
        <v>0</v>
      </c>
      <c r="N2788" s="298" t="s">
        <v>4918</v>
      </c>
      <c r="O2788" s="298" t="s">
        <v>4925</v>
      </c>
      <c r="P2788" s="261">
        <f>ROUND(SUMIF('AV-Bewegungsdaten'!B:B,A2788,'AV-Bewegungsdaten'!D:D),3)</f>
        <v>0</v>
      </c>
      <c r="Q2788" s="259">
        <f>ROUND(SUMIF('AV-Bewegungsdaten'!B:B,$A2788,'AV-Bewegungsdaten'!E:E),5)</f>
        <v>0</v>
      </c>
      <c r="S2788" s="444"/>
      <c r="T2788" s="444"/>
      <c r="U2788" s="261">
        <f>ROUND(SUMIF('DV-Bewegungsdaten'!B:B,A2788,'DV-Bewegungsdaten'!D:D),3)</f>
        <v>0</v>
      </c>
      <c r="V2788" s="259">
        <f>ROUND(SUMIF('DV-Bewegungsdaten'!B:B,A2788,'DV-Bewegungsdaten'!E:E),5)</f>
        <v>0</v>
      </c>
      <c r="X2788" s="444"/>
      <c r="Y2788" s="444"/>
      <c r="AK2788" s="305"/>
    </row>
    <row r="2789" spans="1:37" ht="15" customHeight="1" x14ac:dyDescent="0.25">
      <c r="A2789" s="103" t="s">
        <v>1180</v>
      </c>
      <c r="B2789" s="101" t="s">
        <v>2068</v>
      </c>
      <c r="C2789" s="101" t="s">
        <v>3994</v>
      </c>
      <c r="D2789" s="101" t="s">
        <v>1869</v>
      </c>
      <c r="E2789" s="101" t="s">
        <v>2443</v>
      </c>
      <c r="F2789" s="102">
        <v>21.32</v>
      </c>
      <c r="G2789" s="102">
        <v>21.52</v>
      </c>
      <c r="H2789" s="102">
        <v>17.059999999999999</v>
      </c>
      <c r="I2789" s="102"/>
      <c r="J2789" s="445"/>
      <c r="K2789" s="258">
        <f>ROUND(SUMIF('VGT-Bewegungsdaten'!B:B,A2789,'VGT-Bewegungsdaten'!D:D),3)</f>
        <v>0</v>
      </c>
      <c r="L2789" s="259">
        <f>ROUND(SUMIF('VGT-Bewegungsdaten'!B:B,$A2789,'VGT-Bewegungsdaten'!E:E),5)</f>
        <v>0</v>
      </c>
      <c r="N2789" s="298" t="s">
        <v>4918</v>
      </c>
      <c r="O2789" s="298" t="s">
        <v>4925</v>
      </c>
      <c r="P2789" s="261">
        <f>ROUND(SUMIF('AV-Bewegungsdaten'!B:B,A2789,'AV-Bewegungsdaten'!D:D),3)</f>
        <v>0</v>
      </c>
      <c r="Q2789" s="259">
        <f>ROUND(SUMIF('AV-Bewegungsdaten'!B:B,$A2789,'AV-Bewegungsdaten'!E:E),5)</f>
        <v>0</v>
      </c>
      <c r="S2789" s="444"/>
      <c r="T2789" s="444"/>
      <c r="U2789" s="261">
        <f>ROUND(SUMIF('DV-Bewegungsdaten'!B:B,A2789,'DV-Bewegungsdaten'!D:D),3)</f>
        <v>0</v>
      </c>
      <c r="V2789" s="259">
        <f>ROUND(SUMIF('DV-Bewegungsdaten'!B:B,A2789,'DV-Bewegungsdaten'!E:E),5)</f>
        <v>0</v>
      </c>
      <c r="X2789" s="444"/>
      <c r="Y2789" s="444"/>
      <c r="AK2789" s="305"/>
    </row>
    <row r="2790" spans="1:37" ht="15" customHeight="1" x14ac:dyDescent="0.25">
      <c r="A2790" s="103" t="s">
        <v>1181</v>
      </c>
      <c r="B2790" s="101" t="s">
        <v>2068</v>
      </c>
      <c r="C2790" s="101" t="s">
        <v>3994</v>
      </c>
      <c r="D2790" s="101" t="s">
        <v>1871</v>
      </c>
      <c r="E2790" s="101" t="s">
        <v>2446</v>
      </c>
      <c r="F2790" s="102">
        <v>23.32</v>
      </c>
      <c r="G2790" s="102">
        <v>23.52</v>
      </c>
      <c r="H2790" s="102">
        <v>18.66</v>
      </c>
      <c r="I2790" s="102"/>
      <c r="J2790" s="445"/>
      <c r="K2790" s="258">
        <f>ROUND(SUMIF('VGT-Bewegungsdaten'!B:B,A2790,'VGT-Bewegungsdaten'!D:D),3)</f>
        <v>0</v>
      </c>
      <c r="L2790" s="259">
        <f>ROUND(SUMIF('VGT-Bewegungsdaten'!B:B,$A2790,'VGT-Bewegungsdaten'!E:E),5)</f>
        <v>0</v>
      </c>
      <c r="N2790" s="298" t="s">
        <v>4918</v>
      </c>
      <c r="O2790" s="298" t="s">
        <v>4925</v>
      </c>
      <c r="P2790" s="261">
        <f>ROUND(SUMIF('AV-Bewegungsdaten'!B:B,A2790,'AV-Bewegungsdaten'!D:D),3)</f>
        <v>0</v>
      </c>
      <c r="Q2790" s="259">
        <f>ROUND(SUMIF('AV-Bewegungsdaten'!B:B,$A2790,'AV-Bewegungsdaten'!E:E),5)</f>
        <v>0</v>
      </c>
      <c r="S2790" s="444"/>
      <c r="T2790" s="444"/>
      <c r="U2790" s="261">
        <f>ROUND(SUMIF('DV-Bewegungsdaten'!B:B,A2790,'DV-Bewegungsdaten'!D:D),3)</f>
        <v>0</v>
      </c>
      <c r="V2790" s="259">
        <f>ROUND(SUMIF('DV-Bewegungsdaten'!B:B,A2790,'DV-Bewegungsdaten'!E:E),5)</f>
        <v>0</v>
      </c>
      <c r="X2790" s="444"/>
      <c r="Y2790" s="444"/>
      <c r="AK2790" s="305"/>
    </row>
    <row r="2791" spans="1:37" ht="15" customHeight="1" x14ac:dyDescent="0.25">
      <c r="A2791" s="103" t="s">
        <v>1182</v>
      </c>
      <c r="B2791" s="101" t="s">
        <v>2068</v>
      </c>
      <c r="C2791" s="101" t="s">
        <v>3994</v>
      </c>
      <c r="D2791" s="101" t="s">
        <v>1873</v>
      </c>
      <c r="E2791" s="101" t="s">
        <v>1533</v>
      </c>
      <c r="F2791" s="102">
        <v>24.32</v>
      </c>
      <c r="G2791" s="102">
        <v>24.52</v>
      </c>
      <c r="H2791" s="102">
        <v>19.46</v>
      </c>
      <c r="I2791" s="102"/>
      <c r="J2791" s="445"/>
      <c r="K2791" s="258">
        <f>ROUND(SUMIF('VGT-Bewegungsdaten'!B:B,A2791,'VGT-Bewegungsdaten'!D:D),3)</f>
        <v>0</v>
      </c>
      <c r="L2791" s="259">
        <f>ROUND(SUMIF('VGT-Bewegungsdaten'!B:B,$A2791,'VGT-Bewegungsdaten'!E:E),5)</f>
        <v>0</v>
      </c>
      <c r="N2791" s="298" t="s">
        <v>4918</v>
      </c>
      <c r="O2791" s="298" t="s">
        <v>4925</v>
      </c>
      <c r="P2791" s="261">
        <f>ROUND(SUMIF('AV-Bewegungsdaten'!B:B,A2791,'AV-Bewegungsdaten'!D:D),3)</f>
        <v>0</v>
      </c>
      <c r="Q2791" s="259">
        <f>ROUND(SUMIF('AV-Bewegungsdaten'!B:B,$A2791,'AV-Bewegungsdaten'!E:E),5)</f>
        <v>0</v>
      </c>
      <c r="S2791" s="444"/>
      <c r="T2791" s="444"/>
      <c r="U2791" s="261">
        <f>ROUND(SUMIF('DV-Bewegungsdaten'!B:B,A2791,'DV-Bewegungsdaten'!D:D),3)</f>
        <v>0</v>
      </c>
      <c r="V2791" s="259">
        <f>ROUND(SUMIF('DV-Bewegungsdaten'!B:B,A2791,'DV-Bewegungsdaten'!E:E),5)</f>
        <v>0</v>
      </c>
      <c r="X2791" s="444"/>
      <c r="Y2791" s="444"/>
      <c r="AK2791" s="305"/>
    </row>
    <row r="2792" spans="1:37" ht="15" customHeight="1" x14ac:dyDescent="0.25">
      <c r="A2792" s="103" t="s">
        <v>1183</v>
      </c>
      <c r="B2792" s="101" t="s">
        <v>2068</v>
      </c>
      <c r="C2792" s="101" t="s">
        <v>3994</v>
      </c>
      <c r="D2792" s="101" t="s">
        <v>542</v>
      </c>
      <c r="E2792" s="101" t="s">
        <v>1536</v>
      </c>
      <c r="F2792" s="102">
        <v>24.32</v>
      </c>
      <c r="G2792" s="102">
        <v>24.52</v>
      </c>
      <c r="H2792" s="102">
        <v>19.46</v>
      </c>
      <c r="I2792" s="102"/>
      <c r="J2792" s="445"/>
      <c r="K2792" s="258">
        <f>ROUND(SUMIF('VGT-Bewegungsdaten'!B:B,A2792,'VGT-Bewegungsdaten'!D:D),3)</f>
        <v>0</v>
      </c>
      <c r="L2792" s="259">
        <f>ROUND(SUMIF('VGT-Bewegungsdaten'!B:B,$A2792,'VGT-Bewegungsdaten'!E:E),5)</f>
        <v>0</v>
      </c>
      <c r="N2792" s="298" t="s">
        <v>4918</v>
      </c>
      <c r="O2792" s="298" t="s">
        <v>4925</v>
      </c>
      <c r="P2792" s="261">
        <f>ROUND(SUMIF('AV-Bewegungsdaten'!B:B,A2792,'AV-Bewegungsdaten'!D:D),3)</f>
        <v>0</v>
      </c>
      <c r="Q2792" s="259">
        <f>ROUND(SUMIF('AV-Bewegungsdaten'!B:B,$A2792,'AV-Bewegungsdaten'!E:E),5)</f>
        <v>0</v>
      </c>
      <c r="S2792" s="444"/>
      <c r="T2792" s="444"/>
      <c r="U2792" s="261">
        <f>ROUND(SUMIF('DV-Bewegungsdaten'!B:B,A2792,'DV-Bewegungsdaten'!D:D),3)</f>
        <v>0</v>
      </c>
      <c r="V2792" s="259">
        <f>ROUND(SUMIF('DV-Bewegungsdaten'!B:B,A2792,'DV-Bewegungsdaten'!E:E),5)</f>
        <v>0</v>
      </c>
      <c r="X2792" s="444"/>
      <c r="Y2792" s="444"/>
      <c r="AK2792" s="305"/>
    </row>
    <row r="2793" spans="1:37" ht="15" customHeight="1" x14ac:dyDescent="0.25">
      <c r="A2793" s="103" t="s">
        <v>2961</v>
      </c>
      <c r="B2793" s="101" t="s">
        <v>2068</v>
      </c>
      <c r="C2793" s="101" t="s">
        <v>3994</v>
      </c>
      <c r="D2793" s="101" t="s">
        <v>2728</v>
      </c>
      <c r="E2793" s="101" t="s">
        <v>2536</v>
      </c>
      <c r="F2793" s="102">
        <v>24.29</v>
      </c>
      <c r="G2793" s="102">
        <v>24.49</v>
      </c>
      <c r="H2793" s="102">
        <v>19.43</v>
      </c>
      <c r="I2793" s="102"/>
      <c r="J2793" s="445"/>
      <c r="K2793" s="258">
        <f>ROUND(SUMIF('VGT-Bewegungsdaten'!B:B,A2793,'VGT-Bewegungsdaten'!D:D),3)</f>
        <v>0</v>
      </c>
      <c r="L2793" s="259">
        <f>ROUND(SUMIF('VGT-Bewegungsdaten'!B:B,$A2793,'VGT-Bewegungsdaten'!E:E),5)</f>
        <v>0</v>
      </c>
      <c r="N2793" s="298" t="s">
        <v>4918</v>
      </c>
      <c r="O2793" s="298" t="s">
        <v>4925</v>
      </c>
      <c r="P2793" s="261">
        <f>ROUND(SUMIF('AV-Bewegungsdaten'!B:B,A2793,'AV-Bewegungsdaten'!D:D),3)</f>
        <v>0</v>
      </c>
      <c r="Q2793" s="259">
        <f>ROUND(SUMIF('AV-Bewegungsdaten'!B:B,$A2793,'AV-Bewegungsdaten'!E:E),5)</f>
        <v>0</v>
      </c>
      <c r="S2793" s="444"/>
      <c r="T2793" s="444"/>
      <c r="U2793" s="261">
        <f>ROUND(SUMIF('DV-Bewegungsdaten'!B:B,A2793,'DV-Bewegungsdaten'!D:D),3)</f>
        <v>0</v>
      </c>
      <c r="V2793" s="259">
        <f>ROUND(SUMIF('DV-Bewegungsdaten'!B:B,A2793,'DV-Bewegungsdaten'!E:E),5)</f>
        <v>0</v>
      </c>
      <c r="X2793" s="444"/>
      <c r="Y2793" s="444"/>
      <c r="AK2793" s="305"/>
    </row>
    <row r="2794" spans="1:37" ht="15" customHeight="1" x14ac:dyDescent="0.25">
      <c r="A2794" s="103" t="s">
        <v>3704</v>
      </c>
      <c r="B2794" s="101" t="s">
        <v>2068</v>
      </c>
      <c r="C2794" s="101" t="s">
        <v>3994</v>
      </c>
      <c r="D2794" s="101" t="s">
        <v>3471</v>
      </c>
      <c r="E2794" s="101" t="s">
        <v>3279</v>
      </c>
      <c r="F2794" s="102">
        <v>24.259999999999998</v>
      </c>
      <c r="G2794" s="102">
        <v>24.459999999999997</v>
      </c>
      <c r="H2794" s="102">
        <v>19.41</v>
      </c>
      <c r="I2794" s="102"/>
      <c r="J2794" s="445"/>
      <c r="K2794" s="258">
        <f>ROUND(SUMIF('VGT-Bewegungsdaten'!B:B,A2794,'VGT-Bewegungsdaten'!D:D),3)</f>
        <v>0</v>
      </c>
      <c r="L2794" s="259">
        <f>ROUND(SUMIF('VGT-Bewegungsdaten'!B:B,$A2794,'VGT-Bewegungsdaten'!E:E),5)</f>
        <v>0</v>
      </c>
      <c r="N2794" s="298" t="s">
        <v>4918</v>
      </c>
      <c r="O2794" s="298" t="s">
        <v>4925</v>
      </c>
      <c r="P2794" s="261">
        <f>ROUND(SUMIF('AV-Bewegungsdaten'!B:B,A2794,'AV-Bewegungsdaten'!D:D),3)</f>
        <v>0</v>
      </c>
      <c r="Q2794" s="259">
        <f>ROUND(SUMIF('AV-Bewegungsdaten'!B:B,$A2794,'AV-Bewegungsdaten'!E:E),5)</f>
        <v>0</v>
      </c>
      <c r="S2794" s="444"/>
      <c r="T2794" s="444"/>
      <c r="U2794" s="261">
        <f>ROUND(SUMIF('DV-Bewegungsdaten'!B:B,A2794,'DV-Bewegungsdaten'!D:D),3)</f>
        <v>0</v>
      </c>
      <c r="V2794" s="259">
        <f>ROUND(SUMIF('DV-Bewegungsdaten'!B:B,A2794,'DV-Bewegungsdaten'!E:E),5)</f>
        <v>0</v>
      </c>
      <c r="X2794" s="444"/>
      <c r="Y2794" s="444"/>
      <c r="AK2794" s="305"/>
    </row>
    <row r="2795" spans="1:37" ht="15" customHeight="1" x14ac:dyDescent="0.25">
      <c r="A2795" s="103" t="s">
        <v>4468</v>
      </c>
      <c r="B2795" s="101" t="s">
        <v>2068</v>
      </c>
      <c r="C2795" s="101" t="s">
        <v>3994</v>
      </c>
      <c r="D2795" s="101" t="s">
        <v>4233</v>
      </c>
      <c r="E2795" s="101" t="s">
        <v>4040</v>
      </c>
      <c r="F2795" s="102">
        <v>24.23</v>
      </c>
      <c r="G2795" s="102">
        <v>24.43</v>
      </c>
      <c r="H2795" s="102">
        <v>19.38</v>
      </c>
      <c r="I2795" s="102"/>
      <c r="J2795" s="445"/>
      <c r="K2795" s="258">
        <f>ROUND(SUMIF('VGT-Bewegungsdaten'!B:B,A2795,'VGT-Bewegungsdaten'!D:D),3)</f>
        <v>0</v>
      </c>
      <c r="L2795" s="259">
        <f>ROUND(SUMIF('VGT-Bewegungsdaten'!B:B,$A2795,'VGT-Bewegungsdaten'!E:E),5)</f>
        <v>0</v>
      </c>
      <c r="N2795" s="298" t="s">
        <v>4918</v>
      </c>
      <c r="O2795" s="298" t="s">
        <v>4925</v>
      </c>
      <c r="P2795" s="261">
        <f>ROUND(SUMIF('AV-Bewegungsdaten'!B:B,A2795,'AV-Bewegungsdaten'!D:D),3)</f>
        <v>0</v>
      </c>
      <c r="Q2795" s="259">
        <f>ROUND(SUMIF('AV-Bewegungsdaten'!B:B,$A2795,'AV-Bewegungsdaten'!E:E),5)</f>
        <v>0</v>
      </c>
      <c r="S2795" s="444"/>
      <c r="T2795" s="444"/>
      <c r="U2795" s="261">
        <f>ROUND(SUMIF('DV-Bewegungsdaten'!B:B,A2795,'DV-Bewegungsdaten'!D:D),3)</f>
        <v>0</v>
      </c>
      <c r="V2795" s="259">
        <f>ROUND(SUMIF('DV-Bewegungsdaten'!B:B,A2795,'DV-Bewegungsdaten'!E:E),5)</f>
        <v>0</v>
      </c>
      <c r="X2795" s="444"/>
      <c r="Y2795" s="444"/>
      <c r="AK2795" s="305"/>
    </row>
    <row r="2796" spans="1:37" ht="15" customHeight="1" x14ac:dyDescent="0.25">
      <c r="A2796" s="103" t="s">
        <v>1184</v>
      </c>
      <c r="B2796" s="101" t="s">
        <v>2068</v>
      </c>
      <c r="C2796" s="101" t="s">
        <v>3994</v>
      </c>
      <c r="D2796" s="101" t="s">
        <v>544</v>
      </c>
      <c r="E2796" s="101" t="s">
        <v>2443</v>
      </c>
      <c r="F2796" s="102">
        <v>21.32</v>
      </c>
      <c r="G2796" s="102">
        <v>21.52</v>
      </c>
      <c r="H2796" s="102">
        <v>17.059999999999999</v>
      </c>
      <c r="I2796" s="102"/>
      <c r="J2796" s="445"/>
      <c r="K2796" s="258">
        <f>ROUND(SUMIF('VGT-Bewegungsdaten'!B:B,A2796,'VGT-Bewegungsdaten'!D:D),3)</f>
        <v>0</v>
      </c>
      <c r="L2796" s="259">
        <f>ROUND(SUMIF('VGT-Bewegungsdaten'!B:B,$A2796,'VGT-Bewegungsdaten'!E:E),5)</f>
        <v>0</v>
      </c>
      <c r="N2796" s="298" t="s">
        <v>4918</v>
      </c>
      <c r="O2796" s="298" t="s">
        <v>4925</v>
      </c>
      <c r="P2796" s="261">
        <f>ROUND(SUMIF('AV-Bewegungsdaten'!B:B,A2796,'AV-Bewegungsdaten'!D:D),3)</f>
        <v>0</v>
      </c>
      <c r="Q2796" s="259">
        <f>ROUND(SUMIF('AV-Bewegungsdaten'!B:B,$A2796,'AV-Bewegungsdaten'!E:E),5)</f>
        <v>0</v>
      </c>
      <c r="S2796" s="444"/>
      <c r="T2796" s="444"/>
      <c r="U2796" s="261">
        <f>ROUND(SUMIF('DV-Bewegungsdaten'!B:B,A2796,'DV-Bewegungsdaten'!D:D),3)</f>
        <v>0</v>
      </c>
      <c r="V2796" s="259">
        <f>ROUND(SUMIF('DV-Bewegungsdaten'!B:B,A2796,'DV-Bewegungsdaten'!E:E),5)</f>
        <v>0</v>
      </c>
      <c r="X2796" s="444"/>
      <c r="Y2796" s="444"/>
      <c r="AK2796" s="305"/>
    </row>
    <row r="2797" spans="1:37" ht="15" customHeight="1" x14ac:dyDescent="0.25">
      <c r="A2797" s="103" t="s">
        <v>1185</v>
      </c>
      <c r="B2797" s="101" t="s">
        <v>2068</v>
      </c>
      <c r="C2797" s="101" t="s">
        <v>3994</v>
      </c>
      <c r="D2797" s="101" t="s">
        <v>546</v>
      </c>
      <c r="E2797" s="101" t="s">
        <v>2446</v>
      </c>
      <c r="F2797" s="102">
        <v>23.32</v>
      </c>
      <c r="G2797" s="102">
        <v>23.52</v>
      </c>
      <c r="H2797" s="102">
        <v>18.66</v>
      </c>
      <c r="I2797" s="102"/>
      <c r="J2797" s="445"/>
      <c r="K2797" s="258">
        <f>ROUND(SUMIF('VGT-Bewegungsdaten'!B:B,A2797,'VGT-Bewegungsdaten'!D:D),3)</f>
        <v>0</v>
      </c>
      <c r="L2797" s="259">
        <f>ROUND(SUMIF('VGT-Bewegungsdaten'!B:B,$A2797,'VGT-Bewegungsdaten'!E:E),5)</f>
        <v>0</v>
      </c>
      <c r="N2797" s="298" t="s">
        <v>4918</v>
      </c>
      <c r="O2797" s="298" t="s">
        <v>4925</v>
      </c>
      <c r="P2797" s="261">
        <f>ROUND(SUMIF('AV-Bewegungsdaten'!B:B,A2797,'AV-Bewegungsdaten'!D:D),3)</f>
        <v>0</v>
      </c>
      <c r="Q2797" s="259">
        <f>ROUND(SUMIF('AV-Bewegungsdaten'!B:B,$A2797,'AV-Bewegungsdaten'!E:E),5)</f>
        <v>0</v>
      </c>
      <c r="S2797" s="444"/>
      <c r="T2797" s="444"/>
      <c r="U2797" s="261">
        <f>ROUND(SUMIF('DV-Bewegungsdaten'!B:B,A2797,'DV-Bewegungsdaten'!D:D),3)</f>
        <v>0</v>
      </c>
      <c r="V2797" s="259">
        <f>ROUND(SUMIF('DV-Bewegungsdaten'!B:B,A2797,'DV-Bewegungsdaten'!E:E),5)</f>
        <v>0</v>
      </c>
      <c r="X2797" s="444"/>
      <c r="Y2797" s="444"/>
      <c r="AK2797" s="305"/>
    </row>
    <row r="2798" spans="1:37" ht="15" customHeight="1" x14ac:dyDescent="0.25">
      <c r="A2798" s="103" t="s">
        <v>1186</v>
      </c>
      <c r="B2798" s="101" t="s">
        <v>2068</v>
      </c>
      <c r="C2798" s="101" t="s">
        <v>3994</v>
      </c>
      <c r="D2798" s="101" t="s">
        <v>548</v>
      </c>
      <c r="E2798" s="101" t="s">
        <v>1533</v>
      </c>
      <c r="F2798" s="102">
        <v>24.32</v>
      </c>
      <c r="G2798" s="102">
        <v>24.52</v>
      </c>
      <c r="H2798" s="102">
        <v>19.46</v>
      </c>
      <c r="I2798" s="102"/>
      <c r="J2798" s="445"/>
      <c r="K2798" s="258">
        <f>ROUND(SUMIF('VGT-Bewegungsdaten'!B:B,A2798,'VGT-Bewegungsdaten'!D:D),3)</f>
        <v>0</v>
      </c>
      <c r="L2798" s="259">
        <f>ROUND(SUMIF('VGT-Bewegungsdaten'!B:B,$A2798,'VGT-Bewegungsdaten'!E:E),5)</f>
        <v>0</v>
      </c>
      <c r="N2798" s="298" t="s">
        <v>4918</v>
      </c>
      <c r="O2798" s="298" t="s">
        <v>4925</v>
      </c>
      <c r="P2798" s="261">
        <f>ROUND(SUMIF('AV-Bewegungsdaten'!B:B,A2798,'AV-Bewegungsdaten'!D:D),3)</f>
        <v>0</v>
      </c>
      <c r="Q2798" s="259">
        <f>ROUND(SUMIF('AV-Bewegungsdaten'!B:B,$A2798,'AV-Bewegungsdaten'!E:E),5)</f>
        <v>0</v>
      </c>
      <c r="S2798" s="444"/>
      <c r="T2798" s="444"/>
      <c r="U2798" s="261">
        <f>ROUND(SUMIF('DV-Bewegungsdaten'!B:B,A2798,'DV-Bewegungsdaten'!D:D),3)</f>
        <v>0</v>
      </c>
      <c r="V2798" s="259">
        <f>ROUND(SUMIF('DV-Bewegungsdaten'!B:B,A2798,'DV-Bewegungsdaten'!E:E),5)</f>
        <v>0</v>
      </c>
      <c r="X2798" s="444"/>
      <c r="Y2798" s="444"/>
      <c r="AK2798" s="305"/>
    </row>
    <row r="2799" spans="1:37" ht="15" customHeight="1" x14ac:dyDescent="0.25">
      <c r="A2799" s="103" t="s">
        <v>1187</v>
      </c>
      <c r="B2799" s="101" t="s">
        <v>2068</v>
      </c>
      <c r="C2799" s="101" t="s">
        <v>3994</v>
      </c>
      <c r="D2799" s="101" t="s">
        <v>550</v>
      </c>
      <c r="E2799" s="101" t="s">
        <v>1536</v>
      </c>
      <c r="F2799" s="102">
        <v>24.32</v>
      </c>
      <c r="G2799" s="102">
        <v>24.52</v>
      </c>
      <c r="H2799" s="102">
        <v>19.46</v>
      </c>
      <c r="I2799" s="102"/>
      <c r="J2799" s="445"/>
      <c r="K2799" s="258">
        <f>ROUND(SUMIF('VGT-Bewegungsdaten'!B:B,A2799,'VGT-Bewegungsdaten'!D:D),3)</f>
        <v>0</v>
      </c>
      <c r="L2799" s="259">
        <f>ROUND(SUMIF('VGT-Bewegungsdaten'!B:B,$A2799,'VGT-Bewegungsdaten'!E:E),5)</f>
        <v>0</v>
      </c>
      <c r="N2799" s="298" t="s">
        <v>4918</v>
      </c>
      <c r="O2799" s="298" t="s">
        <v>4925</v>
      </c>
      <c r="P2799" s="261">
        <f>ROUND(SUMIF('AV-Bewegungsdaten'!B:B,A2799,'AV-Bewegungsdaten'!D:D),3)</f>
        <v>0</v>
      </c>
      <c r="Q2799" s="259">
        <f>ROUND(SUMIF('AV-Bewegungsdaten'!B:B,$A2799,'AV-Bewegungsdaten'!E:E),5)</f>
        <v>0</v>
      </c>
      <c r="S2799" s="444"/>
      <c r="T2799" s="444"/>
      <c r="U2799" s="261">
        <f>ROUND(SUMIF('DV-Bewegungsdaten'!B:B,A2799,'DV-Bewegungsdaten'!D:D),3)</f>
        <v>0</v>
      </c>
      <c r="V2799" s="259">
        <f>ROUND(SUMIF('DV-Bewegungsdaten'!B:B,A2799,'DV-Bewegungsdaten'!E:E),5)</f>
        <v>0</v>
      </c>
      <c r="X2799" s="444"/>
      <c r="Y2799" s="444"/>
      <c r="AK2799" s="305"/>
    </row>
    <row r="2800" spans="1:37" ht="15" customHeight="1" x14ac:dyDescent="0.25">
      <c r="A2800" s="103" t="s">
        <v>2962</v>
      </c>
      <c r="B2800" s="101" t="s">
        <v>2068</v>
      </c>
      <c r="C2800" s="101" t="s">
        <v>3994</v>
      </c>
      <c r="D2800" s="101" t="s">
        <v>2730</v>
      </c>
      <c r="E2800" s="101" t="s">
        <v>2536</v>
      </c>
      <c r="F2800" s="102">
        <v>24.29</v>
      </c>
      <c r="G2800" s="102">
        <v>24.49</v>
      </c>
      <c r="H2800" s="102">
        <v>19.43</v>
      </c>
      <c r="I2800" s="102"/>
      <c r="J2800" s="445"/>
      <c r="K2800" s="258">
        <f>ROUND(SUMIF('VGT-Bewegungsdaten'!B:B,A2800,'VGT-Bewegungsdaten'!D:D),3)</f>
        <v>0</v>
      </c>
      <c r="L2800" s="259">
        <f>ROUND(SUMIF('VGT-Bewegungsdaten'!B:B,$A2800,'VGT-Bewegungsdaten'!E:E),5)</f>
        <v>0</v>
      </c>
      <c r="N2800" s="298" t="s">
        <v>4918</v>
      </c>
      <c r="O2800" s="298" t="s">
        <v>4925</v>
      </c>
      <c r="P2800" s="261">
        <f>ROUND(SUMIF('AV-Bewegungsdaten'!B:B,A2800,'AV-Bewegungsdaten'!D:D),3)</f>
        <v>0</v>
      </c>
      <c r="Q2800" s="259">
        <f>ROUND(SUMIF('AV-Bewegungsdaten'!B:B,$A2800,'AV-Bewegungsdaten'!E:E),5)</f>
        <v>0</v>
      </c>
      <c r="S2800" s="444"/>
      <c r="T2800" s="444"/>
      <c r="U2800" s="261">
        <f>ROUND(SUMIF('DV-Bewegungsdaten'!B:B,A2800,'DV-Bewegungsdaten'!D:D),3)</f>
        <v>0</v>
      </c>
      <c r="V2800" s="259">
        <f>ROUND(SUMIF('DV-Bewegungsdaten'!B:B,A2800,'DV-Bewegungsdaten'!E:E),5)</f>
        <v>0</v>
      </c>
      <c r="X2800" s="444"/>
      <c r="Y2800" s="444"/>
      <c r="AK2800" s="305"/>
    </row>
    <row r="2801" spans="1:37" ht="15" customHeight="1" x14ac:dyDescent="0.25">
      <c r="A2801" s="103" t="s">
        <v>3705</v>
      </c>
      <c r="B2801" s="101" t="s">
        <v>2068</v>
      </c>
      <c r="C2801" s="101" t="s">
        <v>3994</v>
      </c>
      <c r="D2801" s="101" t="s">
        <v>3473</v>
      </c>
      <c r="E2801" s="101" t="s">
        <v>3279</v>
      </c>
      <c r="F2801" s="102">
        <v>24.259999999999998</v>
      </c>
      <c r="G2801" s="102">
        <v>24.459999999999997</v>
      </c>
      <c r="H2801" s="102">
        <v>19.41</v>
      </c>
      <c r="I2801" s="102"/>
      <c r="J2801" s="445"/>
      <c r="K2801" s="258">
        <f>ROUND(SUMIF('VGT-Bewegungsdaten'!B:B,A2801,'VGT-Bewegungsdaten'!D:D),3)</f>
        <v>0</v>
      </c>
      <c r="L2801" s="259">
        <f>ROUND(SUMIF('VGT-Bewegungsdaten'!B:B,$A2801,'VGT-Bewegungsdaten'!E:E),5)</f>
        <v>0</v>
      </c>
      <c r="N2801" s="298" t="s">
        <v>4918</v>
      </c>
      <c r="O2801" s="298" t="s">
        <v>4925</v>
      </c>
      <c r="P2801" s="261">
        <f>ROUND(SUMIF('AV-Bewegungsdaten'!B:B,A2801,'AV-Bewegungsdaten'!D:D),3)</f>
        <v>0</v>
      </c>
      <c r="Q2801" s="259">
        <f>ROUND(SUMIF('AV-Bewegungsdaten'!B:B,$A2801,'AV-Bewegungsdaten'!E:E),5)</f>
        <v>0</v>
      </c>
      <c r="S2801" s="444"/>
      <c r="T2801" s="444"/>
      <c r="U2801" s="261">
        <f>ROUND(SUMIF('DV-Bewegungsdaten'!B:B,A2801,'DV-Bewegungsdaten'!D:D),3)</f>
        <v>0</v>
      </c>
      <c r="V2801" s="259">
        <f>ROUND(SUMIF('DV-Bewegungsdaten'!B:B,A2801,'DV-Bewegungsdaten'!E:E),5)</f>
        <v>0</v>
      </c>
      <c r="X2801" s="444"/>
      <c r="Y2801" s="444"/>
      <c r="AK2801" s="305"/>
    </row>
    <row r="2802" spans="1:37" ht="15" customHeight="1" x14ac:dyDescent="0.25">
      <c r="A2802" s="103" t="s">
        <v>4469</v>
      </c>
      <c r="B2802" s="101" t="s">
        <v>2068</v>
      </c>
      <c r="C2802" s="101" t="s">
        <v>3994</v>
      </c>
      <c r="D2802" s="101" t="s">
        <v>4235</v>
      </c>
      <c r="E2802" s="101" t="s">
        <v>4040</v>
      </c>
      <c r="F2802" s="102">
        <v>24.23</v>
      </c>
      <c r="G2802" s="102">
        <v>24.43</v>
      </c>
      <c r="H2802" s="102">
        <v>19.38</v>
      </c>
      <c r="I2802" s="102"/>
      <c r="J2802" s="445"/>
      <c r="K2802" s="258">
        <f>ROUND(SUMIF('VGT-Bewegungsdaten'!B:B,A2802,'VGT-Bewegungsdaten'!D:D),3)</f>
        <v>0</v>
      </c>
      <c r="L2802" s="259">
        <f>ROUND(SUMIF('VGT-Bewegungsdaten'!B:B,$A2802,'VGT-Bewegungsdaten'!E:E),5)</f>
        <v>0</v>
      </c>
      <c r="N2802" s="298" t="s">
        <v>4918</v>
      </c>
      <c r="O2802" s="298" t="s">
        <v>4925</v>
      </c>
      <c r="P2802" s="261">
        <f>ROUND(SUMIF('AV-Bewegungsdaten'!B:B,A2802,'AV-Bewegungsdaten'!D:D),3)</f>
        <v>0</v>
      </c>
      <c r="Q2802" s="259">
        <f>ROUND(SUMIF('AV-Bewegungsdaten'!B:B,$A2802,'AV-Bewegungsdaten'!E:E),5)</f>
        <v>0</v>
      </c>
      <c r="S2802" s="444"/>
      <c r="T2802" s="444"/>
      <c r="U2802" s="261">
        <f>ROUND(SUMIF('DV-Bewegungsdaten'!B:B,A2802,'DV-Bewegungsdaten'!D:D),3)</f>
        <v>0</v>
      </c>
      <c r="V2802" s="259">
        <f>ROUND(SUMIF('DV-Bewegungsdaten'!B:B,A2802,'DV-Bewegungsdaten'!E:E),5)</f>
        <v>0</v>
      </c>
      <c r="X2802" s="444"/>
      <c r="Y2802" s="444"/>
      <c r="AK2802" s="305"/>
    </row>
    <row r="2803" spans="1:37" ht="15" customHeight="1" x14ac:dyDescent="0.25">
      <c r="A2803" s="103" t="s">
        <v>1188</v>
      </c>
      <c r="B2803" s="101" t="s">
        <v>2068</v>
      </c>
      <c r="C2803" s="101" t="s">
        <v>3994</v>
      </c>
      <c r="D2803" s="101" t="s">
        <v>552</v>
      </c>
      <c r="E2803" s="101" t="s">
        <v>2443</v>
      </c>
      <c r="F2803" s="102">
        <v>22.32</v>
      </c>
      <c r="G2803" s="102">
        <v>22.52</v>
      </c>
      <c r="H2803" s="102">
        <v>17.86</v>
      </c>
      <c r="I2803" s="102"/>
      <c r="J2803" s="445"/>
      <c r="K2803" s="258">
        <f>ROUND(SUMIF('VGT-Bewegungsdaten'!B:B,A2803,'VGT-Bewegungsdaten'!D:D),3)</f>
        <v>0</v>
      </c>
      <c r="L2803" s="259">
        <f>ROUND(SUMIF('VGT-Bewegungsdaten'!B:B,$A2803,'VGT-Bewegungsdaten'!E:E),5)</f>
        <v>0</v>
      </c>
      <c r="N2803" s="298" t="s">
        <v>4918</v>
      </c>
      <c r="O2803" s="298" t="s">
        <v>4925</v>
      </c>
      <c r="P2803" s="261">
        <f>ROUND(SUMIF('AV-Bewegungsdaten'!B:B,A2803,'AV-Bewegungsdaten'!D:D),3)</f>
        <v>0</v>
      </c>
      <c r="Q2803" s="259">
        <f>ROUND(SUMIF('AV-Bewegungsdaten'!B:B,$A2803,'AV-Bewegungsdaten'!E:E),5)</f>
        <v>0</v>
      </c>
      <c r="S2803" s="444"/>
      <c r="T2803" s="444"/>
      <c r="U2803" s="261">
        <f>ROUND(SUMIF('DV-Bewegungsdaten'!B:B,A2803,'DV-Bewegungsdaten'!D:D),3)</f>
        <v>0</v>
      </c>
      <c r="V2803" s="259">
        <f>ROUND(SUMIF('DV-Bewegungsdaten'!B:B,A2803,'DV-Bewegungsdaten'!E:E),5)</f>
        <v>0</v>
      </c>
      <c r="X2803" s="444"/>
      <c r="Y2803" s="444"/>
      <c r="AK2803" s="305"/>
    </row>
    <row r="2804" spans="1:37" ht="15" customHeight="1" x14ac:dyDescent="0.25">
      <c r="A2804" s="103" t="s">
        <v>1189</v>
      </c>
      <c r="B2804" s="101" t="s">
        <v>2068</v>
      </c>
      <c r="C2804" s="101" t="s">
        <v>3994</v>
      </c>
      <c r="D2804" s="101" t="s">
        <v>554</v>
      </c>
      <c r="E2804" s="101" t="s">
        <v>2446</v>
      </c>
      <c r="F2804" s="102">
        <v>24.32</v>
      </c>
      <c r="G2804" s="102">
        <v>24.52</v>
      </c>
      <c r="H2804" s="102">
        <v>19.46</v>
      </c>
      <c r="I2804" s="102"/>
      <c r="J2804" s="445"/>
      <c r="K2804" s="258">
        <f>ROUND(SUMIF('VGT-Bewegungsdaten'!B:B,A2804,'VGT-Bewegungsdaten'!D:D),3)</f>
        <v>0</v>
      </c>
      <c r="L2804" s="259">
        <f>ROUND(SUMIF('VGT-Bewegungsdaten'!B:B,$A2804,'VGT-Bewegungsdaten'!E:E),5)</f>
        <v>0</v>
      </c>
      <c r="N2804" s="298" t="s">
        <v>4918</v>
      </c>
      <c r="O2804" s="298" t="s">
        <v>4925</v>
      </c>
      <c r="P2804" s="261">
        <f>ROUND(SUMIF('AV-Bewegungsdaten'!B:B,A2804,'AV-Bewegungsdaten'!D:D),3)</f>
        <v>0</v>
      </c>
      <c r="Q2804" s="259">
        <f>ROUND(SUMIF('AV-Bewegungsdaten'!B:B,$A2804,'AV-Bewegungsdaten'!E:E),5)</f>
        <v>0</v>
      </c>
      <c r="S2804" s="444"/>
      <c r="T2804" s="444"/>
      <c r="U2804" s="261">
        <f>ROUND(SUMIF('DV-Bewegungsdaten'!B:B,A2804,'DV-Bewegungsdaten'!D:D),3)</f>
        <v>0</v>
      </c>
      <c r="V2804" s="259">
        <f>ROUND(SUMIF('DV-Bewegungsdaten'!B:B,A2804,'DV-Bewegungsdaten'!E:E),5)</f>
        <v>0</v>
      </c>
      <c r="X2804" s="444"/>
      <c r="Y2804" s="444"/>
      <c r="AK2804" s="305"/>
    </row>
    <row r="2805" spans="1:37" ht="15" customHeight="1" x14ac:dyDescent="0.25">
      <c r="A2805" s="103" t="s">
        <v>1190</v>
      </c>
      <c r="B2805" s="101" t="s">
        <v>2068</v>
      </c>
      <c r="C2805" s="101" t="s">
        <v>3994</v>
      </c>
      <c r="D2805" s="101" t="s">
        <v>556</v>
      </c>
      <c r="E2805" s="101" t="s">
        <v>1533</v>
      </c>
      <c r="F2805" s="102">
        <v>25.32</v>
      </c>
      <c r="G2805" s="102">
        <v>25.52</v>
      </c>
      <c r="H2805" s="102">
        <v>20.260000000000002</v>
      </c>
      <c r="I2805" s="102"/>
      <c r="J2805" s="445"/>
      <c r="K2805" s="258">
        <f>ROUND(SUMIF('VGT-Bewegungsdaten'!B:B,A2805,'VGT-Bewegungsdaten'!D:D),3)</f>
        <v>0</v>
      </c>
      <c r="L2805" s="259">
        <f>ROUND(SUMIF('VGT-Bewegungsdaten'!B:B,$A2805,'VGT-Bewegungsdaten'!E:E),5)</f>
        <v>0</v>
      </c>
      <c r="N2805" s="298" t="s">
        <v>4918</v>
      </c>
      <c r="O2805" s="298" t="s">
        <v>4925</v>
      </c>
      <c r="P2805" s="261">
        <f>ROUND(SUMIF('AV-Bewegungsdaten'!B:B,A2805,'AV-Bewegungsdaten'!D:D),3)</f>
        <v>0</v>
      </c>
      <c r="Q2805" s="259">
        <f>ROUND(SUMIF('AV-Bewegungsdaten'!B:B,$A2805,'AV-Bewegungsdaten'!E:E),5)</f>
        <v>0</v>
      </c>
      <c r="S2805" s="444"/>
      <c r="T2805" s="444"/>
      <c r="U2805" s="261">
        <f>ROUND(SUMIF('DV-Bewegungsdaten'!B:B,A2805,'DV-Bewegungsdaten'!D:D),3)</f>
        <v>0</v>
      </c>
      <c r="V2805" s="259">
        <f>ROUND(SUMIF('DV-Bewegungsdaten'!B:B,A2805,'DV-Bewegungsdaten'!E:E),5)</f>
        <v>0</v>
      </c>
      <c r="X2805" s="444"/>
      <c r="Y2805" s="444"/>
      <c r="AK2805" s="305"/>
    </row>
    <row r="2806" spans="1:37" ht="15" customHeight="1" x14ac:dyDescent="0.25">
      <c r="A2806" s="103" t="s">
        <v>1191</v>
      </c>
      <c r="B2806" s="101" t="s">
        <v>2068</v>
      </c>
      <c r="C2806" s="101" t="s">
        <v>3994</v>
      </c>
      <c r="D2806" s="101" t="s">
        <v>558</v>
      </c>
      <c r="E2806" s="101" t="s">
        <v>1536</v>
      </c>
      <c r="F2806" s="102">
        <v>25.32</v>
      </c>
      <c r="G2806" s="102">
        <v>25.52</v>
      </c>
      <c r="H2806" s="102">
        <v>20.260000000000002</v>
      </c>
      <c r="I2806" s="102"/>
      <c r="J2806" s="445"/>
      <c r="K2806" s="258">
        <f>ROUND(SUMIF('VGT-Bewegungsdaten'!B:B,A2806,'VGT-Bewegungsdaten'!D:D),3)</f>
        <v>0</v>
      </c>
      <c r="L2806" s="259">
        <f>ROUND(SUMIF('VGT-Bewegungsdaten'!B:B,$A2806,'VGT-Bewegungsdaten'!E:E),5)</f>
        <v>0</v>
      </c>
      <c r="N2806" s="298" t="s">
        <v>4918</v>
      </c>
      <c r="O2806" s="298" t="s">
        <v>4925</v>
      </c>
      <c r="P2806" s="261">
        <f>ROUND(SUMIF('AV-Bewegungsdaten'!B:B,A2806,'AV-Bewegungsdaten'!D:D),3)</f>
        <v>0</v>
      </c>
      <c r="Q2806" s="259">
        <f>ROUND(SUMIF('AV-Bewegungsdaten'!B:B,$A2806,'AV-Bewegungsdaten'!E:E),5)</f>
        <v>0</v>
      </c>
      <c r="S2806" s="444"/>
      <c r="T2806" s="444"/>
      <c r="U2806" s="261">
        <f>ROUND(SUMIF('DV-Bewegungsdaten'!B:B,A2806,'DV-Bewegungsdaten'!D:D),3)</f>
        <v>0</v>
      </c>
      <c r="V2806" s="259">
        <f>ROUND(SUMIF('DV-Bewegungsdaten'!B:B,A2806,'DV-Bewegungsdaten'!E:E),5)</f>
        <v>0</v>
      </c>
      <c r="X2806" s="444"/>
      <c r="Y2806" s="444"/>
      <c r="AK2806" s="305"/>
    </row>
    <row r="2807" spans="1:37" ht="15" customHeight="1" x14ac:dyDescent="0.25">
      <c r="A2807" s="103" t="s">
        <v>2963</v>
      </c>
      <c r="B2807" s="101" t="s">
        <v>2068</v>
      </c>
      <c r="C2807" s="101" t="s">
        <v>3994</v>
      </c>
      <c r="D2807" s="101" t="s">
        <v>2732</v>
      </c>
      <c r="E2807" s="101" t="s">
        <v>2536</v>
      </c>
      <c r="F2807" s="102">
        <v>25.29</v>
      </c>
      <c r="G2807" s="102">
        <v>25.49</v>
      </c>
      <c r="H2807" s="102">
        <v>20.23</v>
      </c>
      <c r="I2807" s="102"/>
      <c r="J2807" s="445"/>
      <c r="K2807" s="258">
        <f>ROUND(SUMIF('VGT-Bewegungsdaten'!B:B,A2807,'VGT-Bewegungsdaten'!D:D),3)</f>
        <v>0</v>
      </c>
      <c r="L2807" s="259">
        <f>ROUND(SUMIF('VGT-Bewegungsdaten'!B:B,$A2807,'VGT-Bewegungsdaten'!E:E),5)</f>
        <v>0</v>
      </c>
      <c r="N2807" s="298" t="s">
        <v>4918</v>
      </c>
      <c r="O2807" s="298" t="s">
        <v>4925</v>
      </c>
      <c r="P2807" s="261">
        <f>ROUND(SUMIF('AV-Bewegungsdaten'!B:B,A2807,'AV-Bewegungsdaten'!D:D),3)</f>
        <v>0</v>
      </c>
      <c r="Q2807" s="259">
        <f>ROUND(SUMIF('AV-Bewegungsdaten'!B:B,$A2807,'AV-Bewegungsdaten'!E:E),5)</f>
        <v>0</v>
      </c>
      <c r="S2807" s="444"/>
      <c r="T2807" s="444"/>
      <c r="U2807" s="261">
        <f>ROUND(SUMIF('DV-Bewegungsdaten'!B:B,A2807,'DV-Bewegungsdaten'!D:D),3)</f>
        <v>0</v>
      </c>
      <c r="V2807" s="259">
        <f>ROUND(SUMIF('DV-Bewegungsdaten'!B:B,A2807,'DV-Bewegungsdaten'!E:E),5)</f>
        <v>0</v>
      </c>
      <c r="X2807" s="444"/>
      <c r="Y2807" s="444"/>
      <c r="AK2807" s="305"/>
    </row>
    <row r="2808" spans="1:37" ht="15" customHeight="1" x14ac:dyDescent="0.25">
      <c r="A2808" s="103" t="s">
        <v>3706</v>
      </c>
      <c r="B2808" s="101" t="s">
        <v>2068</v>
      </c>
      <c r="C2808" s="101" t="s">
        <v>3994</v>
      </c>
      <c r="D2808" s="101" t="s">
        <v>3475</v>
      </c>
      <c r="E2808" s="101" t="s">
        <v>3279</v>
      </c>
      <c r="F2808" s="102">
        <v>25.259999999999998</v>
      </c>
      <c r="G2808" s="102">
        <v>25.459999999999997</v>
      </c>
      <c r="H2808" s="102">
        <v>20.21</v>
      </c>
      <c r="I2808" s="102"/>
      <c r="J2808" s="445"/>
      <c r="K2808" s="258">
        <f>ROUND(SUMIF('VGT-Bewegungsdaten'!B:B,A2808,'VGT-Bewegungsdaten'!D:D),3)</f>
        <v>0</v>
      </c>
      <c r="L2808" s="259">
        <f>ROUND(SUMIF('VGT-Bewegungsdaten'!B:B,$A2808,'VGT-Bewegungsdaten'!E:E),5)</f>
        <v>0</v>
      </c>
      <c r="N2808" s="298" t="s">
        <v>4918</v>
      </c>
      <c r="O2808" s="298" t="s">
        <v>4925</v>
      </c>
      <c r="P2808" s="261">
        <f>ROUND(SUMIF('AV-Bewegungsdaten'!B:B,A2808,'AV-Bewegungsdaten'!D:D),3)</f>
        <v>0</v>
      </c>
      <c r="Q2808" s="259">
        <f>ROUND(SUMIF('AV-Bewegungsdaten'!B:B,$A2808,'AV-Bewegungsdaten'!E:E),5)</f>
        <v>0</v>
      </c>
      <c r="S2808" s="444"/>
      <c r="T2808" s="444"/>
      <c r="U2808" s="261">
        <f>ROUND(SUMIF('DV-Bewegungsdaten'!B:B,A2808,'DV-Bewegungsdaten'!D:D),3)</f>
        <v>0</v>
      </c>
      <c r="V2808" s="259">
        <f>ROUND(SUMIF('DV-Bewegungsdaten'!B:B,A2808,'DV-Bewegungsdaten'!E:E),5)</f>
        <v>0</v>
      </c>
      <c r="X2808" s="444"/>
      <c r="Y2808" s="444"/>
      <c r="AK2808" s="305"/>
    </row>
    <row r="2809" spans="1:37" ht="15" customHeight="1" x14ac:dyDescent="0.25">
      <c r="A2809" s="103" t="s">
        <v>4470</v>
      </c>
      <c r="B2809" s="101" t="s">
        <v>2068</v>
      </c>
      <c r="C2809" s="101" t="s">
        <v>3994</v>
      </c>
      <c r="D2809" s="101" t="s">
        <v>4237</v>
      </c>
      <c r="E2809" s="101" t="s">
        <v>4040</v>
      </c>
      <c r="F2809" s="102">
        <v>25.23</v>
      </c>
      <c r="G2809" s="102">
        <v>25.43</v>
      </c>
      <c r="H2809" s="102">
        <v>20.18</v>
      </c>
      <c r="I2809" s="102"/>
      <c r="J2809" s="445"/>
      <c r="K2809" s="258">
        <f>ROUND(SUMIF('VGT-Bewegungsdaten'!B:B,A2809,'VGT-Bewegungsdaten'!D:D),3)</f>
        <v>0</v>
      </c>
      <c r="L2809" s="259">
        <f>ROUND(SUMIF('VGT-Bewegungsdaten'!B:B,$A2809,'VGT-Bewegungsdaten'!E:E),5)</f>
        <v>0</v>
      </c>
      <c r="N2809" s="298" t="s">
        <v>4918</v>
      </c>
      <c r="O2809" s="298" t="s">
        <v>4925</v>
      </c>
      <c r="P2809" s="261">
        <f>ROUND(SUMIF('AV-Bewegungsdaten'!B:B,A2809,'AV-Bewegungsdaten'!D:D),3)</f>
        <v>0</v>
      </c>
      <c r="Q2809" s="259">
        <f>ROUND(SUMIF('AV-Bewegungsdaten'!B:B,$A2809,'AV-Bewegungsdaten'!E:E),5)</f>
        <v>0</v>
      </c>
      <c r="S2809" s="444"/>
      <c r="T2809" s="444"/>
      <c r="U2809" s="261">
        <f>ROUND(SUMIF('DV-Bewegungsdaten'!B:B,A2809,'DV-Bewegungsdaten'!D:D),3)</f>
        <v>0</v>
      </c>
      <c r="V2809" s="259">
        <f>ROUND(SUMIF('DV-Bewegungsdaten'!B:B,A2809,'DV-Bewegungsdaten'!E:E),5)</f>
        <v>0</v>
      </c>
      <c r="X2809" s="444"/>
      <c r="Y2809" s="444"/>
      <c r="AK2809" s="305"/>
    </row>
    <row r="2810" spans="1:37" ht="15" customHeight="1" x14ac:dyDescent="0.25">
      <c r="A2810" s="103" t="s">
        <v>969</v>
      </c>
      <c r="B2810" s="101" t="s">
        <v>2068</v>
      </c>
      <c r="C2810" s="101" t="s">
        <v>3994</v>
      </c>
      <c r="D2810" s="101" t="s">
        <v>2371</v>
      </c>
      <c r="E2810" s="101" t="s">
        <v>2443</v>
      </c>
      <c r="F2810" s="102">
        <v>8.3800000000000008</v>
      </c>
      <c r="G2810" s="102">
        <v>8.58</v>
      </c>
      <c r="H2810" s="102">
        <v>6.7</v>
      </c>
      <c r="I2810" s="102"/>
      <c r="J2810" s="445"/>
      <c r="K2810" s="258">
        <f>ROUND(SUMIF('VGT-Bewegungsdaten'!B:B,A2810,'VGT-Bewegungsdaten'!D:D),3)</f>
        <v>0</v>
      </c>
      <c r="L2810" s="259">
        <f>ROUND(SUMIF('VGT-Bewegungsdaten'!B:B,$A2810,'VGT-Bewegungsdaten'!E:E),5)</f>
        <v>0</v>
      </c>
      <c r="N2810" s="298" t="s">
        <v>4918</v>
      </c>
      <c r="O2810" s="298" t="s">
        <v>4925</v>
      </c>
      <c r="P2810" s="261">
        <f>ROUND(SUMIF('AV-Bewegungsdaten'!B:B,A2810,'AV-Bewegungsdaten'!D:D),3)</f>
        <v>0</v>
      </c>
      <c r="Q2810" s="259">
        <f>ROUND(SUMIF('AV-Bewegungsdaten'!B:B,$A2810,'AV-Bewegungsdaten'!E:E),5)</f>
        <v>0</v>
      </c>
      <c r="S2810" s="444"/>
      <c r="T2810" s="444"/>
      <c r="U2810" s="261">
        <f>ROUND(SUMIF('DV-Bewegungsdaten'!B:B,A2810,'DV-Bewegungsdaten'!D:D),3)</f>
        <v>0</v>
      </c>
      <c r="V2810" s="259">
        <f>ROUND(SUMIF('DV-Bewegungsdaten'!B:B,A2810,'DV-Bewegungsdaten'!E:E),5)</f>
        <v>0</v>
      </c>
      <c r="X2810" s="444"/>
      <c r="Y2810" s="444"/>
      <c r="AK2810" s="305"/>
    </row>
    <row r="2811" spans="1:37" ht="15" customHeight="1" x14ac:dyDescent="0.25">
      <c r="A2811" s="103" t="s">
        <v>970</v>
      </c>
      <c r="B2811" s="101" t="s">
        <v>2068</v>
      </c>
      <c r="C2811" s="101" t="s">
        <v>3994</v>
      </c>
      <c r="D2811" s="101" t="s">
        <v>2474</v>
      </c>
      <c r="E2811" s="101" t="s">
        <v>2446</v>
      </c>
      <c r="F2811" s="102">
        <v>10.38</v>
      </c>
      <c r="G2811" s="102">
        <v>10.58</v>
      </c>
      <c r="H2811" s="102">
        <v>8.3000000000000007</v>
      </c>
      <c r="I2811" s="102"/>
      <c r="J2811" s="445"/>
      <c r="K2811" s="258">
        <f>ROUND(SUMIF('VGT-Bewegungsdaten'!B:B,A2811,'VGT-Bewegungsdaten'!D:D),3)</f>
        <v>0</v>
      </c>
      <c r="L2811" s="259">
        <f>ROUND(SUMIF('VGT-Bewegungsdaten'!B:B,$A2811,'VGT-Bewegungsdaten'!E:E),5)</f>
        <v>0</v>
      </c>
      <c r="N2811" s="298" t="s">
        <v>4918</v>
      </c>
      <c r="O2811" s="298" t="s">
        <v>4925</v>
      </c>
      <c r="P2811" s="261">
        <f>ROUND(SUMIF('AV-Bewegungsdaten'!B:B,A2811,'AV-Bewegungsdaten'!D:D),3)</f>
        <v>0</v>
      </c>
      <c r="Q2811" s="259">
        <f>ROUND(SUMIF('AV-Bewegungsdaten'!B:B,$A2811,'AV-Bewegungsdaten'!E:E),5)</f>
        <v>0</v>
      </c>
      <c r="S2811" s="444"/>
      <c r="T2811" s="444"/>
      <c r="U2811" s="261">
        <f>ROUND(SUMIF('DV-Bewegungsdaten'!B:B,A2811,'DV-Bewegungsdaten'!D:D),3)</f>
        <v>0</v>
      </c>
      <c r="V2811" s="259">
        <f>ROUND(SUMIF('DV-Bewegungsdaten'!B:B,A2811,'DV-Bewegungsdaten'!E:E),5)</f>
        <v>0</v>
      </c>
      <c r="X2811" s="444"/>
      <c r="Y2811" s="444"/>
      <c r="AK2811" s="305"/>
    </row>
    <row r="2812" spans="1:37" ht="15" customHeight="1" x14ac:dyDescent="0.25">
      <c r="A2812" s="103" t="s">
        <v>1192</v>
      </c>
      <c r="B2812" s="101" t="s">
        <v>2068</v>
      </c>
      <c r="C2812" s="101" t="s">
        <v>3994</v>
      </c>
      <c r="D2812" s="101" t="s">
        <v>1633</v>
      </c>
      <c r="E2812" s="101" t="s">
        <v>1536</v>
      </c>
      <c r="F2812" s="102">
        <v>11.38</v>
      </c>
      <c r="G2812" s="102">
        <v>11.58</v>
      </c>
      <c r="H2812" s="102">
        <v>9.1</v>
      </c>
      <c r="I2812" s="102"/>
      <c r="J2812" s="445"/>
      <c r="K2812" s="258">
        <f>ROUND(SUMIF('VGT-Bewegungsdaten'!B:B,A2812,'VGT-Bewegungsdaten'!D:D),3)</f>
        <v>0</v>
      </c>
      <c r="L2812" s="259">
        <f>ROUND(SUMIF('VGT-Bewegungsdaten'!B:B,$A2812,'VGT-Bewegungsdaten'!E:E),5)</f>
        <v>0</v>
      </c>
      <c r="N2812" s="298" t="s">
        <v>4918</v>
      </c>
      <c r="O2812" s="298" t="s">
        <v>4925</v>
      </c>
      <c r="P2812" s="261">
        <f>ROUND(SUMIF('AV-Bewegungsdaten'!B:B,A2812,'AV-Bewegungsdaten'!D:D),3)</f>
        <v>0</v>
      </c>
      <c r="Q2812" s="259">
        <f>ROUND(SUMIF('AV-Bewegungsdaten'!B:B,$A2812,'AV-Bewegungsdaten'!E:E),5)</f>
        <v>0</v>
      </c>
      <c r="S2812" s="444"/>
      <c r="T2812" s="444"/>
      <c r="U2812" s="261">
        <f>ROUND(SUMIF('DV-Bewegungsdaten'!B:B,A2812,'DV-Bewegungsdaten'!D:D),3)</f>
        <v>0</v>
      </c>
      <c r="V2812" s="259">
        <f>ROUND(SUMIF('DV-Bewegungsdaten'!B:B,A2812,'DV-Bewegungsdaten'!E:E),5)</f>
        <v>0</v>
      </c>
      <c r="X2812" s="444"/>
      <c r="Y2812" s="444"/>
      <c r="AK2812" s="305"/>
    </row>
    <row r="2813" spans="1:37" ht="15" customHeight="1" x14ac:dyDescent="0.25">
      <c r="A2813" s="103" t="s">
        <v>2964</v>
      </c>
      <c r="B2813" s="101" t="s">
        <v>2068</v>
      </c>
      <c r="C2813" s="101" t="s">
        <v>3994</v>
      </c>
      <c r="D2813" s="101" t="s">
        <v>2584</v>
      </c>
      <c r="E2813" s="101" t="s">
        <v>2536</v>
      </c>
      <c r="F2813" s="102">
        <v>11.350000000000001</v>
      </c>
      <c r="G2813" s="102">
        <v>11.55</v>
      </c>
      <c r="H2813" s="102">
        <v>9.08</v>
      </c>
      <c r="I2813" s="102"/>
      <c r="J2813" s="445"/>
      <c r="K2813" s="258">
        <f>ROUND(SUMIF('VGT-Bewegungsdaten'!B:B,A2813,'VGT-Bewegungsdaten'!D:D),3)</f>
        <v>0</v>
      </c>
      <c r="L2813" s="259">
        <f>ROUND(SUMIF('VGT-Bewegungsdaten'!B:B,$A2813,'VGT-Bewegungsdaten'!E:E),5)</f>
        <v>0</v>
      </c>
      <c r="N2813" s="298" t="s">
        <v>4918</v>
      </c>
      <c r="O2813" s="298" t="s">
        <v>4925</v>
      </c>
      <c r="P2813" s="261">
        <f>ROUND(SUMIF('AV-Bewegungsdaten'!B:B,A2813,'AV-Bewegungsdaten'!D:D),3)</f>
        <v>0</v>
      </c>
      <c r="Q2813" s="259">
        <f>ROUND(SUMIF('AV-Bewegungsdaten'!B:B,$A2813,'AV-Bewegungsdaten'!E:E),5)</f>
        <v>0</v>
      </c>
      <c r="S2813" s="444"/>
      <c r="T2813" s="444"/>
      <c r="U2813" s="261">
        <f>ROUND(SUMIF('DV-Bewegungsdaten'!B:B,A2813,'DV-Bewegungsdaten'!D:D),3)</f>
        <v>0</v>
      </c>
      <c r="V2813" s="259">
        <f>ROUND(SUMIF('DV-Bewegungsdaten'!B:B,A2813,'DV-Bewegungsdaten'!E:E),5)</f>
        <v>0</v>
      </c>
      <c r="X2813" s="444"/>
      <c r="Y2813" s="444"/>
      <c r="AK2813" s="305"/>
    </row>
    <row r="2814" spans="1:37" ht="15" customHeight="1" x14ac:dyDescent="0.25">
      <c r="A2814" s="103" t="s">
        <v>3707</v>
      </c>
      <c r="B2814" s="101" t="s">
        <v>2068</v>
      </c>
      <c r="C2814" s="101" t="s">
        <v>3994</v>
      </c>
      <c r="D2814" s="101" t="s">
        <v>3327</v>
      </c>
      <c r="E2814" s="101" t="s">
        <v>3279</v>
      </c>
      <c r="F2814" s="102">
        <v>11.32</v>
      </c>
      <c r="G2814" s="102">
        <v>11.52</v>
      </c>
      <c r="H2814" s="102">
        <v>9.06</v>
      </c>
      <c r="I2814" s="102"/>
      <c r="J2814" s="445"/>
      <c r="K2814" s="258">
        <f>ROUND(SUMIF('VGT-Bewegungsdaten'!B:B,A2814,'VGT-Bewegungsdaten'!D:D),3)</f>
        <v>0</v>
      </c>
      <c r="L2814" s="259">
        <f>ROUND(SUMIF('VGT-Bewegungsdaten'!B:B,$A2814,'VGT-Bewegungsdaten'!E:E),5)</f>
        <v>0</v>
      </c>
      <c r="N2814" s="298" t="s">
        <v>4918</v>
      </c>
      <c r="O2814" s="298" t="s">
        <v>4925</v>
      </c>
      <c r="P2814" s="261">
        <f>ROUND(SUMIF('AV-Bewegungsdaten'!B:B,A2814,'AV-Bewegungsdaten'!D:D),3)</f>
        <v>0</v>
      </c>
      <c r="Q2814" s="259">
        <f>ROUND(SUMIF('AV-Bewegungsdaten'!B:B,$A2814,'AV-Bewegungsdaten'!E:E),5)</f>
        <v>0</v>
      </c>
      <c r="S2814" s="444"/>
      <c r="T2814" s="444"/>
      <c r="U2814" s="261">
        <f>ROUND(SUMIF('DV-Bewegungsdaten'!B:B,A2814,'DV-Bewegungsdaten'!D:D),3)</f>
        <v>0</v>
      </c>
      <c r="V2814" s="259">
        <f>ROUND(SUMIF('DV-Bewegungsdaten'!B:B,A2814,'DV-Bewegungsdaten'!E:E),5)</f>
        <v>0</v>
      </c>
      <c r="X2814" s="444"/>
      <c r="Y2814" s="444"/>
      <c r="AK2814" s="305"/>
    </row>
    <row r="2815" spans="1:37" ht="15" customHeight="1" x14ac:dyDescent="0.25">
      <c r="A2815" s="103" t="s">
        <v>4471</v>
      </c>
      <c r="B2815" s="101" t="s">
        <v>2068</v>
      </c>
      <c r="C2815" s="101" t="s">
        <v>3994</v>
      </c>
      <c r="D2815" s="101" t="s">
        <v>4088</v>
      </c>
      <c r="E2815" s="101" t="s">
        <v>4040</v>
      </c>
      <c r="F2815" s="102">
        <v>11.290000000000001</v>
      </c>
      <c r="G2815" s="102">
        <v>11.49</v>
      </c>
      <c r="H2815" s="102">
        <v>9.0299999999999994</v>
      </c>
      <c r="I2815" s="102"/>
      <c r="J2815" s="445"/>
      <c r="K2815" s="258">
        <f>ROUND(SUMIF('VGT-Bewegungsdaten'!B:B,A2815,'VGT-Bewegungsdaten'!D:D),3)</f>
        <v>0</v>
      </c>
      <c r="L2815" s="259">
        <f>ROUND(SUMIF('VGT-Bewegungsdaten'!B:B,$A2815,'VGT-Bewegungsdaten'!E:E),5)</f>
        <v>0</v>
      </c>
      <c r="N2815" s="298" t="s">
        <v>4918</v>
      </c>
      <c r="O2815" s="298" t="s">
        <v>4925</v>
      </c>
      <c r="P2815" s="261">
        <f>ROUND(SUMIF('AV-Bewegungsdaten'!B:B,A2815,'AV-Bewegungsdaten'!D:D),3)</f>
        <v>0</v>
      </c>
      <c r="Q2815" s="259">
        <f>ROUND(SUMIF('AV-Bewegungsdaten'!B:B,$A2815,'AV-Bewegungsdaten'!E:E),5)</f>
        <v>0</v>
      </c>
      <c r="S2815" s="444"/>
      <c r="T2815" s="444"/>
      <c r="U2815" s="261">
        <f>ROUND(SUMIF('DV-Bewegungsdaten'!B:B,A2815,'DV-Bewegungsdaten'!D:D),3)</f>
        <v>0</v>
      </c>
      <c r="V2815" s="259">
        <f>ROUND(SUMIF('DV-Bewegungsdaten'!B:B,A2815,'DV-Bewegungsdaten'!E:E),5)</f>
        <v>0</v>
      </c>
      <c r="X2815" s="444"/>
      <c r="Y2815" s="444"/>
      <c r="AK2815" s="305"/>
    </row>
    <row r="2816" spans="1:37" ht="15" customHeight="1" x14ac:dyDescent="0.25">
      <c r="A2816" s="103" t="s">
        <v>971</v>
      </c>
      <c r="B2816" s="101" t="s">
        <v>2068</v>
      </c>
      <c r="C2816" s="101" t="s">
        <v>3994</v>
      </c>
      <c r="D2816" s="101" t="s">
        <v>2424</v>
      </c>
      <c r="E2816" s="101" t="s">
        <v>2443</v>
      </c>
      <c r="F2816" s="102">
        <v>12.38</v>
      </c>
      <c r="G2816" s="102">
        <v>12.58</v>
      </c>
      <c r="H2816" s="102">
        <v>9.9</v>
      </c>
      <c r="I2816" s="102"/>
      <c r="J2816" s="445"/>
      <c r="K2816" s="258">
        <f>ROUND(SUMIF('VGT-Bewegungsdaten'!B:B,A2816,'VGT-Bewegungsdaten'!D:D),3)</f>
        <v>0</v>
      </c>
      <c r="L2816" s="259">
        <f>ROUND(SUMIF('VGT-Bewegungsdaten'!B:B,$A2816,'VGT-Bewegungsdaten'!E:E),5)</f>
        <v>0</v>
      </c>
      <c r="N2816" s="298" t="s">
        <v>4918</v>
      </c>
      <c r="O2816" s="298" t="s">
        <v>4925</v>
      </c>
      <c r="P2816" s="261">
        <f>ROUND(SUMIF('AV-Bewegungsdaten'!B:B,A2816,'AV-Bewegungsdaten'!D:D),3)</f>
        <v>0</v>
      </c>
      <c r="Q2816" s="259">
        <f>ROUND(SUMIF('AV-Bewegungsdaten'!B:B,$A2816,'AV-Bewegungsdaten'!E:E),5)</f>
        <v>0</v>
      </c>
      <c r="S2816" s="444"/>
      <c r="T2816" s="444"/>
      <c r="U2816" s="261">
        <f>ROUND(SUMIF('DV-Bewegungsdaten'!B:B,A2816,'DV-Bewegungsdaten'!D:D),3)</f>
        <v>0</v>
      </c>
      <c r="V2816" s="259">
        <f>ROUND(SUMIF('DV-Bewegungsdaten'!B:B,A2816,'DV-Bewegungsdaten'!E:E),5)</f>
        <v>0</v>
      </c>
      <c r="X2816" s="444"/>
      <c r="Y2816" s="444"/>
      <c r="AK2816" s="305"/>
    </row>
    <row r="2817" spans="1:37" ht="15" customHeight="1" x14ac:dyDescent="0.25">
      <c r="A2817" s="103" t="s">
        <v>972</v>
      </c>
      <c r="B2817" s="101" t="s">
        <v>2068</v>
      </c>
      <c r="C2817" s="101" t="s">
        <v>3994</v>
      </c>
      <c r="D2817" s="101" t="s">
        <v>2477</v>
      </c>
      <c r="E2817" s="101" t="s">
        <v>2446</v>
      </c>
      <c r="F2817" s="102">
        <v>14.38</v>
      </c>
      <c r="G2817" s="102">
        <v>14.58</v>
      </c>
      <c r="H2817" s="102">
        <v>11.5</v>
      </c>
      <c r="I2817" s="102"/>
      <c r="J2817" s="445"/>
      <c r="K2817" s="258">
        <f>ROUND(SUMIF('VGT-Bewegungsdaten'!B:B,A2817,'VGT-Bewegungsdaten'!D:D),3)</f>
        <v>0</v>
      </c>
      <c r="L2817" s="259">
        <f>ROUND(SUMIF('VGT-Bewegungsdaten'!B:B,$A2817,'VGT-Bewegungsdaten'!E:E),5)</f>
        <v>0</v>
      </c>
      <c r="N2817" s="298" t="s">
        <v>4918</v>
      </c>
      <c r="O2817" s="298" t="s">
        <v>4925</v>
      </c>
      <c r="P2817" s="261">
        <f>ROUND(SUMIF('AV-Bewegungsdaten'!B:B,A2817,'AV-Bewegungsdaten'!D:D),3)</f>
        <v>0</v>
      </c>
      <c r="Q2817" s="259">
        <f>ROUND(SUMIF('AV-Bewegungsdaten'!B:B,$A2817,'AV-Bewegungsdaten'!E:E),5)</f>
        <v>0</v>
      </c>
      <c r="S2817" s="444"/>
      <c r="T2817" s="444"/>
      <c r="U2817" s="261">
        <f>ROUND(SUMIF('DV-Bewegungsdaten'!B:B,A2817,'DV-Bewegungsdaten'!D:D),3)</f>
        <v>0</v>
      </c>
      <c r="V2817" s="259">
        <f>ROUND(SUMIF('DV-Bewegungsdaten'!B:B,A2817,'DV-Bewegungsdaten'!E:E),5)</f>
        <v>0</v>
      </c>
      <c r="X2817" s="444"/>
      <c r="Y2817" s="444"/>
      <c r="AK2817" s="305"/>
    </row>
    <row r="2818" spans="1:37" ht="15" customHeight="1" x14ac:dyDescent="0.25">
      <c r="A2818" s="103" t="s">
        <v>1193</v>
      </c>
      <c r="B2818" s="101" t="s">
        <v>2068</v>
      </c>
      <c r="C2818" s="101" t="s">
        <v>3994</v>
      </c>
      <c r="D2818" s="101" t="s">
        <v>561</v>
      </c>
      <c r="E2818" s="101" t="s">
        <v>1536</v>
      </c>
      <c r="F2818" s="102">
        <v>15.38</v>
      </c>
      <c r="G2818" s="102">
        <v>15.58</v>
      </c>
      <c r="H2818" s="102">
        <v>12.3</v>
      </c>
      <c r="I2818" s="102"/>
      <c r="J2818" s="445"/>
      <c r="K2818" s="258">
        <f>ROUND(SUMIF('VGT-Bewegungsdaten'!B:B,A2818,'VGT-Bewegungsdaten'!D:D),3)</f>
        <v>0</v>
      </c>
      <c r="L2818" s="259">
        <f>ROUND(SUMIF('VGT-Bewegungsdaten'!B:B,$A2818,'VGT-Bewegungsdaten'!E:E),5)</f>
        <v>0</v>
      </c>
      <c r="N2818" s="298" t="s">
        <v>4918</v>
      </c>
      <c r="O2818" s="298" t="s">
        <v>4925</v>
      </c>
      <c r="P2818" s="261">
        <f>ROUND(SUMIF('AV-Bewegungsdaten'!B:B,A2818,'AV-Bewegungsdaten'!D:D),3)</f>
        <v>0</v>
      </c>
      <c r="Q2818" s="259">
        <f>ROUND(SUMIF('AV-Bewegungsdaten'!B:B,$A2818,'AV-Bewegungsdaten'!E:E),5)</f>
        <v>0</v>
      </c>
      <c r="S2818" s="444"/>
      <c r="T2818" s="444"/>
      <c r="U2818" s="261">
        <f>ROUND(SUMIF('DV-Bewegungsdaten'!B:B,A2818,'DV-Bewegungsdaten'!D:D),3)</f>
        <v>0</v>
      </c>
      <c r="V2818" s="259">
        <f>ROUND(SUMIF('DV-Bewegungsdaten'!B:B,A2818,'DV-Bewegungsdaten'!E:E),5)</f>
        <v>0</v>
      </c>
      <c r="X2818" s="444"/>
      <c r="Y2818" s="444"/>
      <c r="AK2818" s="305"/>
    </row>
    <row r="2819" spans="1:37" ht="15" customHeight="1" x14ac:dyDescent="0.25">
      <c r="A2819" s="103" t="s">
        <v>2965</v>
      </c>
      <c r="B2819" s="101" t="s">
        <v>2068</v>
      </c>
      <c r="C2819" s="101" t="s">
        <v>3994</v>
      </c>
      <c r="D2819" s="101" t="s">
        <v>2735</v>
      </c>
      <c r="E2819" s="101" t="s">
        <v>2536</v>
      </c>
      <c r="F2819" s="102">
        <v>15.350000000000001</v>
      </c>
      <c r="G2819" s="102">
        <v>15.55</v>
      </c>
      <c r="H2819" s="102">
        <v>12.28</v>
      </c>
      <c r="I2819" s="102"/>
      <c r="J2819" s="445"/>
      <c r="K2819" s="258">
        <f>ROUND(SUMIF('VGT-Bewegungsdaten'!B:B,A2819,'VGT-Bewegungsdaten'!D:D),3)</f>
        <v>0</v>
      </c>
      <c r="L2819" s="259">
        <f>ROUND(SUMIF('VGT-Bewegungsdaten'!B:B,$A2819,'VGT-Bewegungsdaten'!E:E),5)</f>
        <v>0</v>
      </c>
      <c r="N2819" s="298" t="s">
        <v>4918</v>
      </c>
      <c r="O2819" s="298" t="s">
        <v>4925</v>
      </c>
      <c r="P2819" s="261">
        <f>ROUND(SUMIF('AV-Bewegungsdaten'!B:B,A2819,'AV-Bewegungsdaten'!D:D),3)</f>
        <v>0</v>
      </c>
      <c r="Q2819" s="259">
        <f>ROUND(SUMIF('AV-Bewegungsdaten'!B:B,$A2819,'AV-Bewegungsdaten'!E:E),5)</f>
        <v>0</v>
      </c>
      <c r="S2819" s="444"/>
      <c r="T2819" s="444"/>
      <c r="U2819" s="261">
        <f>ROUND(SUMIF('DV-Bewegungsdaten'!B:B,A2819,'DV-Bewegungsdaten'!D:D),3)</f>
        <v>0</v>
      </c>
      <c r="V2819" s="259">
        <f>ROUND(SUMIF('DV-Bewegungsdaten'!B:B,A2819,'DV-Bewegungsdaten'!E:E),5)</f>
        <v>0</v>
      </c>
      <c r="X2819" s="444"/>
      <c r="Y2819" s="444"/>
      <c r="AK2819" s="305"/>
    </row>
    <row r="2820" spans="1:37" ht="15" customHeight="1" x14ac:dyDescent="0.25">
      <c r="A2820" s="103" t="s">
        <v>3708</v>
      </c>
      <c r="B2820" s="101" t="s">
        <v>2068</v>
      </c>
      <c r="C2820" s="101" t="s">
        <v>3994</v>
      </c>
      <c r="D2820" s="101" t="s">
        <v>3478</v>
      </c>
      <c r="E2820" s="101" t="s">
        <v>3279</v>
      </c>
      <c r="F2820" s="102">
        <v>15.32</v>
      </c>
      <c r="G2820" s="102">
        <v>15.52</v>
      </c>
      <c r="H2820" s="102">
        <v>12.26</v>
      </c>
      <c r="I2820" s="102"/>
      <c r="J2820" s="445"/>
      <c r="K2820" s="258">
        <f>ROUND(SUMIF('VGT-Bewegungsdaten'!B:B,A2820,'VGT-Bewegungsdaten'!D:D),3)</f>
        <v>0</v>
      </c>
      <c r="L2820" s="259">
        <f>ROUND(SUMIF('VGT-Bewegungsdaten'!B:B,$A2820,'VGT-Bewegungsdaten'!E:E),5)</f>
        <v>0</v>
      </c>
      <c r="N2820" s="298" t="s">
        <v>4918</v>
      </c>
      <c r="O2820" s="298" t="s">
        <v>4925</v>
      </c>
      <c r="P2820" s="261">
        <f>ROUND(SUMIF('AV-Bewegungsdaten'!B:B,A2820,'AV-Bewegungsdaten'!D:D),3)</f>
        <v>0</v>
      </c>
      <c r="Q2820" s="259">
        <f>ROUND(SUMIF('AV-Bewegungsdaten'!B:B,$A2820,'AV-Bewegungsdaten'!E:E),5)</f>
        <v>0</v>
      </c>
      <c r="S2820" s="444"/>
      <c r="T2820" s="444"/>
      <c r="U2820" s="261">
        <f>ROUND(SUMIF('DV-Bewegungsdaten'!B:B,A2820,'DV-Bewegungsdaten'!D:D),3)</f>
        <v>0</v>
      </c>
      <c r="V2820" s="259">
        <f>ROUND(SUMIF('DV-Bewegungsdaten'!B:B,A2820,'DV-Bewegungsdaten'!E:E),5)</f>
        <v>0</v>
      </c>
      <c r="X2820" s="444"/>
      <c r="Y2820" s="444"/>
      <c r="AK2820" s="305"/>
    </row>
    <row r="2821" spans="1:37" ht="15" customHeight="1" x14ac:dyDescent="0.25">
      <c r="A2821" s="103" t="s">
        <v>4472</v>
      </c>
      <c r="B2821" s="101" t="s">
        <v>2068</v>
      </c>
      <c r="C2821" s="101" t="s">
        <v>3994</v>
      </c>
      <c r="D2821" s="101" t="s">
        <v>4240</v>
      </c>
      <c r="E2821" s="101" t="s">
        <v>4040</v>
      </c>
      <c r="F2821" s="102">
        <v>15.290000000000001</v>
      </c>
      <c r="G2821" s="102">
        <v>15.49</v>
      </c>
      <c r="H2821" s="102">
        <v>12.23</v>
      </c>
      <c r="I2821" s="102"/>
      <c r="J2821" s="445"/>
      <c r="K2821" s="258">
        <f>ROUND(SUMIF('VGT-Bewegungsdaten'!B:B,A2821,'VGT-Bewegungsdaten'!D:D),3)</f>
        <v>0</v>
      </c>
      <c r="L2821" s="259">
        <f>ROUND(SUMIF('VGT-Bewegungsdaten'!B:B,$A2821,'VGT-Bewegungsdaten'!E:E),5)</f>
        <v>0</v>
      </c>
      <c r="N2821" s="298" t="s">
        <v>4918</v>
      </c>
      <c r="O2821" s="298" t="s">
        <v>4925</v>
      </c>
      <c r="P2821" s="261">
        <f>ROUND(SUMIF('AV-Bewegungsdaten'!B:B,A2821,'AV-Bewegungsdaten'!D:D),3)</f>
        <v>0</v>
      </c>
      <c r="Q2821" s="259">
        <f>ROUND(SUMIF('AV-Bewegungsdaten'!B:B,$A2821,'AV-Bewegungsdaten'!E:E),5)</f>
        <v>0</v>
      </c>
      <c r="S2821" s="444"/>
      <c r="T2821" s="444"/>
      <c r="U2821" s="261">
        <f>ROUND(SUMIF('DV-Bewegungsdaten'!B:B,A2821,'DV-Bewegungsdaten'!D:D),3)</f>
        <v>0</v>
      </c>
      <c r="V2821" s="259">
        <f>ROUND(SUMIF('DV-Bewegungsdaten'!B:B,A2821,'DV-Bewegungsdaten'!E:E),5)</f>
        <v>0</v>
      </c>
      <c r="X2821" s="444"/>
      <c r="Y2821" s="444"/>
      <c r="AK2821" s="305"/>
    </row>
    <row r="2822" spans="1:37" ht="15" customHeight="1" x14ac:dyDescent="0.25">
      <c r="A2822" s="103" t="s">
        <v>973</v>
      </c>
      <c r="B2822" s="101" t="s">
        <v>2068</v>
      </c>
      <c r="C2822" s="101" t="s">
        <v>3994</v>
      </c>
      <c r="D2822" s="101" t="s">
        <v>2426</v>
      </c>
      <c r="E2822" s="101" t="s">
        <v>2443</v>
      </c>
      <c r="F2822" s="102">
        <v>10.88</v>
      </c>
      <c r="G2822" s="102">
        <v>11.08</v>
      </c>
      <c r="H2822" s="102">
        <v>8.6999999999999993</v>
      </c>
      <c r="I2822" s="102"/>
      <c r="J2822" s="445"/>
      <c r="K2822" s="258">
        <f>ROUND(SUMIF('VGT-Bewegungsdaten'!B:B,A2822,'VGT-Bewegungsdaten'!D:D),3)</f>
        <v>0</v>
      </c>
      <c r="L2822" s="259">
        <f>ROUND(SUMIF('VGT-Bewegungsdaten'!B:B,$A2822,'VGT-Bewegungsdaten'!E:E),5)</f>
        <v>0</v>
      </c>
      <c r="N2822" s="298" t="s">
        <v>4918</v>
      </c>
      <c r="O2822" s="298" t="s">
        <v>4925</v>
      </c>
      <c r="P2822" s="261">
        <f>ROUND(SUMIF('AV-Bewegungsdaten'!B:B,A2822,'AV-Bewegungsdaten'!D:D),3)</f>
        <v>0</v>
      </c>
      <c r="Q2822" s="259">
        <f>ROUND(SUMIF('AV-Bewegungsdaten'!B:B,$A2822,'AV-Bewegungsdaten'!E:E),5)</f>
        <v>0</v>
      </c>
      <c r="S2822" s="444"/>
      <c r="T2822" s="444"/>
      <c r="U2822" s="261">
        <f>ROUND(SUMIF('DV-Bewegungsdaten'!B:B,A2822,'DV-Bewegungsdaten'!D:D),3)</f>
        <v>0</v>
      </c>
      <c r="V2822" s="259">
        <f>ROUND(SUMIF('DV-Bewegungsdaten'!B:B,A2822,'DV-Bewegungsdaten'!E:E),5)</f>
        <v>0</v>
      </c>
      <c r="X2822" s="444"/>
      <c r="Y2822" s="444"/>
      <c r="AK2822" s="305"/>
    </row>
    <row r="2823" spans="1:37" ht="15" customHeight="1" x14ac:dyDescent="0.25">
      <c r="A2823" s="103" t="s">
        <v>974</v>
      </c>
      <c r="B2823" s="101" t="s">
        <v>2068</v>
      </c>
      <c r="C2823" s="101" t="s">
        <v>3994</v>
      </c>
      <c r="D2823" s="101" t="s">
        <v>2480</v>
      </c>
      <c r="E2823" s="101" t="s">
        <v>2446</v>
      </c>
      <c r="F2823" s="102">
        <v>12.88</v>
      </c>
      <c r="G2823" s="102">
        <v>13.08</v>
      </c>
      <c r="H2823" s="102">
        <v>10.3</v>
      </c>
      <c r="I2823" s="102"/>
      <c r="J2823" s="445"/>
      <c r="K2823" s="258">
        <f>ROUND(SUMIF('VGT-Bewegungsdaten'!B:B,A2823,'VGT-Bewegungsdaten'!D:D),3)</f>
        <v>0</v>
      </c>
      <c r="L2823" s="259">
        <f>ROUND(SUMIF('VGT-Bewegungsdaten'!B:B,$A2823,'VGT-Bewegungsdaten'!E:E),5)</f>
        <v>0</v>
      </c>
      <c r="N2823" s="298" t="s">
        <v>4918</v>
      </c>
      <c r="O2823" s="298" t="s">
        <v>4925</v>
      </c>
      <c r="P2823" s="261">
        <f>ROUND(SUMIF('AV-Bewegungsdaten'!B:B,A2823,'AV-Bewegungsdaten'!D:D),3)</f>
        <v>0</v>
      </c>
      <c r="Q2823" s="259">
        <f>ROUND(SUMIF('AV-Bewegungsdaten'!B:B,$A2823,'AV-Bewegungsdaten'!E:E),5)</f>
        <v>0</v>
      </c>
      <c r="S2823" s="444"/>
      <c r="T2823" s="444"/>
      <c r="U2823" s="261">
        <f>ROUND(SUMIF('DV-Bewegungsdaten'!B:B,A2823,'DV-Bewegungsdaten'!D:D),3)</f>
        <v>0</v>
      </c>
      <c r="V2823" s="259">
        <f>ROUND(SUMIF('DV-Bewegungsdaten'!B:B,A2823,'DV-Bewegungsdaten'!E:E),5)</f>
        <v>0</v>
      </c>
      <c r="X2823" s="444"/>
      <c r="Y2823" s="444"/>
      <c r="AK2823" s="305"/>
    </row>
    <row r="2824" spans="1:37" ht="15" customHeight="1" x14ac:dyDescent="0.25">
      <c r="A2824" s="103" t="s">
        <v>1194</v>
      </c>
      <c r="B2824" s="101" t="s">
        <v>2068</v>
      </c>
      <c r="C2824" s="101" t="s">
        <v>3994</v>
      </c>
      <c r="D2824" s="101" t="s">
        <v>563</v>
      </c>
      <c r="E2824" s="101" t="s">
        <v>1536</v>
      </c>
      <c r="F2824" s="102">
        <v>13.88</v>
      </c>
      <c r="G2824" s="102">
        <v>14.08</v>
      </c>
      <c r="H2824" s="102">
        <v>11.1</v>
      </c>
      <c r="I2824" s="102"/>
      <c r="J2824" s="445"/>
      <c r="K2824" s="258">
        <f>ROUND(SUMIF('VGT-Bewegungsdaten'!B:B,A2824,'VGT-Bewegungsdaten'!D:D),3)</f>
        <v>0</v>
      </c>
      <c r="L2824" s="259">
        <f>ROUND(SUMIF('VGT-Bewegungsdaten'!B:B,$A2824,'VGT-Bewegungsdaten'!E:E),5)</f>
        <v>0</v>
      </c>
      <c r="N2824" s="298" t="s">
        <v>4918</v>
      </c>
      <c r="O2824" s="298" t="s">
        <v>4925</v>
      </c>
      <c r="P2824" s="261">
        <f>ROUND(SUMIF('AV-Bewegungsdaten'!B:B,A2824,'AV-Bewegungsdaten'!D:D),3)</f>
        <v>0</v>
      </c>
      <c r="Q2824" s="259">
        <f>ROUND(SUMIF('AV-Bewegungsdaten'!B:B,$A2824,'AV-Bewegungsdaten'!E:E),5)</f>
        <v>0</v>
      </c>
      <c r="S2824" s="444"/>
      <c r="T2824" s="444"/>
      <c r="U2824" s="261">
        <f>ROUND(SUMIF('DV-Bewegungsdaten'!B:B,A2824,'DV-Bewegungsdaten'!D:D),3)</f>
        <v>0</v>
      </c>
      <c r="V2824" s="259">
        <f>ROUND(SUMIF('DV-Bewegungsdaten'!B:B,A2824,'DV-Bewegungsdaten'!E:E),5)</f>
        <v>0</v>
      </c>
      <c r="X2824" s="444"/>
      <c r="Y2824" s="444"/>
      <c r="AK2824" s="305"/>
    </row>
    <row r="2825" spans="1:37" ht="15" customHeight="1" x14ac:dyDescent="0.25">
      <c r="A2825" s="103" t="s">
        <v>2966</v>
      </c>
      <c r="B2825" s="101" t="s">
        <v>2068</v>
      </c>
      <c r="C2825" s="101" t="s">
        <v>3994</v>
      </c>
      <c r="D2825" s="101" t="s">
        <v>2737</v>
      </c>
      <c r="E2825" s="101" t="s">
        <v>2536</v>
      </c>
      <c r="F2825" s="102">
        <v>13.850000000000001</v>
      </c>
      <c r="G2825" s="102">
        <v>14.05</v>
      </c>
      <c r="H2825" s="102">
        <v>11.08</v>
      </c>
      <c r="I2825" s="102"/>
      <c r="J2825" s="445"/>
      <c r="K2825" s="258">
        <f>ROUND(SUMIF('VGT-Bewegungsdaten'!B:B,A2825,'VGT-Bewegungsdaten'!D:D),3)</f>
        <v>0</v>
      </c>
      <c r="L2825" s="259">
        <f>ROUND(SUMIF('VGT-Bewegungsdaten'!B:B,$A2825,'VGT-Bewegungsdaten'!E:E),5)</f>
        <v>0</v>
      </c>
      <c r="N2825" s="298" t="s">
        <v>4918</v>
      </c>
      <c r="O2825" s="298" t="s">
        <v>4925</v>
      </c>
      <c r="P2825" s="261">
        <f>ROUND(SUMIF('AV-Bewegungsdaten'!B:B,A2825,'AV-Bewegungsdaten'!D:D),3)</f>
        <v>0</v>
      </c>
      <c r="Q2825" s="259">
        <f>ROUND(SUMIF('AV-Bewegungsdaten'!B:B,$A2825,'AV-Bewegungsdaten'!E:E),5)</f>
        <v>0</v>
      </c>
      <c r="S2825" s="444"/>
      <c r="T2825" s="444"/>
      <c r="U2825" s="261">
        <f>ROUND(SUMIF('DV-Bewegungsdaten'!B:B,A2825,'DV-Bewegungsdaten'!D:D),3)</f>
        <v>0</v>
      </c>
      <c r="V2825" s="259">
        <f>ROUND(SUMIF('DV-Bewegungsdaten'!B:B,A2825,'DV-Bewegungsdaten'!E:E),5)</f>
        <v>0</v>
      </c>
      <c r="X2825" s="444"/>
      <c r="Y2825" s="444"/>
      <c r="AK2825" s="305"/>
    </row>
    <row r="2826" spans="1:37" ht="15" customHeight="1" x14ac:dyDescent="0.25">
      <c r="A2826" s="103" t="s">
        <v>3709</v>
      </c>
      <c r="B2826" s="101" t="s">
        <v>2068</v>
      </c>
      <c r="C2826" s="101" t="s">
        <v>3994</v>
      </c>
      <c r="D2826" s="101" t="s">
        <v>3480</v>
      </c>
      <c r="E2826" s="101" t="s">
        <v>3279</v>
      </c>
      <c r="F2826" s="102">
        <v>13.82</v>
      </c>
      <c r="G2826" s="102">
        <v>14.02</v>
      </c>
      <c r="H2826" s="102">
        <v>11.06</v>
      </c>
      <c r="I2826" s="102"/>
      <c r="J2826" s="445"/>
      <c r="K2826" s="258">
        <f>ROUND(SUMIF('VGT-Bewegungsdaten'!B:B,A2826,'VGT-Bewegungsdaten'!D:D),3)</f>
        <v>0</v>
      </c>
      <c r="L2826" s="259">
        <f>ROUND(SUMIF('VGT-Bewegungsdaten'!B:B,$A2826,'VGT-Bewegungsdaten'!E:E),5)</f>
        <v>0</v>
      </c>
      <c r="N2826" s="298" t="s">
        <v>4918</v>
      </c>
      <c r="O2826" s="298" t="s">
        <v>4925</v>
      </c>
      <c r="P2826" s="261">
        <f>ROUND(SUMIF('AV-Bewegungsdaten'!B:B,A2826,'AV-Bewegungsdaten'!D:D),3)</f>
        <v>0</v>
      </c>
      <c r="Q2826" s="259">
        <f>ROUND(SUMIF('AV-Bewegungsdaten'!B:B,$A2826,'AV-Bewegungsdaten'!E:E),5)</f>
        <v>0</v>
      </c>
      <c r="S2826" s="444"/>
      <c r="T2826" s="444"/>
      <c r="U2826" s="261">
        <f>ROUND(SUMIF('DV-Bewegungsdaten'!B:B,A2826,'DV-Bewegungsdaten'!D:D),3)</f>
        <v>0</v>
      </c>
      <c r="V2826" s="259">
        <f>ROUND(SUMIF('DV-Bewegungsdaten'!B:B,A2826,'DV-Bewegungsdaten'!E:E),5)</f>
        <v>0</v>
      </c>
      <c r="X2826" s="444"/>
      <c r="Y2826" s="444"/>
      <c r="AK2826" s="305"/>
    </row>
    <row r="2827" spans="1:37" ht="15" customHeight="1" x14ac:dyDescent="0.25">
      <c r="A2827" s="103" t="s">
        <v>4473</v>
      </c>
      <c r="B2827" s="101" t="s">
        <v>2068</v>
      </c>
      <c r="C2827" s="101" t="s">
        <v>3994</v>
      </c>
      <c r="D2827" s="101" t="s">
        <v>4242</v>
      </c>
      <c r="E2827" s="101" t="s">
        <v>4040</v>
      </c>
      <c r="F2827" s="102">
        <v>13.790000000000001</v>
      </c>
      <c r="G2827" s="102">
        <v>13.99</v>
      </c>
      <c r="H2827" s="102">
        <v>11.03</v>
      </c>
      <c r="I2827" s="102"/>
      <c r="J2827" s="445"/>
      <c r="K2827" s="258">
        <f>ROUND(SUMIF('VGT-Bewegungsdaten'!B:B,A2827,'VGT-Bewegungsdaten'!D:D),3)</f>
        <v>0</v>
      </c>
      <c r="L2827" s="259">
        <f>ROUND(SUMIF('VGT-Bewegungsdaten'!B:B,$A2827,'VGT-Bewegungsdaten'!E:E),5)</f>
        <v>0</v>
      </c>
      <c r="N2827" s="298" t="s">
        <v>4918</v>
      </c>
      <c r="O2827" s="298" t="s">
        <v>4925</v>
      </c>
      <c r="P2827" s="261">
        <f>ROUND(SUMIF('AV-Bewegungsdaten'!B:B,A2827,'AV-Bewegungsdaten'!D:D),3)</f>
        <v>0</v>
      </c>
      <c r="Q2827" s="259">
        <f>ROUND(SUMIF('AV-Bewegungsdaten'!B:B,$A2827,'AV-Bewegungsdaten'!E:E),5)</f>
        <v>0</v>
      </c>
      <c r="S2827" s="444"/>
      <c r="T2827" s="444"/>
      <c r="U2827" s="261">
        <f>ROUND(SUMIF('DV-Bewegungsdaten'!B:B,A2827,'DV-Bewegungsdaten'!D:D),3)</f>
        <v>0</v>
      </c>
      <c r="V2827" s="259">
        <f>ROUND(SUMIF('DV-Bewegungsdaten'!B:B,A2827,'DV-Bewegungsdaten'!E:E),5)</f>
        <v>0</v>
      </c>
      <c r="X2827" s="444"/>
      <c r="Y2827" s="444"/>
      <c r="AK2827" s="305"/>
    </row>
    <row r="2828" spans="1:37" ht="15" customHeight="1" x14ac:dyDescent="0.25">
      <c r="A2828" s="103" t="s">
        <v>975</v>
      </c>
      <c r="B2828" s="101" t="s">
        <v>2068</v>
      </c>
      <c r="C2828" s="101" t="s">
        <v>3994</v>
      </c>
      <c r="D2828" s="101" t="s">
        <v>2482</v>
      </c>
      <c r="E2828" s="101" t="s">
        <v>2443</v>
      </c>
      <c r="F2828" s="102">
        <v>10.38</v>
      </c>
      <c r="G2828" s="102">
        <v>10.58</v>
      </c>
      <c r="H2828" s="102">
        <v>8.3000000000000007</v>
      </c>
      <c r="I2828" s="102"/>
      <c r="J2828" s="445"/>
      <c r="K2828" s="258">
        <f>ROUND(SUMIF('VGT-Bewegungsdaten'!B:B,A2828,'VGT-Bewegungsdaten'!D:D),3)</f>
        <v>0</v>
      </c>
      <c r="L2828" s="259">
        <f>ROUND(SUMIF('VGT-Bewegungsdaten'!B:B,$A2828,'VGT-Bewegungsdaten'!E:E),5)</f>
        <v>0</v>
      </c>
      <c r="N2828" s="298" t="s">
        <v>4918</v>
      </c>
      <c r="O2828" s="298" t="s">
        <v>4925</v>
      </c>
      <c r="P2828" s="261">
        <f>ROUND(SUMIF('AV-Bewegungsdaten'!B:B,A2828,'AV-Bewegungsdaten'!D:D),3)</f>
        <v>0</v>
      </c>
      <c r="Q2828" s="259">
        <f>ROUND(SUMIF('AV-Bewegungsdaten'!B:B,$A2828,'AV-Bewegungsdaten'!E:E),5)</f>
        <v>0</v>
      </c>
      <c r="S2828" s="444"/>
      <c r="T2828" s="444"/>
      <c r="U2828" s="261">
        <f>ROUND(SUMIF('DV-Bewegungsdaten'!B:B,A2828,'DV-Bewegungsdaten'!D:D),3)</f>
        <v>0</v>
      </c>
      <c r="V2828" s="259">
        <f>ROUND(SUMIF('DV-Bewegungsdaten'!B:B,A2828,'DV-Bewegungsdaten'!E:E),5)</f>
        <v>0</v>
      </c>
      <c r="X2828" s="444"/>
      <c r="Y2828" s="444"/>
      <c r="AK2828" s="305"/>
    </row>
    <row r="2829" spans="1:37" ht="15" customHeight="1" x14ac:dyDescent="0.25">
      <c r="A2829" s="103" t="s">
        <v>976</v>
      </c>
      <c r="B2829" s="101" t="s">
        <v>2068</v>
      </c>
      <c r="C2829" s="101" t="s">
        <v>3994</v>
      </c>
      <c r="D2829" s="101" t="s">
        <v>2484</v>
      </c>
      <c r="E2829" s="101" t="s">
        <v>2446</v>
      </c>
      <c r="F2829" s="102">
        <v>12.38</v>
      </c>
      <c r="G2829" s="102">
        <v>12.58</v>
      </c>
      <c r="H2829" s="102">
        <v>9.9</v>
      </c>
      <c r="I2829" s="102"/>
      <c r="J2829" s="445"/>
      <c r="K2829" s="258">
        <f>ROUND(SUMIF('VGT-Bewegungsdaten'!B:B,A2829,'VGT-Bewegungsdaten'!D:D),3)</f>
        <v>0</v>
      </c>
      <c r="L2829" s="259">
        <f>ROUND(SUMIF('VGT-Bewegungsdaten'!B:B,$A2829,'VGT-Bewegungsdaten'!E:E),5)</f>
        <v>0</v>
      </c>
      <c r="N2829" s="298" t="s">
        <v>4918</v>
      </c>
      <c r="O2829" s="298" t="s">
        <v>4925</v>
      </c>
      <c r="P2829" s="261">
        <f>ROUND(SUMIF('AV-Bewegungsdaten'!B:B,A2829,'AV-Bewegungsdaten'!D:D),3)</f>
        <v>0</v>
      </c>
      <c r="Q2829" s="259">
        <f>ROUND(SUMIF('AV-Bewegungsdaten'!B:B,$A2829,'AV-Bewegungsdaten'!E:E),5)</f>
        <v>0</v>
      </c>
      <c r="S2829" s="444"/>
      <c r="T2829" s="444"/>
      <c r="U2829" s="261">
        <f>ROUND(SUMIF('DV-Bewegungsdaten'!B:B,A2829,'DV-Bewegungsdaten'!D:D),3)</f>
        <v>0</v>
      </c>
      <c r="V2829" s="259">
        <f>ROUND(SUMIF('DV-Bewegungsdaten'!B:B,A2829,'DV-Bewegungsdaten'!E:E),5)</f>
        <v>0</v>
      </c>
      <c r="X2829" s="444"/>
      <c r="Y2829" s="444"/>
      <c r="AK2829" s="305"/>
    </row>
    <row r="2830" spans="1:37" ht="15" customHeight="1" x14ac:dyDescent="0.25">
      <c r="A2830" s="103" t="s">
        <v>1195</v>
      </c>
      <c r="B2830" s="101" t="s">
        <v>2068</v>
      </c>
      <c r="C2830" s="101" t="s">
        <v>3994</v>
      </c>
      <c r="D2830" s="101" t="s">
        <v>565</v>
      </c>
      <c r="E2830" s="101" t="s">
        <v>1536</v>
      </c>
      <c r="F2830" s="102">
        <v>13.38</v>
      </c>
      <c r="G2830" s="102">
        <v>13.58</v>
      </c>
      <c r="H2830" s="102">
        <v>10.7</v>
      </c>
      <c r="I2830" s="102"/>
      <c r="J2830" s="445"/>
      <c r="K2830" s="258">
        <f>ROUND(SUMIF('VGT-Bewegungsdaten'!B:B,A2830,'VGT-Bewegungsdaten'!D:D),3)</f>
        <v>0</v>
      </c>
      <c r="L2830" s="259">
        <f>ROUND(SUMIF('VGT-Bewegungsdaten'!B:B,$A2830,'VGT-Bewegungsdaten'!E:E),5)</f>
        <v>0</v>
      </c>
      <c r="N2830" s="298" t="s">
        <v>4918</v>
      </c>
      <c r="O2830" s="298" t="s">
        <v>4925</v>
      </c>
      <c r="P2830" s="261">
        <f>ROUND(SUMIF('AV-Bewegungsdaten'!B:B,A2830,'AV-Bewegungsdaten'!D:D),3)</f>
        <v>0</v>
      </c>
      <c r="Q2830" s="259">
        <f>ROUND(SUMIF('AV-Bewegungsdaten'!B:B,$A2830,'AV-Bewegungsdaten'!E:E),5)</f>
        <v>0</v>
      </c>
      <c r="S2830" s="444"/>
      <c r="T2830" s="444"/>
      <c r="U2830" s="261">
        <f>ROUND(SUMIF('DV-Bewegungsdaten'!B:B,A2830,'DV-Bewegungsdaten'!D:D),3)</f>
        <v>0</v>
      </c>
      <c r="V2830" s="259">
        <f>ROUND(SUMIF('DV-Bewegungsdaten'!B:B,A2830,'DV-Bewegungsdaten'!E:E),5)</f>
        <v>0</v>
      </c>
      <c r="X2830" s="444"/>
      <c r="Y2830" s="444"/>
      <c r="AK2830" s="305"/>
    </row>
    <row r="2831" spans="1:37" ht="15" customHeight="1" x14ac:dyDescent="0.25">
      <c r="A2831" s="103" t="s">
        <v>2967</v>
      </c>
      <c r="B2831" s="101" t="s">
        <v>2068</v>
      </c>
      <c r="C2831" s="101" t="s">
        <v>3994</v>
      </c>
      <c r="D2831" s="101" t="s">
        <v>2739</v>
      </c>
      <c r="E2831" s="101" t="s">
        <v>2536</v>
      </c>
      <c r="F2831" s="102">
        <v>13.350000000000001</v>
      </c>
      <c r="G2831" s="102">
        <v>13.55</v>
      </c>
      <c r="H2831" s="102">
        <v>10.68</v>
      </c>
      <c r="I2831" s="102"/>
      <c r="J2831" s="445"/>
      <c r="K2831" s="258">
        <f>ROUND(SUMIF('VGT-Bewegungsdaten'!B:B,A2831,'VGT-Bewegungsdaten'!D:D),3)</f>
        <v>0</v>
      </c>
      <c r="L2831" s="259">
        <f>ROUND(SUMIF('VGT-Bewegungsdaten'!B:B,$A2831,'VGT-Bewegungsdaten'!E:E),5)</f>
        <v>0</v>
      </c>
      <c r="N2831" s="298" t="s">
        <v>4918</v>
      </c>
      <c r="O2831" s="298" t="s">
        <v>4925</v>
      </c>
      <c r="P2831" s="261">
        <f>ROUND(SUMIF('AV-Bewegungsdaten'!B:B,A2831,'AV-Bewegungsdaten'!D:D),3)</f>
        <v>0</v>
      </c>
      <c r="Q2831" s="259">
        <f>ROUND(SUMIF('AV-Bewegungsdaten'!B:B,$A2831,'AV-Bewegungsdaten'!E:E),5)</f>
        <v>0</v>
      </c>
      <c r="S2831" s="444"/>
      <c r="T2831" s="444"/>
      <c r="U2831" s="261">
        <f>ROUND(SUMIF('DV-Bewegungsdaten'!B:B,A2831,'DV-Bewegungsdaten'!D:D),3)</f>
        <v>0</v>
      </c>
      <c r="V2831" s="259">
        <f>ROUND(SUMIF('DV-Bewegungsdaten'!B:B,A2831,'DV-Bewegungsdaten'!E:E),5)</f>
        <v>0</v>
      </c>
      <c r="X2831" s="444"/>
      <c r="Y2831" s="444"/>
      <c r="AK2831" s="305"/>
    </row>
    <row r="2832" spans="1:37" ht="15" customHeight="1" x14ac:dyDescent="0.25">
      <c r="A2832" s="103" t="s">
        <v>3710</v>
      </c>
      <c r="B2832" s="101" t="s">
        <v>2068</v>
      </c>
      <c r="C2832" s="101" t="s">
        <v>3994</v>
      </c>
      <c r="D2832" s="101" t="s">
        <v>3482</v>
      </c>
      <c r="E2832" s="101" t="s">
        <v>3279</v>
      </c>
      <c r="F2832" s="102">
        <v>13.32</v>
      </c>
      <c r="G2832" s="102">
        <v>13.52</v>
      </c>
      <c r="H2832" s="102">
        <v>10.66</v>
      </c>
      <c r="I2832" s="102"/>
      <c r="J2832" s="445"/>
      <c r="K2832" s="258">
        <f>ROUND(SUMIF('VGT-Bewegungsdaten'!B:B,A2832,'VGT-Bewegungsdaten'!D:D),3)</f>
        <v>0</v>
      </c>
      <c r="L2832" s="259">
        <f>ROUND(SUMIF('VGT-Bewegungsdaten'!B:B,$A2832,'VGT-Bewegungsdaten'!E:E),5)</f>
        <v>0</v>
      </c>
      <c r="N2832" s="298" t="s">
        <v>4918</v>
      </c>
      <c r="O2832" s="298" t="s">
        <v>4925</v>
      </c>
      <c r="P2832" s="261">
        <f>ROUND(SUMIF('AV-Bewegungsdaten'!B:B,A2832,'AV-Bewegungsdaten'!D:D),3)</f>
        <v>0</v>
      </c>
      <c r="Q2832" s="259">
        <f>ROUND(SUMIF('AV-Bewegungsdaten'!B:B,$A2832,'AV-Bewegungsdaten'!E:E),5)</f>
        <v>0</v>
      </c>
      <c r="S2832" s="444"/>
      <c r="T2832" s="444"/>
      <c r="U2832" s="261">
        <f>ROUND(SUMIF('DV-Bewegungsdaten'!B:B,A2832,'DV-Bewegungsdaten'!D:D),3)</f>
        <v>0</v>
      </c>
      <c r="V2832" s="259">
        <f>ROUND(SUMIF('DV-Bewegungsdaten'!B:B,A2832,'DV-Bewegungsdaten'!E:E),5)</f>
        <v>0</v>
      </c>
      <c r="X2832" s="444"/>
      <c r="Y2832" s="444"/>
      <c r="AK2832" s="305"/>
    </row>
    <row r="2833" spans="1:37" ht="15" customHeight="1" x14ac:dyDescent="0.25">
      <c r="A2833" s="103" t="s">
        <v>4474</v>
      </c>
      <c r="B2833" s="101" t="s">
        <v>2068</v>
      </c>
      <c r="C2833" s="101" t="s">
        <v>3994</v>
      </c>
      <c r="D2833" s="101" t="s">
        <v>4244</v>
      </c>
      <c r="E2833" s="101" t="s">
        <v>4040</v>
      </c>
      <c r="F2833" s="102">
        <v>13.290000000000001</v>
      </c>
      <c r="G2833" s="102">
        <v>13.49</v>
      </c>
      <c r="H2833" s="102">
        <v>10.63</v>
      </c>
      <c r="I2833" s="102"/>
      <c r="J2833" s="445"/>
      <c r="K2833" s="258">
        <f>ROUND(SUMIF('VGT-Bewegungsdaten'!B:B,A2833,'VGT-Bewegungsdaten'!D:D),3)</f>
        <v>0</v>
      </c>
      <c r="L2833" s="259">
        <f>ROUND(SUMIF('VGT-Bewegungsdaten'!B:B,$A2833,'VGT-Bewegungsdaten'!E:E),5)</f>
        <v>0</v>
      </c>
      <c r="N2833" s="298" t="s">
        <v>4918</v>
      </c>
      <c r="O2833" s="298" t="s">
        <v>4925</v>
      </c>
      <c r="P2833" s="261">
        <f>ROUND(SUMIF('AV-Bewegungsdaten'!B:B,A2833,'AV-Bewegungsdaten'!D:D),3)</f>
        <v>0</v>
      </c>
      <c r="Q2833" s="259">
        <f>ROUND(SUMIF('AV-Bewegungsdaten'!B:B,$A2833,'AV-Bewegungsdaten'!E:E),5)</f>
        <v>0</v>
      </c>
      <c r="S2833" s="444"/>
      <c r="T2833" s="444"/>
      <c r="U2833" s="261">
        <f>ROUND(SUMIF('DV-Bewegungsdaten'!B:B,A2833,'DV-Bewegungsdaten'!D:D),3)</f>
        <v>0</v>
      </c>
      <c r="V2833" s="259">
        <f>ROUND(SUMIF('DV-Bewegungsdaten'!B:B,A2833,'DV-Bewegungsdaten'!E:E),5)</f>
        <v>0</v>
      </c>
      <c r="X2833" s="444"/>
      <c r="Y2833" s="444"/>
      <c r="AK2833" s="305"/>
    </row>
    <row r="2834" spans="1:37" ht="15" customHeight="1" x14ac:dyDescent="0.25">
      <c r="A2834" s="103" t="s">
        <v>977</v>
      </c>
      <c r="B2834" s="101" t="s">
        <v>2068</v>
      </c>
      <c r="C2834" s="101" t="s">
        <v>3994</v>
      </c>
      <c r="D2834" s="101" t="s">
        <v>2486</v>
      </c>
      <c r="E2834" s="101" t="s">
        <v>2443</v>
      </c>
      <c r="F2834" s="102">
        <v>14.38</v>
      </c>
      <c r="G2834" s="102">
        <v>14.58</v>
      </c>
      <c r="H2834" s="102">
        <v>11.5</v>
      </c>
      <c r="I2834" s="102"/>
      <c r="J2834" s="445"/>
      <c r="K2834" s="258">
        <f>ROUND(SUMIF('VGT-Bewegungsdaten'!B:B,A2834,'VGT-Bewegungsdaten'!D:D),3)</f>
        <v>0</v>
      </c>
      <c r="L2834" s="259">
        <f>ROUND(SUMIF('VGT-Bewegungsdaten'!B:B,$A2834,'VGT-Bewegungsdaten'!E:E),5)</f>
        <v>0</v>
      </c>
      <c r="N2834" s="298" t="s">
        <v>4918</v>
      </c>
      <c r="O2834" s="298" t="s">
        <v>4925</v>
      </c>
      <c r="P2834" s="261">
        <f>ROUND(SUMIF('AV-Bewegungsdaten'!B:B,A2834,'AV-Bewegungsdaten'!D:D),3)</f>
        <v>0</v>
      </c>
      <c r="Q2834" s="259">
        <f>ROUND(SUMIF('AV-Bewegungsdaten'!B:B,$A2834,'AV-Bewegungsdaten'!E:E),5)</f>
        <v>0</v>
      </c>
      <c r="S2834" s="444"/>
      <c r="T2834" s="444"/>
      <c r="U2834" s="261">
        <f>ROUND(SUMIF('DV-Bewegungsdaten'!B:B,A2834,'DV-Bewegungsdaten'!D:D),3)</f>
        <v>0</v>
      </c>
      <c r="V2834" s="259">
        <f>ROUND(SUMIF('DV-Bewegungsdaten'!B:B,A2834,'DV-Bewegungsdaten'!E:E),5)</f>
        <v>0</v>
      </c>
      <c r="X2834" s="444"/>
      <c r="Y2834" s="444"/>
      <c r="AK2834" s="305"/>
    </row>
    <row r="2835" spans="1:37" ht="15" customHeight="1" x14ac:dyDescent="0.25">
      <c r="A2835" s="103" t="s">
        <v>978</v>
      </c>
      <c r="B2835" s="101" t="s">
        <v>2068</v>
      </c>
      <c r="C2835" s="101" t="s">
        <v>3994</v>
      </c>
      <c r="D2835" s="101" t="s">
        <v>2488</v>
      </c>
      <c r="E2835" s="101" t="s">
        <v>2446</v>
      </c>
      <c r="F2835" s="102">
        <v>16.380000000000003</v>
      </c>
      <c r="G2835" s="102">
        <v>16.580000000000002</v>
      </c>
      <c r="H2835" s="102">
        <v>13.1</v>
      </c>
      <c r="I2835" s="102"/>
      <c r="J2835" s="445"/>
      <c r="K2835" s="258">
        <f>ROUND(SUMIF('VGT-Bewegungsdaten'!B:B,A2835,'VGT-Bewegungsdaten'!D:D),3)</f>
        <v>0</v>
      </c>
      <c r="L2835" s="259">
        <f>ROUND(SUMIF('VGT-Bewegungsdaten'!B:B,$A2835,'VGT-Bewegungsdaten'!E:E),5)</f>
        <v>0</v>
      </c>
      <c r="N2835" s="298" t="s">
        <v>4918</v>
      </c>
      <c r="O2835" s="298" t="s">
        <v>4925</v>
      </c>
      <c r="P2835" s="261">
        <f>ROUND(SUMIF('AV-Bewegungsdaten'!B:B,A2835,'AV-Bewegungsdaten'!D:D),3)</f>
        <v>0</v>
      </c>
      <c r="Q2835" s="259">
        <f>ROUND(SUMIF('AV-Bewegungsdaten'!B:B,$A2835,'AV-Bewegungsdaten'!E:E),5)</f>
        <v>0</v>
      </c>
      <c r="S2835" s="444"/>
      <c r="T2835" s="444"/>
      <c r="U2835" s="261">
        <f>ROUND(SUMIF('DV-Bewegungsdaten'!B:B,A2835,'DV-Bewegungsdaten'!D:D),3)</f>
        <v>0</v>
      </c>
      <c r="V2835" s="259">
        <f>ROUND(SUMIF('DV-Bewegungsdaten'!B:B,A2835,'DV-Bewegungsdaten'!E:E),5)</f>
        <v>0</v>
      </c>
      <c r="X2835" s="444"/>
      <c r="Y2835" s="444"/>
      <c r="AK2835" s="305"/>
    </row>
    <row r="2836" spans="1:37" ht="15" customHeight="1" x14ac:dyDescent="0.25">
      <c r="A2836" s="103" t="s">
        <v>1196</v>
      </c>
      <c r="B2836" s="101" t="s">
        <v>2068</v>
      </c>
      <c r="C2836" s="101" t="s">
        <v>3994</v>
      </c>
      <c r="D2836" s="101" t="s">
        <v>567</v>
      </c>
      <c r="E2836" s="101" t="s">
        <v>1536</v>
      </c>
      <c r="F2836" s="102">
        <v>17.380000000000003</v>
      </c>
      <c r="G2836" s="102">
        <v>17.580000000000002</v>
      </c>
      <c r="H2836" s="102">
        <v>13.9</v>
      </c>
      <c r="I2836" s="102"/>
      <c r="J2836" s="445"/>
      <c r="K2836" s="258">
        <f>ROUND(SUMIF('VGT-Bewegungsdaten'!B:B,A2836,'VGT-Bewegungsdaten'!D:D),3)</f>
        <v>0</v>
      </c>
      <c r="L2836" s="259">
        <f>ROUND(SUMIF('VGT-Bewegungsdaten'!B:B,$A2836,'VGT-Bewegungsdaten'!E:E),5)</f>
        <v>0</v>
      </c>
      <c r="N2836" s="298" t="s">
        <v>4918</v>
      </c>
      <c r="O2836" s="298" t="s">
        <v>4925</v>
      </c>
      <c r="P2836" s="261">
        <f>ROUND(SUMIF('AV-Bewegungsdaten'!B:B,A2836,'AV-Bewegungsdaten'!D:D),3)</f>
        <v>0</v>
      </c>
      <c r="Q2836" s="259">
        <f>ROUND(SUMIF('AV-Bewegungsdaten'!B:B,$A2836,'AV-Bewegungsdaten'!E:E),5)</f>
        <v>0</v>
      </c>
      <c r="S2836" s="444"/>
      <c r="T2836" s="444"/>
      <c r="U2836" s="261">
        <f>ROUND(SUMIF('DV-Bewegungsdaten'!B:B,A2836,'DV-Bewegungsdaten'!D:D),3)</f>
        <v>0</v>
      </c>
      <c r="V2836" s="259">
        <f>ROUND(SUMIF('DV-Bewegungsdaten'!B:B,A2836,'DV-Bewegungsdaten'!E:E),5)</f>
        <v>0</v>
      </c>
      <c r="X2836" s="444"/>
      <c r="Y2836" s="444"/>
      <c r="AK2836" s="305"/>
    </row>
    <row r="2837" spans="1:37" ht="15" customHeight="1" x14ac:dyDescent="0.25">
      <c r="A2837" s="103" t="s">
        <v>2968</v>
      </c>
      <c r="B2837" s="101" t="s">
        <v>2068</v>
      </c>
      <c r="C2837" s="101" t="s">
        <v>3994</v>
      </c>
      <c r="D2837" s="101" t="s">
        <v>2741</v>
      </c>
      <c r="E2837" s="101" t="s">
        <v>2536</v>
      </c>
      <c r="F2837" s="102">
        <v>17.350000000000001</v>
      </c>
      <c r="G2837" s="102">
        <v>17.55</v>
      </c>
      <c r="H2837" s="102">
        <v>13.88</v>
      </c>
      <c r="I2837" s="102"/>
      <c r="J2837" s="445"/>
      <c r="K2837" s="258">
        <f>ROUND(SUMIF('VGT-Bewegungsdaten'!B:B,A2837,'VGT-Bewegungsdaten'!D:D),3)</f>
        <v>0</v>
      </c>
      <c r="L2837" s="259">
        <f>ROUND(SUMIF('VGT-Bewegungsdaten'!B:B,$A2837,'VGT-Bewegungsdaten'!E:E),5)</f>
        <v>0</v>
      </c>
      <c r="N2837" s="298" t="s">
        <v>4918</v>
      </c>
      <c r="O2837" s="298" t="s">
        <v>4925</v>
      </c>
      <c r="P2837" s="261">
        <f>ROUND(SUMIF('AV-Bewegungsdaten'!B:B,A2837,'AV-Bewegungsdaten'!D:D),3)</f>
        <v>0</v>
      </c>
      <c r="Q2837" s="259">
        <f>ROUND(SUMIF('AV-Bewegungsdaten'!B:B,$A2837,'AV-Bewegungsdaten'!E:E),5)</f>
        <v>0</v>
      </c>
      <c r="S2837" s="444"/>
      <c r="T2837" s="444"/>
      <c r="U2837" s="261">
        <f>ROUND(SUMIF('DV-Bewegungsdaten'!B:B,A2837,'DV-Bewegungsdaten'!D:D),3)</f>
        <v>0</v>
      </c>
      <c r="V2837" s="259">
        <f>ROUND(SUMIF('DV-Bewegungsdaten'!B:B,A2837,'DV-Bewegungsdaten'!E:E),5)</f>
        <v>0</v>
      </c>
      <c r="X2837" s="444"/>
      <c r="Y2837" s="444"/>
      <c r="AK2837" s="305"/>
    </row>
    <row r="2838" spans="1:37" ht="15" customHeight="1" x14ac:dyDescent="0.25">
      <c r="A2838" s="103" t="s">
        <v>3711</v>
      </c>
      <c r="B2838" s="101" t="s">
        <v>2068</v>
      </c>
      <c r="C2838" s="101" t="s">
        <v>3994</v>
      </c>
      <c r="D2838" s="101" t="s">
        <v>3484</v>
      </c>
      <c r="E2838" s="101" t="s">
        <v>3279</v>
      </c>
      <c r="F2838" s="102">
        <v>17.32</v>
      </c>
      <c r="G2838" s="102">
        <v>17.52</v>
      </c>
      <c r="H2838" s="102">
        <v>13.86</v>
      </c>
      <c r="I2838" s="102"/>
      <c r="J2838" s="445"/>
      <c r="K2838" s="258">
        <f>ROUND(SUMIF('VGT-Bewegungsdaten'!B:B,A2838,'VGT-Bewegungsdaten'!D:D),3)</f>
        <v>0</v>
      </c>
      <c r="L2838" s="259">
        <f>ROUND(SUMIF('VGT-Bewegungsdaten'!B:B,$A2838,'VGT-Bewegungsdaten'!E:E),5)</f>
        <v>0</v>
      </c>
      <c r="N2838" s="298" t="s">
        <v>4918</v>
      </c>
      <c r="O2838" s="298" t="s">
        <v>4925</v>
      </c>
      <c r="P2838" s="261">
        <f>ROUND(SUMIF('AV-Bewegungsdaten'!B:B,A2838,'AV-Bewegungsdaten'!D:D),3)</f>
        <v>0</v>
      </c>
      <c r="Q2838" s="259">
        <f>ROUND(SUMIF('AV-Bewegungsdaten'!B:B,$A2838,'AV-Bewegungsdaten'!E:E),5)</f>
        <v>0</v>
      </c>
      <c r="S2838" s="444"/>
      <c r="T2838" s="444"/>
      <c r="U2838" s="261">
        <f>ROUND(SUMIF('DV-Bewegungsdaten'!B:B,A2838,'DV-Bewegungsdaten'!D:D),3)</f>
        <v>0</v>
      </c>
      <c r="V2838" s="259">
        <f>ROUND(SUMIF('DV-Bewegungsdaten'!B:B,A2838,'DV-Bewegungsdaten'!E:E),5)</f>
        <v>0</v>
      </c>
      <c r="X2838" s="444"/>
      <c r="Y2838" s="444"/>
      <c r="AK2838" s="305"/>
    </row>
    <row r="2839" spans="1:37" ht="15" customHeight="1" x14ac:dyDescent="0.25">
      <c r="A2839" s="103" t="s">
        <v>4475</v>
      </c>
      <c r="B2839" s="101" t="s">
        <v>2068</v>
      </c>
      <c r="C2839" s="101" t="s">
        <v>3994</v>
      </c>
      <c r="D2839" s="101" t="s">
        <v>4246</v>
      </c>
      <c r="E2839" s="101" t="s">
        <v>4040</v>
      </c>
      <c r="F2839" s="102">
        <v>17.29</v>
      </c>
      <c r="G2839" s="102">
        <v>17.489999999999998</v>
      </c>
      <c r="H2839" s="102">
        <v>13.83</v>
      </c>
      <c r="I2839" s="102"/>
      <c r="J2839" s="445"/>
      <c r="K2839" s="258">
        <f>ROUND(SUMIF('VGT-Bewegungsdaten'!B:B,A2839,'VGT-Bewegungsdaten'!D:D),3)</f>
        <v>0</v>
      </c>
      <c r="L2839" s="259">
        <f>ROUND(SUMIF('VGT-Bewegungsdaten'!B:B,$A2839,'VGT-Bewegungsdaten'!E:E),5)</f>
        <v>0</v>
      </c>
      <c r="N2839" s="298" t="s">
        <v>4918</v>
      </c>
      <c r="O2839" s="298" t="s">
        <v>4925</v>
      </c>
      <c r="P2839" s="261">
        <f>ROUND(SUMIF('AV-Bewegungsdaten'!B:B,A2839,'AV-Bewegungsdaten'!D:D),3)</f>
        <v>0</v>
      </c>
      <c r="Q2839" s="259">
        <f>ROUND(SUMIF('AV-Bewegungsdaten'!B:B,$A2839,'AV-Bewegungsdaten'!E:E),5)</f>
        <v>0</v>
      </c>
      <c r="S2839" s="444"/>
      <c r="T2839" s="444"/>
      <c r="U2839" s="261">
        <f>ROUND(SUMIF('DV-Bewegungsdaten'!B:B,A2839,'DV-Bewegungsdaten'!D:D),3)</f>
        <v>0</v>
      </c>
      <c r="V2839" s="259">
        <f>ROUND(SUMIF('DV-Bewegungsdaten'!B:B,A2839,'DV-Bewegungsdaten'!E:E),5)</f>
        <v>0</v>
      </c>
      <c r="X2839" s="444"/>
      <c r="Y2839" s="444"/>
      <c r="AK2839" s="305"/>
    </row>
    <row r="2840" spans="1:37" ht="15" customHeight="1" x14ac:dyDescent="0.25">
      <c r="A2840" s="103" t="s">
        <v>979</v>
      </c>
      <c r="B2840" s="101" t="s">
        <v>2068</v>
      </c>
      <c r="C2840" s="101" t="s">
        <v>3994</v>
      </c>
      <c r="D2840" s="101" t="s">
        <v>2490</v>
      </c>
      <c r="E2840" s="101" t="s">
        <v>2443</v>
      </c>
      <c r="F2840" s="102">
        <v>12.88</v>
      </c>
      <c r="G2840" s="102">
        <v>13.08</v>
      </c>
      <c r="H2840" s="102">
        <v>10.3</v>
      </c>
      <c r="I2840" s="102"/>
      <c r="J2840" s="445"/>
      <c r="K2840" s="258">
        <f>ROUND(SUMIF('VGT-Bewegungsdaten'!B:B,A2840,'VGT-Bewegungsdaten'!D:D),3)</f>
        <v>0</v>
      </c>
      <c r="L2840" s="259">
        <f>ROUND(SUMIF('VGT-Bewegungsdaten'!B:B,$A2840,'VGT-Bewegungsdaten'!E:E),5)</f>
        <v>0</v>
      </c>
      <c r="N2840" s="298" t="s">
        <v>4918</v>
      </c>
      <c r="O2840" s="298" t="s">
        <v>4925</v>
      </c>
      <c r="P2840" s="261">
        <f>ROUND(SUMIF('AV-Bewegungsdaten'!B:B,A2840,'AV-Bewegungsdaten'!D:D),3)</f>
        <v>0</v>
      </c>
      <c r="Q2840" s="259">
        <f>ROUND(SUMIF('AV-Bewegungsdaten'!B:B,$A2840,'AV-Bewegungsdaten'!E:E),5)</f>
        <v>0</v>
      </c>
      <c r="S2840" s="444"/>
      <c r="T2840" s="444"/>
      <c r="U2840" s="261">
        <f>ROUND(SUMIF('DV-Bewegungsdaten'!B:B,A2840,'DV-Bewegungsdaten'!D:D),3)</f>
        <v>0</v>
      </c>
      <c r="V2840" s="259">
        <f>ROUND(SUMIF('DV-Bewegungsdaten'!B:B,A2840,'DV-Bewegungsdaten'!E:E),5)</f>
        <v>0</v>
      </c>
      <c r="X2840" s="444"/>
      <c r="Y2840" s="444"/>
      <c r="AK2840" s="305"/>
    </row>
    <row r="2841" spans="1:37" ht="15" customHeight="1" x14ac:dyDescent="0.25">
      <c r="A2841" s="103" t="s">
        <v>980</v>
      </c>
      <c r="B2841" s="101" t="s">
        <v>2068</v>
      </c>
      <c r="C2841" s="101" t="s">
        <v>3994</v>
      </c>
      <c r="D2841" s="101" t="s">
        <v>2492</v>
      </c>
      <c r="E2841" s="101" t="s">
        <v>2446</v>
      </c>
      <c r="F2841" s="102">
        <v>14.88</v>
      </c>
      <c r="G2841" s="102">
        <v>15.08</v>
      </c>
      <c r="H2841" s="102">
        <v>11.9</v>
      </c>
      <c r="I2841" s="102"/>
      <c r="J2841" s="445"/>
      <c r="K2841" s="258">
        <f>ROUND(SUMIF('VGT-Bewegungsdaten'!B:B,A2841,'VGT-Bewegungsdaten'!D:D),3)</f>
        <v>0</v>
      </c>
      <c r="L2841" s="259">
        <f>ROUND(SUMIF('VGT-Bewegungsdaten'!B:B,$A2841,'VGT-Bewegungsdaten'!E:E),5)</f>
        <v>0</v>
      </c>
      <c r="N2841" s="298" t="s">
        <v>4918</v>
      </c>
      <c r="O2841" s="298" t="s">
        <v>4925</v>
      </c>
      <c r="P2841" s="261">
        <f>ROUND(SUMIF('AV-Bewegungsdaten'!B:B,A2841,'AV-Bewegungsdaten'!D:D),3)</f>
        <v>0</v>
      </c>
      <c r="Q2841" s="259">
        <f>ROUND(SUMIF('AV-Bewegungsdaten'!B:B,$A2841,'AV-Bewegungsdaten'!E:E),5)</f>
        <v>0</v>
      </c>
      <c r="S2841" s="444"/>
      <c r="T2841" s="444"/>
      <c r="U2841" s="261">
        <f>ROUND(SUMIF('DV-Bewegungsdaten'!B:B,A2841,'DV-Bewegungsdaten'!D:D),3)</f>
        <v>0</v>
      </c>
      <c r="V2841" s="259">
        <f>ROUND(SUMIF('DV-Bewegungsdaten'!B:B,A2841,'DV-Bewegungsdaten'!E:E),5)</f>
        <v>0</v>
      </c>
      <c r="X2841" s="444"/>
      <c r="Y2841" s="444"/>
      <c r="AK2841" s="305"/>
    </row>
    <row r="2842" spans="1:37" ht="15" customHeight="1" x14ac:dyDescent="0.25">
      <c r="A2842" s="103" t="s">
        <v>1197</v>
      </c>
      <c r="B2842" s="101" t="s">
        <v>2068</v>
      </c>
      <c r="C2842" s="101" t="s">
        <v>3994</v>
      </c>
      <c r="D2842" s="101" t="s">
        <v>569</v>
      </c>
      <c r="E2842" s="101" t="s">
        <v>1536</v>
      </c>
      <c r="F2842" s="102">
        <v>15.88</v>
      </c>
      <c r="G2842" s="102">
        <v>16.080000000000002</v>
      </c>
      <c r="H2842" s="102">
        <v>12.7</v>
      </c>
      <c r="I2842" s="102"/>
      <c r="J2842" s="445"/>
      <c r="K2842" s="258">
        <f>ROUND(SUMIF('VGT-Bewegungsdaten'!B:B,A2842,'VGT-Bewegungsdaten'!D:D),3)</f>
        <v>0</v>
      </c>
      <c r="L2842" s="259">
        <f>ROUND(SUMIF('VGT-Bewegungsdaten'!B:B,$A2842,'VGT-Bewegungsdaten'!E:E),5)</f>
        <v>0</v>
      </c>
      <c r="N2842" s="298" t="s">
        <v>4918</v>
      </c>
      <c r="O2842" s="298" t="s">
        <v>4925</v>
      </c>
      <c r="P2842" s="261">
        <f>ROUND(SUMIF('AV-Bewegungsdaten'!B:B,A2842,'AV-Bewegungsdaten'!D:D),3)</f>
        <v>0</v>
      </c>
      <c r="Q2842" s="259">
        <f>ROUND(SUMIF('AV-Bewegungsdaten'!B:B,$A2842,'AV-Bewegungsdaten'!E:E),5)</f>
        <v>0</v>
      </c>
      <c r="S2842" s="444"/>
      <c r="T2842" s="444"/>
      <c r="U2842" s="261">
        <f>ROUND(SUMIF('DV-Bewegungsdaten'!B:B,A2842,'DV-Bewegungsdaten'!D:D),3)</f>
        <v>0</v>
      </c>
      <c r="V2842" s="259">
        <f>ROUND(SUMIF('DV-Bewegungsdaten'!B:B,A2842,'DV-Bewegungsdaten'!E:E),5)</f>
        <v>0</v>
      </c>
      <c r="X2842" s="444"/>
      <c r="Y2842" s="444"/>
      <c r="AK2842" s="305"/>
    </row>
    <row r="2843" spans="1:37" ht="15" customHeight="1" x14ac:dyDescent="0.25">
      <c r="A2843" s="103" t="s">
        <v>2969</v>
      </c>
      <c r="B2843" s="101" t="s">
        <v>2068</v>
      </c>
      <c r="C2843" s="101" t="s">
        <v>3994</v>
      </c>
      <c r="D2843" s="101" t="s">
        <v>2743</v>
      </c>
      <c r="E2843" s="101" t="s">
        <v>2536</v>
      </c>
      <c r="F2843" s="102">
        <v>15.850000000000001</v>
      </c>
      <c r="G2843" s="102">
        <v>16.05</v>
      </c>
      <c r="H2843" s="102">
        <v>12.68</v>
      </c>
      <c r="I2843" s="102"/>
      <c r="J2843" s="445"/>
      <c r="K2843" s="258">
        <f>ROUND(SUMIF('VGT-Bewegungsdaten'!B:B,A2843,'VGT-Bewegungsdaten'!D:D),3)</f>
        <v>0</v>
      </c>
      <c r="L2843" s="259">
        <f>ROUND(SUMIF('VGT-Bewegungsdaten'!B:B,$A2843,'VGT-Bewegungsdaten'!E:E),5)</f>
        <v>0</v>
      </c>
      <c r="N2843" s="298" t="s">
        <v>4918</v>
      </c>
      <c r="O2843" s="298" t="s">
        <v>4925</v>
      </c>
      <c r="P2843" s="261">
        <f>ROUND(SUMIF('AV-Bewegungsdaten'!B:B,A2843,'AV-Bewegungsdaten'!D:D),3)</f>
        <v>0</v>
      </c>
      <c r="Q2843" s="259">
        <f>ROUND(SUMIF('AV-Bewegungsdaten'!B:B,$A2843,'AV-Bewegungsdaten'!E:E),5)</f>
        <v>0</v>
      </c>
      <c r="S2843" s="444"/>
      <c r="T2843" s="444"/>
      <c r="U2843" s="261">
        <f>ROUND(SUMIF('DV-Bewegungsdaten'!B:B,A2843,'DV-Bewegungsdaten'!D:D),3)</f>
        <v>0</v>
      </c>
      <c r="V2843" s="259">
        <f>ROUND(SUMIF('DV-Bewegungsdaten'!B:B,A2843,'DV-Bewegungsdaten'!E:E),5)</f>
        <v>0</v>
      </c>
      <c r="X2843" s="444"/>
      <c r="Y2843" s="444"/>
      <c r="AK2843" s="305"/>
    </row>
    <row r="2844" spans="1:37" ht="15" customHeight="1" x14ac:dyDescent="0.25">
      <c r="A2844" s="103" t="s">
        <v>3712</v>
      </c>
      <c r="B2844" s="101" t="s">
        <v>2068</v>
      </c>
      <c r="C2844" s="101" t="s">
        <v>3994</v>
      </c>
      <c r="D2844" s="101" t="s">
        <v>3486</v>
      </c>
      <c r="E2844" s="101" t="s">
        <v>3279</v>
      </c>
      <c r="F2844" s="102">
        <v>15.82</v>
      </c>
      <c r="G2844" s="102">
        <v>16.02</v>
      </c>
      <c r="H2844" s="102">
        <v>12.66</v>
      </c>
      <c r="I2844" s="102"/>
      <c r="J2844" s="445"/>
      <c r="K2844" s="258">
        <f>ROUND(SUMIF('VGT-Bewegungsdaten'!B:B,A2844,'VGT-Bewegungsdaten'!D:D),3)</f>
        <v>0</v>
      </c>
      <c r="L2844" s="259">
        <f>ROUND(SUMIF('VGT-Bewegungsdaten'!B:B,$A2844,'VGT-Bewegungsdaten'!E:E),5)</f>
        <v>0</v>
      </c>
      <c r="N2844" s="298" t="s">
        <v>4918</v>
      </c>
      <c r="O2844" s="298" t="s">
        <v>4925</v>
      </c>
      <c r="P2844" s="261">
        <f>ROUND(SUMIF('AV-Bewegungsdaten'!B:B,A2844,'AV-Bewegungsdaten'!D:D),3)</f>
        <v>0</v>
      </c>
      <c r="Q2844" s="259">
        <f>ROUND(SUMIF('AV-Bewegungsdaten'!B:B,$A2844,'AV-Bewegungsdaten'!E:E),5)</f>
        <v>0</v>
      </c>
      <c r="S2844" s="444"/>
      <c r="T2844" s="444"/>
      <c r="U2844" s="261">
        <f>ROUND(SUMIF('DV-Bewegungsdaten'!B:B,A2844,'DV-Bewegungsdaten'!D:D),3)</f>
        <v>0</v>
      </c>
      <c r="V2844" s="259">
        <f>ROUND(SUMIF('DV-Bewegungsdaten'!B:B,A2844,'DV-Bewegungsdaten'!E:E),5)</f>
        <v>0</v>
      </c>
      <c r="X2844" s="444"/>
      <c r="Y2844" s="444"/>
      <c r="AK2844" s="305"/>
    </row>
    <row r="2845" spans="1:37" ht="15" customHeight="1" x14ac:dyDescent="0.25">
      <c r="A2845" s="103" t="s">
        <v>4476</v>
      </c>
      <c r="B2845" s="101" t="s">
        <v>2068</v>
      </c>
      <c r="C2845" s="101" t="s">
        <v>3994</v>
      </c>
      <c r="D2845" s="101" t="s">
        <v>4248</v>
      </c>
      <c r="E2845" s="101" t="s">
        <v>4040</v>
      </c>
      <c r="F2845" s="102">
        <v>15.790000000000001</v>
      </c>
      <c r="G2845" s="102">
        <v>15.99</v>
      </c>
      <c r="H2845" s="102">
        <v>12.63</v>
      </c>
      <c r="I2845" s="102"/>
      <c r="J2845" s="445"/>
      <c r="K2845" s="258">
        <f>ROUND(SUMIF('VGT-Bewegungsdaten'!B:B,A2845,'VGT-Bewegungsdaten'!D:D),3)</f>
        <v>0</v>
      </c>
      <c r="L2845" s="259">
        <f>ROUND(SUMIF('VGT-Bewegungsdaten'!B:B,$A2845,'VGT-Bewegungsdaten'!E:E),5)</f>
        <v>0</v>
      </c>
      <c r="N2845" s="298" t="s">
        <v>4918</v>
      </c>
      <c r="O2845" s="298" t="s">
        <v>4925</v>
      </c>
      <c r="P2845" s="261">
        <f>ROUND(SUMIF('AV-Bewegungsdaten'!B:B,A2845,'AV-Bewegungsdaten'!D:D),3)</f>
        <v>0</v>
      </c>
      <c r="Q2845" s="259">
        <f>ROUND(SUMIF('AV-Bewegungsdaten'!B:B,$A2845,'AV-Bewegungsdaten'!E:E),5)</f>
        <v>0</v>
      </c>
      <c r="S2845" s="444"/>
      <c r="T2845" s="444"/>
      <c r="U2845" s="261">
        <f>ROUND(SUMIF('DV-Bewegungsdaten'!B:B,A2845,'DV-Bewegungsdaten'!D:D),3)</f>
        <v>0</v>
      </c>
      <c r="V2845" s="259">
        <f>ROUND(SUMIF('DV-Bewegungsdaten'!B:B,A2845,'DV-Bewegungsdaten'!E:E),5)</f>
        <v>0</v>
      </c>
      <c r="X2845" s="444"/>
      <c r="Y2845" s="444"/>
      <c r="AK2845" s="305"/>
    </row>
    <row r="2846" spans="1:37" ht="15" customHeight="1" x14ac:dyDescent="0.25">
      <c r="A2846" s="103" t="s">
        <v>981</v>
      </c>
      <c r="B2846" s="101" t="s">
        <v>2068</v>
      </c>
      <c r="C2846" s="101" t="s">
        <v>3994</v>
      </c>
      <c r="D2846" s="101" t="s">
        <v>2494</v>
      </c>
      <c r="E2846" s="101" t="s">
        <v>2443</v>
      </c>
      <c r="F2846" s="102">
        <v>7.91</v>
      </c>
      <c r="G2846" s="102">
        <v>8.11</v>
      </c>
      <c r="H2846" s="102">
        <v>6.33</v>
      </c>
      <c r="I2846" s="102"/>
      <c r="J2846" s="445"/>
      <c r="K2846" s="258">
        <f>ROUND(SUMIF('VGT-Bewegungsdaten'!B:B,A2846,'VGT-Bewegungsdaten'!D:D),3)</f>
        <v>0</v>
      </c>
      <c r="L2846" s="259">
        <f>ROUND(SUMIF('VGT-Bewegungsdaten'!B:B,$A2846,'VGT-Bewegungsdaten'!E:E),5)</f>
        <v>0</v>
      </c>
      <c r="N2846" s="298" t="s">
        <v>4918</v>
      </c>
      <c r="O2846" s="298" t="s">
        <v>4925</v>
      </c>
      <c r="P2846" s="261">
        <f>ROUND(SUMIF('AV-Bewegungsdaten'!B:B,A2846,'AV-Bewegungsdaten'!D:D),3)</f>
        <v>0</v>
      </c>
      <c r="Q2846" s="259">
        <f>ROUND(SUMIF('AV-Bewegungsdaten'!B:B,$A2846,'AV-Bewegungsdaten'!E:E),5)</f>
        <v>0</v>
      </c>
      <c r="S2846" s="444"/>
      <c r="T2846" s="444"/>
      <c r="U2846" s="261">
        <f>ROUND(SUMIF('DV-Bewegungsdaten'!B:B,A2846,'DV-Bewegungsdaten'!D:D),3)</f>
        <v>0</v>
      </c>
      <c r="V2846" s="259">
        <f>ROUND(SUMIF('DV-Bewegungsdaten'!B:B,A2846,'DV-Bewegungsdaten'!E:E),5)</f>
        <v>0</v>
      </c>
      <c r="X2846" s="444"/>
      <c r="Y2846" s="444"/>
      <c r="AK2846" s="305"/>
    </row>
    <row r="2847" spans="1:37" ht="15" customHeight="1" x14ac:dyDescent="0.25">
      <c r="A2847" s="103" t="s">
        <v>982</v>
      </c>
      <c r="B2847" s="101" t="s">
        <v>2068</v>
      </c>
      <c r="C2847" s="101" t="s">
        <v>3994</v>
      </c>
      <c r="D2847" s="101" t="s">
        <v>2496</v>
      </c>
      <c r="E2847" s="101" t="s">
        <v>2446</v>
      </c>
      <c r="F2847" s="102">
        <v>9.91</v>
      </c>
      <c r="G2847" s="102">
        <v>10.11</v>
      </c>
      <c r="H2847" s="102">
        <v>7.93</v>
      </c>
      <c r="I2847" s="102"/>
      <c r="J2847" s="445"/>
      <c r="K2847" s="258">
        <f>ROUND(SUMIF('VGT-Bewegungsdaten'!B:B,A2847,'VGT-Bewegungsdaten'!D:D),3)</f>
        <v>0</v>
      </c>
      <c r="L2847" s="259">
        <f>ROUND(SUMIF('VGT-Bewegungsdaten'!B:B,$A2847,'VGT-Bewegungsdaten'!E:E),5)</f>
        <v>0</v>
      </c>
      <c r="N2847" s="298" t="s">
        <v>4918</v>
      </c>
      <c r="O2847" s="298" t="s">
        <v>4925</v>
      </c>
      <c r="P2847" s="261">
        <f>ROUND(SUMIF('AV-Bewegungsdaten'!B:B,A2847,'AV-Bewegungsdaten'!D:D),3)</f>
        <v>0</v>
      </c>
      <c r="Q2847" s="259">
        <f>ROUND(SUMIF('AV-Bewegungsdaten'!B:B,$A2847,'AV-Bewegungsdaten'!E:E),5)</f>
        <v>0</v>
      </c>
      <c r="S2847" s="444"/>
      <c r="T2847" s="444"/>
      <c r="U2847" s="261">
        <f>ROUND(SUMIF('DV-Bewegungsdaten'!B:B,A2847,'DV-Bewegungsdaten'!D:D),3)</f>
        <v>0</v>
      </c>
      <c r="V2847" s="259">
        <f>ROUND(SUMIF('DV-Bewegungsdaten'!B:B,A2847,'DV-Bewegungsdaten'!E:E),5)</f>
        <v>0</v>
      </c>
      <c r="X2847" s="444"/>
      <c r="Y2847" s="444"/>
      <c r="AK2847" s="305"/>
    </row>
    <row r="2848" spans="1:37" ht="15" customHeight="1" x14ac:dyDescent="0.25">
      <c r="A2848" s="103" t="s">
        <v>1198</v>
      </c>
      <c r="B2848" s="101" t="s">
        <v>2068</v>
      </c>
      <c r="C2848" s="101" t="s">
        <v>3994</v>
      </c>
      <c r="D2848" s="101" t="s">
        <v>1639</v>
      </c>
      <c r="E2848" s="101" t="s">
        <v>1536</v>
      </c>
      <c r="F2848" s="102">
        <v>10.91</v>
      </c>
      <c r="G2848" s="102">
        <v>11.11</v>
      </c>
      <c r="H2848" s="102">
        <v>8.73</v>
      </c>
      <c r="I2848" s="102"/>
      <c r="J2848" s="445"/>
      <c r="K2848" s="258">
        <f>ROUND(SUMIF('VGT-Bewegungsdaten'!B:B,A2848,'VGT-Bewegungsdaten'!D:D),3)</f>
        <v>0</v>
      </c>
      <c r="L2848" s="259">
        <f>ROUND(SUMIF('VGT-Bewegungsdaten'!B:B,$A2848,'VGT-Bewegungsdaten'!E:E),5)</f>
        <v>0</v>
      </c>
      <c r="N2848" s="298" t="s">
        <v>4918</v>
      </c>
      <c r="O2848" s="298" t="s">
        <v>4925</v>
      </c>
      <c r="P2848" s="261">
        <f>ROUND(SUMIF('AV-Bewegungsdaten'!B:B,A2848,'AV-Bewegungsdaten'!D:D),3)</f>
        <v>0</v>
      </c>
      <c r="Q2848" s="259">
        <f>ROUND(SUMIF('AV-Bewegungsdaten'!B:B,$A2848,'AV-Bewegungsdaten'!E:E),5)</f>
        <v>0</v>
      </c>
      <c r="S2848" s="444"/>
      <c r="T2848" s="444"/>
      <c r="U2848" s="261">
        <f>ROUND(SUMIF('DV-Bewegungsdaten'!B:B,A2848,'DV-Bewegungsdaten'!D:D),3)</f>
        <v>0</v>
      </c>
      <c r="V2848" s="259">
        <f>ROUND(SUMIF('DV-Bewegungsdaten'!B:B,A2848,'DV-Bewegungsdaten'!E:E),5)</f>
        <v>0</v>
      </c>
      <c r="X2848" s="444"/>
      <c r="Y2848" s="444"/>
      <c r="AK2848" s="305"/>
    </row>
    <row r="2849" spans="1:41" ht="15" customHeight="1" x14ac:dyDescent="0.25">
      <c r="A2849" s="103" t="s">
        <v>2970</v>
      </c>
      <c r="B2849" s="101" t="s">
        <v>2068</v>
      </c>
      <c r="C2849" s="101" t="s">
        <v>3994</v>
      </c>
      <c r="D2849" s="101" t="s">
        <v>2590</v>
      </c>
      <c r="E2849" s="101" t="s">
        <v>2536</v>
      </c>
      <c r="F2849" s="102">
        <v>10.88</v>
      </c>
      <c r="G2849" s="102">
        <v>11.08</v>
      </c>
      <c r="H2849" s="102">
        <v>8.6999999999999993</v>
      </c>
      <c r="I2849" s="102"/>
      <c r="J2849" s="445"/>
      <c r="K2849" s="258">
        <f>ROUND(SUMIF('VGT-Bewegungsdaten'!B:B,A2849,'VGT-Bewegungsdaten'!D:D),3)</f>
        <v>0</v>
      </c>
      <c r="L2849" s="259">
        <f>ROUND(SUMIF('VGT-Bewegungsdaten'!B:B,$A2849,'VGT-Bewegungsdaten'!E:E),5)</f>
        <v>0</v>
      </c>
      <c r="N2849" s="298" t="s">
        <v>4918</v>
      </c>
      <c r="O2849" s="298" t="s">
        <v>4925</v>
      </c>
      <c r="P2849" s="261">
        <f>ROUND(SUMIF('AV-Bewegungsdaten'!B:B,A2849,'AV-Bewegungsdaten'!D:D),3)</f>
        <v>0</v>
      </c>
      <c r="Q2849" s="259">
        <f>ROUND(SUMIF('AV-Bewegungsdaten'!B:B,$A2849,'AV-Bewegungsdaten'!E:E),5)</f>
        <v>0</v>
      </c>
      <c r="S2849" s="444"/>
      <c r="T2849" s="444"/>
      <c r="U2849" s="261">
        <f>ROUND(SUMIF('DV-Bewegungsdaten'!B:B,A2849,'DV-Bewegungsdaten'!D:D),3)</f>
        <v>0</v>
      </c>
      <c r="V2849" s="259">
        <f>ROUND(SUMIF('DV-Bewegungsdaten'!B:B,A2849,'DV-Bewegungsdaten'!E:E),5)</f>
        <v>0</v>
      </c>
      <c r="X2849" s="444"/>
      <c r="Y2849" s="444"/>
      <c r="AK2849" s="305"/>
    </row>
    <row r="2850" spans="1:41" ht="15" customHeight="1" x14ac:dyDescent="0.25">
      <c r="A2850" s="103" t="s">
        <v>3713</v>
      </c>
      <c r="B2850" s="101" t="s">
        <v>2068</v>
      </c>
      <c r="C2850" s="101" t="s">
        <v>3994</v>
      </c>
      <c r="D2850" s="101" t="s">
        <v>3333</v>
      </c>
      <c r="E2850" s="101" t="s">
        <v>3279</v>
      </c>
      <c r="F2850" s="102">
        <v>10.85</v>
      </c>
      <c r="G2850" s="102">
        <v>11.049999999999999</v>
      </c>
      <c r="H2850" s="102">
        <v>8.68</v>
      </c>
      <c r="I2850" s="102"/>
      <c r="J2850" s="445"/>
      <c r="K2850" s="258">
        <f>ROUND(SUMIF('VGT-Bewegungsdaten'!B:B,A2850,'VGT-Bewegungsdaten'!D:D),3)</f>
        <v>0</v>
      </c>
      <c r="L2850" s="259">
        <f>ROUND(SUMIF('VGT-Bewegungsdaten'!B:B,$A2850,'VGT-Bewegungsdaten'!E:E),5)</f>
        <v>0</v>
      </c>
      <c r="N2850" s="298" t="s">
        <v>4918</v>
      </c>
      <c r="O2850" s="298" t="s">
        <v>4925</v>
      </c>
      <c r="P2850" s="261">
        <f>ROUND(SUMIF('AV-Bewegungsdaten'!B:B,A2850,'AV-Bewegungsdaten'!D:D),3)</f>
        <v>0</v>
      </c>
      <c r="Q2850" s="259">
        <f>ROUND(SUMIF('AV-Bewegungsdaten'!B:B,$A2850,'AV-Bewegungsdaten'!E:E),5)</f>
        <v>0</v>
      </c>
      <c r="S2850" s="444"/>
      <c r="T2850" s="444"/>
      <c r="U2850" s="261">
        <f>ROUND(SUMIF('DV-Bewegungsdaten'!B:B,A2850,'DV-Bewegungsdaten'!D:D),3)</f>
        <v>0</v>
      </c>
      <c r="V2850" s="259">
        <f>ROUND(SUMIF('DV-Bewegungsdaten'!B:B,A2850,'DV-Bewegungsdaten'!E:E),5)</f>
        <v>0</v>
      </c>
      <c r="X2850" s="444"/>
      <c r="Y2850" s="444"/>
      <c r="AK2850" s="305"/>
    </row>
    <row r="2851" spans="1:41" ht="15" customHeight="1" x14ac:dyDescent="0.25">
      <c r="A2851" s="103" t="s">
        <v>4477</v>
      </c>
      <c r="B2851" s="101" t="s">
        <v>2068</v>
      </c>
      <c r="C2851" s="101" t="s">
        <v>3994</v>
      </c>
      <c r="D2851" s="101" t="s">
        <v>4094</v>
      </c>
      <c r="E2851" s="101" t="s">
        <v>4040</v>
      </c>
      <c r="F2851" s="102">
        <v>10.82</v>
      </c>
      <c r="G2851" s="102">
        <v>11.02</v>
      </c>
      <c r="H2851" s="102">
        <v>8.66</v>
      </c>
      <c r="I2851" s="102"/>
      <c r="J2851" s="445"/>
      <c r="K2851" s="258">
        <f>ROUND(SUMIF('VGT-Bewegungsdaten'!B:B,A2851,'VGT-Bewegungsdaten'!D:D),3)</f>
        <v>0</v>
      </c>
      <c r="L2851" s="259">
        <f>ROUND(SUMIF('VGT-Bewegungsdaten'!B:B,$A2851,'VGT-Bewegungsdaten'!E:E),5)</f>
        <v>0</v>
      </c>
      <c r="N2851" s="298" t="s">
        <v>4918</v>
      </c>
      <c r="O2851" s="298" t="s">
        <v>4925</v>
      </c>
      <c r="P2851" s="261">
        <f>ROUND(SUMIF('AV-Bewegungsdaten'!B:B,A2851,'AV-Bewegungsdaten'!D:D),3)</f>
        <v>0</v>
      </c>
      <c r="Q2851" s="259">
        <f>ROUND(SUMIF('AV-Bewegungsdaten'!B:B,$A2851,'AV-Bewegungsdaten'!E:E),5)</f>
        <v>0</v>
      </c>
      <c r="S2851" s="444"/>
      <c r="T2851" s="444"/>
      <c r="U2851" s="261">
        <f>ROUND(SUMIF('DV-Bewegungsdaten'!B:B,A2851,'DV-Bewegungsdaten'!D:D),3)</f>
        <v>0</v>
      </c>
      <c r="V2851" s="259">
        <f>ROUND(SUMIF('DV-Bewegungsdaten'!B:B,A2851,'DV-Bewegungsdaten'!E:E),5)</f>
        <v>0</v>
      </c>
      <c r="X2851" s="444"/>
      <c r="Y2851" s="444"/>
      <c r="AK2851" s="305"/>
    </row>
    <row r="2852" spans="1:41" ht="15" customHeight="1" x14ac:dyDescent="0.25">
      <c r="A2852" s="103" t="s">
        <v>983</v>
      </c>
      <c r="B2852" s="101" t="s">
        <v>2068</v>
      </c>
      <c r="C2852" s="101" t="s">
        <v>3994</v>
      </c>
      <c r="D2852" s="101" t="s">
        <v>2112</v>
      </c>
      <c r="E2852" s="101" t="s">
        <v>4037</v>
      </c>
      <c r="F2852" s="102">
        <v>3.66</v>
      </c>
      <c r="G2852" s="102">
        <v>3.8600000000000003</v>
      </c>
      <c r="H2852" s="102">
        <v>2.93</v>
      </c>
      <c r="I2852" s="102"/>
      <c r="J2852" s="445"/>
      <c r="K2852" s="258">
        <f>ROUND(SUMIF('VGT-Bewegungsdaten'!B:B,A2852,'VGT-Bewegungsdaten'!D:D),3)</f>
        <v>0</v>
      </c>
      <c r="L2852" s="259">
        <f>ROUND(SUMIF('VGT-Bewegungsdaten'!B:B,$A2852,'VGT-Bewegungsdaten'!E:E),5)</f>
        <v>0</v>
      </c>
      <c r="N2852" s="298" t="s">
        <v>4918</v>
      </c>
      <c r="O2852" s="298" t="s">
        <v>4925</v>
      </c>
      <c r="P2852" s="261">
        <f>ROUND(SUMIF('AV-Bewegungsdaten'!B:B,A2852,'AV-Bewegungsdaten'!D:D),3)</f>
        <v>0</v>
      </c>
      <c r="Q2852" s="259">
        <f>ROUND(SUMIF('AV-Bewegungsdaten'!B:B,$A2852,'AV-Bewegungsdaten'!E:E),5)</f>
        <v>0</v>
      </c>
      <c r="S2852" s="444"/>
      <c r="T2852" s="444"/>
      <c r="U2852" s="261">
        <f>ROUND(SUMIF('DV-Bewegungsdaten'!B:B,A2852,'DV-Bewegungsdaten'!D:D),3)</f>
        <v>0</v>
      </c>
      <c r="V2852" s="259">
        <f>ROUND(SUMIF('DV-Bewegungsdaten'!B:B,A2852,'DV-Bewegungsdaten'!E:E),5)</f>
        <v>0</v>
      </c>
      <c r="X2852" s="444"/>
      <c r="Y2852" s="444"/>
      <c r="AK2852" s="305"/>
    </row>
    <row r="2853" spans="1:41" ht="15" customHeight="1" x14ac:dyDescent="0.25">
      <c r="A2853" s="103" t="s">
        <v>1199</v>
      </c>
      <c r="B2853" s="101" t="s">
        <v>2068</v>
      </c>
      <c r="C2853" s="101" t="s">
        <v>3994</v>
      </c>
      <c r="D2853" s="101" t="s">
        <v>538</v>
      </c>
      <c r="E2853" s="101" t="s">
        <v>1536</v>
      </c>
      <c r="F2853" s="102">
        <v>6.66</v>
      </c>
      <c r="G2853" s="102">
        <v>6.86</v>
      </c>
      <c r="H2853" s="102">
        <v>5.33</v>
      </c>
      <c r="I2853" s="102"/>
      <c r="J2853" s="445"/>
      <c r="K2853" s="258">
        <f>ROUND(SUMIF('VGT-Bewegungsdaten'!B:B,A2853,'VGT-Bewegungsdaten'!D:D),3)</f>
        <v>0</v>
      </c>
      <c r="L2853" s="259">
        <f>ROUND(SUMIF('VGT-Bewegungsdaten'!B:B,$A2853,'VGT-Bewegungsdaten'!E:E),5)</f>
        <v>0</v>
      </c>
      <c r="N2853" s="298" t="s">
        <v>4918</v>
      </c>
      <c r="O2853" s="298" t="s">
        <v>4925</v>
      </c>
      <c r="P2853" s="261">
        <f>ROUND(SUMIF('AV-Bewegungsdaten'!B:B,A2853,'AV-Bewegungsdaten'!D:D),3)</f>
        <v>0</v>
      </c>
      <c r="Q2853" s="259">
        <f>ROUND(SUMIF('AV-Bewegungsdaten'!B:B,$A2853,'AV-Bewegungsdaten'!E:E),5)</f>
        <v>0</v>
      </c>
      <c r="S2853" s="444"/>
      <c r="T2853" s="444"/>
      <c r="U2853" s="261">
        <f>ROUND(SUMIF('DV-Bewegungsdaten'!B:B,A2853,'DV-Bewegungsdaten'!D:D),3)</f>
        <v>0</v>
      </c>
      <c r="V2853" s="259">
        <f>ROUND(SUMIF('DV-Bewegungsdaten'!B:B,A2853,'DV-Bewegungsdaten'!E:E),5)</f>
        <v>0</v>
      </c>
      <c r="X2853" s="444"/>
      <c r="Y2853" s="444"/>
      <c r="AK2853" s="305"/>
    </row>
    <row r="2854" spans="1:41" ht="15" customHeight="1" x14ac:dyDescent="0.25">
      <c r="A2854" s="103" t="s">
        <v>2971</v>
      </c>
      <c r="B2854" s="101" t="s">
        <v>2068</v>
      </c>
      <c r="C2854" s="101" t="s">
        <v>3994</v>
      </c>
      <c r="D2854" s="101" t="s">
        <v>2858</v>
      </c>
      <c r="E2854" s="101" t="s">
        <v>2536</v>
      </c>
      <c r="F2854" s="102">
        <v>6.6300000000000008</v>
      </c>
      <c r="G2854" s="102">
        <v>6.830000000000001</v>
      </c>
      <c r="H2854" s="102">
        <v>5.3</v>
      </c>
      <c r="I2854" s="102"/>
      <c r="J2854" s="445"/>
      <c r="K2854" s="258">
        <f>ROUND(SUMIF('VGT-Bewegungsdaten'!B:B,A2854,'VGT-Bewegungsdaten'!D:D),3)</f>
        <v>0</v>
      </c>
      <c r="L2854" s="259">
        <f>ROUND(SUMIF('VGT-Bewegungsdaten'!B:B,$A2854,'VGT-Bewegungsdaten'!E:E),5)</f>
        <v>0</v>
      </c>
      <c r="N2854" s="298" t="s">
        <v>4918</v>
      </c>
      <c r="O2854" s="298" t="s">
        <v>4925</v>
      </c>
      <c r="P2854" s="261">
        <f>ROUND(SUMIF('AV-Bewegungsdaten'!B:B,A2854,'AV-Bewegungsdaten'!D:D),3)</f>
        <v>0</v>
      </c>
      <c r="Q2854" s="259">
        <f>ROUND(SUMIF('AV-Bewegungsdaten'!B:B,$A2854,'AV-Bewegungsdaten'!E:E),5)</f>
        <v>0</v>
      </c>
      <c r="S2854" s="444"/>
      <c r="T2854" s="444"/>
      <c r="U2854" s="261">
        <f>ROUND(SUMIF('DV-Bewegungsdaten'!B:B,A2854,'DV-Bewegungsdaten'!D:D),3)</f>
        <v>0</v>
      </c>
      <c r="V2854" s="259">
        <f>ROUND(SUMIF('DV-Bewegungsdaten'!B:B,A2854,'DV-Bewegungsdaten'!E:E),5)</f>
        <v>0</v>
      </c>
      <c r="X2854" s="444"/>
      <c r="Y2854" s="444"/>
      <c r="AK2854" s="305"/>
    </row>
    <row r="2855" spans="1:41" ht="15" customHeight="1" x14ac:dyDescent="0.25">
      <c r="A2855" s="103" t="s">
        <v>3714</v>
      </c>
      <c r="B2855" s="101" t="s">
        <v>2068</v>
      </c>
      <c r="C2855" s="101" t="s">
        <v>3994</v>
      </c>
      <c r="D2855" s="101" t="s">
        <v>3601</v>
      </c>
      <c r="E2855" s="101" t="s">
        <v>3279</v>
      </c>
      <c r="F2855" s="102">
        <v>6.6</v>
      </c>
      <c r="G2855" s="102">
        <v>6.8</v>
      </c>
      <c r="H2855" s="102">
        <v>5.28</v>
      </c>
      <c r="I2855" s="102"/>
      <c r="J2855" s="445"/>
      <c r="K2855" s="258">
        <f>ROUND(SUMIF('VGT-Bewegungsdaten'!B:B,A2855,'VGT-Bewegungsdaten'!D:D),3)</f>
        <v>0</v>
      </c>
      <c r="L2855" s="259">
        <f>ROUND(SUMIF('VGT-Bewegungsdaten'!B:B,$A2855,'VGT-Bewegungsdaten'!E:E),5)</f>
        <v>0</v>
      </c>
      <c r="N2855" s="298" t="s">
        <v>4918</v>
      </c>
      <c r="O2855" s="298" t="s">
        <v>4925</v>
      </c>
      <c r="P2855" s="261">
        <f>ROUND(SUMIF('AV-Bewegungsdaten'!B:B,A2855,'AV-Bewegungsdaten'!D:D),3)</f>
        <v>0</v>
      </c>
      <c r="Q2855" s="259">
        <f>ROUND(SUMIF('AV-Bewegungsdaten'!B:B,$A2855,'AV-Bewegungsdaten'!E:E),5)</f>
        <v>0</v>
      </c>
      <c r="S2855" s="444"/>
      <c r="T2855" s="444"/>
      <c r="U2855" s="261">
        <f>ROUND(SUMIF('DV-Bewegungsdaten'!B:B,A2855,'DV-Bewegungsdaten'!D:D),3)</f>
        <v>0</v>
      </c>
      <c r="V2855" s="259">
        <f>ROUND(SUMIF('DV-Bewegungsdaten'!B:B,A2855,'DV-Bewegungsdaten'!E:E),5)</f>
        <v>0</v>
      </c>
      <c r="X2855" s="444"/>
      <c r="Y2855" s="444"/>
      <c r="AK2855" s="305"/>
    </row>
    <row r="2856" spans="1:41" ht="15" customHeight="1" x14ac:dyDescent="0.25">
      <c r="A2856" s="103" t="s">
        <v>4478</v>
      </c>
      <c r="B2856" s="101" t="s">
        <v>2068</v>
      </c>
      <c r="C2856" s="101" t="s">
        <v>3994</v>
      </c>
      <c r="D2856" s="101" t="s">
        <v>4365</v>
      </c>
      <c r="E2856" s="101" t="s">
        <v>4040</v>
      </c>
      <c r="F2856" s="102">
        <v>6.57</v>
      </c>
      <c r="G2856" s="102">
        <v>6.7700000000000005</v>
      </c>
      <c r="H2856" s="102">
        <v>5.26</v>
      </c>
      <c r="I2856" s="102"/>
      <c r="J2856" s="445"/>
      <c r="K2856" s="258">
        <f>ROUND(SUMIF('VGT-Bewegungsdaten'!B:B,A2856,'VGT-Bewegungsdaten'!D:D),3)</f>
        <v>0</v>
      </c>
      <c r="L2856" s="259">
        <f>ROUND(SUMIF('VGT-Bewegungsdaten'!B:B,$A2856,'VGT-Bewegungsdaten'!E:E),5)</f>
        <v>0</v>
      </c>
      <c r="N2856" s="298" t="s">
        <v>4918</v>
      </c>
      <c r="O2856" s="298" t="s">
        <v>4925</v>
      </c>
      <c r="P2856" s="261">
        <f>ROUND(SUMIF('AV-Bewegungsdaten'!B:B,A2856,'AV-Bewegungsdaten'!D:D),3)</f>
        <v>0</v>
      </c>
      <c r="Q2856" s="259">
        <f>ROUND(SUMIF('AV-Bewegungsdaten'!B:B,$A2856,'AV-Bewegungsdaten'!E:E),5)</f>
        <v>0</v>
      </c>
      <c r="S2856" s="444"/>
      <c r="T2856" s="444"/>
      <c r="U2856" s="261">
        <f>ROUND(SUMIF('DV-Bewegungsdaten'!B:B,A2856,'DV-Bewegungsdaten'!D:D),3)</f>
        <v>0</v>
      </c>
      <c r="V2856" s="259">
        <f>ROUND(SUMIF('DV-Bewegungsdaten'!B:B,A2856,'DV-Bewegungsdaten'!E:E),5)</f>
        <v>0</v>
      </c>
      <c r="X2856" s="444"/>
      <c r="Y2856" s="444"/>
      <c r="AK2856" s="305"/>
    </row>
    <row r="2857" spans="1:41" ht="15" customHeight="1" x14ac:dyDescent="0.25">
      <c r="A2857" s="103" t="s">
        <v>5843</v>
      </c>
      <c r="B2857" s="101" t="s">
        <v>2068</v>
      </c>
      <c r="C2857" s="101" t="s">
        <v>3994</v>
      </c>
      <c r="D2857" s="101" t="s">
        <v>4989</v>
      </c>
      <c r="E2857" s="101" t="s">
        <v>4983</v>
      </c>
      <c r="F2857" s="102">
        <v>26.55</v>
      </c>
      <c r="G2857" s="102">
        <v>26.75</v>
      </c>
      <c r="H2857" s="102">
        <v>21.24</v>
      </c>
      <c r="I2857" s="102"/>
      <c r="J2857" s="445"/>
      <c r="K2857" s="258">
        <f>ROUND(SUMIF('VGT-Bewegungsdaten'!B:B,A2857,'VGT-Bewegungsdaten'!D:D),3)</f>
        <v>0</v>
      </c>
      <c r="L2857" s="259">
        <f>ROUND(SUMIF('VGT-Bewegungsdaten'!B:B,$A2857,'VGT-Bewegungsdaten'!E:E),5)</f>
        <v>0</v>
      </c>
      <c r="N2857" s="298" t="s">
        <v>4918</v>
      </c>
      <c r="O2857" s="298" t="s">
        <v>4925</v>
      </c>
      <c r="P2857" s="261">
        <f>ROUND(SUMIF('AV-Bewegungsdaten'!B:B,A2857,'AV-Bewegungsdaten'!D:D),3)</f>
        <v>0</v>
      </c>
      <c r="Q2857" s="259">
        <f>ROUND(SUMIF('AV-Bewegungsdaten'!B:B,$A2857,'AV-Bewegungsdaten'!E:E),5)</f>
        <v>0</v>
      </c>
      <c r="S2857" s="444"/>
      <c r="T2857" s="444"/>
      <c r="U2857" s="261">
        <f>ROUND(SUMIF('DV-Bewegungsdaten'!B:B,A2857,'DV-Bewegungsdaten'!D:D),3)</f>
        <v>0</v>
      </c>
      <c r="V2857" s="259">
        <f>ROUND(SUMIF('DV-Bewegungsdaten'!B:B,A2857,'DV-Bewegungsdaten'!E:E),5)</f>
        <v>0</v>
      </c>
      <c r="X2857" s="444"/>
      <c r="Y2857" s="444"/>
      <c r="AK2857" s="305"/>
    </row>
    <row r="2858" spans="1:41" ht="15" customHeight="1" x14ac:dyDescent="0.25">
      <c r="A2858" s="103" t="s">
        <v>5844</v>
      </c>
      <c r="B2858" s="101" t="s">
        <v>2068</v>
      </c>
      <c r="C2858" s="101" t="s">
        <v>3994</v>
      </c>
      <c r="D2858" s="101" t="s">
        <v>4993</v>
      </c>
      <c r="E2858" s="101" t="s">
        <v>4983</v>
      </c>
      <c r="F2858" s="102">
        <v>21.2</v>
      </c>
      <c r="G2858" s="102">
        <v>21.4</v>
      </c>
      <c r="H2858" s="102">
        <v>16.96</v>
      </c>
      <c r="I2858" s="102"/>
      <c r="J2858" s="445"/>
      <c r="K2858" s="258">
        <f>ROUND(SUMIF('VGT-Bewegungsdaten'!B:B,A2858,'VGT-Bewegungsdaten'!D:D),3)</f>
        <v>0</v>
      </c>
      <c r="L2858" s="259">
        <f>ROUND(SUMIF('VGT-Bewegungsdaten'!B:B,$A2858,'VGT-Bewegungsdaten'!E:E),5)</f>
        <v>0</v>
      </c>
      <c r="N2858" s="298" t="s">
        <v>4918</v>
      </c>
      <c r="O2858" s="298" t="s">
        <v>4925</v>
      </c>
      <c r="P2858" s="261">
        <f>ROUND(SUMIF('AV-Bewegungsdaten'!B:B,A2858,'AV-Bewegungsdaten'!D:D),3)</f>
        <v>0</v>
      </c>
      <c r="Q2858" s="259">
        <f>ROUND(SUMIF('AV-Bewegungsdaten'!B:B,$A2858,'AV-Bewegungsdaten'!E:E),5)</f>
        <v>0</v>
      </c>
      <c r="S2858" s="444"/>
      <c r="T2858" s="444"/>
      <c r="U2858" s="261">
        <f>ROUND(SUMIF('DV-Bewegungsdaten'!B:B,A2858,'DV-Bewegungsdaten'!D:D),3)</f>
        <v>0</v>
      </c>
      <c r="V2858" s="259">
        <f>ROUND(SUMIF('DV-Bewegungsdaten'!B:B,A2858,'DV-Bewegungsdaten'!E:E),5)</f>
        <v>0</v>
      </c>
      <c r="X2858" s="444"/>
      <c r="Y2858" s="444"/>
      <c r="AK2858" s="305"/>
    </row>
    <row r="2859" spans="1:41" ht="15" customHeight="1" x14ac:dyDescent="0.25">
      <c r="A2859" s="103" t="s">
        <v>5845</v>
      </c>
      <c r="B2859" s="101" t="s">
        <v>2068</v>
      </c>
      <c r="C2859" s="101" t="s">
        <v>3994</v>
      </c>
      <c r="D2859" s="101" t="s">
        <v>4997</v>
      </c>
      <c r="E2859" s="101" t="s">
        <v>4983</v>
      </c>
      <c r="F2859" s="102">
        <v>15.260000000000002</v>
      </c>
      <c r="G2859" s="102">
        <v>15.46</v>
      </c>
      <c r="H2859" s="102">
        <v>12.21</v>
      </c>
      <c r="I2859" s="102"/>
      <c r="J2859" s="445"/>
      <c r="K2859" s="258">
        <f>ROUND(SUMIF('VGT-Bewegungsdaten'!B:B,A2859,'VGT-Bewegungsdaten'!D:D),3)</f>
        <v>0</v>
      </c>
      <c r="L2859" s="259">
        <f>ROUND(SUMIF('VGT-Bewegungsdaten'!B:B,$A2859,'VGT-Bewegungsdaten'!E:E),5)</f>
        <v>0</v>
      </c>
      <c r="N2859" s="298" t="s">
        <v>4918</v>
      </c>
      <c r="O2859" s="298" t="s">
        <v>4925</v>
      </c>
      <c r="P2859" s="261">
        <f>ROUND(SUMIF('AV-Bewegungsdaten'!B:B,A2859,'AV-Bewegungsdaten'!D:D),3)</f>
        <v>0</v>
      </c>
      <c r="Q2859" s="259">
        <f>ROUND(SUMIF('AV-Bewegungsdaten'!B:B,$A2859,'AV-Bewegungsdaten'!E:E),5)</f>
        <v>0</v>
      </c>
      <c r="S2859" s="444"/>
      <c r="T2859" s="444"/>
      <c r="U2859" s="261">
        <f>ROUND(SUMIF('DV-Bewegungsdaten'!B:B,A2859,'DV-Bewegungsdaten'!D:D),3)</f>
        <v>0</v>
      </c>
      <c r="V2859" s="259">
        <f>ROUND(SUMIF('DV-Bewegungsdaten'!B:B,A2859,'DV-Bewegungsdaten'!E:E),5)</f>
        <v>0</v>
      </c>
      <c r="X2859" s="444"/>
      <c r="Y2859" s="444"/>
      <c r="AK2859" s="305"/>
    </row>
    <row r="2860" spans="1:41" ht="15" customHeight="1" x14ac:dyDescent="0.25">
      <c r="A2860" s="103" t="s">
        <v>6391</v>
      </c>
      <c r="B2860" s="101" t="s">
        <v>2068</v>
      </c>
      <c r="C2860" s="101" t="s">
        <v>3994</v>
      </c>
      <c r="D2860" s="101" t="s">
        <v>6384</v>
      </c>
      <c r="E2860" s="101" t="s">
        <v>5956</v>
      </c>
      <c r="F2860" s="102">
        <v>26.47</v>
      </c>
      <c r="G2860" s="102">
        <v>26.669999999999998</v>
      </c>
      <c r="H2860" s="102">
        <v>21.18</v>
      </c>
      <c r="I2860" s="102"/>
      <c r="J2860" s="445"/>
      <c r="K2860" s="258">
        <f>ROUND(SUMIF('VGT-Bewegungsdaten'!B:B,A2860,'VGT-Bewegungsdaten'!D:D),3)</f>
        <v>0</v>
      </c>
      <c r="L2860" s="259">
        <f>ROUND(SUMIF('VGT-Bewegungsdaten'!B:B,$A2860,'VGT-Bewegungsdaten'!E:E),5)</f>
        <v>0</v>
      </c>
      <c r="N2860" s="298" t="s">
        <v>4918</v>
      </c>
      <c r="O2860" s="298" t="s">
        <v>4925</v>
      </c>
      <c r="P2860" s="261">
        <f>ROUND(SUMIF('AV-Bewegungsdaten'!B:B,A2860,'AV-Bewegungsdaten'!D:D),3)</f>
        <v>0</v>
      </c>
      <c r="Q2860" s="259">
        <f>ROUND(SUMIF('AV-Bewegungsdaten'!B:B,$A2860,'AV-Bewegungsdaten'!E:E),5)</f>
        <v>0</v>
      </c>
      <c r="S2860" s="444"/>
      <c r="T2860" s="444"/>
      <c r="U2860" s="261">
        <f>ROUND(SUMIF('DV-Bewegungsdaten'!B:B,A2860,'DV-Bewegungsdaten'!D:D),3)</f>
        <v>0</v>
      </c>
      <c r="V2860" s="259">
        <f>ROUND(SUMIF('DV-Bewegungsdaten'!B:B,A2860,'DV-Bewegungsdaten'!E:E),5)</f>
        <v>0</v>
      </c>
      <c r="X2860" s="444"/>
      <c r="Y2860" s="444"/>
      <c r="AK2860" s="305"/>
    </row>
    <row r="2861" spans="1:41" ht="15" customHeight="1" x14ac:dyDescent="0.25">
      <c r="A2861" s="103" t="s">
        <v>6392</v>
      </c>
      <c r="B2861" s="101" t="s">
        <v>2068</v>
      </c>
      <c r="C2861" s="101" t="s">
        <v>3994</v>
      </c>
      <c r="D2861" s="101" t="s">
        <v>6386</v>
      </c>
      <c r="E2861" s="101" t="s">
        <v>5956</v>
      </c>
      <c r="F2861" s="102">
        <v>21.12</v>
      </c>
      <c r="G2861" s="102">
        <v>21.32</v>
      </c>
      <c r="H2861" s="102">
        <v>16.899999999999999</v>
      </c>
      <c r="I2861" s="102"/>
      <c r="J2861" s="445"/>
      <c r="K2861" s="258">
        <f>ROUND(SUMIF('VGT-Bewegungsdaten'!B:B,A2861,'VGT-Bewegungsdaten'!D:D),3)</f>
        <v>0</v>
      </c>
      <c r="L2861" s="259">
        <f>ROUND(SUMIF('VGT-Bewegungsdaten'!B:B,$A2861,'VGT-Bewegungsdaten'!E:E),5)</f>
        <v>0</v>
      </c>
      <c r="N2861" s="298" t="s">
        <v>4918</v>
      </c>
      <c r="O2861" s="298" t="s">
        <v>4925</v>
      </c>
      <c r="P2861" s="261">
        <f>ROUND(SUMIF('AV-Bewegungsdaten'!B:B,A2861,'AV-Bewegungsdaten'!D:D),3)</f>
        <v>0</v>
      </c>
      <c r="Q2861" s="259">
        <f>ROUND(SUMIF('AV-Bewegungsdaten'!B:B,$A2861,'AV-Bewegungsdaten'!E:E),5)</f>
        <v>0</v>
      </c>
      <c r="S2861" s="444"/>
      <c r="T2861" s="444"/>
      <c r="U2861" s="261">
        <f>ROUND(SUMIF('DV-Bewegungsdaten'!B:B,A2861,'DV-Bewegungsdaten'!D:D),3)</f>
        <v>0</v>
      </c>
      <c r="V2861" s="259">
        <f>ROUND(SUMIF('DV-Bewegungsdaten'!B:B,A2861,'DV-Bewegungsdaten'!E:E),5)</f>
        <v>0</v>
      </c>
      <c r="X2861" s="444"/>
      <c r="Y2861" s="444"/>
      <c r="AK2861" s="305"/>
    </row>
    <row r="2862" spans="1:41" ht="15" customHeight="1" x14ac:dyDescent="0.25">
      <c r="A2862" s="103" t="s">
        <v>6907</v>
      </c>
      <c r="B2862" s="101" t="s">
        <v>2068</v>
      </c>
      <c r="C2862" s="101" t="s">
        <v>3994</v>
      </c>
      <c r="D2862" s="101" t="s">
        <v>6569</v>
      </c>
      <c r="E2862" s="101" t="s">
        <v>6372</v>
      </c>
      <c r="F2862" s="102">
        <v>25.44</v>
      </c>
      <c r="G2862" s="102">
        <v>25.64</v>
      </c>
      <c r="H2862" s="102">
        <v>20.350000000000001</v>
      </c>
      <c r="I2862" s="102"/>
      <c r="J2862" s="445"/>
      <c r="K2862" s="258">
        <f>ROUND(SUMIF('VGT-Bewegungsdaten'!B:B,A2862,'VGT-Bewegungsdaten'!D:D),3)</f>
        <v>0</v>
      </c>
      <c r="L2862" s="259">
        <f>ROUND(SUMIF('VGT-Bewegungsdaten'!B:B,$A2862,'VGT-Bewegungsdaten'!E:E),5)</f>
        <v>0</v>
      </c>
      <c r="N2862" s="298" t="s">
        <v>4918</v>
      </c>
      <c r="O2862" s="298" t="s">
        <v>4925</v>
      </c>
      <c r="P2862" s="261">
        <f>ROUND(SUMIF('AV-Bewegungsdaten'!B:B,A2862,'AV-Bewegungsdaten'!D:D),3)</f>
        <v>0</v>
      </c>
      <c r="Q2862" s="259">
        <f>ROUND(SUMIF('AV-Bewegungsdaten'!B:B,$A2862,'AV-Bewegungsdaten'!E:E),5)</f>
        <v>0</v>
      </c>
      <c r="S2862" s="444"/>
      <c r="T2862" s="444"/>
      <c r="U2862" s="261">
        <f>ROUND(SUMIF('DV-Bewegungsdaten'!B:B,A2862,'DV-Bewegungsdaten'!D:D),3)</f>
        <v>0</v>
      </c>
      <c r="V2862" s="259">
        <f>ROUND(SUMIF('DV-Bewegungsdaten'!B:B,A2862,'DV-Bewegungsdaten'!E:E),5)</f>
        <v>0</v>
      </c>
      <c r="X2862" s="444"/>
      <c r="Y2862" s="444"/>
      <c r="AD2862" s="357"/>
      <c r="AE2862" s="357"/>
      <c r="AF2862" s="357"/>
      <c r="AG2862" s="357"/>
      <c r="AH2862" s="357"/>
      <c r="AI2862" s="357"/>
      <c r="AJ2862" s="357"/>
      <c r="AK2862" s="357"/>
      <c r="AL2862" s="357"/>
      <c r="AM2862" s="357"/>
      <c r="AN2862" s="357"/>
      <c r="AO2862" s="357"/>
    </row>
    <row r="2863" spans="1:41" ht="15" customHeight="1" x14ac:dyDescent="0.25">
      <c r="A2863" s="103" t="s">
        <v>6598</v>
      </c>
      <c r="B2863" s="101" t="s">
        <v>2068</v>
      </c>
      <c r="C2863" s="101" t="s">
        <v>3994</v>
      </c>
      <c r="D2863" s="101" t="s">
        <v>6571</v>
      </c>
      <c r="E2863" s="101" t="s">
        <v>6372</v>
      </c>
      <c r="F2863" s="102">
        <v>26.44</v>
      </c>
      <c r="G2863" s="102">
        <v>26.64</v>
      </c>
      <c r="H2863" s="102">
        <v>21.15</v>
      </c>
      <c r="I2863" s="102"/>
      <c r="J2863" s="445"/>
      <c r="K2863" s="258">
        <f>ROUND(SUMIF('VGT-Bewegungsdaten'!B:B,A2863,'VGT-Bewegungsdaten'!D:D),3)</f>
        <v>0</v>
      </c>
      <c r="L2863" s="259">
        <f>ROUND(SUMIF('VGT-Bewegungsdaten'!B:B,$A2863,'VGT-Bewegungsdaten'!E:E),5)</f>
        <v>0</v>
      </c>
      <c r="N2863" s="298" t="s">
        <v>4918</v>
      </c>
      <c r="O2863" s="298" t="s">
        <v>4925</v>
      </c>
      <c r="P2863" s="261">
        <f>ROUND(SUMIF('AV-Bewegungsdaten'!B:B,A2863,'AV-Bewegungsdaten'!D:D),3)</f>
        <v>0</v>
      </c>
      <c r="Q2863" s="259">
        <f>ROUND(SUMIF('AV-Bewegungsdaten'!B:B,$A2863,'AV-Bewegungsdaten'!E:E),5)</f>
        <v>0</v>
      </c>
      <c r="S2863" s="444"/>
      <c r="T2863" s="444"/>
      <c r="U2863" s="261">
        <f>ROUND(SUMIF('DV-Bewegungsdaten'!B:B,A2863,'DV-Bewegungsdaten'!D:D),3)</f>
        <v>0</v>
      </c>
      <c r="V2863" s="259">
        <f>ROUND(SUMIF('DV-Bewegungsdaten'!B:B,A2863,'DV-Bewegungsdaten'!E:E),5)</f>
        <v>0</v>
      </c>
      <c r="X2863" s="444"/>
      <c r="Y2863" s="444"/>
      <c r="AD2863" s="357"/>
      <c r="AE2863" s="357"/>
      <c r="AF2863" s="357"/>
      <c r="AG2863" s="357"/>
      <c r="AH2863" s="357"/>
      <c r="AI2863" s="357"/>
      <c r="AJ2863" s="357"/>
      <c r="AK2863" s="357"/>
      <c r="AL2863" s="357"/>
      <c r="AM2863" s="357"/>
      <c r="AN2863" s="357"/>
      <c r="AO2863" s="357"/>
    </row>
    <row r="2864" spans="1:41" ht="15" customHeight="1" x14ac:dyDescent="0.25">
      <c r="A2864" s="103" t="s">
        <v>6908</v>
      </c>
      <c r="B2864" s="101" t="s">
        <v>2068</v>
      </c>
      <c r="C2864" s="101" t="s">
        <v>3994</v>
      </c>
      <c r="D2864" s="101" t="s">
        <v>6573</v>
      </c>
      <c r="E2864" s="101" t="s">
        <v>6372</v>
      </c>
      <c r="F2864" s="102">
        <v>20.09</v>
      </c>
      <c r="G2864" s="102">
        <v>20.29</v>
      </c>
      <c r="H2864" s="102">
        <v>16.07</v>
      </c>
      <c r="I2864" s="102"/>
      <c r="J2864" s="445"/>
      <c r="K2864" s="258">
        <f>ROUND(SUMIF('VGT-Bewegungsdaten'!B:B,A2864,'VGT-Bewegungsdaten'!D:D),3)</f>
        <v>0</v>
      </c>
      <c r="L2864" s="259">
        <f>ROUND(SUMIF('VGT-Bewegungsdaten'!B:B,$A2864,'VGT-Bewegungsdaten'!E:E),5)</f>
        <v>0</v>
      </c>
      <c r="N2864" s="298" t="s">
        <v>4918</v>
      </c>
      <c r="O2864" s="298" t="s">
        <v>4925</v>
      </c>
      <c r="P2864" s="261">
        <f>ROUND(SUMIF('AV-Bewegungsdaten'!B:B,A2864,'AV-Bewegungsdaten'!D:D),3)</f>
        <v>0</v>
      </c>
      <c r="Q2864" s="259">
        <f>ROUND(SUMIF('AV-Bewegungsdaten'!B:B,$A2864,'AV-Bewegungsdaten'!E:E),5)</f>
        <v>0</v>
      </c>
      <c r="S2864" s="444"/>
      <c r="T2864" s="444"/>
      <c r="U2864" s="261">
        <f>ROUND(SUMIF('DV-Bewegungsdaten'!B:B,A2864,'DV-Bewegungsdaten'!D:D),3)</f>
        <v>0</v>
      </c>
      <c r="V2864" s="259">
        <f>ROUND(SUMIF('DV-Bewegungsdaten'!B:B,A2864,'DV-Bewegungsdaten'!E:E),5)</f>
        <v>0</v>
      </c>
      <c r="X2864" s="444"/>
      <c r="Y2864" s="444"/>
      <c r="AD2864" s="357"/>
      <c r="AE2864" s="357"/>
      <c r="AF2864" s="357"/>
      <c r="AG2864" s="357"/>
      <c r="AH2864" s="357"/>
      <c r="AI2864" s="357"/>
      <c r="AJ2864" s="357"/>
      <c r="AK2864" s="357"/>
      <c r="AL2864" s="357"/>
      <c r="AM2864" s="357"/>
      <c r="AN2864" s="357"/>
      <c r="AO2864" s="357"/>
    </row>
    <row r="2865" spans="1:41" ht="15" customHeight="1" x14ac:dyDescent="0.25">
      <c r="A2865" s="103" t="s">
        <v>6599</v>
      </c>
      <c r="B2865" s="101" t="s">
        <v>2068</v>
      </c>
      <c r="C2865" s="101" t="s">
        <v>3994</v>
      </c>
      <c r="D2865" s="101" t="s">
        <v>6575</v>
      </c>
      <c r="E2865" s="101" t="s">
        <v>6372</v>
      </c>
      <c r="F2865" s="102">
        <v>21.09</v>
      </c>
      <c r="G2865" s="102">
        <v>21.29</v>
      </c>
      <c r="H2865" s="102">
        <v>16.87</v>
      </c>
      <c r="I2865" s="102"/>
      <c r="J2865" s="445"/>
      <c r="K2865" s="258">
        <f>ROUND(SUMIF('VGT-Bewegungsdaten'!B:B,A2865,'VGT-Bewegungsdaten'!D:D),3)</f>
        <v>0</v>
      </c>
      <c r="L2865" s="259">
        <f>ROUND(SUMIF('VGT-Bewegungsdaten'!B:B,$A2865,'VGT-Bewegungsdaten'!E:E),5)</f>
        <v>0</v>
      </c>
      <c r="N2865" s="298" t="s">
        <v>4918</v>
      </c>
      <c r="O2865" s="298" t="s">
        <v>4925</v>
      </c>
      <c r="P2865" s="261">
        <f>ROUND(SUMIF('AV-Bewegungsdaten'!B:B,A2865,'AV-Bewegungsdaten'!D:D),3)</f>
        <v>0</v>
      </c>
      <c r="Q2865" s="259">
        <f>ROUND(SUMIF('AV-Bewegungsdaten'!B:B,$A2865,'AV-Bewegungsdaten'!E:E),5)</f>
        <v>0</v>
      </c>
      <c r="S2865" s="444"/>
      <c r="T2865" s="444"/>
      <c r="U2865" s="261">
        <f>ROUND(SUMIF('DV-Bewegungsdaten'!B:B,A2865,'DV-Bewegungsdaten'!D:D),3)</f>
        <v>0</v>
      </c>
      <c r="V2865" s="259">
        <f>ROUND(SUMIF('DV-Bewegungsdaten'!B:B,A2865,'DV-Bewegungsdaten'!E:E),5)</f>
        <v>0</v>
      </c>
      <c r="X2865" s="444"/>
      <c r="Y2865" s="444"/>
      <c r="AD2865" s="357"/>
      <c r="AE2865" s="357"/>
      <c r="AF2865" s="357"/>
      <c r="AG2865" s="357"/>
      <c r="AH2865" s="357"/>
      <c r="AI2865" s="357"/>
      <c r="AJ2865" s="357"/>
      <c r="AK2865" s="357"/>
      <c r="AL2865" s="357"/>
      <c r="AM2865" s="357"/>
      <c r="AN2865" s="357"/>
      <c r="AO2865" s="357"/>
    </row>
    <row r="2866" spans="1:41" ht="15" customHeight="1" x14ac:dyDescent="0.25">
      <c r="A2866" s="103" t="s">
        <v>1200</v>
      </c>
      <c r="B2866" s="101" t="s">
        <v>2068</v>
      </c>
      <c r="C2866" s="101" t="s">
        <v>3995</v>
      </c>
      <c r="D2866" s="101" t="s">
        <v>1201</v>
      </c>
      <c r="E2866" s="101" t="s">
        <v>2443</v>
      </c>
      <c r="F2866" s="102">
        <v>11.67</v>
      </c>
      <c r="G2866" s="102">
        <v>11.87</v>
      </c>
      <c r="H2866" s="102">
        <v>9.34</v>
      </c>
      <c r="I2866" s="102"/>
      <c r="J2866" s="445"/>
      <c r="K2866" s="258">
        <f>ROUND(SUMIF('VGT-Bewegungsdaten'!B:B,A2866,'VGT-Bewegungsdaten'!D:D),3)</f>
        <v>0</v>
      </c>
      <c r="L2866" s="259">
        <f>ROUND(SUMIF('VGT-Bewegungsdaten'!B:B,$A2866,'VGT-Bewegungsdaten'!E:E),5)</f>
        <v>0</v>
      </c>
      <c r="N2866" s="298" t="s">
        <v>4918</v>
      </c>
      <c r="O2866" s="298" t="s">
        <v>4925</v>
      </c>
      <c r="P2866" s="261">
        <f>ROUND(SUMIF('AV-Bewegungsdaten'!B:B,A2866,'AV-Bewegungsdaten'!D:D),3)</f>
        <v>0</v>
      </c>
      <c r="Q2866" s="259">
        <f>ROUND(SUMIF('AV-Bewegungsdaten'!B:B,$A2866,'AV-Bewegungsdaten'!E:E),5)</f>
        <v>0</v>
      </c>
      <c r="S2866" s="444"/>
      <c r="T2866" s="444"/>
      <c r="U2866" s="261">
        <f>ROUND(SUMIF('DV-Bewegungsdaten'!B:B,A2866,'DV-Bewegungsdaten'!D:D),3)</f>
        <v>0</v>
      </c>
      <c r="V2866" s="259">
        <f>ROUND(SUMIF('DV-Bewegungsdaten'!B:B,A2866,'DV-Bewegungsdaten'!E:E),5)</f>
        <v>0</v>
      </c>
      <c r="X2866" s="444"/>
      <c r="Y2866" s="444"/>
      <c r="AK2866" s="305"/>
    </row>
    <row r="2867" spans="1:41" ht="15" customHeight="1" x14ac:dyDescent="0.25">
      <c r="A2867" s="103" t="s">
        <v>1202</v>
      </c>
      <c r="B2867" s="101" t="s">
        <v>2068</v>
      </c>
      <c r="C2867" s="101" t="s">
        <v>3995</v>
      </c>
      <c r="D2867" s="101" t="s">
        <v>1203</v>
      </c>
      <c r="E2867" s="101" t="s">
        <v>2446</v>
      </c>
      <c r="F2867" s="102">
        <v>14.67</v>
      </c>
      <c r="G2867" s="102">
        <v>14.87</v>
      </c>
      <c r="H2867" s="102">
        <v>11.74</v>
      </c>
      <c r="I2867" s="102"/>
      <c r="J2867" s="445"/>
      <c r="K2867" s="258">
        <f>ROUND(SUMIF('VGT-Bewegungsdaten'!B:B,A2867,'VGT-Bewegungsdaten'!D:D),3)</f>
        <v>0</v>
      </c>
      <c r="L2867" s="259">
        <f>ROUND(SUMIF('VGT-Bewegungsdaten'!B:B,$A2867,'VGT-Bewegungsdaten'!E:E),5)</f>
        <v>0</v>
      </c>
      <c r="N2867" s="298" t="s">
        <v>4918</v>
      </c>
      <c r="O2867" s="298" t="s">
        <v>4925</v>
      </c>
      <c r="P2867" s="261">
        <f>ROUND(SUMIF('AV-Bewegungsdaten'!B:B,A2867,'AV-Bewegungsdaten'!D:D),3)</f>
        <v>0</v>
      </c>
      <c r="Q2867" s="259">
        <f>ROUND(SUMIF('AV-Bewegungsdaten'!B:B,$A2867,'AV-Bewegungsdaten'!E:E),5)</f>
        <v>0</v>
      </c>
      <c r="S2867" s="444"/>
      <c r="T2867" s="444"/>
      <c r="U2867" s="261">
        <f>ROUND(SUMIF('DV-Bewegungsdaten'!B:B,A2867,'DV-Bewegungsdaten'!D:D),3)</f>
        <v>0</v>
      </c>
      <c r="V2867" s="259">
        <f>ROUND(SUMIF('DV-Bewegungsdaten'!B:B,A2867,'DV-Bewegungsdaten'!E:E),5)</f>
        <v>0</v>
      </c>
      <c r="X2867" s="444"/>
      <c r="Y2867" s="444"/>
      <c r="AK2867" s="305"/>
    </row>
    <row r="2868" spans="1:41" ht="15" customHeight="1" x14ac:dyDescent="0.25">
      <c r="A2868" s="103" t="s">
        <v>1204</v>
      </c>
      <c r="B2868" s="101" t="s">
        <v>2068</v>
      </c>
      <c r="C2868" s="101" t="s">
        <v>3995</v>
      </c>
      <c r="D2868" s="101" t="s">
        <v>1205</v>
      </c>
      <c r="E2868" s="101" t="s">
        <v>2443</v>
      </c>
      <c r="F2868" s="102">
        <v>12.67</v>
      </c>
      <c r="G2868" s="102">
        <v>12.87</v>
      </c>
      <c r="H2868" s="102">
        <v>10.14</v>
      </c>
      <c r="I2868" s="102"/>
      <c r="J2868" s="445"/>
      <c r="K2868" s="258">
        <f>ROUND(SUMIF('VGT-Bewegungsdaten'!B:B,A2868,'VGT-Bewegungsdaten'!D:D),3)</f>
        <v>0</v>
      </c>
      <c r="L2868" s="259">
        <f>ROUND(SUMIF('VGT-Bewegungsdaten'!B:B,$A2868,'VGT-Bewegungsdaten'!E:E),5)</f>
        <v>0</v>
      </c>
      <c r="N2868" s="298" t="s">
        <v>4918</v>
      </c>
      <c r="O2868" s="298" t="s">
        <v>4925</v>
      </c>
      <c r="P2868" s="261">
        <f>ROUND(SUMIF('AV-Bewegungsdaten'!B:B,A2868,'AV-Bewegungsdaten'!D:D),3)</f>
        <v>0</v>
      </c>
      <c r="Q2868" s="259">
        <f>ROUND(SUMIF('AV-Bewegungsdaten'!B:B,$A2868,'AV-Bewegungsdaten'!E:E),5)</f>
        <v>0</v>
      </c>
      <c r="S2868" s="444"/>
      <c r="T2868" s="444"/>
      <c r="U2868" s="261">
        <f>ROUND(SUMIF('DV-Bewegungsdaten'!B:B,A2868,'DV-Bewegungsdaten'!D:D),3)</f>
        <v>0</v>
      </c>
      <c r="V2868" s="259">
        <f>ROUND(SUMIF('DV-Bewegungsdaten'!B:B,A2868,'DV-Bewegungsdaten'!E:E),5)</f>
        <v>0</v>
      </c>
      <c r="X2868" s="444"/>
      <c r="Y2868" s="444"/>
      <c r="AK2868" s="305"/>
    </row>
    <row r="2869" spans="1:41" ht="15" customHeight="1" x14ac:dyDescent="0.25">
      <c r="A2869" s="103" t="s">
        <v>1206</v>
      </c>
      <c r="B2869" s="101" t="s">
        <v>2068</v>
      </c>
      <c r="C2869" s="101" t="s">
        <v>3995</v>
      </c>
      <c r="D2869" s="101" t="s">
        <v>1207</v>
      </c>
      <c r="E2869" s="101" t="s">
        <v>2446</v>
      </c>
      <c r="F2869" s="102">
        <v>15.67</v>
      </c>
      <c r="G2869" s="102">
        <v>15.87</v>
      </c>
      <c r="H2869" s="102">
        <v>12.54</v>
      </c>
      <c r="I2869" s="102"/>
      <c r="J2869" s="445"/>
      <c r="K2869" s="258">
        <f>ROUND(SUMIF('VGT-Bewegungsdaten'!B:B,A2869,'VGT-Bewegungsdaten'!D:D),3)</f>
        <v>0</v>
      </c>
      <c r="L2869" s="259">
        <f>ROUND(SUMIF('VGT-Bewegungsdaten'!B:B,$A2869,'VGT-Bewegungsdaten'!E:E),5)</f>
        <v>0</v>
      </c>
      <c r="N2869" s="298" t="s">
        <v>4918</v>
      </c>
      <c r="O2869" s="298" t="s">
        <v>4925</v>
      </c>
      <c r="P2869" s="261">
        <f>ROUND(SUMIF('AV-Bewegungsdaten'!B:B,A2869,'AV-Bewegungsdaten'!D:D),3)</f>
        <v>0</v>
      </c>
      <c r="Q2869" s="259">
        <f>ROUND(SUMIF('AV-Bewegungsdaten'!B:B,$A2869,'AV-Bewegungsdaten'!E:E),5)</f>
        <v>0</v>
      </c>
      <c r="S2869" s="444"/>
      <c r="T2869" s="444"/>
      <c r="U2869" s="261">
        <f>ROUND(SUMIF('DV-Bewegungsdaten'!B:B,A2869,'DV-Bewegungsdaten'!D:D),3)</f>
        <v>0</v>
      </c>
      <c r="V2869" s="259">
        <f>ROUND(SUMIF('DV-Bewegungsdaten'!B:B,A2869,'DV-Bewegungsdaten'!E:E),5)</f>
        <v>0</v>
      </c>
      <c r="X2869" s="444"/>
      <c r="Y2869" s="444"/>
      <c r="AK2869" s="305"/>
    </row>
    <row r="2870" spans="1:41" ht="15" customHeight="1" x14ac:dyDescent="0.25">
      <c r="A2870" s="103" t="s">
        <v>1208</v>
      </c>
      <c r="B2870" s="101" t="s">
        <v>2068</v>
      </c>
      <c r="C2870" s="101" t="s">
        <v>3995</v>
      </c>
      <c r="D2870" s="101" t="s">
        <v>1209</v>
      </c>
      <c r="E2870" s="101" t="s">
        <v>2443</v>
      </c>
      <c r="F2870" s="102">
        <v>17.670000000000002</v>
      </c>
      <c r="G2870" s="102">
        <v>17.87</v>
      </c>
      <c r="H2870" s="102">
        <v>14.14</v>
      </c>
      <c r="I2870" s="102"/>
      <c r="J2870" s="445"/>
      <c r="K2870" s="258">
        <f>ROUND(SUMIF('VGT-Bewegungsdaten'!B:B,A2870,'VGT-Bewegungsdaten'!D:D),3)</f>
        <v>0</v>
      </c>
      <c r="L2870" s="259">
        <f>ROUND(SUMIF('VGT-Bewegungsdaten'!B:B,$A2870,'VGT-Bewegungsdaten'!E:E),5)</f>
        <v>0</v>
      </c>
      <c r="N2870" s="298" t="s">
        <v>4918</v>
      </c>
      <c r="O2870" s="298" t="s">
        <v>4925</v>
      </c>
      <c r="P2870" s="261">
        <f>ROUND(SUMIF('AV-Bewegungsdaten'!B:B,A2870,'AV-Bewegungsdaten'!D:D),3)</f>
        <v>0</v>
      </c>
      <c r="Q2870" s="259">
        <f>ROUND(SUMIF('AV-Bewegungsdaten'!B:B,$A2870,'AV-Bewegungsdaten'!E:E),5)</f>
        <v>0</v>
      </c>
      <c r="S2870" s="444"/>
      <c r="T2870" s="444"/>
      <c r="U2870" s="261">
        <f>ROUND(SUMIF('DV-Bewegungsdaten'!B:B,A2870,'DV-Bewegungsdaten'!D:D),3)</f>
        <v>0</v>
      </c>
      <c r="V2870" s="259">
        <f>ROUND(SUMIF('DV-Bewegungsdaten'!B:B,A2870,'DV-Bewegungsdaten'!E:E),5)</f>
        <v>0</v>
      </c>
      <c r="X2870" s="444"/>
      <c r="Y2870" s="444"/>
      <c r="AK2870" s="305"/>
    </row>
    <row r="2871" spans="1:41" ht="15" customHeight="1" x14ac:dyDescent="0.25">
      <c r="A2871" s="103" t="s">
        <v>1210</v>
      </c>
      <c r="B2871" s="101" t="s">
        <v>2068</v>
      </c>
      <c r="C2871" s="101" t="s">
        <v>3995</v>
      </c>
      <c r="D2871" s="101" t="s">
        <v>1211</v>
      </c>
      <c r="E2871" s="101" t="s">
        <v>2446</v>
      </c>
      <c r="F2871" s="102">
        <v>20.67</v>
      </c>
      <c r="G2871" s="102">
        <v>20.87</v>
      </c>
      <c r="H2871" s="102">
        <v>16.54</v>
      </c>
      <c r="I2871" s="102"/>
      <c r="J2871" s="445"/>
      <c r="K2871" s="258">
        <f>ROUND(SUMIF('VGT-Bewegungsdaten'!B:B,A2871,'VGT-Bewegungsdaten'!D:D),3)</f>
        <v>0</v>
      </c>
      <c r="L2871" s="259">
        <f>ROUND(SUMIF('VGT-Bewegungsdaten'!B:B,$A2871,'VGT-Bewegungsdaten'!E:E),5)</f>
        <v>0</v>
      </c>
      <c r="N2871" s="298" t="s">
        <v>4918</v>
      </c>
      <c r="O2871" s="298" t="s">
        <v>4925</v>
      </c>
      <c r="P2871" s="261">
        <f>ROUND(SUMIF('AV-Bewegungsdaten'!B:B,A2871,'AV-Bewegungsdaten'!D:D),3)</f>
        <v>0</v>
      </c>
      <c r="Q2871" s="259">
        <f>ROUND(SUMIF('AV-Bewegungsdaten'!B:B,$A2871,'AV-Bewegungsdaten'!E:E),5)</f>
        <v>0</v>
      </c>
      <c r="S2871" s="444"/>
      <c r="T2871" s="444"/>
      <c r="U2871" s="261">
        <f>ROUND(SUMIF('DV-Bewegungsdaten'!B:B,A2871,'DV-Bewegungsdaten'!D:D),3)</f>
        <v>0</v>
      </c>
      <c r="V2871" s="259">
        <f>ROUND(SUMIF('DV-Bewegungsdaten'!B:B,A2871,'DV-Bewegungsdaten'!E:E),5)</f>
        <v>0</v>
      </c>
      <c r="X2871" s="444"/>
      <c r="Y2871" s="444"/>
      <c r="AK2871" s="305"/>
    </row>
    <row r="2872" spans="1:41" ht="15" customHeight="1" x14ac:dyDescent="0.25">
      <c r="A2872" s="103" t="s">
        <v>1212</v>
      </c>
      <c r="B2872" s="101" t="s">
        <v>2068</v>
      </c>
      <c r="C2872" s="101" t="s">
        <v>3995</v>
      </c>
      <c r="D2872" s="101" t="s">
        <v>1213</v>
      </c>
      <c r="E2872" s="101" t="s">
        <v>2443</v>
      </c>
      <c r="F2872" s="102">
        <v>18.670000000000002</v>
      </c>
      <c r="G2872" s="102">
        <v>18.87</v>
      </c>
      <c r="H2872" s="102">
        <v>14.94</v>
      </c>
      <c r="I2872" s="102"/>
      <c r="J2872" s="445"/>
      <c r="K2872" s="258">
        <f>ROUND(SUMIF('VGT-Bewegungsdaten'!B:B,A2872,'VGT-Bewegungsdaten'!D:D),3)</f>
        <v>0</v>
      </c>
      <c r="L2872" s="259">
        <f>ROUND(SUMIF('VGT-Bewegungsdaten'!B:B,$A2872,'VGT-Bewegungsdaten'!E:E),5)</f>
        <v>0</v>
      </c>
      <c r="N2872" s="298" t="s">
        <v>4918</v>
      </c>
      <c r="O2872" s="298" t="s">
        <v>4925</v>
      </c>
      <c r="P2872" s="261">
        <f>ROUND(SUMIF('AV-Bewegungsdaten'!B:B,A2872,'AV-Bewegungsdaten'!D:D),3)</f>
        <v>0</v>
      </c>
      <c r="Q2872" s="259">
        <f>ROUND(SUMIF('AV-Bewegungsdaten'!B:B,$A2872,'AV-Bewegungsdaten'!E:E),5)</f>
        <v>0</v>
      </c>
      <c r="S2872" s="444"/>
      <c r="T2872" s="444"/>
      <c r="U2872" s="261">
        <f>ROUND(SUMIF('DV-Bewegungsdaten'!B:B,A2872,'DV-Bewegungsdaten'!D:D),3)</f>
        <v>0</v>
      </c>
      <c r="V2872" s="259">
        <f>ROUND(SUMIF('DV-Bewegungsdaten'!B:B,A2872,'DV-Bewegungsdaten'!E:E),5)</f>
        <v>0</v>
      </c>
      <c r="X2872" s="444"/>
      <c r="Y2872" s="444"/>
      <c r="AK2872" s="305"/>
    </row>
    <row r="2873" spans="1:41" ht="15" customHeight="1" x14ac:dyDescent="0.25">
      <c r="A2873" s="103" t="s">
        <v>1214</v>
      </c>
      <c r="B2873" s="101" t="s">
        <v>2068</v>
      </c>
      <c r="C2873" s="101" t="s">
        <v>3995</v>
      </c>
      <c r="D2873" s="101" t="s">
        <v>1215</v>
      </c>
      <c r="E2873" s="101" t="s">
        <v>2446</v>
      </c>
      <c r="F2873" s="102">
        <v>21.67</v>
      </c>
      <c r="G2873" s="102">
        <v>21.87</v>
      </c>
      <c r="H2873" s="102">
        <v>17.34</v>
      </c>
      <c r="I2873" s="102"/>
      <c r="J2873" s="445"/>
      <c r="K2873" s="258">
        <f>ROUND(SUMIF('VGT-Bewegungsdaten'!B:B,A2873,'VGT-Bewegungsdaten'!D:D),3)</f>
        <v>0</v>
      </c>
      <c r="L2873" s="259">
        <f>ROUND(SUMIF('VGT-Bewegungsdaten'!B:B,$A2873,'VGT-Bewegungsdaten'!E:E),5)</f>
        <v>0</v>
      </c>
      <c r="N2873" s="298" t="s">
        <v>4918</v>
      </c>
      <c r="O2873" s="298" t="s">
        <v>4925</v>
      </c>
      <c r="P2873" s="261">
        <f>ROUND(SUMIF('AV-Bewegungsdaten'!B:B,A2873,'AV-Bewegungsdaten'!D:D),3)</f>
        <v>0</v>
      </c>
      <c r="Q2873" s="259">
        <f>ROUND(SUMIF('AV-Bewegungsdaten'!B:B,$A2873,'AV-Bewegungsdaten'!E:E),5)</f>
        <v>0</v>
      </c>
      <c r="S2873" s="444"/>
      <c r="T2873" s="444"/>
      <c r="U2873" s="261">
        <f>ROUND(SUMIF('DV-Bewegungsdaten'!B:B,A2873,'DV-Bewegungsdaten'!D:D),3)</f>
        <v>0</v>
      </c>
      <c r="V2873" s="259">
        <f>ROUND(SUMIF('DV-Bewegungsdaten'!B:B,A2873,'DV-Bewegungsdaten'!E:E),5)</f>
        <v>0</v>
      </c>
      <c r="X2873" s="444"/>
      <c r="Y2873" s="444"/>
      <c r="AK2873" s="305"/>
    </row>
    <row r="2874" spans="1:41" ht="15" customHeight="1" x14ac:dyDescent="0.25">
      <c r="A2874" s="103" t="s">
        <v>1216</v>
      </c>
      <c r="B2874" s="101" t="s">
        <v>2068</v>
      </c>
      <c r="C2874" s="101" t="s">
        <v>3995</v>
      </c>
      <c r="D2874" s="101" t="s">
        <v>1217</v>
      </c>
      <c r="E2874" s="101" t="s">
        <v>2443</v>
      </c>
      <c r="F2874" s="102">
        <v>18.670000000000002</v>
      </c>
      <c r="G2874" s="102">
        <v>18.87</v>
      </c>
      <c r="H2874" s="102">
        <v>14.94</v>
      </c>
      <c r="I2874" s="102"/>
      <c r="J2874" s="445"/>
      <c r="K2874" s="258">
        <f>ROUND(SUMIF('VGT-Bewegungsdaten'!B:B,A2874,'VGT-Bewegungsdaten'!D:D),3)</f>
        <v>0</v>
      </c>
      <c r="L2874" s="259">
        <f>ROUND(SUMIF('VGT-Bewegungsdaten'!B:B,$A2874,'VGT-Bewegungsdaten'!E:E),5)</f>
        <v>0</v>
      </c>
      <c r="N2874" s="298" t="s">
        <v>4918</v>
      </c>
      <c r="O2874" s="298" t="s">
        <v>4925</v>
      </c>
      <c r="P2874" s="261">
        <f>ROUND(SUMIF('AV-Bewegungsdaten'!B:B,A2874,'AV-Bewegungsdaten'!D:D),3)</f>
        <v>0</v>
      </c>
      <c r="Q2874" s="259">
        <f>ROUND(SUMIF('AV-Bewegungsdaten'!B:B,$A2874,'AV-Bewegungsdaten'!E:E),5)</f>
        <v>0</v>
      </c>
      <c r="S2874" s="444"/>
      <c r="T2874" s="444"/>
      <c r="U2874" s="261">
        <f>ROUND(SUMIF('DV-Bewegungsdaten'!B:B,A2874,'DV-Bewegungsdaten'!D:D),3)</f>
        <v>0</v>
      </c>
      <c r="V2874" s="259">
        <f>ROUND(SUMIF('DV-Bewegungsdaten'!B:B,A2874,'DV-Bewegungsdaten'!E:E),5)</f>
        <v>0</v>
      </c>
      <c r="X2874" s="444"/>
      <c r="Y2874" s="444"/>
      <c r="AK2874" s="305"/>
    </row>
    <row r="2875" spans="1:41" ht="15" customHeight="1" x14ac:dyDescent="0.25">
      <c r="A2875" s="103" t="s">
        <v>1218</v>
      </c>
      <c r="B2875" s="101" t="s">
        <v>2068</v>
      </c>
      <c r="C2875" s="101" t="s">
        <v>3995</v>
      </c>
      <c r="D2875" s="101" t="s">
        <v>1219</v>
      </c>
      <c r="E2875" s="101" t="s">
        <v>2446</v>
      </c>
      <c r="F2875" s="102">
        <v>21.67</v>
      </c>
      <c r="G2875" s="102">
        <v>21.87</v>
      </c>
      <c r="H2875" s="102">
        <v>17.34</v>
      </c>
      <c r="I2875" s="102"/>
      <c r="J2875" s="445"/>
      <c r="K2875" s="258">
        <f>ROUND(SUMIF('VGT-Bewegungsdaten'!B:B,A2875,'VGT-Bewegungsdaten'!D:D),3)</f>
        <v>0</v>
      </c>
      <c r="L2875" s="259">
        <f>ROUND(SUMIF('VGT-Bewegungsdaten'!B:B,$A2875,'VGT-Bewegungsdaten'!E:E),5)</f>
        <v>0</v>
      </c>
      <c r="N2875" s="298" t="s">
        <v>4918</v>
      </c>
      <c r="O2875" s="298" t="s">
        <v>4925</v>
      </c>
      <c r="P2875" s="261">
        <f>ROUND(SUMIF('AV-Bewegungsdaten'!B:B,A2875,'AV-Bewegungsdaten'!D:D),3)</f>
        <v>0</v>
      </c>
      <c r="Q2875" s="259">
        <f>ROUND(SUMIF('AV-Bewegungsdaten'!B:B,$A2875,'AV-Bewegungsdaten'!E:E),5)</f>
        <v>0</v>
      </c>
      <c r="S2875" s="444"/>
      <c r="T2875" s="444"/>
      <c r="U2875" s="261">
        <f>ROUND(SUMIF('DV-Bewegungsdaten'!B:B,A2875,'DV-Bewegungsdaten'!D:D),3)</f>
        <v>0</v>
      </c>
      <c r="V2875" s="259">
        <f>ROUND(SUMIF('DV-Bewegungsdaten'!B:B,A2875,'DV-Bewegungsdaten'!E:E),5)</f>
        <v>0</v>
      </c>
      <c r="X2875" s="444"/>
      <c r="Y2875" s="444"/>
      <c r="AK2875" s="305"/>
    </row>
    <row r="2876" spans="1:41" ht="15" customHeight="1" x14ac:dyDescent="0.25">
      <c r="A2876" s="103" t="s">
        <v>1220</v>
      </c>
      <c r="B2876" s="101" t="s">
        <v>2068</v>
      </c>
      <c r="C2876" s="101" t="s">
        <v>3995</v>
      </c>
      <c r="D2876" s="101" t="s">
        <v>1221</v>
      </c>
      <c r="E2876" s="101" t="s">
        <v>2443</v>
      </c>
      <c r="F2876" s="102">
        <v>19.670000000000002</v>
      </c>
      <c r="G2876" s="102">
        <v>19.87</v>
      </c>
      <c r="H2876" s="102">
        <v>15.74</v>
      </c>
      <c r="I2876" s="102"/>
      <c r="J2876" s="445"/>
      <c r="K2876" s="258">
        <f>ROUND(SUMIF('VGT-Bewegungsdaten'!B:B,A2876,'VGT-Bewegungsdaten'!D:D),3)</f>
        <v>0</v>
      </c>
      <c r="L2876" s="259">
        <f>ROUND(SUMIF('VGT-Bewegungsdaten'!B:B,$A2876,'VGT-Bewegungsdaten'!E:E),5)</f>
        <v>0</v>
      </c>
      <c r="N2876" s="298" t="s">
        <v>4918</v>
      </c>
      <c r="O2876" s="298" t="s">
        <v>4925</v>
      </c>
      <c r="P2876" s="261">
        <f>ROUND(SUMIF('AV-Bewegungsdaten'!B:B,A2876,'AV-Bewegungsdaten'!D:D),3)</f>
        <v>0</v>
      </c>
      <c r="Q2876" s="259">
        <f>ROUND(SUMIF('AV-Bewegungsdaten'!B:B,$A2876,'AV-Bewegungsdaten'!E:E),5)</f>
        <v>0</v>
      </c>
      <c r="S2876" s="444"/>
      <c r="T2876" s="444"/>
      <c r="U2876" s="261">
        <f>ROUND(SUMIF('DV-Bewegungsdaten'!B:B,A2876,'DV-Bewegungsdaten'!D:D),3)</f>
        <v>0</v>
      </c>
      <c r="V2876" s="259">
        <f>ROUND(SUMIF('DV-Bewegungsdaten'!B:B,A2876,'DV-Bewegungsdaten'!E:E),5)</f>
        <v>0</v>
      </c>
      <c r="X2876" s="444"/>
      <c r="Y2876" s="444"/>
      <c r="AK2876" s="305"/>
    </row>
    <row r="2877" spans="1:41" ht="15" customHeight="1" x14ac:dyDescent="0.25">
      <c r="A2877" s="103" t="s">
        <v>1222</v>
      </c>
      <c r="B2877" s="101" t="s">
        <v>2068</v>
      </c>
      <c r="C2877" s="101" t="s">
        <v>3995</v>
      </c>
      <c r="D2877" s="101" t="s">
        <v>1223</v>
      </c>
      <c r="E2877" s="101" t="s">
        <v>2446</v>
      </c>
      <c r="F2877" s="102">
        <v>22.67</v>
      </c>
      <c r="G2877" s="102">
        <v>22.87</v>
      </c>
      <c r="H2877" s="102">
        <v>18.14</v>
      </c>
      <c r="I2877" s="102"/>
      <c r="J2877" s="445"/>
      <c r="K2877" s="258">
        <f>ROUND(SUMIF('VGT-Bewegungsdaten'!B:B,A2877,'VGT-Bewegungsdaten'!D:D),3)</f>
        <v>0</v>
      </c>
      <c r="L2877" s="259">
        <f>ROUND(SUMIF('VGT-Bewegungsdaten'!B:B,$A2877,'VGT-Bewegungsdaten'!E:E),5)</f>
        <v>0</v>
      </c>
      <c r="N2877" s="298" t="s">
        <v>4918</v>
      </c>
      <c r="O2877" s="298" t="s">
        <v>4925</v>
      </c>
      <c r="P2877" s="261">
        <f>ROUND(SUMIF('AV-Bewegungsdaten'!B:B,A2877,'AV-Bewegungsdaten'!D:D),3)</f>
        <v>0</v>
      </c>
      <c r="Q2877" s="259">
        <f>ROUND(SUMIF('AV-Bewegungsdaten'!B:B,$A2877,'AV-Bewegungsdaten'!E:E),5)</f>
        <v>0</v>
      </c>
      <c r="S2877" s="444"/>
      <c r="T2877" s="444"/>
      <c r="U2877" s="261">
        <f>ROUND(SUMIF('DV-Bewegungsdaten'!B:B,A2877,'DV-Bewegungsdaten'!D:D),3)</f>
        <v>0</v>
      </c>
      <c r="V2877" s="259">
        <f>ROUND(SUMIF('DV-Bewegungsdaten'!B:B,A2877,'DV-Bewegungsdaten'!E:E),5)</f>
        <v>0</v>
      </c>
      <c r="X2877" s="444"/>
      <c r="Y2877" s="444"/>
      <c r="AK2877" s="305"/>
    </row>
    <row r="2878" spans="1:41" ht="15" customHeight="1" x14ac:dyDescent="0.25">
      <c r="A2878" s="103" t="s">
        <v>1224</v>
      </c>
      <c r="B2878" s="101" t="s">
        <v>2068</v>
      </c>
      <c r="C2878" s="101" t="s">
        <v>3995</v>
      </c>
      <c r="D2878" s="101" t="s">
        <v>1225</v>
      </c>
      <c r="E2878" s="101" t="s">
        <v>2443</v>
      </c>
      <c r="F2878" s="102">
        <v>20.67</v>
      </c>
      <c r="G2878" s="102">
        <v>20.87</v>
      </c>
      <c r="H2878" s="102">
        <v>16.54</v>
      </c>
      <c r="I2878" s="102"/>
      <c r="J2878" s="445"/>
      <c r="K2878" s="258">
        <f>ROUND(SUMIF('VGT-Bewegungsdaten'!B:B,A2878,'VGT-Bewegungsdaten'!D:D),3)</f>
        <v>0</v>
      </c>
      <c r="L2878" s="259">
        <f>ROUND(SUMIF('VGT-Bewegungsdaten'!B:B,$A2878,'VGT-Bewegungsdaten'!E:E),5)</f>
        <v>0</v>
      </c>
      <c r="N2878" s="298" t="s">
        <v>4918</v>
      </c>
      <c r="O2878" s="298" t="s">
        <v>4925</v>
      </c>
      <c r="P2878" s="261">
        <f>ROUND(SUMIF('AV-Bewegungsdaten'!B:B,A2878,'AV-Bewegungsdaten'!D:D),3)</f>
        <v>0</v>
      </c>
      <c r="Q2878" s="259">
        <f>ROUND(SUMIF('AV-Bewegungsdaten'!B:B,$A2878,'AV-Bewegungsdaten'!E:E),5)</f>
        <v>0</v>
      </c>
      <c r="S2878" s="444"/>
      <c r="T2878" s="444"/>
      <c r="U2878" s="261">
        <f>ROUND(SUMIF('DV-Bewegungsdaten'!B:B,A2878,'DV-Bewegungsdaten'!D:D),3)</f>
        <v>0</v>
      </c>
      <c r="V2878" s="259">
        <f>ROUND(SUMIF('DV-Bewegungsdaten'!B:B,A2878,'DV-Bewegungsdaten'!E:E),5)</f>
        <v>0</v>
      </c>
      <c r="X2878" s="444"/>
      <c r="Y2878" s="444"/>
      <c r="AK2878" s="305"/>
    </row>
    <row r="2879" spans="1:41" ht="15" customHeight="1" x14ac:dyDescent="0.25">
      <c r="A2879" s="103" t="s">
        <v>1226</v>
      </c>
      <c r="B2879" s="101" t="s">
        <v>2068</v>
      </c>
      <c r="C2879" s="101" t="s">
        <v>3995</v>
      </c>
      <c r="D2879" s="101" t="s">
        <v>1227</v>
      </c>
      <c r="E2879" s="101" t="s">
        <v>2446</v>
      </c>
      <c r="F2879" s="102">
        <v>23.67</v>
      </c>
      <c r="G2879" s="102">
        <v>23.87</v>
      </c>
      <c r="H2879" s="102">
        <v>18.940000000000001</v>
      </c>
      <c r="I2879" s="102"/>
      <c r="J2879" s="445"/>
      <c r="K2879" s="258">
        <f>ROUND(SUMIF('VGT-Bewegungsdaten'!B:B,A2879,'VGT-Bewegungsdaten'!D:D),3)</f>
        <v>0</v>
      </c>
      <c r="L2879" s="259">
        <f>ROUND(SUMIF('VGT-Bewegungsdaten'!B:B,$A2879,'VGT-Bewegungsdaten'!E:E),5)</f>
        <v>0</v>
      </c>
      <c r="N2879" s="298" t="s">
        <v>4918</v>
      </c>
      <c r="O2879" s="298" t="s">
        <v>4925</v>
      </c>
      <c r="P2879" s="261">
        <f>ROUND(SUMIF('AV-Bewegungsdaten'!B:B,A2879,'AV-Bewegungsdaten'!D:D),3)</f>
        <v>0</v>
      </c>
      <c r="Q2879" s="259">
        <f>ROUND(SUMIF('AV-Bewegungsdaten'!B:B,$A2879,'AV-Bewegungsdaten'!E:E),5)</f>
        <v>0</v>
      </c>
      <c r="S2879" s="444"/>
      <c r="T2879" s="444"/>
      <c r="U2879" s="261">
        <f>ROUND(SUMIF('DV-Bewegungsdaten'!B:B,A2879,'DV-Bewegungsdaten'!D:D),3)</f>
        <v>0</v>
      </c>
      <c r="V2879" s="259">
        <f>ROUND(SUMIF('DV-Bewegungsdaten'!B:B,A2879,'DV-Bewegungsdaten'!E:E),5)</f>
        <v>0</v>
      </c>
      <c r="X2879" s="444"/>
      <c r="Y2879" s="444"/>
      <c r="AK2879" s="305"/>
    </row>
    <row r="2880" spans="1:41" ht="15" customHeight="1" x14ac:dyDescent="0.25">
      <c r="A2880" s="103" t="s">
        <v>1228</v>
      </c>
      <c r="B2880" s="101" t="s">
        <v>2068</v>
      </c>
      <c r="C2880" s="101" t="s">
        <v>3995</v>
      </c>
      <c r="D2880" s="101" t="s">
        <v>1229</v>
      </c>
      <c r="E2880" s="101" t="s">
        <v>2443</v>
      </c>
      <c r="F2880" s="102">
        <v>21.67</v>
      </c>
      <c r="G2880" s="102">
        <v>21.87</v>
      </c>
      <c r="H2880" s="102">
        <v>17.34</v>
      </c>
      <c r="I2880" s="102"/>
      <c r="J2880" s="445"/>
      <c r="K2880" s="258">
        <f>ROUND(SUMIF('VGT-Bewegungsdaten'!B:B,A2880,'VGT-Bewegungsdaten'!D:D),3)</f>
        <v>0</v>
      </c>
      <c r="L2880" s="259">
        <f>ROUND(SUMIF('VGT-Bewegungsdaten'!B:B,$A2880,'VGT-Bewegungsdaten'!E:E),5)</f>
        <v>0</v>
      </c>
      <c r="N2880" s="298" t="s">
        <v>4918</v>
      </c>
      <c r="O2880" s="298" t="s">
        <v>4925</v>
      </c>
      <c r="P2880" s="261">
        <f>ROUND(SUMIF('AV-Bewegungsdaten'!B:B,A2880,'AV-Bewegungsdaten'!D:D),3)</f>
        <v>0</v>
      </c>
      <c r="Q2880" s="259">
        <f>ROUND(SUMIF('AV-Bewegungsdaten'!B:B,$A2880,'AV-Bewegungsdaten'!E:E),5)</f>
        <v>0</v>
      </c>
      <c r="S2880" s="444"/>
      <c r="T2880" s="444"/>
      <c r="U2880" s="261">
        <f>ROUND(SUMIF('DV-Bewegungsdaten'!B:B,A2880,'DV-Bewegungsdaten'!D:D),3)</f>
        <v>0</v>
      </c>
      <c r="V2880" s="259">
        <f>ROUND(SUMIF('DV-Bewegungsdaten'!B:B,A2880,'DV-Bewegungsdaten'!E:E),5)</f>
        <v>0</v>
      </c>
      <c r="X2880" s="444"/>
      <c r="Y2880" s="444"/>
      <c r="AK2880" s="305"/>
    </row>
    <row r="2881" spans="1:37" ht="15" customHeight="1" x14ac:dyDescent="0.25">
      <c r="A2881" s="103" t="s">
        <v>1230</v>
      </c>
      <c r="B2881" s="101" t="s">
        <v>2068</v>
      </c>
      <c r="C2881" s="101" t="s">
        <v>3995</v>
      </c>
      <c r="D2881" s="101" t="s">
        <v>1231</v>
      </c>
      <c r="E2881" s="101" t="s">
        <v>2446</v>
      </c>
      <c r="F2881" s="102">
        <v>24.67</v>
      </c>
      <c r="G2881" s="102">
        <v>24.87</v>
      </c>
      <c r="H2881" s="102">
        <v>19.739999999999998</v>
      </c>
      <c r="I2881" s="102"/>
      <c r="J2881" s="445"/>
      <c r="K2881" s="258">
        <f>ROUND(SUMIF('VGT-Bewegungsdaten'!B:B,A2881,'VGT-Bewegungsdaten'!D:D),3)</f>
        <v>0</v>
      </c>
      <c r="L2881" s="259">
        <f>ROUND(SUMIF('VGT-Bewegungsdaten'!B:B,$A2881,'VGT-Bewegungsdaten'!E:E),5)</f>
        <v>0</v>
      </c>
      <c r="N2881" s="298" t="s">
        <v>4918</v>
      </c>
      <c r="O2881" s="298" t="s">
        <v>4925</v>
      </c>
      <c r="P2881" s="261">
        <f>ROUND(SUMIF('AV-Bewegungsdaten'!B:B,A2881,'AV-Bewegungsdaten'!D:D),3)</f>
        <v>0</v>
      </c>
      <c r="Q2881" s="259">
        <f>ROUND(SUMIF('AV-Bewegungsdaten'!B:B,$A2881,'AV-Bewegungsdaten'!E:E),5)</f>
        <v>0</v>
      </c>
      <c r="S2881" s="444"/>
      <c r="T2881" s="444"/>
      <c r="U2881" s="261">
        <f>ROUND(SUMIF('DV-Bewegungsdaten'!B:B,A2881,'DV-Bewegungsdaten'!D:D),3)</f>
        <v>0</v>
      </c>
      <c r="V2881" s="259">
        <f>ROUND(SUMIF('DV-Bewegungsdaten'!B:B,A2881,'DV-Bewegungsdaten'!E:E),5)</f>
        <v>0</v>
      </c>
      <c r="X2881" s="444"/>
      <c r="Y2881" s="444"/>
      <c r="AK2881" s="305"/>
    </row>
    <row r="2882" spans="1:37" ht="15" customHeight="1" x14ac:dyDescent="0.25">
      <c r="A2882" s="103" t="s">
        <v>1232</v>
      </c>
      <c r="B2882" s="101" t="s">
        <v>2068</v>
      </c>
      <c r="C2882" s="101" t="s">
        <v>3995</v>
      </c>
      <c r="D2882" s="101" t="s">
        <v>1233</v>
      </c>
      <c r="E2882" s="101" t="s">
        <v>2443</v>
      </c>
      <c r="F2882" s="102">
        <v>22.67</v>
      </c>
      <c r="G2882" s="102">
        <v>22.87</v>
      </c>
      <c r="H2882" s="102">
        <v>18.14</v>
      </c>
      <c r="I2882" s="102"/>
      <c r="J2882" s="445"/>
      <c r="K2882" s="258">
        <f>ROUND(SUMIF('VGT-Bewegungsdaten'!B:B,A2882,'VGT-Bewegungsdaten'!D:D),3)</f>
        <v>0</v>
      </c>
      <c r="L2882" s="259">
        <f>ROUND(SUMIF('VGT-Bewegungsdaten'!B:B,$A2882,'VGT-Bewegungsdaten'!E:E),5)</f>
        <v>0</v>
      </c>
      <c r="N2882" s="298" t="s">
        <v>4918</v>
      </c>
      <c r="O2882" s="298" t="s">
        <v>4925</v>
      </c>
      <c r="P2882" s="261">
        <f>ROUND(SUMIF('AV-Bewegungsdaten'!B:B,A2882,'AV-Bewegungsdaten'!D:D),3)</f>
        <v>0</v>
      </c>
      <c r="Q2882" s="259">
        <f>ROUND(SUMIF('AV-Bewegungsdaten'!B:B,$A2882,'AV-Bewegungsdaten'!E:E),5)</f>
        <v>0</v>
      </c>
      <c r="S2882" s="444"/>
      <c r="T2882" s="444"/>
      <c r="U2882" s="261">
        <f>ROUND(SUMIF('DV-Bewegungsdaten'!B:B,A2882,'DV-Bewegungsdaten'!D:D),3)</f>
        <v>0</v>
      </c>
      <c r="V2882" s="259">
        <f>ROUND(SUMIF('DV-Bewegungsdaten'!B:B,A2882,'DV-Bewegungsdaten'!E:E),5)</f>
        <v>0</v>
      </c>
      <c r="X2882" s="444"/>
      <c r="Y2882" s="444"/>
      <c r="AK2882" s="305"/>
    </row>
    <row r="2883" spans="1:37" ht="15" customHeight="1" x14ac:dyDescent="0.25">
      <c r="A2883" s="103" t="s">
        <v>1234</v>
      </c>
      <c r="B2883" s="101" t="s">
        <v>2068</v>
      </c>
      <c r="C2883" s="101" t="s">
        <v>3995</v>
      </c>
      <c r="D2883" s="101" t="s">
        <v>1235</v>
      </c>
      <c r="E2883" s="101" t="s">
        <v>2446</v>
      </c>
      <c r="F2883" s="102">
        <v>25.67</v>
      </c>
      <c r="G2883" s="102">
        <v>25.87</v>
      </c>
      <c r="H2883" s="102">
        <v>20.54</v>
      </c>
      <c r="I2883" s="102"/>
      <c r="J2883" s="445"/>
      <c r="K2883" s="258">
        <f>ROUND(SUMIF('VGT-Bewegungsdaten'!B:B,A2883,'VGT-Bewegungsdaten'!D:D),3)</f>
        <v>0</v>
      </c>
      <c r="L2883" s="259">
        <f>ROUND(SUMIF('VGT-Bewegungsdaten'!B:B,$A2883,'VGT-Bewegungsdaten'!E:E),5)</f>
        <v>0</v>
      </c>
      <c r="N2883" s="298" t="s">
        <v>4918</v>
      </c>
      <c r="O2883" s="298" t="s">
        <v>4925</v>
      </c>
      <c r="P2883" s="261">
        <f>ROUND(SUMIF('AV-Bewegungsdaten'!B:B,A2883,'AV-Bewegungsdaten'!D:D),3)</f>
        <v>0</v>
      </c>
      <c r="Q2883" s="259">
        <f>ROUND(SUMIF('AV-Bewegungsdaten'!B:B,$A2883,'AV-Bewegungsdaten'!E:E),5)</f>
        <v>0</v>
      </c>
      <c r="S2883" s="444"/>
      <c r="T2883" s="444"/>
      <c r="U2883" s="261">
        <f>ROUND(SUMIF('DV-Bewegungsdaten'!B:B,A2883,'DV-Bewegungsdaten'!D:D),3)</f>
        <v>0</v>
      </c>
      <c r="V2883" s="259">
        <f>ROUND(SUMIF('DV-Bewegungsdaten'!B:B,A2883,'DV-Bewegungsdaten'!E:E),5)</f>
        <v>0</v>
      </c>
      <c r="X2883" s="444"/>
      <c r="Y2883" s="444"/>
      <c r="AK2883" s="305"/>
    </row>
    <row r="2884" spans="1:37" ht="15" customHeight="1" x14ac:dyDescent="0.25">
      <c r="A2884" s="103" t="s">
        <v>1236</v>
      </c>
      <c r="B2884" s="101" t="s">
        <v>2068</v>
      </c>
      <c r="C2884" s="101" t="s">
        <v>3995</v>
      </c>
      <c r="D2884" s="101" t="s">
        <v>1237</v>
      </c>
      <c r="E2884" s="101" t="s">
        <v>2443</v>
      </c>
      <c r="F2884" s="102">
        <v>23.67</v>
      </c>
      <c r="G2884" s="102">
        <v>23.87</v>
      </c>
      <c r="H2884" s="102">
        <v>18.940000000000001</v>
      </c>
      <c r="I2884" s="102"/>
      <c r="J2884" s="445"/>
      <c r="K2884" s="258">
        <f>ROUND(SUMIF('VGT-Bewegungsdaten'!B:B,A2884,'VGT-Bewegungsdaten'!D:D),3)</f>
        <v>0</v>
      </c>
      <c r="L2884" s="259">
        <f>ROUND(SUMIF('VGT-Bewegungsdaten'!B:B,$A2884,'VGT-Bewegungsdaten'!E:E),5)</f>
        <v>0</v>
      </c>
      <c r="N2884" s="298" t="s">
        <v>4918</v>
      </c>
      <c r="O2884" s="298" t="s">
        <v>4925</v>
      </c>
      <c r="P2884" s="261">
        <f>ROUND(SUMIF('AV-Bewegungsdaten'!B:B,A2884,'AV-Bewegungsdaten'!D:D),3)</f>
        <v>0</v>
      </c>
      <c r="Q2884" s="259">
        <f>ROUND(SUMIF('AV-Bewegungsdaten'!B:B,$A2884,'AV-Bewegungsdaten'!E:E),5)</f>
        <v>0</v>
      </c>
      <c r="S2884" s="444"/>
      <c r="T2884" s="444"/>
      <c r="U2884" s="261">
        <f>ROUND(SUMIF('DV-Bewegungsdaten'!B:B,A2884,'DV-Bewegungsdaten'!D:D),3)</f>
        <v>0</v>
      </c>
      <c r="V2884" s="259">
        <f>ROUND(SUMIF('DV-Bewegungsdaten'!B:B,A2884,'DV-Bewegungsdaten'!E:E),5)</f>
        <v>0</v>
      </c>
      <c r="X2884" s="444"/>
      <c r="Y2884" s="444"/>
      <c r="AK2884" s="305"/>
    </row>
    <row r="2885" spans="1:37" ht="15" customHeight="1" x14ac:dyDescent="0.25">
      <c r="A2885" s="103" t="s">
        <v>1238</v>
      </c>
      <c r="B2885" s="101" t="s">
        <v>2068</v>
      </c>
      <c r="C2885" s="101" t="s">
        <v>3995</v>
      </c>
      <c r="D2885" s="101" t="s">
        <v>1239</v>
      </c>
      <c r="E2885" s="101" t="s">
        <v>2446</v>
      </c>
      <c r="F2885" s="102">
        <v>26.67</v>
      </c>
      <c r="G2885" s="102">
        <v>26.87</v>
      </c>
      <c r="H2885" s="102">
        <v>21.34</v>
      </c>
      <c r="I2885" s="102"/>
      <c r="J2885" s="445"/>
      <c r="K2885" s="258">
        <f>ROUND(SUMIF('VGT-Bewegungsdaten'!B:B,A2885,'VGT-Bewegungsdaten'!D:D),3)</f>
        <v>0</v>
      </c>
      <c r="L2885" s="259">
        <f>ROUND(SUMIF('VGT-Bewegungsdaten'!B:B,$A2885,'VGT-Bewegungsdaten'!E:E),5)</f>
        <v>0</v>
      </c>
      <c r="N2885" s="298" t="s">
        <v>4918</v>
      </c>
      <c r="O2885" s="298" t="s">
        <v>4925</v>
      </c>
      <c r="P2885" s="261">
        <f>ROUND(SUMIF('AV-Bewegungsdaten'!B:B,A2885,'AV-Bewegungsdaten'!D:D),3)</f>
        <v>0</v>
      </c>
      <c r="Q2885" s="259">
        <f>ROUND(SUMIF('AV-Bewegungsdaten'!B:B,$A2885,'AV-Bewegungsdaten'!E:E),5)</f>
        <v>0</v>
      </c>
      <c r="S2885" s="444"/>
      <c r="T2885" s="444"/>
      <c r="U2885" s="261">
        <f>ROUND(SUMIF('DV-Bewegungsdaten'!B:B,A2885,'DV-Bewegungsdaten'!D:D),3)</f>
        <v>0</v>
      </c>
      <c r="V2885" s="259">
        <f>ROUND(SUMIF('DV-Bewegungsdaten'!B:B,A2885,'DV-Bewegungsdaten'!E:E),5)</f>
        <v>0</v>
      </c>
      <c r="X2885" s="444"/>
      <c r="Y2885" s="444"/>
      <c r="AK2885" s="305"/>
    </row>
    <row r="2886" spans="1:37" ht="15" customHeight="1" x14ac:dyDescent="0.25">
      <c r="A2886" s="103" t="s">
        <v>1240</v>
      </c>
      <c r="B2886" s="101" t="s">
        <v>2068</v>
      </c>
      <c r="C2886" s="101" t="s">
        <v>3995</v>
      </c>
      <c r="D2886" s="101" t="s">
        <v>1241</v>
      </c>
      <c r="E2886" s="101" t="s">
        <v>2443</v>
      </c>
      <c r="F2886" s="102">
        <v>24.67</v>
      </c>
      <c r="G2886" s="102">
        <v>24.87</v>
      </c>
      <c r="H2886" s="102">
        <v>19.739999999999998</v>
      </c>
      <c r="I2886" s="102"/>
      <c r="J2886" s="445"/>
      <c r="K2886" s="258">
        <f>ROUND(SUMIF('VGT-Bewegungsdaten'!B:B,A2886,'VGT-Bewegungsdaten'!D:D),3)</f>
        <v>0</v>
      </c>
      <c r="L2886" s="259">
        <f>ROUND(SUMIF('VGT-Bewegungsdaten'!B:B,$A2886,'VGT-Bewegungsdaten'!E:E),5)</f>
        <v>0</v>
      </c>
      <c r="N2886" s="298" t="s">
        <v>4918</v>
      </c>
      <c r="O2886" s="298" t="s">
        <v>4925</v>
      </c>
      <c r="P2886" s="261">
        <f>ROUND(SUMIF('AV-Bewegungsdaten'!B:B,A2886,'AV-Bewegungsdaten'!D:D),3)</f>
        <v>0</v>
      </c>
      <c r="Q2886" s="259">
        <f>ROUND(SUMIF('AV-Bewegungsdaten'!B:B,$A2886,'AV-Bewegungsdaten'!E:E),5)</f>
        <v>0</v>
      </c>
      <c r="S2886" s="444"/>
      <c r="T2886" s="444"/>
      <c r="U2886" s="261">
        <f>ROUND(SUMIF('DV-Bewegungsdaten'!B:B,A2886,'DV-Bewegungsdaten'!D:D),3)</f>
        <v>0</v>
      </c>
      <c r="V2886" s="259">
        <f>ROUND(SUMIF('DV-Bewegungsdaten'!B:B,A2886,'DV-Bewegungsdaten'!E:E),5)</f>
        <v>0</v>
      </c>
      <c r="X2886" s="444"/>
      <c r="Y2886" s="444"/>
      <c r="AK2886" s="305"/>
    </row>
    <row r="2887" spans="1:37" ht="15" customHeight="1" x14ac:dyDescent="0.25">
      <c r="A2887" s="103" t="s">
        <v>1242</v>
      </c>
      <c r="B2887" s="101" t="s">
        <v>2068</v>
      </c>
      <c r="C2887" s="101" t="s">
        <v>3995</v>
      </c>
      <c r="D2887" s="101" t="s">
        <v>1243</v>
      </c>
      <c r="E2887" s="101" t="s">
        <v>2446</v>
      </c>
      <c r="F2887" s="102">
        <v>27.67</v>
      </c>
      <c r="G2887" s="102">
        <v>27.87</v>
      </c>
      <c r="H2887" s="102">
        <v>22.14</v>
      </c>
      <c r="I2887" s="102"/>
      <c r="J2887" s="445"/>
      <c r="K2887" s="258">
        <f>ROUND(SUMIF('VGT-Bewegungsdaten'!B:B,A2887,'VGT-Bewegungsdaten'!D:D),3)</f>
        <v>0</v>
      </c>
      <c r="L2887" s="259">
        <f>ROUND(SUMIF('VGT-Bewegungsdaten'!B:B,$A2887,'VGT-Bewegungsdaten'!E:E),5)</f>
        <v>0</v>
      </c>
      <c r="N2887" s="298" t="s">
        <v>4918</v>
      </c>
      <c r="O2887" s="298" t="s">
        <v>4925</v>
      </c>
      <c r="P2887" s="261">
        <f>ROUND(SUMIF('AV-Bewegungsdaten'!B:B,A2887,'AV-Bewegungsdaten'!D:D),3)</f>
        <v>0</v>
      </c>
      <c r="Q2887" s="259">
        <f>ROUND(SUMIF('AV-Bewegungsdaten'!B:B,$A2887,'AV-Bewegungsdaten'!E:E),5)</f>
        <v>0</v>
      </c>
      <c r="S2887" s="444"/>
      <c r="T2887" s="444"/>
      <c r="U2887" s="261">
        <f>ROUND(SUMIF('DV-Bewegungsdaten'!B:B,A2887,'DV-Bewegungsdaten'!D:D),3)</f>
        <v>0</v>
      </c>
      <c r="V2887" s="259">
        <f>ROUND(SUMIF('DV-Bewegungsdaten'!B:B,A2887,'DV-Bewegungsdaten'!E:E),5)</f>
        <v>0</v>
      </c>
      <c r="X2887" s="444"/>
      <c r="Y2887" s="444"/>
      <c r="AK2887" s="305"/>
    </row>
    <row r="2888" spans="1:37" ht="15" customHeight="1" x14ac:dyDescent="0.25">
      <c r="A2888" s="103" t="s">
        <v>1244</v>
      </c>
      <c r="B2888" s="101" t="s">
        <v>2068</v>
      </c>
      <c r="C2888" s="101" t="s">
        <v>3995</v>
      </c>
      <c r="D2888" s="101" t="s">
        <v>1245</v>
      </c>
      <c r="E2888" s="101" t="s">
        <v>2443</v>
      </c>
      <c r="F2888" s="102">
        <v>25.67</v>
      </c>
      <c r="G2888" s="102">
        <v>25.87</v>
      </c>
      <c r="H2888" s="102">
        <v>20.54</v>
      </c>
      <c r="I2888" s="102"/>
      <c r="J2888" s="445"/>
      <c r="K2888" s="258">
        <f>ROUND(SUMIF('VGT-Bewegungsdaten'!B:B,A2888,'VGT-Bewegungsdaten'!D:D),3)</f>
        <v>0</v>
      </c>
      <c r="L2888" s="259">
        <f>ROUND(SUMIF('VGT-Bewegungsdaten'!B:B,$A2888,'VGT-Bewegungsdaten'!E:E),5)</f>
        <v>0</v>
      </c>
      <c r="N2888" s="298" t="s">
        <v>4918</v>
      </c>
      <c r="O2888" s="298" t="s">
        <v>4925</v>
      </c>
      <c r="P2888" s="261">
        <f>ROUND(SUMIF('AV-Bewegungsdaten'!B:B,A2888,'AV-Bewegungsdaten'!D:D),3)</f>
        <v>0</v>
      </c>
      <c r="Q2888" s="259">
        <f>ROUND(SUMIF('AV-Bewegungsdaten'!B:B,$A2888,'AV-Bewegungsdaten'!E:E),5)</f>
        <v>0</v>
      </c>
      <c r="S2888" s="444"/>
      <c r="T2888" s="444"/>
      <c r="U2888" s="261">
        <f>ROUND(SUMIF('DV-Bewegungsdaten'!B:B,A2888,'DV-Bewegungsdaten'!D:D),3)</f>
        <v>0</v>
      </c>
      <c r="V2888" s="259">
        <f>ROUND(SUMIF('DV-Bewegungsdaten'!B:B,A2888,'DV-Bewegungsdaten'!E:E),5)</f>
        <v>0</v>
      </c>
      <c r="X2888" s="444"/>
      <c r="Y2888" s="444"/>
      <c r="AK2888" s="305"/>
    </row>
    <row r="2889" spans="1:37" ht="15" customHeight="1" x14ac:dyDescent="0.25">
      <c r="A2889" s="103" t="s">
        <v>1246</v>
      </c>
      <c r="B2889" s="101" t="s">
        <v>2068</v>
      </c>
      <c r="C2889" s="101" t="s">
        <v>3995</v>
      </c>
      <c r="D2889" s="101" t="s">
        <v>1247</v>
      </c>
      <c r="E2889" s="101" t="s">
        <v>2446</v>
      </c>
      <c r="F2889" s="102">
        <v>28.67</v>
      </c>
      <c r="G2889" s="102">
        <v>28.87</v>
      </c>
      <c r="H2889" s="102">
        <v>22.94</v>
      </c>
      <c r="I2889" s="102"/>
      <c r="J2889" s="445"/>
      <c r="K2889" s="258">
        <f>ROUND(SUMIF('VGT-Bewegungsdaten'!B:B,A2889,'VGT-Bewegungsdaten'!D:D),3)</f>
        <v>0</v>
      </c>
      <c r="L2889" s="259">
        <f>ROUND(SUMIF('VGT-Bewegungsdaten'!B:B,$A2889,'VGT-Bewegungsdaten'!E:E),5)</f>
        <v>0</v>
      </c>
      <c r="N2889" s="298" t="s">
        <v>4918</v>
      </c>
      <c r="O2889" s="298" t="s">
        <v>4925</v>
      </c>
      <c r="P2889" s="261">
        <f>ROUND(SUMIF('AV-Bewegungsdaten'!B:B,A2889,'AV-Bewegungsdaten'!D:D),3)</f>
        <v>0</v>
      </c>
      <c r="Q2889" s="259">
        <f>ROUND(SUMIF('AV-Bewegungsdaten'!B:B,$A2889,'AV-Bewegungsdaten'!E:E),5)</f>
        <v>0</v>
      </c>
      <c r="S2889" s="444"/>
      <c r="T2889" s="444"/>
      <c r="U2889" s="261">
        <f>ROUND(SUMIF('DV-Bewegungsdaten'!B:B,A2889,'DV-Bewegungsdaten'!D:D),3)</f>
        <v>0</v>
      </c>
      <c r="V2889" s="259">
        <f>ROUND(SUMIF('DV-Bewegungsdaten'!B:B,A2889,'DV-Bewegungsdaten'!E:E),5)</f>
        <v>0</v>
      </c>
      <c r="X2889" s="444"/>
      <c r="Y2889" s="444"/>
      <c r="AK2889" s="305"/>
    </row>
    <row r="2890" spans="1:37" ht="15" customHeight="1" x14ac:dyDescent="0.25">
      <c r="A2890" s="103" t="s">
        <v>1248</v>
      </c>
      <c r="B2890" s="101" t="s">
        <v>2068</v>
      </c>
      <c r="C2890" s="101" t="s">
        <v>3995</v>
      </c>
      <c r="D2890" s="101" t="s">
        <v>1249</v>
      </c>
      <c r="E2890" s="101" t="s">
        <v>2443</v>
      </c>
      <c r="F2890" s="102">
        <v>13.67</v>
      </c>
      <c r="G2890" s="102">
        <v>13.87</v>
      </c>
      <c r="H2890" s="102">
        <v>10.94</v>
      </c>
      <c r="I2890" s="102"/>
      <c r="J2890" s="445"/>
      <c r="K2890" s="258">
        <f>ROUND(SUMIF('VGT-Bewegungsdaten'!B:B,A2890,'VGT-Bewegungsdaten'!D:D),3)</f>
        <v>0</v>
      </c>
      <c r="L2890" s="259">
        <f>ROUND(SUMIF('VGT-Bewegungsdaten'!B:B,$A2890,'VGT-Bewegungsdaten'!E:E),5)</f>
        <v>0</v>
      </c>
      <c r="N2890" s="298" t="s">
        <v>4918</v>
      </c>
      <c r="O2890" s="298" t="s">
        <v>4925</v>
      </c>
      <c r="P2890" s="261">
        <f>ROUND(SUMIF('AV-Bewegungsdaten'!B:B,A2890,'AV-Bewegungsdaten'!D:D),3)</f>
        <v>0</v>
      </c>
      <c r="Q2890" s="259">
        <f>ROUND(SUMIF('AV-Bewegungsdaten'!B:B,$A2890,'AV-Bewegungsdaten'!E:E),5)</f>
        <v>0</v>
      </c>
      <c r="S2890" s="444"/>
      <c r="T2890" s="444"/>
      <c r="U2890" s="261">
        <f>ROUND(SUMIF('DV-Bewegungsdaten'!B:B,A2890,'DV-Bewegungsdaten'!D:D),3)</f>
        <v>0</v>
      </c>
      <c r="V2890" s="259">
        <f>ROUND(SUMIF('DV-Bewegungsdaten'!B:B,A2890,'DV-Bewegungsdaten'!E:E),5)</f>
        <v>0</v>
      </c>
      <c r="X2890" s="444"/>
      <c r="Y2890" s="444"/>
      <c r="AK2890" s="305"/>
    </row>
    <row r="2891" spans="1:37" ht="15" customHeight="1" x14ac:dyDescent="0.25">
      <c r="A2891" s="103" t="s">
        <v>1250</v>
      </c>
      <c r="B2891" s="101" t="s">
        <v>2068</v>
      </c>
      <c r="C2891" s="101" t="s">
        <v>3995</v>
      </c>
      <c r="D2891" s="101" t="s">
        <v>1251</v>
      </c>
      <c r="E2891" s="101" t="s">
        <v>2446</v>
      </c>
      <c r="F2891" s="102">
        <v>16.670000000000002</v>
      </c>
      <c r="G2891" s="102">
        <v>16.87</v>
      </c>
      <c r="H2891" s="102">
        <v>13.34</v>
      </c>
      <c r="I2891" s="102"/>
      <c r="J2891" s="445"/>
      <c r="K2891" s="258">
        <f>ROUND(SUMIF('VGT-Bewegungsdaten'!B:B,A2891,'VGT-Bewegungsdaten'!D:D),3)</f>
        <v>0</v>
      </c>
      <c r="L2891" s="259">
        <f>ROUND(SUMIF('VGT-Bewegungsdaten'!B:B,$A2891,'VGT-Bewegungsdaten'!E:E),5)</f>
        <v>0</v>
      </c>
      <c r="N2891" s="298" t="s">
        <v>4918</v>
      </c>
      <c r="O2891" s="298" t="s">
        <v>4925</v>
      </c>
      <c r="P2891" s="261">
        <f>ROUND(SUMIF('AV-Bewegungsdaten'!B:B,A2891,'AV-Bewegungsdaten'!D:D),3)</f>
        <v>0</v>
      </c>
      <c r="Q2891" s="259">
        <f>ROUND(SUMIF('AV-Bewegungsdaten'!B:B,$A2891,'AV-Bewegungsdaten'!E:E),5)</f>
        <v>0</v>
      </c>
      <c r="S2891" s="444"/>
      <c r="T2891" s="444"/>
      <c r="U2891" s="261">
        <f>ROUND(SUMIF('DV-Bewegungsdaten'!B:B,A2891,'DV-Bewegungsdaten'!D:D),3)</f>
        <v>0</v>
      </c>
      <c r="V2891" s="259">
        <f>ROUND(SUMIF('DV-Bewegungsdaten'!B:B,A2891,'DV-Bewegungsdaten'!E:E),5)</f>
        <v>0</v>
      </c>
      <c r="X2891" s="444"/>
      <c r="Y2891" s="444"/>
      <c r="AK2891" s="305"/>
    </row>
    <row r="2892" spans="1:37" ht="15" customHeight="1" x14ac:dyDescent="0.25">
      <c r="A2892" s="103" t="s">
        <v>1252</v>
      </c>
      <c r="B2892" s="101" t="s">
        <v>2068</v>
      </c>
      <c r="C2892" s="101" t="s">
        <v>3995</v>
      </c>
      <c r="D2892" s="101" t="s">
        <v>1253</v>
      </c>
      <c r="E2892" s="101" t="s">
        <v>2443</v>
      </c>
      <c r="F2892" s="102">
        <v>14.67</v>
      </c>
      <c r="G2892" s="102">
        <v>14.87</v>
      </c>
      <c r="H2892" s="102">
        <v>11.74</v>
      </c>
      <c r="I2892" s="102"/>
      <c r="J2892" s="445"/>
      <c r="K2892" s="258">
        <f>ROUND(SUMIF('VGT-Bewegungsdaten'!B:B,A2892,'VGT-Bewegungsdaten'!D:D),3)</f>
        <v>0</v>
      </c>
      <c r="L2892" s="259">
        <f>ROUND(SUMIF('VGT-Bewegungsdaten'!B:B,$A2892,'VGT-Bewegungsdaten'!E:E),5)</f>
        <v>0</v>
      </c>
      <c r="N2892" s="298" t="s">
        <v>4918</v>
      </c>
      <c r="O2892" s="298" t="s">
        <v>4925</v>
      </c>
      <c r="P2892" s="261">
        <f>ROUND(SUMIF('AV-Bewegungsdaten'!B:B,A2892,'AV-Bewegungsdaten'!D:D),3)</f>
        <v>0</v>
      </c>
      <c r="Q2892" s="259">
        <f>ROUND(SUMIF('AV-Bewegungsdaten'!B:B,$A2892,'AV-Bewegungsdaten'!E:E),5)</f>
        <v>0</v>
      </c>
      <c r="S2892" s="444"/>
      <c r="T2892" s="444"/>
      <c r="U2892" s="261">
        <f>ROUND(SUMIF('DV-Bewegungsdaten'!B:B,A2892,'DV-Bewegungsdaten'!D:D),3)</f>
        <v>0</v>
      </c>
      <c r="V2892" s="259">
        <f>ROUND(SUMIF('DV-Bewegungsdaten'!B:B,A2892,'DV-Bewegungsdaten'!E:E),5)</f>
        <v>0</v>
      </c>
      <c r="X2892" s="444"/>
      <c r="Y2892" s="444"/>
      <c r="AK2892" s="305"/>
    </row>
    <row r="2893" spans="1:37" ht="15" customHeight="1" x14ac:dyDescent="0.25">
      <c r="A2893" s="103" t="s">
        <v>1254</v>
      </c>
      <c r="B2893" s="101" t="s">
        <v>2068</v>
      </c>
      <c r="C2893" s="101" t="s">
        <v>3995</v>
      </c>
      <c r="D2893" s="101" t="s">
        <v>1255</v>
      </c>
      <c r="E2893" s="101" t="s">
        <v>2446</v>
      </c>
      <c r="F2893" s="102">
        <v>17.670000000000002</v>
      </c>
      <c r="G2893" s="102">
        <v>17.87</v>
      </c>
      <c r="H2893" s="102">
        <v>14.14</v>
      </c>
      <c r="I2893" s="102"/>
      <c r="J2893" s="445"/>
      <c r="K2893" s="258">
        <f>ROUND(SUMIF('VGT-Bewegungsdaten'!B:B,A2893,'VGT-Bewegungsdaten'!D:D),3)</f>
        <v>0</v>
      </c>
      <c r="L2893" s="259">
        <f>ROUND(SUMIF('VGT-Bewegungsdaten'!B:B,$A2893,'VGT-Bewegungsdaten'!E:E),5)</f>
        <v>0</v>
      </c>
      <c r="N2893" s="298" t="s">
        <v>4918</v>
      </c>
      <c r="O2893" s="298" t="s">
        <v>4925</v>
      </c>
      <c r="P2893" s="261">
        <f>ROUND(SUMIF('AV-Bewegungsdaten'!B:B,A2893,'AV-Bewegungsdaten'!D:D),3)</f>
        <v>0</v>
      </c>
      <c r="Q2893" s="259">
        <f>ROUND(SUMIF('AV-Bewegungsdaten'!B:B,$A2893,'AV-Bewegungsdaten'!E:E),5)</f>
        <v>0</v>
      </c>
      <c r="S2893" s="444"/>
      <c r="T2893" s="444"/>
      <c r="U2893" s="261">
        <f>ROUND(SUMIF('DV-Bewegungsdaten'!B:B,A2893,'DV-Bewegungsdaten'!D:D),3)</f>
        <v>0</v>
      </c>
      <c r="V2893" s="259">
        <f>ROUND(SUMIF('DV-Bewegungsdaten'!B:B,A2893,'DV-Bewegungsdaten'!E:E),5)</f>
        <v>0</v>
      </c>
      <c r="X2893" s="444"/>
      <c r="Y2893" s="444"/>
      <c r="AK2893" s="305"/>
    </row>
    <row r="2894" spans="1:37" ht="15" customHeight="1" x14ac:dyDescent="0.25">
      <c r="A2894" s="103" t="s">
        <v>1256</v>
      </c>
      <c r="B2894" s="101" t="s">
        <v>2068</v>
      </c>
      <c r="C2894" s="101" t="s">
        <v>3995</v>
      </c>
      <c r="D2894" s="101" t="s">
        <v>1257</v>
      </c>
      <c r="E2894" s="101" t="s">
        <v>2443</v>
      </c>
      <c r="F2894" s="102">
        <v>19.670000000000002</v>
      </c>
      <c r="G2894" s="102">
        <v>19.87</v>
      </c>
      <c r="H2894" s="102">
        <v>15.74</v>
      </c>
      <c r="I2894" s="102"/>
      <c r="J2894" s="445"/>
      <c r="K2894" s="258">
        <f>ROUND(SUMIF('VGT-Bewegungsdaten'!B:B,A2894,'VGT-Bewegungsdaten'!D:D),3)</f>
        <v>0</v>
      </c>
      <c r="L2894" s="259">
        <f>ROUND(SUMIF('VGT-Bewegungsdaten'!B:B,$A2894,'VGT-Bewegungsdaten'!E:E),5)</f>
        <v>0</v>
      </c>
      <c r="N2894" s="298" t="s">
        <v>4918</v>
      </c>
      <c r="O2894" s="298" t="s">
        <v>4925</v>
      </c>
      <c r="P2894" s="261">
        <f>ROUND(SUMIF('AV-Bewegungsdaten'!B:B,A2894,'AV-Bewegungsdaten'!D:D),3)</f>
        <v>0</v>
      </c>
      <c r="Q2894" s="259">
        <f>ROUND(SUMIF('AV-Bewegungsdaten'!B:B,$A2894,'AV-Bewegungsdaten'!E:E),5)</f>
        <v>0</v>
      </c>
      <c r="S2894" s="444"/>
      <c r="T2894" s="444"/>
      <c r="U2894" s="261">
        <f>ROUND(SUMIF('DV-Bewegungsdaten'!B:B,A2894,'DV-Bewegungsdaten'!D:D),3)</f>
        <v>0</v>
      </c>
      <c r="V2894" s="259">
        <f>ROUND(SUMIF('DV-Bewegungsdaten'!B:B,A2894,'DV-Bewegungsdaten'!E:E),5)</f>
        <v>0</v>
      </c>
      <c r="X2894" s="444"/>
      <c r="Y2894" s="444"/>
      <c r="AK2894" s="305"/>
    </row>
    <row r="2895" spans="1:37" ht="15" customHeight="1" x14ac:dyDescent="0.25">
      <c r="A2895" s="103" t="s">
        <v>1258</v>
      </c>
      <c r="B2895" s="101" t="s">
        <v>2068</v>
      </c>
      <c r="C2895" s="101" t="s">
        <v>3995</v>
      </c>
      <c r="D2895" s="101" t="s">
        <v>1259</v>
      </c>
      <c r="E2895" s="101" t="s">
        <v>2446</v>
      </c>
      <c r="F2895" s="102">
        <v>22.67</v>
      </c>
      <c r="G2895" s="102">
        <v>22.87</v>
      </c>
      <c r="H2895" s="102">
        <v>18.14</v>
      </c>
      <c r="I2895" s="102"/>
      <c r="J2895" s="445"/>
      <c r="K2895" s="258">
        <f>ROUND(SUMIF('VGT-Bewegungsdaten'!B:B,A2895,'VGT-Bewegungsdaten'!D:D),3)</f>
        <v>0</v>
      </c>
      <c r="L2895" s="259">
        <f>ROUND(SUMIF('VGT-Bewegungsdaten'!B:B,$A2895,'VGT-Bewegungsdaten'!E:E),5)</f>
        <v>0</v>
      </c>
      <c r="N2895" s="298" t="s">
        <v>4918</v>
      </c>
      <c r="O2895" s="298" t="s">
        <v>4925</v>
      </c>
      <c r="P2895" s="261">
        <f>ROUND(SUMIF('AV-Bewegungsdaten'!B:B,A2895,'AV-Bewegungsdaten'!D:D),3)</f>
        <v>0</v>
      </c>
      <c r="Q2895" s="259">
        <f>ROUND(SUMIF('AV-Bewegungsdaten'!B:B,$A2895,'AV-Bewegungsdaten'!E:E),5)</f>
        <v>0</v>
      </c>
      <c r="S2895" s="444"/>
      <c r="T2895" s="444"/>
      <c r="U2895" s="261">
        <f>ROUND(SUMIF('DV-Bewegungsdaten'!B:B,A2895,'DV-Bewegungsdaten'!D:D),3)</f>
        <v>0</v>
      </c>
      <c r="V2895" s="259">
        <f>ROUND(SUMIF('DV-Bewegungsdaten'!B:B,A2895,'DV-Bewegungsdaten'!E:E),5)</f>
        <v>0</v>
      </c>
      <c r="X2895" s="444"/>
      <c r="Y2895" s="444"/>
      <c r="AK2895" s="305"/>
    </row>
    <row r="2896" spans="1:37" ht="15" customHeight="1" x14ac:dyDescent="0.25">
      <c r="A2896" s="103" t="s">
        <v>1260</v>
      </c>
      <c r="B2896" s="101" t="s">
        <v>2068</v>
      </c>
      <c r="C2896" s="101" t="s">
        <v>3995</v>
      </c>
      <c r="D2896" s="101" t="s">
        <v>1261</v>
      </c>
      <c r="E2896" s="101" t="s">
        <v>2443</v>
      </c>
      <c r="F2896" s="102">
        <v>20.67</v>
      </c>
      <c r="G2896" s="102">
        <v>20.87</v>
      </c>
      <c r="H2896" s="102">
        <v>16.54</v>
      </c>
      <c r="I2896" s="102"/>
      <c r="J2896" s="445"/>
      <c r="K2896" s="258">
        <f>ROUND(SUMIF('VGT-Bewegungsdaten'!B:B,A2896,'VGT-Bewegungsdaten'!D:D),3)</f>
        <v>0</v>
      </c>
      <c r="L2896" s="259">
        <f>ROUND(SUMIF('VGT-Bewegungsdaten'!B:B,$A2896,'VGT-Bewegungsdaten'!E:E),5)</f>
        <v>0</v>
      </c>
      <c r="N2896" s="298" t="s">
        <v>4918</v>
      </c>
      <c r="O2896" s="298" t="s">
        <v>4925</v>
      </c>
      <c r="P2896" s="261">
        <f>ROUND(SUMIF('AV-Bewegungsdaten'!B:B,A2896,'AV-Bewegungsdaten'!D:D),3)</f>
        <v>0</v>
      </c>
      <c r="Q2896" s="259">
        <f>ROUND(SUMIF('AV-Bewegungsdaten'!B:B,$A2896,'AV-Bewegungsdaten'!E:E),5)</f>
        <v>0</v>
      </c>
      <c r="S2896" s="444"/>
      <c r="T2896" s="444"/>
      <c r="U2896" s="261">
        <f>ROUND(SUMIF('DV-Bewegungsdaten'!B:B,A2896,'DV-Bewegungsdaten'!D:D),3)</f>
        <v>0</v>
      </c>
      <c r="V2896" s="259">
        <f>ROUND(SUMIF('DV-Bewegungsdaten'!B:B,A2896,'DV-Bewegungsdaten'!E:E),5)</f>
        <v>0</v>
      </c>
      <c r="X2896" s="444"/>
      <c r="Y2896" s="444"/>
      <c r="AK2896" s="305"/>
    </row>
    <row r="2897" spans="1:37" ht="15" customHeight="1" x14ac:dyDescent="0.25">
      <c r="A2897" s="103" t="s">
        <v>1262</v>
      </c>
      <c r="B2897" s="101" t="s">
        <v>2068</v>
      </c>
      <c r="C2897" s="101" t="s">
        <v>3995</v>
      </c>
      <c r="D2897" s="101" t="s">
        <v>1263</v>
      </c>
      <c r="E2897" s="101" t="s">
        <v>2446</v>
      </c>
      <c r="F2897" s="102">
        <v>23.67</v>
      </c>
      <c r="G2897" s="102">
        <v>23.87</v>
      </c>
      <c r="H2897" s="102">
        <v>18.940000000000001</v>
      </c>
      <c r="I2897" s="102"/>
      <c r="J2897" s="445"/>
      <c r="K2897" s="258">
        <f>ROUND(SUMIF('VGT-Bewegungsdaten'!B:B,A2897,'VGT-Bewegungsdaten'!D:D),3)</f>
        <v>0</v>
      </c>
      <c r="L2897" s="259">
        <f>ROUND(SUMIF('VGT-Bewegungsdaten'!B:B,$A2897,'VGT-Bewegungsdaten'!E:E),5)</f>
        <v>0</v>
      </c>
      <c r="N2897" s="298" t="s">
        <v>4918</v>
      </c>
      <c r="O2897" s="298" t="s">
        <v>4925</v>
      </c>
      <c r="P2897" s="261">
        <f>ROUND(SUMIF('AV-Bewegungsdaten'!B:B,A2897,'AV-Bewegungsdaten'!D:D),3)</f>
        <v>0</v>
      </c>
      <c r="Q2897" s="259">
        <f>ROUND(SUMIF('AV-Bewegungsdaten'!B:B,$A2897,'AV-Bewegungsdaten'!E:E),5)</f>
        <v>0</v>
      </c>
      <c r="S2897" s="444"/>
      <c r="T2897" s="444"/>
      <c r="U2897" s="261">
        <f>ROUND(SUMIF('DV-Bewegungsdaten'!B:B,A2897,'DV-Bewegungsdaten'!D:D),3)</f>
        <v>0</v>
      </c>
      <c r="V2897" s="259">
        <f>ROUND(SUMIF('DV-Bewegungsdaten'!B:B,A2897,'DV-Bewegungsdaten'!E:E),5)</f>
        <v>0</v>
      </c>
      <c r="X2897" s="444"/>
      <c r="Y2897" s="444"/>
      <c r="AK2897" s="305"/>
    </row>
    <row r="2898" spans="1:37" ht="15" customHeight="1" x14ac:dyDescent="0.25">
      <c r="A2898" s="103" t="s">
        <v>1264</v>
      </c>
      <c r="B2898" s="101" t="s">
        <v>2068</v>
      </c>
      <c r="C2898" s="101" t="s">
        <v>3995</v>
      </c>
      <c r="D2898" s="101" t="s">
        <v>1265</v>
      </c>
      <c r="E2898" s="101" t="s">
        <v>2443</v>
      </c>
      <c r="F2898" s="102">
        <v>20.67</v>
      </c>
      <c r="G2898" s="102">
        <v>20.87</v>
      </c>
      <c r="H2898" s="102">
        <v>16.54</v>
      </c>
      <c r="I2898" s="102"/>
      <c r="J2898" s="445"/>
      <c r="K2898" s="258">
        <f>ROUND(SUMIF('VGT-Bewegungsdaten'!B:B,A2898,'VGT-Bewegungsdaten'!D:D),3)</f>
        <v>0</v>
      </c>
      <c r="L2898" s="259">
        <f>ROUND(SUMIF('VGT-Bewegungsdaten'!B:B,$A2898,'VGT-Bewegungsdaten'!E:E),5)</f>
        <v>0</v>
      </c>
      <c r="N2898" s="298" t="s">
        <v>4918</v>
      </c>
      <c r="O2898" s="298" t="s">
        <v>4925</v>
      </c>
      <c r="P2898" s="261">
        <f>ROUND(SUMIF('AV-Bewegungsdaten'!B:B,A2898,'AV-Bewegungsdaten'!D:D),3)</f>
        <v>0</v>
      </c>
      <c r="Q2898" s="259">
        <f>ROUND(SUMIF('AV-Bewegungsdaten'!B:B,$A2898,'AV-Bewegungsdaten'!E:E),5)</f>
        <v>0</v>
      </c>
      <c r="S2898" s="444"/>
      <c r="T2898" s="444"/>
      <c r="U2898" s="261">
        <f>ROUND(SUMIF('DV-Bewegungsdaten'!B:B,A2898,'DV-Bewegungsdaten'!D:D),3)</f>
        <v>0</v>
      </c>
      <c r="V2898" s="259">
        <f>ROUND(SUMIF('DV-Bewegungsdaten'!B:B,A2898,'DV-Bewegungsdaten'!E:E),5)</f>
        <v>0</v>
      </c>
      <c r="X2898" s="444"/>
      <c r="Y2898" s="444"/>
      <c r="AK2898" s="305"/>
    </row>
    <row r="2899" spans="1:37" ht="15" customHeight="1" x14ac:dyDescent="0.25">
      <c r="A2899" s="103" t="s">
        <v>1266</v>
      </c>
      <c r="B2899" s="101" t="s">
        <v>2068</v>
      </c>
      <c r="C2899" s="101" t="s">
        <v>3995</v>
      </c>
      <c r="D2899" s="101" t="s">
        <v>1267</v>
      </c>
      <c r="E2899" s="101" t="s">
        <v>2446</v>
      </c>
      <c r="F2899" s="102">
        <v>23.67</v>
      </c>
      <c r="G2899" s="102">
        <v>23.87</v>
      </c>
      <c r="H2899" s="102">
        <v>18.940000000000001</v>
      </c>
      <c r="I2899" s="102"/>
      <c r="J2899" s="445"/>
      <c r="K2899" s="258">
        <f>ROUND(SUMIF('VGT-Bewegungsdaten'!B:B,A2899,'VGT-Bewegungsdaten'!D:D),3)</f>
        <v>0</v>
      </c>
      <c r="L2899" s="259">
        <f>ROUND(SUMIF('VGT-Bewegungsdaten'!B:B,$A2899,'VGT-Bewegungsdaten'!E:E),5)</f>
        <v>0</v>
      </c>
      <c r="N2899" s="298" t="s">
        <v>4918</v>
      </c>
      <c r="O2899" s="298" t="s">
        <v>4925</v>
      </c>
      <c r="P2899" s="261">
        <f>ROUND(SUMIF('AV-Bewegungsdaten'!B:B,A2899,'AV-Bewegungsdaten'!D:D),3)</f>
        <v>0</v>
      </c>
      <c r="Q2899" s="259">
        <f>ROUND(SUMIF('AV-Bewegungsdaten'!B:B,$A2899,'AV-Bewegungsdaten'!E:E),5)</f>
        <v>0</v>
      </c>
      <c r="S2899" s="444"/>
      <c r="T2899" s="444"/>
      <c r="U2899" s="261">
        <f>ROUND(SUMIF('DV-Bewegungsdaten'!B:B,A2899,'DV-Bewegungsdaten'!D:D),3)</f>
        <v>0</v>
      </c>
      <c r="V2899" s="259">
        <f>ROUND(SUMIF('DV-Bewegungsdaten'!B:B,A2899,'DV-Bewegungsdaten'!E:E),5)</f>
        <v>0</v>
      </c>
      <c r="X2899" s="444"/>
      <c r="Y2899" s="444"/>
      <c r="AK2899" s="305"/>
    </row>
    <row r="2900" spans="1:37" ht="15" customHeight="1" x14ac:dyDescent="0.25">
      <c r="A2900" s="103" t="s">
        <v>1268</v>
      </c>
      <c r="B2900" s="101" t="s">
        <v>2068</v>
      </c>
      <c r="C2900" s="101" t="s">
        <v>3995</v>
      </c>
      <c r="D2900" s="101" t="s">
        <v>1269</v>
      </c>
      <c r="E2900" s="101" t="s">
        <v>2443</v>
      </c>
      <c r="F2900" s="102">
        <v>21.67</v>
      </c>
      <c r="G2900" s="102">
        <v>21.87</v>
      </c>
      <c r="H2900" s="102">
        <v>17.34</v>
      </c>
      <c r="I2900" s="102"/>
      <c r="J2900" s="445"/>
      <c r="K2900" s="258">
        <f>ROUND(SUMIF('VGT-Bewegungsdaten'!B:B,A2900,'VGT-Bewegungsdaten'!D:D),3)</f>
        <v>0</v>
      </c>
      <c r="L2900" s="259">
        <f>ROUND(SUMIF('VGT-Bewegungsdaten'!B:B,$A2900,'VGT-Bewegungsdaten'!E:E),5)</f>
        <v>0</v>
      </c>
      <c r="N2900" s="298" t="s">
        <v>4918</v>
      </c>
      <c r="O2900" s="298" t="s">
        <v>4925</v>
      </c>
      <c r="P2900" s="261">
        <f>ROUND(SUMIF('AV-Bewegungsdaten'!B:B,A2900,'AV-Bewegungsdaten'!D:D),3)</f>
        <v>0</v>
      </c>
      <c r="Q2900" s="259">
        <f>ROUND(SUMIF('AV-Bewegungsdaten'!B:B,$A2900,'AV-Bewegungsdaten'!E:E),5)</f>
        <v>0</v>
      </c>
      <c r="S2900" s="444"/>
      <c r="T2900" s="444"/>
      <c r="U2900" s="261">
        <f>ROUND(SUMIF('DV-Bewegungsdaten'!B:B,A2900,'DV-Bewegungsdaten'!D:D),3)</f>
        <v>0</v>
      </c>
      <c r="V2900" s="259">
        <f>ROUND(SUMIF('DV-Bewegungsdaten'!B:B,A2900,'DV-Bewegungsdaten'!E:E),5)</f>
        <v>0</v>
      </c>
      <c r="X2900" s="444"/>
      <c r="Y2900" s="444"/>
      <c r="AK2900" s="305"/>
    </row>
    <row r="2901" spans="1:37" ht="15" customHeight="1" x14ac:dyDescent="0.25">
      <c r="A2901" s="103" t="s">
        <v>1270</v>
      </c>
      <c r="B2901" s="101" t="s">
        <v>2068</v>
      </c>
      <c r="C2901" s="101" t="s">
        <v>3995</v>
      </c>
      <c r="D2901" s="101" t="s">
        <v>1271</v>
      </c>
      <c r="E2901" s="101" t="s">
        <v>2446</v>
      </c>
      <c r="F2901" s="102">
        <v>24.67</v>
      </c>
      <c r="G2901" s="102">
        <v>24.87</v>
      </c>
      <c r="H2901" s="102">
        <v>19.739999999999998</v>
      </c>
      <c r="I2901" s="102"/>
      <c r="J2901" s="445"/>
      <c r="K2901" s="258">
        <f>ROUND(SUMIF('VGT-Bewegungsdaten'!B:B,A2901,'VGT-Bewegungsdaten'!D:D),3)</f>
        <v>0</v>
      </c>
      <c r="L2901" s="259">
        <f>ROUND(SUMIF('VGT-Bewegungsdaten'!B:B,$A2901,'VGT-Bewegungsdaten'!E:E),5)</f>
        <v>0</v>
      </c>
      <c r="N2901" s="298" t="s">
        <v>4918</v>
      </c>
      <c r="O2901" s="298" t="s">
        <v>4925</v>
      </c>
      <c r="P2901" s="261">
        <f>ROUND(SUMIF('AV-Bewegungsdaten'!B:B,A2901,'AV-Bewegungsdaten'!D:D),3)</f>
        <v>0</v>
      </c>
      <c r="Q2901" s="259">
        <f>ROUND(SUMIF('AV-Bewegungsdaten'!B:B,$A2901,'AV-Bewegungsdaten'!E:E),5)</f>
        <v>0</v>
      </c>
      <c r="S2901" s="444"/>
      <c r="T2901" s="444"/>
      <c r="U2901" s="261">
        <f>ROUND(SUMIF('DV-Bewegungsdaten'!B:B,A2901,'DV-Bewegungsdaten'!D:D),3)</f>
        <v>0</v>
      </c>
      <c r="V2901" s="259">
        <f>ROUND(SUMIF('DV-Bewegungsdaten'!B:B,A2901,'DV-Bewegungsdaten'!E:E),5)</f>
        <v>0</v>
      </c>
      <c r="X2901" s="444"/>
      <c r="Y2901" s="444"/>
      <c r="AK2901" s="305"/>
    </row>
    <row r="2902" spans="1:37" ht="15" customHeight="1" x14ac:dyDescent="0.25">
      <c r="A2902" s="103" t="s">
        <v>1272</v>
      </c>
      <c r="B2902" s="101" t="s">
        <v>2068</v>
      </c>
      <c r="C2902" s="101" t="s">
        <v>3995</v>
      </c>
      <c r="D2902" s="101" t="s">
        <v>1273</v>
      </c>
      <c r="E2902" s="101" t="s">
        <v>2443</v>
      </c>
      <c r="F2902" s="102">
        <v>22.67</v>
      </c>
      <c r="G2902" s="102">
        <v>22.87</v>
      </c>
      <c r="H2902" s="102">
        <v>18.14</v>
      </c>
      <c r="I2902" s="102"/>
      <c r="J2902" s="445"/>
      <c r="K2902" s="258">
        <f>ROUND(SUMIF('VGT-Bewegungsdaten'!B:B,A2902,'VGT-Bewegungsdaten'!D:D),3)</f>
        <v>0</v>
      </c>
      <c r="L2902" s="259">
        <f>ROUND(SUMIF('VGT-Bewegungsdaten'!B:B,$A2902,'VGT-Bewegungsdaten'!E:E),5)</f>
        <v>0</v>
      </c>
      <c r="N2902" s="298" t="s">
        <v>4918</v>
      </c>
      <c r="O2902" s="298" t="s">
        <v>4925</v>
      </c>
      <c r="P2902" s="261">
        <f>ROUND(SUMIF('AV-Bewegungsdaten'!B:B,A2902,'AV-Bewegungsdaten'!D:D),3)</f>
        <v>0</v>
      </c>
      <c r="Q2902" s="259">
        <f>ROUND(SUMIF('AV-Bewegungsdaten'!B:B,$A2902,'AV-Bewegungsdaten'!E:E),5)</f>
        <v>0</v>
      </c>
      <c r="S2902" s="444"/>
      <c r="T2902" s="444"/>
      <c r="U2902" s="261">
        <f>ROUND(SUMIF('DV-Bewegungsdaten'!B:B,A2902,'DV-Bewegungsdaten'!D:D),3)</f>
        <v>0</v>
      </c>
      <c r="V2902" s="259">
        <f>ROUND(SUMIF('DV-Bewegungsdaten'!B:B,A2902,'DV-Bewegungsdaten'!E:E),5)</f>
        <v>0</v>
      </c>
      <c r="X2902" s="444"/>
      <c r="Y2902" s="444"/>
      <c r="AK2902" s="305"/>
    </row>
    <row r="2903" spans="1:37" ht="15" customHeight="1" x14ac:dyDescent="0.25">
      <c r="A2903" s="103" t="s">
        <v>1274</v>
      </c>
      <c r="B2903" s="101" t="s">
        <v>2068</v>
      </c>
      <c r="C2903" s="101" t="s">
        <v>3995</v>
      </c>
      <c r="D2903" s="101" t="s">
        <v>795</v>
      </c>
      <c r="E2903" s="101" t="s">
        <v>2446</v>
      </c>
      <c r="F2903" s="102">
        <v>25.67</v>
      </c>
      <c r="G2903" s="102">
        <v>25.87</v>
      </c>
      <c r="H2903" s="102">
        <v>20.54</v>
      </c>
      <c r="I2903" s="102"/>
      <c r="J2903" s="445"/>
      <c r="K2903" s="258">
        <f>ROUND(SUMIF('VGT-Bewegungsdaten'!B:B,A2903,'VGT-Bewegungsdaten'!D:D),3)</f>
        <v>0</v>
      </c>
      <c r="L2903" s="259">
        <f>ROUND(SUMIF('VGT-Bewegungsdaten'!B:B,$A2903,'VGT-Bewegungsdaten'!E:E),5)</f>
        <v>0</v>
      </c>
      <c r="N2903" s="298" t="s">
        <v>4918</v>
      </c>
      <c r="O2903" s="298" t="s">
        <v>4925</v>
      </c>
      <c r="P2903" s="261">
        <f>ROUND(SUMIF('AV-Bewegungsdaten'!B:B,A2903,'AV-Bewegungsdaten'!D:D),3)</f>
        <v>0</v>
      </c>
      <c r="Q2903" s="259">
        <f>ROUND(SUMIF('AV-Bewegungsdaten'!B:B,$A2903,'AV-Bewegungsdaten'!E:E),5)</f>
        <v>0</v>
      </c>
      <c r="S2903" s="444"/>
      <c r="T2903" s="444"/>
      <c r="U2903" s="261">
        <f>ROUND(SUMIF('DV-Bewegungsdaten'!B:B,A2903,'DV-Bewegungsdaten'!D:D),3)</f>
        <v>0</v>
      </c>
      <c r="V2903" s="259">
        <f>ROUND(SUMIF('DV-Bewegungsdaten'!B:B,A2903,'DV-Bewegungsdaten'!E:E),5)</f>
        <v>0</v>
      </c>
      <c r="X2903" s="444"/>
      <c r="Y2903" s="444"/>
      <c r="AK2903" s="305"/>
    </row>
    <row r="2904" spans="1:37" ht="15" customHeight="1" x14ac:dyDescent="0.25">
      <c r="A2904" s="103" t="s">
        <v>796</v>
      </c>
      <c r="B2904" s="101" t="s">
        <v>2068</v>
      </c>
      <c r="C2904" s="101" t="s">
        <v>3995</v>
      </c>
      <c r="D2904" s="101" t="s">
        <v>797</v>
      </c>
      <c r="E2904" s="101" t="s">
        <v>2443</v>
      </c>
      <c r="F2904" s="102">
        <v>23.67</v>
      </c>
      <c r="G2904" s="102">
        <v>23.87</v>
      </c>
      <c r="H2904" s="102">
        <v>18.940000000000001</v>
      </c>
      <c r="I2904" s="102"/>
      <c r="J2904" s="445"/>
      <c r="K2904" s="258">
        <f>ROUND(SUMIF('VGT-Bewegungsdaten'!B:B,A2904,'VGT-Bewegungsdaten'!D:D),3)</f>
        <v>0</v>
      </c>
      <c r="L2904" s="259">
        <f>ROUND(SUMIF('VGT-Bewegungsdaten'!B:B,$A2904,'VGT-Bewegungsdaten'!E:E),5)</f>
        <v>0</v>
      </c>
      <c r="N2904" s="298" t="s">
        <v>4918</v>
      </c>
      <c r="O2904" s="298" t="s">
        <v>4925</v>
      </c>
      <c r="P2904" s="261">
        <f>ROUND(SUMIF('AV-Bewegungsdaten'!B:B,A2904,'AV-Bewegungsdaten'!D:D),3)</f>
        <v>0</v>
      </c>
      <c r="Q2904" s="259">
        <f>ROUND(SUMIF('AV-Bewegungsdaten'!B:B,$A2904,'AV-Bewegungsdaten'!E:E),5)</f>
        <v>0</v>
      </c>
      <c r="S2904" s="444"/>
      <c r="T2904" s="444"/>
      <c r="U2904" s="261">
        <f>ROUND(SUMIF('DV-Bewegungsdaten'!B:B,A2904,'DV-Bewegungsdaten'!D:D),3)</f>
        <v>0</v>
      </c>
      <c r="V2904" s="259">
        <f>ROUND(SUMIF('DV-Bewegungsdaten'!B:B,A2904,'DV-Bewegungsdaten'!E:E),5)</f>
        <v>0</v>
      </c>
      <c r="X2904" s="444"/>
      <c r="Y2904" s="444"/>
      <c r="AK2904" s="305"/>
    </row>
    <row r="2905" spans="1:37" ht="15" customHeight="1" x14ac:dyDescent="0.25">
      <c r="A2905" s="103" t="s">
        <v>798</v>
      </c>
      <c r="B2905" s="101" t="s">
        <v>2068</v>
      </c>
      <c r="C2905" s="101" t="s">
        <v>3995</v>
      </c>
      <c r="D2905" s="101" t="s">
        <v>799</v>
      </c>
      <c r="E2905" s="101" t="s">
        <v>2446</v>
      </c>
      <c r="F2905" s="102">
        <v>26.67</v>
      </c>
      <c r="G2905" s="102">
        <v>26.87</v>
      </c>
      <c r="H2905" s="102">
        <v>21.34</v>
      </c>
      <c r="I2905" s="102"/>
      <c r="J2905" s="445"/>
      <c r="K2905" s="258">
        <f>ROUND(SUMIF('VGT-Bewegungsdaten'!B:B,A2905,'VGT-Bewegungsdaten'!D:D),3)</f>
        <v>0</v>
      </c>
      <c r="L2905" s="259">
        <f>ROUND(SUMIF('VGT-Bewegungsdaten'!B:B,$A2905,'VGT-Bewegungsdaten'!E:E),5)</f>
        <v>0</v>
      </c>
      <c r="N2905" s="298" t="s">
        <v>4918</v>
      </c>
      <c r="O2905" s="298" t="s">
        <v>4925</v>
      </c>
      <c r="P2905" s="261">
        <f>ROUND(SUMIF('AV-Bewegungsdaten'!B:B,A2905,'AV-Bewegungsdaten'!D:D),3)</f>
        <v>0</v>
      </c>
      <c r="Q2905" s="259">
        <f>ROUND(SUMIF('AV-Bewegungsdaten'!B:B,$A2905,'AV-Bewegungsdaten'!E:E),5)</f>
        <v>0</v>
      </c>
      <c r="S2905" s="444"/>
      <c r="T2905" s="444"/>
      <c r="U2905" s="261">
        <f>ROUND(SUMIF('DV-Bewegungsdaten'!B:B,A2905,'DV-Bewegungsdaten'!D:D),3)</f>
        <v>0</v>
      </c>
      <c r="V2905" s="259">
        <f>ROUND(SUMIF('DV-Bewegungsdaten'!B:B,A2905,'DV-Bewegungsdaten'!E:E),5)</f>
        <v>0</v>
      </c>
      <c r="X2905" s="444"/>
      <c r="Y2905" s="444"/>
      <c r="AK2905" s="305"/>
    </row>
    <row r="2906" spans="1:37" ht="15" customHeight="1" x14ac:dyDescent="0.25">
      <c r="A2906" s="103" t="s">
        <v>800</v>
      </c>
      <c r="B2906" s="101" t="s">
        <v>2068</v>
      </c>
      <c r="C2906" s="101" t="s">
        <v>3995</v>
      </c>
      <c r="D2906" s="101" t="s">
        <v>801</v>
      </c>
      <c r="E2906" s="101" t="s">
        <v>2443</v>
      </c>
      <c r="F2906" s="102">
        <v>24.67</v>
      </c>
      <c r="G2906" s="102">
        <v>24.87</v>
      </c>
      <c r="H2906" s="102">
        <v>19.739999999999998</v>
      </c>
      <c r="I2906" s="102"/>
      <c r="J2906" s="445"/>
      <c r="K2906" s="258">
        <f>ROUND(SUMIF('VGT-Bewegungsdaten'!B:B,A2906,'VGT-Bewegungsdaten'!D:D),3)</f>
        <v>0</v>
      </c>
      <c r="L2906" s="259">
        <f>ROUND(SUMIF('VGT-Bewegungsdaten'!B:B,$A2906,'VGT-Bewegungsdaten'!E:E),5)</f>
        <v>0</v>
      </c>
      <c r="N2906" s="298" t="s">
        <v>4918</v>
      </c>
      <c r="O2906" s="298" t="s">
        <v>4925</v>
      </c>
      <c r="P2906" s="261">
        <f>ROUND(SUMIF('AV-Bewegungsdaten'!B:B,A2906,'AV-Bewegungsdaten'!D:D),3)</f>
        <v>0</v>
      </c>
      <c r="Q2906" s="259">
        <f>ROUND(SUMIF('AV-Bewegungsdaten'!B:B,$A2906,'AV-Bewegungsdaten'!E:E),5)</f>
        <v>0</v>
      </c>
      <c r="S2906" s="444"/>
      <c r="T2906" s="444"/>
      <c r="U2906" s="261">
        <f>ROUND(SUMIF('DV-Bewegungsdaten'!B:B,A2906,'DV-Bewegungsdaten'!D:D),3)</f>
        <v>0</v>
      </c>
      <c r="V2906" s="259">
        <f>ROUND(SUMIF('DV-Bewegungsdaten'!B:B,A2906,'DV-Bewegungsdaten'!E:E),5)</f>
        <v>0</v>
      </c>
      <c r="X2906" s="444"/>
      <c r="Y2906" s="444"/>
      <c r="AK2906" s="305"/>
    </row>
    <row r="2907" spans="1:37" ht="15" customHeight="1" x14ac:dyDescent="0.25">
      <c r="A2907" s="103" t="s">
        <v>802</v>
      </c>
      <c r="B2907" s="101" t="s">
        <v>2068</v>
      </c>
      <c r="C2907" s="101" t="s">
        <v>3995</v>
      </c>
      <c r="D2907" s="101" t="s">
        <v>803</v>
      </c>
      <c r="E2907" s="101" t="s">
        <v>2446</v>
      </c>
      <c r="F2907" s="102">
        <v>27.67</v>
      </c>
      <c r="G2907" s="102">
        <v>27.87</v>
      </c>
      <c r="H2907" s="102">
        <v>22.14</v>
      </c>
      <c r="I2907" s="102"/>
      <c r="J2907" s="445"/>
      <c r="K2907" s="258">
        <f>ROUND(SUMIF('VGT-Bewegungsdaten'!B:B,A2907,'VGT-Bewegungsdaten'!D:D),3)</f>
        <v>0</v>
      </c>
      <c r="L2907" s="259">
        <f>ROUND(SUMIF('VGT-Bewegungsdaten'!B:B,$A2907,'VGT-Bewegungsdaten'!E:E),5)</f>
        <v>0</v>
      </c>
      <c r="N2907" s="298" t="s">
        <v>4918</v>
      </c>
      <c r="O2907" s="298" t="s">
        <v>4925</v>
      </c>
      <c r="P2907" s="261">
        <f>ROUND(SUMIF('AV-Bewegungsdaten'!B:B,A2907,'AV-Bewegungsdaten'!D:D),3)</f>
        <v>0</v>
      </c>
      <c r="Q2907" s="259">
        <f>ROUND(SUMIF('AV-Bewegungsdaten'!B:B,$A2907,'AV-Bewegungsdaten'!E:E),5)</f>
        <v>0</v>
      </c>
      <c r="S2907" s="444"/>
      <c r="T2907" s="444"/>
      <c r="U2907" s="261">
        <f>ROUND(SUMIF('DV-Bewegungsdaten'!B:B,A2907,'DV-Bewegungsdaten'!D:D),3)</f>
        <v>0</v>
      </c>
      <c r="V2907" s="259">
        <f>ROUND(SUMIF('DV-Bewegungsdaten'!B:B,A2907,'DV-Bewegungsdaten'!E:E),5)</f>
        <v>0</v>
      </c>
      <c r="X2907" s="444"/>
      <c r="Y2907" s="444"/>
      <c r="AK2907" s="305"/>
    </row>
    <row r="2908" spans="1:37" ht="15" customHeight="1" x14ac:dyDescent="0.25">
      <c r="A2908" s="103" t="s">
        <v>804</v>
      </c>
      <c r="B2908" s="101" t="s">
        <v>2068</v>
      </c>
      <c r="C2908" s="101" t="s">
        <v>3995</v>
      </c>
      <c r="D2908" s="101" t="s">
        <v>805</v>
      </c>
      <c r="E2908" s="101" t="s">
        <v>2443</v>
      </c>
      <c r="F2908" s="102">
        <v>25.67</v>
      </c>
      <c r="G2908" s="102">
        <v>25.87</v>
      </c>
      <c r="H2908" s="102">
        <v>20.54</v>
      </c>
      <c r="I2908" s="102"/>
      <c r="J2908" s="445"/>
      <c r="K2908" s="258">
        <f>ROUND(SUMIF('VGT-Bewegungsdaten'!B:B,A2908,'VGT-Bewegungsdaten'!D:D),3)</f>
        <v>0</v>
      </c>
      <c r="L2908" s="259">
        <f>ROUND(SUMIF('VGT-Bewegungsdaten'!B:B,$A2908,'VGT-Bewegungsdaten'!E:E),5)</f>
        <v>0</v>
      </c>
      <c r="N2908" s="298" t="s">
        <v>4918</v>
      </c>
      <c r="O2908" s="298" t="s">
        <v>4925</v>
      </c>
      <c r="P2908" s="261">
        <f>ROUND(SUMIF('AV-Bewegungsdaten'!B:B,A2908,'AV-Bewegungsdaten'!D:D),3)</f>
        <v>0</v>
      </c>
      <c r="Q2908" s="259">
        <f>ROUND(SUMIF('AV-Bewegungsdaten'!B:B,$A2908,'AV-Bewegungsdaten'!E:E),5)</f>
        <v>0</v>
      </c>
      <c r="S2908" s="444"/>
      <c r="T2908" s="444"/>
      <c r="U2908" s="261">
        <f>ROUND(SUMIF('DV-Bewegungsdaten'!B:B,A2908,'DV-Bewegungsdaten'!D:D),3)</f>
        <v>0</v>
      </c>
      <c r="V2908" s="259">
        <f>ROUND(SUMIF('DV-Bewegungsdaten'!B:B,A2908,'DV-Bewegungsdaten'!E:E),5)</f>
        <v>0</v>
      </c>
      <c r="X2908" s="444"/>
      <c r="Y2908" s="444"/>
      <c r="AK2908" s="305"/>
    </row>
    <row r="2909" spans="1:37" ht="15" customHeight="1" x14ac:dyDescent="0.25">
      <c r="A2909" s="103" t="s">
        <v>806</v>
      </c>
      <c r="B2909" s="101" t="s">
        <v>2068</v>
      </c>
      <c r="C2909" s="101" t="s">
        <v>3995</v>
      </c>
      <c r="D2909" s="101" t="s">
        <v>807</v>
      </c>
      <c r="E2909" s="101" t="s">
        <v>2446</v>
      </c>
      <c r="F2909" s="102">
        <v>28.67</v>
      </c>
      <c r="G2909" s="102">
        <v>28.87</v>
      </c>
      <c r="H2909" s="102">
        <v>22.94</v>
      </c>
      <c r="I2909" s="102"/>
      <c r="J2909" s="445"/>
      <c r="K2909" s="258">
        <f>ROUND(SUMIF('VGT-Bewegungsdaten'!B:B,A2909,'VGT-Bewegungsdaten'!D:D),3)</f>
        <v>0</v>
      </c>
      <c r="L2909" s="259">
        <f>ROUND(SUMIF('VGT-Bewegungsdaten'!B:B,$A2909,'VGT-Bewegungsdaten'!E:E),5)</f>
        <v>0</v>
      </c>
      <c r="N2909" s="298" t="s">
        <v>4918</v>
      </c>
      <c r="O2909" s="298" t="s">
        <v>4925</v>
      </c>
      <c r="P2909" s="261">
        <f>ROUND(SUMIF('AV-Bewegungsdaten'!B:B,A2909,'AV-Bewegungsdaten'!D:D),3)</f>
        <v>0</v>
      </c>
      <c r="Q2909" s="259">
        <f>ROUND(SUMIF('AV-Bewegungsdaten'!B:B,$A2909,'AV-Bewegungsdaten'!E:E),5)</f>
        <v>0</v>
      </c>
      <c r="S2909" s="444"/>
      <c r="T2909" s="444"/>
      <c r="U2909" s="261">
        <f>ROUND(SUMIF('DV-Bewegungsdaten'!B:B,A2909,'DV-Bewegungsdaten'!D:D),3)</f>
        <v>0</v>
      </c>
      <c r="V2909" s="259">
        <f>ROUND(SUMIF('DV-Bewegungsdaten'!B:B,A2909,'DV-Bewegungsdaten'!E:E),5)</f>
        <v>0</v>
      </c>
      <c r="X2909" s="444"/>
      <c r="Y2909" s="444"/>
      <c r="AK2909" s="305"/>
    </row>
    <row r="2910" spans="1:37" ht="15" customHeight="1" x14ac:dyDescent="0.25">
      <c r="A2910" s="103" t="s">
        <v>808</v>
      </c>
      <c r="B2910" s="101" t="s">
        <v>2068</v>
      </c>
      <c r="C2910" s="101" t="s">
        <v>3995</v>
      </c>
      <c r="D2910" s="101" t="s">
        <v>809</v>
      </c>
      <c r="E2910" s="101" t="s">
        <v>2443</v>
      </c>
      <c r="F2910" s="102">
        <v>26.67</v>
      </c>
      <c r="G2910" s="102">
        <v>26.87</v>
      </c>
      <c r="H2910" s="102">
        <v>21.34</v>
      </c>
      <c r="I2910" s="102"/>
      <c r="J2910" s="445"/>
      <c r="K2910" s="258">
        <f>ROUND(SUMIF('VGT-Bewegungsdaten'!B:B,A2910,'VGT-Bewegungsdaten'!D:D),3)</f>
        <v>0</v>
      </c>
      <c r="L2910" s="259">
        <f>ROUND(SUMIF('VGT-Bewegungsdaten'!B:B,$A2910,'VGT-Bewegungsdaten'!E:E),5)</f>
        <v>0</v>
      </c>
      <c r="N2910" s="298" t="s">
        <v>4918</v>
      </c>
      <c r="O2910" s="298" t="s">
        <v>4925</v>
      </c>
      <c r="P2910" s="261">
        <f>ROUND(SUMIF('AV-Bewegungsdaten'!B:B,A2910,'AV-Bewegungsdaten'!D:D),3)</f>
        <v>0</v>
      </c>
      <c r="Q2910" s="259">
        <f>ROUND(SUMIF('AV-Bewegungsdaten'!B:B,$A2910,'AV-Bewegungsdaten'!E:E),5)</f>
        <v>0</v>
      </c>
      <c r="S2910" s="444"/>
      <c r="T2910" s="444"/>
      <c r="U2910" s="261">
        <f>ROUND(SUMIF('DV-Bewegungsdaten'!B:B,A2910,'DV-Bewegungsdaten'!D:D),3)</f>
        <v>0</v>
      </c>
      <c r="V2910" s="259">
        <f>ROUND(SUMIF('DV-Bewegungsdaten'!B:B,A2910,'DV-Bewegungsdaten'!E:E),5)</f>
        <v>0</v>
      </c>
      <c r="X2910" s="444"/>
      <c r="Y2910" s="444"/>
      <c r="AK2910" s="305"/>
    </row>
    <row r="2911" spans="1:37" ht="15" customHeight="1" x14ac:dyDescent="0.25">
      <c r="A2911" s="103" t="s">
        <v>810</v>
      </c>
      <c r="B2911" s="101" t="s">
        <v>2068</v>
      </c>
      <c r="C2911" s="101" t="s">
        <v>3995</v>
      </c>
      <c r="D2911" s="101" t="s">
        <v>811</v>
      </c>
      <c r="E2911" s="101" t="s">
        <v>2446</v>
      </c>
      <c r="F2911" s="102">
        <v>29.67</v>
      </c>
      <c r="G2911" s="102">
        <v>29.87</v>
      </c>
      <c r="H2911" s="102">
        <v>23.74</v>
      </c>
      <c r="I2911" s="102"/>
      <c r="J2911" s="445"/>
      <c r="K2911" s="258">
        <f>ROUND(SUMIF('VGT-Bewegungsdaten'!B:B,A2911,'VGT-Bewegungsdaten'!D:D),3)</f>
        <v>0</v>
      </c>
      <c r="L2911" s="259">
        <f>ROUND(SUMIF('VGT-Bewegungsdaten'!B:B,$A2911,'VGT-Bewegungsdaten'!E:E),5)</f>
        <v>0</v>
      </c>
      <c r="N2911" s="298" t="s">
        <v>4918</v>
      </c>
      <c r="O2911" s="298" t="s">
        <v>4925</v>
      </c>
      <c r="P2911" s="261">
        <f>ROUND(SUMIF('AV-Bewegungsdaten'!B:B,A2911,'AV-Bewegungsdaten'!D:D),3)</f>
        <v>0</v>
      </c>
      <c r="Q2911" s="259">
        <f>ROUND(SUMIF('AV-Bewegungsdaten'!B:B,$A2911,'AV-Bewegungsdaten'!E:E),5)</f>
        <v>0</v>
      </c>
      <c r="S2911" s="444"/>
      <c r="T2911" s="444"/>
      <c r="U2911" s="261">
        <f>ROUND(SUMIF('DV-Bewegungsdaten'!B:B,A2911,'DV-Bewegungsdaten'!D:D),3)</f>
        <v>0</v>
      </c>
      <c r="V2911" s="259">
        <f>ROUND(SUMIF('DV-Bewegungsdaten'!B:B,A2911,'DV-Bewegungsdaten'!E:E),5)</f>
        <v>0</v>
      </c>
      <c r="X2911" s="444"/>
      <c r="Y2911" s="444"/>
      <c r="AK2911" s="305"/>
    </row>
    <row r="2912" spans="1:37" ht="15" customHeight="1" x14ac:dyDescent="0.25">
      <c r="A2912" s="103" t="s">
        <v>812</v>
      </c>
      <c r="B2912" s="101" t="s">
        <v>2068</v>
      </c>
      <c r="C2912" s="101" t="s">
        <v>3995</v>
      </c>
      <c r="D2912" s="101" t="s">
        <v>813</v>
      </c>
      <c r="E2912" s="101" t="s">
        <v>2443</v>
      </c>
      <c r="F2912" s="102">
        <v>27.67</v>
      </c>
      <c r="G2912" s="102">
        <v>27.87</v>
      </c>
      <c r="H2912" s="102">
        <v>22.14</v>
      </c>
      <c r="I2912" s="102"/>
      <c r="J2912" s="445"/>
      <c r="K2912" s="258">
        <f>ROUND(SUMIF('VGT-Bewegungsdaten'!B:B,A2912,'VGT-Bewegungsdaten'!D:D),3)</f>
        <v>0</v>
      </c>
      <c r="L2912" s="259">
        <f>ROUND(SUMIF('VGT-Bewegungsdaten'!B:B,$A2912,'VGT-Bewegungsdaten'!E:E),5)</f>
        <v>0</v>
      </c>
      <c r="N2912" s="298" t="s">
        <v>4918</v>
      </c>
      <c r="O2912" s="298" t="s">
        <v>4925</v>
      </c>
      <c r="P2912" s="261">
        <f>ROUND(SUMIF('AV-Bewegungsdaten'!B:B,A2912,'AV-Bewegungsdaten'!D:D),3)</f>
        <v>0</v>
      </c>
      <c r="Q2912" s="259">
        <f>ROUND(SUMIF('AV-Bewegungsdaten'!B:B,$A2912,'AV-Bewegungsdaten'!E:E),5)</f>
        <v>0</v>
      </c>
      <c r="S2912" s="444"/>
      <c r="T2912" s="444"/>
      <c r="U2912" s="261">
        <f>ROUND(SUMIF('DV-Bewegungsdaten'!B:B,A2912,'DV-Bewegungsdaten'!D:D),3)</f>
        <v>0</v>
      </c>
      <c r="V2912" s="259">
        <f>ROUND(SUMIF('DV-Bewegungsdaten'!B:B,A2912,'DV-Bewegungsdaten'!E:E),5)</f>
        <v>0</v>
      </c>
      <c r="X2912" s="444"/>
      <c r="Y2912" s="444"/>
      <c r="AK2912" s="305"/>
    </row>
    <row r="2913" spans="1:37" ht="15" customHeight="1" x14ac:dyDescent="0.25">
      <c r="A2913" s="103" t="s">
        <v>814</v>
      </c>
      <c r="B2913" s="101" t="s">
        <v>2068</v>
      </c>
      <c r="C2913" s="101" t="s">
        <v>3995</v>
      </c>
      <c r="D2913" s="101" t="s">
        <v>815</v>
      </c>
      <c r="E2913" s="101" t="s">
        <v>2446</v>
      </c>
      <c r="F2913" s="102">
        <v>30.67</v>
      </c>
      <c r="G2913" s="102">
        <v>30.87</v>
      </c>
      <c r="H2913" s="102">
        <v>24.54</v>
      </c>
      <c r="I2913" s="102"/>
      <c r="J2913" s="445"/>
      <c r="K2913" s="258">
        <f>ROUND(SUMIF('VGT-Bewegungsdaten'!B:B,A2913,'VGT-Bewegungsdaten'!D:D),3)</f>
        <v>0</v>
      </c>
      <c r="L2913" s="259">
        <f>ROUND(SUMIF('VGT-Bewegungsdaten'!B:B,$A2913,'VGT-Bewegungsdaten'!E:E),5)</f>
        <v>0</v>
      </c>
      <c r="N2913" s="298" t="s">
        <v>4918</v>
      </c>
      <c r="O2913" s="298" t="s">
        <v>4925</v>
      </c>
      <c r="P2913" s="261">
        <f>ROUND(SUMIF('AV-Bewegungsdaten'!B:B,A2913,'AV-Bewegungsdaten'!D:D),3)</f>
        <v>0</v>
      </c>
      <c r="Q2913" s="259">
        <f>ROUND(SUMIF('AV-Bewegungsdaten'!B:B,$A2913,'AV-Bewegungsdaten'!E:E),5)</f>
        <v>0</v>
      </c>
      <c r="S2913" s="444"/>
      <c r="T2913" s="444"/>
      <c r="U2913" s="261">
        <f>ROUND(SUMIF('DV-Bewegungsdaten'!B:B,A2913,'DV-Bewegungsdaten'!D:D),3)</f>
        <v>0</v>
      </c>
      <c r="V2913" s="259">
        <f>ROUND(SUMIF('DV-Bewegungsdaten'!B:B,A2913,'DV-Bewegungsdaten'!E:E),5)</f>
        <v>0</v>
      </c>
      <c r="X2913" s="444"/>
      <c r="Y2913" s="444"/>
      <c r="AK2913" s="305"/>
    </row>
    <row r="2914" spans="1:37" ht="15" customHeight="1" x14ac:dyDescent="0.25">
      <c r="A2914" s="103" t="s">
        <v>816</v>
      </c>
      <c r="B2914" s="101" t="s">
        <v>2068</v>
      </c>
      <c r="C2914" s="101" t="s">
        <v>3995</v>
      </c>
      <c r="D2914" s="101" t="s">
        <v>817</v>
      </c>
      <c r="E2914" s="101" t="s">
        <v>2443</v>
      </c>
      <c r="F2914" s="102">
        <v>12.67</v>
      </c>
      <c r="G2914" s="102">
        <v>12.87</v>
      </c>
      <c r="H2914" s="102">
        <v>10.14</v>
      </c>
      <c r="I2914" s="102"/>
      <c r="J2914" s="445"/>
      <c r="K2914" s="258">
        <f>ROUND(SUMIF('VGT-Bewegungsdaten'!B:B,A2914,'VGT-Bewegungsdaten'!D:D),3)</f>
        <v>0</v>
      </c>
      <c r="L2914" s="259">
        <f>ROUND(SUMIF('VGT-Bewegungsdaten'!B:B,$A2914,'VGT-Bewegungsdaten'!E:E),5)</f>
        <v>0</v>
      </c>
      <c r="N2914" s="298" t="s">
        <v>4918</v>
      </c>
      <c r="O2914" s="298" t="s">
        <v>4925</v>
      </c>
      <c r="P2914" s="261">
        <f>ROUND(SUMIF('AV-Bewegungsdaten'!B:B,A2914,'AV-Bewegungsdaten'!D:D),3)</f>
        <v>0</v>
      </c>
      <c r="Q2914" s="259">
        <f>ROUND(SUMIF('AV-Bewegungsdaten'!B:B,$A2914,'AV-Bewegungsdaten'!E:E),5)</f>
        <v>0</v>
      </c>
      <c r="S2914" s="444"/>
      <c r="T2914" s="444"/>
      <c r="U2914" s="261">
        <f>ROUND(SUMIF('DV-Bewegungsdaten'!B:B,A2914,'DV-Bewegungsdaten'!D:D),3)</f>
        <v>0</v>
      </c>
      <c r="V2914" s="259">
        <f>ROUND(SUMIF('DV-Bewegungsdaten'!B:B,A2914,'DV-Bewegungsdaten'!E:E),5)</f>
        <v>0</v>
      </c>
      <c r="X2914" s="444"/>
      <c r="Y2914" s="444"/>
      <c r="AK2914" s="305"/>
    </row>
    <row r="2915" spans="1:37" ht="15" customHeight="1" x14ac:dyDescent="0.25">
      <c r="A2915" s="103" t="s">
        <v>818</v>
      </c>
      <c r="B2915" s="101" t="s">
        <v>2068</v>
      </c>
      <c r="C2915" s="101" t="s">
        <v>3995</v>
      </c>
      <c r="D2915" s="101" t="s">
        <v>819</v>
      </c>
      <c r="E2915" s="101" t="s">
        <v>2446</v>
      </c>
      <c r="F2915" s="102">
        <v>15.67</v>
      </c>
      <c r="G2915" s="102">
        <v>15.87</v>
      </c>
      <c r="H2915" s="102">
        <v>12.54</v>
      </c>
      <c r="I2915" s="102"/>
      <c r="J2915" s="445"/>
      <c r="K2915" s="258">
        <f>ROUND(SUMIF('VGT-Bewegungsdaten'!B:B,A2915,'VGT-Bewegungsdaten'!D:D),3)</f>
        <v>0</v>
      </c>
      <c r="L2915" s="259">
        <f>ROUND(SUMIF('VGT-Bewegungsdaten'!B:B,$A2915,'VGT-Bewegungsdaten'!E:E),5)</f>
        <v>0</v>
      </c>
      <c r="N2915" s="298" t="s">
        <v>4918</v>
      </c>
      <c r="O2915" s="298" t="s">
        <v>4925</v>
      </c>
      <c r="P2915" s="261">
        <f>ROUND(SUMIF('AV-Bewegungsdaten'!B:B,A2915,'AV-Bewegungsdaten'!D:D),3)</f>
        <v>0</v>
      </c>
      <c r="Q2915" s="259">
        <f>ROUND(SUMIF('AV-Bewegungsdaten'!B:B,$A2915,'AV-Bewegungsdaten'!E:E),5)</f>
        <v>0</v>
      </c>
      <c r="S2915" s="444"/>
      <c r="T2915" s="444"/>
      <c r="U2915" s="261">
        <f>ROUND(SUMIF('DV-Bewegungsdaten'!B:B,A2915,'DV-Bewegungsdaten'!D:D),3)</f>
        <v>0</v>
      </c>
      <c r="V2915" s="259">
        <f>ROUND(SUMIF('DV-Bewegungsdaten'!B:B,A2915,'DV-Bewegungsdaten'!E:E),5)</f>
        <v>0</v>
      </c>
      <c r="X2915" s="444"/>
      <c r="Y2915" s="444"/>
      <c r="AK2915" s="305"/>
    </row>
    <row r="2916" spans="1:37" ht="15" customHeight="1" x14ac:dyDescent="0.25">
      <c r="A2916" s="103" t="s">
        <v>820</v>
      </c>
      <c r="B2916" s="101" t="s">
        <v>2068</v>
      </c>
      <c r="C2916" s="101" t="s">
        <v>3995</v>
      </c>
      <c r="D2916" s="101" t="s">
        <v>821</v>
      </c>
      <c r="E2916" s="101" t="s">
        <v>2443</v>
      </c>
      <c r="F2916" s="102">
        <v>13.67</v>
      </c>
      <c r="G2916" s="102">
        <v>13.87</v>
      </c>
      <c r="H2916" s="102">
        <v>10.94</v>
      </c>
      <c r="I2916" s="102"/>
      <c r="J2916" s="445"/>
      <c r="K2916" s="258">
        <f>ROUND(SUMIF('VGT-Bewegungsdaten'!B:B,A2916,'VGT-Bewegungsdaten'!D:D),3)</f>
        <v>0</v>
      </c>
      <c r="L2916" s="259">
        <f>ROUND(SUMIF('VGT-Bewegungsdaten'!B:B,$A2916,'VGT-Bewegungsdaten'!E:E),5)</f>
        <v>0</v>
      </c>
      <c r="N2916" s="298" t="s">
        <v>4918</v>
      </c>
      <c r="O2916" s="298" t="s">
        <v>4925</v>
      </c>
      <c r="P2916" s="261">
        <f>ROUND(SUMIF('AV-Bewegungsdaten'!B:B,A2916,'AV-Bewegungsdaten'!D:D),3)</f>
        <v>0</v>
      </c>
      <c r="Q2916" s="259">
        <f>ROUND(SUMIF('AV-Bewegungsdaten'!B:B,$A2916,'AV-Bewegungsdaten'!E:E),5)</f>
        <v>0</v>
      </c>
      <c r="S2916" s="444"/>
      <c r="T2916" s="444"/>
      <c r="U2916" s="261">
        <f>ROUND(SUMIF('DV-Bewegungsdaten'!B:B,A2916,'DV-Bewegungsdaten'!D:D),3)</f>
        <v>0</v>
      </c>
      <c r="V2916" s="259">
        <f>ROUND(SUMIF('DV-Bewegungsdaten'!B:B,A2916,'DV-Bewegungsdaten'!E:E),5)</f>
        <v>0</v>
      </c>
      <c r="X2916" s="444"/>
      <c r="Y2916" s="444"/>
      <c r="AK2916" s="305"/>
    </row>
    <row r="2917" spans="1:37" ht="15" customHeight="1" x14ac:dyDescent="0.25">
      <c r="A2917" s="103" t="s">
        <v>822</v>
      </c>
      <c r="B2917" s="101" t="s">
        <v>2068</v>
      </c>
      <c r="C2917" s="101" t="s">
        <v>3995</v>
      </c>
      <c r="D2917" s="101" t="s">
        <v>823</v>
      </c>
      <c r="E2917" s="101" t="s">
        <v>2446</v>
      </c>
      <c r="F2917" s="102">
        <v>16.670000000000002</v>
      </c>
      <c r="G2917" s="102">
        <v>16.87</v>
      </c>
      <c r="H2917" s="102">
        <v>13.34</v>
      </c>
      <c r="I2917" s="102"/>
      <c r="J2917" s="445"/>
      <c r="K2917" s="258">
        <f>ROUND(SUMIF('VGT-Bewegungsdaten'!B:B,A2917,'VGT-Bewegungsdaten'!D:D),3)</f>
        <v>0</v>
      </c>
      <c r="L2917" s="259">
        <f>ROUND(SUMIF('VGT-Bewegungsdaten'!B:B,$A2917,'VGT-Bewegungsdaten'!E:E),5)</f>
        <v>0</v>
      </c>
      <c r="N2917" s="298" t="s">
        <v>4918</v>
      </c>
      <c r="O2917" s="298" t="s">
        <v>4925</v>
      </c>
      <c r="P2917" s="261">
        <f>ROUND(SUMIF('AV-Bewegungsdaten'!B:B,A2917,'AV-Bewegungsdaten'!D:D),3)</f>
        <v>0</v>
      </c>
      <c r="Q2917" s="259">
        <f>ROUND(SUMIF('AV-Bewegungsdaten'!B:B,$A2917,'AV-Bewegungsdaten'!E:E),5)</f>
        <v>0</v>
      </c>
      <c r="S2917" s="444"/>
      <c r="T2917" s="444"/>
      <c r="U2917" s="261">
        <f>ROUND(SUMIF('DV-Bewegungsdaten'!B:B,A2917,'DV-Bewegungsdaten'!D:D),3)</f>
        <v>0</v>
      </c>
      <c r="V2917" s="259">
        <f>ROUND(SUMIF('DV-Bewegungsdaten'!B:B,A2917,'DV-Bewegungsdaten'!E:E),5)</f>
        <v>0</v>
      </c>
      <c r="X2917" s="444"/>
      <c r="Y2917" s="444"/>
      <c r="AK2917" s="305"/>
    </row>
    <row r="2918" spans="1:37" ht="15" customHeight="1" x14ac:dyDescent="0.25">
      <c r="A2918" s="103" t="s">
        <v>824</v>
      </c>
      <c r="B2918" s="101" t="s">
        <v>2068</v>
      </c>
      <c r="C2918" s="101" t="s">
        <v>3995</v>
      </c>
      <c r="D2918" s="101" t="s">
        <v>825</v>
      </c>
      <c r="E2918" s="101" t="s">
        <v>2443</v>
      </c>
      <c r="F2918" s="102">
        <v>18.670000000000002</v>
      </c>
      <c r="G2918" s="102">
        <v>18.87</v>
      </c>
      <c r="H2918" s="102">
        <v>14.94</v>
      </c>
      <c r="I2918" s="102"/>
      <c r="J2918" s="445"/>
      <c r="K2918" s="258">
        <f>ROUND(SUMIF('VGT-Bewegungsdaten'!B:B,A2918,'VGT-Bewegungsdaten'!D:D),3)</f>
        <v>0</v>
      </c>
      <c r="L2918" s="259">
        <f>ROUND(SUMIF('VGT-Bewegungsdaten'!B:B,$A2918,'VGT-Bewegungsdaten'!E:E),5)</f>
        <v>0</v>
      </c>
      <c r="N2918" s="298" t="s">
        <v>4918</v>
      </c>
      <c r="O2918" s="298" t="s">
        <v>4925</v>
      </c>
      <c r="P2918" s="261">
        <f>ROUND(SUMIF('AV-Bewegungsdaten'!B:B,A2918,'AV-Bewegungsdaten'!D:D),3)</f>
        <v>0</v>
      </c>
      <c r="Q2918" s="259">
        <f>ROUND(SUMIF('AV-Bewegungsdaten'!B:B,$A2918,'AV-Bewegungsdaten'!E:E),5)</f>
        <v>0</v>
      </c>
      <c r="S2918" s="444"/>
      <c r="T2918" s="444"/>
      <c r="U2918" s="261">
        <f>ROUND(SUMIF('DV-Bewegungsdaten'!B:B,A2918,'DV-Bewegungsdaten'!D:D),3)</f>
        <v>0</v>
      </c>
      <c r="V2918" s="259">
        <f>ROUND(SUMIF('DV-Bewegungsdaten'!B:B,A2918,'DV-Bewegungsdaten'!E:E),5)</f>
        <v>0</v>
      </c>
      <c r="X2918" s="444"/>
      <c r="Y2918" s="444"/>
      <c r="AK2918" s="305"/>
    </row>
    <row r="2919" spans="1:37" ht="15" customHeight="1" x14ac:dyDescent="0.25">
      <c r="A2919" s="103" t="s">
        <v>826</v>
      </c>
      <c r="B2919" s="101" t="s">
        <v>2068</v>
      </c>
      <c r="C2919" s="101" t="s">
        <v>3995</v>
      </c>
      <c r="D2919" s="101" t="s">
        <v>827</v>
      </c>
      <c r="E2919" s="101" t="s">
        <v>2446</v>
      </c>
      <c r="F2919" s="102">
        <v>21.67</v>
      </c>
      <c r="G2919" s="102">
        <v>21.87</v>
      </c>
      <c r="H2919" s="102">
        <v>17.34</v>
      </c>
      <c r="I2919" s="102"/>
      <c r="J2919" s="445"/>
      <c r="K2919" s="258">
        <f>ROUND(SUMIF('VGT-Bewegungsdaten'!B:B,A2919,'VGT-Bewegungsdaten'!D:D),3)</f>
        <v>0</v>
      </c>
      <c r="L2919" s="259">
        <f>ROUND(SUMIF('VGT-Bewegungsdaten'!B:B,$A2919,'VGT-Bewegungsdaten'!E:E),5)</f>
        <v>0</v>
      </c>
      <c r="N2919" s="298" t="s">
        <v>4918</v>
      </c>
      <c r="O2919" s="298" t="s">
        <v>4925</v>
      </c>
      <c r="P2919" s="261">
        <f>ROUND(SUMIF('AV-Bewegungsdaten'!B:B,A2919,'AV-Bewegungsdaten'!D:D),3)</f>
        <v>0</v>
      </c>
      <c r="Q2919" s="259">
        <f>ROUND(SUMIF('AV-Bewegungsdaten'!B:B,$A2919,'AV-Bewegungsdaten'!E:E),5)</f>
        <v>0</v>
      </c>
      <c r="S2919" s="444"/>
      <c r="T2919" s="444"/>
      <c r="U2919" s="261">
        <f>ROUND(SUMIF('DV-Bewegungsdaten'!B:B,A2919,'DV-Bewegungsdaten'!D:D),3)</f>
        <v>0</v>
      </c>
      <c r="V2919" s="259">
        <f>ROUND(SUMIF('DV-Bewegungsdaten'!B:B,A2919,'DV-Bewegungsdaten'!E:E),5)</f>
        <v>0</v>
      </c>
      <c r="X2919" s="444"/>
      <c r="Y2919" s="444"/>
      <c r="AK2919" s="305"/>
    </row>
    <row r="2920" spans="1:37" ht="15" customHeight="1" x14ac:dyDescent="0.25">
      <c r="A2920" s="103" t="s">
        <v>828</v>
      </c>
      <c r="B2920" s="101" t="s">
        <v>2068</v>
      </c>
      <c r="C2920" s="101" t="s">
        <v>3995</v>
      </c>
      <c r="D2920" s="101" t="s">
        <v>829</v>
      </c>
      <c r="E2920" s="101" t="s">
        <v>2443</v>
      </c>
      <c r="F2920" s="102">
        <v>19.670000000000002</v>
      </c>
      <c r="G2920" s="102">
        <v>19.87</v>
      </c>
      <c r="H2920" s="102">
        <v>15.74</v>
      </c>
      <c r="I2920" s="102"/>
      <c r="J2920" s="445"/>
      <c r="K2920" s="258">
        <f>ROUND(SUMIF('VGT-Bewegungsdaten'!B:B,A2920,'VGT-Bewegungsdaten'!D:D),3)</f>
        <v>0</v>
      </c>
      <c r="L2920" s="259">
        <f>ROUND(SUMIF('VGT-Bewegungsdaten'!B:B,$A2920,'VGT-Bewegungsdaten'!E:E),5)</f>
        <v>0</v>
      </c>
      <c r="N2920" s="298" t="s">
        <v>4918</v>
      </c>
      <c r="O2920" s="298" t="s">
        <v>4925</v>
      </c>
      <c r="P2920" s="261">
        <f>ROUND(SUMIF('AV-Bewegungsdaten'!B:B,A2920,'AV-Bewegungsdaten'!D:D),3)</f>
        <v>0</v>
      </c>
      <c r="Q2920" s="259">
        <f>ROUND(SUMIF('AV-Bewegungsdaten'!B:B,$A2920,'AV-Bewegungsdaten'!E:E),5)</f>
        <v>0</v>
      </c>
      <c r="S2920" s="444"/>
      <c r="T2920" s="444"/>
      <c r="U2920" s="261">
        <f>ROUND(SUMIF('DV-Bewegungsdaten'!B:B,A2920,'DV-Bewegungsdaten'!D:D),3)</f>
        <v>0</v>
      </c>
      <c r="V2920" s="259">
        <f>ROUND(SUMIF('DV-Bewegungsdaten'!B:B,A2920,'DV-Bewegungsdaten'!E:E),5)</f>
        <v>0</v>
      </c>
      <c r="X2920" s="444"/>
      <c r="Y2920" s="444"/>
      <c r="AK2920" s="305"/>
    </row>
    <row r="2921" spans="1:37" ht="15" customHeight="1" x14ac:dyDescent="0.25">
      <c r="A2921" s="103" t="s">
        <v>830</v>
      </c>
      <c r="B2921" s="101" t="s">
        <v>2068</v>
      </c>
      <c r="C2921" s="101" t="s">
        <v>3995</v>
      </c>
      <c r="D2921" s="101" t="s">
        <v>831</v>
      </c>
      <c r="E2921" s="101" t="s">
        <v>2446</v>
      </c>
      <c r="F2921" s="102">
        <v>22.67</v>
      </c>
      <c r="G2921" s="102">
        <v>22.87</v>
      </c>
      <c r="H2921" s="102">
        <v>18.14</v>
      </c>
      <c r="I2921" s="102"/>
      <c r="J2921" s="445"/>
      <c r="K2921" s="258">
        <f>ROUND(SUMIF('VGT-Bewegungsdaten'!B:B,A2921,'VGT-Bewegungsdaten'!D:D),3)</f>
        <v>0</v>
      </c>
      <c r="L2921" s="259">
        <f>ROUND(SUMIF('VGT-Bewegungsdaten'!B:B,$A2921,'VGT-Bewegungsdaten'!E:E),5)</f>
        <v>0</v>
      </c>
      <c r="N2921" s="298" t="s">
        <v>4918</v>
      </c>
      <c r="O2921" s="298" t="s">
        <v>4925</v>
      </c>
      <c r="P2921" s="261">
        <f>ROUND(SUMIF('AV-Bewegungsdaten'!B:B,A2921,'AV-Bewegungsdaten'!D:D),3)</f>
        <v>0</v>
      </c>
      <c r="Q2921" s="259">
        <f>ROUND(SUMIF('AV-Bewegungsdaten'!B:B,$A2921,'AV-Bewegungsdaten'!E:E),5)</f>
        <v>0</v>
      </c>
      <c r="S2921" s="444"/>
      <c r="T2921" s="444"/>
      <c r="U2921" s="261">
        <f>ROUND(SUMIF('DV-Bewegungsdaten'!B:B,A2921,'DV-Bewegungsdaten'!D:D),3)</f>
        <v>0</v>
      </c>
      <c r="V2921" s="259">
        <f>ROUND(SUMIF('DV-Bewegungsdaten'!B:B,A2921,'DV-Bewegungsdaten'!E:E),5)</f>
        <v>0</v>
      </c>
      <c r="X2921" s="444"/>
      <c r="Y2921" s="444"/>
      <c r="AK2921" s="305"/>
    </row>
    <row r="2922" spans="1:37" ht="15" customHeight="1" x14ac:dyDescent="0.25">
      <c r="A2922" s="103" t="s">
        <v>832</v>
      </c>
      <c r="B2922" s="101" t="s">
        <v>2068</v>
      </c>
      <c r="C2922" s="101" t="s">
        <v>3995</v>
      </c>
      <c r="D2922" s="101" t="s">
        <v>833</v>
      </c>
      <c r="E2922" s="101" t="s">
        <v>2443</v>
      </c>
      <c r="F2922" s="102">
        <v>19.670000000000002</v>
      </c>
      <c r="G2922" s="102">
        <v>19.87</v>
      </c>
      <c r="H2922" s="102">
        <v>15.74</v>
      </c>
      <c r="I2922" s="102"/>
      <c r="J2922" s="445"/>
      <c r="K2922" s="258">
        <f>ROUND(SUMIF('VGT-Bewegungsdaten'!B:B,A2922,'VGT-Bewegungsdaten'!D:D),3)</f>
        <v>0</v>
      </c>
      <c r="L2922" s="259">
        <f>ROUND(SUMIF('VGT-Bewegungsdaten'!B:B,$A2922,'VGT-Bewegungsdaten'!E:E),5)</f>
        <v>0</v>
      </c>
      <c r="N2922" s="298" t="s">
        <v>4918</v>
      </c>
      <c r="O2922" s="298" t="s">
        <v>4925</v>
      </c>
      <c r="P2922" s="261">
        <f>ROUND(SUMIF('AV-Bewegungsdaten'!B:B,A2922,'AV-Bewegungsdaten'!D:D),3)</f>
        <v>0</v>
      </c>
      <c r="Q2922" s="259">
        <f>ROUND(SUMIF('AV-Bewegungsdaten'!B:B,$A2922,'AV-Bewegungsdaten'!E:E),5)</f>
        <v>0</v>
      </c>
      <c r="S2922" s="444"/>
      <c r="T2922" s="444"/>
      <c r="U2922" s="261">
        <f>ROUND(SUMIF('DV-Bewegungsdaten'!B:B,A2922,'DV-Bewegungsdaten'!D:D),3)</f>
        <v>0</v>
      </c>
      <c r="V2922" s="259">
        <f>ROUND(SUMIF('DV-Bewegungsdaten'!B:B,A2922,'DV-Bewegungsdaten'!E:E),5)</f>
        <v>0</v>
      </c>
      <c r="X2922" s="444"/>
      <c r="Y2922" s="444"/>
      <c r="AK2922" s="305"/>
    </row>
    <row r="2923" spans="1:37" ht="15" customHeight="1" x14ac:dyDescent="0.25">
      <c r="A2923" s="103" t="s">
        <v>834</v>
      </c>
      <c r="B2923" s="101" t="s">
        <v>2068</v>
      </c>
      <c r="C2923" s="101" t="s">
        <v>3995</v>
      </c>
      <c r="D2923" s="101" t="s">
        <v>835</v>
      </c>
      <c r="E2923" s="101" t="s">
        <v>2446</v>
      </c>
      <c r="F2923" s="102">
        <v>22.67</v>
      </c>
      <c r="G2923" s="102">
        <v>22.87</v>
      </c>
      <c r="H2923" s="102">
        <v>18.14</v>
      </c>
      <c r="I2923" s="102"/>
      <c r="J2923" s="445"/>
      <c r="K2923" s="258">
        <f>ROUND(SUMIF('VGT-Bewegungsdaten'!B:B,A2923,'VGT-Bewegungsdaten'!D:D),3)</f>
        <v>0</v>
      </c>
      <c r="L2923" s="259">
        <f>ROUND(SUMIF('VGT-Bewegungsdaten'!B:B,$A2923,'VGT-Bewegungsdaten'!E:E),5)</f>
        <v>0</v>
      </c>
      <c r="N2923" s="298" t="s">
        <v>4918</v>
      </c>
      <c r="O2923" s="298" t="s">
        <v>4925</v>
      </c>
      <c r="P2923" s="261">
        <f>ROUND(SUMIF('AV-Bewegungsdaten'!B:B,A2923,'AV-Bewegungsdaten'!D:D),3)</f>
        <v>0</v>
      </c>
      <c r="Q2923" s="259">
        <f>ROUND(SUMIF('AV-Bewegungsdaten'!B:B,$A2923,'AV-Bewegungsdaten'!E:E),5)</f>
        <v>0</v>
      </c>
      <c r="S2923" s="444"/>
      <c r="T2923" s="444"/>
      <c r="U2923" s="261">
        <f>ROUND(SUMIF('DV-Bewegungsdaten'!B:B,A2923,'DV-Bewegungsdaten'!D:D),3)</f>
        <v>0</v>
      </c>
      <c r="V2923" s="259">
        <f>ROUND(SUMIF('DV-Bewegungsdaten'!B:B,A2923,'DV-Bewegungsdaten'!E:E),5)</f>
        <v>0</v>
      </c>
      <c r="X2923" s="444"/>
      <c r="Y2923" s="444"/>
      <c r="AK2923" s="305"/>
    </row>
    <row r="2924" spans="1:37" ht="15" customHeight="1" x14ac:dyDescent="0.25">
      <c r="A2924" s="103" t="s">
        <v>836</v>
      </c>
      <c r="B2924" s="101" t="s">
        <v>2068</v>
      </c>
      <c r="C2924" s="101" t="s">
        <v>3995</v>
      </c>
      <c r="D2924" s="101" t="s">
        <v>837</v>
      </c>
      <c r="E2924" s="101" t="s">
        <v>2443</v>
      </c>
      <c r="F2924" s="102">
        <v>20.67</v>
      </c>
      <c r="G2924" s="102">
        <v>20.87</v>
      </c>
      <c r="H2924" s="102">
        <v>16.54</v>
      </c>
      <c r="I2924" s="102"/>
      <c r="J2924" s="445"/>
      <c r="K2924" s="258">
        <f>ROUND(SUMIF('VGT-Bewegungsdaten'!B:B,A2924,'VGT-Bewegungsdaten'!D:D),3)</f>
        <v>0</v>
      </c>
      <c r="L2924" s="259">
        <f>ROUND(SUMIF('VGT-Bewegungsdaten'!B:B,$A2924,'VGT-Bewegungsdaten'!E:E),5)</f>
        <v>0</v>
      </c>
      <c r="N2924" s="298" t="s">
        <v>4918</v>
      </c>
      <c r="O2924" s="298" t="s">
        <v>4925</v>
      </c>
      <c r="P2924" s="261">
        <f>ROUND(SUMIF('AV-Bewegungsdaten'!B:B,A2924,'AV-Bewegungsdaten'!D:D),3)</f>
        <v>0</v>
      </c>
      <c r="Q2924" s="259">
        <f>ROUND(SUMIF('AV-Bewegungsdaten'!B:B,$A2924,'AV-Bewegungsdaten'!E:E),5)</f>
        <v>0</v>
      </c>
      <c r="S2924" s="444"/>
      <c r="T2924" s="444"/>
      <c r="U2924" s="261">
        <f>ROUND(SUMIF('DV-Bewegungsdaten'!B:B,A2924,'DV-Bewegungsdaten'!D:D),3)</f>
        <v>0</v>
      </c>
      <c r="V2924" s="259">
        <f>ROUND(SUMIF('DV-Bewegungsdaten'!B:B,A2924,'DV-Bewegungsdaten'!E:E),5)</f>
        <v>0</v>
      </c>
      <c r="X2924" s="444"/>
      <c r="Y2924" s="444"/>
      <c r="AK2924" s="305"/>
    </row>
    <row r="2925" spans="1:37" ht="15" customHeight="1" x14ac:dyDescent="0.25">
      <c r="A2925" s="103" t="s">
        <v>838</v>
      </c>
      <c r="B2925" s="101" t="s">
        <v>2068</v>
      </c>
      <c r="C2925" s="101" t="s">
        <v>3995</v>
      </c>
      <c r="D2925" s="101" t="s">
        <v>839</v>
      </c>
      <c r="E2925" s="101" t="s">
        <v>2446</v>
      </c>
      <c r="F2925" s="102">
        <v>23.67</v>
      </c>
      <c r="G2925" s="102">
        <v>23.87</v>
      </c>
      <c r="H2925" s="102">
        <v>18.940000000000001</v>
      </c>
      <c r="I2925" s="102"/>
      <c r="J2925" s="445"/>
      <c r="K2925" s="258">
        <f>ROUND(SUMIF('VGT-Bewegungsdaten'!B:B,A2925,'VGT-Bewegungsdaten'!D:D),3)</f>
        <v>0</v>
      </c>
      <c r="L2925" s="259">
        <f>ROUND(SUMIF('VGT-Bewegungsdaten'!B:B,$A2925,'VGT-Bewegungsdaten'!E:E),5)</f>
        <v>0</v>
      </c>
      <c r="N2925" s="298" t="s">
        <v>4918</v>
      </c>
      <c r="O2925" s="298" t="s">
        <v>4925</v>
      </c>
      <c r="P2925" s="261">
        <f>ROUND(SUMIF('AV-Bewegungsdaten'!B:B,A2925,'AV-Bewegungsdaten'!D:D),3)</f>
        <v>0</v>
      </c>
      <c r="Q2925" s="259">
        <f>ROUND(SUMIF('AV-Bewegungsdaten'!B:B,$A2925,'AV-Bewegungsdaten'!E:E),5)</f>
        <v>0</v>
      </c>
      <c r="S2925" s="444"/>
      <c r="T2925" s="444"/>
      <c r="U2925" s="261">
        <f>ROUND(SUMIF('DV-Bewegungsdaten'!B:B,A2925,'DV-Bewegungsdaten'!D:D),3)</f>
        <v>0</v>
      </c>
      <c r="V2925" s="259">
        <f>ROUND(SUMIF('DV-Bewegungsdaten'!B:B,A2925,'DV-Bewegungsdaten'!E:E),5)</f>
        <v>0</v>
      </c>
      <c r="X2925" s="444"/>
      <c r="Y2925" s="444"/>
      <c r="AK2925" s="305"/>
    </row>
    <row r="2926" spans="1:37" ht="15" customHeight="1" x14ac:dyDescent="0.25">
      <c r="A2926" s="103" t="s">
        <v>840</v>
      </c>
      <c r="B2926" s="101" t="s">
        <v>2068</v>
      </c>
      <c r="C2926" s="101" t="s">
        <v>3995</v>
      </c>
      <c r="D2926" s="101" t="s">
        <v>841</v>
      </c>
      <c r="E2926" s="101" t="s">
        <v>2443</v>
      </c>
      <c r="F2926" s="102">
        <v>21.67</v>
      </c>
      <c r="G2926" s="102">
        <v>21.87</v>
      </c>
      <c r="H2926" s="102">
        <v>17.34</v>
      </c>
      <c r="I2926" s="102"/>
      <c r="J2926" s="445"/>
      <c r="K2926" s="258">
        <f>ROUND(SUMIF('VGT-Bewegungsdaten'!B:B,A2926,'VGT-Bewegungsdaten'!D:D),3)</f>
        <v>0</v>
      </c>
      <c r="L2926" s="259">
        <f>ROUND(SUMIF('VGT-Bewegungsdaten'!B:B,$A2926,'VGT-Bewegungsdaten'!E:E),5)</f>
        <v>0</v>
      </c>
      <c r="N2926" s="298" t="s">
        <v>4918</v>
      </c>
      <c r="O2926" s="298" t="s">
        <v>4925</v>
      </c>
      <c r="P2926" s="261">
        <f>ROUND(SUMIF('AV-Bewegungsdaten'!B:B,A2926,'AV-Bewegungsdaten'!D:D),3)</f>
        <v>0</v>
      </c>
      <c r="Q2926" s="259">
        <f>ROUND(SUMIF('AV-Bewegungsdaten'!B:B,$A2926,'AV-Bewegungsdaten'!E:E),5)</f>
        <v>0</v>
      </c>
      <c r="S2926" s="444"/>
      <c r="T2926" s="444"/>
      <c r="U2926" s="261">
        <f>ROUND(SUMIF('DV-Bewegungsdaten'!B:B,A2926,'DV-Bewegungsdaten'!D:D),3)</f>
        <v>0</v>
      </c>
      <c r="V2926" s="259">
        <f>ROUND(SUMIF('DV-Bewegungsdaten'!B:B,A2926,'DV-Bewegungsdaten'!E:E),5)</f>
        <v>0</v>
      </c>
      <c r="X2926" s="444"/>
      <c r="Y2926" s="444"/>
      <c r="AK2926" s="305"/>
    </row>
    <row r="2927" spans="1:37" ht="15" customHeight="1" x14ac:dyDescent="0.25">
      <c r="A2927" s="103" t="s">
        <v>842</v>
      </c>
      <c r="B2927" s="101" t="s">
        <v>2068</v>
      </c>
      <c r="C2927" s="101" t="s">
        <v>3995</v>
      </c>
      <c r="D2927" s="101" t="s">
        <v>843</v>
      </c>
      <c r="E2927" s="101" t="s">
        <v>2446</v>
      </c>
      <c r="F2927" s="102">
        <v>24.67</v>
      </c>
      <c r="G2927" s="102">
        <v>24.87</v>
      </c>
      <c r="H2927" s="102">
        <v>19.739999999999998</v>
      </c>
      <c r="I2927" s="102"/>
      <c r="J2927" s="445"/>
      <c r="K2927" s="258">
        <f>ROUND(SUMIF('VGT-Bewegungsdaten'!B:B,A2927,'VGT-Bewegungsdaten'!D:D),3)</f>
        <v>0</v>
      </c>
      <c r="L2927" s="259">
        <f>ROUND(SUMIF('VGT-Bewegungsdaten'!B:B,$A2927,'VGT-Bewegungsdaten'!E:E),5)</f>
        <v>0</v>
      </c>
      <c r="N2927" s="298" t="s">
        <v>4918</v>
      </c>
      <c r="O2927" s="298" t="s">
        <v>4925</v>
      </c>
      <c r="P2927" s="261">
        <f>ROUND(SUMIF('AV-Bewegungsdaten'!B:B,A2927,'AV-Bewegungsdaten'!D:D),3)</f>
        <v>0</v>
      </c>
      <c r="Q2927" s="259">
        <f>ROUND(SUMIF('AV-Bewegungsdaten'!B:B,$A2927,'AV-Bewegungsdaten'!E:E),5)</f>
        <v>0</v>
      </c>
      <c r="S2927" s="444"/>
      <c r="T2927" s="444"/>
      <c r="U2927" s="261">
        <f>ROUND(SUMIF('DV-Bewegungsdaten'!B:B,A2927,'DV-Bewegungsdaten'!D:D),3)</f>
        <v>0</v>
      </c>
      <c r="V2927" s="259">
        <f>ROUND(SUMIF('DV-Bewegungsdaten'!B:B,A2927,'DV-Bewegungsdaten'!E:E),5)</f>
        <v>0</v>
      </c>
      <c r="X2927" s="444"/>
      <c r="Y2927" s="444"/>
      <c r="AK2927" s="305"/>
    </row>
    <row r="2928" spans="1:37" ht="15" customHeight="1" x14ac:dyDescent="0.25">
      <c r="A2928" s="103" t="s">
        <v>844</v>
      </c>
      <c r="B2928" s="101" t="s">
        <v>2068</v>
      </c>
      <c r="C2928" s="101" t="s">
        <v>3995</v>
      </c>
      <c r="D2928" s="101" t="s">
        <v>845</v>
      </c>
      <c r="E2928" s="101" t="s">
        <v>2443</v>
      </c>
      <c r="F2928" s="102">
        <v>22.67</v>
      </c>
      <c r="G2928" s="102">
        <v>22.87</v>
      </c>
      <c r="H2928" s="102">
        <v>18.14</v>
      </c>
      <c r="I2928" s="102"/>
      <c r="J2928" s="445"/>
      <c r="K2928" s="258">
        <f>ROUND(SUMIF('VGT-Bewegungsdaten'!B:B,A2928,'VGT-Bewegungsdaten'!D:D),3)</f>
        <v>0</v>
      </c>
      <c r="L2928" s="259">
        <f>ROUND(SUMIF('VGT-Bewegungsdaten'!B:B,$A2928,'VGT-Bewegungsdaten'!E:E),5)</f>
        <v>0</v>
      </c>
      <c r="N2928" s="298" t="s">
        <v>4918</v>
      </c>
      <c r="O2928" s="298" t="s">
        <v>4925</v>
      </c>
      <c r="P2928" s="261">
        <f>ROUND(SUMIF('AV-Bewegungsdaten'!B:B,A2928,'AV-Bewegungsdaten'!D:D),3)</f>
        <v>0</v>
      </c>
      <c r="Q2928" s="259">
        <f>ROUND(SUMIF('AV-Bewegungsdaten'!B:B,$A2928,'AV-Bewegungsdaten'!E:E),5)</f>
        <v>0</v>
      </c>
      <c r="S2928" s="444"/>
      <c r="T2928" s="444"/>
      <c r="U2928" s="261">
        <f>ROUND(SUMIF('DV-Bewegungsdaten'!B:B,A2928,'DV-Bewegungsdaten'!D:D),3)</f>
        <v>0</v>
      </c>
      <c r="V2928" s="259">
        <f>ROUND(SUMIF('DV-Bewegungsdaten'!B:B,A2928,'DV-Bewegungsdaten'!E:E),5)</f>
        <v>0</v>
      </c>
      <c r="X2928" s="444"/>
      <c r="Y2928" s="444"/>
      <c r="AK2928" s="305"/>
    </row>
    <row r="2929" spans="1:37" ht="15" customHeight="1" x14ac:dyDescent="0.25">
      <c r="A2929" s="103" t="s">
        <v>846</v>
      </c>
      <c r="B2929" s="101" t="s">
        <v>2068</v>
      </c>
      <c r="C2929" s="101" t="s">
        <v>3995</v>
      </c>
      <c r="D2929" s="101" t="s">
        <v>847</v>
      </c>
      <c r="E2929" s="101" t="s">
        <v>2446</v>
      </c>
      <c r="F2929" s="102">
        <v>25.67</v>
      </c>
      <c r="G2929" s="102">
        <v>25.87</v>
      </c>
      <c r="H2929" s="102">
        <v>20.54</v>
      </c>
      <c r="I2929" s="102"/>
      <c r="J2929" s="445"/>
      <c r="K2929" s="258">
        <f>ROUND(SUMIF('VGT-Bewegungsdaten'!B:B,A2929,'VGT-Bewegungsdaten'!D:D),3)</f>
        <v>0</v>
      </c>
      <c r="L2929" s="259">
        <f>ROUND(SUMIF('VGT-Bewegungsdaten'!B:B,$A2929,'VGT-Bewegungsdaten'!E:E),5)</f>
        <v>0</v>
      </c>
      <c r="N2929" s="298" t="s">
        <v>4918</v>
      </c>
      <c r="O2929" s="298" t="s">
        <v>4925</v>
      </c>
      <c r="P2929" s="261">
        <f>ROUND(SUMIF('AV-Bewegungsdaten'!B:B,A2929,'AV-Bewegungsdaten'!D:D),3)</f>
        <v>0</v>
      </c>
      <c r="Q2929" s="259">
        <f>ROUND(SUMIF('AV-Bewegungsdaten'!B:B,$A2929,'AV-Bewegungsdaten'!E:E),5)</f>
        <v>0</v>
      </c>
      <c r="S2929" s="444"/>
      <c r="T2929" s="444"/>
      <c r="U2929" s="261">
        <f>ROUND(SUMIF('DV-Bewegungsdaten'!B:B,A2929,'DV-Bewegungsdaten'!D:D),3)</f>
        <v>0</v>
      </c>
      <c r="V2929" s="259">
        <f>ROUND(SUMIF('DV-Bewegungsdaten'!B:B,A2929,'DV-Bewegungsdaten'!E:E),5)</f>
        <v>0</v>
      </c>
      <c r="X2929" s="444"/>
      <c r="Y2929" s="444"/>
      <c r="AK2929" s="305"/>
    </row>
    <row r="2930" spans="1:37" ht="15" customHeight="1" x14ac:dyDescent="0.25">
      <c r="A2930" s="103" t="s">
        <v>848</v>
      </c>
      <c r="B2930" s="101" t="s">
        <v>2068</v>
      </c>
      <c r="C2930" s="101" t="s">
        <v>3995</v>
      </c>
      <c r="D2930" s="101" t="s">
        <v>849</v>
      </c>
      <c r="E2930" s="101" t="s">
        <v>2443</v>
      </c>
      <c r="F2930" s="102">
        <v>23.67</v>
      </c>
      <c r="G2930" s="102">
        <v>23.87</v>
      </c>
      <c r="H2930" s="102">
        <v>18.940000000000001</v>
      </c>
      <c r="I2930" s="102"/>
      <c r="J2930" s="445"/>
      <c r="K2930" s="258">
        <f>ROUND(SUMIF('VGT-Bewegungsdaten'!B:B,A2930,'VGT-Bewegungsdaten'!D:D),3)</f>
        <v>0</v>
      </c>
      <c r="L2930" s="259">
        <f>ROUND(SUMIF('VGT-Bewegungsdaten'!B:B,$A2930,'VGT-Bewegungsdaten'!E:E),5)</f>
        <v>0</v>
      </c>
      <c r="N2930" s="298" t="s">
        <v>4918</v>
      </c>
      <c r="O2930" s="298" t="s">
        <v>4925</v>
      </c>
      <c r="P2930" s="261">
        <f>ROUND(SUMIF('AV-Bewegungsdaten'!B:B,A2930,'AV-Bewegungsdaten'!D:D),3)</f>
        <v>0</v>
      </c>
      <c r="Q2930" s="259">
        <f>ROUND(SUMIF('AV-Bewegungsdaten'!B:B,$A2930,'AV-Bewegungsdaten'!E:E),5)</f>
        <v>0</v>
      </c>
      <c r="S2930" s="444"/>
      <c r="T2930" s="444"/>
      <c r="U2930" s="261">
        <f>ROUND(SUMIF('DV-Bewegungsdaten'!B:B,A2930,'DV-Bewegungsdaten'!D:D),3)</f>
        <v>0</v>
      </c>
      <c r="V2930" s="259">
        <f>ROUND(SUMIF('DV-Bewegungsdaten'!B:B,A2930,'DV-Bewegungsdaten'!E:E),5)</f>
        <v>0</v>
      </c>
      <c r="X2930" s="444"/>
      <c r="Y2930" s="444"/>
      <c r="AK2930" s="305"/>
    </row>
    <row r="2931" spans="1:37" ht="15" customHeight="1" x14ac:dyDescent="0.25">
      <c r="A2931" s="103" t="s">
        <v>850</v>
      </c>
      <c r="B2931" s="101" t="s">
        <v>2068</v>
      </c>
      <c r="C2931" s="101" t="s">
        <v>3995</v>
      </c>
      <c r="D2931" s="101" t="s">
        <v>851</v>
      </c>
      <c r="E2931" s="101" t="s">
        <v>2446</v>
      </c>
      <c r="F2931" s="102">
        <v>26.67</v>
      </c>
      <c r="G2931" s="102">
        <v>26.87</v>
      </c>
      <c r="H2931" s="102">
        <v>21.34</v>
      </c>
      <c r="I2931" s="102"/>
      <c r="J2931" s="445"/>
      <c r="K2931" s="258">
        <f>ROUND(SUMIF('VGT-Bewegungsdaten'!B:B,A2931,'VGT-Bewegungsdaten'!D:D),3)</f>
        <v>0</v>
      </c>
      <c r="L2931" s="259">
        <f>ROUND(SUMIF('VGT-Bewegungsdaten'!B:B,$A2931,'VGT-Bewegungsdaten'!E:E),5)</f>
        <v>0</v>
      </c>
      <c r="N2931" s="298" t="s">
        <v>4918</v>
      </c>
      <c r="O2931" s="298" t="s">
        <v>4925</v>
      </c>
      <c r="P2931" s="261">
        <f>ROUND(SUMIF('AV-Bewegungsdaten'!B:B,A2931,'AV-Bewegungsdaten'!D:D),3)</f>
        <v>0</v>
      </c>
      <c r="Q2931" s="259">
        <f>ROUND(SUMIF('AV-Bewegungsdaten'!B:B,$A2931,'AV-Bewegungsdaten'!E:E),5)</f>
        <v>0</v>
      </c>
      <c r="S2931" s="444"/>
      <c r="T2931" s="444"/>
      <c r="U2931" s="261">
        <f>ROUND(SUMIF('DV-Bewegungsdaten'!B:B,A2931,'DV-Bewegungsdaten'!D:D),3)</f>
        <v>0</v>
      </c>
      <c r="V2931" s="259">
        <f>ROUND(SUMIF('DV-Bewegungsdaten'!B:B,A2931,'DV-Bewegungsdaten'!E:E),5)</f>
        <v>0</v>
      </c>
      <c r="X2931" s="444"/>
      <c r="Y2931" s="444"/>
      <c r="AK2931" s="305"/>
    </row>
    <row r="2932" spans="1:37" ht="15" customHeight="1" x14ac:dyDescent="0.25">
      <c r="A2932" s="103" t="s">
        <v>852</v>
      </c>
      <c r="B2932" s="101" t="s">
        <v>2068</v>
      </c>
      <c r="C2932" s="101" t="s">
        <v>3995</v>
      </c>
      <c r="D2932" s="101" t="s">
        <v>853</v>
      </c>
      <c r="E2932" s="101" t="s">
        <v>2443</v>
      </c>
      <c r="F2932" s="102">
        <v>24.67</v>
      </c>
      <c r="G2932" s="102">
        <v>24.87</v>
      </c>
      <c r="H2932" s="102">
        <v>19.739999999999998</v>
      </c>
      <c r="I2932" s="102"/>
      <c r="J2932" s="445"/>
      <c r="K2932" s="258">
        <f>ROUND(SUMIF('VGT-Bewegungsdaten'!B:B,A2932,'VGT-Bewegungsdaten'!D:D),3)</f>
        <v>0</v>
      </c>
      <c r="L2932" s="259">
        <f>ROUND(SUMIF('VGT-Bewegungsdaten'!B:B,$A2932,'VGT-Bewegungsdaten'!E:E),5)</f>
        <v>0</v>
      </c>
      <c r="N2932" s="298" t="s">
        <v>4918</v>
      </c>
      <c r="O2932" s="298" t="s">
        <v>4925</v>
      </c>
      <c r="P2932" s="261">
        <f>ROUND(SUMIF('AV-Bewegungsdaten'!B:B,A2932,'AV-Bewegungsdaten'!D:D),3)</f>
        <v>0</v>
      </c>
      <c r="Q2932" s="259">
        <f>ROUND(SUMIF('AV-Bewegungsdaten'!B:B,$A2932,'AV-Bewegungsdaten'!E:E),5)</f>
        <v>0</v>
      </c>
      <c r="S2932" s="444"/>
      <c r="T2932" s="444"/>
      <c r="U2932" s="261">
        <f>ROUND(SUMIF('DV-Bewegungsdaten'!B:B,A2932,'DV-Bewegungsdaten'!D:D),3)</f>
        <v>0</v>
      </c>
      <c r="V2932" s="259">
        <f>ROUND(SUMIF('DV-Bewegungsdaten'!B:B,A2932,'DV-Bewegungsdaten'!E:E),5)</f>
        <v>0</v>
      </c>
      <c r="X2932" s="444"/>
      <c r="Y2932" s="444"/>
      <c r="AK2932" s="305"/>
    </row>
    <row r="2933" spans="1:37" ht="15" customHeight="1" x14ac:dyDescent="0.25">
      <c r="A2933" s="103" t="s">
        <v>854</v>
      </c>
      <c r="B2933" s="101" t="s">
        <v>2068</v>
      </c>
      <c r="C2933" s="101" t="s">
        <v>3995</v>
      </c>
      <c r="D2933" s="101" t="s">
        <v>855</v>
      </c>
      <c r="E2933" s="101" t="s">
        <v>2446</v>
      </c>
      <c r="F2933" s="102">
        <v>27.67</v>
      </c>
      <c r="G2933" s="102">
        <v>27.87</v>
      </c>
      <c r="H2933" s="102">
        <v>22.14</v>
      </c>
      <c r="I2933" s="102"/>
      <c r="J2933" s="445"/>
      <c r="K2933" s="258">
        <f>ROUND(SUMIF('VGT-Bewegungsdaten'!B:B,A2933,'VGT-Bewegungsdaten'!D:D),3)</f>
        <v>0</v>
      </c>
      <c r="L2933" s="259">
        <f>ROUND(SUMIF('VGT-Bewegungsdaten'!B:B,$A2933,'VGT-Bewegungsdaten'!E:E),5)</f>
        <v>0</v>
      </c>
      <c r="N2933" s="298" t="s">
        <v>4918</v>
      </c>
      <c r="O2933" s="298" t="s">
        <v>4925</v>
      </c>
      <c r="P2933" s="261">
        <f>ROUND(SUMIF('AV-Bewegungsdaten'!B:B,A2933,'AV-Bewegungsdaten'!D:D),3)</f>
        <v>0</v>
      </c>
      <c r="Q2933" s="259">
        <f>ROUND(SUMIF('AV-Bewegungsdaten'!B:B,$A2933,'AV-Bewegungsdaten'!E:E),5)</f>
        <v>0</v>
      </c>
      <c r="S2933" s="444"/>
      <c r="T2933" s="444"/>
      <c r="U2933" s="261">
        <f>ROUND(SUMIF('DV-Bewegungsdaten'!B:B,A2933,'DV-Bewegungsdaten'!D:D),3)</f>
        <v>0</v>
      </c>
      <c r="V2933" s="259">
        <f>ROUND(SUMIF('DV-Bewegungsdaten'!B:B,A2933,'DV-Bewegungsdaten'!E:E),5)</f>
        <v>0</v>
      </c>
      <c r="X2933" s="444"/>
      <c r="Y2933" s="444"/>
      <c r="AK2933" s="305"/>
    </row>
    <row r="2934" spans="1:37" ht="15" customHeight="1" x14ac:dyDescent="0.25">
      <c r="A2934" s="103" t="s">
        <v>856</v>
      </c>
      <c r="B2934" s="101" t="s">
        <v>2068</v>
      </c>
      <c r="C2934" s="101" t="s">
        <v>3995</v>
      </c>
      <c r="D2934" s="101" t="s">
        <v>857</v>
      </c>
      <c r="E2934" s="101" t="s">
        <v>2443</v>
      </c>
      <c r="F2934" s="102">
        <v>25.67</v>
      </c>
      <c r="G2934" s="102">
        <v>25.87</v>
      </c>
      <c r="H2934" s="102">
        <v>20.54</v>
      </c>
      <c r="I2934" s="102"/>
      <c r="J2934" s="445"/>
      <c r="K2934" s="258">
        <f>ROUND(SUMIF('VGT-Bewegungsdaten'!B:B,A2934,'VGT-Bewegungsdaten'!D:D),3)</f>
        <v>0</v>
      </c>
      <c r="L2934" s="259">
        <f>ROUND(SUMIF('VGT-Bewegungsdaten'!B:B,$A2934,'VGT-Bewegungsdaten'!E:E),5)</f>
        <v>0</v>
      </c>
      <c r="N2934" s="298" t="s">
        <v>4918</v>
      </c>
      <c r="O2934" s="298" t="s">
        <v>4925</v>
      </c>
      <c r="P2934" s="261">
        <f>ROUND(SUMIF('AV-Bewegungsdaten'!B:B,A2934,'AV-Bewegungsdaten'!D:D),3)</f>
        <v>0</v>
      </c>
      <c r="Q2934" s="259">
        <f>ROUND(SUMIF('AV-Bewegungsdaten'!B:B,$A2934,'AV-Bewegungsdaten'!E:E),5)</f>
        <v>0</v>
      </c>
      <c r="S2934" s="444"/>
      <c r="T2934" s="444"/>
      <c r="U2934" s="261">
        <f>ROUND(SUMIF('DV-Bewegungsdaten'!B:B,A2934,'DV-Bewegungsdaten'!D:D),3)</f>
        <v>0</v>
      </c>
      <c r="V2934" s="259">
        <f>ROUND(SUMIF('DV-Bewegungsdaten'!B:B,A2934,'DV-Bewegungsdaten'!E:E),5)</f>
        <v>0</v>
      </c>
      <c r="X2934" s="444"/>
      <c r="Y2934" s="444"/>
      <c r="AK2934" s="305"/>
    </row>
    <row r="2935" spans="1:37" ht="15" customHeight="1" x14ac:dyDescent="0.25">
      <c r="A2935" s="103" t="s">
        <v>858</v>
      </c>
      <c r="B2935" s="101" t="s">
        <v>2068</v>
      </c>
      <c r="C2935" s="101" t="s">
        <v>3995</v>
      </c>
      <c r="D2935" s="101" t="s">
        <v>859</v>
      </c>
      <c r="E2935" s="101" t="s">
        <v>2446</v>
      </c>
      <c r="F2935" s="102">
        <v>28.67</v>
      </c>
      <c r="G2935" s="102">
        <v>28.87</v>
      </c>
      <c r="H2935" s="102">
        <v>22.94</v>
      </c>
      <c r="I2935" s="102"/>
      <c r="J2935" s="445"/>
      <c r="K2935" s="258">
        <f>ROUND(SUMIF('VGT-Bewegungsdaten'!B:B,A2935,'VGT-Bewegungsdaten'!D:D),3)</f>
        <v>0</v>
      </c>
      <c r="L2935" s="259">
        <f>ROUND(SUMIF('VGT-Bewegungsdaten'!B:B,$A2935,'VGT-Bewegungsdaten'!E:E),5)</f>
        <v>0</v>
      </c>
      <c r="N2935" s="298" t="s">
        <v>4918</v>
      </c>
      <c r="O2935" s="298" t="s">
        <v>4925</v>
      </c>
      <c r="P2935" s="261">
        <f>ROUND(SUMIF('AV-Bewegungsdaten'!B:B,A2935,'AV-Bewegungsdaten'!D:D),3)</f>
        <v>0</v>
      </c>
      <c r="Q2935" s="259">
        <f>ROUND(SUMIF('AV-Bewegungsdaten'!B:B,$A2935,'AV-Bewegungsdaten'!E:E),5)</f>
        <v>0</v>
      </c>
      <c r="S2935" s="444"/>
      <c r="T2935" s="444"/>
      <c r="U2935" s="261">
        <f>ROUND(SUMIF('DV-Bewegungsdaten'!B:B,A2935,'DV-Bewegungsdaten'!D:D),3)</f>
        <v>0</v>
      </c>
      <c r="V2935" s="259">
        <f>ROUND(SUMIF('DV-Bewegungsdaten'!B:B,A2935,'DV-Bewegungsdaten'!E:E),5)</f>
        <v>0</v>
      </c>
      <c r="X2935" s="444"/>
      <c r="Y2935" s="444"/>
      <c r="AK2935" s="305"/>
    </row>
    <row r="2936" spans="1:37" ht="15" customHeight="1" x14ac:dyDescent="0.25">
      <c r="A2936" s="103" t="s">
        <v>860</v>
      </c>
      <c r="B2936" s="101" t="s">
        <v>2068</v>
      </c>
      <c r="C2936" s="101" t="s">
        <v>3995</v>
      </c>
      <c r="D2936" s="101" t="s">
        <v>861</v>
      </c>
      <c r="E2936" s="101" t="s">
        <v>2443</v>
      </c>
      <c r="F2936" s="102">
        <v>26.67</v>
      </c>
      <c r="G2936" s="102">
        <v>26.87</v>
      </c>
      <c r="H2936" s="102">
        <v>21.34</v>
      </c>
      <c r="I2936" s="102"/>
      <c r="J2936" s="445"/>
      <c r="K2936" s="258">
        <f>ROUND(SUMIF('VGT-Bewegungsdaten'!B:B,A2936,'VGT-Bewegungsdaten'!D:D),3)</f>
        <v>0</v>
      </c>
      <c r="L2936" s="259">
        <f>ROUND(SUMIF('VGT-Bewegungsdaten'!B:B,$A2936,'VGT-Bewegungsdaten'!E:E),5)</f>
        <v>0</v>
      </c>
      <c r="N2936" s="298" t="s">
        <v>4918</v>
      </c>
      <c r="O2936" s="298" t="s">
        <v>4925</v>
      </c>
      <c r="P2936" s="261">
        <f>ROUND(SUMIF('AV-Bewegungsdaten'!B:B,A2936,'AV-Bewegungsdaten'!D:D),3)</f>
        <v>0</v>
      </c>
      <c r="Q2936" s="259">
        <f>ROUND(SUMIF('AV-Bewegungsdaten'!B:B,$A2936,'AV-Bewegungsdaten'!E:E),5)</f>
        <v>0</v>
      </c>
      <c r="S2936" s="444"/>
      <c r="T2936" s="444"/>
      <c r="U2936" s="261">
        <f>ROUND(SUMIF('DV-Bewegungsdaten'!B:B,A2936,'DV-Bewegungsdaten'!D:D),3)</f>
        <v>0</v>
      </c>
      <c r="V2936" s="259">
        <f>ROUND(SUMIF('DV-Bewegungsdaten'!B:B,A2936,'DV-Bewegungsdaten'!E:E),5)</f>
        <v>0</v>
      </c>
      <c r="X2936" s="444"/>
      <c r="Y2936" s="444"/>
      <c r="AK2936" s="305"/>
    </row>
    <row r="2937" spans="1:37" ht="15" customHeight="1" x14ac:dyDescent="0.25">
      <c r="A2937" s="103" t="s">
        <v>862</v>
      </c>
      <c r="B2937" s="101" t="s">
        <v>2068</v>
      </c>
      <c r="C2937" s="101" t="s">
        <v>3995</v>
      </c>
      <c r="D2937" s="101" t="s">
        <v>863</v>
      </c>
      <c r="E2937" s="101" t="s">
        <v>2446</v>
      </c>
      <c r="F2937" s="102">
        <v>29.67</v>
      </c>
      <c r="G2937" s="102">
        <v>29.87</v>
      </c>
      <c r="H2937" s="102">
        <v>23.74</v>
      </c>
      <c r="I2937" s="102"/>
      <c r="J2937" s="445"/>
      <c r="K2937" s="258">
        <f>ROUND(SUMIF('VGT-Bewegungsdaten'!B:B,A2937,'VGT-Bewegungsdaten'!D:D),3)</f>
        <v>0</v>
      </c>
      <c r="L2937" s="259">
        <f>ROUND(SUMIF('VGT-Bewegungsdaten'!B:B,$A2937,'VGT-Bewegungsdaten'!E:E),5)</f>
        <v>0</v>
      </c>
      <c r="N2937" s="298" t="s">
        <v>4918</v>
      </c>
      <c r="O2937" s="298" t="s">
        <v>4925</v>
      </c>
      <c r="P2937" s="261">
        <f>ROUND(SUMIF('AV-Bewegungsdaten'!B:B,A2937,'AV-Bewegungsdaten'!D:D),3)</f>
        <v>0</v>
      </c>
      <c r="Q2937" s="259">
        <f>ROUND(SUMIF('AV-Bewegungsdaten'!B:B,$A2937,'AV-Bewegungsdaten'!E:E),5)</f>
        <v>0</v>
      </c>
      <c r="S2937" s="444"/>
      <c r="T2937" s="444"/>
      <c r="U2937" s="261">
        <f>ROUND(SUMIF('DV-Bewegungsdaten'!B:B,A2937,'DV-Bewegungsdaten'!D:D),3)</f>
        <v>0</v>
      </c>
      <c r="V2937" s="259">
        <f>ROUND(SUMIF('DV-Bewegungsdaten'!B:B,A2937,'DV-Bewegungsdaten'!E:E),5)</f>
        <v>0</v>
      </c>
      <c r="X2937" s="444"/>
      <c r="Y2937" s="444"/>
      <c r="AK2937" s="305"/>
    </row>
    <row r="2938" spans="1:37" ht="15" customHeight="1" x14ac:dyDescent="0.25">
      <c r="A2938" s="103" t="s">
        <v>864</v>
      </c>
      <c r="B2938" s="101" t="s">
        <v>2068</v>
      </c>
      <c r="C2938" s="101" t="s">
        <v>3995</v>
      </c>
      <c r="D2938" s="101" t="s">
        <v>865</v>
      </c>
      <c r="E2938" s="101" t="s">
        <v>2443</v>
      </c>
      <c r="F2938" s="102">
        <v>13.67</v>
      </c>
      <c r="G2938" s="102">
        <v>13.87</v>
      </c>
      <c r="H2938" s="102">
        <v>10.94</v>
      </c>
      <c r="I2938" s="102"/>
      <c r="J2938" s="445"/>
      <c r="K2938" s="258">
        <f>ROUND(SUMIF('VGT-Bewegungsdaten'!B:B,A2938,'VGT-Bewegungsdaten'!D:D),3)</f>
        <v>0</v>
      </c>
      <c r="L2938" s="259">
        <f>ROUND(SUMIF('VGT-Bewegungsdaten'!B:B,$A2938,'VGT-Bewegungsdaten'!E:E),5)</f>
        <v>0</v>
      </c>
      <c r="N2938" s="298" t="s">
        <v>4918</v>
      </c>
      <c r="O2938" s="298" t="s">
        <v>4925</v>
      </c>
      <c r="P2938" s="261">
        <f>ROUND(SUMIF('AV-Bewegungsdaten'!B:B,A2938,'AV-Bewegungsdaten'!D:D),3)</f>
        <v>0</v>
      </c>
      <c r="Q2938" s="259">
        <f>ROUND(SUMIF('AV-Bewegungsdaten'!B:B,$A2938,'AV-Bewegungsdaten'!E:E),5)</f>
        <v>0</v>
      </c>
      <c r="S2938" s="444"/>
      <c r="T2938" s="444"/>
      <c r="U2938" s="261">
        <f>ROUND(SUMIF('DV-Bewegungsdaten'!B:B,A2938,'DV-Bewegungsdaten'!D:D),3)</f>
        <v>0</v>
      </c>
      <c r="V2938" s="259">
        <f>ROUND(SUMIF('DV-Bewegungsdaten'!B:B,A2938,'DV-Bewegungsdaten'!E:E),5)</f>
        <v>0</v>
      </c>
      <c r="X2938" s="444"/>
      <c r="Y2938" s="444"/>
      <c r="AK2938" s="305"/>
    </row>
    <row r="2939" spans="1:37" ht="15" customHeight="1" x14ac:dyDescent="0.25">
      <c r="A2939" s="103" t="s">
        <v>866</v>
      </c>
      <c r="B2939" s="101" t="s">
        <v>2068</v>
      </c>
      <c r="C2939" s="101" t="s">
        <v>3995</v>
      </c>
      <c r="D2939" s="101" t="s">
        <v>867</v>
      </c>
      <c r="E2939" s="101" t="s">
        <v>2446</v>
      </c>
      <c r="F2939" s="102">
        <v>16.670000000000002</v>
      </c>
      <c r="G2939" s="102">
        <v>16.87</v>
      </c>
      <c r="H2939" s="102">
        <v>13.34</v>
      </c>
      <c r="I2939" s="102"/>
      <c r="J2939" s="445"/>
      <c r="K2939" s="258">
        <f>ROUND(SUMIF('VGT-Bewegungsdaten'!B:B,A2939,'VGT-Bewegungsdaten'!D:D),3)</f>
        <v>0</v>
      </c>
      <c r="L2939" s="259">
        <f>ROUND(SUMIF('VGT-Bewegungsdaten'!B:B,$A2939,'VGT-Bewegungsdaten'!E:E),5)</f>
        <v>0</v>
      </c>
      <c r="N2939" s="298" t="s">
        <v>4918</v>
      </c>
      <c r="O2939" s="298" t="s">
        <v>4925</v>
      </c>
      <c r="P2939" s="261">
        <f>ROUND(SUMIF('AV-Bewegungsdaten'!B:B,A2939,'AV-Bewegungsdaten'!D:D),3)</f>
        <v>0</v>
      </c>
      <c r="Q2939" s="259">
        <f>ROUND(SUMIF('AV-Bewegungsdaten'!B:B,$A2939,'AV-Bewegungsdaten'!E:E),5)</f>
        <v>0</v>
      </c>
      <c r="S2939" s="444"/>
      <c r="T2939" s="444"/>
      <c r="U2939" s="261">
        <f>ROUND(SUMIF('DV-Bewegungsdaten'!B:B,A2939,'DV-Bewegungsdaten'!D:D),3)</f>
        <v>0</v>
      </c>
      <c r="V2939" s="259">
        <f>ROUND(SUMIF('DV-Bewegungsdaten'!B:B,A2939,'DV-Bewegungsdaten'!E:E),5)</f>
        <v>0</v>
      </c>
      <c r="X2939" s="444"/>
      <c r="Y2939" s="444"/>
      <c r="AK2939" s="305"/>
    </row>
    <row r="2940" spans="1:37" ht="15" customHeight="1" x14ac:dyDescent="0.25">
      <c r="A2940" s="103" t="s">
        <v>868</v>
      </c>
      <c r="B2940" s="101" t="s">
        <v>2068</v>
      </c>
      <c r="C2940" s="101" t="s">
        <v>3995</v>
      </c>
      <c r="D2940" s="101" t="s">
        <v>869</v>
      </c>
      <c r="E2940" s="101" t="s">
        <v>2443</v>
      </c>
      <c r="F2940" s="102">
        <v>14.67</v>
      </c>
      <c r="G2940" s="102">
        <v>14.87</v>
      </c>
      <c r="H2940" s="102">
        <v>11.74</v>
      </c>
      <c r="I2940" s="102"/>
      <c r="J2940" s="445"/>
      <c r="K2940" s="258">
        <f>ROUND(SUMIF('VGT-Bewegungsdaten'!B:B,A2940,'VGT-Bewegungsdaten'!D:D),3)</f>
        <v>0</v>
      </c>
      <c r="L2940" s="259">
        <f>ROUND(SUMIF('VGT-Bewegungsdaten'!B:B,$A2940,'VGT-Bewegungsdaten'!E:E),5)</f>
        <v>0</v>
      </c>
      <c r="N2940" s="298" t="s">
        <v>4918</v>
      </c>
      <c r="O2940" s="298" t="s">
        <v>4925</v>
      </c>
      <c r="P2940" s="261">
        <f>ROUND(SUMIF('AV-Bewegungsdaten'!B:B,A2940,'AV-Bewegungsdaten'!D:D),3)</f>
        <v>0</v>
      </c>
      <c r="Q2940" s="259">
        <f>ROUND(SUMIF('AV-Bewegungsdaten'!B:B,$A2940,'AV-Bewegungsdaten'!E:E),5)</f>
        <v>0</v>
      </c>
      <c r="S2940" s="444"/>
      <c r="T2940" s="444"/>
      <c r="U2940" s="261">
        <f>ROUND(SUMIF('DV-Bewegungsdaten'!B:B,A2940,'DV-Bewegungsdaten'!D:D),3)</f>
        <v>0</v>
      </c>
      <c r="V2940" s="259">
        <f>ROUND(SUMIF('DV-Bewegungsdaten'!B:B,A2940,'DV-Bewegungsdaten'!E:E),5)</f>
        <v>0</v>
      </c>
      <c r="X2940" s="444"/>
      <c r="Y2940" s="444"/>
      <c r="AK2940" s="305"/>
    </row>
    <row r="2941" spans="1:37" ht="15" customHeight="1" x14ac:dyDescent="0.25">
      <c r="A2941" s="103" t="s">
        <v>870</v>
      </c>
      <c r="B2941" s="101" t="s">
        <v>2068</v>
      </c>
      <c r="C2941" s="101" t="s">
        <v>3995</v>
      </c>
      <c r="D2941" s="101" t="s">
        <v>871</v>
      </c>
      <c r="E2941" s="101" t="s">
        <v>2446</v>
      </c>
      <c r="F2941" s="102">
        <v>17.670000000000002</v>
      </c>
      <c r="G2941" s="102">
        <v>17.87</v>
      </c>
      <c r="H2941" s="102">
        <v>14.14</v>
      </c>
      <c r="I2941" s="102"/>
      <c r="J2941" s="445"/>
      <c r="K2941" s="258">
        <f>ROUND(SUMIF('VGT-Bewegungsdaten'!B:B,A2941,'VGT-Bewegungsdaten'!D:D),3)</f>
        <v>0</v>
      </c>
      <c r="L2941" s="259">
        <f>ROUND(SUMIF('VGT-Bewegungsdaten'!B:B,$A2941,'VGT-Bewegungsdaten'!E:E),5)</f>
        <v>0</v>
      </c>
      <c r="N2941" s="298" t="s">
        <v>4918</v>
      </c>
      <c r="O2941" s="298" t="s">
        <v>4925</v>
      </c>
      <c r="P2941" s="261">
        <f>ROUND(SUMIF('AV-Bewegungsdaten'!B:B,A2941,'AV-Bewegungsdaten'!D:D),3)</f>
        <v>0</v>
      </c>
      <c r="Q2941" s="259">
        <f>ROUND(SUMIF('AV-Bewegungsdaten'!B:B,$A2941,'AV-Bewegungsdaten'!E:E),5)</f>
        <v>0</v>
      </c>
      <c r="S2941" s="444"/>
      <c r="T2941" s="444"/>
      <c r="U2941" s="261">
        <f>ROUND(SUMIF('DV-Bewegungsdaten'!B:B,A2941,'DV-Bewegungsdaten'!D:D),3)</f>
        <v>0</v>
      </c>
      <c r="V2941" s="259">
        <f>ROUND(SUMIF('DV-Bewegungsdaten'!B:B,A2941,'DV-Bewegungsdaten'!E:E),5)</f>
        <v>0</v>
      </c>
      <c r="X2941" s="444"/>
      <c r="Y2941" s="444"/>
      <c r="AK2941" s="305"/>
    </row>
    <row r="2942" spans="1:37" ht="15" customHeight="1" x14ac:dyDescent="0.25">
      <c r="A2942" s="103" t="s">
        <v>872</v>
      </c>
      <c r="B2942" s="101" t="s">
        <v>2068</v>
      </c>
      <c r="C2942" s="101" t="s">
        <v>3995</v>
      </c>
      <c r="D2942" s="101" t="s">
        <v>873</v>
      </c>
      <c r="E2942" s="101" t="s">
        <v>2443</v>
      </c>
      <c r="F2942" s="102">
        <v>19.670000000000002</v>
      </c>
      <c r="G2942" s="102">
        <v>19.87</v>
      </c>
      <c r="H2942" s="102">
        <v>15.74</v>
      </c>
      <c r="I2942" s="102"/>
      <c r="J2942" s="445"/>
      <c r="K2942" s="258">
        <f>ROUND(SUMIF('VGT-Bewegungsdaten'!B:B,A2942,'VGT-Bewegungsdaten'!D:D),3)</f>
        <v>0</v>
      </c>
      <c r="L2942" s="259">
        <f>ROUND(SUMIF('VGT-Bewegungsdaten'!B:B,$A2942,'VGT-Bewegungsdaten'!E:E),5)</f>
        <v>0</v>
      </c>
      <c r="N2942" s="298" t="s">
        <v>4918</v>
      </c>
      <c r="O2942" s="298" t="s">
        <v>4925</v>
      </c>
      <c r="P2942" s="261">
        <f>ROUND(SUMIF('AV-Bewegungsdaten'!B:B,A2942,'AV-Bewegungsdaten'!D:D),3)</f>
        <v>0</v>
      </c>
      <c r="Q2942" s="259">
        <f>ROUND(SUMIF('AV-Bewegungsdaten'!B:B,$A2942,'AV-Bewegungsdaten'!E:E),5)</f>
        <v>0</v>
      </c>
      <c r="S2942" s="444"/>
      <c r="T2942" s="444"/>
      <c r="U2942" s="261">
        <f>ROUND(SUMIF('DV-Bewegungsdaten'!B:B,A2942,'DV-Bewegungsdaten'!D:D),3)</f>
        <v>0</v>
      </c>
      <c r="V2942" s="259">
        <f>ROUND(SUMIF('DV-Bewegungsdaten'!B:B,A2942,'DV-Bewegungsdaten'!E:E),5)</f>
        <v>0</v>
      </c>
      <c r="X2942" s="444"/>
      <c r="Y2942" s="444"/>
      <c r="AK2942" s="305"/>
    </row>
    <row r="2943" spans="1:37" ht="15" customHeight="1" x14ac:dyDescent="0.25">
      <c r="A2943" s="103" t="s">
        <v>874</v>
      </c>
      <c r="B2943" s="101" t="s">
        <v>2068</v>
      </c>
      <c r="C2943" s="101" t="s">
        <v>3995</v>
      </c>
      <c r="D2943" s="101" t="s">
        <v>875</v>
      </c>
      <c r="E2943" s="101" t="s">
        <v>2446</v>
      </c>
      <c r="F2943" s="102">
        <v>22.67</v>
      </c>
      <c r="G2943" s="102">
        <v>22.87</v>
      </c>
      <c r="H2943" s="102">
        <v>18.14</v>
      </c>
      <c r="I2943" s="102"/>
      <c r="J2943" s="445"/>
      <c r="K2943" s="258">
        <f>ROUND(SUMIF('VGT-Bewegungsdaten'!B:B,A2943,'VGT-Bewegungsdaten'!D:D),3)</f>
        <v>0</v>
      </c>
      <c r="L2943" s="259">
        <f>ROUND(SUMIF('VGT-Bewegungsdaten'!B:B,$A2943,'VGT-Bewegungsdaten'!E:E),5)</f>
        <v>0</v>
      </c>
      <c r="N2943" s="298" t="s">
        <v>4918</v>
      </c>
      <c r="O2943" s="298" t="s">
        <v>4925</v>
      </c>
      <c r="P2943" s="261">
        <f>ROUND(SUMIF('AV-Bewegungsdaten'!B:B,A2943,'AV-Bewegungsdaten'!D:D),3)</f>
        <v>0</v>
      </c>
      <c r="Q2943" s="259">
        <f>ROUND(SUMIF('AV-Bewegungsdaten'!B:B,$A2943,'AV-Bewegungsdaten'!E:E),5)</f>
        <v>0</v>
      </c>
      <c r="S2943" s="444"/>
      <c r="T2943" s="444"/>
      <c r="U2943" s="261">
        <f>ROUND(SUMIF('DV-Bewegungsdaten'!B:B,A2943,'DV-Bewegungsdaten'!D:D),3)</f>
        <v>0</v>
      </c>
      <c r="V2943" s="259">
        <f>ROUND(SUMIF('DV-Bewegungsdaten'!B:B,A2943,'DV-Bewegungsdaten'!E:E),5)</f>
        <v>0</v>
      </c>
      <c r="X2943" s="444"/>
      <c r="Y2943" s="444"/>
      <c r="AK2943" s="305"/>
    </row>
    <row r="2944" spans="1:37" ht="15" customHeight="1" x14ac:dyDescent="0.25">
      <c r="A2944" s="103" t="s">
        <v>876</v>
      </c>
      <c r="B2944" s="101" t="s">
        <v>2068</v>
      </c>
      <c r="C2944" s="101" t="s">
        <v>3995</v>
      </c>
      <c r="D2944" s="101" t="s">
        <v>877</v>
      </c>
      <c r="E2944" s="101" t="s">
        <v>2443</v>
      </c>
      <c r="F2944" s="102">
        <v>20.67</v>
      </c>
      <c r="G2944" s="102">
        <v>20.87</v>
      </c>
      <c r="H2944" s="102">
        <v>16.54</v>
      </c>
      <c r="I2944" s="102"/>
      <c r="J2944" s="445"/>
      <c r="K2944" s="258">
        <f>ROUND(SUMIF('VGT-Bewegungsdaten'!B:B,A2944,'VGT-Bewegungsdaten'!D:D),3)</f>
        <v>0</v>
      </c>
      <c r="L2944" s="259">
        <f>ROUND(SUMIF('VGT-Bewegungsdaten'!B:B,$A2944,'VGT-Bewegungsdaten'!E:E),5)</f>
        <v>0</v>
      </c>
      <c r="N2944" s="298" t="s">
        <v>4918</v>
      </c>
      <c r="O2944" s="298" t="s">
        <v>4925</v>
      </c>
      <c r="P2944" s="261">
        <f>ROUND(SUMIF('AV-Bewegungsdaten'!B:B,A2944,'AV-Bewegungsdaten'!D:D),3)</f>
        <v>0</v>
      </c>
      <c r="Q2944" s="259">
        <f>ROUND(SUMIF('AV-Bewegungsdaten'!B:B,$A2944,'AV-Bewegungsdaten'!E:E),5)</f>
        <v>0</v>
      </c>
      <c r="S2944" s="444"/>
      <c r="T2944" s="444"/>
      <c r="U2944" s="261">
        <f>ROUND(SUMIF('DV-Bewegungsdaten'!B:B,A2944,'DV-Bewegungsdaten'!D:D),3)</f>
        <v>0</v>
      </c>
      <c r="V2944" s="259">
        <f>ROUND(SUMIF('DV-Bewegungsdaten'!B:B,A2944,'DV-Bewegungsdaten'!E:E),5)</f>
        <v>0</v>
      </c>
      <c r="X2944" s="444"/>
      <c r="Y2944" s="444"/>
      <c r="AK2944" s="305"/>
    </row>
    <row r="2945" spans="1:37" ht="15" customHeight="1" x14ac:dyDescent="0.25">
      <c r="A2945" s="103" t="s">
        <v>878</v>
      </c>
      <c r="B2945" s="101" t="s">
        <v>2068</v>
      </c>
      <c r="C2945" s="101" t="s">
        <v>3995</v>
      </c>
      <c r="D2945" s="101" t="s">
        <v>879</v>
      </c>
      <c r="E2945" s="101" t="s">
        <v>2446</v>
      </c>
      <c r="F2945" s="102">
        <v>23.67</v>
      </c>
      <c r="G2945" s="102">
        <v>23.87</v>
      </c>
      <c r="H2945" s="102">
        <v>18.940000000000001</v>
      </c>
      <c r="I2945" s="102"/>
      <c r="J2945" s="445"/>
      <c r="K2945" s="258">
        <f>ROUND(SUMIF('VGT-Bewegungsdaten'!B:B,A2945,'VGT-Bewegungsdaten'!D:D),3)</f>
        <v>0</v>
      </c>
      <c r="L2945" s="259">
        <f>ROUND(SUMIF('VGT-Bewegungsdaten'!B:B,$A2945,'VGT-Bewegungsdaten'!E:E),5)</f>
        <v>0</v>
      </c>
      <c r="N2945" s="298" t="s">
        <v>4918</v>
      </c>
      <c r="O2945" s="298" t="s">
        <v>4925</v>
      </c>
      <c r="P2945" s="261">
        <f>ROUND(SUMIF('AV-Bewegungsdaten'!B:B,A2945,'AV-Bewegungsdaten'!D:D),3)</f>
        <v>0</v>
      </c>
      <c r="Q2945" s="259">
        <f>ROUND(SUMIF('AV-Bewegungsdaten'!B:B,$A2945,'AV-Bewegungsdaten'!E:E),5)</f>
        <v>0</v>
      </c>
      <c r="S2945" s="444"/>
      <c r="T2945" s="444"/>
      <c r="U2945" s="261">
        <f>ROUND(SUMIF('DV-Bewegungsdaten'!B:B,A2945,'DV-Bewegungsdaten'!D:D),3)</f>
        <v>0</v>
      </c>
      <c r="V2945" s="259">
        <f>ROUND(SUMIF('DV-Bewegungsdaten'!B:B,A2945,'DV-Bewegungsdaten'!E:E),5)</f>
        <v>0</v>
      </c>
      <c r="X2945" s="444"/>
      <c r="Y2945" s="444"/>
      <c r="AK2945" s="305"/>
    </row>
    <row r="2946" spans="1:37" ht="15" customHeight="1" x14ac:dyDescent="0.25">
      <c r="A2946" s="103" t="s">
        <v>880</v>
      </c>
      <c r="B2946" s="101" t="s">
        <v>2068</v>
      </c>
      <c r="C2946" s="101" t="s">
        <v>3995</v>
      </c>
      <c r="D2946" s="101" t="s">
        <v>881</v>
      </c>
      <c r="E2946" s="101" t="s">
        <v>2443</v>
      </c>
      <c r="F2946" s="102">
        <v>20.67</v>
      </c>
      <c r="G2946" s="102">
        <v>20.87</v>
      </c>
      <c r="H2946" s="102">
        <v>16.54</v>
      </c>
      <c r="I2946" s="102"/>
      <c r="J2946" s="445"/>
      <c r="K2946" s="258">
        <f>ROUND(SUMIF('VGT-Bewegungsdaten'!B:B,A2946,'VGT-Bewegungsdaten'!D:D),3)</f>
        <v>0</v>
      </c>
      <c r="L2946" s="259">
        <f>ROUND(SUMIF('VGT-Bewegungsdaten'!B:B,$A2946,'VGT-Bewegungsdaten'!E:E),5)</f>
        <v>0</v>
      </c>
      <c r="N2946" s="298" t="s">
        <v>4918</v>
      </c>
      <c r="O2946" s="298" t="s">
        <v>4925</v>
      </c>
      <c r="P2946" s="261">
        <f>ROUND(SUMIF('AV-Bewegungsdaten'!B:B,A2946,'AV-Bewegungsdaten'!D:D),3)</f>
        <v>0</v>
      </c>
      <c r="Q2946" s="259">
        <f>ROUND(SUMIF('AV-Bewegungsdaten'!B:B,$A2946,'AV-Bewegungsdaten'!E:E),5)</f>
        <v>0</v>
      </c>
      <c r="S2946" s="444"/>
      <c r="T2946" s="444"/>
      <c r="U2946" s="261">
        <f>ROUND(SUMIF('DV-Bewegungsdaten'!B:B,A2946,'DV-Bewegungsdaten'!D:D),3)</f>
        <v>0</v>
      </c>
      <c r="V2946" s="259">
        <f>ROUND(SUMIF('DV-Bewegungsdaten'!B:B,A2946,'DV-Bewegungsdaten'!E:E),5)</f>
        <v>0</v>
      </c>
      <c r="X2946" s="444"/>
      <c r="Y2946" s="444"/>
      <c r="AK2946" s="305"/>
    </row>
    <row r="2947" spans="1:37" ht="15" customHeight="1" x14ac:dyDescent="0.25">
      <c r="A2947" s="103" t="s">
        <v>882</v>
      </c>
      <c r="B2947" s="101" t="s">
        <v>2068</v>
      </c>
      <c r="C2947" s="101" t="s">
        <v>3995</v>
      </c>
      <c r="D2947" s="101" t="s">
        <v>883</v>
      </c>
      <c r="E2947" s="101" t="s">
        <v>2446</v>
      </c>
      <c r="F2947" s="102">
        <v>23.67</v>
      </c>
      <c r="G2947" s="102">
        <v>23.87</v>
      </c>
      <c r="H2947" s="102">
        <v>18.940000000000001</v>
      </c>
      <c r="I2947" s="102"/>
      <c r="J2947" s="445"/>
      <c r="K2947" s="258">
        <f>ROUND(SUMIF('VGT-Bewegungsdaten'!B:B,A2947,'VGT-Bewegungsdaten'!D:D),3)</f>
        <v>0</v>
      </c>
      <c r="L2947" s="259">
        <f>ROUND(SUMIF('VGT-Bewegungsdaten'!B:B,$A2947,'VGT-Bewegungsdaten'!E:E),5)</f>
        <v>0</v>
      </c>
      <c r="N2947" s="298" t="s">
        <v>4918</v>
      </c>
      <c r="O2947" s="298" t="s">
        <v>4925</v>
      </c>
      <c r="P2947" s="261">
        <f>ROUND(SUMIF('AV-Bewegungsdaten'!B:B,A2947,'AV-Bewegungsdaten'!D:D),3)</f>
        <v>0</v>
      </c>
      <c r="Q2947" s="259">
        <f>ROUND(SUMIF('AV-Bewegungsdaten'!B:B,$A2947,'AV-Bewegungsdaten'!E:E),5)</f>
        <v>0</v>
      </c>
      <c r="S2947" s="444"/>
      <c r="T2947" s="444"/>
      <c r="U2947" s="261">
        <f>ROUND(SUMIF('DV-Bewegungsdaten'!B:B,A2947,'DV-Bewegungsdaten'!D:D),3)</f>
        <v>0</v>
      </c>
      <c r="V2947" s="259">
        <f>ROUND(SUMIF('DV-Bewegungsdaten'!B:B,A2947,'DV-Bewegungsdaten'!E:E),5)</f>
        <v>0</v>
      </c>
      <c r="X2947" s="444"/>
      <c r="Y2947" s="444"/>
      <c r="AK2947" s="305"/>
    </row>
    <row r="2948" spans="1:37" ht="15" customHeight="1" x14ac:dyDescent="0.25">
      <c r="A2948" s="103" t="s">
        <v>884</v>
      </c>
      <c r="B2948" s="101" t="s">
        <v>2068</v>
      </c>
      <c r="C2948" s="101" t="s">
        <v>3995</v>
      </c>
      <c r="D2948" s="101" t="s">
        <v>885</v>
      </c>
      <c r="E2948" s="101" t="s">
        <v>2443</v>
      </c>
      <c r="F2948" s="102">
        <v>21.67</v>
      </c>
      <c r="G2948" s="102">
        <v>21.87</v>
      </c>
      <c r="H2948" s="102">
        <v>17.34</v>
      </c>
      <c r="I2948" s="102"/>
      <c r="J2948" s="445"/>
      <c r="K2948" s="258">
        <f>ROUND(SUMIF('VGT-Bewegungsdaten'!B:B,A2948,'VGT-Bewegungsdaten'!D:D),3)</f>
        <v>0</v>
      </c>
      <c r="L2948" s="259">
        <f>ROUND(SUMIF('VGT-Bewegungsdaten'!B:B,$A2948,'VGT-Bewegungsdaten'!E:E),5)</f>
        <v>0</v>
      </c>
      <c r="N2948" s="298" t="s">
        <v>4918</v>
      </c>
      <c r="O2948" s="298" t="s">
        <v>4925</v>
      </c>
      <c r="P2948" s="261">
        <f>ROUND(SUMIF('AV-Bewegungsdaten'!B:B,A2948,'AV-Bewegungsdaten'!D:D),3)</f>
        <v>0</v>
      </c>
      <c r="Q2948" s="259">
        <f>ROUND(SUMIF('AV-Bewegungsdaten'!B:B,$A2948,'AV-Bewegungsdaten'!E:E),5)</f>
        <v>0</v>
      </c>
      <c r="S2948" s="444"/>
      <c r="T2948" s="444"/>
      <c r="U2948" s="261">
        <f>ROUND(SUMIF('DV-Bewegungsdaten'!B:B,A2948,'DV-Bewegungsdaten'!D:D),3)</f>
        <v>0</v>
      </c>
      <c r="V2948" s="259">
        <f>ROUND(SUMIF('DV-Bewegungsdaten'!B:B,A2948,'DV-Bewegungsdaten'!E:E),5)</f>
        <v>0</v>
      </c>
      <c r="X2948" s="444"/>
      <c r="Y2948" s="444"/>
      <c r="AK2948" s="305"/>
    </row>
    <row r="2949" spans="1:37" ht="15" customHeight="1" x14ac:dyDescent="0.25">
      <c r="A2949" s="103" t="s">
        <v>886</v>
      </c>
      <c r="B2949" s="101" t="s">
        <v>2068</v>
      </c>
      <c r="C2949" s="101" t="s">
        <v>3995</v>
      </c>
      <c r="D2949" s="101" t="s">
        <v>887</v>
      </c>
      <c r="E2949" s="101" t="s">
        <v>2446</v>
      </c>
      <c r="F2949" s="102">
        <v>24.67</v>
      </c>
      <c r="G2949" s="102">
        <v>24.87</v>
      </c>
      <c r="H2949" s="102">
        <v>19.739999999999998</v>
      </c>
      <c r="I2949" s="102"/>
      <c r="J2949" s="445"/>
      <c r="K2949" s="258">
        <f>ROUND(SUMIF('VGT-Bewegungsdaten'!B:B,A2949,'VGT-Bewegungsdaten'!D:D),3)</f>
        <v>0</v>
      </c>
      <c r="L2949" s="259">
        <f>ROUND(SUMIF('VGT-Bewegungsdaten'!B:B,$A2949,'VGT-Bewegungsdaten'!E:E),5)</f>
        <v>0</v>
      </c>
      <c r="N2949" s="298" t="s">
        <v>4918</v>
      </c>
      <c r="O2949" s="298" t="s">
        <v>4925</v>
      </c>
      <c r="P2949" s="261">
        <f>ROUND(SUMIF('AV-Bewegungsdaten'!B:B,A2949,'AV-Bewegungsdaten'!D:D),3)</f>
        <v>0</v>
      </c>
      <c r="Q2949" s="259">
        <f>ROUND(SUMIF('AV-Bewegungsdaten'!B:B,$A2949,'AV-Bewegungsdaten'!E:E),5)</f>
        <v>0</v>
      </c>
      <c r="S2949" s="444"/>
      <c r="T2949" s="444"/>
      <c r="U2949" s="261">
        <f>ROUND(SUMIF('DV-Bewegungsdaten'!B:B,A2949,'DV-Bewegungsdaten'!D:D),3)</f>
        <v>0</v>
      </c>
      <c r="V2949" s="259">
        <f>ROUND(SUMIF('DV-Bewegungsdaten'!B:B,A2949,'DV-Bewegungsdaten'!E:E),5)</f>
        <v>0</v>
      </c>
      <c r="X2949" s="444"/>
      <c r="Y2949" s="444"/>
      <c r="AK2949" s="305"/>
    </row>
    <row r="2950" spans="1:37" ht="15" customHeight="1" x14ac:dyDescent="0.25">
      <c r="A2950" s="103" t="s">
        <v>888</v>
      </c>
      <c r="B2950" s="101" t="s">
        <v>2068</v>
      </c>
      <c r="C2950" s="101" t="s">
        <v>3995</v>
      </c>
      <c r="D2950" s="101" t="s">
        <v>889</v>
      </c>
      <c r="E2950" s="101" t="s">
        <v>2443</v>
      </c>
      <c r="F2950" s="102">
        <v>22.67</v>
      </c>
      <c r="G2950" s="102">
        <v>22.87</v>
      </c>
      <c r="H2950" s="102">
        <v>18.14</v>
      </c>
      <c r="I2950" s="102"/>
      <c r="J2950" s="445"/>
      <c r="K2950" s="258">
        <f>ROUND(SUMIF('VGT-Bewegungsdaten'!B:B,A2950,'VGT-Bewegungsdaten'!D:D),3)</f>
        <v>0</v>
      </c>
      <c r="L2950" s="259">
        <f>ROUND(SUMIF('VGT-Bewegungsdaten'!B:B,$A2950,'VGT-Bewegungsdaten'!E:E),5)</f>
        <v>0</v>
      </c>
      <c r="N2950" s="298" t="s">
        <v>4918</v>
      </c>
      <c r="O2950" s="298" t="s">
        <v>4925</v>
      </c>
      <c r="P2950" s="261">
        <f>ROUND(SUMIF('AV-Bewegungsdaten'!B:B,A2950,'AV-Bewegungsdaten'!D:D),3)</f>
        <v>0</v>
      </c>
      <c r="Q2950" s="259">
        <f>ROUND(SUMIF('AV-Bewegungsdaten'!B:B,$A2950,'AV-Bewegungsdaten'!E:E),5)</f>
        <v>0</v>
      </c>
      <c r="S2950" s="444"/>
      <c r="T2950" s="444"/>
      <c r="U2950" s="261">
        <f>ROUND(SUMIF('DV-Bewegungsdaten'!B:B,A2950,'DV-Bewegungsdaten'!D:D),3)</f>
        <v>0</v>
      </c>
      <c r="V2950" s="259">
        <f>ROUND(SUMIF('DV-Bewegungsdaten'!B:B,A2950,'DV-Bewegungsdaten'!E:E),5)</f>
        <v>0</v>
      </c>
      <c r="X2950" s="444"/>
      <c r="Y2950" s="444"/>
      <c r="AK2950" s="305"/>
    </row>
    <row r="2951" spans="1:37" ht="15" customHeight="1" x14ac:dyDescent="0.25">
      <c r="A2951" s="103" t="s">
        <v>890</v>
      </c>
      <c r="B2951" s="101" t="s">
        <v>2068</v>
      </c>
      <c r="C2951" s="101" t="s">
        <v>3995</v>
      </c>
      <c r="D2951" s="101" t="s">
        <v>891</v>
      </c>
      <c r="E2951" s="101" t="s">
        <v>2446</v>
      </c>
      <c r="F2951" s="102">
        <v>25.67</v>
      </c>
      <c r="G2951" s="102">
        <v>25.87</v>
      </c>
      <c r="H2951" s="102">
        <v>20.54</v>
      </c>
      <c r="I2951" s="102"/>
      <c r="J2951" s="445"/>
      <c r="K2951" s="258">
        <f>ROUND(SUMIF('VGT-Bewegungsdaten'!B:B,A2951,'VGT-Bewegungsdaten'!D:D),3)</f>
        <v>0</v>
      </c>
      <c r="L2951" s="259">
        <f>ROUND(SUMIF('VGT-Bewegungsdaten'!B:B,$A2951,'VGT-Bewegungsdaten'!E:E),5)</f>
        <v>0</v>
      </c>
      <c r="N2951" s="298" t="s">
        <v>4918</v>
      </c>
      <c r="O2951" s="298" t="s">
        <v>4925</v>
      </c>
      <c r="P2951" s="261">
        <f>ROUND(SUMIF('AV-Bewegungsdaten'!B:B,A2951,'AV-Bewegungsdaten'!D:D),3)</f>
        <v>0</v>
      </c>
      <c r="Q2951" s="259">
        <f>ROUND(SUMIF('AV-Bewegungsdaten'!B:B,$A2951,'AV-Bewegungsdaten'!E:E),5)</f>
        <v>0</v>
      </c>
      <c r="S2951" s="444"/>
      <c r="T2951" s="444"/>
      <c r="U2951" s="261">
        <f>ROUND(SUMIF('DV-Bewegungsdaten'!B:B,A2951,'DV-Bewegungsdaten'!D:D),3)</f>
        <v>0</v>
      </c>
      <c r="V2951" s="259">
        <f>ROUND(SUMIF('DV-Bewegungsdaten'!B:B,A2951,'DV-Bewegungsdaten'!E:E),5)</f>
        <v>0</v>
      </c>
      <c r="X2951" s="444"/>
      <c r="Y2951" s="444"/>
      <c r="AK2951" s="305"/>
    </row>
    <row r="2952" spans="1:37" ht="15" customHeight="1" x14ac:dyDescent="0.25">
      <c r="A2952" s="103" t="s">
        <v>892</v>
      </c>
      <c r="B2952" s="101" t="s">
        <v>2068</v>
      </c>
      <c r="C2952" s="101" t="s">
        <v>3995</v>
      </c>
      <c r="D2952" s="101" t="s">
        <v>893</v>
      </c>
      <c r="E2952" s="101" t="s">
        <v>2443</v>
      </c>
      <c r="F2952" s="102">
        <v>23.67</v>
      </c>
      <c r="G2952" s="102">
        <v>23.87</v>
      </c>
      <c r="H2952" s="102">
        <v>18.940000000000001</v>
      </c>
      <c r="I2952" s="102"/>
      <c r="J2952" s="445"/>
      <c r="K2952" s="258">
        <f>ROUND(SUMIF('VGT-Bewegungsdaten'!B:B,A2952,'VGT-Bewegungsdaten'!D:D),3)</f>
        <v>0</v>
      </c>
      <c r="L2952" s="259">
        <f>ROUND(SUMIF('VGT-Bewegungsdaten'!B:B,$A2952,'VGT-Bewegungsdaten'!E:E),5)</f>
        <v>0</v>
      </c>
      <c r="N2952" s="298" t="s">
        <v>4918</v>
      </c>
      <c r="O2952" s="298" t="s">
        <v>4925</v>
      </c>
      <c r="P2952" s="261">
        <f>ROUND(SUMIF('AV-Bewegungsdaten'!B:B,A2952,'AV-Bewegungsdaten'!D:D),3)</f>
        <v>0</v>
      </c>
      <c r="Q2952" s="259">
        <f>ROUND(SUMIF('AV-Bewegungsdaten'!B:B,$A2952,'AV-Bewegungsdaten'!E:E),5)</f>
        <v>0</v>
      </c>
      <c r="S2952" s="444"/>
      <c r="T2952" s="444"/>
      <c r="U2952" s="261">
        <f>ROUND(SUMIF('DV-Bewegungsdaten'!B:B,A2952,'DV-Bewegungsdaten'!D:D),3)</f>
        <v>0</v>
      </c>
      <c r="V2952" s="259">
        <f>ROUND(SUMIF('DV-Bewegungsdaten'!B:B,A2952,'DV-Bewegungsdaten'!E:E),5)</f>
        <v>0</v>
      </c>
      <c r="X2952" s="444"/>
      <c r="Y2952" s="444"/>
      <c r="AK2952" s="305"/>
    </row>
    <row r="2953" spans="1:37" ht="15" customHeight="1" x14ac:dyDescent="0.25">
      <c r="A2953" s="103" t="s">
        <v>894</v>
      </c>
      <c r="B2953" s="101" t="s">
        <v>2068</v>
      </c>
      <c r="C2953" s="101" t="s">
        <v>3995</v>
      </c>
      <c r="D2953" s="101" t="s">
        <v>895</v>
      </c>
      <c r="E2953" s="101" t="s">
        <v>2446</v>
      </c>
      <c r="F2953" s="102">
        <v>26.67</v>
      </c>
      <c r="G2953" s="102">
        <v>26.87</v>
      </c>
      <c r="H2953" s="102">
        <v>21.34</v>
      </c>
      <c r="I2953" s="102"/>
      <c r="J2953" s="445"/>
      <c r="K2953" s="258">
        <f>ROUND(SUMIF('VGT-Bewegungsdaten'!B:B,A2953,'VGT-Bewegungsdaten'!D:D),3)</f>
        <v>0</v>
      </c>
      <c r="L2953" s="259">
        <f>ROUND(SUMIF('VGT-Bewegungsdaten'!B:B,$A2953,'VGT-Bewegungsdaten'!E:E),5)</f>
        <v>0</v>
      </c>
      <c r="N2953" s="298" t="s">
        <v>4918</v>
      </c>
      <c r="O2953" s="298" t="s">
        <v>4925</v>
      </c>
      <c r="P2953" s="261">
        <f>ROUND(SUMIF('AV-Bewegungsdaten'!B:B,A2953,'AV-Bewegungsdaten'!D:D),3)</f>
        <v>0</v>
      </c>
      <c r="Q2953" s="259">
        <f>ROUND(SUMIF('AV-Bewegungsdaten'!B:B,$A2953,'AV-Bewegungsdaten'!E:E),5)</f>
        <v>0</v>
      </c>
      <c r="S2953" s="444"/>
      <c r="T2953" s="444"/>
      <c r="U2953" s="261">
        <f>ROUND(SUMIF('DV-Bewegungsdaten'!B:B,A2953,'DV-Bewegungsdaten'!D:D),3)</f>
        <v>0</v>
      </c>
      <c r="V2953" s="259">
        <f>ROUND(SUMIF('DV-Bewegungsdaten'!B:B,A2953,'DV-Bewegungsdaten'!E:E),5)</f>
        <v>0</v>
      </c>
      <c r="X2953" s="444"/>
      <c r="Y2953" s="444"/>
      <c r="AK2953" s="305"/>
    </row>
    <row r="2954" spans="1:37" ht="15" customHeight="1" x14ac:dyDescent="0.25">
      <c r="A2954" s="103" t="s">
        <v>896</v>
      </c>
      <c r="B2954" s="101" t="s">
        <v>2068</v>
      </c>
      <c r="C2954" s="101" t="s">
        <v>3995</v>
      </c>
      <c r="D2954" s="101" t="s">
        <v>897</v>
      </c>
      <c r="E2954" s="101" t="s">
        <v>2443</v>
      </c>
      <c r="F2954" s="102">
        <v>24.67</v>
      </c>
      <c r="G2954" s="102">
        <v>24.87</v>
      </c>
      <c r="H2954" s="102">
        <v>19.739999999999998</v>
      </c>
      <c r="I2954" s="102"/>
      <c r="J2954" s="445"/>
      <c r="K2954" s="258">
        <f>ROUND(SUMIF('VGT-Bewegungsdaten'!B:B,A2954,'VGT-Bewegungsdaten'!D:D),3)</f>
        <v>0</v>
      </c>
      <c r="L2954" s="259">
        <f>ROUND(SUMIF('VGT-Bewegungsdaten'!B:B,$A2954,'VGT-Bewegungsdaten'!E:E),5)</f>
        <v>0</v>
      </c>
      <c r="N2954" s="298" t="s">
        <v>4918</v>
      </c>
      <c r="O2954" s="298" t="s">
        <v>4925</v>
      </c>
      <c r="P2954" s="261">
        <f>ROUND(SUMIF('AV-Bewegungsdaten'!B:B,A2954,'AV-Bewegungsdaten'!D:D),3)</f>
        <v>0</v>
      </c>
      <c r="Q2954" s="259">
        <f>ROUND(SUMIF('AV-Bewegungsdaten'!B:B,$A2954,'AV-Bewegungsdaten'!E:E),5)</f>
        <v>0</v>
      </c>
      <c r="S2954" s="444"/>
      <c r="T2954" s="444"/>
      <c r="U2954" s="261">
        <f>ROUND(SUMIF('DV-Bewegungsdaten'!B:B,A2954,'DV-Bewegungsdaten'!D:D),3)</f>
        <v>0</v>
      </c>
      <c r="V2954" s="259">
        <f>ROUND(SUMIF('DV-Bewegungsdaten'!B:B,A2954,'DV-Bewegungsdaten'!E:E),5)</f>
        <v>0</v>
      </c>
      <c r="X2954" s="444"/>
      <c r="Y2954" s="444"/>
      <c r="AK2954" s="305"/>
    </row>
    <row r="2955" spans="1:37" ht="15" customHeight="1" x14ac:dyDescent="0.25">
      <c r="A2955" s="103" t="s">
        <v>898</v>
      </c>
      <c r="B2955" s="101" t="s">
        <v>2068</v>
      </c>
      <c r="C2955" s="101" t="s">
        <v>3995</v>
      </c>
      <c r="D2955" s="101" t="s">
        <v>899</v>
      </c>
      <c r="E2955" s="101" t="s">
        <v>2446</v>
      </c>
      <c r="F2955" s="102">
        <v>27.67</v>
      </c>
      <c r="G2955" s="102">
        <v>27.87</v>
      </c>
      <c r="H2955" s="102">
        <v>22.14</v>
      </c>
      <c r="I2955" s="102"/>
      <c r="J2955" s="445"/>
      <c r="K2955" s="258">
        <f>ROUND(SUMIF('VGT-Bewegungsdaten'!B:B,A2955,'VGT-Bewegungsdaten'!D:D),3)</f>
        <v>0</v>
      </c>
      <c r="L2955" s="259">
        <f>ROUND(SUMIF('VGT-Bewegungsdaten'!B:B,$A2955,'VGT-Bewegungsdaten'!E:E),5)</f>
        <v>0</v>
      </c>
      <c r="N2955" s="298" t="s">
        <v>4918</v>
      </c>
      <c r="O2955" s="298" t="s">
        <v>4925</v>
      </c>
      <c r="P2955" s="261">
        <f>ROUND(SUMIF('AV-Bewegungsdaten'!B:B,A2955,'AV-Bewegungsdaten'!D:D),3)</f>
        <v>0</v>
      </c>
      <c r="Q2955" s="259">
        <f>ROUND(SUMIF('AV-Bewegungsdaten'!B:B,$A2955,'AV-Bewegungsdaten'!E:E),5)</f>
        <v>0</v>
      </c>
      <c r="S2955" s="444"/>
      <c r="T2955" s="444"/>
      <c r="U2955" s="261">
        <f>ROUND(SUMIF('DV-Bewegungsdaten'!B:B,A2955,'DV-Bewegungsdaten'!D:D),3)</f>
        <v>0</v>
      </c>
      <c r="V2955" s="259">
        <f>ROUND(SUMIF('DV-Bewegungsdaten'!B:B,A2955,'DV-Bewegungsdaten'!E:E),5)</f>
        <v>0</v>
      </c>
      <c r="X2955" s="444"/>
      <c r="Y2955" s="444"/>
      <c r="AK2955" s="305"/>
    </row>
    <row r="2956" spans="1:37" ht="15" customHeight="1" x14ac:dyDescent="0.25">
      <c r="A2956" s="103" t="s">
        <v>900</v>
      </c>
      <c r="B2956" s="101" t="s">
        <v>2068</v>
      </c>
      <c r="C2956" s="101" t="s">
        <v>3995</v>
      </c>
      <c r="D2956" s="101" t="s">
        <v>901</v>
      </c>
      <c r="E2956" s="101" t="s">
        <v>2443</v>
      </c>
      <c r="F2956" s="102">
        <v>25.67</v>
      </c>
      <c r="G2956" s="102">
        <v>25.87</v>
      </c>
      <c r="H2956" s="102">
        <v>20.54</v>
      </c>
      <c r="I2956" s="102"/>
      <c r="J2956" s="445"/>
      <c r="K2956" s="258">
        <f>ROUND(SUMIF('VGT-Bewegungsdaten'!B:B,A2956,'VGT-Bewegungsdaten'!D:D),3)</f>
        <v>0</v>
      </c>
      <c r="L2956" s="259">
        <f>ROUND(SUMIF('VGT-Bewegungsdaten'!B:B,$A2956,'VGT-Bewegungsdaten'!E:E),5)</f>
        <v>0</v>
      </c>
      <c r="N2956" s="298" t="s">
        <v>4918</v>
      </c>
      <c r="O2956" s="298" t="s">
        <v>4925</v>
      </c>
      <c r="P2956" s="261">
        <f>ROUND(SUMIF('AV-Bewegungsdaten'!B:B,A2956,'AV-Bewegungsdaten'!D:D),3)</f>
        <v>0</v>
      </c>
      <c r="Q2956" s="259">
        <f>ROUND(SUMIF('AV-Bewegungsdaten'!B:B,$A2956,'AV-Bewegungsdaten'!E:E),5)</f>
        <v>0</v>
      </c>
      <c r="S2956" s="444"/>
      <c r="T2956" s="444"/>
      <c r="U2956" s="261">
        <f>ROUND(SUMIF('DV-Bewegungsdaten'!B:B,A2956,'DV-Bewegungsdaten'!D:D),3)</f>
        <v>0</v>
      </c>
      <c r="V2956" s="259">
        <f>ROUND(SUMIF('DV-Bewegungsdaten'!B:B,A2956,'DV-Bewegungsdaten'!E:E),5)</f>
        <v>0</v>
      </c>
      <c r="X2956" s="444"/>
      <c r="Y2956" s="444"/>
      <c r="AK2956" s="305"/>
    </row>
    <row r="2957" spans="1:37" ht="15" customHeight="1" x14ac:dyDescent="0.25">
      <c r="A2957" s="103" t="s">
        <v>902</v>
      </c>
      <c r="B2957" s="101" t="s">
        <v>2068</v>
      </c>
      <c r="C2957" s="101" t="s">
        <v>3995</v>
      </c>
      <c r="D2957" s="101" t="s">
        <v>903</v>
      </c>
      <c r="E2957" s="101" t="s">
        <v>2446</v>
      </c>
      <c r="F2957" s="102">
        <v>28.67</v>
      </c>
      <c r="G2957" s="102">
        <v>28.87</v>
      </c>
      <c r="H2957" s="102">
        <v>22.94</v>
      </c>
      <c r="I2957" s="102"/>
      <c r="J2957" s="445"/>
      <c r="K2957" s="258">
        <f>ROUND(SUMIF('VGT-Bewegungsdaten'!B:B,A2957,'VGT-Bewegungsdaten'!D:D),3)</f>
        <v>0</v>
      </c>
      <c r="L2957" s="259">
        <f>ROUND(SUMIF('VGT-Bewegungsdaten'!B:B,$A2957,'VGT-Bewegungsdaten'!E:E),5)</f>
        <v>0</v>
      </c>
      <c r="N2957" s="298" t="s">
        <v>4918</v>
      </c>
      <c r="O2957" s="298" t="s">
        <v>4925</v>
      </c>
      <c r="P2957" s="261">
        <f>ROUND(SUMIF('AV-Bewegungsdaten'!B:B,A2957,'AV-Bewegungsdaten'!D:D),3)</f>
        <v>0</v>
      </c>
      <c r="Q2957" s="259">
        <f>ROUND(SUMIF('AV-Bewegungsdaten'!B:B,$A2957,'AV-Bewegungsdaten'!E:E),5)</f>
        <v>0</v>
      </c>
      <c r="S2957" s="444"/>
      <c r="T2957" s="444"/>
      <c r="U2957" s="261">
        <f>ROUND(SUMIF('DV-Bewegungsdaten'!B:B,A2957,'DV-Bewegungsdaten'!D:D),3)</f>
        <v>0</v>
      </c>
      <c r="V2957" s="259">
        <f>ROUND(SUMIF('DV-Bewegungsdaten'!B:B,A2957,'DV-Bewegungsdaten'!E:E),5)</f>
        <v>0</v>
      </c>
      <c r="X2957" s="444"/>
      <c r="Y2957" s="444"/>
      <c r="AK2957" s="305"/>
    </row>
    <row r="2958" spans="1:37" ht="15" customHeight="1" x14ac:dyDescent="0.25">
      <c r="A2958" s="103" t="s">
        <v>904</v>
      </c>
      <c r="B2958" s="101" t="s">
        <v>2068</v>
      </c>
      <c r="C2958" s="101" t="s">
        <v>3995</v>
      </c>
      <c r="D2958" s="101" t="s">
        <v>905</v>
      </c>
      <c r="E2958" s="101" t="s">
        <v>2443</v>
      </c>
      <c r="F2958" s="102">
        <v>26.67</v>
      </c>
      <c r="G2958" s="102">
        <v>26.87</v>
      </c>
      <c r="H2958" s="102">
        <v>21.34</v>
      </c>
      <c r="I2958" s="102"/>
      <c r="J2958" s="445"/>
      <c r="K2958" s="258">
        <f>ROUND(SUMIF('VGT-Bewegungsdaten'!B:B,A2958,'VGT-Bewegungsdaten'!D:D),3)</f>
        <v>0</v>
      </c>
      <c r="L2958" s="259">
        <f>ROUND(SUMIF('VGT-Bewegungsdaten'!B:B,$A2958,'VGT-Bewegungsdaten'!E:E),5)</f>
        <v>0</v>
      </c>
      <c r="N2958" s="298" t="s">
        <v>4918</v>
      </c>
      <c r="O2958" s="298" t="s">
        <v>4925</v>
      </c>
      <c r="P2958" s="261">
        <f>ROUND(SUMIF('AV-Bewegungsdaten'!B:B,A2958,'AV-Bewegungsdaten'!D:D),3)</f>
        <v>0</v>
      </c>
      <c r="Q2958" s="259">
        <f>ROUND(SUMIF('AV-Bewegungsdaten'!B:B,$A2958,'AV-Bewegungsdaten'!E:E),5)</f>
        <v>0</v>
      </c>
      <c r="S2958" s="444"/>
      <c r="T2958" s="444"/>
      <c r="U2958" s="261">
        <f>ROUND(SUMIF('DV-Bewegungsdaten'!B:B,A2958,'DV-Bewegungsdaten'!D:D),3)</f>
        <v>0</v>
      </c>
      <c r="V2958" s="259">
        <f>ROUND(SUMIF('DV-Bewegungsdaten'!B:B,A2958,'DV-Bewegungsdaten'!E:E),5)</f>
        <v>0</v>
      </c>
      <c r="X2958" s="444"/>
      <c r="Y2958" s="444"/>
      <c r="AK2958" s="305"/>
    </row>
    <row r="2959" spans="1:37" ht="15" customHeight="1" x14ac:dyDescent="0.25">
      <c r="A2959" s="103" t="s">
        <v>906</v>
      </c>
      <c r="B2959" s="101" t="s">
        <v>2068</v>
      </c>
      <c r="C2959" s="101" t="s">
        <v>3995</v>
      </c>
      <c r="D2959" s="101" t="s">
        <v>907</v>
      </c>
      <c r="E2959" s="101" t="s">
        <v>2446</v>
      </c>
      <c r="F2959" s="102">
        <v>29.67</v>
      </c>
      <c r="G2959" s="102">
        <v>29.87</v>
      </c>
      <c r="H2959" s="102">
        <v>23.74</v>
      </c>
      <c r="I2959" s="102"/>
      <c r="J2959" s="445"/>
      <c r="K2959" s="258">
        <f>ROUND(SUMIF('VGT-Bewegungsdaten'!B:B,A2959,'VGT-Bewegungsdaten'!D:D),3)</f>
        <v>0</v>
      </c>
      <c r="L2959" s="259">
        <f>ROUND(SUMIF('VGT-Bewegungsdaten'!B:B,$A2959,'VGT-Bewegungsdaten'!E:E),5)</f>
        <v>0</v>
      </c>
      <c r="N2959" s="298" t="s">
        <v>4918</v>
      </c>
      <c r="O2959" s="298" t="s">
        <v>4925</v>
      </c>
      <c r="P2959" s="261">
        <f>ROUND(SUMIF('AV-Bewegungsdaten'!B:B,A2959,'AV-Bewegungsdaten'!D:D),3)</f>
        <v>0</v>
      </c>
      <c r="Q2959" s="259">
        <f>ROUND(SUMIF('AV-Bewegungsdaten'!B:B,$A2959,'AV-Bewegungsdaten'!E:E),5)</f>
        <v>0</v>
      </c>
      <c r="S2959" s="444"/>
      <c r="T2959" s="444"/>
      <c r="U2959" s="261">
        <f>ROUND(SUMIF('DV-Bewegungsdaten'!B:B,A2959,'DV-Bewegungsdaten'!D:D),3)</f>
        <v>0</v>
      </c>
      <c r="V2959" s="259">
        <f>ROUND(SUMIF('DV-Bewegungsdaten'!B:B,A2959,'DV-Bewegungsdaten'!E:E),5)</f>
        <v>0</v>
      </c>
      <c r="X2959" s="444"/>
      <c r="Y2959" s="444"/>
      <c r="AK2959" s="305"/>
    </row>
    <row r="2960" spans="1:37" ht="15" customHeight="1" x14ac:dyDescent="0.25">
      <c r="A2960" s="103" t="s">
        <v>908</v>
      </c>
      <c r="B2960" s="101" t="s">
        <v>2068</v>
      </c>
      <c r="C2960" s="101" t="s">
        <v>3995</v>
      </c>
      <c r="D2960" s="101" t="s">
        <v>909</v>
      </c>
      <c r="E2960" s="101" t="s">
        <v>2443</v>
      </c>
      <c r="F2960" s="102">
        <v>27.67</v>
      </c>
      <c r="G2960" s="102">
        <v>27.87</v>
      </c>
      <c r="H2960" s="102">
        <v>22.14</v>
      </c>
      <c r="I2960" s="102"/>
      <c r="J2960" s="445"/>
      <c r="K2960" s="258">
        <f>ROUND(SUMIF('VGT-Bewegungsdaten'!B:B,A2960,'VGT-Bewegungsdaten'!D:D),3)</f>
        <v>0</v>
      </c>
      <c r="L2960" s="259">
        <f>ROUND(SUMIF('VGT-Bewegungsdaten'!B:B,$A2960,'VGT-Bewegungsdaten'!E:E),5)</f>
        <v>0</v>
      </c>
      <c r="N2960" s="298" t="s">
        <v>4918</v>
      </c>
      <c r="O2960" s="298" t="s">
        <v>4925</v>
      </c>
      <c r="P2960" s="261">
        <f>ROUND(SUMIF('AV-Bewegungsdaten'!B:B,A2960,'AV-Bewegungsdaten'!D:D),3)</f>
        <v>0</v>
      </c>
      <c r="Q2960" s="259">
        <f>ROUND(SUMIF('AV-Bewegungsdaten'!B:B,$A2960,'AV-Bewegungsdaten'!E:E),5)</f>
        <v>0</v>
      </c>
      <c r="S2960" s="444"/>
      <c r="T2960" s="444"/>
      <c r="U2960" s="261">
        <f>ROUND(SUMIF('DV-Bewegungsdaten'!B:B,A2960,'DV-Bewegungsdaten'!D:D),3)</f>
        <v>0</v>
      </c>
      <c r="V2960" s="259">
        <f>ROUND(SUMIF('DV-Bewegungsdaten'!B:B,A2960,'DV-Bewegungsdaten'!E:E),5)</f>
        <v>0</v>
      </c>
      <c r="X2960" s="444"/>
      <c r="Y2960" s="444"/>
      <c r="AK2960" s="305"/>
    </row>
    <row r="2961" spans="1:37" ht="15" customHeight="1" x14ac:dyDescent="0.25">
      <c r="A2961" s="103" t="s">
        <v>910</v>
      </c>
      <c r="B2961" s="101" t="s">
        <v>2068</v>
      </c>
      <c r="C2961" s="101" t="s">
        <v>3995</v>
      </c>
      <c r="D2961" s="101" t="s">
        <v>911</v>
      </c>
      <c r="E2961" s="101" t="s">
        <v>2446</v>
      </c>
      <c r="F2961" s="102">
        <v>30.67</v>
      </c>
      <c r="G2961" s="102">
        <v>30.87</v>
      </c>
      <c r="H2961" s="102">
        <v>24.54</v>
      </c>
      <c r="I2961" s="102"/>
      <c r="J2961" s="445"/>
      <c r="K2961" s="258">
        <f>ROUND(SUMIF('VGT-Bewegungsdaten'!B:B,A2961,'VGT-Bewegungsdaten'!D:D),3)</f>
        <v>0</v>
      </c>
      <c r="L2961" s="259">
        <f>ROUND(SUMIF('VGT-Bewegungsdaten'!B:B,$A2961,'VGT-Bewegungsdaten'!E:E),5)</f>
        <v>0</v>
      </c>
      <c r="N2961" s="298" t="s">
        <v>4918</v>
      </c>
      <c r="O2961" s="298" t="s">
        <v>4925</v>
      </c>
      <c r="P2961" s="261">
        <f>ROUND(SUMIF('AV-Bewegungsdaten'!B:B,A2961,'AV-Bewegungsdaten'!D:D),3)</f>
        <v>0</v>
      </c>
      <c r="Q2961" s="259">
        <f>ROUND(SUMIF('AV-Bewegungsdaten'!B:B,$A2961,'AV-Bewegungsdaten'!E:E),5)</f>
        <v>0</v>
      </c>
      <c r="S2961" s="444"/>
      <c r="T2961" s="444"/>
      <c r="U2961" s="261">
        <f>ROUND(SUMIF('DV-Bewegungsdaten'!B:B,A2961,'DV-Bewegungsdaten'!D:D),3)</f>
        <v>0</v>
      </c>
      <c r="V2961" s="259">
        <f>ROUND(SUMIF('DV-Bewegungsdaten'!B:B,A2961,'DV-Bewegungsdaten'!E:E),5)</f>
        <v>0</v>
      </c>
      <c r="X2961" s="444"/>
      <c r="Y2961" s="444"/>
      <c r="AK2961" s="305"/>
    </row>
    <row r="2962" spans="1:37" ht="15" customHeight="1" x14ac:dyDescent="0.25">
      <c r="A2962" s="103" t="s">
        <v>912</v>
      </c>
      <c r="B2962" s="101" t="s">
        <v>2068</v>
      </c>
      <c r="C2962" s="101" t="s">
        <v>3995</v>
      </c>
      <c r="D2962" s="101" t="s">
        <v>913</v>
      </c>
      <c r="E2962" s="101" t="s">
        <v>2443</v>
      </c>
      <c r="F2962" s="102">
        <v>9.18</v>
      </c>
      <c r="G2962" s="102">
        <v>9.379999999999999</v>
      </c>
      <c r="H2962" s="102">
        <v>7.34</v>
      </c>
      <c r="I2962" s="102"/>
      <c r="J2962" s="445"/>
      <c r="K2962" s="258">
        <f>ROUND(SUMIF('VGT-Bewegungsdaten'!B:B,A2962,'VGT-Bewegungsdaten'!D:D),3)</f>
        <v>0</v>
      </c>
      <c r="L2962" s="259">
        <f>ROUND(SUMIF('VGT-Bewegungsdaten'!B:B,$A2962,'VGT-Bewegungsdaten'!E:E),5)</f>
        <v>0</v>
      </c>
      <c r="N2962" s="298" t="s">
        <v>4918</v>
      </c>
      <c r="O2962" s="298" t="s">
        <v>4925</v>
      </c>
      <c r="P2962" s="261">
        <f>ROUND(SUMIF('AV-Bewegungsdaten'!B:B,A2962,'AV-Bewegungsdaten'!D:D),3)</f>
        <v>0</v>
      </c>
      <c r="Q2962" s="259">
        <f>ROUND(SUMIF('AV-Bewegungsdaten'!B:B,$A2962,'AV-Bewegungsdaten'!E:E),5)</f>
        <v>0</v>
      </c>
      <c r="S2962" s="444"/>
      <c r="T2962" s="444"/>
      <c r="U2962" s="261">
        <f>ROUND(SUMIF('DV-Bewegungsdaten'!B:B,A2962,'DV-Bewegungsdaten'!D:D),3)</f>
        <v>0</v>
      </c>
      <c r="V2962" s="259">
        <f>ROUND(SUMIF('DV-Bewegungsdaten'!B:B,A2962,'DV-Bewegungsdaten'!E:E),5)</f>
        <v>0</v>
      </c>
      <c r="X2962" s="444"/>
      <c r="Y2962" s="444"/>
      <c r="AK2962" s="305"/>
    </row>
    <row r="2963" spans="1:37" ht="15" customHeight="1" x14ac:dyDescent="0.25">
      <c r="A2963" s="103" t="s">
        <v>914</v>
      </c>
      <c r="B2963" s="101" t="s">
        <v>2068</v>
      </c>
      <c r="C2963" s="101" t="s">
        <v>3995</v>
      </c>
      <c r="D2963" s="101" t="s">
        <v>915</v>
      </c>
      <c r="E2963" s="101" t="s">
        <v>2446</v>
      </c>
      <c r="F2963" s="102">
        <v>12.18</v>
      </c>
      <c r="G2963" s="102">
        <v>12.379999999999999</v>
      </c>
      <c r="H2963" s="102">
        <v>9.74</v>
      </c>
      <c r="I2963" s="102"/>
      <c r="J2963" s="445"/>
      <c r="K2963" s="258">
        <f>ROUND(SUMIF('VGT-Bewegungsdaten'!B:B,A2963,'VGT-Bewegungsdaten'!D:D),3)</f>
        <v>0</v>
      </c>
      <c r="L2963" s="259">
        <f>ROUND(SUMIF('VGT-Bewegungsdaten'!B:B,$A2963,'VGT-Bewegungsdaten'!E:E),5)</f>
        <v>0</v>
      </c>
      <c r="N2963" s="298" t="s">
        <v>4918</v>
      </c>
      <c r="O2963" s="298" t="s">
        <v>4925</v>
      </c>
      <c r="P2963" s="261">
        <f>ROUND(SUMIF('AV-Bewegungsdaten'!B:B,A2963,'AV-Bewegungsdaten'!D:D),3)</f>
        <v>0</v>
      </c>
      <c r="Q2963" s="259">
        <f>ROUND(SUMIF('AV-Bewegungsdaten'!B:B,$A2963,'AV-Bewegungsdaten'!E:E),5)</f>
        <v>0</v>
      </c>
      <c r="S2963" s="444"/>
      <c r="T2963" s="444"/>
      <c r="U2963" s="261">
        <f>ROUND(SUMIF('DV-Bewegungsdaten'!B:B,A2963,'DV-Bewegungsdaten'!D:D),3)</f>
        <v>0</v>
      </c>
      <c r="V2963" s="259">
        <f>ROUND(SUMIF('DV-Bewegungsdaten'!B:B,A2963,'DV-Bewegungsdaten'!E:E),5)</f>
        <v>0</v>
      </c>
      <c r="X2963" s="444"/>
      <c r="Y2963" s="444"/>
      <c r="AK2963" s="305"/>
    </row>
    <row r="2964" spans="1:37" ht="15" customHeight="1" x14ac:dyDescent="0.25">
      <c r="A2964" s="103" t="s">
        <v>916</v>
      </c>
      <c r="B2964" s="101" t="s">
        <v>2068</v>
      </c>
      <c r="C2964" s="101" t="s">
        <v>3995</v>
      </c>
      <c r="D2964" s="101" t="s">
        <v>917</v>
      </c>
      <c r="E2964" s="101" t="s">
        <v>2443</v>
      </c>
      <c r="F2964" s="102">
        <v>10.18</v>
      </c>
      <c r="G2964" s="102">
        <v>10.379999999999999</v>
      </c>
      <c r="H2964" s="102">
        <v>8.14</v>
      </c>
      <c r="I2964" s="102"/>
      <c r="J2964" s="445"/>
      <c r="K2964" s="258">
        <f>ROUND(SUMIF('VGT-Bewegungsdaten'!B:B,A2964,'VGT-Bewegungsdaten'!D:D),3)</f>
        <v>0</v>
      </c>
      <c r="L2964" s="259">
        <f>ROUND(SUMIF('VGT-Bewegungsdaten'!B:B,$A2964,'VGT-Bewegungsdaten'!E:E),5)</f>
        <v>0</v>
      </c>
      <c r="N2964" s="298" t="s">
        <v>4918</v>
      </c>
      <c r="O2964" s="298" t="s">
        <v>4925</v>
      </c>
      <c r="P2964" s="261">
        <f>ROUND(SUMIF('AV-Bewegungsdaten'!B:B,A2964,'AV-Bewegungsdaten'!D:D),3)</f>
        <v>0</v>
      </c>
      <c r="Q2964" s="259">
        <f>ROUND(SUMIF('AV-Bewegungsdaten'!B:B,$A2964,'AV-Bewegungsdaten'!E:E),5)</f>
        <v>0</v>
      </c>
      <c r="S2964" s="444"/>
      <c r="T2964" s="444"/>
      <c r="U2964" s="261">
        <f>ROUND(SUMIF('DV-Bewegungsdaten'!B:B,A2964,'DV-Bewegungsdaten'!D:D),3)</f>
        <v>0</v>
      </c>
      <c r="V2964" s="259">
        <f>ROUND(SUMIF('DV-Bewegungsdaten'!B:B,A2964,'DV-Bewegungsdaten'!E:E),5)</f>
        <v>0</v>
      </c>
      <c r="X2964" s="444"/>
      <c r="Y2964" s="444"/>
      <c r="AK2964" s="305"/>
    </row>
    <row r="2965" spans="1:37" ht="15" customHeight="1" x14ac:dyDescent="0.25">
      <c r="A2965" s="103" t="s">
        <v>918</v>
      </c>
      <c r="B2965" s="101" t="s">
        <v>2068</v>
      </c>
      <c r="C2965" s="101" t="s">
        <v>3995</v>
      </c>
      <c r="D2965" s="101" t="s">
        <v>919</v>
      </c>
      <c r="E2965" s="101" t="s">
        <v>2446</v>
      </c>
      <c r="F2965" s="102">
        <v>13.18</v>
      </c>
      <c r="G2965" s="102">
        <v>13.379999999999999</v>
      </c>
      <c r="H2965" s="102">
        <v>10.54</v>
      </c>
      <c r="I2965" s="102"/>
      <c r="J2965" s="445"/>
      <c r="K2965" s="258">
        <f>ROUND(SUMIF('VGT-Bewegungsdaten'!B:B,A2965,'VGT-Bewegungsdaten'!D:D),3)</f>
        <v>0</v>
      </c>
      <c r="L2965" s="259">
        <f>ROUND(SUMIF('VGT-Bewegungsdaten'!B:B,$A2965,'VGT-Bewegungsdaten'!E:E),5)</f>
        <v>0</v>
      </c>
      <c r="N2965" s="298" t="s">
        <v>4918</v>
      </c>
      <c r="O2965" s="298" t="s">
        <v>4925</v>
      </c>
      <c r="P2965" s="261">
        <f>ROUND(SUMIF('AV-Bewegungsdaten'!B:B,A2965,'AV-Bewegungsdaten'!D:D),3)</f>
        <v>0</v>
      </c>
      <c r="Q2965" s="259">
        <f>ROUND(SUMIF('AV-Bewegungsdaten'!B:B,$A2965,'AV-Bewegungsdaten'!E:E),5)</f>
        <v>0</v>
      </c>
      <c r="S2965" s="444"/>
      <c r="T2965" s="444"/>
      <c r="U2965" s="261">
        <f>ROUND(SUMIF('DV-Bewegungsdaten'!B:B,A2965,'DV-Bewegungsdaten'!D:D),3)</f>
        <v>0</v>
      </c>
      <c r="V2965" s="259">
        <f>ROUND(SUMIF('DV-Bewegungsdaten'!B:B,A2965,'DV-Bewegungsdaten'!E:E),5)</f>
        <v>0</v>
      </c>
      <c r="X2965" s="444"/>
      <c r="Y2965" s="444"/>
      <c r="AK2965" s="305"/>
    </row>
    <row r="2966" spans="1:37" ht="15" customHeight="1" x14ac:dyDescent="0.25">
      <c r="A2966" s="103" t="s">
        <v>920</v>
      </c>
      <c r="B2966" s="101" t="s">
        <v>2068</v>
      </c>
      <c r="C2966" s="101" t="s">
        <v>3995</v>
      </c>
      <c r="D2966" s="101" t="s">
        <v>921</v>
      </c>
      <c r="E2966" s="101" t="s">
        <v>2443</v>
      </c>
      <c r="F2966" s="102">
        <v>15.18</v>
      </c>
      <c r="G2966" s="102">
        <v>15.379999999999999</v>
      </c>
      <c r="H2966" s="102">
        <v>12.14</v>
      </c>
      <c r="I2966" s="102"/>
      <c r="J2966" s="445"/>
      <c r="K2966" s="258">
        <f>ROUND(SUMIF('VGT-Bewegungsdaten'!B:B,A2966,'VGT-Bewegungsdaten'!D:D),3)</f>
        <v>0</v>
      </c>
      <c r="L2966" s="259">
        <f>ROUND(SUMIF('VGT-Bewegungsdaten'!B:B,$A2966,'VGT-Bewegungsdaten'!E:E),5)</f>
        <v>0</v>
      </c>
      <c r="N2966" s="298" t="s">
        <v>4918</v>
      </c>
      <c r="O2966" s="298" t="s">
        <v>4925</v>
      </c>
      <c r="P2966" s="261">
        <f>ROUND(SUMIF('AV-Bewegungsdaten'!B:B,A2966,'AV-Bewegungsdaten'!D:D),3)</f>
        <v>0</v>
      </c>
      <c r="Q2966" s="259">
        <f>ROUND(SUMIF('AV-Bewegungsdaten'!B:B,$A2966,'AV-Bewegungsdaten'!E:E),5)</f>
        <v>0</v>
      </c>
      <c r="S2966" s="444"/>
      <c r="T2966" s="444"/>
      <c r="U2966" s="261">
        <f>ROUND(SUMIF('DV-Bewegungsdaten'!B:B,A2966,'DV-Bewegungsdaten'!D:D),3)</f>
        <v>0</v>
      </c>
      <c r="V2966" s="259">
        <f>ROUND(SUMIF('DV-Bewegungsdaten'!B:B,A2966,'DV-Bewegungsdaten'!E:E),5)</f>
        <v>0</v>
      </c>
      <c r="X2966" s="444"/>
      <c r="Y2966" s="444"/>
      <c r="AK2966" s="305"/>
    </row>
    <row r="2967" spans="1:37" ht="15" customHeight="1" x14ac:dyDescent="0.25">
      <c r="A2967" s="103" t="s">
        <v>922</v>
      </c>
      <c r="B2967" s="101" t="s">
        <v>2068</v>
      </c>
      <c r="C2967" s="101" t="s">
        <v>3995</v>
      </c>
      <c r="D2967" s="101" t="s">
        <v>923</v>
      </c>
      <c r="E2967" s="101" t="s">
        <v>2446</v>
      </c>
      <c r="F2967" s="102">
        <v>18.18</v>
      </c>
      <c r="G2967" s="102">
        <v>18.38</v>
      </c>
      <c r="H2967" s="102">
        <v>14.54</v>
      </c>
      <c r="I2967" s="102"/>
      <c r="J2967" s="445"/>
      <c r="K2967" s="258">
        <f>ROUND(SUMIF('VGT-Bewegungsdaten'!B:B,A2967,'VGT-Bewegungsdaten'!D:D),3)</f>
        <v>0</v>
      </c>
      <c r="L2967" s="259">
        <f>ROUND(SUMIF('VGT-Bewegungsdaten'!B:B,$A2967,'VGT-Bewegungsdaten'!E:E),5)</f>
        <v>0</v>
      </c>
      <c r="N2967" s="298" t="s">
        <v>4918</v>
      </c>
      <c r="O2967" s="298" t="s">
        <v>4925</v>
      </c>
      <c r="P2967" s="261">
        <f>ROUND(SUMIF('AV-Bewegungsdaten'!B:B,A2967,'AV-Bewegungsdaten'!D:D),3)</f>
        <v>0</v>
      </c>
      <c r="Q2967" s="259">
        <f>ROUND(SUMIF('AV-Bewegungsdaten'!B:B,$A2967,'AV-Bewegungsdaten'!E:E),5)</f>
        <v>0</v>
      </c>
      <c r="S2967" s="444"/>
      <c r="T2967" s="444"/>
      <c r="U2967" s="261">
        <f>ROUND(SUMIF('DV-Bewegungsdaten'!B:B,A2967,'DV-Bewegungsdaten'!D:D),3)</f>
        <v>0</v>
      </c>
      <c r="V2967" s="259">
        <f>ROUND(SUMIF('DV-Bewegungsdaten'!B:B,A2967,'DV-Bewegungsdaten'!E:E),5)</f>
        <v>0</v>
      </c>
      <c r="X2967" s="444"/>
      <c r="Y2967" s="444"/>
      <c r="AK2967" s="305"/>
    </row>
    <row r="2968" spans="1:37" ht="15" customHeight="1" x14ac:dyDescent="0.25">
      <c r="A2968" s="103" t="s">
        <v>924</v>
      </c>
      <c r="B2968" s="101" t="s">
        <v>2068</v>
      </c>
      <c r="C2968" s="101" t="s">
        <v>3995</v>
      </c>
      <c r="D2968" s="101" t="s">
        <v>925</v>
      </c>
      <c r="E2968" s="101" t="s">
        <v>2443</v>
      </c>
      <c r="F2968" s="102">
        <v>16.18</v>
      </c>
      <c r="G2968" s="102">
        <v>16.38</v>
      </c>
      <c r="H2968" s="102">
        <v>12.94</v>
      </c>
      <c r="I2968" s="102"/>
      <c r="J2968" s="445"/>
      <c r="K2968" s="258">
        <f>ROUND(SUMIF('VGT-Bewegungsdaten'!B:B,A2968,'VGT-Bewegungsdaten'!D:D),3)</f>
        <v>0</v>
      </c>
      <c r="L2968" s="259">
        <f>ROUND(SUMIF('VGT-Bewegungsdaten'!B:B,$A2968,'VGT-Bewegungsdaten'!E:E),5)</f>
        <v>0</v>
      </c>
      <c r="N2968" s="298" t="s">
        <v>4918</v>
      </c>
      <c r="O2968" s="298" t="s">
        <v>4925</v>
      </c>
      <c r="P2968" s="261">
        <f>ROUND(SUMIF('AV-Bewegungsdaten'!B:B,A2968,'AV-Bewegungsdaten'!D:D),3)</f>
        <v>0</v>
      </c>
      <c r="Q2968" s="259">
        <f>ROUND(SUMIF('AV-Bewegungsdaten'!B:B,$A2968,'AV-Bewegungsdaten'!E:E),5)</f>
        <v>0</v>
      </c>
      <c r="S2968" s="444"/>
      <c r="T2968" s="444"/>
      <c r="U2968" s="261">
        <f>ROUND(SUMIF('DV-Bewegungsdaten'!B:B,A2968,'DV-Bewegungsdaten'!D:D),3)</f>
        <v>0</v>
      </c>
      <c r="V2968" s="259">
        <f>ROUND(SUMIF('DV-Bewegungsdaten'!B:B,A2968,'DV-Bewegungsdaten'!E:E),5)</f>
        <v>0</v>
      </c>
      <c r="X2968" s="444"/>
      <c r="Y2968" s="444"/>
      <c r="AK2968" s="305"/>
    </row>
    <row r="2969" spans="1:37" ht="15" customHeight="1" x14ac:dyDescent="0.25">
      <c r="A2969" s="103" t="s">
        <v>926</v>
      </c>
      <c r="B2969" s="101" t="s">
        <v>2068</v>
      </c>
      <c r="C2969" s="101" t="s">
        <v>3995</v>
      </c>
      <c r="D2969" s="101" t="s">
        <v>927</v>
      </c>
      <c r="E2969" s="101" t="s">
        <v>2446</v>
      </c>
      <c r="F2969" s="102">
        <v>19.18</v>
      </c>
      <c r="G2969" s="102">
        <v>19.38</v>
      </c>
      <c r="H2969" s="102">
        <v>15.34</v>
      </c>
      <c r="I2969" s="102"/>
      <c r="J2969" s="445"/>
      <c r="K2969" s="258">
        <f>ROUND(SUMIF('VGT-Bewegungsdaten'!B:B,A2969,'VGT-Bewegungsdaten'!D:D),3)</f>
        <v>0</v>
      </c>
      <c r="L2969" s="259">
        <f>ROUND(SUMIF('VGT-Bewegungsdaten'!B:B,$A2969,'VGT-Bewegungsdaten'!E:E),5)</f>
        <v>0</v>
      </c>
      <c r="N2969" s="298" t="s">
        <v>4918</v>
      </c>
      <c r="O2969" s="298" t="s">
        <v>4925</v>
      </c>
      <c r="P2969" s="261">
        <f>ROUND(SUMIF('AV-Bewegungsdaten'!B:B,A2969,'AV-Bewegungsdaten'!D:D),3)</f>
        <v>0</v>
      </c>
      <c r="Q2969" s="259">
        <f>ROUND(SUMIF('AV-Bewegungsdaten'!B:B,$A2969,'AV-Bewegungsdaten'!E:E),5)</f>
        <v>0</v>
      </c>
      <c r="S2969" s="444"/>
      <c r="T2969" s="444"/>
      <c r="U2969" s="261">
        <f>ROUND(SUMIF('DV-Bewegungsdaten'!B:B,A2969,'DV-Bewegungsdaten'!D:D),3)</f>
        <v>0</v>
      </c>
      <c r="V2969" s="259">
        <f>ROUND(SUMIF('DV-Bewegungsdaten'!B:B,A2969,'DV-Bewegungsdaten'!E:E),5)</f>
        <v>0</v>
      </c>
      <c r="X2969" s="444"/>
      <c r="Y2969" s="444"/>
      <c r="AK2969" s="305"/>
    </row>
    <row r="2970" spans="1:37" ht="15" customHeight="1" x14ac:dyDescent="0.25">
      <c r="A2970" s="103" t="s">
        <v>928</v>
      </c>
      <c r="B2970" s="101" t="s">
        <v>2068</v>
      </c>
      <c r="C2970" s="101" t="s">
        <v>3995</v>
      </c>
      <c r="D2970" s="101" t="s">
        <v>929</v>
      </c>
      <c r="E2970" s="101" t="s">
        <v>2443</v>
      </c>
      <c r="F2970" s="102">
        <v>16.18</v>
      </c>
      <c r="G2970" s="102">
        <v>16.38</v>
      </c>
      <c r="H2970" s="102">
        <v>12.94</v>
      </c>
      <c r="I2970" s="102"/>
      <c r="J2970" s="445"/>
      <c r="K2970" s="258">
        <f>ROUND(SUMIF('VGT-Bewegungsdaten'!B:B,A2970,'VGT-Bewegungsdaten'!D:D),3)</f>
        <v>0</v>
      </c>
      <c r="L2970" s="259">
        <f>ROUND(SUMIF('VGT-Bewegungsdaten'!B:B,$A2970,'VGT-Bewegungsdaten'!E:E),5)</f>
        <v>0</v>
      </c>
      <c r="N2970" s="298" t="s">
        <v>4918</v>
      </c>
      <c r="O2970" s="298" t="s">
        <v>4925</v>
      </c>
      <c r="P2970" s="261">
        <f>ROUND(SUMIF('AV-Bewegungsdaten'!B:B,A2970,'AV-Bewegungsdaten'!D:D),3)</f>
        <v>0</v>
      </c>
      <c r="Q2970" s="259">
        <f>ROUND(SUMIF('AV-Bewegungsdaten'!B:B,$A2970,'AV-Bewegungsdaten'!E:E),5)</f>
        <v>0</v>
      </c>
      <c r="S2970" s="444"/>
      <c r="T2970" s="444"/>
      <c r="U2970" s="261">
        <f>ROUND(SUMIF('DV-Bewegungsdaten'!B:B,A2970,'DV-Bewegungsdaten'!D:D),3)</f>
        <v>0</v>
      </c>
      <c r="V2970" s="259">
        <f>ROUND(SUMIF('DV-Bewegungsdaten'!B:B,A2970,'DV-Bewegungsdaten'!E:E),5)</f>
        <v>0</v>
      </c>
      <c r="X2970" s="444"/>
      <c r="Y2970" s="444"/>
      <c r="AK2970" s="305"/>
    </row>
    <row r="2971" spans="1:37" ht="15" customHeight="1" x14ac:dyDescent="0.25">
      <c r="A2971" s="103" t="s">
        <v>930</v>
      </c>
      <c r="B2971" s="101" t="s">
        <v>2068</v>
      </c>
      <c r="C2971" s="101" t="s">
        <v>3995</v>
      </c>
      <c r="D2971" s="101" t="s">
        <v>931</v>
      </c>
      <c r="E2971" s="101" t="s">
        <v>2446</v>
      </c>
      <c r="F2971" s="102">
        <v>19.18</v>
      </c>
      <c r="G2971" s="102">
        <v>19.38</v>
      </c>
      <c r="H2971" s="102">
        <v>15.34</v>
      </c>
      <c r="I2971" s="102"/>
      <c r="J2971" s="445"/>
      <c r="K2971" s="258">
        <f>ROUND(SUMIF('VGT-Bewegungsdaten'!B:B,A2971,'VGT-Bewegungsdaten'!D:D),3)</f>
        <v>0</v>
      </c>
      <c r="L2971" s="259">
        <f>ROUND(SUMIF('VGT-Bewegungsdaten'!B:B,$A2971,'VGT-Bewegungsdaten'!E:E),5)</f>
        <v>0</v>
      </c>
      <c r="N2971" s="298" t="s">
        <v>4918</v>
      </c>
      <c r="O2971" s="298" t="s">
        <v>4925</v>
      </c>
      <c r="P2971" s="261">
        <f>ROUND(SUMIF('AV-Bewegungsdaten'!B:B,A2971,'AV-Bewegungsdaten'!D:D),3)</f>
        <v>0</v>
      </c>
      <c r="Q2971" s="259">
        <f>ROUND(SUMIF('AV-Bewegungsdaten'!B:B,$A2971,'AV-Bewegungsdaten'!E:E),5)</f>
        <v>0</v>
      </c>
      <c r="S2971" s="444"/>
      <c r="T2971" s="444"/>
      <c r="U2971" s="261">
        <f>ROUND(SUMIF('DV-Bewegungsdaten'!B:B,A2971,'DV-Bewegungsdaten'!D:D),3)</f>
        <v>0</v>
      </c>
      <c r="V2971" s="259">
        <f>ROUND(SUMIF('DV-Bewegungsdaten'!B:B,A2971,'DV-Bewegungsdaten'!E:E),5)</f>
        <v>0</v>
      </c>
      <c r="X2971" s="444"/>
      <c r="Y2971" s="444"/>
      <c r="AK2971" s="305"/>
    </row>
    <row r="2972" spans="1:37" ht="15" customHeight="1" x14ac:dyDescent="0.25">
      <c r="A2972" s="103" t="s">
        <v>932</v>
      </c>
      <c r="B2972" s="101" t="s">
        <v>2068</v>
      </c>
      <c r="C2972" s="101" t="s">
        <v>3995</v>
      </c>
      <c r="D2972" s="101" t="s">
        <v>933</v>
      </c>
      <c r="E2972" s="101" t="s">
        <v>2443</v>
      </c>
      <c r="F2972" s="102">
        <v>17.18</v>
      </c>
      <c r="G2972" s="102">
        <v>17.38</v>
      </c>
      <c r="H2972" s="102">
        <v>13.74</v>
      </c>
      <c r="I2972" s="102"/>
      <c r="J2972" s="445"/>
      <c r="K2972" s="258">
        <f>ROUND(SUMIF('VGT-Bewegungsdaten'!B:B,A2972,'VGT-Bewegungsdaten'!D:D),3)</f>
        <v>0</v>
      </c>
      <c r="L2972" s="259">
        <f>ROUND(SUMIF('VGT-Bewegungsdaten'!B:B,$A2972,'VGT-Bewegungsdaten'!E:E),5)</f>
        <v>0</v>
      </c>
      <c r="N2972" s="298" t="s">
        <v>4918</v>
      </c>
      <c r="O2972" s="298" t="s">
        <v>4925</v>
      </c>
      <c r="P2972" s="261">
        <f>ROUND(SUMIF('AV-Bewegungsdaten'!B:B,A2972,'AV-Bewegungsdaten'!D:D),3)</f>
        <v>0</v>
      </c>
      <c r="Q2972" s="259">
        <f>ROUND(SUMIF('AV-Bewegungsdaten'!B:B,$A2972,'AV-Bewegungsdaten'!E:E),5)</f>
        <v>0</v>
      </c>
      <c r="S2972" s="444"/>
      <c r="T2972" s="444"/>
      <c r="U2972" s="261">
        <f>ROUND(SUMIF('DV-Bewegungsdaten'!B:B,A2972,'DV-Bewegungsdaten'!D:D),3)</f>
        <v>0</v>
      </c>
      <c r="V2972" s="259">
        <f>ROUND(SUMIF('DV-Bewegungsdaten'!B:B,A2972,'DV-Bewegungsdaten'!E:E),5)</f>
        <v>0</v>
      </c>
      <c r="X2972" s="444"/>
      <c r="Y2972" s="444"/>
      <c r="AK2972" s="305"/>
    </row>
    <row r="2973" spans="1:37" ht="15" customHeight="1" x14ac:dyDescent="0.25">
      <c r="A2973" s="103" t="s">
        <v>934</v>
      </c>
      <c r="B2973" s="101" t="s">
        <v>2068</v>
      </c>
      <c r="C2973" s="101" t="s">
        <v>3995</v>
      </c>
      <c r="D2973" s="101" t="s">
        <v>935</v>
      </c>
      <c r="E2973" s="101" t="s">
        <v>2446</v>
      </c>
      <c r="F2973" s="102">
        <v>20.18</v>
      </c>
      <c r="G2973" s="102">
        <v>20.38</v>
      </c>
      <c r="H2973" s="102">
        <v>16.14</v>
      </c>
      <c r="I2973" s="102"/>
      <c r="J2973" s="445"/>
      <c r="K2973" s="258">
        <f>ROUND(SUMIF('VGT-Bewegungsdaten'!B:B,A2973,'VGT-Bewegungsdaten'!D:D),3)</f>
        <v>0</v>
      </c>
      <c r="L2973" s="259">
        <f>ROUND(SUMIF('VGT-Bewegungsdaten'!B:B,$A2973,'VGT-Bewegungsdaten'!E:E),5)</f>
        <v>0</v>
      </c>
      <c r="N2973" s="298" t="s">
        <v>4918</v>
      </c>
      <c r="O2973" s="298" t="s">
        <v>4925</v>
      </c>
      <c r="P2973" s="261">
        <f>ROUND(SUMIF('AV-Bewegungsdaten'!B:B,A2973,'AV-Bewegungsdaten'!D:D),3)</f>
        <v>0</v>
      </c>
      <c r="Q2973" s="259">
        <f>ROUND(SUMIF('AV-Bewegungsdaten'!B:B,$A2973,'AV-Bewegungsdaten'!E:E),5)</f>
        <v>0</v>
      </c>
      <c r="S2973" s="444"/>
      <c r="T2973" s="444"/>
      <c r="U2973" s="261">
        <f>ROUND(SUMIF('DV-Bewegungsdaten'!B:B,A2973,'DV-Bewegungsdaten'!D:D),3)</f>
        <v>0</v>
      </c>
      <c r="V2973" s="259">
        <f>ROUND(SUMIF('DV-Bewegungsdaten'!B:B,A2973,'DV-Bewegungsdaten'!E:E),5)</f>
        <v>0</v>
      </c>
      <c r="X2973" s="444"/>
      <c r="Y2973" s="444"/>
      <c r="AK2973" s="305"/>
    </row>
    <row r="2974" spans="1:37" ht="15" customHeight="1" x14ac:dyDescent="0.25">
      <c r="A2974" s="103" t="s">
        <v>936</v>
      </c>
      <c r="B2974" s="101" t="s">
        <v>2068</v>
      </c>
      <c r="C2974" s="101" t="s">
        <v>3995</v>
      </c>
      <c r="D2974" s="101" t="s">
        <v>937</v>
      </c>
      <c r="E2974" s="101" t="s">
        <v>2443</v>
      </c>
      <c r="F2974" s="102">
        <v>18.18</v>
      </c>
      <c r="G2974" s="102">
        <v>18.38</v>
      </c>
      <c r="H2974" s="102">
        <v>14.54</v>
      </c>
      <c r="I2974" s="102"/>
      <c r="J2974" s="445"/>
      <c r="K2974" s="258">
        <f>ROUND(SUMIF('VGT-Bewegungsdaten'!B:B,A2974,'VGT-Bewegungsdaten'!D:D),3)</f>
        <v>0</v>
      </c>
      <c r="L2974" s="259">
        <f>ROUND(SUMIF('VGT-Bewegungsdaten'!B:B,$A2974,'VGT-Bewegungsdaten'!E:E),5)</f>
        <v>0</v>
      </c>
      <c r="N2974" s="298" t="s">
        <v>4918</v>
      </c>
      <c r="O2974" s="298" t="s">
        <v>4925</v>
      </c>
      <c r="P2974" s="261">
        <f>ROUND(SUMIF('AV-Bewegungsdaten'!B:B,A2974,'AV-Bewegungsdaten'!D:D),3)</f>
        <v>0</v>
      </c>
      <c r="Q2974" s="259">
        <f>ROUND(SUMIF('AV-Bewegungsdaten'!B:B,$A2974,'AV-Bewegungsdaten'!E:E),5)</f>
        <v>0</v>
      </c>
      <c r="S2974" s="444"/>
      <c r="T2974" s="444"/>
      <c r="U2974" s="261">
        <f>ROUND(SUMIF('DV-Bewegungsdaten'!B:B,A2974,'DV-Bewegungsdaten'!D:D),3)</f>
        <v>0</v>
      </c>
      <c r="V2974" s="259">
        <f>ROUND(SUMIF('DV-Bewegungsdaten'!B:B,A2974,'DV-Bewegungsdaten'!E:E),5)</f>
        <v>0</v>
      </c>
      <c r="X2974" s="444"/>
      <c r="Y2974" s="444"/>
      <c r="AK2974" s="305"/>
    </row>
    <row r="2975" spans="1:37" ht="15" customHeight="1" x14ac:dyDescent="0.25">
      <c r="A2975" s="103" t="s">
        <v>938</v>
      </c>
      <c r="B2975" s="101" t="s">
        <v>2068</v>
      </c>
      <c r="C2975" s="101" t="s">
        <v>3995</v>
      </c>
      <c r="D2975" s="101" t="s">
        <v>939</v>
      </c>
      <c r="E2975" s="101" t="s">
        <v>2446</v>
      </c>
      <c r="F2975" s="102">
        <v>21.18</v>
      </c>
      <c r="G2975" s="102">
        <v>21.38</v>
      </c>
      <c r="H2975" s="102">
        <v>16.940000000000001</v>
      </c>
      <c r="I2975" s="102"/>
      <c r="J2975" s="445"/>
      <c r="K2975" s="258">
        <f>ROUND(SUMIF('VGT-Bewegungsdaten'!B:B,A2975,'VGT-Bewegungsdaten'!D:D),3)</f>
        <v>0</v>
      </c>
      <c r="L2975" s="259">
        <f>ROUND(SUMIF('VGT-Bewegungsdaten'!B:B,$A2975,'VGT-Bewegungsdaten'!E:E),5)</f>
        <v>0</v>
      </c>
      <c r="N2975" s="298" t="s">
        <v>4918</v>
      </c>
      <c r="O2975" s="298" t="s">
        <v>4925</v>
      </c>
      <c r="P2975" s="261">
        <f>ROUND(SUMIF('AV-Bewegungsdaten'!B:B,A2975,'AV-Bewegungsdaten'!D:D),3)</f>
        <v>0</v>
      </c>
      <c r="Q2975" s="259">
        <f>ROUND(SUMIF('AV-Bewegungsdaten'!B:B,$A2975,'AV-Bewegungsdaten'!E:E),5)</f>
        <v>0</v>
      </c>
      <c r="S2975" s="444"/>
      <c r="T2975" s="444"/>
      <c r="U2975" s="261">
        <f>ROUND(SUMIF('DV-Bewegungsdaten'!B:B,A2975,'DV-Bewegungsdaten'!D:D),3)</f>
        <v>0</v>
      </c>
      <c r="V2975" s="259">
        <f>ROUND(SUMIF('DV-Bewegungsdaten'!B:B,A2975,'DV-Bewegungsdaten'!E:E),5)</f>
        <v>0</v>
      </c>
      <c r="X2975" s="444"/>
      <c r="Y2975" s="444"/>
      <c r="AK2975" s="305"/>
    </row>
    <row r="2976" spans="1:37" ht="15" customHeight="1" x14ac:dyDescent="0.25">
      <c r="A2976" s="103" t="s">
        <v>940</v>
      </c>
      <c r="B2976" s="101" t="s">
        <v>2068</v>
      </c>
      <c r="C2976" s="101" t="s">
        <v>3995</v>
      </c>
      <c r="D2976" s="101" t="s">
        <v>941</v>
      </c>
      <c r="E2976" s="101" t="s">
        <v>2443</v>
      </c>
      <c r="F2976" s="102">
        <v>19.18</v>
      </c>
      <c r="G2976" s="102">
        <v>19.38</v>
      </c>
      <c r="H2976" s="102">
        <v>15.34</v>
      </c>
      <c r="I2976" s="102"/>
      <c r="J2976" s="445"/>
      <c r="K2976" s="258">
        <f>ROUND(SUMIF('VGT-Bewegungsdaten'!B:B,A2976,'VGT-Bewegungsdaten'!D:D),3)</f>
        <v>0</v>
      </c>
      <c r="L2976" s="259">
        <f>ROUND(SUMIF('VGT-Bewegungsdaten'!B:B,$A2976,'VGT-Bewegungsdaten'!E:E),5)</f>
        <v>0</v>
      </c>
      <c r="N2976" s="298" t="s">
        <v>4918</v>
      </c>
      <c r="O2976" s="298" t="s">
        <v>4925</v>
      </c>
      <c r="P2976" s="261">
        <f>ROUND(SUMIF('AV-Bewegungsdaten'!B:B,A2976,'AV-Bewegungsdaten'!D:D),3)</f>
        <v>0</v>
      </c>
      <c r="Q2976" s="259">
        <f>ROUND(SUMIF('AV-Bewegungsdaten'!B:B,$A2976,'AV-Bewegungsdaten'!E:E),5)</f>
        <v>0</v>
      </c>
      <c r="S2976" s="444"/>
      <c r="T2976" s="444"/>
      <c r="U2976" s="261">
        <f>ROUND(SUMIF('DV-Bewegungsdaten'!B:B,A2976,'DV-Bewegungsdaten'!D:D),3)</f>
        <v>0</v>
      </c>
      <c r="V2976" s="259">
        <f>ROUND(SUMIF('DV-Bewegungsdaten'!B:B,A2976,'DV-Bewegungsdaten'!E:E),5)</f>
        <v>0</v>
      </c>
      <c r="X2976" s="444"/>
      <c r="Y2976" s="444"/>
      <c r="AK2976" s="305"/>
    </row>
    <row r="2977" spans="1:37" ht="15" customHeight="1" x14ac:dyDescent="0.25">
      <c r="A2977" s="103" t="s">
        <v>942</v>
      </c>
      <c r="B2977" s="101" t="s">
        <v>2068</v>
      </c>
      <c r="C2977" s="101" t="s">
        <v>3995</v>
      </c>
      <c r="D2977" s="101" t="s">
        <v>943</v>
      </c>
      <c r="E2977" s="101" t="s">
        <v>2446</v>
      </c>
      <c r="F2977" s="102">
        <v>22.18</v>
      </c>
      <c r="G2977" s="102">
        <v>22.38</v>
      </c>
      <c r="H2977" s="102">
        <v>17.739999999999998</v>
      </c>
      <c r="I2977" s="102"/>
      <c r="J2977" s="445"/>
      <c r="K2977" s="258">
        <f>ROUND(SUMIF('VGT-Bewegungsdaten'!B:B,A2977,'VGT-Bewegungsdaten'!D:D),3)</f>
        <v>0</v>
      </c>
      <c r="L2977" s="259">
        <f>ROUND(SUMIF('VGT-Bewegungsdaten'!B:B,$A2977,'VGT-Bewegungsdaten'!E:E),5)</f>
        <v>0</v>
      </c>
      <c r="N2977" s="298" t="s">
        <v>4918</v>
      </c>
      <c r="O2977" s="298" t="s">
        <v>4925</v>
      </c>
      <c r="P2977" s="261">
        <f>ROUND(SUMIF('AV-Bewegungsdaten'!B:B,A2977,'AV-Bewegungsdaten'!D:D),3)</f>
        <v>0</v>
      </c>
      <c r="Q2977" s="259">
        <f>ROUND(SUMIF('AV-Bewegungsdaten'!B:B,$A2977,'AV-Bewegungsdaten'!E:E),5)</f>
        <v>0</v>
      </c>
      <c r="S2977" s="444"/>
      <c r="T2977" s="444"/>
      <c r="U2977" s="261">
        <f>ROUND(SUMIF('DV-Bewegungsdaten'!B:B,A2977,'DV-Bewegungsdaten'!D:D),3)</f>
        <v>0</v>
      </c>
      <c r="V2977" s="259">
        <f>ROUND(SUMIF('DV-Bewegungsdaten'!B:B,A2977,'DV-Bewegungsdaten'!E:E),5)</f>
        <v>0</v>
      </c>
      <c r="X2977" s="444"/>
      <c r="Y2977" s="444"/>
      <c r="AK2977" s="305"/>
    </row>
    <row r="2978" spans="1:37" ht="15" customHeight="1" x14ac:dyDescent="0.25">
      <c r="A2978" s="103" t="s">
        <v>944</v>
      </c>
      <c r="B2978" s="101" t="s">
        <v>2068</v>
      </c>
      <c r="C2978" s="101" t="s">
        <v>3995</v>
      </c>
      <c r="D2978" s="101" t="s">
        <v>945</v>
      </c>
      <c r="E2978" s="101" t="s">
        <v>2443</v>
      </c>
      <c r="F2978" s="102">
        <v>17.18</v>
      </c>
      <c r="G2978" s="102">
        <v>17.38</v>
      </c>
      <c r="H2978" s="102">
        <v>13.74</v>
      </c>
      <c r="I2978" s="102"/>
      <c r="J2978" s="445"/>
      <c r="K2978" s="258">
        <f>ROUND(SUMIF('VGT-Bewegungsdaten'!B:B,A2978,'VGT-Bewegungsdaten'!D:D),3)</f>
        <v>0</v>
      </c>
      <c r="L2978" s="259">
        <f>ROUND(SUMIF('VGT-Bewegungsdaten'!B:B,$A2978,'VGT-Bewegungsdaten'!E:E),5)</f>
        <v>0</v>
      </c>
      <c r="N2978" s="298" t="s">
        <v>4918</v>
      </c>
      <c r="O2978" s="298" t="s">
        <v>4925</v>
      </c>
      <c r="P2978" s="261">
        <f>ROUND(SUMIF('AV-Bewegungsdaten'!B:B,A2978,'AV-Bewegungsdaten'!D:D),3)</f>
        <v>0</v>
      </c>
      <c r="Q2978" s="259">
        <f>ROUND(SUMIF('AV-Bewegungsdaten'!B:B,$A2978,'AV-Bewegungsdaten'!E:E),5)</f>
        <v>0</v>
      </c>
      <c r="S2978" s="444"/>
      <c r="T2978" s="444"/>
      <c r="U2978" s="261">
        <f>ROUND(SUMIF('DV-Bewegungsdaten'!B:B,A2978,'DV-Bewegungsdaten'!D:D),3)</f>
        <v>0</v>
      </c>
      <c r="V2978" s="259">
        <f>ROUND(SUMIF('DV-Bewegungsdaten'!B:B,A2978,'DV-Bewegungsdaten'!E:E),5)</f>
        <v>0</v>
      </c>
      <c r="X2978" s="444"/>
      <c r="Y2978" s="444"/>
      <c r="AK2978" s="305"/>
    </row>
    <row r="2979" spans="1:37" ht="15" customHeight="1" x14ac:dyDescent="0.25">
      <c r="A2979" s="103" t="s">
        <v>946</v>
      </c>
      <c r="B2979" s="101" t="s">
        <v>2068</v>
      </c>
      <c r="C2979" s="101" t="s">
        <v>3995</v>
      </c>
      <c r="D2979" s="101" t="s">
        <v>947</v>
      </c>
      <c r="E2979" s="101" t="s">
        <v>2446</v>
      </c>
      <c r="F2979" s="102">
        <v>20.18</v>
      </c>
      <c r="G2979" s="102">
        <v>20.38</v>
      </c>
      <c r="H2979" s="102">
        <v>16.14</v>
      </c>
      <c r="I2979" s="102"/>
      <c r="J2979" s="445"/>
      <c r="K2979" s="258">
        <f>ROUND(SUMIF('VGT-Bewegungsdaten'!B:B,A2979,'VGT-Bewegungsdaten'!D:D),3)</f>
        <v>0</v>
      </c>
      <c r="L2979" s="259">
        <f>ROUND(SUMIF('VGT-Bewegungsdaten'!B:B,$A2979,'VGT-Bewegungsdaten'!E:E),5)</f>
        <v>0</v>
      </c>
      <c r="N2979" s="298" t="s">
        <v>4918</v>
      </c>
      <c r="O2979" s="298" t="s">
        <v>4925</v>
      </c>
      <c r="P2979" s="261">
        <f>ROUND(SUMIF('AV-Bewegungsdaten'!B:B,A2979,'AV-Bewegungsdaten'!D:D),3)</f>
        <v>0</v>
      </c>
      <c r="Q2979" s="259">
        <f>ROUND(SUMIF('AV-Bewegungsdaten'!B:B,$A2979,'AV-Bewegungsdaten'!E:E),5)</f>
        <v>0</v>
      </c>
      <c r="S2979" s="444"/>
      <c r="T2979" s="444"/>
      <c r="U2979" s="261">
        <f>ROUND(SUMIF('DV-Bewegungsdaten'!B:B,A2979,'DV-Bewegungsdaten'!D:D),3)</f>
        <v>0</v>
      </c>
      <c r="V2979" s="259">
        <f>ROUND(SUMIF('DV-Bewegungsdaten'!B:B,A2979,'DV-Bewegungsdaten'!E:E),5)</f>
        <v>0</v>
      </c>
      <c r="X2979" s="444"/>
      <c r="Y2979" s="444"/>
      <c r="AK2979" s="305"/>
    </row>
    <row r="2980" spans="1:37" ht="15" customHeight="1" x14ac:dyDescent="0.25">
      <c r="A2980" s="103" t="s">
        <v>948</v>
      </c>
      <c r="B2980" s="101" t="s">
        <v>2068</v>
      </c>
      <c r="C2980" s="101" t="s">
        <v>3995</v>
      </c>
      <c r="D2980" s="101" t="s">
        <v>949</v>
      </c>
      <c r="E2980" s="101" t="s">
        <v>2443</v>
      </c>
      <c r="F2980" s="102">
        <v>18.18</v>
      </c>
      <c r="G2980" s="102">
        <v>18.38</v>
      </c>
      <c r="H2980" s="102">
        <v>14.54</v>
      </c>
      <c r="I2980" s="102"/>
      <c r="J2980" s="445"/>
      <c r="K2980" s="258">
        <f>ROUND(SUMIF('VGT-Bewegungsdaten'!B:B,A2980,'VGT-Bewegungsdaten'!D:D),3)</f>
        <v>0</v>
      </c>
      <c r="L2980" s="259">
        <f>ROUND(SUMIF('VGT-Bewegungsdaten'!B:B,$A2980,'VGT-Bewegungsdaten'!E:E),5)</f>
        <v>0</v>
      </c>
      <c r="N2980" s="298" t="s">
        <v>4918</v>
      </c>
      <c r="O2980" s="298" t="s">
        <v>4925</v>
      </c>
      <c r="P2980" s="261">
        <f>ROUND(SUMIF('AV-Bewegungsdaten'!B:B,A2980,'AV-Bewegungsdaten'!D:D),3)</f>
        <v>0</v>
      </c>
      <c r="Q2980" s="259">
        <f>ROUND(SUMIF('AV-Bewegungsdaten'!B:B,$A2980,'AV-Bewegungsdaten'!E:E),5)</f>
        <v>0</v>
      </c>
      <c r="S2980" s="444"/>
      <c r="T2980" s="444"/>
      <c r="U2980" s="261">
        <f>ROUND(SUMIF('DV-Bewegungsdaten'!B:B,A2980,'DV-Bewegungsdaten'!D:D),3)</f>
        <v>0</v>
      </c>
      <c r="V2980" s="259">
        <f>ROUND(SUMIF('DV-Bewegungsdaten'!B:B,A2980,'DV-Bewegungsdaten'!E:E),5)</f>
        <v>0</v>
      </c>
      <c r="X2980" s="444"/>
      <c r="Y2980" s="444"/>
      <c r="AK2980" s="305"/>
    </row>
    <row r="2981" spans="1:37" ht="15" customHeight="1" x14ac:dyDescent="0.25">
      <c r="A2981" s="103" t="s">
        <v>950</v>
      </c>
      <c r="B2981" s="101" t="s">
        <v>2068</v>
      </c>
      <c r="C2981" s="101" t="s">
        <v>3995</v>
      </c>
      <c r="D2981" s="101" t="s">
        <v>951</v>
      </c>
      <c r="E2981" s="101" t="s">
        <v>2446</v>
      </c>
      <c r="F2981" s="102">
        <v>21.18</v>
      </c>
      <c r="G2981" s="102">
        <v>21.38</v>
      </c>
      <c r="H2981" s="102">
        <v>16.940000000000001</v>
      </c>
      <c r="I2981" s="102"/>
      <c r="J2981" s="445"/>
      <c r="K2981" s="258">
        <f>ROUND(SUMIF('VGT-Bewegungsdaten'!B:B,A2981,'VGT-Bewegungsdaten'!D:D),3)</f>
        <v>0</v>
      </c>
      <c r="L2981" s="259">
        <f>ROUND(SUMIF('VGT-Bewegungsdaten'!B:B,$A2981,'VGT-Bewegungsdaten'!E:E),5)</f>
        <v>0</v>
      </c>
      <c r="N2981" s="298" t="s">
        <v>4918</v>
      </c>
      <c r="O2981" s="298" t="s">
        <v>4925</v>
      </c>
      <c r="P2981" s="261">
        <f>ROUND(SUMIF('AV-Bewegungsdaten'!B:B,A2981,'AV-Bewegungsdaten'!D:D),3)</f>
        <v>0</v>
      </c>
      <c r="Q2981" s="259">
        <f>ROUND(SUMIF('AV-Bewegungsdaten'!B:B,$A2981,'AV-Bewegungsdaten'!E:E),5)</f>
        <v>0</v>
      </c>
      <c r="S2981" s="444"/>
      <c r="T2981" s="444"/>
      <c r="U2981" s="261">
        <f>ROUND(SUMIF('DV-Bewegungsdaten'!B:B,A2981,'DV-Bewegungsdaten'!D:D),3)</f>
        <v>0</v>
      </c>
      <c r="V2981" s="259">
        <f>ROUND(SUMIF('DV-Bewegungsdaten'!B:B,A2981,'DV-Bewegungsdaten'!E:E),5)</f>
        <v>0</v>
      </c>
      <c r="X2981" s="444"/>
      <c r="Y2981" s="444"/>
      <c r="AK2981" s="305"/>
    </row>
    <row r="2982" spans="1:37" ht="15" customHeight="1" x14ac:dyDescent="0.25">
      <c r="A2982" s="103" t="s">
        <v>952</v>
      </c>
      <c r="B2982" s="101" t="s">
        <v>2068</v>
      </c>
      <c r="C2982" s="101" t="s">
        <v>3995</v>
      </c>
      <c r="D2982" s="101" t="s">
        <v>953</v>
      </c>
      <c r="E2982" s="101" t="s">
        <v>2443</v>
      </c>
      <c r="F2982" s="102">
        <v>19.18</v>
      </c>
      <c r="G2982" s="102">
        <v>19.38</v>
      </c>
      <c r="H2982" s="102">
        <v>15.34</v>
      </c>
      <c r="I2982" s="102"/>
      <c r="J2982" s="445"/>
      <c r="K2982" s="258">
        <f>ROUND(SUMIF('VGT-Bewegungsdaten'!B:B,A2982,'VGT-Bewegungsdaten'!D:D),3)</f>
        <v>0</v>
      </c>
      <c r="L2982" s="259">
        <f>ROUND(SUMIF('VGT-Bewegungsdaten'!B:B,$A2982,'VGT-Bewegungsdaten'!E:E),5)</f>
        <v>0</v>
      </c>
      <c r="N2982" s="298" t="s">
        <v>4918</v>
      </c>
      <c r="O2982" s="298" t="s">
        <v>4925</v>
      </c>
      <c r="P2982" s="261">
        <f>ROUND(SUMIF('AV-Bewegungsdaten'!B:B,A2982,'AV-Bewegungsdaten'!D:D),3)</f>
        <v>0</v>
      </c>
      <c r="Q2982" s="259">
        <f>ROUND(SUMIF('AV-Bewegungsdaten'!B:B,$A2982,'AV-Bewegungsdaten'!E:E),5)</f>
        <v>0</v>
      </c>
      <c r="S2982" s="444"/>
      <c r="T2982" s="444"/>
      <c r="U2982" s="261">
        <f>ROUND(SUMIF('DV-Bewegungsdaten'!B:B,A2982,'DV-Bewegungsdaten'!D:D),3)</f>
        <v>0</v>
      </c>
      <c r="V2982" s="259">
        <f>ROUND(SUMIF('DV-Bewegungsdaten'!B:B,A2982,'DV-Bewegungsdaten'!E:E),5)</f>
        <v>0</v>
      </c>
      <c r="X2982" s="444"/>
      <c r="Y2982" s="444"/>
      <c r="AK2982" s="305"/>
    </row>
    <row r="2983" spans="1:37" ht="15" customHeight="1" x14ac:dyDescent="0.25">
      <c r="A2983" s="103" t="s">
        <v>954</v>
      </c>
      <c r="B2983" s="101" t="s">
        <v>2068</v>
      </c>
      <c r="C2983" s="101" t="s">
        <v>3995</v>
      </c>
      <c r="D2983" s="101" t="s">
        <v>955</v>
      </c>
      <c r="E2983" s="101" t="s">
        <v>2446</v>
      </c>
      <c r="F2983" s="102">
        <v>22.18</v>
      </c>
      <c r="G2983" s="102">
        <v>22.38</v>
      </c>
      <c r="H2983" s="102">
        <v>17.739999999999998</v>
      </c>
      <c r="I2983" s="102"/>
      <c r="J2983" s="445"/>
      <c r="K2983" s="258">
        <f>ROUND(SUMIF('VGT-Bewegungsdaten'!B:B,A2983,'VGT-Bewegungsdaten'!D:D),3)</f>
        <v>0</v>
      </c>
      <c r="L2983" s="259">
        <f>ROUND(SUMIF('VGT-Bewegungsdaten'!B:B,$A2983,'VGT-Bewegungsdaten'!E:E),5)</f>
        <v>0</v>
      </c>
      <c r="N2983" s="298" t="s">
        <v>4918</v>
      </c>
      <c r="O2983" s="298" t="s">
        <v>4925</v>
      </c>
      <c r="P2983" s="261">
        <f>ROUND(SUMIF('AV-Bewegungsdaten'!B:B,A2983,'AV-Bewegungsdaten'!D:D),3)</f>
        <v>0</v>
      </c>
      <c r="Q2983" s="259">
        <f>ROUND(SUMIF('AV-Bewegungsdaten'!B:B,$A2983,'AV-Bewegungsdaten'!E:E),5)</f>
        <v>0</v>
      </c>
      <c r="S2983" s="444"/>
      <c r="T2983" s="444"/>
      <c r="U2983" s="261">
        <f>ROUND(SUMIF('DV-Bewegungsdaten'!B:B,A2983,'DV-Bewegungsdaten'!D:D),3)</f>
        <v>0</v>
      </c>
      <c r="V2983" s="259">
        <f>ROUND(SUMIF('DV-Bewegungsdaten'!B:B,A2983,'DV-Bewegungsdaten'!E:E),5)</f>
        <v>0</v>
      </c>
      <c r="X2983" s="444"/>
      <c r="Y2983" s="444"/>
      <c r="AK2983" s="305"/>
    </row>
    <row r="2984" spans="1:37" ht="15" customHeight="1" x14ac:dyDescent="0.25">
      <c r="A2984" s="103" t="s">
        <v>956</v>
      </c>
      <c r="B2984" s="101" t="s">
        <v>2068</v>
      </c>
      <c r="C2984" s="101" t="s">
        <v>3995</v>
      </c>
      <c r="D2984" s="101" t="s">
        <v>957</v>
      </c>
      <c r="E2984" s="101" t="s">
        <v>2443</v>
      </c>
      <c r="F2984" s="102">
        <v>20.18</v>
      </c>
      <c r="G2984" s="102">
        <v>20.38</v>
      </c>
      <c r="H2984" s="102">
        <v>16.14</v>
      </c>
      <c r="I2984" s="102"/>
      <c r="J2984" s="445"/>
      <c r="K2984" s="258">
        <f>ROUND(SUMIF('VGT-Bewegungsdaten'!B:B,A2984,'VGT-Bewegungsdaten'!D:D),3)</f>
        <v>0</v>
      </c>
      <c r="L2984" s="259">
        <f>ROUND(SUMIF('VGT-Bewegungsdaten'!B:B,$A2984,'VGT-Bewegungsdaten'!E:E),5)</f>
        <v>0</v>
      </c>
      <c r="N2984" s="298" t="s">
        <v>4918</v>
      </c>
      <c r="O2984" s="298" t="s">
        <v>4925</v>
      </c>
      <c r="P2984" s="261">
        <f>ROUND(SUMIF('AV-Bewegungsdaten'!B:B,A2984,'AV-Bewegungsdaten'!D:D),3)</f>
        <v>0</v>
      </c>
      <c r="Q2984" s="259">
        <f>ROUND(SUMIF('AV-Bewegungsdaten'!B:B,$A2984,'AV-Bewegungsdaten'!E:E),5)</f>
        <v>0</v>
      </c>
      <c r="S2984" s="444"/>
      <c r="T2984" s="444"/>
      <c r="U2984" s="261">
        <f>ROUND(SUMIF('DV-Bewegungsdaten'!B:B,A2984,'DV-Bewegungsdaten'!D:D),3)</f>
        <v>0</v>
      </c>
      <c r="V2984" s="259">
        <f>ROUND(SUMIF('DV-Bewegungsdaten'!B:B,A2984,'DV-Bewegungsdaten'!E:E),5)</f>
        <v>0</v>
      </c>
      <c r="X2984" s="444"/>
      <c r="Y2984" s="444"/>
      <c r="AK2984" s="305"/>
    </row>
    <row r="2985" spans="1:37" ht="15" customHeight="1" x14ac:dyDescent="0.25">
      <c r="A2985" s="103" t="s">
        <v>958</v>
      </c>
      <c r="B2985" s="101" t="s">
        <v>2068</v>
      </c>
      <c r="C2985" s="101" t="s">
        <v>3995</v>
      </c>
      <c r="D2985" s="101" t="s">
        <v>959</v>
      </c>
      <c r="E2985" s="101" t="s">
        <v>2446</v>
      </c>
      <c r="F2985" s="102">
        <v>23.18</v>
      </c>
      <c r="G2985" s="102">
        <v>23.38</v>
      </c>
      <c r="H2985" s="102">
        <v>18.54</v>
      </c>
      <c r="I2985" s="102"/>
      <c r="J2985" s="445"/>
      <c r="K2985" s="258">
        <f>ROUND(SUMIF('VGT-Bewegungsdaten'!B:B,A2985,'VGT-Bewegungsdaten'!D:D),3)</f>
        <v>0</v>
      </c>
      <c r="L2985" s="259">
        <f>ROUND(SUMIF('VGT-Bewegungsdaten'!B:B,$A2985,'VGT-Bewegungsdaten'!E:E),5)</f>
        <v>0</v>
      </c>
      <c r="N2985" s="298" t="s">
        <v>4918</v>
      </c>
      <c r="O2985" s="298" t="s">
        <v>4925</v>
      </c>
      <c r="P2985" s="261">
        <f>ROUND(SUMIF('AV-Bewegungsdaten'!B:B,A2985,'AV-Bewegungsdaten'!D:D),3)</f>
        <v>0</v>
      </c>
      <c r="Q2985" s="259">
        <f>ROUND(SUMIF('AV-Bewegungsdaten'!B:B,$A2985,'AV-Bewegungsdaten'!E:E),5)</f>
        <v>0</v>
      </c>
      <c r="S2985" s="444"/>
      <c r="T2985" s="444"/>
      <c r="U2985" s="261">
        <f>ROUND(SUMIF('DV-Bewegungsdaten'!B:B,A2985,'DV-Bewegungsdaten'!D:D),3)</f>
        <v>0</v>
      </c>
      <c r="V2985" s="259">
        <f>ROUND(SUMIF('DV-Bewegungsdaten'!B:B,A2985,'DV-Bewegungsdaten'!E:E),5)</f>
        <v>0</v>
      </c>
      <c r="X2985" s="444"/>
      <c r="Y2985" s="444"/>
      <c r="AK2985" s="305"/>
    </row>
    <row r="2986" spans="1:37" ht="15" customHeight="1" x14ac:dyDescent="0.25">
      <c r="A2986" s="103" t="s">
        <v>960</v>
      </c>
      <c r="B2986" s="101" t="s">
        <v>2068</v>
      </c>
      <c r="C2986" s="101" t="s">
        <v>3995</v>
      </c>
      <c r="D2986" s="101" t="s">
        <v>1277</v>
      </c>
      <c r="E2986" s="101" t="s">
        <v>2443</v>
      </c>
      <c r="F2986" s="102">
        <v>11.18</v>
      </c>
      <c r="G2986" s="102">
        <v>11.379999999999999</v>
      </c>
      <c r="H2986" s="102">
        <v>8.94</v>
      </c>
      <c r="I2986" s="102"/>
      <c r="J2986" s="445"/>
      <c r="K2986" s="258">
        <f>ROUND(SUMIF('VGT-Bewegungsdaten'!B:B,A2986,'VGT-Bewegungsdaten'!D:D),3)</f>
        <v>0</v>
      </c>
      <c r="L2986" s="259">
        <f>ROUND(SUMIF('VGT-Bewegungsdaten'!B:B,$A2986,'VGT-Bewegungsdaten'!E:E),5)</f>
        <v>0</v>
      </c>
      <c r="N2986" s="298" t="s">
        <v>4918</v>
      </c>
      <c r="O2986" s="298" t="s">
        <v>4925</v>
      </c>
      <c r="P2986" s="261">
        <f>ROUND(SUMIF('AV-Bewegungsdaten'!B:B,A2986,'AV-Bewegungsdaten'!D:D),3)</f>
        <v>0</v>
      </c>
      <c r="Q2986" s="259">
        <f>ROUND(SUMIF('AV-Bewegungsdaten'!B:B,$A2986,'AV-Bewegungsdaten'!E:E),5)</f>
        <v>0</v>
      </c>
      <c r="S2986" s="444"/>
      <c r="T2986" s="444"/>
      <c r="U2986" s="261">
        <f>ROUND(SUMIF('DV-Bewegungsdaten'!B:B,A2986,'DV-Bewegungsdaten'!D:D),3)</f>
        <v>0</v>
      </c>
      <c r="V2986" s="259">
        <f>ROUND(SUMIF('DV-Bewegungsdaten'!B:B,A2986,'DV-Bewegungsdaten'!E:E),5)</f>
        <v>0</v>
      </c>
      <c r="X2986" s="444"/>
      <c r="Y2986" s="444"/>
      <c r="AK2986" s="305"/>
    </row>
    <row r="2987" spans="1:37" ht="15" customHeight="1" x14ac:dyDescent="0.25">
      <c r="A2987" s="103" t="s">
        <v>1278</v>
      </c>
      <c r="B2987" s="101" t="s">
        <v>2068</v>
      </c>
      <c r="C2987" s="101" t="s">
        <v>3995</v>
      </c>
      <c r="D2987" s="101" t="s">
        <v>1279</v>
      </c>
      <c r="E2987" s="101" t="s">
        <v>2446</v>
      </c>
      <c r="F2987" s="102">
        <v>14.18</v>
      </c>
      <c r="G2987" s="102">
        <v>14.379999999999999</v>
      </c>
      <c r="H2987" s="102">
        <v>11.34</v>
      </c>
      <c r="I2987" s="102"/>
      <c r="J2987" s="445"/>
      <c r="K2987" s="258">
        <f>ROUND(SUMIF('VGT-Bewegungsdaten'!B:B,A2987,'VGT-Bewegungsdaten'!D:D),3)</f>
        <v>0</v>
      </c>
      <c r="L2987" s="259">
        <f>ROUND(SUMIF('VGT-Bewegungsdaten'!B:B,$A2987,'VGT-Bewegungsdaten'!E:E),5)</f>
        <v>0</v>
      </c>
      <c r="N2987" s="298" t="s">
        <v>4918</v>
      </c>
      <c r="O2987" s="298" t="s">
        <v>4925</v>
      </c>
      <c r="P2987" s="261">
        <f>ROUND(SUMIF('AV-Bewegungsdaten'!B:B,A2987,'AV-Bewegungsdaten'!D:D),3)</f>
        <v>0</v>
      </c>
      <c r="Q2987" s="259">
        <f>ROUND(SUMIF('AV-Bewegungsdaten'!B:B,$A2987,'AV-Bewegungsdaten'!E:E),5)</f>
        <v>0</v>
      </c>
      <c r="S2987" s="444"/>
      <c r="T2987" s="444"/>
      <c r="U2987" s="261">
        <f>ROUND(SUMIF('DV-Bewegungsdaten'!B:B,A2987,'DV-Bewegungsdaten'!D:D),3)</f>
        <v>0</v>
      </c>
      <c r="V2987" s="259">
        <f>ROUND(SUMIF('DV-Bewegungsdaten'!B:B,A2987,'DV-Bewegungsdaten'!E:E),5)</f>
        <v>0</v>
      </c>
      <c r="X2987" s="444"/>
      <c r="Y2987" s="444"/>
      <c r="AK2987" s="305"/>
    </row>
    <row r="2988" spans="1:37" ht="15" customHeight="1" x14ac:dyDescent="0.25">
      <c r="A2988" s="103" t="s">
        <v>1280</v>
      </c>
      <c r="B2988" s="101" t="s">
        <v>2068</v>
      </c>
      <c r="C2988" s="101" t="s">
        <v>3995</v>
      </c>
      <c r="D2988" s="101" t="s">
        <v>1277</v>
      </c>
      <c r="E2988" s="101" t="s">
        <v>2443</v>
      </c>
      <c r="F2988" s="102">
        <v>12.18</v>
      </c>
      <c r="G2988" s="102">
        <v>12.379999999999999</v>
      </c>
      <c r="H2988" s="102">
        <v>9.74</v>
      </c>
      <c r="I2988" s="102"/>
      <c r="J2988" s="445"/>
      <c r="K2988" s="258">
        <f>ROUND(SUMIF('VGT-Bewegungsdaten'!B:B,A2988,'VGT-Bewegungsdaten'!D:D),3)</f>
        <v>0</v>
      </c>
      <c r="L2988" s="259">
        <f>ROUND(SUMIF('VGT-Bewegungsdaten'!B:B,$A2988,'VGT-Bewegungsdaten'!E:E),5)</f>
        <v>0</v>
      </c>
      <c r="N2988" s="298" t="s">
        <v>4918</v>
      </c>
      <c r="O2988" s="298" t="s">
        <v>4925</v>
      </c>
      <c r="P2988" s="261">
        <f>ROUND(SUMIF('AV-Bewegungsdaten'!B:B,A2988,'AV-Bewegungsdaten'!D:D),3)</f>
        <v>0</v>
      </c>
      <c r="Q2988" s="259">
        <f>ROUND(SUMIF('AV-Bewegungsdaten'!B:B,$A2988,'AV-Bewegungsdaten'!E:E),5)</f>
        <v>0</v>
      </c>
      <c r="S2988" s="444"/>
      <c r="T2988" s="444"/>
      <c r="U2988" s="261">
        <f>ROUND(SUMIF('DV-Bewegungsdaten'!B:B,A2988,'DV-Bewegungsdaten'!D:D),3)</f>
        <v>0</v>
      </c>
      <c r="V2988" s="259">
        <f>ROUND(SUMIF('DV-Bewegungsdaten'!B:B,A2988,'DV-Bewegungsdaten'!E:E),5)</f>
        <v>0</v>
      </c>
      <c r="X2988" s="444"/>
      <c r="Y2988" s="444"/>
      <c r="AK2988" s="305"/>
    </row>
    <row r="2989" spans="1:37" ht="15" customHeight="1" x14ac:dyDescent="0.25">
      <c r="A2989" s="103" t="s">
        <v>1281</v>
      </c>
      <c r="B2989" s="101" t="s">
        <v>2068</v>
      </c>
      <c r="C2989" s="101" t="s">
        <v>3995</v>
      </c>
      <c r="D2989" s="101" t="s">
        <v>1279</v>
      </c>
      <c r="E2989" s="101" t="s">
        <v>2446</v>
      </c>
      <c r="F2989" s="102">
        <v>15.18</v>
      </c>
      <c r="G2989" s="102">
        <v>15.379999999999999</v>
      </c>
      <c r="H2989" s="102">
        <v>12.14</v>
      </c>
      <c r="I2989" s="102"/>
      <c r="J2989" s="445"/>
      <c r="K2989" s="258">
        <f>ROUND(SUMIF('VGT-Bewegungsdaten'!B:B,A2989,'VGT-Bewegungsdaten'!D:D),3)</f>
        <v>0</v>
      </c>
      <c r="L2989" s="259">
        <f>ROUND(SUMIF('VGT-Bewegungsdaten'!B:B,$A2989,'VGT-Bewegungsdaten'!E:E),5)</f>
        <v>0</v>
      </c>
      <c r="N2989" s="298" t="s">
        <v>4918</v>
      </c>
      <c r="O2989" s="298" t="s">
        <v>4925</v>
      </c>
      <c r="P2989" s="261">
        <f>ROUND(SUMIF('AV-Bewegungsdaten'!B:B,A2989,'AV-Bewegungsdaten'!D:D),3)</f>
        <v>0</v>
      </c>
      <c r="Q2989" s="259">
        <f>ROUND(SUMIF('AV-Bewegungsdaten'!B:B,$A2989,'AV-Bewegungsdaten'!E:E),5)</f>
        <v>0</v>
      </c>
      <c r="S2989" s="444"/>
      <c r="T2989" s="444"/>
      <c r="U2989" s="261">
        <f>ROUND(SUMIF('DV-Bewegungsdaten'!B:B,A2989,'DV-Bewegungsdaten'!D:D),3)</f>
        <v>0</v>
      </c>
      <c r="V2989" s="259">
        <f>ROUND(SUMIF('DV-Bewegungsdaten'!B:B,A2989,'DV-Bewegungsdaten'!E:E),5)</f>
        <v>0</v>
      </c>
      <c r="X2989" s="444"/>
      <c r="Y2989" s="444"/>
      <c r="AK2989" s="305"/>
    </row>
    <row r="2990" spans="1:37" ht="15" customHeight="1" x14ac:dyDescent="0.25">
      <c r="A2990" s="103" t="s">
        <v>1282</v>
      </c>
      <c r="B2990" s="101" t="s">
        <v>2068</v>
      </c>
      <c r="C2990" s="101" t="s">
        <v>3995</v>
      </c>
      <c r="D2990" s="101" t="s">
        <v>1283</v>
      </c>
      <c r="E2990" s="101" t="s">
        <v>2443</v>
      </c>
      <c r="F2990" s="102">
        <v>17.18</v>
      </c>
      <c r="G2990" s="102">
        <v>17.38</v>
      </c>
      <c r="H2990" s="102">
        <v>13.74</v>
      </c>
      <c r="I2990" s="102"/>
      <c r="J2990" s="445"/>
      <c r="K2990" s="258">
        <f>ROUND(SUMIF('VGT-Bewegungsdaten'!B:B,A2990,'VGT-Bewegungsdaten'!D:D),3)</f>
        <v>0</v>
      </c>
      <c r="L2990" s="259">
        <f>ROUND(SUMIF('VGT-Bewegungsdaten'!B:B,$A2990,'VGT-Bewegungsdaten'!E:E),5)</f>
        <v>0</v>
      </c>
      <c r="N2990" s="298" t="s">
        <v>4918</v>
      </c>
      <c r="O2990" s="298" t="s">
        <v>4925</v>
      </c>
      <c r="P2990" s="261">
        <f>ROUND(SUMIF('AV-Bewegungsdaten'!B:B,A2990,'AV-Bewegungsdaten'!D:D),3)</f>
        <v>0</v>
      </c>
      <c r="Q2990" s="259">
        <f>ROUND(SUMIF('AV-Bewegungsdaten'!B:B,$A2990,'AV-Bewegungsdaten'!E:E),5)</f>
        <v>0</v>
      </c>
      <c r="S2990" s="444"/>
      <c r="T2990" s="444"/>
      <c r="U2990" s="261">
        <f>ROUND(SUMIF('DV-Bewegungsdaten'!B:B,A2990,'DV-Bewegungsdaten'!D:D),3)</f>
        <v>0</v>
      </c>
      <c r="V2990" s="259">
        <f>ROUND(SUMIF('DV-Bewegungsdaten'!B:B,A2990,'DV-Bewegungsdaten'!E:E),5)</f>
        <v>0</v>
      </c>
      <c r="X2990" s="444"/>
      <c r="Y2990" s="444"/>
      <c r="AK2990" s="305"/>
    </row>
    <row r="2991" spans="1:37" ht="15" customHeight="1" x14ac:dyDescent="0.25">
      <c r="A2991" s="103" t="s">
        <v>1284</v>
      </c>
      <c r="B2991" s="101" t="s">
        <v>2068</v>
      </c>
      <c r="C2991" s="101" t="s">
        <v>3995</v>
      </c>
      <c r="D2991" s="101" t="s">
        <v>1285</v>
      </c>
      <c r="E2991" s="101" t="s">
        <v>2446</v>
      </c>
      <c r="F2991" s="102">
        <v>20.18</v>
      </c>
      <c r="G2991" s="102">
        <v>20.38</v>
      </c>
      <c r="H2991" s="102">
        <v>16.14</v>
      </c>
      <c r="I2991" s="102"/>
      <c r="J2991" s="445"/>
      <c r="K2991" s="258">
        <f>ROUND(SUMIF('VGT-Bewegungsdaten'!B:B,A2991,'VGT-Bewegungsdaten'!D:D),3)</f>
        <v>0</v>
      </c>
      <c r="L2991" s="259">
        <f>ROUND(SUMIF('VGT-Bewegungsdaten'!B:B,$A2991,'VGT-Bewegungsdaten'!E:E),5)</f>
        <v>0</v>
      </c>
      <c r="N2991" s="298" t="s">
        <v>4918</v>
      </c>
      <c r="O2991" s="298" t="s">
        <v>4925</v>
      </c>
      <c r="P2991" s="261">
        <f>ROUND(SUMIF('AV-Bewegungsdaten'!B:B,A2991,'AV-Bewegungsdaten'!D:D),3)</f>
        <v>0</v>
      </c>
      <c r="Q2991" s="259">
        <f>ROUND(SUMIF('AV-Bewegungsdaten'!B:B,$A2991,'AV-Bewegungsdaten'!E:E),5)</f>
        <v>0</v>
      </c>
      <c r="S2991" s="444"/>
      <c r="T2991" s="444"/>
      <c r="U2991" s="261">
        <f>ROUND(SUMIF('DV-Bewegungsdaten'!B:B,A2991,'DV-Bewegungsdaten'!D:D),3)</f>
        <v>0</v>
      </c>
      <c r="V2991" s="259">
        <f>ROUND(SUMIF('DV-Bewegungsdaten'!B:B,A2991,'DV-Bewegungsdaten'!E:E),5)</f>
        <v>0</v>
      </c>
      <c r="X2991" s="444"/>
      <c r="Y2991" s="444"/>
      <c r="AK2991" s="305"/>
    </row>
    <row r="2992" spans="1:37" ht="15" customHeight="1" x14ac:dyDescent="0.25">
      <c r="A2992" s="103" t="s">
        <v>1286</v>
      </c>
      <c r="B2992" s="101" t="s">
        <v>2068</v>
      </c>
      <c r="C2992" s="101" t="s">
        <v>3995</v>
      </c>
      <c r="D2992" s="101" t="s">
        <v>1287</v>
      </c>
      <c r="E2992" s="101" t="s">
        <v>2443</v>
      </c>
      <c r="F2992" s="102">
        <v>18.18</v>
      </c>
      <c r="G2992" s="102">
        <v>18.38</v>
      </c>
      <c r="H2992" s="102">
        <v>14.54</v>
      </c>
      <c r="I2992" s="102"/>
      <c r="J2992" s="445"/>
      <c r="K2992" s="258">
        <f>ROUND(SUMIF('VGT-Bewegungsdaten'!B:B,A2992,'VGT-Bewegungsdaten'!D:D),3)</f>
        <v>0</v>
      </c>
      <c r="L2992" s="259">
        <f>ROUND(SUMIF('VGT-Bewegungsdaten'!B:B,$A2992,'VGT-Bewegungsdaten'!E:E),5)</f>
        <v>0</v>
      </c>
      <c r="N2992" s="298" t="s">
        <v>4918</v>
      </c>
      <c r="O2992" s="298" t="s">
        <v>4925</v>
      </c>
      <c r="P2992" s="261">
        <f>ROUND(SUMIF('AV-Bewegungsdaten'!B:B,A2992,'AV-Bewegungsdaten'!D:D),3)</f>
        <v>0</v>
      </c>
      <c r="Q2992" s="259">
        <f>ROUND(SUMIF('AV-Bewegungsdaten'!B:B,$A2992,'AV-Bewegungsdaten'!E:E),5)</f>
        <v>0</v>
      </c>
      <c r="S2992" s="444"/>
      <c r="T2992" s="444"/>
      <c r="U2992" s="261">
        <f>ROUND(SUMIF('DV-Bewegungsdaten'!B:B,A2992,'DV-Bewegungsdaten'!D:D),3)</f>
        <v>0</v>
      </c>
      <c r="V2992" s="259">
        <f>ROUND(SUMIF('DV-Bewegungsdaten'!B:B,A2992,'DV-Bewegungsdaten'!E:E),5)</f>
        <v>0</v>
      </c>
      <c r="X2992" s="444"/>
      <c r="Y2992" s="444"/>
      <c r="AK2992" s="305"/>
    </row>
    <row r="2993" spans="1:37" ht="15" customHeight="1" x14ac:dyDescent="0.25">
      <c r="A2993" s="103" t="s">
        <v>1288</v>
      </c>
      <c r="B2993" s="101" t="s">
        <v>2068</v>
      </c>
      <c r="C2993" s="101" t="s">
        <v>3995</v>
      </c>
      <c r="D2993" s="101" t="s">
        <v>1289</v>
      </c>
      <c r="E2993" s="101" t="s">
        <v>2446</v>
      </c>
      <c r="F2993" s="102">
        <v>21.18</v>
      </c>
      <c r="G2993" s="102">
        <v>21.38</v>
      </c>
      <c r="H2993" s="102">
        <v>16.940000000000001</v>
      </c>
      <c r="I2993" s="102"/>
      <c r="J2993" s="445"/>
      <c r="K2993" s="258">
        <f>ROUND(SUMIF('VGT-Bewegungsdaten'!B:B,A2993,'VGT-Bewegungsdaten'!D:D),3)</f>
        <v>0</v>
      </c>
      <c r="L2993" s="259">
        <f>ROUND(SUMIF('VGT-Bewegungsdaten'!B:B,$A2993,'VGT-Bewegungsdaten'!E:E),5)</f>
        <v>0</v>
      </c>
      <c r="N2993" s="298" t="s">
        <v>4918</v>
      </c>
      <c r="O2993" s="298" t="s">
        <v>4925</v>
      </c>
      <c r="P2993" s="261">
        <f>ROUND(SUMIF('AV-Bewegungsdaten'!B:B,A2993,'AV-Bewegungsdaten'!D:D),3)</f>
        <v>0</v>
      </c>
      <c r="Q2993" s="259">
        <f>ROUND(SUMIF('AV-Bewegungsdaten'!B:B,$A2993,'AV-Bewegungsdaten'!E:E),5)</f>
        <v>0</v>
      </c>
      <c r="S2993" s="444"/>
      <c r="T2993" s="444"/>
      <c r="U2993" s="261">
        <f>ROUND(SUMIF('DV-Bewegungsdaten'!B:B,A2993,'DV-Bewegungsdaten'!D:D),3)</f>
        <v>0</v>
      </c>
      <c r="V2993" s="259">
        <f>ROUND(SUMIF('DV-Bewegungsdaten'!B:B,A2993,'DV-Bewegungsdaten'!E:E),5)</f>
        <v>0</v>
      </c>
      <c r="X2993" s="444"/>
      <c r="Y2993" s="444"/>
      <c r="AK2993" s="305"/>
    </row>
    <row r="2994" spans="1:37" ht="15" customHeight="1" x14ac:dyDescent="0.25">
      <c r="A2994" s="103" t="s">
        <v>1290</v>
      </c>
      <c r="B2994" s="101" t="s">
        <v>2068</v>
      </c>
      <c r="C2994" s="101" t="s">
        <v>3995</v>
      </c>
      <c r="D2994" s="101" t="s">
        <v>1291</v>
      </c>
      <c r="E2994" s="101" t="s">
        <v>2443</v>
      </c>
      <c r="F2994" s="102">
        <v>18.18</v>
      </c>
      <c r="G2994" s="102">
        <v>18.38</v>
      </c>
      <c r="H2994" s="102">
        <v>14.54</v>
      </c>
      <c r="I2994" s="102"/>
      <c r="J2994" s="445"/>
      <c r="K2994" s="258">
        <f>ROUND(SUMIF('VGT-Bewegungsdaten'!B:B,A2994,'VGT-Bewegungsdaten'!D:D),3)</f>
        <v>0</v>
      </c>
      <c r="L2994" s="259">
        <f>ROUND(SUMIF('VGT-Bewegungsdaten'!B:B,$A2994,'VGT-Bewegungsdaten'!E:E),5)</f>
        <v>0</v>
      </c>
      <c r="N2994" s="298" t="s">
        <v>4918</v>
      </c>
      <c r="O2994" s="298" t="s">
        <v>4925</v>
      </c>
      <c r="P2994" s="261">
        <f>ROUND(SUMIF('AV-Bewegungsdaten'!B:B,A2994,'AV-Bewegungsdaten'!D:D),3)</f>
        <v>0</v>
      </c>
      <c r="Q2994" s="259">
        <f>ROUND(SUMIF('AV-Bewegungsdaten'!B:B,$A2994,'AV-Bewegungsdaten'!E:E),5)</f>
        <v>0</v>
      </c>
      <c r="S2994" s="444"/>
      <c r="T2994" s="444"/>
      <c r="U2994" s="261">
        <f>ROUND(SUMIF('DV-Bewegungsdaten'!B:B,A2994,'DV-Bewegungsdaten'!D:D),3)</f>
        <v>0</v>
      </c>
      <c r="V2994" s="259">
        <f>ROUND(SUMIF('DV-Bewegungsdaten'!B:B,A2994,'DV-Bewegungsdaten'!E:E),5)</f>
        <v>0</v>
      </c>
      <c r="X2994" s="444"/>
      <c r="Y2994" s="444"/>
      <c r="AK2994" s="305"/>
    </row>
    <row r="2995" spans="1:37" ht="15" customHeight="1" x14ac:dyDescent="0.25">
      <c r="A2995" s="103" t="s">
        <v>1292</v>
      </c>
      <c r="B2995" s="101" t="s">
        <v>2068</v>
      </c>
      <c r="C2995" s="101" t="s">
        <v>3995</v>
      </c>
      <c r="D2995" s="101" t="s">
        <v>1293</v>
      </c>
      <c r="E2995" s="101" t="s">
        <v>2446</v>
      </c>
      <c r="F2995" s="102">
        <v>21.18</v>
      </c>
      <c r="G2995" s="102">
        <v>21.38</v>
      </c>
      <c r="H2995" s="102">
        <v>16.940000000000001</v>
      </c>
      <c r="I2995" s="102"/>
      <c r="J2995" s="445"/>
      <c r="K2995" s="258">
        <f>ROUND(SUMIF('VGT-Bewegungsdaten'!B:B,A2995,'VGT-Bewegungsdaten'!D:D),3)</f>
        <v>0</v>
      </c>
      <c r="L2995" s="259">
        <f>ROUND(SUMIF('VGT-Bewegungsdaten'!B:B,$A2995,'VGT-Bewegungsdaten'!E:E),5)</f>
        <v>0</v>
      </c>
      <c r="N2995" s="298" t="s">
        <v>4918</v>
      </c>
      <c r="O2995" s="298" t="s">
        <v>4925</v>
      </c>
      <c r="P2995" s="261">
        <f>ROUND(SUMIF('AV-Bewegungsdaten'!B:B,A2995,'AV-Bewegungsdaten'!D:D),3)</f>
        <v>0</v>
      </c>
      <c r="Q2995" s="259">
        <f>ROUND(SUMIF('AV-Bewegungsdaten'!B:B,$A2995,'AV-Bewegungsdaten'!E:E),5)</f>
        <v>0</v>
      </c>
      <c r="S2995" s="444"/>
      <c r="T2995" s="444"/>
      <c r="U2995" s="261">
        <f>ROUND(SUMIF('DV-Bewegungsdaten'!B:B,A2995,'DV-Bewegungsdaten'!D:D),3)</f>
        <v>0</v>
      </c>
      <c r="V2995" s="259">
        <f>ROUND(SUMIF('DV-Bewegungsdaten'!B:B,A2995,'DV-Bewegungsdaten'!E:E),5)</f>
        <v>0</v>
      </c>
      <c r="X2995" s="444"/>
      <c r="Y2995" s="444"/>
      <c r="AK2995" s="305"/>
    </row>
    <row r="2996" spans="1:37" ht="15" customHeight="1" x14ac:dyDescent="0.25">
      <c r="A2996" s="103" t="s">
        <v>1294</v>
      </c>
      <c r="B2996" s="101" t="s">
        <v>2068</v>
      </c>
      <c r="C2996" s="101" t="s">
        <v>3995</v>
      </c>
      <c r="D2996" s="101" t="s">
        <v>1295</v>
      </c>
      <c r="E2996" s="101" t="s">
        <v>2443</v>
      </c>
      <c r="F2996" s="102">
        <v>19.18</v>
      </c>
      <c r="G2996" s="102">
        <v>19.38</v>
      </c>
      <c r="H2996" s="102">
        <v>15.34</v>
      </c>
      <c r="I2996" s="102"/>
      <c r="J2996" s="445"/>
      <c r="K2996" s="258">
        <f>ROUND(SUMIF('VGT-Bewegungsdaten'!B:B,A2996,'VGT-Bewegungsdaten'!D:D),3)</f>
        <v>0</v>
      </c>
      <c r="L2996" s="259">
        <f>ROUND(SUMIF('VGT-Bewegungsdaten'!B:B,$A2996,'VGT-Bewegungsdaten'!E:E),5)</f>
        <v>0</v>
      </c>
      <c r="N2996" s="298" t="s">
        <v>4918</v>
      </c>
      <c r="O2996" s="298" t="s">
        <v>4925</v>
      </c>
      <c r="P2996" s="261">
        <f>ROUND(SUMIF('AV-Bewegungsdaten'!B:B,A2996,'AV-Bewegungsdaten'!D:D),3)</f>
        <v>0</v>
      </c>
      <c r="Q2996" s="259">
        <f>ROUND(SUMIF('AV-Bewegungsdaten'!B:B,$A2996,'AV-Bewegungsdaten'!E:E),5)</f>
        <v>0</v>
      </c>
      <c r="S2996" s="444"/>
      <c r="T2996" s="444"/>
      <c r="U2996" s="261">
        <f>ROUND(SUMIF('DV-Bewegungsdaten'!B:B,A2996,'DV-Bewegungsdaten'!D:D),3)</f>
        <v>0</v>
      </c>
      <c r="V2996" s="259">
        <f>ROUND(SUMIF('DV-Bewegungsdaten'!B:B,A2996,'DV-Bewegungsdaten'!E:E),5)</f>
        <v>0</v>
      </c>
      <c r="X2996" s="444"/>
      <c r="Y2996" s="444"/>
      <c r="AK2996" s="305"/>
    </row>
    <row r="2997" spans="1:37" ht="15" customHeight="1" x14ac:dyDescent="0.25">
      <c r="A2997" s="103" t="s">
        <v>1296</v>
      </c>
      <c r="B2997" s="101" t="s">
        <v>2068</v>
      </c>
      <c r="C2997" s="101" t="s">
        <v>3995</v>
      </c>
      <c r="D2997" s="101" t="s">
        <v>1297</v>
      </c>
      <c r="E2997" s="101" t="s">
        <v>2446</v>
      </c>
      <c r="F2997" s="102">
        <v>22.18</v>
      </c>
      <c r="G2997" s="102">
        <v>22.38</v>
      </c>
      <c r="H2997" s="102">
        <v>17.739999999999998</v>
      </c>
      <c r="I2997" s="102"/>
      <c r="J2997" s="445"/>
      <c r="K2997" s="258">
        <f>ROUND(SUMIF('VGT-Bewegungsdaten'!B:B,A2997,'VGT-Bewegungsdaten'!D:D),3)</f>
        <v>0</v>
      </c>
      <c r="L2997" s="259">
        <f>ROUND(SUMIF('VGT-Bewegungsdaten'!B:B,$A2997,'VGT-Bewegungsdaten'!E:E),5)</f>
        <v>0</v>
      </c>
      <c r="N2997" s="298" t="s">
        <v>4918</v>
      </c>
      <c r="O2997" s="298" t="s">
        <v>4925</v>
      </c>
      <c r="P2997" s="261">
        <f>ROUND(SUMIF('AV-Bewegungsdaten'!B:B,A2997,'AV-Bewegungsdaten'!D:D),3)</f>
        <v>0</v>
      </c>
      <c r="Q2997" s="259">
        <f>ROUND(SUMIF('AV-Bewegungsdaten'!B:B,$A2997,'AV-Bewegungsdaten'!E:E),5)</f>
        <v>0</v>
      </c>
      <c r="S2997" s="444"/>
      <c r="T2997" s="444"/>
      <c r="U2997" s="261">
        <f>ROUND(SUMIF('DV-Bewegungsdaten'!B:B,A2997,'DV-Bewegungsdaten'!D:D),3)</f>
        <v>0</v>
      </c>
      <c r="V2997" s="259">
        <f>ROUND(SUMIF('DV-Bewegungsdaten'!B:B,A2997,'DV-Bewegungsdaten'!E:E),5)</f>
        <v>0</v>
      </c>
      <c r="X2997" s="444"/>
      <c r="Y2997" s="444"/>
      <c r="AK2997" s="305"/>
    </row>
    <row r="2998" spans="1:37" ht="15" customHeight="1" x14ac:dyDescent="0.25">
      <c r="A2998" s="103" t="s">
        <v>1298</v>
      </c>
      <c r="B2998" s="101" t="s">
        <v>2068</v>
      </c>
      <c r="C2998" s="101" t="s">
        <v>3995</v>
      </c>
      <c r="D2998" s="101" t="s">
        <v>1299</v>
      </c>
      <c r="E2998" s="101" t="s">
        <v>2443</v>
      </c>
      <c r="F2998" s="102">
        <v>20.18</v>
      </c>
      <c r="G2998" s="102">
        <v>20.38</v>
      </c>
      <c r="H2998" s="102">
        <v>16.14</v>
      </c>
      <c r="I2998" s="102"/>
      <c r="J2998" s="445"/>
      <c r="K2998" s="258">
        <f>ROUND(SUMIF('VGT-Bewegungsdaten'!B:B,A2998,'VGT-Bewegungsdaten'!D:D),3)</f>
        <v>0</v>
      </c>
      <c r="L2998" s="259">
        <f>ROUND(SUMIF('VGT-Bewegungsdaten'!B:B,$A2998,'VGT-Bewegungsdaten'!E:E),5)</f>
        <v>0</v>
      </c>
      <c r="N2998" s="298" t="s">
        <v>4918</v>
      </c>
      <c r="O2998" s="298" t="s">
        <v>4925</v>
      </c>
      <c r="P2998" s="261">
        <f>ROUND(SUMIF('AV-Bewegungsdaten'!B:B,A2998,'AV-Bewegungsdaten'!D:D),3)</f>
        <v>0</v>
      </c>
      <c r="Q2998" s="259">
        <f>ROUND(SUMIF('AV-Bewegungsdaten'!B:B,$A2998,'AV-Bewegungsdaten'!E:E),5)</f>
        <v>0</v>
      </c>
      <c r="S2998" s="444"/>
      <c r="T2998" s="444"/>
      <c r="U2998" s="261">
        <f>ROUND(SUMIF('DV-Bewegungsdaten'!B:B,A2998,'DV-Bewegungsdaten'!D:D),3)</f>
        <v>0</v>
      </c>
      <c r="V2998" s="259">
        <f>ROUND(SUMIF('DV-Bewegungsdaten'!B:B,A2998,'DV-Bewegungsdaten'!E:E),5)</f>
        <v>0</v>
      </c>
      <c r="X2998" s="444"/>
      <c r="Y2998" s="444"/>
      <c r="AK2998" s="305"/>
    </row>
    <row r="2999" spans="1:37" ht="15" customHeight="1" x14ac:dyDescent="0.25">
      <c r="A2999" s="103" t="s">
        <v>1300</v>
      </c>
      <c r="B2999" s="101" t="s">
        <v>2068</v>
      </c>
      <c r="C2999" s="101" t="s">
        <v>3995</v>
      </c>
      <c r="D2999" s="101" t="s">
        <v>1301</v>
      </c>
      <c r="E2999" s="101" t="s">
        <v>2446</v>
      </c>
      <c r="F2999" s="102">
        <v>23.18</v>
      </c>
      <c r="G2999" s="102">
        <v>23.38</v>
      </c>
      <c r="H2999" s="102">
        <v>18.54</v>
      </c>
      <c r="I2999" s="102"/>
      <c r="J2999" s="445"/>
      <c r="K2999" s="258">
        <f>ROUND(SUMIF('VGT-Bewegungsdaten'!B:B,A2999,'VGT-Bewegungsdaten'!D:D),3)</f>
        <v>0</v>
      </c>
      <c r="L2999" s="259">
        <f>ROUND(SUMIF('VGT-Bewegungsdaten'!B:B,$A2999,'VGT-Bewegungsdaten'!E:E),5)</f>
        <v>0</v>
      </c>
      <c r="N2999" s="298" t="s">
        <v>4918</v>
      </c>
      <c r="O2999" s="298" t="s">
        <v>4925</v>
      </c>
      <c r="P2999" s="261">
        <f>ROUND(SUMIF('AV-Bewegungsdaten'!B:B,A2999,'AV-Bewegungsdaten'!D:D),3)</f>
        <v>0</v>
      </c>
      <c r="Q2999" s="259">
        <f>ROUND(SUMIF('AV-Bewegungsdaten'!B:B,$A2999,'AV-Bewegungsdaten'!E:E),5)</f>
        <v>0</v>
      </c>
      <c r="S2999" s="444"/>
      <c r="T2999" s="444"/>
      <c r="U2999" s="261">
        <f>ROUND(SUMIF('DV-Bewegungsdaten'!B:B,A2999,'DV-Bewegungsdaten'!D:D),3)</f>
        <v>0</v>
      </c>
      <c r="V2999" s="259">
        <f>ROUND(SUMIF('DV-Bewegungsdaten'!B:B,A2999,'DV-Bewegungsdaten'!E:E),5)</f>
        <v>0</v>
      </c>
      <c r="X2999" s="444"/>
      <c r="Y2999" s="444"/>
      <c r="AK2999" s="305"/>
    </row>
    <row r="3000" spans="1:37" ht="15" customHeight="1" x14ac:dyDescent="0.25">
      <c r="A3000" s="103" t="s">
        <v>1302</v>
      </c>
      <c r="B3000" s="101" t="s">
        <v>2068</v>
      </c>
      <c r="C3000" s="101" t="s">
        <v>3995</v>
      </c>
      <c r="D3000" s="101" t="s">
        <v>1303</v>
      </c>
      <c r="E3000" s="101" t="s">
        <v>2443</v>
      </c>
      <c r="F3000" s="102">
        <v>21.18</v>
      </c>
      <c r="G3000" s="102">
        <v>21.38</v>
      </c>
      <c r="H3000" s="102">
        <v>16.940000000000001</v>
      </c>
      <c r="I3000" s="102"/>
      <c r="J3000" s="445"/>
      <c r="K3000" s="258">
        <f>ROUND(SUMIF('VGT-Bewegungsdaten'!B:B,A3000,'VGT-Bewegungsdaten'!D:D),3)</f>
        <v>0</v>
      </c>
      <c r="L3000" s="259">
        <f>ROUND(SUMIF('VGT-Bewegungsdaten'!B:B,$A3000,'VGT-Bewegungsdaten'!E:E),5)</f>
        <v>0</v>
      </c>
      <c r="N3000" s="298" t="s">
        <v>4918</v>
      </c>
      <c r="O3000" s="298" t="s">
        <v>4925</v>
      </c>
      <c r="P3000" s="261">
        <f>ROUND(SUMIF('AV-Bewegungsdaten'!B:B,A3000,'AV-Bewegungsdaten'!D:D),3)</f>
        <v>0</v>
      </c>
      <c r="Q3000" s="259">
        <f>ROUND(SUMIF('AV-Bewegungsdaten'!B:B,$A3000,'AV-Bewegungsdaten'!E:E),5)</f>
        <v>0</v>
      </c>
      <c r="S3000" s="444"/>
      <c r="T3000" s="444"/>
      <c r="U3000" s="261">
        <f>ROUND(SUMIF('DV-Bewegungsdaten'!B:B,A3000,'DV-Bewegungsdaten'!D:D),3)</f>
        <v>0</v>
      </c>
      <c r="V3000" s="259">
        <f>ROUND(SUMIF('DV-Bewegungsdaten'!B:B,A3000,'DV-Bewegungsdaten'!E:E),5)</f>
        <v>0</v>
      </c>
      <c r="X3000" s="444"/>
      <c r="Y3000" s="444"/>
      <c r="AK3000" s="305"/>
    </row>
    <row r="3001" spans="1:37" ht="15" customHeight="1" x14ac:dyDescent="0.25">
      <c r="A3001" s="103" t="s">
        <v>1304</v>
      </c>
      <c r="B3001" s="101" t="s">
        <v>2068</v>
      </c>
      <c r="C3001" s="101" t="s">
        <v>3995</v>
      </c>
      <c r="D3001" s="101" t="s">
        <v>1305</v>
      </c>
      <c r="E3001" s="101" t="s">
        <v>2446</v>
      </c>
      <c r="F3001" s="102">
        <v>24.18</v>
      </c>
      <c r="G3001" s="102">
        <v>24.38</v>
      </c>
      <c r="H3001" s="102">
        <v>19.34</v>
      </c>
      <c r="I3001" s="102"/>
      <c r="J3001" s="445"/>
      <c r="K3001" s="258">
        <f>ROUND(SUMIF('VGT-Bewegungsdaten'!B:B,A3001,'VGT-Bewegungsdaten'!D:D),3)</f>
        <v>0</v>
      </c>
      <c r="L3001" s="259">
        <f>ROUND(SUMIF('VGT-Bewegungsdaten'!B:B,$A3001,'VGT-Bewegungsdaten'!E:E),5)</f>
        <v>0</v>
      </c>
      <c r="N3001" s="298" t="s">
        <v>4918</v>
      </c>
      <c r="O3001" s="298" t="s">
        <v>4925</v>
      </c>
      <c r="P3001" s="261">
        <f>ROUND(SUMIF('AV-Bewegungsdaten'!B:B,A3001,'AV-Bewegungsdaten'!D:D),3)</f>
        <v>0</v>
      </c>
      <c r="Q3001" s="259">
        <f>ROUND(SUMIF('AV-Bewegungsdaten'!B:B,$A3001,'AV-Bewegungsdaten'!E:E),5)</f>
        <v>0</v>
      </c>
      <c r="S3001" s="444"/>
      <c r="T3001" s="444"/>
      <c r="U3001" s="261">
        <f>ROUND(SUMIF('DV-Bewegungsdaten'!B:B,A3001,'DV-Bewegungsdaten'!D:D),3)</f>
        <v>0</v>
      </c>
      <c r="V3001" s="259">
        <f>ROUND(SUMIF('DV-Bewegungsdaten'!B:B,A3001,'DV-Bewegungsdaten'!E:E),5)</f>
        <v>0</v>
      </c>
      <c r="X3001" s="444"/>
      <c r="Y3001" s="444"/>
      <c r="AK3001" s="305"/>
    </row>
    <row r="3002" spans="1:37" ht="15" customHeight="1" x14ac:dyDescent="0.25">
      <c r="A3002" s="103" t="s">
        <v>1306</v>
      </c>
      <c r="B3002" s="101" t="s">
        <v>2068</v>
      </c>
      <c r="C3002" s="101" t="s">
        <v>3995</v>
      </c>
      <c r="D3002" s="101" t="s">
        <v>1307</v>
      </c>
      <c r="E3002" s="101" t="s">
        <v>2443</v>
      </c>
      <c r="F3002" s="102">
        <v>19.18</v>
      </c>
      <c r="G3002" s="102">
        <v>19.38</v>
      </c>
      <c r="H3002" s="102">
        <v>15.34</v>
      </c>
      <c r="I3002" s="102"/>
      <c r="J3002" s="445"/>
      <c r="K3002" s="258">
        <f>ROUND(SUMIF('VGT-Bewegungsdaten'!B:B,A3002,'VGT-Bewegungsdaten'!D:D),3)</f>
        <v>0</v>
      </c>
      <c r="L3002" s="259">
        <f>ROUND(SUMIF('VGT-Bewegungsdaten'!B:B,$A3002,'VGT-Bewegungsdaten'!E:E),5)</f>
        <v>0</v>
      </c>
      <c r="N3002" s="298" t="s">
        <v>4918</v>
      </c>
      <c r="O3002" s="298" t="s">
        <v>4925</v>
      </c>
      <c r="P3002" s="261">
        <f>ROUND(SUMIF('AV-Bewegungsdaten'!B:B,A3002,'AV-Bewegungsdaten'!D:D),3)</f>
        <v>0</v>
      </c>
      <c r="Q3002" s="259">
        <f>ROUND(SUMIF('AV-Bewegungsdaten'!B:B,$A3002,'AV-Bewegungsdaten'!E:E),5)</f>
        <v>0</v>
      </c>
      <c r="S3002" s="444"/>
      <c r="T3002" s="444"/>
      <c r="U3002" s="261">
        <f>ROUND(SUMIF('DV-Bewegungsdaten'!B:B,A3002,'DV-Bewegungsdaten'!D:D),3)</f>
        <v>0</v>
      </c>
      <c r="V3002" s="259">
        <f>ROUND(SUMIF('DV-Bewegungsdaten'!B:B,A3002,'DV-Bewegungsdaten'!E:E),5)</f>
        <v>0</v>
      </c>
      <c r="X3002" s="444"/>
      <c r="Y3002" s="444"/>
      <c r="AK3002" s="305"/>
    </row>
    <row r="3003" spans="1:37" ht="15" customHeight="1" x14ac:dyDescent="0.25">
      <c r="A3003" s="103" t="s">
        <v>1308</v>
      </c>
      <c r="B3003" s="101" t="s">
        <v>2068</v>
      </c>
      <c r="C3003" s="101" t="s">
        <v>3995</v>
      </c>
      <c r="D3003" s="101" t="s">
        <v>1309</v>
      </c>
      <c r="E3003" s="101" t="s">
        <v>2446</v>
      </c>
      <c r="F3003" s="102">
        <v>22.18</v>
      </c>
      <c r="G3003" s="102">
        <v>22.38</v>
      </c>
      <c r="H3003" s="102">
        <v>17.739999999999998</v>
      </c>
      <c r="I3003" s="102"/>
      <c r="J3003" s="445"/>
      <c r="K3003" s="258">
        <f>ROUND(SUMIF('VGT-Bewegungsdaten'!B:B,A3003,'VGT-Bewegungsdaten'!D:D),3)</f>
        <v>0</v>
      </c>
      <c r="L3003" s="259">
        <f>ROUND(SUMIF('VGT-Bewegungsdaten'!B:B,$A3003,'VGT-Bewegungsdaten'!E:E),5)</f>
        <v>0</v>
      </c>
      <c r="N3003" s="298" t="s">
        <v>4918</v>
      </c>
      <c r="O3003" s="298" t="s">
        <v>4925</v>
      </c>
      <c r="P3003" s="261">
        <f>ROUND(SUMIF('AV-Bewegungsdaten'!B:B,A3003,'AV-Bewegungsdaten'!D:D),3)</f>
        <v>0</v>
      </c>
      <c r="Q3003" s="259">
        <f>ROUND(SUMIF('AV-Bewegungsdaten'!B:B,$A3003,'AV-Bewegungsdaten'!E:E),5)</f>
        <v>0</v>
      </c>
      <c r="S3003" s="444"/>
      <c r="T3003" s="444"/>
      <c r="U3003" s="261">
        <f>ROUND(SUMIF('DV-Bewegungsdaten'!B:B,A3003,'DV-Bewegungsdaten'!D:D),3)</f>
        <v>0</v>
      </c>
      <c r="V3003" s="259">
        <f>ROUND(SUMIF('DV-Bewegungsdaten'!B:B,A3003,'DV-Bewegungsdaten'!E:E),5)</f>
        <v>0</v>
      </c>
      <c r="X3003" s="444"/>
      <c r="Y3003" s="444"/>
      <c r="AK3003" s="305"/>
    </row>
    <row r="3004" spans="1:37" ht="15" customHeight="1" x14ac:dyDescent="0.25">
      <c r="A3004" s="103" t="s">
        <v>1310</v>
      </c>
      <c r="B3004" s="101" t="s">
        <v>2068</v>
      </c>
      <c r="C3004" s="101" t="s">
        <v>3995</v>
      </c>
      <c r="D3004" s="101" t="s">
        <v>1311</v>
      </c>
      <c r="E3004" s="101" t="s">
        <v>2443</v>
      </c>
      <c r="F3004" s="102">
        <v>20.18</v>
      </c>
      <c r="G3004" s="102">
        <v>20.38</v>
      </c>
      <c r="H3004" s="102">
        <v>16.14</v>
      </c>
      <c r="I3004" s="102"/>
      <c r="J3004" s="445"/>
      <c r="K3004" s="258">
        <f>ROUND(SUMIF('VGT-Bewegungsdaten'!B:B,A3004,'VGT-Bewegungsdaten'!D:D),3)</f>
        <v>0</v>
      </c>
      <c r="L3004" s="259">
        <f>ROUND(SUMIF('VGT-Bewegungsdaten'!B:B,$A3004,'VGT-Bewegungsdaten'!E:E),5)</f>
        <v>0</v>
      </c>
      <c r="N3004" s="298" t="s">
        <v>4918</v>
      </c>
      <c r="O3004" s="298" t="s">
        <v>4925</v>
      </c>
      <c r="P3004" s="261">
        <f>ROUND(SUMIF('AV-Bewegungsdaten'!B:B,A3004,'AV-Bewegungsdaten'!D:D),3)</f>
        <v>0</v>
      </c>
      <c r="Q3004" s="259">
        <f>ROUND(SUMIF('AV-Bewegungsdaten'!B:B,$A3004,'AV-Bewegungsdaten'!E:E),5)</f>
        <v>0</v>
      </c>
      <c r="S3004" s="444"/>
      <c r="T3004" s="444"/>
      <c r="U3004" s="261">
        <f>ROUND(SUMIF('DV-Bewegungsdaten'!B:B,A3004,'DV-Bewegungsdaten'!D:D),3)</f>
        <v>0</v>
      </c>
      <c r="V3004" s="259">
        <f>ROUND(SUMIF('DV-Bewegungsdaten'!B:B,A3004,'DV-Bewegungsdaten'!E:E),5)</f>
        <v>0</v>
      </c>
      <c r="X3004" s="444"/>
      <c r="Y3004" s="444"/>
      <c r="AK3004" s="305"/>
    </row>
    <row r="3005" spans="1:37" ht="15" customHeight="1" x14ac:dyDescent="0.25">
      <c r="A3005" s="103" t="s">
        <v>1312</v>
      </c>
      <c r="B3005" s="101" t="s">
        <v>2068</v>
      </c>
      <c r="C3005" s="101" t="s">
        <v>3995</v>
      </c>
      <c r="D3005" s="101" t="s">
        <v>1313</v>
      </c>
      <c r="E3005" s="101" t="s">
        <v>2446</v>
      </c>
      <c r="F3005" s="102">
        <v>23.18</v>
      </c>
      <c r="G3005" s="102">
        <v>23.38</v>
      </c>
      <c r="H3005" s="102">
        <v>18.54</v>
      </c>
      <c r="I3005" s="102"/>
      <c r="J3005" s="445"/>
      <c r="K3005" s="258">
        <f>ROUND(SUMIF('VGT-Bewegungsdaten'!B:B,A3005,'VGT-Bewegungsdaten'!D:D),3)</f>
        <v>0</v>
      </c>
      <c r="L3005" s="259">
        <f>ROUND(SUMIF('VGT-Bewegungsdaten'!B:B,$A3005,'VGT-Bewegungsdaten'!E:E),5)</f>
        <v>0</v>
      </c>
      <c r="N3005" s="298" t="s">
        <v>4918</v>
      </c>
      <c r="O3005" s="298" t="s">
        <v>4925</v>
      </c>
      <c r="P3005" s="261">
        <f>ROUND(SUMIF('AV-Bewegungsdaten'!B:B,A3005,'AV-Bewegungsdaten'!D:D),3)</f>
        <v>0</v>
      </c>
      <c r="Q3005" s="259">
        <f>ROUND(SUMIF('AV-Bewegungsdaten'!B:B,$A3005,'AV-Bewegungsdaten'!E:E),5)</f>
        <v>0</v>
      </c>
      <c r="S3005" s="444"/>
      <c r="T3005" s="444"/>
      <c r="U3005" s="261">
        <f>ROUND(SUMIF('DV-Bewegungsdaten'!B:B,A3005,'DV-Bewegungsdaten'!D:D),3)</f>
        <v>0</v>
      </c>
      <c r="V3005" s="259">
        <f>ROUND(SUMIF('DV-Bewegungsdaten'!B:B,A3005,'DV-Bewegungsdaten'!E:E),5)</f>
        <v>0</v>
      </c>
      <c r="X3005" s="444"/>
      <c r="Y3005" s="444"/>
      <c r="AK3005" s="305"/>
    </row>
    <row r="3006" spans="1:37" ht="15" customHeight="1" x14ac:dyDescent="0.25">
      <c r="A3006" s="103" t="s">
        <v>1314</v>
      </c>
      <c r="B3006" s="101" t="s">
        <v>2068</v>
      </c>
      <c r="C3006" s="101" t="s">
        <v>3995</v>
      </c>
      <c r="D3006" s="101" t="s">
        <v>1315</v>
      </c>
      <c r="E3006" s="101" t="s">
        <v>2443</v>
      </c>
      <c r="F3006" s="102">
        <v>21.18</v>
      </c>
      <c r="G3006" s="102">
        <v>21.38</v>
      </c>
      <c r="H3006" s="102">
        <v>16.940000000000001</v>
      </c>
      <c r="I3006" s="102"/>
      <c r="J3006" s="445"/>
      <c r="K3006" s="258">
        <f>ROUND(SUMIF('VGT-Bewegungsdaten'!B:B,A3006,'VGT-Bewegungsdaten'!D:D),3)</f>
        <v>0</v>
      </c>
      <c r="L3006" s="259">
        <f>ROUND(SUMIF('VGT-Bewegungsdaten'!B:B,$A3006,'VGT-Bewegungsdaten'!E:E),5)</f>
        <v>0</v>
      </c>
      <c r="N3006" s="298" t="s">
        <v>4918</v>
      </c>
      <c r="O3006" s="298" t="s">
        <v>4925</v>
      </c>
      <c r="P3006" s="261">
        <f>ROUND(SUMIF('AV-Bewegungsdaten'!B:B,A3006,'AV-Bewegungsdaten'!D:D),3)</f>
        <v>0</v>
      </c>
      <c r="Q3006" s="259">
        <f>ROUND(SUMIF('AV-Bewegungsdaten'!B:B,$A3006,'AV-Bewegungsdaten'!E:E),5)</f>
        <v>0</v>
      </c>
      <c r="S3006" s="444"/>
      <c r="T3006" s="444"/>
      <c r="U3006" s="261">
        <f>ROUND(SUMIF('DV-Bewegungsdaten'!B:B,A3006,'DV-Bewegungsdaten'!D:D),3)</f>
        <v>0</v>
      </c>
      <c r="V3006" s="259">
        <f>ROUND(SUMIF('DV-Bewegungsdaten'!B:B,A3006,'DV-Bewegungsdaten'!E:E),5)</f>
        <v>0</v>
      </c>
      <c r="X3006" s="444"/>
      <c r="Y3006" s="444"/>
      <c r="AK3006" s="305"/>
    </row>
    <row r="3007" spans="1:37" ht="15" customHeight="1" x14ac:dyDescent="0.25">
      <c r="A3007" s="103" t="s">
        <v>1316</v>
      </c>
      <c r="B3007" s="101" t="s">
        <v>2068</v>
      </c>
      <c r="C3007" s="101" t="s">
        <v>3995</v>
      </c>
      <c r="D3007" s="101" t="s">
        <v>1317</v>
      </c>
      <c r="E3007" s="101" t="s">
        <v>2446</v>
      </c>
      <c r="F3007" s="102">
        <v>24.18</v>
      </c>
      <c r="G3007" s="102">
        <v>24.38</v>
      </c>
      <c r="H3007" s="102">
        <v>19.34</v>
      </c>
      <c r="I3007" s="102"/>
      <c r="J3007" s="445"/>
      <c r="K3007" s="258">
        <f>ROUND(SUMIF('VGT-Bewegungsdaten'!B:B,A3007,'VGT-Bewegungsdaten'!D:D),3)</f>
        <v>0</v>
      </c>
      <c r="L3007" s="259">
        <f>ROUND(SUMIF('VGT-Bewegungsdaten'!B:B,$A3007,'VGT-Bewegungsdaten'!E:E),5)</f>
        <v>0</v>
      </c>
      <c r="N3007" s="298" t="s">
        <v>4918</v>
      </c>
      <c r="O3007" s="298" t="s">
        <v>4925</v>
      </c>
      <c r="P3007" s="261">
        <f>ROUND(SUMIF('AV-Bewegungsdaten'!B:B,A3007,'AV-Bewegungsdaten'!D:D),3)</f>
        <v>0</v>
      </c>
      <c r="Q3007" s="259">
        <f>ROUND(SUMIF('AV-Bewegungsdaten'!B:B,$A3007,'AV-Bewegungsdaten'!E:E),5)</f>
        <v>0</v>
      </c>
      <c r="S3007" s="444"/>
      <c r="T3007" s="444"/>
      <c r="U3007" s="261">
        <f>ROUND(SUMIF('DV-Bewegungsdaten'!B:B,A3007,'DV-Bewegungsdaten'!D:D),3)</f>
        <v>0</v>
      </c>
      <c r="V3007" s="259">
        <f>ROUND(SUMIF('DV-Bewegungsdaten'!B:B,A3007,'DV-Bewegungsdaten'!E:E),5)</f>
        <v>0</v>
      </c>
      <c r="X3007" s="444"/>
      <c r="Y3007" s="444"/>
      <c r="AK3007" s="305"/>
    </row>
    <row r="3008" spans="1:37" ht="15" customHeight="1" x14ac:dyDescent="0.25">
      <c r="A3008" s="103" t="s">
        <v>1318</v>
      </c>
      <c r="B3008" s="101" t="s">
        <v>2068</v>
      </c>
      <c r="C3008" s="101" t="s">
        <v>3995</v>
      </c>
      <c r="D3008" s="101" t="s">
        <v>1319</v>
      </c>
      <c r="E3008" s="101" t="s">
        <v>2443</v>
      </c>
      <c r="F3008" s="102">
        <v>22.18</v>
      </c>
      <c r="G3008" s="102">
        <v>22.38</v>
      </c>
      <c r="H3008" s="102">
        <v>17.739999999999998</v>
      </c>
      <c r="I3008" s="102"/>
      <c r="J3008" s="445"/>
      <c r="K3008" s="258">
        <f>ROUND(SUMIF('VGT-Bewegungsdaten'!B:B,A3008,'VGT-Bewegungsdaten'!D:D),3)</f>
        <v>0</v>
      </c>
      <c r="L3008" s="259">
        <f>ROUND(SUMIF('VGT-Bewegungsdaten'!B:B,$A3008,'VGT-Bewegungsdaten'!E:E),5)</f>
        <v>0</v>
      </c>
      <c r="N3008" s="298" t="s">
        <v>4918</v>
      </c>
      <c r="O3008" s="298" t="s">
        <v>4925</v>
      </c>
      <c r="P3008" s="261">
        <f>ROUND(SUMIF('AV-Bewegungsdaten'!B:B,A3008,'AV-Bewegungsdaten'!D:D),3)</f>
        <v>0</v>
      </c>
      <c r="Q3008" s="259">
        <f>ROUND(SUMIF('AV-Bewegungsdaten'!B:B,$A3008,'AV-Bewegungsdaten'!E:E),5)</f>
        <v>0</v>
      </c>
      <c r="S3008" s="444"/>
      <c r="T3008" s="444"/>
      <c r="U3008" s="261">
        <f>ROUND(SUMIF('DV-Bewegungsdaten'!B:B,A3008,'DV-Bewegungsdaten'!D:D),3)</f>
        <v>0</v>
      </c>
      <c r="V3008" s="259">
        <f>ROUND(SUMIF('DV-Bewegungsdaten'!B:B,A3008,'DV-Bewegungsdaten'!E:E),5)</f>
        <v>0</v>
      </c>
      <c r="X3008" s="444"/>
      <c r="Y3008" s="444"/>
      <c r="AK3008" s="305"/>
    </row>
    <row r="3009" spans="1:37" ht="15" customHeight="1" x14ac:dyDescent="0.25">
      <c r="A3009" s="103" t="s">
        <v>1320</v>
      </c>
      <c r="B3009" s="101" t="s">
        <v>2068</v>
      </c>
      <c r="C3009" s="101" t="s">
        <v>3995</v>
      </c>
      <c r="D3009" s="101" t="s">
        <v>1321</v>
      </c>
      <c r="E3009" s="101" t="s">
        <v>2446</v>
      </c>
      <c r="F3009" s="102">
        <v>25.18</v>
      </c>
      <c r="G3009" s="102">
        <v>25.38</v>
      </c>
      <c r="H3009" s="102">
        <v>20.14</v>
      </c>
      <c r="I3009" s="102"/>
      <c r="J3009" s="445"/>
      <c r="K3009" s="258">
        <f>ROUND(SUMIF('VGT-Bewegungsdaten'!B:B,A3009,'VGT-Bewegungsdaten'!D:D),3)</f>
        <v>0</v>
      </c>
      <c r="L3009" s="259">
        <f>ROUND(SUMIF('VGT-Bewegungsdaten'!B:B,$A3009,'VGT-Bewegungsdaten'!E:E),5)</f>
        <v>0</v>
      </c>
      <c r="N3009" s="298" t="s">
        <v>4918</v>
      </c>
      <c r="O3009" s="298" t="s">
        <v>4925</v>
      </c>
      <c r="P3009" s="261">
        <f>ROUND(SUMIF('AV-Bewegungsdaten'!B:B,A3009,'AV-Bewegungsdaten'!D:D),3)</f>
        <v>0</v>
      </c>
      <c r="Q3009" s="259">
        <f>ROUND(SUMIF('AV-Bewegungsdaten'!B:B,$A3009,'AV-Bewegungsdaten'!E:E),5)</f>
        <v>0</v>
      </c>
      <c r="S3009" s="444"/>
      <c r="T3009" s="444"/>
      <c r="U3009" s="261">
        <f>ROUND(SUMIF('DV-Bewegungsdaten'!B:B,A3009,'DV-Bewegungsdaten'!D:D),3)</f>
        <v>0</v>
      </c>
      <c r="V3009" s="259">
        <f>ROUND(SUMIF('DV-Bewegungsdaten'!B:B,A3009,'DV-Bewegungsdaten'!E:E),5)</f>
        <v>0</v>
      </c>
      <c r="X3009" s="444"/>
      <c r="Y3009" s="444"/>
      <c r="AK3009" s="305"/>
    </row>
    <row r="3010" spans="1:37" ht="15" customHeight="1" x14ac:dyDescent="0.25">
      <c r="A3010" s="103" t="s">
        <v>1322</v>
      </c>
      <c r="B3010" s="101" t="s">
        <v>2068</v>
      </c>
      <c r="C3010" s="101" t="s">
        <v>3995</v>
      </c>
      <c r="D3010" s="101" t="s">
        <v>1323</v>
      </c>
      <c r="E3010" s="101" t="s">
        <v>2443</v>
      </c>
      <c r="F3010" s="102">
        <v>10.18</v>
      </c>
      <c r="G3010" s="102">
        <v>10.379999999999999</v>
      </c>
      <c r="H3010" s="102">
        <v>8.14</v>
      </c>
      <c r="I3010" s="102"/>
      <c r="J3010" s="445"/>
      <c r="K3010" s="258">
        <f>ROUND(SUMIF('VGT-Bewegungsdaten'!B:B,A3010,'VGT-Bewegungsdaten'!D:D),3)</f>
        <v>0</v>
      </c>
      <c r="L3010" s="259">
        <f>ROUND(SUMIF('VGT-Bewegungsdaten'!B:B,$A3010,'VGT-Bewegungsdaten'!E:E),5)</f>
        <v>0</v>
      </c>
      <c r="N3010" s="298" t="s">
        <v>4918</v>
      </c>
      <c r="O3010" s="298" t="s">
        <v>4925</v>
      </c>
      <c r="P3010" s="261">
        <f>ROUND(SUMIF('AV-Bewegungsdaten'!B:B,A3010,'AV-Bewegungsdaten'!D:D),3)</f>
        <v>0</v>
      </c>
      <c r="Q3010" s="259">
        <f>ROUND(SUMIF('AV-Bewegungsdaten'!B:B,$A3010,'AV-Bewegungsdaten'!E:E),5)</f>
        <v>0</v>
      </c>
      <c r="S3010" s="444"/>
      <c r="T3010" s="444"/>
      <c r="U3010" s="261">
        <f>ROUND(SUMIF('DV-Bewegungsdaten'!B:B,A3010,'DV-Bewegungsdaten'!D:D),3)</f>
        <v>0</v>
      </c>
      <c r="V3010" s="259">
        <f>ROUND(SUMIF('DV-Bewegungsdaten'!B:B,A3010,'DV-Bewegungsdaten'!E:E),5)</f>
        <v>0</v>
      </c>
      <c r="X3010" s="444"/>
      <c r="Y3010" s="444"/>
      <c r="AK3010" s="305"/>
    </row>
    <row r="3011" spans="1:37" ht="15" customHeight="1" x14ac:dyDescent="0.25">
      <c r="A3011" s="103" t="s">
        <v>1324</v>
      </c>
      <c r="B3011" s="101" t="s">
        <v>2068</v>
      </c>
      <c r="C3011" s="101" t="s">
        <v>3995</v>
      </c>
      <c r="D3011" s="101" t="s">
        <v>1325</v>
      </c>
      <c r="E3011" s="101" t="s">
        <v>2446</v>
      </c>
      <c r="F3011" s="102">
        <v>13.18</v>
      </c>
      <c r="G3011" s="102">
        <v>13.379999999999999</v>
      </c>
      <c r="H3011" s="102">
        <v>10.54</v>
      </c>
      <c r="I3011" s="102"/>
      <c r="J3011" s="445"/>
      <c r="K3011" s="258">
        <f>ROUND(SUMIF('VGT-Bewegungsdaten'!B:B,A3011,'VGT-Bewegungsdaten'!D:D),3)</f>
        <v>0</v>
      </c>
      <c r="L3011" s="259">
        <f>ROUND(SUMIF('VGT-Bewegungsdaten'!B:B,$A3011,'VGT-Bewegungsdaten'!E:E),5)</f>
        <v>0</v>
      </c>
      <c r="N3011" s="298" t="s">
        <v>4918</v>
      </c>
      <c r="O3011" s="298" t="s">
        <v>4925</v>
      </c>
      <c r="P3011" s="261">
        <f>ROUND(SUMIF('AV-Bewegungsdaten'!B:B,A3011,'AV-Bewegungsdaten'!D:D),3)</f>
        <v>0</v>
      </c>
      <c r="Q3011" s="259">
        <f>ROUND(SUMIF('AV-Bewegungsdaten'!B:B,$A3011,'AV-Bewegungsdaten'!E:E),5)</f>
        <v>0</v>
      </c>
      <c r="S3011" s="444"/>
      <c r="T3011" s="444"/>
      <c r="U3011" s="261">
        <f>ROUND(SUMIF('DV-Bewegungsdaten'!B:B,A3011,'DV-Bewegungsdaten'!D:D),3)</f>
        <v>0</v>
      </c>
      <c r="V3011" s="259">
        <f>ROUND(SUMIF('DV-Bewegungsdaten'!B:B,A3011,'DV-Bewegungsdaten'!E:E),5)</f>
        <v>0</v>
      </c>
      <c r="X3011" s="444"/>
      <c r="Y3011" s="444"/>
      <c r="AK3011" s="305"/>
    </row>
    <row r="3012" spans="1:37" ht="15" customHeight="1" x14ac:dyDescent="0.25">
      <c r="A3012" s="103" t="s">
        <v>1326</v>
      </c>
      <c r="B3012" s="101" t="s">
        <v>2068</v>
      </c>
      <c r="C3012" s="101" t="s">
        <v>3995</v>
      </c>
      <c r="D3012" s="101" t="s">
        <v>1327</v>
      </c>
      <c r="E3012" s="101" t="s">
        <v>2443</v>
      </c>
      <c r="F3012" s="102">
        <v>11.18</v>
      </c>
      <c r="G3012" s="102">
        <v>11.379999999999999</v>
      </c>
      <c r="H3012" s="102">
        <v>8.94</v>
      </c>
      <c r="I3012" s="102"/>
      <c r="J3012" s="445"/>
      <c r="K3012" s="258">
        <f>ROUND(SUMIF('VGT-Bewegungsdaten'!B:B,A3012,'VGT-Bewegungsdaten'!D:D),3)</f>
        <v>0</v>
      </c>
      <c r="L3012" s="259">
        <f>ROUND(SUMIF('VGT-Bewegungsdaten'!B:B,$A3012,'VGT-Bewegungsdaten'!E:E),5)</f>
        <v>0</v>
      </c>
      <c r="N3012" s="298" t="s">
        <v>4918</v>
      </c>
      <c r="O3012" s="298" t="s">
        <v>4925</v>
      </c>
      <c r="P3012" s="261">
        <f>ROUND(SUMIF('AV-Bewegungsdaten'!B:B,A3012,'AV-Bewegungsdaten'!D:D),3)</f>
        <v>0</v>
      </c>
      <c r="Q3012" s="259">
        <f>ROUND(SUMIF('AV-Bewegungsdaten'!B:B,$A3012,'AV-Bewegungsdaten'!E:E),5)</f>
        <v>0</v>
      </c>
      <c r="S3012" s="444"/>
      <c r="T3012" s="444"/>
      <c r="U3012" s="261">
        <f>ROUND(SUMIF('DV-Bewegungsdaten'!B:B,A3012,'DV-Bewegungsdaten'!D:D),3)</f>
        <v>0</v>
      </c>
      <c r="V3012" s="259">
        <f>ROUND(SUMIF('DV-Bewegungsdaten'!B:B,A3012,'DV-Bewegungsdaten'!E:E),5)</f>
        <v>0</v>
      </c>
      <c r="X3012" s="444"/>
      <c r="Y3012" s="444"/>
      <c r="AK3012" s="305"/>
    </row>
    <row r="3013" spans="1:37" ht="15" customHeight="1" x14ac:dyDescent="0.25">
      <c r="A3013" s="103" t="s">
        <v>1328</v>
      </c>
      <c r="B3013" s="101" t="s">
        <v>2068</v>
      </c>
      <c r="C3013" s="101" t="s">
        <v>3995</v>
      </c>
      <c r="D3013" s="101" t="s">
        <v>1329</v>
      </c>
      <c r="E3013" s="101" t="s">
        <v>2446</v>
      </c>
      <c r="F3013" s="102">
        <v>14.18</v>
      </c>
      <c r="G3013" s="102">
        <v>14.379999999999999</v>
      </c>
      <c r="H3013" s="102">
        <v>11.34</v>
      </c>
      <c r="I3013" s="102"/>
      <c r="J3013" s="445"/>
      <c r="K3013" s="258">
        <f>ROUND(SUMIF('VGT-Bewegungsdaten'!B:B,A3013,'VGT-Bewegungsdaten'!D:D),3)</f>
        <v>0</v>
      </c>
      <c r="L3013" s="259">
        <f>ROUND(SUMIF('VGT-Bewegungsdaten'!B:B,$A3013,'VGT-Bewegungsdaten'!E:E),5)</f>
        <v>0</v>
      </c>
      <c r="N3013" s="298" t="s">
        <v>4918</v>
      </c>
      <c r="O3013" s="298" t="s">
        <v>4925</v>
      </c>
      <c r="P3013" s="261">
        <f>ROUND(SUMIF('AV-Bewegungsdaten'!B:B,A3013,'AV-Bewegungsdaten'!D:D),3)</f>
        <v>0</v>
      </c>
      <c r="Q3013" s="259">
        <f>ROUND(SUMIF('AV-Bewegungsdaten'!B:B,$A3013,'AV-Bewegungsdaten'!E:E),5)</f>
        <v>0</v>
      </c>
      <c r="S3013" s="444"/>
      <c r="T3013" s="444"/>
      <c r="U3013" s="261">
        <f>ROUND(SUMIF('DV-Bewegungsdaten'!B:B,A3013,'DV-Bewegungsdaten'!D:D),3)</f>
        <v>0</v>
      </c>
      <c r="V3013" s="259">
        <f>ROUND(SUMIF('DV-Bewegungsdaten'!B:B,A3013,'DV-Bewegungsdaten'!E:E),5)</f>
        <v>0</v>
      </c>
      <c r="X3013" s="444"/>
      <c r="Y3013" s="444"/>
      <c r="AK3013" s="305"/>
    </row>
    <row r="3014" spans="1:37" ht="15" customHeight="1" x14ac:dyDescent="0.25">
      <c r="A3014" s="103" t="s">
        <v>1330</v>
      </c>
      <c r="B3014" s="101" t="s">
        <v>2068</v>
      </c>
      <c r="C3014" s="101" t="s">
        <v>3995</v>
      </c>
      <c r="D3014" s="101" t="s">
        <v>1331</v>
      </c>
      <c r="E3014" s="101" t="s">
        <v>2443</v>
      </c>
      <c r="F3014" s="102">
        <v>16.18</v>
      </c>
      <c r="G3014" s="102">
        <v>16.38</v>
      </c>
      <c r="H3014" s="102">
        <v>12.94</v>
      </c>
      <c r="I3014" s="102"/>
      <c r="J3014" s="445"/>
      <c r="K3014" s="258">
        <f>ROUND(SUMIF('VGT-Bewegungsdaten'!B:B,A3014,'VGT-Bewegungsdaten'!D:D),3)</f>
        <v>0</v>
      </c>
      <c r="L3014" s="259">
        <f>ROUND(SUMIF('VGT-Bewegungsdaten'!B:B,$A3014,'VGT-Bewegungsdaten'!E:E),5)</f>
        <v>0</v>
      </c>
      <c r="N3014" s="298" t="s">
        <v>4918</v>
      </c>
      <c r="O3014" s="298" t="s">
        <v>4925</v>
      </c>
      <c r="P3014" s="261">
        <f>ROUND(SUMIF('AV-Bewegungsdaten'!B:B,A3014,'AV-Bewegungsdaten'!D:D),3)</f>
        <v>0</v>
      </c>
      <c r="Q3014" s="259">
        <f>ROUND(SUMIF('AV-Bewegungsdaten'!B:B,$A3014,'AV-Bewegungsdaten'!E:E),5)</f>
        <v>0</v>
      </c>
      <c r="S3014" s="444"/>
      <c r="T3014" s="444"/>
      <c r="U3014" s="261">
        <f>ROUND(SUMIF('DV-Bewegungsdaten'!B:B,A3014,'DV-Bewegungsdaten'!D:D),3)</f>
        <v>0</v>
      </c>
      <c r="V3014" s="259">
        <f>ROUND(SUMIF('DV-Bewegungsdaten'!B:B,A3014,'DV-Bewegungsdaten'!E:E),5)</f>
        <v>0</v>
      </c>
      <c r="X3014" s="444"/>
      <c r="Y3014" s="444"/>
      <c r="AK3014" s="305"/>
    </row>
    <row r="3015" spans="1:37" ht="15" customHeight="1" x14ac:dyDescent="0.25">
      <c r="A3015" s="103" t="s">
        <v>1332</v>
      </c>
      <c r="B3015" s="101" t="s">
        <v>2068</v>
      </c>
      <c r="C3015" s="101" t="s">
        <v>3995</v>
      </c>
      <c r="D3015" s="101" t="s">
        <v>1333</v>
      </c>
      <c r="E3015" s="101" t="s">
        <v>2446</v>
      </c>
      <c r="F3015" s="102">
        <v>19.18</v>
      </c>
      <c r="G3015" s="102">
        <v>19.38</v>
      </c>
      <c r="H3015" s="102">
        <v>15.34</v>
      </c>
      <c r="I3015" s="102"/>
      <c r="J3015" s="445"/>
      <c r="K3015" s="258">
        <f>ROUND(SUMIF('VGT-Bewegungsdaten'!B:B,A3015,'VGT-Bewegungsdaten'!D:D),3)</f>
        <v>0</v>
      </c>
      <c r="L3015" s="259">
        <f>ROUND(SUMIF('VGT-Bewegungsdaten'!B:B,$A3015,'VGT-Bewegungsdaten'!E:E),5)</f>
        <v>0</v>
      </c>
      <c r="N3015" s="298" t="s">
        <v>4918</v>
      </c>
      <c r="O3015" s="298" t="s">
        <v>4925</v>
      </c>
      <c r="P3015" s="261">
        <f>ROUND(SUMIF('AV-Bewegungsdaten'!B:B,A3015,'AV-Bewegungsdaten'!D:D),3)</f>
        <v>0</v>
      </c>
      <c r="Q3015" s="259">
        <f>ROUND(SUMIF('AV-Bewegungsdaten'!B:B,$A3015,'AV-Bewegungsdaten'!E:E),5)</f>
        <v>0</v>
      </c>
      <c r="S3015" s="444"/>
      <c r="T3015" s="444"/>
      <c r="U3015" s="261">
        <f>ROUND(SUMIF('DV-Bewegungsdaten'!B:B,A3015,'DV-Bewegungsdaten'!D:D),3)</f>
        <v>0</v>
      </c>
      <c r="V3015" s="259">
        <f>ROUND(SUMIF('DV-Bewegungsdaten'!B:B,A3015,'DV-Bewegungsdaten'!E:E),5)</f>
        <v>0</v>
      </c>
      <c r="X3015" s="444"/>
      <c r="Y3015" s="444"/>
      <c r="AK3015" s="305"/>
    </row>
    <row r="3016" spans="1:37" ht="15" customHeight="1" x14ac:dyDescent="0.25">
      <c r="A3016" s="103" t="s">
        <v>1334</v>
      </c>
      <c r="B3016" s="101" t="s">
        <v>2068</v>
      </c>
      <c r="C3016" s="101" t="s">
        <v>3995</v>
      </c>
      <c r="D3016" s="101" t="s">
        <v>1335</v>
      </c>
      <c r="E3016" s="101" t="s">
        <v>2443</v>
      </c>
      <c r="F3016" s="102">
        <v>17.18</v>
      </c>
      <c r="G3016" s="102">
        <v>17.38</v>
      </c>
      <c r="H3016" s="102">
        <v>13.74</v>
      </c>
      <c r="I3016" s="102"/>
      <c r="J3016" s="445"/>
      <c r="K3016" s="258">
        <f>ROUND(SUMIF('VGT-Bewegungsdaten'!B:B,A3016,'VGT-Bewegungsdaten'!D:D),3)</f>
        <v>0</v>
      </c>
      <c r="L3016" s="259">
        <f>ROUND(SUMIF('VGT-Bewegungsdaten'!B:B,$A3016,'VGT-Bewegungsdaten'!E:E),5)</f>
        <v>0</v>
      </c>
      <c r="N3016" s="298" t="s">
        <v>4918</v>
      </c>
      <c r="O3016" s="298" t="s">
        <v>4925</v>
      </c>
      <c r="P3016" s="261">
        <f>ROUND(SUMIF('AV-Bewegungsdaten'!B:B,A3016,'AV-Bewegungsdaten'!D:D),3)</f>
        <v>0</v>
      </c>
      <c r="Q3016" s="259">
        <f>ROUND(SUMIF('AV-Bewegungsdaten'!B:B,$A3016,'AV-Bewegungsdaten'!E:E),5)</f>
        <v>0</v>
      </c>
      <c r="S3016" s="444"/>
      <c r="T3016" s="444"/>
      <c r="U3016" s="261">
        <f>ROUND(SUMIF('DV-Bewegungsdaten'!B:B,A3016,'DV-Bewegungsdaten'!D:D),3)</f>
        <v>0</v>
      </c>
      <c r="V3016" s="259">
        <f>ROUND(SUMIF('DV-Bewegungsdaten'!B:B,A3016,'DV-Bewegungsdaten'!E:E),5)</f>
        <v>0</v>
      </c>
      <c r="X3016" s="444"/>
      <c r="Y3016" s="444"/>
      <c r="AK3016" s="305"/>
    </row>
    <row r="3017" spans="1:37" ht="15" customHeight="1" x14ac:dyDescent="0.25">
      <c r="A3017" s="103" t="s">
        <v>1336</v>
      </c>
      <c r="B3017" s="101" t="s">
        <v>2068</v>
      </c>
      <c r="C3017" s="101" t="s">
        <v>3995</v>
      </c>
      <c r="D3017" s="101" t="s">
        <v>1337</v>
      </c>
      <c r="E3017" s="101" t="s">
        <v>2446</v>
      </c>
      <c r="F3017" s="102">
        <v>20.18</v>
      </c>
      <c r="G3017" s="102">
        <v>20.38</v>
      </c>
      <c r="H3017" s="102">
        <v>16.14</v>
      </c>
      <c r="I3017" s="102"/>
      <c r="J3017" s="445"/>
      <c r="K3017" s="258">
        <f>ROUND(SUMIF('VGT-Bewegungsdaten'!B:B,A3017,'VGT-Bewegungsdaten'!D:D),3)</f>
        <v>0</v>
      </c>
      <c r="L3017" s="259">
        <f>ROUND(SUMIF('VGT-Bewegungsdaten'!B:B,$A3017,'VGT-Bewegungsdaten'!E:E),5)</f>
        <v>0</v>
      </c>
      <c r="N3017" s="298" t="s">
        <v>4918</v>
      </c>
      <c r="O3017" s="298" t="s">
        <v>4925</v>
      </c>
      <c r="P3017" s="261">
        <f>ROUND(SUMIF('AV-Bewegungsdaten'!B:B,A3017,'AV-Bewegungsdaten'!D:D),3)</f>
        <v>0</v>
      </c>
      <c r="Q3017" s="259">
        <f>ROUND(SUMIF('AV-Bewegungsdaten'!B:B,$A3017,'AV-Bewegungsdaten'!E:E),5)</f>
        <v>0</v>
      </c>
      <c r="S3017" s="444"/>
      <c r="T3017" s="444"/>
      <c r="U3017" s="261">
        <f>ROUND(SUMIF('DV-Bewegungsdaten'!B:B,A3017,'DV-Bewegungsdaten'!D:D),3)</f>
        <v>0</v>
      </c>
      <c r="V3017" s="259">
        <f>ROUND(SUMIF('DV-Bewegungsdaten'!B:B,A3017,'DV-Bewegungsdaten'!E:E),5)</f>
        <v>0</v>
      </c>
      <c r="X3017" s="444"/>
      <c r="Y3017" s="444"/>
      <c r="AK3017" s="305"/>
    </row>
    <row r="3018" spans="1:37" ht="15" customHeight="1" x14ac:dyDescent="0.25">
      <c r="A3018" s="103" t="s">
        <v>1338</v>
      </c>
      <c r="B3018" s="101" t="s">
        <v>2068</v>
      </c>
      <c r="C3018" s="101" t="s">
        <v>3995</v>
      </c>
      <c r="D3018" s="101" t="s">
        <v>1339</v>
      </c>
      <c r="E3018" s="101" t="s">
        <v>2443</v>
      </c>
      <c r="F3018" s="102">
        <v>17.18</v>
      </c>
      <c r="G3018" s="102">
        <v>17.38</v>
      </c>
      <c r="H3018" s="102">
        <v>13.74</v>
      </c>
      <c r="I3018" s="102"/>
      <c r="J3018" s="445"/>
      <c r="K3018" s="258">
        <f>ROUND(SUMIF('VGT-Bewegungsdaten'!B:B,A3018,'VGT-Bewegungsdaten'!D:D),3)</f>
        <v>0</v>
      </c>
      <c r="L3018" s="259">
        <f>ROUND(SUMIF('VGT-Bewegungsdaten'!B:B,$A3018,'VGT-Bewegungsdaten'!E:E),5)</f>
        <v>0</v>
      </c>
      <c r="N3018" s="298" t="s">
        <v>4918</v>
      </c>
      <c r="O3018" s="298" t="s">
        <v>4925</v>
      </c>
      <c r="P3018" s="261">
        <f>ROUND(SUMIF('AV-Bewegungsdaten'!B:B,A3018,'AV-Bewegungsdaten'!D:D),3)</f>
        <v>0</v>
      </c>
      <c r="Q3018" s="259">
        <f>ROUND(SUMIF('AV-Bewegungsdaten'!B:B,$A3018,'AV-Bewegungsdaten'!E:E),5)</f>
        <v>0</v>
      </c>
      <c r="S3018" s="444"/>
      <c r="T3018" s="444"/>
      <c r="U3018" s="261">
        <f>ROUND(SUMIF('DV-Bewegungsdaten'!B:B,A3018,'DV-Bewegungsdaten'!D:D),3)</f>
        <v>0</v>
      </c>
      <c r="V3018" s="259">
        <f>ROUND(SUMIF('DV-Bewegungsdaten'!B:B,A3018,'DV-Bewegungsdaten'!E:E),5)</f>
        <v>0</v>
      </c>
      <c r="X3018" s="444"/>
      <c r="Y3018" s="444"/>
      <c r="AK3018" s="305"/>
    </row>
    <row r="3019" spans="1:37" ht="15" customHeight="1" x14ac:dyDescent="0.25">
      <c r="A3019" s="103" t="s">
        <v>1340</v>
      </c>
      <c r="B3019" s="101" t="s">
        <v>2068</v>
      </c>
      <c r="C3019" s="101" t="s">
        <v>3995</v>
      </c>
      <c r="D3019" s="101" t="s">
        <v>1341</v>
      </c>
      <c r="E3019" s="101" t="s">
        <v>2446</v>
      </c>
      <c r="F3019" s="102">
        <v>20.18</v>
      </c>
      <c r="G3019" s="102">
        <v>20.38</v>
      </c>
      <c r="H3019" s="102">
        <v>16.14</v>
      </c>
      <c r="I3019" s="102"/>
      <c r="J3019" s="445"/>
      <c r="K3019" s="258">
        <f>ROUND(SUMIF('VGT-Bewegungsdaten'!B:B,A3019,'VGT-Bewegungsdaten'!D:D),3)</f>
        <v>0</v>
      </c>
      <c r="L3019" s="259">
        <f>ROUND(SUMIF('VGT-Bewegungsdaten'!B:B,$A3019,'VGT-Bewegungsdaten'!E:E),5)</f>
        <v>0</v>
      </c>
      <c r="N3019" s="298" t="s">
        <v>4918</v>
      </c>
      <c r="O3019" s="298" t="s">
        <v>4925</v>
      </c>
      <c r="P3019" s="261">
        <f>ROUND(SUMIF('AV-Bewegungsdaten'!B:B,A3019,'AV-Bewegungsdaten'!D:D),3)</f>
        <v>0</v>
      </c>
      <c r="Q3019" s="259">
        <f>ROUND(SUMIF('AV-Bewegungsdaten'!B:B,$A3019,'AV-Bewegungsdaten'!E:E),5)</f>
        <v>0</v>
      </c>
      <c r="S3019" s="444"/>
      <c r="T3019" s="444"/>
      <c r="U3019" s="261">
        <f>ROUND(SUMIF('DV-Bewegungsdaten'!B:B,A3019,'DV-Bewegungsdaten'!D:D),3)</f>
        <v>0</v>
      </c>
      <c r="V3019" s="259">
        <f>ROUND(SUMIF('DV-Bewegungsdaten'!B:B,A3019,'DV-Bewegungsdaten'!E:E),5)</f>
        <v>0</v>
      </c>
      <c r="X3019" s="444"/>
      <c r="Y3019" s="444"/>
      <c r="AK3019" s="305"/>
    </row>
    <row r="3020" spans="1:37" ht="15" customHeight="1" x14ac:dyDescent="0.25">
      <c r="A3020" s="103" t="s">
        <v>1342</v>
      </c>
      <c r="B3020" s="101" t="s">
        <v>2068</v>
      </c>
      <c r="C3020" s="101" t="s">
        <v>3995</v>
      </c>
      <c r="D3020" s="101" t="s">
        <v>1343</v>
      </c>
      <c r="E3020" s="101" t="s">
        <v>2443</v>
      </c>
      <c r="F3020" s="102">
        <v>18.18</v>
      </c>
      <c r="G3020" s="102">
        <v>18.38</v>
      </c>
      <c r="H3020" s="102">
        <v>14.54</v>
      </c>
      <c r="I3020" s="102"/>
      <c r="J3020" s="445"/>
      <c r="K3020" s="258">
        <f>ROUND(SUMIF('VGT-Bewegungsdaten'!B:B,A3020,'VGT-Bewegungsdaten'!D:D),3)</f>
        <v>0</v>
      </c>
      <c r="L3020" s="259">
        <f>ROUND(SUMIF('VGT-Bewegungsdaten'!B:B,$A3020,'VGT-Bewegungsdaten'!E:E),5)</f>
        <v>0</v>
      </c>
      <c r="N3020" s="298" t="s">
        <v>4918</v>
      </c>
      <c r="O3020" s="298" t="s">
        <v>4925</v>
      </c>
      <c r="P3020" s="261">
        <f>ROUND(SUMIF('AV-Bewegungsdaten'!B:B,A3020,'AV-Bewegungsdaten'!D:D),3)</f>
        <v>0</v>
      </c>
      <c r="Q3020" s="259">
        <f>ROUND(SUMIF('AV-Bewegungsdaten'!B:B,$A3020,'AV-Bewegungsdaten'!E:E),5)</f>
        <v>0</v>
      </c>
      <c r="S3020" s="444"/>
      <c r="T3020" s="444"/>
      <c r="U3020" s="261">
        <f>ROUND(SUMIF('DV-Bewegungsdaten'!B:B,A3020,'DV-Bewegungsdaten'!D:D),3)</f>
        <v>0</v>
      </c>
      <c r="V3020" s="259">
        <f>ROUND(SUMIF('DV-Bewegungsdaten'!B:B,A3020,'DV-Bewegungsdaten'!E:E),5)</f>
        <v>0</v>
      </c>
      <c r="X3020" s="444"/>
      <c r="Y3020" s="444"/>
      <c r="AK3020" s="305"/>
    </row>
    <row r="3021" spans="1:37" ht="15" customHeight="1" x14ac:dyDescent="0.25">
      <c r="A3021" s="103" t="s">
        <v>1344</v>
      </c>
      <c r="B3021" s="101" t="s">
        <v>2068</v>
      </c>
      <c r="C3021" s="101" t="s">
        <v>3995</v>
      </c>
      <c r="D3021" s="101" t="s">
        <v>1345</v>
      </c>
      <c r="E3021" s="101" t="s">
        <v>2446</v>
      </c>
      <c r="F3021" s="102">
        <v>21.18</v>
      </c>
      <c r="G3021" s="102">
        <v>21.38</v>
      </c>
      <c r="H3021" s="102">
        <v>16.940000000000001</v>
      </c>
      <c r="I3021" s="102"/>
      <c r="J3021" s="445"/>
      <c r="K3021" s="258">
        <f>ROUND(SUMIF('VGT-Bewegungsdaten'!B:B,A3021,'VGT-Bewegungsdaten'!D:D),3)</f>
        <v>0</v>
      </c>
      <c r="L3021" s="259">
        <f>ROUND(SUMIF('VGT-Bewegungsdaten'!B:B,$A3021,'VGT-Bewegungsdaten'!E:E),5)</f>
        <v>0</v>
      </c>
      <c r="N3021" s="298" t="s">
        <v>4918</v>
      </c>
      <c r="O3021" s="298" t="s">
        <v>4925</v>
      </c>
      <c r="P3021" s="261">
        <f>ROUND(SUMIF('AV-Bewegungsdaten'!B:B,A3021,'AV-Bewegungsdaten'!D:D),3)</f>
        <v>0</v>
      </c>
      <c r="Q3021" s="259">
        <f>ROUND(SUMIF('AV-Bewegungsdaten'!B:B,$A3021,'AV-Bewegungsdaten'!E:E),5)</f>
        <v>0</v>
      </c>
      <c r="S3021" s="444"/>
      <c r="T3021" s="444"/>
      <c r="U3021" s="261">
        <f>ROUND(SUMIF('DV-Bewegungsdaten'!B:B,A3021,'DV-Bewegungsdaten'!D:D),3)</f>
        <v>0</v>
      </c>
      <c r="V3021" s="259">
        <f>ROUND(SUMIF('DV-Bewegungsdaten'!B:B,A3021,'DV-Bewegungsdaten'!E:E),5)</f>
        <v>0</v>
      </c>
      <c r="X3021" s="444"/>
      <c r="Y3021" s="444"/>
      <c r="AK3021" s="305"/>
    </row>
    <row r="3022" spans="1:37" ht="15" customHeight="1" x14ac:dyDescent="0.25">
      <c r="A3022" s="103" t="s">
        <v>1346</v>
      </c>
      <c r="B3022" s="101" t="s">
        <v>2068</v>
      </c>
      <c r="C3022" s="101" t="s">
        <v>3995</v>
      </c>
      <c r="D3022" s="101" t="s">
        <v>1347</v>
      </c>
      <c r="E3022" s="101" t="s">
        <v>2443</v>
      </c>
      <c r="F3022" s="102">
        <v>19.18</v>
      </c>
      <c r="G3022" s="102">
        <v>19.38</v>
      </c>
      <c r="H3022" s="102">
        <v>15.34</v>
      </c>
      <c r="I3022" s="102"/>
      <c r="J3022" s="445"/>
      <c r="K3022" s="258">
        <f>ROUND(SUMIF('VGT-Bewegungsdaten'!B:B,A3022,'VGT-Bewegungsdaten'!D:D),3)</f>
        <v>0</v>
      </c>
      <c r="L3022" s="259">
        <f>ROUND(SUMIF('VGT-Bewegungsdaten'!B:B,$A3022,'VGT-Bewegungsdaten'!E:E),5)</f>
        <v>0</v>
      </c>
      <c r="N3022" s="298" t="s">
        <v>4918</v>
      </c>
      <c r="O3022" s="298" t="s">
        <v>4925</v>
      </c>
      <c r="P3022" s="261">
        <f>ROUND(SUMIF('AV-Bewegungsdaten'!B:B,A3022,'AV-Bewegungsdaten'!D:D),3)</f>
        <v>0</v>
      </c>
      <c r="Q3022" s="259">
        <f>ROUND(SUMIF('AV-Bewegungsdaten'!B:B,$A3022,'AV-Bewegungsdaten'!E:E),5)</f>
        <v>0</v>
      </c>
      <c r="S3022" s="444"/>
      <c r="T3022" s="444"/>
      <c r="U3022" s="261">
        <f>ROUND(SUMIF('DV-Bewegungsdaten'!B:B,A3022,'DV-Bewegungsdaten'!D:D),3)</f>
        <v>0</v>
      </c>
      <c r="V3022" s="259">
        <f>ROUND(SUMIF('DV-Bewegungsdaten'!B:B,A3022,'DV-Bewegungsdaten'!E:E),5)</f>
        <v>0</v>
      </c>
      <c r="X3022" s="444"/>
      <c r="Y3022" s="444"/>
      <c r="AK3022" s="305"/>
    </row>
    <row r="3023" spans="1:37" ht="15" customHeight="1" x14ac:dyDescent="0.25">
      <c r="A3023" s="103" t="s">
        <v>1348</v>
      </c>
      <c r="B3023" s="101" t="s">
        <v>2068</v>
      </c>
      <c r="C3023" s="101" t="s">
        <v>3995</v>
      </c>
      <c r="D3023" s="101" t="s">
        <v>1349</v>
      </c>
      <c r="E3023" s="101" t="s">
        <v>2446</v>
      </c>
      <c r="F3023" s="102">
        <v>22.18</v>
      </c>
      <c r="G3023" s="102">
        <v>22.38</v>
      </c>
      <c r="H3023" s="102">
        <v>17.739999999999998</v>
      </c>
      <c r="I3023" s="102"/>
      <c r="J3023" s="445"/>
      <c r="K3023" s="258">
        <f>ROUND(SUMIF('VGT-Bewegungsdaten'!B:B,A3023,'VGT-Bewegungsdaten'!D:D),3)</f>
        <v>0</v>
      </c>
      <c r="L3023" s="259">
        <f>ROUND(SUMIF('VGT-Bewegungsdaten'!B:B,$A3023,'VGT-Bewegungsdaten'!E:E),5)</f>
        <v>0</v>
      </c>
      <c r="N3023" s="298" t="s">
        <v>4918</v>
      </c>
      <c r="O3023" s="298" t="s">
        <v>4925</v>
      </c>
      <c r="P3023" s="261">
        <f>ROUND(SUMIF('AV-Bewegungsdaten'!B:B,A3023,'AV-Bewegungsdaten'!D:D),3)</f>
        <v>0</v>
      </c>
      <c r="Q3023" s="259">
        <f>ROUND(SUMIF('AV-Bewegungsdaten'!B:B,$A3023,'AV-Bewegungsdaten'!E:E),5)</f>
        <v>0</v>
      </c>
      <c r="S3023" s="444"/>
      <c r="T3023" s="444"/>
      <c r="U3023" s="261">
        <f>ROUND(SUMIF('DV-Bewegungsdaten'!B:B,A3023,'DV-Bewegungsdaten'!D:D),3)</f>
        <v>0</v>
      </c>
      <c r="V3023" s="259">
        <f>ROUND(SUMIF('DV-Bewegungsdaten'!B:B,A3023,'DV-Bewegungsdaten'!E:E),5)</f>
        <v>0</v>
      </c>
      <c r="X3023" s="444"/>
      <c r="Y3023" s="444"/>
      <c r="AK3023" s="305"/>
    </row>
    <row r="3024" spans="1:37" ht="15" customHeight="1" x14ac:dyDescent="0.25">
      <c r="A3024" s="103" t="s">
        <v>1350</v>
      </c>
      <c r="B3024" s="101" t="s">
        <v>2068</v>
      </c>
      <c r="C3024" s="101" t="s">
        <v>3995</v>
      </c>
      <c r="D3024" s="101" t="s">
        <v>1351</v>
      </c>
      <c r="E3024" s="101" t="s">
        <v>2443</v>
      </c>
      <c r="F3024" s="102">
        <v>20.18</v>
      </c>
      <c r="G3024" s="102">
        <v>20.38</v>
      </c>
      <c r="H3024" s="102">
        <v>16.14</v>
      </c>
      <c r="I3024" s="102"/>
      <c r="J3024" s="445"/>
      <c r="K3024" s="258">
        <f>ROUND(SUMIF('VGT-Bewegungsdaten'!B:B,A3024,'VGT-Bewegungsdaten'!D:D),3)</f>
        <v>0</v>
      </c>
      <c r="L3024" s="259">
        <f>ROUND(SUMIF('VGT-Bewegungsdaten'!B:B,$A3024,'VGT-Bewegungsdaten'!E:E),5)</f>
        <v>0</v>
      </c>
      <c r="N3024" s="298" t="s">
        <v>4918</v>
      </c>
      <c r="O3024" s="298" t="s">
        <v>4925</v>
      </c>
      <c r="P3024" s="261">
        <f>ROUND(SUMIF('AV-Bewegungsdaten'!B:B,A3024,'AV-Bewegungsdaten'!D:D),3)</f>
        <v>0</v>
      </c>
      <c r="Q3024" s="259">
        <f>ROUND(SUMIF('AV-Bewegungsdaten'!B:B,$A3024,'AV-Bewegungsdaten'!E:E),5)</f>
        <v>0</v>
      </c>
      <c r="S3024" s="444"/>
      <c r="T3024" s="444"/>
      <c r="U3024" s="261">
        <f>ROUND(SUMIF('DV-Bewegungsdaten'!B:B,A3024,'DV-Bewegungsdaten'!D:D),3)</f>
        <v>0</v>
      </c>
      <c r="V3024" s="259">
        <f>ROUND(SUMIF('DV-Bewegungsdaten'!B:B,A3024,'DV-Bewegungsdaten'!E:E),5)</f>
        <v>0</v>
      </c>
      <c r="X3024" s="444"/>
      <c r="Y3024" s="444"/>
      <c r="AK3024" s="305"/>
    </row>
    <row r="3025" spans="1:37" ht="15" customHeight="1" x14ac:dyDescent="0.25">
      <c r="A3025" s="103" t="s">
        <v>1352</v>
      </c>
      <c r="B3025" s="101" t="s">
        <v>2068</v>
      </c>
      <c r="C3025" s="101" t="s">
        <v>3995</v>
      </c>
      <c r="D3025" s="101" t="s">
        <v>1353</v>
      </c>
      <c r="E3025" s="101" t="s">
        <v>2446</v>
      </c>
      <c r="F3025" s="102">
        <v>23.18</v>
      </c>
      <c r="G3025" s="102">
        <v>23.38</v>
      </c>
      <c r="H3025" s="102">
        <v>18.54</v>
      </c>
      <c r="I3025" s="102"/>
      <c r="J3025" s="445"/>
      <c r="K3025" s="258">
        <f>ROUND(SUMIF('VGT-Bewegungsdaten'!B:B,A3025,'VGT-Bewegungsdaten'!D:D),3)</f>
        <v>0</v>
      </c>
      <c r="L3025" s="259">
        <f>ROUND(SUMIF('VGT-Bewegungsdaten'!B:B,$A3025,'VGT-Bewegungsdaten'!E:E),5)</f>
        <v>0</v>
      </c>
      <c r="N3025" s="298" t="s">
        <v>4918</v>
      </c>
      <c r="O3025" s="298" t="s">
        <v>4925</v>
      </c>
      <c r="P3025" s="261">
        <f>ROUND(SUMIF('AV-Bewegungsdaten'!B:B,A3025,'AV-Bewegungsdaten'!D:D),3)</f>
        <v>0</v>
      </c>
      <c r="Q3025" s="259">
        <f>ROUND(SUMIF('AV-Bewegungsdaten'!B:B,$A3025,'AV-Bewegungsdaten'!E:E),5)</f>
        <v>0</v>
      </c>
      <c r="S3025" s="444"/>
      <c r="T3025" s="444"/>
      <c r="U3025" s="261">
        <f>ROUND(SUMIF('DV-Bewegungsdaten'!B:B,A3025,'DV-Bewegungsdaten'!D:D),3)</f>
        <v>0</v>
      </c>
      <c r="V3025" s="259">
        <f>ROUND(SUMIF('DV-Bewegungsdaten'!B:B,A3025,'DV-Bewegungsdaten'!E:E),5)</f>
        <v>0</v>
      </c>
      <c r="X3025" s="444"/>
      <c r="Y3025" s="444"/>
      <c r="AK3025" s="305"/>
    </row>
    <row r="3026" spans="1:37" ht="15" customHeight="1" x14ac:dyDescent="0.25">
      <c r="A3026" s="103" t="s">
        <v>1354</v>
      </c>
      <c r="B3026" s="101" t="s">
        <v>2068</v>
      </c>
      <c r="C3026" s="101" t="s">
        <v>3995</v>
      </c>
      <c r="D3026" s="101" t="s">
        <v>1355</v>
      </c>
      <c r="E3026" s="101" t="s">
        <v>2443</v>
      </c>
      <c r="F3026" s="102">
        <v>18.18</v>
      </c>
      <c r="G3026" s="102">
        <v>18.38</v>
      </c>
      <c r="H3026" s="102">
        <v>14.54</v>
      </c>
      <c r="I3026" s="102"/>
      <c r="J3026" s="445"/>
      <c r="K3026" s="258">
        <f>ROUND(SUMIF('VGT-Bewegungsdaten'!B:B,A3026,'VGT-Bewegungsdaten'!D:D),3)</f>
        <v>0</v>
      </c>
      <c r="L3026" s="259">
        <f>ROUND(SUMIF('VGT-Bewegungsdaten'!B:B,$A3026,'VGT-Bewegungsdaten'!E:E),5)</f>
        <v>0</v>
      </c>
      <c r="N3026" s="298" t="s">
        <v>4918</v>
      </c>
      <c r="O3026" s="298" t="s">
        <v>4925</v>
      </c>
      <c r="P3026" s="261">
        <f>ROUND(SUMIF('AV-Bewegungsdaten'!B:B,A3026,'AV-Bewegungsdaten'!D:D),3)</f>
        <v>0</v>
      </c>
      <c r="Q3026" s="259">
        <f>ROUND(SUMIF('AV-Bewegungsdaten'!B:B,$A3026,'AV-Bewegungsdaten'!E:E),5)</f>
        <v>0</v>
      </c>
      <c r="S3026" s="444"/>
      <c r="T3026" s="444"/>
      <c r="U3026" s="261">
        <f>ROUND(SUMIF('DV-Bewegungsdaten'!B:B,A3026,'DV-Bewegungsdaten'!D:D),3)</f>
        <v>0</v>
      </c>
      <c r="V3026" s="259">
        <f>ROUND(SUMIF('DV-Bewegungsdaten'!B:B,A3026,'DV-Bewegungsdaten'!E:E),5)</f>
        <v>0</v>
      </c>
      <c r="X3026" s="444"/>
      <c r="Y3026" s="444"/>
      <c r="AK3026" s="305"/>
    </row>
    <row r="3027" spans="1:37" ht="15" customHeight="1" x14ac:dyDescent="0.25">
      <c r="A3027" s="103" t="s">
        <v>1356</v>
      </c>
      <c r="B3027" s="101" t="s">
        <v>2068</v>
      </c>
      <c r="C3027" s="101" t="s">
        <v>3995</v>
      </c>
      <c r="D3027" s="101" t="s">
        <v>1357</v>
      </c>
      <c r="E3027" s="101" t="s">
        <v>2446</v>
      </c>
      <c r="F3027" s="102">
        <v>21.18</v>
      </c>
      <c r="G3027" s="102">
        <v>21.38</v>
      </c>
      <c r="H3027" s="102">
        <v>16.940000000000001</v>
      </c>
      <c r="I3027" s="102"/>
      <c r="J3027" s="445"/>
      <c r="K3027" s="258">
        <f>ROUND(SUMIF('VGT-Bewegungsdaten'!B:B,A3027,'VGT-Bewegungsdaten'!D:D),3)</f>
        <v>0</v>
      </c>
      <c r="L3027" s="259">
        <f>ROUND(SUMIF('VGT-Bewegungsdaten'!B:B,$A3027,'VGT-Bewegungsdaten'!E:E),5)</f>
        <v>0</v>
      </c>
      <c r="N3027" s="298" t="s">
        <v>4918</v>
      </c>
      <c r="O3027" s="298" t="s">
        <v>4925</v>
      </c>
      <c r="P3027" s="261">
        <f>ROUND(SUMIF('AV-Bewegungsdaten'!B:B,A3027,'AV-Bewegungsdaten'!D:D),3)</f>
        <v>0</v>
      </c>
      <c r="Q3027" s="259">
        <f>ROUND(SUMIF('AV-Bewegungsdaten'!B:B,$A3027,'AV-Bewegungsdaten'!E:E),5)</f>
        <v>0</v>
      </c>
      <c r="S3027" s="444"/>
      <c r="T3027" s="444"/>
      <c r="U3027" s="261">
        <f>ROUND(SUMIF('DV-Bewegungsdaten'!B:B,A3027,'DV-Bewegungsdaten'!D:D),3)</f>
        <v>0</v>
      </c>
      <c r="V3027" s="259">
        <f>ROUND(SUMIF('DV-Bewegungsdaten'!B:B,A3027,'DV-Bewegungsdaten'!E:E),5)</f>
        <v>0</v>
      </c>
      <c r="X3027" s="444"/>
      <c r="Y3027" s="444"/>
      <c r="AK3027" s="305"/>
    </row>
    <row r="3028" spans="1:37" ht="15" customHeight="1" x14ac:dyDescent="0.25">
      <c r="A3028" s="103" t="s">
        <v>1358</v>
      </c>
      <c r="B3028" s="101" t="s">
        <v>2068</v>
      </c>
      <c r="C3028" s="101" t="s">
        <v>3995</v>
      </c>
      <c r="D3028" s="101" t="s">
        <v>1359</v>
      </c>
      <c r="E3028" s="101" t="s">
        <v>2443</v>
      </c>
      <c r="F3028" s="102">
        <v>19.18</v>
      </c>
      <c r="G3028" s="102">
        <v>19.38</v>
      </c>
      <c r="H3028" s="102">
        <v>15.34</v>
      </c>
      <c r="I3028" s="102"/>
      <c r="J3028" s="445"/>
      <c r="K3028" s="258">
        <f>ROUND(SUMIF('VGT-Bewegungsdaten'!B:B,A3028,'VGT-Bewegungsdaten'!D:D),3)</f>
        <v>0</v>
      </c>
      <c r="L3028" s="259">
        <f>ROUND(SUMIF('VGT-Bewegungsdaten'!B:B,$A3028,'VGT-Bewegungsdaten'!E:E),5)</f>
        <v>0</v>
      </c>
      <c r="N3028" s="298" t="s">
        <v>4918</v>
      </c>
      <c r="O3028" s="298" t="s">
        <v>4925</v>
      </c>
      <c r="P3028" s="261">
        <f>ROUND(SUMIF('AV-Bewegungsdaten'!B:B,A3028,'AV-Bewegungsdaten'!D:D),3)</f>
        <v>0</v>
      </c>
      <c r="Q3028" s="259">
        <f>ROUND(SUMIF('AV-Bewegungsdaten'!B:B,$A3028,'AV-Bewegungsdaten'!E:E),5)</f>
        <v>0</v>
      </c>
      <c r="S3028" s="444"/>
      <c r="T3028" s="444"/>
      <c r="U3028" s="261">
        <f>ROUND(SUMIF('DV-Bewegungsdaten'!B:B,A3028,'DV-Bewegungsdaten'!D:D),3)</f>
        <v>0</v>
      </c>
      <c r="V3028" s="259">
        <f>ROUND(SUMIF('DV-Bewegungsdaten'!B:B,A3028,'DV-Bewegungsdaten'!E:E),5)</f>
        <v>0</v>
      </c>
      <c r="X3028" s="444"/>
      <c r="Y3028" s="444"/>
      <c r="AK3028" s="305"/>
    </row>
    <row r="3029" spans="1:37" ht="15" customHeight="1" x14ac:dyDescent="0.25">
      <c r="A3029" s="103" t="s">
        <v>1360</v>
      </c>
      <c r="B3029" s="101" t="s">
        <v>2068</v>
      </c>
      <c r="C3029" s="101" t="s">
        <v>3995</v>
      </c>
      <c r="D3029" s="101" t="s">
        <v>1361</v>
      </c>
      <c r="E3029" s="101" t="s">
        <v>2446</v>
      </c>
      <c r="F3029" s="102">
        <v>22.18</v>
      </c>
      <c r="G3029" s="102">
        <v>22.38</v>
      </c>
      <c r="H3029" s="102">
        <v>17.739999999999998</v>
      </c>
      <c r="I3029" s="102"/>
      <c r="J3029" s="445"/>
      <c r="K3029" s="258">
        <f>ROUND(SUMIF('VGT-Bewegungsdaten'!B:B,A3029,'VGT-Bewegungsdaten'!D:D),3)</f>
        <v>0</v>
      </c>
      <c r="L3029" s="259">
        <f>ROUND(SUMIF('VGT-Bewegungsdaten'!B:B,$A3029,'VGT-Bewegungsdaten'!E:E),5)</f>
        <v>0</v>
      </c>
      <c r="N3029" s="298" t="s">
        <v>4918</v>
      </c>
      <c r="O3029" s="298" t="s">
        <v>4925</v>
      </c>
      <c r="P3029" s="261">
        <f>ROUND(SUMIF('AV-Bewegungsdaten'!B:B,A3029,'AV-Bewegungsdaten'!D:D),3)</f>
        <v>0</v>
      </c>
      <c r="Q3029" s="259">
        <f>ROUND(SUMIF('AV-Bewegungsdaten'!B:B,$A3029,'AV-Bewegungsdaten'!E:E),5)</f>
        <v>0</v>
      </c>
      <c r="S3029" s="444"/>
      <c r="T3029" s="444"/>
      <c r="U3029" s="261">
        <f>ROUND(SUMIF('DV-Bewegungsdaten'!B:B,A3029,'DV-Bewegungsdaten'!D:D),3)</f>
        <v>0</v>
      </c>
      <c r="V3029" s="259">
        <f>ROUND(SUMIF('DV-Bewegungsdaten'!B:B,A3029,'DV-Bewegungsdaten'!E:E),5)</f>
        <v>0</v>
      </c>
      <c r="X3029" s="444"/>
      <c r="Y3029" s="444"/>
      <c r="AK3029" s="305"/>
    </row>
    <row r="3030" spans="1:37" ht="15" customHeight="1" x14ac:dyDescent="0.25">
      <c r="A3030" s="103" t="s">
        <v>1362</v>
      </c>
      <c r="B3030" s="101" t="s">
        <v>2068</v>
      </c>
      <c r="C3030" s="101" t="s">
        <v>3995</v>
      </c>
      <c r="D3030" s="101" t="s">
        <v>1363</v>
      </c>
      <c r="E3030" s="101" t="s">
        <v>2443</v>
      </c>
      <c r="F3030" s="102">
        <v>20.18</v>
      </c>
      <c r="G3030" s="102">
        <v>20.38</v>
      </c>
      <c r="H3030" s="102">
        <v>16.14</v>
      </c>
      <c r="I3030" s="102"/>
      <c r="J3030" s="445"/>
      <c r="K3030" s="258">
        <f>ROUND(SUMIF('VGT-Bewegungsdaten'!B:B,A3030,'VGT-Bewegungsdaten'!D:D),3)</f>
        <v>0</v>
      </c>
      <c r="L3030" s="259">
        <f>ROUND(SUMIF('VGT-Bewegungsdaten'!B:B,$A3030,'VGT-Bewegungsdaten'!E:E),5)</f>
        <v>0</v>
      </c>
      <c r="N3030" s="298" t="s">
        <v>4918</v>
      </c>
      <c r="O3030" s="298" t="s">
        <v>4925</v>
      </c>
      <c r="P3030" s="261">
        <f>ROUND(SUMIF('AV-Bewegungsdaten'!B:B,A3030,'AV-Bewegungsdaten'!D:D),3)</f>
        <v>0</v>
      </c>
      <c r="Q3030" s="259">
        <f>ROUND(SUMIF('AV-Bewegungsdaten'!B:B,$A3030,'AV-Bewegungsdaten'!E:E),5)</f>
        <v>0</v>
      </c>
      <c r="S3030" s="444"/>
      <c r="T3030" s="444"/>
      <c r="U3030" s="261">
        <f>ROUND(SUMIF('DV-Bewegungsdaten'!B:B,A3030,'DV-Bewegungsdaten'!D:D),3)</f>
        <v>0</v>
      </c>
      <c r="V3030" s="259">
        <f>ROUND(SUMIF('DV-Bewegungsdaten'!B:B,A3030,'DV-Bewegungsdaten'!E:E),5)</f>
        <v>0</v>
      </c>
      <c r="X3030" s="444"/>
      <c r="Y3030" s="444"/>
      <c r="AK3030" s="305"/>
    </row>
    <row r="3031" spans="1:37" ht="15" customHeight="1" x14ac:dyDescent="0.25">
      <c r="A3031" s="103" t="s">
        <v>1364</v>
      </c>
      <c r="B3031" s="101" t="s">
        <v>2068</v>
      </c>
      <c r="C3031" s="101" t="s">
        <v>3995</v>
      </c>
      <c r="D3031" s="101" t="s">
        <v>1365</v>
      </c>
      <c r="E3031" s="101" t="s">
        <v>2446</v>
      </c>
      <c r="F3031" s="102">
        <v>23.18</v>
      </c>
      <c r="G3031" s="102">
        <v>23.38</v>
      </c>
      <c r="H3031" s="102">
        <v>18.54</v>
      </c>
      <c r="I3031" s="102"/>
      <c r="J3031" s="445"/>
      <c r="K3031" s="258">
        <f>ROUND(SUMIF('VGT-Bewegungsdaten'!B:B,A3031,'VGT-Bewegungsdaten'!D:D),3)</f>
        <v>0</v>
      </c>
      <c r="L3031" s="259">
        <f>ROUND(SUMIF('VGT-Bewegungsdaten'!B:B,$A3031,'VGT-Bewegungsdaten'!E:E),5)</f>
        <v>0</v>
      </c>
      <c r="N3031" s="298" t="s">
        <v>4918</v>
      </c>
      <c r="O3031" s="298" t="s">
        <v>4925</v>
      </c>
      <c r="P3031" s="261">
        <f>ROUND(SUMIF('AV-Bewegungsdaten'!B:B,A3031,'AV-Bewegungsdaten'!D:D),3)</f>
        <v>0</v>
      </c>
      <c r="Q3031" s="259">
        <f>ROUND(SUMIF('AV-Bewegungsdaten'!B:B,$A3031,'AV-Bewegungsdaten'!E:E),5)</f>
        <v>0</v>
      </c>
      <c r="S3031" s="444"/>
      <c r="T3031" s="444"/>
      <c r="U3031" s="261">
        <f>ROUND(SUMIF('DV-Bewegungsdaten'!B:B,A3031,'DV-Bewegungsdaten'!D:D),3)</f>
        <v>0</v>
      </c>
      <c r="V3031" s="259">
        <f>ROUND(SUMIF('DV-Bewegungsdaten'!B:B,A3031,'DV-Bewegungsdaten'!E:E),5)</f>
        <v>0</v>
      </c>
      <c r="X3031" s="444"/>
      <c r="Y3031" s="444"/>
      <c r="AK3031" s="305"/>
    </row>
    <row r="3032" spans="1:37" ht="15" customHeight="1" x14ac:dyDescent="0.25">
      <c r="A3032" s="103" t="s">
        <v>1366</v>
      </c>
      <c r="B3032" s="101" t="s">
        <v>2068</v>
      </c>
      <c r="C3032" s="101" t="s">
        <v>3995</v>
      </c>
      <c r="D3032" s="101" t="s">
        <v>1367</v>
      </c>
      <c r="E3032" s="101" t="s">
        <v>2443</v>
      </c>
      <c r="F3032" s="102">
        <v>21.18</v>
      </c>
      <c r="G3032" s="102">
        <v>21.38</v>
      </c>
      <c r="H3032" s="102">
        <v>16.940000000000001</v>
      </c>
      <c r="I3032" s="102"/>
      <c r="J3032" s="445"/>
      <c r="K3032" s="258">
        <f>ROUND(SUMIF('VGT-Bewegungsdaten'!B:B,A3032,'VGT-Bewegungsdaten'!D:D),3)</f>
        <v>0</v>
      </c>
      <c r="L3032" s="259">
        <f>ROUND(SUMIF('VGT-Bewegungsdaten'!B:B,$A3032,'VGT-Bewegungsdaten'!E:E),5)</f>
        <v>0</v>
      </c>
      <c r="N3032" s="298" t="s">
        <v>4918</v>
      </c>
      <c r="O3032" s="298" t="s">
        <v>4925</v>
      </c>
      <c r="P3032" s="261">
        <f>ROUND(SUMIF('AV-Bewegungsdaten'!B:B,A3032,'AV-Bewegungsdaten'!D:D),3)</f>
        <v>0</v>
      </c>
      <c r="Q3032" s="259">
        <f>ROUND(SUMIF('AV-Bewegungsdaten'!B:B,$A3032,'AV-Bewegungsdaten'!E:E),5)</f>
        <v>0</v>
      </c>
      <c r="S3032" s="444"/>
      <c r="T3032" s="444"/>
      <c r="U3032" s="261">
        <f>ROUND(SUMIF('DV-Bewegungsdaten'!B:B,A3032,'DV-Bewegungsdaten'!D:D),3)</f>
        <v>0</v>
      </c>
      <c r="V3032" s="259">
        <f>ROUND(SUMIF('DV-Bewegungsdaten'!B:B,A3032,'DV-Bewegungsdaten'!E:E),5)</f>
        <v>0</v>
      </c>
      <c r="X3032" s="444"/>
      <c r="Y3032" s="444"/>
      <c r="AK3032" s="305"/>
    </row>
    <row r="3033" spans="1:37" ht="15" customHeight="1" x14ac:dyDescent="0.25">
      <c r="A3033" s="103" t="s">
        <v>1368</v>
      </c>
      <c r="B3033" s="101" t="s">
        <v>2068</v>
      </c>
      <c r="C3033" s="101" t="s">
        <v>3995</v>
      </c>
      <c r="D3033" s="101" t="s">
        <v>1369</v>
      </c>
      <c r="E3033" s="101" t="s">
        <v>2446</v>
      </c>
      <c r="F3033" s="102">
        <v>24.18</v>
      </c>
      <c r="G3033" s="102">
        <v>24.38</v>
      </c>
      <c r="H3033" s="102">
        <v>19.34</v>
      </c>
      <c r="I3033" s="102"/>
      <c r="J3033" s="445"/>
      <c r="K3033" s="258">
        <f>ROUND(SUMIF('VGT-Bewegungsdaten'!B:B,A3033,'VGT-Bewegungsdaten'!D:D),3)</f>
        <v>0</v>
      </c>
      <c r="L3033" s="259">
        <f>ROUND(SUMIF('VGT-Bewegungsdaten'!B:B,$A3033,'VGT-Bewegungsdaten'!E:E),5)</f>
        <v>0</v>
      </c>
      <c r="N3033" s="298" t="s">
        <v>4918</v>
      </c>
      <c r="O3033" s="298" t="s">
        <v>4925</v>
      </c>
      <c r="P3033" s="261">
        <f>ROUND(SUMIF('AV-Bewegungsdaten'!B:B,A3033,'AV-Bewegungsdaten'!D:D),3)</f>
        <v>0</v>
      </c>
      <c r="Q3033" s="259">
        <f>ROUND(SUMIF('AV-Bewegungsdaten'!B:B,$A3033,'AV-Bewegungsdaten'!E:E),5)</f>
        <v>0</v>
      </c>
      <c r="S3033" s="444"/>
      <c r="T3033" s="444"/>
      <c r="U3033" s="261">
        <f>ROUND(SUMIF('DV-Bewegungsdaten'!B:B,A3033,'DV-Bewegungsdaten'!D:D),3)</f>
        <v>0</v>
      </c>
      <c r="V3033" s="259">
        <f>ROUND(SUMIF('DV-Bewegungsdaten'!B:B,A3033,'DV-Bewegungsdaten'!E:E),5)</f>
        <v>0</v>
      </c>
      <c r="X3033" s="444"/>
      <c r="Y3033" s="444"/>
      <c r="AK3033" s="305"/>
    </row>
    <row r="3034" spans="1:37" ht="15" customHeight="1" x14ac:dyDescent="0.25">
      <c r="A3034" s="103" t="s">
        <v>1370</v>
      </c>
      <c r="B3034" s="101" t="s">
        <v>2068</v>
      </c>
      <c r="C3034" s="101" t="s">
        <v>3995</v>
      </c>
      <c r="D3034" s="101" t="s">
        <v>1371</v>
      </c>
      <c r="E3034" s="101" t="s">
        <v>2443</v>
      </c>
      <c r="F3034" s="102">
        <v>11.18</v>
      </c>
      <c r="G3034" s="102">
        <v>11.379999999999999</v>
      </c>
      <c r="H3034" s="102">
        <v>8.94</v>
      </c>
      <c r="I3034" s="102"/>
      <c r="J3034" s="445"/>
      <c r="K3034" s="258">
        <f>ROUND(SUMIF('VGT-Bewegungsdaten'!B:B,A3034,'VGT-Bewegungsdaten'!D:D),3)</f>
        <v>0</v>
      </c>
      <c r="L3034" s="259">
        <f>ROUND(SUMIF('VGT-Bewegungsdaten'!B:B,$A3034,'VGT-Bewegungsdaten'!E:E),5)</f>
        <v>0</v>
      </c>
      <c r="N3034" s="298" t="s">
        <v>4918</v>
      </c>
      <c r="O3034" s="298" t="s">
        <v>4925</v>
      </c>
      <c r="P3034" s="261">
        <f>ROUND(SUMIF('AV-Bewegungsdaten'!B:B,A3034,'AV-Bewegungsdaten'!D:D),3)</f>
        <v>0</v>
      </c>
      <c r="Q3034" s="259">
        <f>ROUND(SUMIF('AV-Bewegungsdaten'!B:B,$A3034,'AV-Bewegungsdaten'!E:E),5)</f>
        <v>0</v>
      </c>
      <c r="S3034" s="444"/>
      <c r="T3034" s="444"/>
      <c r="U3034" s="261">
        <f>ROUND(SUMIF('DV-Bewegungsdaten'!B:B,A3034,'DV-Bewegungsdaten'!D:D),3)</f>
        <v>0</v>
      </c>
      <c r="V3034" s="259">
        <f>ROUND(SUMIF('DV-Bewegungsdaten'!B:B,A3034,'DV-Bewegungsdaten'!E:E),5)</f>
        <v>0</v>
      </c>
      <c r="X3034" s="444"/>
      <c r="Y3034" s="444"/>
      <c r="AK3034" s="305"/>
    </row>
    <row r="3035" spans="1:37" ht="15" customHeight="1" x14ac:dyDescent="0.25">
      <c r="A3035" s="103" t="s">
        <v>1372</v>
      </c>
      <c r="B3035" s="101" t="s">
        <v>2068</v>
      </c>
      <c r="C3035" s="101" t="s">
        <v>3995</v>
      </c>
      <c r="D3035" s="101" t="s">
        <v>1373</v>
      </c>
      <c r="E3035" s="101" t="s">
        <v>2446</v>
      </c>
      <c r="F3035" s="102">
        <v>14.18</v>
      </c>
      <c r="G3035" s="102">
        <v>14.379999999999999</v>
      </c>
      <c r="H3035" s="102">
        <v>11.34</v>
      </c>
      <c r="I3035" s="102"/>
      <c r="J3035" s="445"/>
      <c r="K3035" s="258">
        <f>ROUND(SUMIF('VGT-Bewegungsdaten'!B:B,A3035,'VGT-Bewegungsdaten'!D:D),3)</f>
        <v>0</v>
      </c>
      <c r="L3035" s="259">
        <f>ROUND(SUMIF('VGT-Bewegungsdaten'!B:B,$A3035,'VGT-Bewegungsdaten'!E:E),5)</f>
        <v>0</v>
      </c>
      <c r="N3035" s="298" t="s">
        <v>4918</v>
      </c>
      <c r="O3035" s="298" t="s">
        <v>4925</v>
      </c>
      <c r="P3035" s="261">
        <f>ROUND(SUMIF('AV-Bewegungsdaten'!B:B,A3035,'AV-Bewegungsdaten'!D:D),3)</f>
        <v>0</v>
      </c>
      <c r="Q3035" s="259">
        <f>ROUND(SUMIF('AV-Bewegungsdaten'!B:B,$A3035,'AV-Bewegungsdaten'!E:E),5)</f>
        <v>0</v>
      </c>
      <c r="S3035" s="444"/>
      <c r="T3035" s="444"/>
      <c r="U3035" s="261">
        <f>ROUND(SUMIF('DV-Bewegungsdaten'!B:B,A3035,'DV-Bewegungsdaten'!D:D),3)</f>
        <v>0</v>
      </c>
      <c r="V3035" s="259">
        <f>ROUND(SUMIF('DV-Bewegungsdaten'!B:B,A3035,'DV-Bewegungsdaten'!E:E),5)</f>
        <v>0</v>
      </c>
      <c r="X3035" s="444"/>
      <c r="Y3035" s="444"/>
      <c r="AK3035" s="305"/>
    </row>
    <row r="3036" spans="1:37" ht="15" customHeight="1" x14ac:dyDescent="0.25">
      <c r="A3036" s="103" t="s">
        <v>1374</v>
      </c>
      <c r="B3036" s="101" t="s">
        <v>2068</v>
      </c>
      <c r="C3036" s="101" t="s">
        <v>3995</v>
      </c>
      <c r="D3036" s="101" t="s">
        <v>1375</v>
      </c>
      <c r="E3036" s="101" t="s">
        <v>2443</v>
      </c>
      <c r="F3036" s="102">
        <v>12.18</v>
      </c>
      <c r="G3036" s="102">
        <v>12.379999999999999</v>
      </c>
      <c r="H3036" s="102">
        <v>9.74</v>
      </c>
      <c r="I3036" s="102"/>
      <c r="J3036" s="445"/>
      <c r="K3036" s="258">
        <f>ROUND(SUMIF('VGT-Bewegungsdaten'!B:B,A3036,'VGT-Bewegungsdaten'!D:D),3)</f>
        <v>0</v>
      </c>
      <c r="L3036" s="259">
        <f>ROUND(SUMIF('VGT-Bewegungsdaten'!B:B,$A3036,'VGT-Bewegungsdaten'!E:E),5)</f>
        <v>0</v>
      </c>
      <c r="N3036" s="298" t="s">
        <v>4918</v>
      </c>
      <c r="O3036" s="298" t="s">
        <v>4925</v>
      </c>
      <c r="P3036" s="261">
        <f>ROUND(SUMIF('AV-Bewegungsdaten'!B:B,A3036,'AV-Bewegungsdaten'!D:D),3)</f>
        <v>0</v>
      </c>
      <c r="Q3036" s="259">
        <f>ROUND(SUMIF('AV-Bewegungsdaten'!B:B,$A3036,'AV-Bewegungsdaten'!E:E),5)</f>
        <v>0</v>
      </c>
      <c r="S3036" s="444"/>
      <c r="T3036" s="444"/>
      <c r="U3036" s="261">
        <f>ROUND(SUMIF('DV-Bewegungsdaten'!B:B,A3036,'DV-Bewegungsdaten'!D:D),3)</f>
        <v>0</v>
      </c>
      <c r="V3036" s="259">
        <f>ROUND(SUMIF('DV-Bewegungsdaten'!B:B,A3036,'DV-Bewegungsdaten'!E:E),5)</f>
        <v>0</v>
      </c>
      <c r="X3036" s="444"/>
      <c r="Y3036" s="444"/>
      <c r="AK3036" s="305"/>
    </row>
    <row r="3037" spans="1:37" ht="15" customHeight="1" x14ac:dyDescent="0.25">
      <c r="A3037" s="103" t="s">
        <v>1376</v>
      </c>
      <c r="B3037" s="101" t="s">
        <v>2068</v>
      </c>
      <c r="C3037" s="101" t="s">
        <v>3995</v>
      </c>
      <c r="D3037" s="101" t="s">
        <v>1377</v>
      </c>
      <c r="E3037" s="101" t="s">
        <v>2446</v>
      </c>
      <c r="F3037" s="102">
        <v>15.18</v>
      </c>
      <c r="G3037" s="102">
        <v>15.379999999999999</v>
      </c>
      <c r="H3037" s="102">
        <v>12.14</v>
      </c>
      <c r="I3037" s="102"/>
      <c r="J3037" s="445"/>
      <c r="K3037" s="258">
        <f>ROUND(SUMIF('VGT-Bewegungsdaten'!B:B,A3037,'VGT-Bewegungsdaten'!D:D),3)</f>
        <v>0</v>
      </c>
      <c r="L3037" s="259">
        <f>ROUND(SUMIF('VGT-Bewegungsdaten'!B:B,$A3037,'VGT-Bewegungsdaten'!E:E),5)</f>
        <v>0</v>
      </c>
      <c r="N3037" s="298" t="s">
        <v>4918</v>
      </c>
      <c r="O3037" s="298" t="s">
        <v>4925</v>
      </c>
      <c r="P3037" s="261">
        <f>ROUND(SUMIF('AV-Bewegungsdaten'!B:B,A3037,'AV-Bewegungsdaten'!D:D),3)</f>
        <v>0</v>
      </c>
      <c r="Q3037" s="259">
        <f>ROUND(SUMIF('AV-Bewegungsdaten'!B:B,$A3037,'AV-Bewegungsdaten'!E:E),5)</f>
        <v>0</v>
      </c>
      <c r="S3037" s="444"/>
      <c r="T3037" s="444"/>
      <c r="U3037" s="261">
        <f>ROUND(SUMIF('DV-Bewegungsdaten'!B:B,A3037,'DV-Bewegungsdaten'!D:D),3)</f>
        <v>0</v>
      </c>
      <c r="V3037" s="259">
        <f>ROUND(SUMIF('DV-Bewegungsdaten'!B:B,A3037,'DV-Bewegungsdaten'!E:E),5)</f>
        <v>0</v>
      </c>
      <c r="X3037" s="444"/>
      <c r="Y3037" s="444"/>
      <c r="AK3037" s="305"/>
    </row>
    <row r="3038" spans="1:37" ht="15" customHeight="1" x14ac:dyDescent="0.25">
      <c r="A3038" s="103" t="s">
        <v>1378</v>
      </c>
      <c r="B3038" s="101" t="s">
        <v>2068</v>
      </c>
      <c r="C3038" s="101" t="s">
        <v>3995</v>
      </c>
      <c r="D3038" s="101" t="s">
        <v>1379</v>
      </c>
      <c r="E3038" s="101" t="s">
        <v>2443</v>
      </c>
      <c r="F3038" s="102">
        <v>17.18</v>
      </c>
      <c r="G3038" s="102">
        <v>17.38</v>
      </c>
      <c r="H3038" s="102">
        <v>13.74</v>
      </c>
      <c r="I3038" s="102"/>
      <c r="J3038" s="445"/>
      <c r="K3038" s="258">
        <f>ROUND(SUMIF('VGT-Bewegungsdaten'!B:B,A3038,'VGT-Bewegungsdaten'!D:D),3)</f>
        <v>0</v>
      </c>
      <c r="L3038" s="259">
        <f>ROUND(SUMIF('VGT-Bewegungsdaten'!B:B,$A3038,'VGT-Bewegungsdaten'!E:E),5)</f>
        <v>0</v>
      </c>
      <c r="N3038" s="298" t="s">
        <v>4918</v>
      </c>
      <c r="O3038" s="298" t="s">
        <v>4925</v>
      </c>
      <c r="P3038" s="261">
        <f>ROUND(SUMIF('AV-Bewegungsdaten'!B:B,A3038,'AV-Bewegungsdaten'!D:D),3)</f>
        <v>0</v>
      </c>
      <c r="Q3038" s="259">
        <f>ROUND(SUMIF('AV-Bewegungsdaten'!B:B,$A3038,'AV-Bewegungsdaten'!E:E),5)</f>
        <v>0</v>
      </c>
      <c r="S3038" s="444"/>
      <c r="T3038" s="444"/>
      <c r="U3038" s="261">
        <f>ROUND(SUMIF('DV-Bewegungsdaten'!B:B,A3038,'DV-Bewegungsdaten'!D:D),3)</f>
        <v>0</v>
      </c>
      <c r="V3038" s="259">
        <f>ROUND(SUMIF('DV-Bewegungsdaten'!B:B,A3038,'DV-Bewegungsdaten'!E:E),5)</f>
        <v>0</v>
      </c>
      <c r="X3038" s="444"/>
      <c r="Y3038" s="444"/>
      <c r="AK3038" s="305"/>
    </row>
    <row r="3039" spans="1:37" ht="15" customHeight="1" x14ac:dyDescent="0.25">
      <c r="A3039" s="103" t="s">
        <v>1380</v>
      </c>
      <c r="B3039" s="101" t="s">
        <v>2068</v>
      </c>
      <c r="C3039" s="101" t="s">
        <v>3995</v>
      </c>
      <c r="D3039" s="101" t="s">
        <v>1381</v>
      </c>
      <c r="E3039" s="101" t="s">
        <v>2446</v>
      </c>
      <c r="F3039" s="102">
        <v>20.18</v>
      </c>
      <c r="G3039" s="102">
        <v>20.38</v>
      </c>
      <c r="H3039" s="102">
        <v>16.14</v>
      </c>
      <c r="I3039" s="102"/>
      <c r="J3039" s="445"/>
      <c r="K3039" s="258">
        <f>ROUND(SUMIF('VGT-Bewegungsdaten'!B:B,A3039,'VGT-Bewegungsdaten'!D:D),3)</f>
        <v>0</v>
      </c>
      <c r="L3039" s="259">
        <f>ROUND(SUMIF('VGT-Bewegungsdaten'!B:B,$A3039,'VGT-Bewegungsdaten'!E:E),5)</f>
        <v>0</v>
      </c>
      <c r="N3039" s="298" t="s">
        <v>4918</v>
      </c>
      <c r="O3039" s="298" t="s">
        <v>4925</v>
      </c>
      <c r="P3039" s="261">
        <f>ROUND(SUMIF('AV-Bewegungsdaten'!B:B,A3039,'AV-Bewegungsdaten'!D:D),3)</f>
        <v>0</v>
      </c>
      <c r="Q3039" s="259">
        <f>ROUND(SUMIF('AV-Bewegungsdaten'!B:B,$A3039,'AV-Bewegungsdaten'!E:E),5)</f>
        <v>0</v>
      </c>
      <c r="S3039" s="444"/>
      <c r="T3039" s="444"/>
      <c r="U3039" s="261">
        <f>ROUND(SUMIF('DV-Bewegungsdaten'!B:B,A3039,'DV-Bewegungsdaten'!D:D),3)</f>
        <v>0</v>
      </c>
      <c r="V3039" s="259">
        <f>ROUND(SUMIF('DV-Bewegungsdaten'!B:B,A3039,'DV-Bewegungsdaten'!E:E),5)</f>
        <v>0</v>
      </c>
      <c r="X3039" s="444"/>
      <c r="Y3039" s="444"/>
      <c r="AK3039" s="305"/>
    </row>
    <row r="3040" spans="1:37" ht="15" customHeight="1" x14ac:dyDescent="0.25">
      <c r="A3040" s="103" t="s">
        <v>1382</v>
      </c>
      <c r="B3040" s="101" t="s">
        <v>2068</v>
      </c>
      <c r="C3040" s="101" t="s">
        <v>3995</v>
      </c>
      <c r="D3040" s="101" t="s">
        <v>1383</v>
      </c>
      <c r="E3040" s="101" t="s">
        <v>2443</v>
      </c>
      <c r="F3040" s="102">
        <v>18.18</v>
      </c>
      <c r="G3040" s="102">
        <v>18.38</v>
      </c>
      <c r="H3040" s="102">
        <v>14.54</v>
      </c>
      <c r="I3040" s="102"/>
      <c r="J3040" s="445"/>
      <c r="K3040" s="258">
        <f>ROUND(SUMIF('VGT-Bewegungsdaten'!B:B,A3040,'VGT-Bewegungsdaten'!D:D),3)</f>
        <v>0</v>
      </c>
      <c r="L3040" s="259">
        <f>ROUND(SUMIF('VGT-Bewegungsdaten'!B:B,$A3040,'VGT-Bewegungsdaten'!E:E),5)</f>
        <v>0</v>
      </c>
      <c r="N3040" s="298" t="s">
        <v>4918</v>
      </c>
      <c r="O3040" s="298" t="s">
        <v>4925</v>
      </c>
      <c r="P3040" s="261">
        <f>ROUND(SUMIF('AV-Bewegungsdaten'!B:B,A3040,'AV-Bewegungsdaten'!D:D),3)</f>
        <v>0</v>
      </c>
      <c r="Q3040" s="259">
        <f>ROUND(SUMIF('AV-Bewegungsdaten'!B:B,$A3040,'AV-Bewegungsdaten'!E:E),5)</f>
        <v>0</v>
      </c>
      <c r="S3040" s="444"/>
      <c r="T3040" s="444"/>
      <c r="U3040" s="261">
        <f>ROUND(SUMIF('DV-Bewegungsdaten'!B:B,A3040,'DV-Bewegungsdaten'!D:D),3)</f>
        <v>0</v>
      </c>
      <c r="V3040" s="259">
        <f>ROUND(SUMIF('DV-Bewegungsdaten'!B:B,A3040,'DV-Bewegungsdaten'!E:E),5)</f>
        <v>0</v>
      </c>
      <c r="X3040" s="444"/>
      <c r="Y3040" s="444"/>
      <c r="AK3040" s="305"/>
    </row>
    <row r="3041" spans="1:37" ht="15" customHeight="1" x14ac:dyDescent="0.25">
      <c r="A3041" s="103" t="s">
        <v>1384</v>
      </c>
      <c r="B3041" s="101" t="s">
        <v>2068</v>
      </c>
      <c r="C3041" s="101" t="s">
        <v>3995</v>
      </c>
      <c r="D3041" s="101" t="s">
        <v>1385</v>
      </c>
      <c r="E3041" s="101" t="s">
        <v>2446</v>
      </c>
      <c r="F3041" s="102">
        <v>21.18</v>
      </c>
      <c r="G3041" s="102">
        <v>21.38</v>
      </c>
      <c r="H3041" s="102">
        <v>16.940000000000001</v>
      </c>
      <c r="I3041" s="102"/>
      <c r="J3041" s="445"/>
      <c r="K3041" s="258">
        <f>ROUND(SUMIF('VGT-Bewegungsdaten'!B:B,A3041,'VGT-Bewegungsdaten'!D:D),3)</f>
        <v>0</v>
      </c>
      <c r="L3041" s="259">
        <f>ROUND(SUMIF('VGT-Bewegungsdaten'!B:B,$A3041,'VGT-Bewegungsdaten'!E:E),5)</f>
        <v>0</v>
      </c>
      <c r="N3041" s="298" t="s">
        <v>4918</v>
      </c>
      <c r="O3041" s="298" t="s">
        <v>4925</v>
      </c>
      <c r="P3041" s="261">
        <f>ROUND(SUMIF('AV-Bewegungsdaten'!B:B,A3041,'AV-Bewegungsdaten'!D:D),3)</f>
        <v>0</v>
      </c>
      <c r="Q3041" s="259">
        <f>ROUND(SUMIF('AV-Bewegungsdaten'!B:B,$A3041,'AV-Bewegungsdaten'!E:E),5)</f>
        <v>0</v>
      </c>
      <c r="S3041" s="444"/>
      <c r="T3041" s="444"/>
      <c r="U3041" s="261">
        <f>ROUND(SUMIF('DV-Bewegungsdaten'!B:B,A3041,'DV-Bewegungsdaten'!D:D),3)</f>
        <v>0</v>
      </c>
      <c r="V3041" s="259">
        <f>ROUND(SUMIF('DV-Bewegungsdaten'!B:B,A3041,'DV-Bewegungsdaten'!E:E),5)</f>
        <v>0</v>
      </c>
      <c r="X3041" s="444"/>
      <c r="Y3041" s="444"/>
      <c r="AK3041" s="305"/>
    </row>
    <row r="3042" spans="1:37" ht="15" customHeight="1" x14ac:dyDescent="0.25">
      <c r="A3042" s="103" t="s">
        <v>1386</v>
      </c>
      <c r="B3042" s="101" t="s">
        <v>2068</v>
      </c>
      <c r="C3042" s="101" t="s">
        <v>3995</v>
      </c>
      <c r="D3042" s="101" t="s">
        <v>1387</v>
      </c>
      <c r="E3042" s="101" t="s">
        <v>2443</v>
      </c>
      <c r="F3042" s="102">
        <v>18.18</v>
      </c>
      <c r="G3042" s="102">
        <v>18.38</v>
      </c>
      <c r="H3042" s="102">
        <v>14.54</v>
      </c>
      <c r="I3042" s="102"/>
      <c r="J3042" s="445"/>
      <c r="K3042" s="258">
        <f>ROUND(SUMIF('VGT-Bewegungsdaten'!B:B,A3042,'VGT-Bewegungsdaten'!D:D),3)</f>
        <v>0</v>
      </c>
      <c r="L3042" s="259">
        <f>ROUND(SUMIF('VGT-Bewegungsdaten'!B:B,$A3042,'VGT-Bewegungsdaten'!E:E),5)</f>
        <v>0</v>
      </c>
      <c r="N3042" s="298" t="s">
        <v>4918</v>
      </c>
      <c r="O3042" s="298" t="s">
        <v>4925</v>
      </c>
      <c r="P3042" s="261">
        <f>ROUND(SUMIF('AV-Bewegungsdaten'!B:B,A3042,'AV-Bewegungsdaten'!D:D),3)</f>
        <v>0</v>
      </c>
      <c r="Q3042" s="259">
        <f>ROUND(SUMIF('AV-Bewegungsdaten'!B:B,$A3042,'AV-Bewegungsdaten'!E:E),5)</f>
        <v>0</v>
      </c>
      <c r="S3042" s="444"/>
      <c r="T3042" s="444"/>
      <c r="U3042" s="261">
        <f>ROUND(SUMIF('DV-Bewegungsdaten'!B:B,A3042,'DV-Bewegungsdaten'!D:D),3)</f>
        <v>0</v>
      </c>
      <c r="V3042" s="259">
        <f>ROUND(SUMIF('DV-Bewegungsdaten'!B:B,A3042,'DV-Bewegungsdaten'!E:E),5)</f>
        <v>0</v>
      </c>
      <c r="X3042" s="444"/>
      <c r="Y3042" s="444"/>
      <c r="AK3042" s="305"/>
    </row>
    <row r="3043" spans="1:37" ht="15" customHeight="1" x14ac:dyDescent="0.25">
      <c r="A3043" s="103" t="s">
        <v>1388</v>
      </c>
      <c r="B3043" s="101" t="s">
        <v>2068</v>
      </c>
      <c r="C3043" s="101" t="s">
        <v>3995</v>
      </c>
      <c r="D3043" s="101" t="s">
        <v>1389</v>
      </c>
      <c r="E3043" s="101" t="s">
        <v>2446</v>
      </c>
      <c r="F3043" s="102">
        <v>21.18</v>
      </c>
      <c r="G3043" s="102">
        <v>21.38</v>
      </c>
      <c r="H3043" s="102">
        <v>16.940000000000001</v>
      </c>
      <c r="I3043" s="102"/>
      <c r="J3043" s="445"/>
      <c r="K3043" s="258">
        <f>ROUND(SUMIF('VGT-Bewegungsdaten'!B:B,A3043,'VGT-Bewegungsdaten'!D:D),3)</f>
        <v>0</v>
      </c>
      <c r="L3043" s="259">
        <f>ROUND(SUMIF('VGT-Bewegungsdaten'!B:B,$A3043,'VGT-Bewegungsdaten'!E:E),5)</f>
        <v>0</v>
      </c>
      <c r="N3043" s="298" t="s">
        <v>4918</v>
      </c>
      <c r="O3043" s="298" t="s">
        <v>4925</v>
      </c>
      <c r="P3043" s="261">
        <f>ROUND(SUMIF('AV-Bewegungsdaten'!B:B,A3043,'AV-Bewegungsdaten'!D:D),3)</f>
        <v>0</v>
      </c>
      <c r="Q3043" s="259">
        <f>ROUND(SUMIF('AV-Bewegungsdaten'!B:B,$A3043,'AV-Bewegungsdaten'!E:E),5)</f>
        <v>0</v>
      </c>
      <c r="S3043" s="444"/>
      <c r="T3043" s="444"/>
      <c r="U3043" s="261">
        <f>ROUND(SUMIF('DV-Bewegungsdaten'!B:B,A3043,'DV-Bewegungsdaten'!D:D),3)</f>
        <v>0</v>
      </c>
      <c r="V3043" s="259">
        <f>ROUND(SUMIF('DV-Bewegungsdaten'!B:B,A3043,'DV-Bewegungsdaten'!E:E),5)</f>
        <v>0</v>
      </c>
      <c r="X3043" s="444"/>
      <c r="Y3043" s="444"/>
      <c r="AK3043" s="305"/>
    </row>
    <row r="3044" spans="1:37" ht="15" customHeight="1" x14ac:dyDescent="0.25">
      <c r="A3044" s="103" t="s">
        <v>1390</v>
      </c>
      <c r="B3044" s="101" t="s">
        <v>2068</v>
      </c>
      <c r="C3044" s="101" t="s">
        <v>3995</v>
      </c>
      <c r="D3044" s="101" t="s">
        <v>1391</v>
      </c>
      <c r="E3044" s="101" t="s">
        <v>2443</v>
      </c>
      <c r="F3044" s="102">
        <v>19.18</v>
      </c>
      <c r="G3044" s="102">
        <v>19.38</v>
      </c>
      <c r="H3044" s="102">
        <v>15.34</v>
      </c>
      <c r="I3044" s="102"/>
      <c r="J3044" s="445"/>
      <c r="K3044" s="258">
        <f>ROUND(SUMIF('VGT-Bewegungsdaten'!B:B,A3044,'VGT-Bewegungsdaten'!D:D),3)</f>
        <v>0</v>
      </c>
      <c r="L3044" s="259">
        <f>ROUND(SUMIF('VGT-Bewegungsdaten'!B:B,$A3044,'VGT-Bewegungsdaten'!E:E),5)</f>
        <v>0</v>
      </c>
      <c r="N3044" s="298" t="s">
        <v>4918</v>
      </c>
      <c r="O3044" s="298" t="s">
        <v>4925</v>
      </c>
      <c r="P3044" s="261">
        <f>ROUND(SUMIF('AV-Bewegungsdaten'!B:B,A3044,'AV-Bewegungsdaten'!D:D),3)</f>
        <v>0</v>
      </c>
      <c r="Q3044" s="259">
        <f>ROUND(SUMIF('AV-Bewegungsdaten'!B:B,$A3044,'AV-Bewegungsdaten'!E:E),5)</f>
        <v>0</v>
      </c>
      <c r="S3044" s="444"/>
      <c r="T3044" s="444"/>
      <c r="U3044" s="261">
        <f>ROUND(SUMIF('DV-Bewegungsdaten'!B:B,A3044,'DV-Bewegungsdaten'!D:D),3)</f>
        <v>0</v>
      </c>
      <c r="V3044" s="259">
        <f>ROUND(SUMIF('DV-Bewegungsdaten'!B:B,A3044,'DV-Bewegungsdaten'!E:E),5)</f>
        <v>0</v>
      </c>
      <c r="X3044" s="444"/>
      <c r="Y3044" s="444"/>
      <c r="AK3044" s="305"/>
    </row>
    <row r="3045" spans="1:37" ht="15" customHeight="1" x14ac:dyDescent="0.25">
      <c r="A3045" s="103" t="s">
        <v>1392</v>
      </c>
      <c r="B3045" s="101" t="s">
        <v>2068</v>
      </c>
      <c r="C3045" s="101" t="s">
        <v>3995</v>
      </c>
      <c r="D3045" s="101" t="s">
        <v>1393</v>
      </c>
      <c r="E3045" s="101" t="s">
        <v>2446</v>
      </c>
      <c r="F3045" s="102">
        <v>22.18</v>
      </c>
      <c r="G3045" s="102">
        <v>22.38</v>
      </c>
      <c r="H3045" s="102">
        <v>17.739999999999998</v>
      </c>
      <c r="I3045" s="102"/>
      <c r="J3045" s="445"/>
      <c r="K3045" s="258">
        <f>ROUND(SUMIF('VGT-Bewegungsdaten'!B:B,A3045,'VGT-Bewegungsdaten'!D:D),3)</f>
        <v>0</v>
      </c>
      <c r="L3045" s="259">
        <f>ROUND(SUMIF('VGT-Bewegungsdaten'!B:B,$A3045,'VGT-Bewegungsdaten'!E:E),5)</f>
        <v>0</v>
      </c>
      <c r="N3045" s="298" t="s">
        <v>4918</v>
      </c>
      <c r="O3045" s="298" t="s">
        <v>4925</v>
      </c>
      <c r="P3045" s="261">
        <f>ROUND(SUMIF('AV-Bewegungsdaten'!B:B,A3045,'AV-Bewegungsdaten'!D:D),3)</f>
        <v>0</v>
      </c>
      <c r="Q3045" s="259">
        <f>ROUND(SUMIF('AV-Bewegungsdaten'!B:B,$A3045,'AV-Bewegungsdaten'!E:E),5)</f>
        <v>0</v>
      </c>
      <c r="S3045" s="444"/>
      <c r="T3045" s="444"/>
      <c r="U3045" s="261">
        <f>ROUND(SUMIF('DV-Bewegungsdaten'!B:B,A3045,'DV-Bewegungsdaten'!D:D),3)</f>
        <v>0</v>
      </c>
      <c r="V3045" s="259">
        <f>ROUND(SUMIF('DV-Bewegungsdaten'!B:B,A3045,'DV-Bewegungsdaten'!E:E),5)</f>
        <v>0</v>
      </c>
      <c r="X3045" s="444"/>
      <c r="Y3045" s="444"/>
      <c r="AK3045" s="305"/>
    </row>
    <row r="3046" spans="1:37" ht="15" customHeight="1" x14ac:dyDescent="0.25">
      <c r="A3046" s="103" t="s">
        <v>1394</v>
      </c>
      <c r="B3046" s="101" t="s">
        <v>2068</v>
      </c>
      <c r="C3046" s="101" t="s">
        <v>3995</v>
      </c>
      <c r="D3046" s="101" t="s">
        <v>1395</v>
      </c>
      <c r="E3046" s="101" t="s">
        <v>2443</v>
      </c>
      <c r="F3046" s="102">
        <v>20.18</v>
      </c>
      <c r="G3046" s="102">
        <v>20.38</v>
      </c>
      <c r="H3046" s="102">
        <v>16.14</v>
      </c>
      <c r="I3046" s="102"/>
      <c r="J3046" s="445"/>
      <c r="K3046" s="258">
        <f>ROUND(SUMIF('VGT-Bewegungsdaten'!B:B,A3046,'VGT-Bewegungsdaten'!D:D),3)</f>
        <v>0</v>
      </c>
      <c r="L3046" s="259">
        <f>ROUND(SUMIF('VGT-Bewegungsdaten'!B:B,$A3046,'VGT-Bewegungsdaten'!E:E),5)</f>
        <v>0</v>
      </c>
      <c r="N3046" s="298" t="s">
        <v>4918</v>
      </c>
      <c r="O3046" s="298" t="s">
        <v>4925</v>
      </c>
      <c r="P3046" s="261">
        <f>ROUND(SUMIF('AV-Bewegungsdaten'!B:B,A3046,'AV-Bewegungsdaten'!D:D),3)</f>
        <v>0</v>
      </c>
      <c r="Q3046" s="259">
        <f>ROUND(SUMIF('AV-Bewegungsdaten'!B:B,$A3046,'AV-Bewegungsdaten'!E:E),5)</f>
        <v>0</v>
      </c>
      <c r="S3046" s="444"/>
      <c r="T3046" s="444"/>
      <c r="U3046" s="261">
        <f>ROUND(SUMIF('DV-Bewegungsdaten'!B:B,A3046,'DV-Bewegungsdaten'!D:D),3)</f>
        <v>0</v>
      </c>
      <c r="V3046" s="259">
        <f>ROUND(SUMIF('DV-Bewegungsdaten'!B:B,A3046,'DV-Bewegungsdaten'!E:E),5)</f>
        <v>0</v>
      </c>
      <c r="X3046" s="444"/>
      <c r="Y3046" s="444"/>
      <c r="AK3046" s="305"/>
    </row>
    <row r="3047" spans="1:37" ht="15" customHeight="1" x14ac:dyDescent="0.25">
      <c r="A3047" s="103" t="s">
        <v>1396</v>
      </c>
      <c r="B3047" s="101" t="s">
        <v>2068</v>
      </c>
      <c r="C3047" s="101" t="s">
        <v>3995</v>
      </c>
      <c r="D3047" s="101" t="s">
        <v>1397</v>
      </c>
      <c r="E3047" s="101" t="s">
        <v>2446</v>
      </c>
      <c r="F3047" s="102">
        <v>23.18</v>
      </c>
      <c r="G3047" s="102">
        <v>23.38</v>
      </c>
      <c r="H3047" s="102">
        <v>18.54</v>
      </c>
      <c r="I3047" s="102"/>
      <c r="J3047" s="445"/>
      <c r="K3047" s="258">
        <f>ROUND(SUMIF('VGT-Bewegungsdaten'!B:B,A3047,'VGT-Bewegungsdaten'!D:D),3)</f>
        <v>0</v>
      </c>
      <c r="L3047" s="259">
        <f>ROUND(SUMIF('VGT-Bewegungsdaten'!B:B,$A3047,'VGT-Bewegungsdaten'!E:E),5)</f>
        <v>0</v>
      </c>
      <c r="N3047" s="298" t="s">
        <v>4918</v>
      </c>
      <c r="O3047" s="298" t="s">
        <v>4925</v>
      </c>
      <c r="P3047" s="261">
        <f>ROUND(SUMIF('AV-Bewegungsdaten'!B:B,A3047,'AV-Bewegungsdaten'!D:D),3)</f>
        <v>0</v>
      </c>
      <c r="Q3047" s="259">
        <f>ROUND(SUMIF('AV-Bewegungsdaten'!B:B,$A3047,'AV-Bewegungsdaten'!E:E),5)</f>
        <v>0</v>
      </c>
      <c r="S3047" s="444"/>
      <c r="T3047" s="444"/>
      <c r="U3047" s="261">
        <f>ROUND(SUMIF('DV-Bewegungsdaten'!B:B,A3047,'DV-Bewegungsdaten'!D:D),3)</f>
        <v>0</v>
      </c>
      <c r="V3047" s="259">
        <f>ROUND(SUMIF('DV-Bewegungsdaten'!B:B,A3047,'DV-Bewegungsdaten'!E:E),5)</f>
        <v>0</v>
      </c>
      <c r="X3047" s="444"/>
      <c r="Y3047" s="444"/>
      <c r="AK3047" s="305"/>
    </row>
    <row r="3048" spans="1:37" ht="15" customHeight="1" x14ac:dyDescent="0.25">
      <c r="A3048" s="103" t="s">
        <v>1398</v>
      </c>
      <c r="B3048" s="101" t="s">
        <v>2068</v>
      </c>
      <c r="C3048" s="101" t="s">
        <v>3995</v>
      </c>
      <c r="D3048" s="101" t="s">
        <v>1399</v>
      </c>
      <c r="E3048" s="101" t="s">
        <v>2443</v>
      </c>
      <c r="F3048" s="102">
        <v>21.18</v>
      </c>
      <c r="G3048" s="102">
        <v>21.38</v>
      </c>
      <c r="H3048" s="102">
        <v>16.940000000000001</v>
      </c>
      <c r="I3048" s="102"/>
      <c r="J3048" s="445"/>
      <c r="K3048" s="258">
        <f>ROUND(SUMIF('VGT-Bewegungsdaten'!B:B,A3048,'VGT-Bewegungsdaten'!D:D),3)</f>
        <v>0</v>
      </c>
      <c r="L3048" s="259">
        <f>ROUND(SUMIF('VGT-Bewegungsdaten'!B:B,$A3048,'VGT-Bewegungsdaten'!E:E),5)</f>
        <v>0</v>
      </c>
      <c r="N3048" s="298" t="s">
        <v>4918</v>
      </c>
      <c r="O3048" s="298" t="s">
        <v>4925</v>
      </c>
      <c r="P3048" s="261">
        <f>ROUND(SUMIF('AV-Bewegungsdaten'!B:B,A3048,'AV-Bewegungsdaten'!D:D),3)</f>
        <v>0</v>
      </c>
      <c r="Q3048" s="259">
        <f>ROUND(SUMIF('AV-Bewegungsdaten'!B:B,$A3048,'AV-Bewegungsdaten'!E:E),5)</f>
        <v>0</v>
      </c>
      <c r="S3048" s="444"/>
      <c r="T3048" s="444"/>
      <c r="U3048" s="261">
        <f>ROUND(SUMIF('DV-Bewegungsdaten'!B:B,A3048,'DV-Bewegungsdaten'!D:D),3)</f>
        <v>0</v>
      </c>
      <c r="V3048" s="259">
        <f>ROUND(SUMIF('DV-Bewegungsdaten'!B:B,A3048,'DV-Bewegungsdaten'!E:E),5)</f>
        <v>0</v>
      </c>
      <c r="X3048" s="444"/>
      <c r="Y3048" s="444"/>
      <c r="AK3048" s="305"/>
    </row>
    <row r="3049" spans="1:37" ht="15" customHeight="1" x14ac:dyDescent="0.25">
      <c r="A3049" s="103" t="s">
        <v>1400</v>
      </c>
      <c r="B3049" s="101" t="s">
        <v>2068</v>
      </c>
      <c r="C3049" s="101" t="s">
        <v>3995</v>
      </c>
      <c r="D3049" s="101" t="s">
        <v>1401</v>
      </c>
      <c r="E3049" s="101" t="s">
        <v>2446</v>
      </c>
      <c r="F3049" s="102">
        <v>24.18</v>
      </c>
      <c r="G3049" s="102">
        <v>24.38</v>
      </c>
      <c r="H3049" s="102">
        <v>19.34</v>
      </c>
      <c r="I3049" s="102"/>
      <c r="J3049" s="445"/>
      <c r="K3049" s="258">
        <f>ROUND(SUMIF('VGT-Bewegungsdaten'!B:B,A3049,'VGT-Bewegungsdaten'!D:D),3)</f>
        <v>0</v>
      </c>
      <c r="L3049" s="259">
        <f>ROUND(SUMIF('VGT-Bewegungsdaten'!B:B,$A3049,'VGT-Bewegungsdaten'!E:E),5)</f>
        <v>0</v>
      </c>
      <c r="N3049" s="298" t="s">
        <v>4918</v>
      </c>
      <c r="O3049" s="298" t="s">
        <v>4925</v>
      </c>
      <c r="P3049" s="261">
        <f>ROUND(SUMIF('AV-Bewegungsdaten'!B:B,A3049,'AV-Bewegungsdaten'!D:D),3)</f>
        <v>0</v>
      </c>
      <c r="Q3049" s="259">
        <f>ROUND(SUMIF('AV-Bewegungsdaten'!B:B,$A3049,'AV-Bewegungsdaten'!E:E),5)</f>
        <v>0</v>
      </c>
      <c r="S3049" s="444"/>
      <c r="T3049" s="444"/>
      <c r="U3049" s="261">
        <f>ROUND(SUMIF('DV-Bewegungsdaten'!B:B,A3049,'DV-Bewegungsdaten'!D:D),3)</f>
        <v>0</v>
      </c>
      <c r="V3049" s="259">
        <f>ROUND(SUMIF('DV-Bewegungsdaten'!B:B,A3049,'DV-Bewegungsdaten'!E:E),5)</f>
        <v>0</v>
      </c>
      <c r="X3049" s="444"/>
      <c r="Y3049" s="444"/>
      <c r="AK3049" s="305"/>
    </row>
    <row r="3050" spans="1:37" ht="15" customHeight="1" x14ac:dyDescent="0.25">
      <c r="A3050" s="103" t="s">
        <v>1402</v>
      </c>
      <c r="B3050" s="101" t="s">
        <v>2068</v>
      </c>
      <c r="C3050" s="101" t="s">
        <v>3995</v>
      </c>
      <c r="D3050" s="101" t="s">
        <v>1403</v>
      </c>
      <c r="E3050" s="101" t="s">
        <v>2443</v>
      </c>
      <c r="F3050" s="102">
        <v>19.18</v>
      </c>
      <c r="G3050" s="102">
        <v>19.38</v>
      </c>
      <c r="H3050" s="102">
        <v>15.34</v>
      </c>
      <c r="I3050" s="102"/>
      <c r="J3050" s="445"/>
      <c r="K3050" s="258">
        <f>ROUND(SUMIF('VGT-Bewegungsdaten'!B:B,A3050,'VGT-Bewegungsdaten'!D:D),3)</f>
        <v>0</v>
      </c>
      <c r="L3050" s="259">
        <f>ROUND(SUMIF('VGT-Bewegungsdaten'!B:B,$A3050,'VGT-Bewegungsdaten'!E:E),5)</f>
        <v>0</v>
      </c>
      <c r="N3050" s="298" t="s">
        <v>4918</v>
      </c>
      <c r="O3050" s="298" t="s">
        <v>4925</v>
      </c>
      <c r="P3050" s="261">
        <f>ROUND(SUMIF('AV-Bewegungsdaten'!B:B,A3050,'AV-Bewegungsdaten'!D:D),3)</f>
        <v>0</v>
      </c>
      <c r="Q3050" s="259">
        <f>ROUND(SUMIF('AV-Bewegungsdaten'!B:B,$A3050,'AV-Bewegungsdaten'!E:E),5)</f>
        <v>0</v>
      </c>
      <c r="S3050" s="444"/>
      <c r="T3050" s="444"/>
      <c r="U3050" s="261">
        <f>ROUND(SUMIF('DV-Bewegungsdaten'!B:B,A3050,'DV-Bewegungsdaten'!D:D),3)</f>
        <v>0</v>
      </c>
      <c r="V3050" s="259">
        <f>ROUND(SUMIF('DV-Bewegungsdaten'!B:B,A3050,'DV-Bewegungsdaten'!E:E),5)</f>
        <v>0</v>
      </c>
      <c r="X3050" s="444"/>
      <c r="Y3050" s="444"/>
      <c r="AK3050" s="305"/>
    </row>
    <row r="3051" spans="1:37" ht="15" customHeight="1" x14ac:dyDescent="0.25">
      <c r="A3051" s="103" t="s">
        <v>1404</v>
      </c>
      <c r="B3051" s="101" t="s">
        <v>2068</v>
      </c>
      <c r="C3051" s="101" t="s">
        <v>3995</v>
      </c>
      <c r="D3051" s="101" t="s">
        <v>1405</v>
      </c>
      <c r="E3051" s="101" t="s">
        <v>2446</v>
      </c>
      <c r="F3051" s="102">
        <v>22.18</v>
      </c>
      <c r="G3051" s="102">
        <v>22.38</v>
      </c>
      <c r="H3051" s="102">
        <v>17.739999999999998</v>
      </c>
      <c r="I3051" s="102"/>
      <c r="J3051" s="445"/>
      <c r="K3051" s="258">
        <f>ROUND(SUMIF('VGT-Bewegungsdaten'!B:B,A3051,'VGT-Bewegungsdaten'!D:D),3)</f>
        <v>0</v>
      </c>
      <c r="L3051" s="259">
        <f>ROUND(SUMIF('VGT-Bewegungsdaten'!B:B,$A3051,'VGT-Bewegungsdaten'!E:E),5)</f>
        <v>0</v>
      </c>
      <c r="N3051" s="298" t="s">
        <v>4918</v>
      </c>
      <c r="O3051" s="298" t="s">
        <v>4925</v>
      </c>
      <c r="P3051" s="261">
        <f>ROUND(SUMIF('AV-Bewegungsdaten'!B:B,A3051,'AV-Bewegungsdaten'!D:D),3)</f>
        <v>0</v>
      </c>
      <c r="Q3051" s="259">
        <f>ROUND(SUMIF('AV-Bewegungsdaten'!B:B,$A3051,'AV-Bewegungsdaten'!E:E),5)</f>
        <v>0</v>
      </c>
      <c r="S3051" s="444"/>
      <c r="T3051" s="444"/>
      <c r="U3051" s="261">
        <f>ROUND(SUMIF('DV-Bewegungsdaten'!B:B,A3051,'DV-Bewegungsdaten'!D:D),3)</f>
        <v>0</v>
      </c>
      <c r="V3051" s="259">
        <f>ROUND(SUMIF('DV-Bewegungsdaten'!B:B,A3051,'DV-Bewegungsdaten'!E:E),5)</f>
        <v>0</v>
      </c>
      <c r="X3051" s="444"/>
      <c r="Y3051" s="444"/>
      <c r="AK3051" s="305"/>
    </row>
    <row r="3052" spans="1:37" ht="15" customHeight="1" x14ac:dyDescent="0.25">
      <c r="A3052" s="103" t="s">
        <v>1406</v>
      </c>
      <c r="B3052" s="101" t="s">
        <v>2068</v>
      </c>
      <c r="C3052" s="101" t="s">
        <v>3995</v>
      </c>
      <c r="D3052" s="101" t="s">
        <v>1407</v>
      </c>
      <c r="E3052" s="101" t="s">
        <v>2443</v>
      </c>
      <c r="F3052" s="102">
        <v>20.18</v>
      </c>
      <c r="G3052" s="102">
        <v>20.38</v>
      </c>
      <c r="H3052" s="102">
        <v>16.14</v>
      </c>
      <c r="I3052" s="102"/>
      <c r="J3052" s="445"/>
      <c r="K3052" s="258">
        <f>ROUND(SUMIF('VGT-Bewegungsdaten'!B:B,A3052,'VGT-Bewegungsdaten'!D:D),3)</f>
        <v>0</v>
      </c>
      <c r="L3052" s="259">
        <f>ROUND(SUMIF('VGT-Bewegungsdaten'!B:B,$A3052,'VGT-Bewegungsdaten'!E:E),5)</f>
        <v>0</v>
      </c>
      <c r="N3052" s="298" t="s">
        <v>4918</v>
      </c>
      <c r="O3052" s="298" t="s">
        <v>4925</v>
      </c>
      <c r="P3052" s="261">
        <f>ROUND(SUMIF('AV-Bewegungsdaten'!B:B,A3052,'AV-Bewegungsdaten'!D:D),3)</f>
        <v>0</v>
      </c>
      <c r="Q3052" s="259">
        <f>ROUND(SUMIF('AV-Bewegungsdaten'!B:B,$A3052,'AV-Bewegungsdaten'!E:E),5)</f>
        <v>0</v>
      </c>
      <c r="S3052" s="444"/>
      <c r="T3052" s="444"/>
      <c r="U3052" s="261">
        <f>ROUND(SUMIF('DV-Bewegungsdaten'!B:B,A3052,'DV-Bewegungsdaten'!D:D),3)</f>
        <v>0</v>
      </c>
      <c r="V3052" s="259">
        <f>ROUND(SUMIF('DV-Bewegungsdaten'!B:B,A3052,'DV-Bewegungsdaten'!E:E),5)</f>
        <v>0</v>
      </c>
      <c r="X3052" s="444"/>
      <c r="Y3052" s="444"/>
      <c r="AK3052" s="305"/>
    </row>
    <row r="3053" spans="1:37" ht="15" customHeight="1" x14ac:dyDescent="0.25">
      <c r="A3053" s="103" t="s">
        <v>1408</v>
      </c>
      <c r="B3053" s="101" t="s">
        <v>2068</v>
      </c>
      <c r="C3053" s="101" t="s">
        <v>3995</v>
      </c>
      <c r="D3053" s="101" t="s">
        <v>1409</v>
      </c>
      <c r="E3053" s="101" t="s">
        <v>2446</v>
      </c>
      <c r="F3053" s="102">
        <v>23.18</v>
      </c>
      <c r="G3053" s="102">
        <v>23.38</v>
      </c>
      <c r="H3053" s="102">
        <v>18.54</v>
      </c>
      <c r="I3053" s="102"/>
      <c r="J3053" s="445"/>
      <c r="K3053" s="258">
        <f>ROUND(SUMIF('VGT-Bewegungsdaten'!B:B,A3053,'VGT-Bewegungsdaten'!D:D),3)</f>
        <v>0</v>
      </c>
      <c r="L3053" s="259">
        <f>ROUND(SUMIF('VGT-Bewegungsdaten'!B:B,$A3053,'VGT-Bewegungsdaten'!E:E),5)</f>
        <v>0</v>
      </c>
      <c r="N3053" s="298" t="s">
        <v>4918</v>
      </c>
      <c r="O3053" s="298" t="s">
        <v>4925</v>
      </c>
      <c r="P3053" s="261">
        <f>ROUND(SUMIF('AV-Bewegungsdaten'!B:B,A3053,'AV-Bewegungsdaten'!D:D),3)</f>
        <v>0</v>
      </c>
      <c r="Q3053" s="259">
        <f>ROUND(SUMIF('AV-Bewegungsdaten'!B:B,$A3053,'AV-Bewegungsdaten'!E:E),5)</f>
        <v>0</v>
      </c>
      <c r="S3053" s="444"/>
      <c r="T3053" s="444"/>
      <c r="U3053" s="261">
        <f>ROUND(SUMIF('DV-Bewegungsdaten'!B:B,A3053,'DV-Bewegungsdaten'!D:D),3)</f>
        <v>0</v>
      </c>
      <c r="V3053" s="259">
        <f>ROUND(SUMIF('DV-Bewegungsdaten'!B:B,A3053,'DV-Bewegungsdaten'!E:E),5)</f>
        <v>0</v>
      </c>
      <c r="X3053" s="444"/>
      <c r="Y3053" s="444"/>
      <c r="AK3053" s="305"/>
    </row>
    <row r="3054" spans="1:37" ht="15" customHeight="1" x14ac:dyDescent="0.25">
      <c r="A3054" s="103" t="s">
        <v>1410</v>
      </c>
      <c r="B3054" s="101" t="s">
        <v>2068</v>
      </c>
      <c r="C3054" s="101" t="s">
        <v>3995</v>
      </c>
      <c r="D3054" s="101" t="s">
        <v>1411</v>
      </c>
      <c r="E3054" s="101" t="s">
        <v>2443</v>
      </c>
      <c r="F3054" s="102">
        <v>21.18</v>
      </c>
      <c r="G3054" s="102">
        <v>21.38</v>
      </c>
      <c r="H3054" s="102">
        <v>16.940000000000001</v>
      </c>
      <c r="I3054" s="102"/>
      <c r="J3054" s="445"/>
      <c r="K3054" s="258">
        <f>ROUND(SUMIF('VGT-Bewegungsdaten'!B:B,A3054,'VGT-Bewegungsdaten'!D:D),3)</f>
        <v>0</v>
      </c>
      <c r="L3054" s="259">
        <f>ROUND(SUMIF('VGT-Bewegungsdaten'!B:B,$A3054,'VGT-Bewegungsdaten'!E:E),5)</f>
        <v>0</v>
      </c>
      <c r="N3054" s="298" t="s">
        <v>4918</v>
      </c>
      <c r="O3054" s="298" t="s">
        <v>4925</v>
      </c>
      <c r="P3054" s="261">
        <f>ROUND(SUMIF('AV-Bewegungsdaten'!B:B,A3054,'AV-Bewegungsdaten'!D:D),3)</f>
        <v>0</v>
      </c>
      <c r="Q3054" s="259">
        <f>ROUND(SUMIF('AV-Bewegungsdaten'!B:B,$A3054,'AV-Bewegungsdaten'!E:E),5)</f>
        <v>0</v>
      </c>
      <c r="S3054" s="444"/>
      <c r="T3054" s="444"/>
      <c r="U3054" s="261">
        <f>ROUND(SUMIF('DV-Bewegungsdaten'!B:B,A3054,'DV-Bewegungsdaten'!D:D),3)</f>
        <v>0</v>
      </c>
      <c r="V3054" s="259">
        <f>ROUND(SUMIF('DV-Bewegungsdaten'!B:B,A3054,'DV-Bewegungsdaten'!E:E),5)</f>
        <v>0</v>
      </c>
      <c r="X3054" s="444"/>
      <c r="Y3054" s="444"/>
      <c r="AK3054" s="305"/>
    </row>
    <row r="3055" spans="1:37" ht="15" customHeight="1" x14ac:dyDescent="0.25">
      <c r="A3055" s="103" t="s">
        <v>1412</v>
      </c>
      <c r="B3055" s="101" t="s">
        <v>2068</v>
      </c>
      <c r="C3055" s="101" t="s">
        <v>3995</v>
      </c>
      <c r="D3055" s="101" t="s">
        <v>1413</v>
      </c>
      <c r="E3055" s="101" t="s">
        <v>2446</v>
      </c>
      <c r="F3055" s="102">
        <v>24.18</v>
      </c>
      <c r="G3055" s="102">
        <v>24.38</v>
      </c>
      <c r="H3055" s="102">
        <v>19.34</v>
      </c>
      <c r="I3055" s="102"/>
      <c r="J3055" s="445"/>
      <c r="K3055" s="258">
        <f>ROUND(SUMIF('VGT-Bewegungsdaten'!B:B,A3055,'VGT-Bewegungsdaten'!D:D),3)</f>
        <v>0</v>
      </c>
      <c r="L3055" s="259">
        <f>ROUND(SUMIF('VGT-Bewegungsdaten'!B:B,$A3055,'VGT-Bewegungsdaten'!E:E),5)</f>
        <v>0</v>
      </c>
      <c r="N3055" s="298" t="s">
        <v>4918</v>
      </c>
      <c r="O3055" s="298" t="s">
        <v>4925</v>
      </c>
      <c r="P3055" s="261">
        <f>ROUND(SUMIF('AV-Bewegungsdaten'!B:B,A3055,'AV-Bewegungsdaten'!D:D),3)</f>
        <v>0</v>
      </c>
      <c r="Q3055" s="259">
        <f>ROUND(SUMIF('AV-Bewegungsdaten'!B:B,$A3055,'AV-Bewegungsdaten'!E:E),5)</f>
        <v>0</v>
      </c>
      <c r="S3055" s="444"/>
      <c r="T3055" s="444"/>
      <c r="U3055" s="261">
        <f>ROUND(SUMIF('DV-Bewegungsdaten'!B:B,A3055,'DV-Bewegungsdaten'!D:D),3)</f>
        <v>0</v>
      </c>
      <c r="V3055" s="259">
        <f>ROUND(SUMIF('DV-Bewegungsdaten'!B:B,A3055,'DV-Bewegungsdaten'!E:E),5)</f>
        <v>0</v>
      </c>
      <c r="X3055" s="444"/>
      <c r="Y3055" s="444"/>
      <c r="AK3055" s="305"/>
    </row>
    <row r="3056" spans="1:37" ht="15" customHeight="1" x14ac:dyDescent="0.25">
      <c r="A3056" s="103" t="s">
        <v>1414</v>
      </c>
      <c r="B3056" s="101" t="s">
        <v>2068</v>
      </c>
      <c r="C3056" s="101" t="s">
        <v>3995</v>
      </c>
      <c r="D3056" s="101" t="s">
        <v>1415</v>
      </c>
      <c r="E3056" s="101" t="s">
        <v>2443</v>
      </c>
      <c r="F3056" s="102">
        <v>22.18</v>
      </c>
      <c r="G3056" s="102">
        <v>22.38</v>
      </c>
      <c r="H3056" s="102">
        <v>17.739999999999998</v>
      </c>
      <c r="I3056" s="102"/>
      <c r="J3056" s="445"/>
      <c r="K3056" s="258">
        <f>ROUND(SUMIF('VGT-Bewegungsdaten'!B:B,A3056,'VGT-Bewegungsdaten'!D:D),3)</f>
        <v>0</v>
      </c>
      <c r="L3056" s="259">
        <f>ROUND(SUMIF('VGT-Bewegungsdaten'!B:B,$A3056,'VGT-Bewegungsdaten'!E:E),5)</f>
        <v>0</v>
      </c>
      <c r="N3056" s="298" t="s">
        <v>4918</v>
      </c>
      <c r="O3056" s="298" t="s">
        <v>4925</v>
      </c>
      <c r="P3056" s="261">
        <f>ROUND(SUMIF('AV-Bewegungsdaten'!B:B,A3056,'AV-Bewegungsdaten'!D:D),3)</f>
        <v>0</v>
      </c>
      <c r="Q3056" s="259">
        <f>ROUND(SUMIF('AV-Bewegungsdaten'!B:B,$A3056,'AV-Bewegungsdaten'!E:E),5)</f>
        <v>0</v>
      </c>
      <c r="S3056" s="444"/>
      <c r="T3056" s="444"/>
      <c r="U3056" s="261">
        <f>ROUND(SUMIF('DV-Bewegungsdaten'!B:B,A3056,'DV-Bewegungsdaten'!D:D),3)</f>
        <v>0</v>
      </c>
      <c r="V3056" s="259">
        <f>ROUND(SUMIF('DV-Bewegungsdaten'!B:B,A3056,'DV-Bewegungsdaten'!E:E),5)</f>
        <v>0</v>
      </c>
      <c r="X3056" s="444"/>
      <c r="Y3056" s="444"/>
      <c r="AK3056" s="305"/>
    </row>
    <row r="3057" spans="1:37" ht="15" customHeight="1" x14ac:dyDescent="0.25">
      <c r="A3057" s="103" t="s">
        <v>1416</v>
      </c>
      <c r="B3057" s="101" t="s">
        <v>2068</v>
      </c>
      <c r="C3057" s="101" t="s">
        <v>3995</v>
      </c>
      <c r="D3057" s="101" t="s">
        <v>1417</v>
      </c>
      <c r="E3057" s="101" t="s">
        <v>2446</v>
      </c>
      <c r="F3057" s="102">
        <v>25.18</v>
      </c>
      <c r="G3057" s="102">
        <v>25.38</v>
      </c>
      <c r="H3057" s="102">
        <v>20.14</v>
      </c>
      <c r="I3057" s="102"/>
      <c r="J3057" s="445"/>
      <c r="K3057" s="258">
        <f>ROUND(SUMIF('VGT-Bewegungsdaten'!B:B,A3057,'VGT-Bewegungsdaten'!D:D),3)</f>
        <v>0</v>
      </c>
      <c r="L3057" s="259">
        <f>ROUND(SUMIF('VGT-Bewegungsdaten'!B:B,$A3057,'VGT-Bewegungsdaten'!E:E),5)</f>
        <v>0</v>
      </c>
      <c r="N3057" s="298" t="s">
        <v>4918</v>
      </c>
      <c r="O3057" s="298" t="s">
        <v>4925</v>
      </c>
      <c r="P3057" s="261">
        <f>ROUND(SUMIF('AV-Bewegungsdaten'!B:B,A3057,'AV-Bewegungsdaten'!D:D),3)</f>
        <v>0</v>
      </c>
      <c r="Q3057" s="259">
        <f>ROUND(SUMIF('AV-Bewegungsdaten'!B:B,$A3057,'AV-Bewegungsdaten'!E:E),5)</f>
        <v>0</v>
      </c>
      <c r="S3057" s="444"/>
      <c r="T3057" s="444"/>
      <c r="U3057" s="261">
        <f>ROUND(SUMIF('DV-Bewegungsdaten'!B:B,A3057,'DV-Bewegungsdaten'!D:D),3)</f>
        <v>0</v>
      </c>
      <c r="V3057" s="259">
        <f>ROUND(SUMIF('DV-Bewegungsdaten'!B:B,A3057,'DV-Bewegungsdaten'!E:E),5)</f>
        <v>0</v>
      </c>
      <c r="X3057" s="444"/>
      <c r="Y3057" s="444"/>
      <c r="AK3057" s="305"/>
    </row>
    <row r="3058" spans="1:37" ht="15" customHeight="1" x14ac:dyDescent="0.25">
      <c r="A3058" s="103" t="s">
        <v>1418</v>
      </c>
      <c r="B3058" s="101" t="s">
        <v>2068</v>
      </c>
      <c r="C3058" s="101" t="s">
        <v>3995</v>
      </c>
      <c r="D3058" s="101" t="s">
        <v>1419</v>
      </c>
      <c r="E3058" s="101" t="s">
        <v>2443</v>
      </c>
      <c r="F3058" s="102">
        <v>8.25</v>
      </c>
      <c r="G3058" s="102">
        <v>8.4499999999999993</v>
      </c>
      <c r="H3058" s="102">
        <v>6.6</v>
      </c>
      <c r="I3058" s="102"/>
      <c r="J3058" s="445"/>
      <c r="K3058" s="258">
        <f>ROUND(SUMIF('VGT-Bewegungsdaten'!B:B,A3058,'VGT-Bewegungsdaten'!D:D),3)</f>
        <v>0</v>
      </c>
      <c r="L3058" s="259">
        <f>ROUND(SUMIF('VGT-Bewegungsdaten'!B:B,$A3058,'VGT-Bewegungsdaten'!E:E),5)</f>
        <v>0</v>
      </c>
      <c r="N3058" s="298" t="s">
        <v>4918</v>
      </c>
      <c r="O3058" s="298" t="s">
        <v>4925</v>
      </c>
      <c r="P3058" s="261">
        <f>ROUND(SUMIF('AV-Bewegungsdaten'!B:B,A3058,'AV-Bewegungsdaten'!D:D),3)</f>
        <v>0</v>
      </c>
      <c r="Q3058" s="259">
        <f>ROUND(SUMIF('AV-Bewegungsdaten'!B:B,$A3058,'AV-Bewegungsdaten'!E:E),5)</f>
        <v>0</v>
      </c>
      <c r="S3058" s="444"/>
      <c r="T3058" s="444"/>
      <c r="U3058" s="261">
        <f>ROUND(SUMIF('DV-Bewegungsdaten'!B:B,A3058,'DV-Bewegungsdaten'!D:D),3)</f>
        <v>0</v>
      </c>
      <c r="V3058" s="259">
        <f>ROUND(SUMIF('DV-Bewegungsdaten'!B:B,A3058,'DV-Bewegungsdaten'!E:E),5)</f>
        <v>0</v>
      </c>
      <c r="X3058" s="444"/>
      <c r="Y3058" s="444"/>
      <c r="AK3058" s="305"/>
    </row>
    <row r="3059" spans="1:37" ht="15" customHeight="1" x14ac:dyDescent="0.25">
      <c r="A3059" s="103" t="s">
        <v>1420</v>
      </c>
      <c r="B3059" s="101" t="s">
        <v>2068</v>
      </c>
      <c r="C3059" s="101" t="s">
        <v>3995</v>
      </c>
      <c r="D3059" s="101" t="s">
        <v>1421</v>
      </c>
      <c r="E3059" s="101" t="s">
        <v>2446</v>
      </c>
      <c r="F3059" s="102">
        <v>11.25</v>
      </c>
      <c r="G3059" s="102">
        <v>11.45</v>
      </c>
      <c r="H3059" s="102">
        <v>9</v>
      </c>
      <c r="I3059" s="102"/>
      <c r="J3059" s="445"/>
      <c r="K3059" s="258">
        <f>ROUND(SUMIF('VGT-Bewegungsdaten'!B:B,A3059,'VGT-Bewegungsdaten'!D:D),3)</f>
        <v>0</v>
      </c>
      <c r="L3059" s="259">
        <f>ROUND(SUMIF('VGT-Bewegungsdaten'!B:B,$A3059,'VGT-Bewegungsdaten'!E:E),5)</f>
        <v>0</v>
      </c>
      <c r="N3059" s="298" t="s">
        <v>4918</v>
      </c>
      <c r="O3059" s="298" t="s">
        <v>4925</v>
      </c>
      <c r="P3059" s="261">
        <f>ROUND(SUMIF('AV-Bewegungsdaten'!B:B,A3059,'AV-Bewegungsdaten'!D:D),3)</f>
        <v>0</v>
      </c>
      <c r="Q3059" s="259">
        <f>ROUND(SUMIF('AV-Bewegungsdaten'!B:B,$A3059,'AV-Bewegungsdaten'!E:E),5)</f>
        <v>0</v>
      </c>
      <c r="S3059" s="444"/>
      <c r="T3059" s="444"/>
      <c r="U3059" s="261">
        <f>ROUND(SUMIF('DV-Bewegungsdaten'!B:B,A3059,'DV-Bewegungsdaten'!D:D),3)</f>
        <v>0</v>
      </c>
      <c r="V3059" s="259">
        <f>ROUND(SUMIF('DV-Bewegungsdaten'!B:B,A3059,'DV-Bewegungsdaten'!E:E),5)</f>
        <v>0</v>
      </c>
      <c r="X3059" s="444"/>
      <c r="Y3059" s="444"/>
      <c r="AK3059" s="305"/>
    </row>
    <row r="3060" spans="1:37" ht="15" customHeight="1" x14ac:dyDescent="0.25">
      <c r="A3060" s="103" t="s">
        <v>1422</v>
      </c>
      <c r="B3060" s="101" t="s">
        <v>2068</v>
      </c>
      <c r="C3060" s="101" t="s">
        <v>3995</v>
      </c>
      <c r="D3060" s="101" t="s">
        <v>1423</v>
      </c>
      <c r="E3060" s="101" t="s">
        <v>2443</v>
      </c>
      <c r="F3060" s="102">
        <v>12.25</v>
      </c>
      <c r="G3060" s="102">
        <v>12.45</v>
      </c>
      <c r="H3060" s="102">
        <v>9.8000000000000007</v>
      </c>
      <c r="I3060" s="102"/>
      <c r="J3060" s="445"/>
      <c r="K3060" s="258">
        <f>ROUND(SUMIF('VGT-Bewegungsdaten'!B:B,A3060,'VGT-Bewegungsdaten'!D:D),3)</f>
        <v>0</v>
      </c>
      <c r="L3060" s="259">
        <f>ROUND(SUMIF('VGT-Bewegungsdaten'!B:B,$A3060,'VGT-Bewegungsdaten'!E:E),5)</f>
        <v>0</v>
      </c>
      <c r="N3060" s="298" t="s">
        <v>4918</v>
      </c>
      <c r="O3060" s="298" t="s">
        <v>4925</v>
      </c>
      <c r="P3060" s="261">
        <f>ROUND(SUMIF('AV-Bewegungsdaten'!B:B,A3060,'AV-Bewegungsdaten'!D:D),3)</f>
        <v>0</v>
      </c>
      <c r="Q3060" s="259">
        <f>ROUND(SUMIF('AV-Bewegungsdaten'!B:B,$A3060,'AV-Bewegungsdaten'!E:E),5)</f>
        <v>0</v>
      </c>
      <c r="S3060" s="444"/>
      <c r="T3060" s="444"/>
      <c r="U3060" s="261">
        <f>ROUND(SUMIF('DV-Bewegungsdaten'!B:B,A3060,'DV-Bewegungsdaten'!D:D),3)</f>
        <v>0</v>
      </c>
      <c r="V3060" s="259">
        <f>ROUND(SUMIF('DV-Bewegungsdaten'!B:B,A3060,'DV-Bewegungsdaten'!E:E),5)</f>
        <v>0</v>
      </c>
      <c r="X3060" s="444"/>
      <c r="Y3060" s="444"/>
      <c r="AK3060" s="305"/>
    </row>
    <row r="3061" spans="1:37" ht="15" customHeight="1" x14ac:dyDescent="0.25">
      <c r="A3061" s="103" t="s">
        <v>1424</v>
      </c>
      <c r="B3061" s="101" t="s">
        <v>2068</v>
      </c>
      <c r="C3061" s="101" t="s">
        <v>3995</v>
      </c>
      <c r="D3061" s="101" t="s">
        <v>1425</v>
      </c>
      <c r="E3061" s="101" t="s">
        <v>2446</v>
      </c>
      <c r="F3061" s="102">
        <v>15.25</v>
      </c>
      <c r="G3061" s="102">
        <v>15.45</v>
      </c>
      <c r="H3061" s="102">
        <v>12.2</v>
      </c>
      <c r="I3061" s="102"/>
      <c r="J3061" s="445"/>
      <c r="K3061" s="258">
        <f>ROUND(SUMIF('VGT-Bewegungsdaten'!B:B,A3061,'VGT-Bewegungsdaten'!D:D),3)</f>
        <v>0</v>
      </c>
      <c r="L3061" s="259">
        <f>ROUND(SUMIF('VGT-Bewegungsdaten'!B:B,$A3061,'VGT-Bewegungsdaten'!E:E),5)</f>
        <v>0</v>
      </c>
      <c r="N3061" s="298" t="s">
        <v>4918</v>
      </c>
      <c r="O3061" s="298" t="s">
        <v>4925</v>
      </c>
      <c r="P3061" s="261">
        <f>ROUND(SUMIF('AV-Bewegungsdaten'!B:B,A3061,'AV-Bewegungsdaten'!D:D),3)</f>
        <v>0</v>
      </c>
      <c r="Q3061" s="259">
        <f>ROUND(SUMIF('AV-Bewegungsdaten'!B:B,$A3061,'AV-Bewegungsdaten'!E:E),5)</f>
        <v>0</v>
      </c>
      <c r="S3061" s="444"/>
      <c r="T3061" s="444"/>
      <c r="U3061" s="261">
        <f>ROUND(SUMIF('DV-Bewegungsdaten'!B:B,A3061,'DV-Bewegungsdaten'!D:D),3)</f>
        <v>0</v>
      </c>
      <c r="V3061" s="259">
        <f>ROUND(SUMIF('DV-Bewegungsdaten'!B:B,A3061,'DV-Bewegungsdaten'!E:E),5)</f>
        <v>0</v>
      </c>
      <c r="X3061" s="444"/>
      <c r="Y3061" s="444"/>
      <c r="AK3061" s="305"/>
    </row>
    <row r="3062" spans="1:37" ht="15" customHeight="1" x14ac:dyDescent="0.25">
      <c r="A3062" s="103" t="s">
        <v>1426</v>
      </c>
      <c r="B3062" s="101" t="s">
        <v>2068</v>
      </c>
      <c r="C3062" s="101" t="s">
        <v>3995</v>
      </c>
      <c r="D3062" s="101" t="s">
        <v>1427</v>
      </c>
      <c r="E3062" s="101" t="s">
        <v>2443</v>
      </c>
      <c r="F3062" s="102">
        <v>10.75</v>
      </c>
      <c r="G3062" s="102">
        <v>10.95</v>
      </c>
      <c r="H3062" s="102">
        <v>8.6</v>
      </c>
      <c r="I3062" s="102"/>
      <c r="J3062" s="445"/>
      <c r="K3062" s="258">
        <f>ROUND(SUMIF('VGT-Bewegungsdaten'!B:B,A3062,'VGT-Bewegungsdaten'!D:D),3)</f>
        <v>0</v>
      </c>
      <c r="L3062" s="259">
        <f>ROUND(SUMIF('VGT-Bewegungsdaten'!B:B,$A3062,'VGT-Bewegungsdaten'!E:E),5)</f>
        <v>0</v>
      </c>
      <c r="N3062" s="298" t="s">
        <v>4918</v>
      </c>
      <c r="O3062" s="298" t="s">
        <v>4925</v>
      </c>
      <c r="P3062" s="261">
        <f>ROUND(SUMIF('AV-Bewegungsdaten'!B:B,A3062,'AV-Bewegungsdaten'!D:D),3)</f>
        <v>0</v>
      </c>
      <c r="Q3062" s="259">
        <f>ROUND(SUMIF('AV-Bewegungsdaten'!B:B,$A3062,'AV-Bewegungsdaten'!E:E),5)</f>
        <v>0</v>
      </c>
      <c r="S3062" s="444"/>
      <c r="T3062" s="444"/>
      <c r="U3062" s="261">
        <f>ROUND(SUMIF('DV-Bewegungsdaten'!B:B,A3062,'DV-Bewegungsdaten'!D:D),3)</f>
        <v>0</v>
      </c>
      <c r="V3062" s="259">
        <f>ROUND(SUMIF('DV-Bewegungsdaten'!B:B,A3062,'DV-Bewegungsdaten'!E:E),5)</f>
        <v>0</v>
      </c>
      <c r="X3062" s="444"/>
      <c r="Y3062" s="444"/>
      <c r="AK3062" s="305"/>
    </row>
    <row r="3063" spans="1:37" ht="15" customHeight="1" x14ac:dyDescent="0.25">
      <c r="A3063" s="103" t="s">
        <v>1428</v>
      </c>
      <c r="B3063" s="101" t="s">
        <v>2068</v>
      </c>
      <c r="C3063" s="101" t="s">
        <v>3995</v>
      </c>
      <c r="D3063" s="101" t="s">
        <v>1429</v>
      </c>
      <c r="E3063" s="101" t="s">
        <v>2446</v>
      </c>
      <c r="F3063" s="102">
        <v>13.75</v>
      </c>
      <c r="G3063" s="102">
        <v>13.95</v>
      </c>
      <c r="H3063" s="102">
        <v>11</v>
      </c>
      <c r="I3063" s="102"/>
      <c r="J3063" s="445"/>
      <c r="K3063" s="258">
        <f>ROUND(SUMIF('VGT-Bewegungsdaten'!B:B,A3063,'VGT-Bewegungsdaten'!D:D),3)</f>
        <v>0</v>
      </c>
      <c r="L3063" s="259">
        <f>ROUND(SUMIF('VGT-Bewegungsdaten'!B:B,$A3063,'VGT-Bewegungsdaten'!E:E),5)</f>
        <v>0</v>
      </c>
      <c r="N3063" s="298" t="s">
        <v>4918</v>
      </c>
      <c r="O3063" s="298" t="s">
        <v>4925</v>
      </c>
      <c r="P3063" s="261">
        <f>ROUND(SUMIF('AV-Bewegungsdaten'!B:B,A3063,'AV-Bewegungsdaten'!D:D),3)</f>
        <v>0</v>
      </c>
      <c r="Q3063" s="259">
        <f>ROUND(SUMIF('AV-Bewegungsdaten'!B:B,$A3063,'AV-Bewegungsdaten'!E:E),5)</f>
        <v>0</v>
      </c>
      <c r="S3063" s="444"/>
      <c r="T3063" s="444"/>
      <c r="U3063" s="261">
        <f>ROUND(SUMIF('DV-Bewegungsdaten'!B:B,A3063,'DV-Bewegungsdaten'!D:D),3)</f>
        <v>0</v>
      </c>
      <c r="V3063" s="259">
        <f>ROUND(SUMIF('DV-Bewegungsdaten'!B:B,A3063,'DV-Bewegungsdaten'!E:E),5)</f>
        <v>0</v>
      </c>
      <c r="X3063" s="444"/>
      <c r="Y3063" s="444"/>
      <c r="AK3063" s="305"/>
    </row>
    <row r="3064" spans="1:37" ht="15" customHeight="1" x14ac:dyDescent="0.25">
      <c r="A3064" s="103" t="s">
        <v>1430</v>
      </c>
      <c r="B3064" s="101" t="s">
        <v>2068</v>
      </c>
      <c r="C3064" s="101" t="s">
        <v>3995</v>
      </c>
      <c r="D3064" s="101" t="s">
        <v>1431</v>
      </c>
      <c r="E3064" s="101" t="s">
        <v>2443</v>
      </c>
      <c r="F3064" s="102">
        <v>10.25</v>
      </c>
      <c r="G3064" s="102">
        <v>10.45</v>
      </c>
      <c r="H3064" s="102">
        <v>8.1999999999999993</v>
      </c>
      <c r="I3064" s="102"/>
      <c r="J3064" s="445"/>
      <c r="K3064" s="258">
        <f>ROUND(SUMIF('VGT-Bewegungsdaten'!B:B,A3064,'VGT-Bewegungsdaten'!D:D),3)</f>
        <v>0</v>
      </c>
      <c r="L3064" s="259">
        <f>ROUND(SUMIF('VGT-Bewegungsdaten'!B:B,$A3064,'VGT-Bewegungsdaten'!E:E),5)</f>
        <v>0</v>
      </c>
      <c r="N3064" s="298" t="s">
        <v>4918</v>
      </c>
      <c r="O3064" s="298" t="s">
        <v>4925</v>
      </c>
      <c r="P3064" s="261">
        <f>ROUND(SUMIF('AV-Bewegungsdaten'!B:B,A3064,'AV-Bewegungsdaten'!D:D),3)</f>
        <v>0</v>
      </c>
      <c r="Q3064" s="259">
        <f>ROUND(SUMIF('AV-Bewegungsdaten'!B:B,$A3064,'AV-Bewegungsdaten'!E:E),5)</f>
        <v>0</v>
      </c>
      <c r="S3064" s="444"/>
      <c r="T3064" s="444"/>
      <c r="U3064" s="261">
        <f>ROUND(SUMIF('DV-Bewegungsdaten'!B:B,A3064,'DV-Bewegungsdaten'!D:D),3)</f>
        <v>0</v>
      </c>
      <c r="V3064" s="259">
        <f>ROUND(SUMIF('DV-Bewegungsdaten'!B:B,A3064,'DV-Bewegungsdaten'!E:E),5)</f>
        <v>0</v>
      </c>
      <c r="X3064" s="444"/>
      <c r="Y3064" s="444"/>
      <c r="AK3064" s="305"/>
    </row>
    <row r="3065" spans="1:37" ht="15" customHeight="1" x14ac:dyDescent="0.25">
      <c r="A3065" s="103" t="s">
        <v>1432</v>
      </c>
      <c r="B3065" s="101" t="s">
        <v>2068</v>
      </c>
      <c r="C3065" s="101" t="s">
        <v>3995</v>
      </c>
      <c r="D3065" s="101" t="s">
        <v>1433</v>
      </c>
      <c r="E3065" s="101" t="s">
        <v>2446</v>
      </c>
      <c r="F3065" s="102">
        <v>13.25</v>
      </c>
      <c r="G3065" s="102">
        <v>13.45</v>
      </c>
      <c r="H3065" s="102">
        <v>10.6</v>
      </c>
      <c r="I3065" s="102"/>
      <c r="J3065" s="445"/>
      <c r="K3065" s="258">
        <f>ROUND(SUMIF('VGT-Bewegungsdaten'!B:B,A3065,'VGT-Bewegungsdaten'!D:D),3)</f>
        <v>0</v>
      </c>
      <c r="L3065" s="259">
        <f>ROUND(SUMIF('VGT-Bewegungsdaten'!B:B,$A3065,'VGT-Bewegungsdaten'!E:E),5)</f>
        <v>0</v>
      </c>
      <c r="N3065" s="298" t="s">
        <v>4918</v>
      </c>
      <c r="O3065" s="298" t="s">
        <v>4925</v>
      </c>
      <c r="P3065" s="261">
        <f>ROUND(SUMIF('AV-Bewegungsdaten'!B:B,A3065,'AV-Bewegungsdaten'!D:D),3)</f>
        <v>0</v>
      </c>
      <c r="Q3065" s="259">
        <f>ROUND(SUMIF('AV-Bewegungsdaten'!B:B,$A3065,'AV-Bewegungsdaten'!E:E),5)</f>
        <v>0</v>
      </c>
      <c r="S3065" s="444"/>
      <c r="T3065" s="444"/>
      <c r="U3065" s="261">
        <f>ROUND(SUMIF('DV-Bewegungsdaten'!B:B,A3065,'DV-Bewegungsdaten'!D:D),3)</f>
        <v>0</v>
      </c>
      <c r="V3065" s="259">
        <f>ROUND(SUMIF('DV-Bewegungsdaten'!B:B,A3065,'DV-Bewegungsdaten'!E:E),5)</f>
        <v>0</v>
      </c>
      <c r="X3065" s="444"/>
      <c r="Y3065" s="444"/>
      <c r="AK3065" s="305"/>
    </row>
    <row r="3066" spans="1:37" ht="15" customHeight="1" x14ac:dyDescent="0.25">
      <c r="A3066" s="103" t="s">
        <v>1434</v>
      </c>
      <c r="B3066" s="101" t="s">
        <v>2068</v>
      </c>
      <c r="C3066" s="101" t="s">
        <v>3995</v>
      </c>
      <c r="D3066" s="101" t="s">
        <v>1435</v>
      </c>
      <c r="E3066" s="101" t="s">
        <v>2443</v>
      </c>
      <c r="F3066" s="102">
        <v>14.25</v>
      </c>
      <c r="G3066" s="102">
        <v>14.45</v>
      </c>
      <c r="H3066" s="102">
        <v>11.4</v>
      </c>
      <c r="I3066" s="102"/>
      <c r="J3066" s="445"/>
      <c r="K3066" s="258">
        <f>ROUND(SUMIF('VGT-Bewegungsdaten'!B:B,A3066,'VGT-Bewegungsdaten'!D:D),3)</f>
        <v>0</v>
      </c>
      <c r="L3066" s="259">
        <f>ROUND(SUMIF('VGT-Bewegungsdaten'!B:B,$A3066,'VGT-Bewegungsdaten'!E:E),5)</f>
        <v>0</v>
      </c>
      <c r="N3066" s="298" t="s">
        <v>4918</v>
      </c>
      <c r="O3066" s="298" t="s">
        <v>4925</v>
      </c>
      <c r="P3066" s="261">
        <f>ROUND(SUMIF('AV-Bewegungsdaten'!B:B,A3066,'AV-Bewegungsdaten'!D:D),3)</f>
        <v>0</v>
      </c>
      <c r="Q3066" s="259">
        <f>ROUND(SUMIF('AV-Bewegungsdaten'!B:B,$A3066,'AV-Bewegungsdaten'!E:E),5)</f>
        <v>0</v>
      </c>
      <c r="S3066" s="444"/>
      <c r="T3066" s="444"/>
      <c r="U3066" s="261">
        <f>ROUND(SUMIF('DV-Bewegungsdaten'!B:B,A3066,'DV-Bewegungsdaten'!D:D),3)</f>
        <v>0</v>
      </c>
      <c r="V3066" s="259">
        <f>ROUND(SUMIF('DV-Bewegungsdaten'!B:B,A3066,'DV-Bewegungsdaten'!E:E),5)</f>
        <v>0</v>
      </c>
      <c r="X3066" s="444"/>
      <c r="Y3066" s="444"/>
      <c r="AK3066" s="305"/>
    </row>
    <row r="3067" spans="1:37" ht="15" customHeight="1" x14ac:dyDescent="0.25">
      <c r="A3067" s="103" t="s">
        <v>1436</v>
      </c>
      <c r="B3067" s="101" t="s">
        <v>2068</v>
      </c>
      <c r="C3067" s="101" t="s">
        <v>3995</v>
      </c>
      <c r="D3067" s="101" t="s">
        <v>1437</v>
      </c>
      <c r="E3067" s="101" t="s">
        <v>2446</v>
      </c>
      <c r="F3067" s="102">
        <v>17.25</v>
      </c>
      <c r="G3067" s="102">
        <v>17.45</v>
      </c>
      <c r="H3067" s="102">
        <v>13.8</v>
      </c>
      <c r="I3067" s="102"/>
      <c r="J3067" s="445"/>
      <c r="K3067" s="258">
        <f>ROUND(SUMIF('VGT-Bewegungsdaten'!B:B,A3067,'VGT-Bewegungsdaten'!D:D),3)</f>
        <v>0</v>
      </c>
      <c r="L3067" s="259">
        <f>ROUND(SUMIF('VGT-Bewegungsdaten'!B:B,$A3067,'VGT-Bewegungsdaten'!E:E),5)</f>
        <v>0</v>
      </c>
      <c r="N3067" s="298" t="s">
        <v>4918</v>
      </c>
      <c r="O3067" s="298" t="s">
        <v>4925</v>
      </c>
      <c r="P3067" s="261">
        <f>ROUND(SUMIF('AV-Bewegungsdaten'!B:B,A3067,'AV-Bewegungsdaten'!D:D),3)</f>
        <v>0</v>
      </c>
      <c r="Q3067" s="259">
        <f>ROUND(SUMIF('AV-Bewegungsdaten'!B:B,$A3067,'AV-Bewegungsdaten'!E:E),5)</f>
        <v>0</v>
      </c>
      <c r="S3067" s="444"/>
      <c r="T3067" s="444"/>
      <c r="U3067" s="261">
        <f>ROUND(SUMIF('DV-Bewegungsdaten'!B:B,A3067,'DV-Bewegungsdaten'!D:D),3)</f>
        <v>0</v>
      </c>
      <c r="V3067" s="259">
        <f>ROUND(SUMIF('DV-Bewegungsdaten'!B:B,A3067,'DV-Bewegungsdaten'!E:E),5)</f>
        <v>0</v>
      </c>
      <c r="X3067" s="444"/>
      <c r="Y3067" s="444"/>
      <c r="AK3067" s="305"/>
    </row>
    <row r="3068" spans="1:37" ht="15" customHeight="1" x14ac:dyDescent="0.25">
      <c r="A3068" s="103" t="s">
        <v>1438</v>
      </c>
      <c r="B3068" s="101" t="s">
        <v>2068</v>
      </c>
      <c r="C3068" s="101" t="s">
        <v>3995</v>
      </c>
      <c r="D3068" s="101" t="s">
        <v>1439</v>
      </c>
      <c r="E3068" s="101" t="s">
        <v>2443</v>
      </c>
      <c r="F3068" s="102">
        <v>12.75</v>
      </c>
      <c r="G3068" s="102">
        <v>12.95</v>
      </c>
      <c r="H3068" s="102">
        <v>10.199999999999999</v>
      </c>
      <c r="I3068" s="102"/>
      <c r="J3068" s="445"/>
      <c r="K3068" s="258">
        <f>ROUND(SUMIF('VGT-Bewegungsdaten'!B:B,A3068,'VGT-Bewegungsdaten'!D:D),3)</f>
        <v>0</v>
      </c>
      <c r="L3068" s="259">
        <f>ROUND(SUMIF('VGT-Bewegungsdaten'!B:B,$A3068,'VGT-Bewegungsdaten'!E:E),5)</f>
        <v>0</v>
      </c>
      <c r="N3068" s="298" t="s">
        <v>4918</v>
      </c>
      <c r="O3068" s="298" t="s">
        <v>4925</v>
      </c>
      <c r="P3068" s="261">
        <f>ROUND(SUMIF('AV-Bewegungsdaten'!B:B,A3068,'AV-Bewegungsdaten'!D:D),3)</f>
        <v>0</v>
      </c>
      <c r="Q3068" s="259">
        <f>ROUND(SUMIF('AV-Bewegungsdaten'!B:B,$A3068,'AV-Bewegungsdaten'!E:E),5)</f>
        <v>0</v>
      </c>
      <c r="S3068" s="444"/>
      <c r="T3068" s="444"/>
      <c r="U3068" s="261">
        <f>ROUND(SUMIF('DV-Bewegungsdaten'!B:B,A3068,'DV-Bewegungsdaten'!D:D),3)</f>
        <v>0</v>
      </c>
      <c r="V3068" s="259">
        <f>ROUND(SUMIF('DV-Bewegungsdaten'!B:B,A3068,'DV-Bewegungsdaten'!E:E),5)</f>
        <v>0</v>
      </c>
      <c r="X3068" s="444"/>
      <c r="Y3068" s="444"/>
      <c r="AK3068" s="305"/>
    </row>
    <row r="3069" spans="1:37" ht="15" customHeight="1" x14ac:dyDescent="0.25">
      <c r="A3069" s="103" t="s">
        <v>1440</v>
      </c>
      <c r="B3069" s="101" t="s">
        <v>2068</v>
      </c>
      <c r="C3069" s="101" t="s">
        <v>3995</v>
      </c>
      <c r="D3069" s="101" t="s">
        <v>1441</v>
      </c>
      <c r="E3069" s="101" t="s">
        <v>2446</v>
      </c>
      <c r="F3069" s="102">
        <v>15.75</v>
      </c>
      <c r="G3069" s="102">
        <v>15.95</v>
      </c>
      <c r="H3069" s="102">
        <v>12.6</v>
      </c>
      <c r="I3069" s="102"/>
      <c r="J3069" s="445"/>
      <c r="K3069" s="258">
        <f>ROUND(SUMIF('VGT-Bewegungsdaten'!B:B,A3069,'VGT-Bewegungsdaten'!D:D),3)</f>
        <v>0</v>
      </c>
      <c r="L3069" s="259">
        <f>ROUND(SUMIF('VGT-Bewegungsdaten'!B:B,$A3069,'VGT-Bewegungsdaten'!E:E),5)</f>
        <v>0</v>
      </c>
      <c r="N3069" s="298" t="s">
        <v>4918</v>
      </c>
      <c r="O3069" s="298" t="s">
        <v>4925</v>
      </c>
      <c r="P3069" s="261">
        <f>ROUND(SUMIF('AV-Bewegungsdaten'!B:B,A3069,'AV-Bewegungsdaten'!D:D),3)</f>
        <v>0</v>
      </c>
      <c r="Q3069" s="259">
        <f>ROUND(SUMIF('AV-Bewegungsdaten'!B:B,$A3069,'AV-Bewegungsdaten'!E:E),5)</f>
        <v>0</v>
      </c>
      <c r="S3069" s="444"/>
      <c r="T3069" s="444"/>
      <c r="U3069" s="261">
        <f>ROUND(SUMIF('DV-Bewegungsdaten'!B:B,A3069,'DV-Bewegungsdaten'!D:D),3)</f>
        <v>0</v>
      </c>
      <c r="V3069" s="259">
        <f>ROUND(SUMIF('DV-Bewegungsdaten'!B:B,A3069,'DV-Bewegungsdaten'!E:E),5)</f>
        <v>0</v>
      </c>
      <c r="X3069" s="444"/>
      <c r="Y3069" s="444"/>
      <c r="AK3069" s="305"/>
    </row>
    <row r="3070" spans="1:37" ht="15" customHeight="1" x14ac:dyDescent="0.25">
      <c r="A3070" s="103" t="s">
        <v>1442</v>
      </c>
      <c r="B3070" s="101" t="s">
        <v>2068</v>
      </c>
      <c r="C3070" s="101" t="s">
        <v>3995</v>
      </c>
      <c r="D3070" s="101" t="s">
        <v>1443</v>
      </c>
      <c r="E3070" s="101" t="s">
        <v>2443</v>
      </c>
      <c r="F3070" s="102">
        <v>9.25</v>
      </c>
      <c r="G3070" s="102">
        <v>9.4499999999999993</v>
      </c>
      <c r="H3070" s="102">
        <v>7.4</v>
      </c>
      <c r="I3070" s="102"/>
      <c r="J3070" s="445"/>
      <c r="K3070" s="258">
        <f>ROUND(SUMIF('VGT-Bewegungsdaten'!B:B,A3070,'VGT-Bewegungsdaten'!D:D),3)</f>
        <v>0</v>
      </c>
      <c r="L3070" s="259">
        <f>ROUND(SUMIF('VGT-Bewegungsdaten'!B:B,$A3070,'VGT-Bewegungsdaten'!E:E),5)</f>
        <v>0</v>
      </c>
      <c r="N3070" s="298" t="s">
        <v>4918</v>
      </c>
      <c r="O3070" s="298" t="s">
        <v>4925</v>
      </c>
      <c r="P3070" s="261">
        <f>ROUND(SUMIF('AV-Bewegungsdaten'!B:B,A3070,'AV-Bewegungsdaten'!D:D),3)</f>
        <v>0</v>
      </c>
      <c r="Q3070" s="259">
        <f>ROUND(SUMIF('AV-Bewegungsdaten'!B:B,$A3070,'AV-Bewegungsdaten'!E:E),5)</f>
        <v>0</v>
      </c>
      <c r="S3070" s="444"/>
      <c r="T3070" s="444"/>
      <c r="U3070" s="261">
        <f>ROUND(SUMIF('DV-Bewegungsdaten'!B:B,A3070,'DV-Bewegungsdaten'!D:D),3)</f>
        <v>0</v>
      </c>
      <c r="V3070" s="259">
        <f>ROUND(SUMIF('DV-Bewegungsdaten'!B:B,A3070,'DV-Bewegungsdaten'!E:E),5)</f>
        <v>0</v>
      </c>
      <c r="X3070" s="444"/>
      <c r="Y3070" s="444"/>
      <c r="AK3070" s="305"/>
    </row>
    <row r="3071" spans="1:37" ht="15" customHeight="1" x14ac:dyDescent="0.25">
      <c r="A3071" s="103" t="s">
        <v>1444</v>
      </c>
      <c r="B3071" s="101" t="s">
        <v>2068</v>
      </c>
      <c r="C3071" s="101" t="s">
        <v>3995</v>
      </c>
      <c r="D3071" s="101" t="s">
        <v>1445</v>
      </c>
      <c r="E3071" s="101" t="s">
        <v>2446</v>
      </c>
      <c r="F3071" s="102">
        <v>12.25</v>
      </c>
      <c r="G3071" s="102">
        <v>12.45</v>
      </c>
      <c r="H3071" s="102">
        <v>9.8000000000000007</v>
      </c>
      <c r="I3071" s="102"/>
      <c r="J3071" s="445"/>
      <c r="K3071" s="258">
        <f>ROUND(SUMIF('VGT-Bewegungsdaten'!B:B,A3071,'VGT-Bewegungsdaten'!D:D),3)</f>
        <v>0</v>
      </c>
      <c r="L3071" s="259">
        <f>ROUND(SUMIF('VGT-Bewegungsdaten'!B:B,$A3071,'VGT-Bewegungsdaten'!E:E),5)</f>
        <v>0</v>
      </c>
      <c r="N3071" s="298" t="s">
        <v>4918</v>
      </c>
      <c r="O3071" s="298" t="s">
        <v>4925</v>
      </c>
      <c r="P3071" s="261">
        <f>ROUND(SUMIF('AV-Bewegungsdaten'!B:B,A3071,'AV-Bewegungsdaten'!D:D),3)</f>
        <v>0</v>
      </c>
      <c r="Q3071" s="259">
        <f>ROUND(SUMIF('AV-Bewegungsdaten'!B:B,$A3071,'AV-Bewegungsdaten'!E:E),5)</f>
        <v>0</v>
      </c>
      <c r="S3071" s="444"/>
      <c r="T3071" s="444"/>
      <c r="U3071" s="261">
        <f>ROUND(SUMIF('DV-Bewegungsdaten'!B:B,A3071,'DV-Bewegungsdaten'!D:D),3)</f>
        <v>0</v>
      </c>
      <c r="V3071" s="259">
        <f>ROUND(SUMIF('DV-Bewegungsdaten'!B:B,A3071,'DV-Bewegungsdaten'!E:E),5)</f>
        <v>0</v>
      </c>
      <c r="X3071" s="444"/>
      <c r="Y3071" s="444"/>
      <c r="AK3071" s="305"/>
    </row>
    <row r="3072" spans="1:37" ht="15" customHeight="1" x14ac:dyDescent="0.25">
      <c r="A3072" s="103" t="s">
        <v>1446</v>
      </c>
      <c r="B3072" s="101" t="s">
        <v>2068</v>
      </c>
      <c r="C3072" s="101" t="s">
        <v>3995</v>
      </c>
      <c r="D3072" s="101" t="s">
        <v>1447</v>
      </c>
      <c r="E3072" s="101" t="s">
        <v>2443</v>
      </c>
      <c r="F3072" s="102">
        <v>13.25</v>
      </c>
      <c r="G3072" s="102">
        <v>13.45</v>
      </c>
      <c r="H3072" s="102">
        <v>10.6</v>
      </c>
      <c r="I3072" s="102"/>
      <c r="J3072" s="445"/>
      <c r="K3072" s="258">
        <f>ROUND(SUMIF('VGT-Bewegungsdaten'!B:B,A3072,'VGT-Bewegungsdaten'!D:D),3)</f>
        <v>0</v>
      </c>
      <c r="L3072" s="259">
        <f>ROUND(SUMIF('VGT-Bewegungsdaten'!B:B,$A3072,'VGT-Bewegungsdaten'!E:E),5)</f>
        <v>0</v>
      </c>
      <c r="N3072" s="298" t="s">
        <v>4918</v>
      </c>
      <c r="O3072" s="298" t="s">
        <v>4925</v>
      </c>
      <c r="P3072" s="261">
        <f>ROUND(SUMIF('AV-Bewegungsdaten'!B:B,A3072,'AV-Bewegungsdaten'!D:D),3)</f>
        <v>0</v>
      </c>
      <c r="Q3072" s="259">
        <f>ROUND(SUMIF('AV-Bewegungsdaten'!B:B,$A3072,'AV-Bewegungsdaten'!E:E),5)</f>
        <v>0</v>
      </c>
      <c r="S3072" s="444"/>
      <c r="T3072" s="444"/>
      <c r="U3072" s="261">
        <f>ROUND(SUMIF('DV-Bewegungsdaten'!B:B,A3072,'DV-Bewegungsdaten'!D:D),3)</f>
        <v>0</v>
      </c>
      <c r="V3072" s="259">
        <f>ROUND(SUMIF('DV-Bewegungsdaten'!B:B,A3072,'DV-Bewegungsdaten'!E:E),5)</f>
        <v>0</v>
      </c>
      <c r="X3072" s="444"/>
      <c r="Y3072" s="444"/>
      <c r="AK3072" s="305"/>
    </row>
    <row r="3073" spans="1:37" ht="15" customHeight="1" x14ac:dyDescent="0.25">
      <c r="A3073" s="103" t="s">
        <v>1448</v>
      </c>
      <c r="B3073" s="101" t="s">
        <v>2068</v>
      </c>
      <c r="C3073" s="101" t="s">
        <v>3995</v>
      </c>
      <c r="D3073" s="101" t="s">
        <v>1449</v>
      </c>
      <c r="E3073" s="101" t="s">
        <v>2446</v>
      </c>
      <c r="F3073" s="102">
        <v>16.25</v>
      </c>
      <c r="G3073" s="102">
        <v>16.45</v>
      </c>
      <c r="H3073" s="102">
        <v>13</v>
      </c>
      <c r="I3073" s="102"/>
      <c r="J3073" s="445"/>
      <c r="K3073" s="258">
        <f>ROUND(SUMIF('VGT-Bewegungsdaten'!B:B,A3073,'VGT-Bewegungsdaten'!D:D),3)</f>
        <v>0</v>
      </c>
      <c r="L3073" s="259">
        <f>ROUND(SUMIF('VGT-Bewegungsdaten'!B:B,$A3073,'VGT-Bewegungsdaten'!E:E),5)</f>
        <v>0</v>
      </c>
      <c r="N3073" s="298" t="s">
        <v>4918</v>
      </c>
      <c r="O3073" s="298" t="s">
        <v>4925</v>
      </c>
      <c r="P3073" s="261">
        <f>ROUND(SUMIF('AV-Bewegungsdaten'!B:B,A3073,'AV-Bewegungsdaten'!D:D),3)</f>
        <v>0</v>
      </c>
      <c r="Q3073" s="259">
        <f>ROUND(SUMIF('AV-Bewegungsdaten'!B:B,$A3073,'AV-Bewegungsdaten'!E:E),5)</f>
        <v>0</v>
      </c>
      <c r="S3073" s="444"/>
      <c r="T3073" s="444"/>
      <c r="U3073" s="261">
        <f>ROUND(SUMIF('DV-Bewegungsdaten'!B:B,A3073,'DV-Bewegungsdaten'!D:D),3)</f>
        <v>0</v>
      </c>
      <c r="V3073" s="259">
        <f>ROUND(SUMIF('DV-Bewegungsdaten'!B:B,A3073,'DV-Bewegungsdaten'!E:E),5)</f>
        <v>0</v>
      </c>
      <c r="X3073" s="444"/>
      <c r="Y3073" s="444"/>
      <c r="AK3073" s="305"/>
    </row>
    <row r="3074" spans="1:37" ht="15" customHeight="1" x14ac:dyDescent="0.25">
      <c r="A3074" s="103" t="s">
        <v>1450</v>
      </c>
      <c r="B3074" s="101" t="s">
        <v>2068</v>
      </c>
      <c r="C3074" s="101" t="s">
        <v>3995</v>
      </c>
      <c r="D3074" s="101" t="s">
        <v>1451</v>
      </c>
      <c r="E3074" s="101" t="s">
        <v>2443</v>
      </c>
      <c r="F3074" s="102">
        <v>11.75</v>
      </c>
      <c r="G3074" s="102">
        <v>11.95</v>
      </c>
      <c r="H3074" s="102">
        <v>9.4</v>
      </c>
      <c r="I3074" s="102"/>
      <c r="J3074" s="445"/>
      <c r="K3074" s="258">
        <f>ROUND(SUMIF('VGT-Bewegungsdaten'!B:B,A3074,'VGT-Bewegungsdaten'!D:D),3)</f>
        <v>0</v>
      </c>
      <c r="L3074" s="259">
        <f>ROUND(SUMIF('VGT-Bewegungsdaten'!B:B,$A3074,'VGT-Bewegungsdaten'!E:E),5)</f>
        <v>0</v>
      </c>
      <c r="N3074" s="298" t="s">
        <v>4918</v>
      </c>
      <c r="O3074" s="298" t="s">
        <v>4925</v>
      </c>
      <c r="P3074" s="261">
        <f>ROUND(SUMIF('AV-Bewegungsdaten'!B:B,A3074,'AV-Bewegungsdaten'!D:D),3)</f>
        <v>0</v>
      </c>
      <c r="Q3074" s="259">
        <f>ROUND(SUMIF('AV-Bewegungsdaten'!B:B,$A3074,'AV-Bewegungsdaten'!E:E),5)</f>
        <v>0</v>
      </c>
      <c r="S3074" s="444"/>
      <c r="T3074" s="444"/>
      <c r="U3074" s="261">
        <f>ROUND(SUMIF('DV-Bewegungsdaten'!B:B,A3074,'DV-Bewegungsdaten'!D:D),3)</f>
        <v>0</v>
      </c>
      <c r="V3074" s="259">
        <f>ROUND(SUMIF('DV-Bewegungsdaten'!B:B,A3074,'DV-Bewegungsdaten'!E:E),5)</f>
        <v>0</v>
      </c>
      <c r="X3074" s="444"/>
      <c r="Y3074" s="444"/>
      <c r="AK3074" s="305"/>
    </row>
    <row r="3075" spans="1:37" ht="15" customHeight="1" x14ac:dyDescent="0.25">
      <c r="A3075" s="103" t="s">
        <v>1452</v>
      </c>
      <c r="B3075" s="101" t="s">
        <v>2068</v>
      </c>
      <c r="C3075" s="101" t="s">
        <v>3995</v>
      </c>
      <c r="D3075" s="101" t="s">
        <v>1453</v>
      </c>
      <c r="E3075" s="101" t="s">
        <v>2446</v>
      </c>
      <c r="F3075" s="102">
        <v>14.75</v>
      </c>
      <c r="G3075" s="102">
        <v>14.95</v>
      </c>
      <c r="H3075" s="102">
        <v>11.8</v>
      </c>
      <c r="I3075" s="102"/>
      <c r="J3075" s="445"/>
      <c r="K3075" s="258">
        <f>ROUND(SUMIF('VGT-Bewegungsdaten'!B:B,A3075,'VGT-Bewegungsdaten'!D:D),3)</f>
        <v>0</v>
      </c>
      <c r="L3075" s="259">
        <f>ROUND(SUMIF('VGT-Bewegungsdaten'!B:B,$A3075,'VGT-Bewegungsdaten'!E:E),5)</f>
        <v>0</v>
      </c>
      <c r="N3075" s="298" t="s">
        <v>4918</v>
      </c>
      <c r="O3075" s="298" t="s">
        <v>4925</v>
      </c>
      <c r="P3075" s="261">
        <f>ROUND(SUMIF('AV-Bewegungsdaten'!B:B,A3075,'AV-Bewegungsdaten'!D:D),3)</f>
        <v>0</v>
      </c>
      <c r="Q3075" s="259">
        <f>ROUND(SUMIF('AV-Bewegungsdaten'!B:B,$A3075,'AV-Bewegungsdaten'!E:E),5)</f>
        <v>0</v>
      </c>
      <c r="S3075" s="444"/>
      <c r="T3075" s="444"/>
      <c r="U3075" s="261">
        <f>ROUND(SUMIF('DV-Bewegungsdaten'!B:B,A3075,'DV-Bewegungsdaten'!D:D),3)</f>
        <v>0</v>
      </c>
      <c r="V3075" s="259">
        <f>ROUND(SUMIF('DV-Bewegungsdaten'!B:B,A3075,'DV-Bewegungsdaten'!E:E),5)</f>
        <v>0</v>
      </c>
      <c r="X3075" s="444"/>
      <c r="Y3075" s="444"/>
      <c r="AK3075" s="305"/>
    </row>
    <row r="3076" spans="1:37" ht="15" customHeight="1" x14ac:dyDescent="0.25">
      <c r="A3076" s="103" t="s">
        <v>1454</v>
      </c>
      <c r="B3076" s="101" t="s">
        <v>2068</v>
      </c>
      <c r="C3076" s="101" t="s">
        <v>3995</v>
      </c>
      <c r="D3076" s="101" t="s">
        <v>1455</v>
      </c>
      <c r="E3076" s="101" t="s">
        <v>2443</v>
      </c>
      <c r="F3076" s="102">
        <v>10.25</v>
      </c>
      <c r="G3076" s="102">
        <v>10.45</v>
      </c>
      <c r="H3076" s="102">
        <v>8.1999999999999993</v>
      </c>
      <c r="I3076" s="102"/>
      <c r="J3076" s="445"/>
      <c r="K3076" s="258">
        <f>ROUND(SUMIF('VGT-Bewegungsdaten'!B:B,A3076,'VGT-Bewegungsdaten'!D:D),3)</f>
        <v>0</v>
      </c>
      <c r="L3076" s="259">
        <f>ROUND(SUMIF('VGT-Bewegungsdaten'!B:B,$A3076,'VGT-Bewegungsdaten'!E:E),5)</f>
        <v>0</v>
      </c>
      <c r="N3076" s="298" t="s">
        <v>4918</v>
      </c>
      <c r="O3076" s="298" t="s">
        <v>4925</v>
      </c>
      <c r="P3076" s="261">
        <f>ROUND(SUMIF('AV-Bewegungsdaten'!B:B,A3076,'AV-Bewegungsdaten'!D:D),3)</f>
        <v>0</v>
      </c>
      <c r="Q3076" s="259">
        <f>ROUND(SUMIF('AV-Bewegungsdaten'!B:B,$A3076,'AV-Bewegungsdaten'!E:E),5)</f>
        <v>0</v>
      </c>
      <c r="S3076" s="444"/>
      <c r="T3076" s="444"/>
      <c r="U3076" s="261">
        <f>ROUND(SUMIF('DV-Bewegungsdaten'!B:B,A3076,'DV-Bewegungsdaten'!D:D),3)</f>
        <v>0</v>
      </c>
      <c r="V3076" s="259">
        <f>ROUND(SUMIF('DV-Bewegungsdaten'!B:B,A3076,'DV-Bewegungsdaten'!E:E),5)</f>
        <v>0</v>
      </c>
      <c r="X3076" s="444"/>
      <c r="Y3076" s="444"/>
      <c r="AK3076" s="305"/>
    </row>
    <row r="3077" spans="1:37" ht="15" customHeight="1" x14ac:dyDescent="0.25">
      <c r="A3077" s="103" t="s">
        <v>1456</v>
      </c>
      <c r="B3077" s="101" t="s">
        <v>2068</v>
      </c>
      <c r="C3077" s="101" t="s">
        <v>3995</v>
      </c>
      <c r="D3077" s="101" t="s">
        <v>1457</v>
      </c>
      <c r="E3077" s="101" t="s">
        <v>2446</v>
      </c>
      <c r="F3077" s="102">
        <v>13.25</v>
      </c>
      <c r="G3077" s="102">
        <v>13.45</v>
      </c>
      <c r="H3077" s="102">
        <v>10.6</v>
      </c>
      <c r="I3077" s="102"/>
      <c r="J3077" s="445"/>
      <c r="K3077" s="258">
        <f>ROUND(SUMIF('VGT-Bewegungsdaten'!B:B,A3077,'VGT-Bewegungsdaten'!D:D),3)</f>
        <v>0</v>
      </c>
      <c r="L3077" s="259">
        <f>ROUND(SUMIF('VGT-Bewegungsdaten'!B:B,$A3077,'VGT-Bewegungsdaten'!E:E),5)</f>
        <v>0</v>
      </c>
      <c r="N3077" s="298" t="s">
        <v>4918</v>
      </c>
      <c r="O3077" s="298" t="s">
        <v>4925</v>
      </c>
      <c r="P3077" s="261">
        <f>ROUND(SUMIF('AV-Bewegungsdaten'!B:B,A3077,'AV-Bewegungsdaten'!D:D),3)</f>
        <v>0</v>
      </c>
      <c r="Q3077" s="259">
        <f>ROUND(SUMIF('AV-Bewegungsdaten'!B:B,$A3077,'AV-Bewegungsdaten'!E:E),5)</f>
        <v>0</v>
      </c>
      <c r="S3077" s="444"/>
      <c r="T3077" s="444"/>
      <c r="U3077" s="261">
        <f>ROUND(SUMIF('DV-Bewegungsdaten'!B:B,A3077,'DV-Bewegungsdaten'!D:D),3)</f>
        <v>0</v>
      </c>
      <c r="V3077" s="259">
        <f>ROUND(SUMIF('DV-Bewegungsdaten'!B:B,A3077,'DV-Bewegungsdaten'!E:E),5)</f>
        <v>0</v>
      </c>
      <c r="X3077" s="444"/>
      <c r="Y3077" s="444"/>
      <c r="AK3077" s="305"/>
    </row>
    <row r="3078" spans="1:37" ht="15" customHeight="1" x14ac:dyDescent="0.25">
      <c r="A3078" s="103" t="s">
        <v>1458</v>
      </c>
      <c r="B3078" s="101" t="s">
        <v>2068</v>
      </c>
      <c r="C3078" s="101" t="s">
        <v>3995</v>
      </c>
      <c r="D3078" s="101" t="s">
        <v>1459</v>
      </c>
      <c r="E3078" s="101" t="s">
        <v>2443</v>
      </c>
      <c r="F3078" s="102">
        <v>14.25</v>
      </c>
      <c r="G3078" s="102">
        <v>14.45</v>
      </c>
      <c r="H3078" s="102">
        <v>11.4</v>
      </c>
      <c r="I3078" s="102"/>
      <c r="J3078" s="445"/>
      <c r="K3078" s="258">
        <f>ROUND(SUMIF('VGT-Bewegungsdaten'!B:B,A3078,'VGT-Bewegungsdaten'!D:D),3)</f>
        <v>0</v>
      </c>
      <c r="L3078" s="259">
        <f>ROUND(SUMIF('VGT-Bewegungsdaten'!B:B,$A3078,'VGT-Bewegungsdaten'!E:E),5)</f>
        <v>0</v>
      </c>
      <c r="N3078" s="298" t="s">
        <v>4918</v>
      </c>
      <c r="O3078" s="298" t="s">
        <v>4925</v>
      </c>
      <c r="P3078" s="261">
        <f>ROUND(SUMIF('AV-Bewegungsdaten'!B:B,A3078,'AV-Bewegungsdaten'!D:D),3)</f>
        <v>0</v>
      </c>
      <c r="Q3078" s="259">
        <f>ROUND(SUMIF('AV-Bewegungsdaten'!B:B,$A3078,'AV-Bewegungsdaten'!E:E),5)</f>
        <v>0</v>
      </c>
      <c r="S3078" s="444"/>
      <c r="T3078" s="444"/>
      <c r="U3078" s="261">
        <f>ROUND(SUMIF('DV-Bewegungsdaten'!B:B,A3078,'DV-Bewegungsdaten'!D:D),3)</f>
        <v>0</v>
      </c>
      <c r="V3078" s="259">
        <f>ROUND(SUMIF('DV-Bewegungsdaten'!B:B,A3078,'DV-Bewegungsdaten'!E:E),5)</f>
        <v>0</v>
      </c>
      <c r="X3078" s="444"/>
      <c r="Y3078" s="444"/>
      <c r="AK3078" s="305"/>
    </row>
    <row r="3079" spans="1:37" ht="15" customHeight="1" x14ac:dyDescent="0.25">
      <c r="A3079" s="103" t="s">
        <v>1460</v>
      </c>
      <c r="B3079" s="101" t="s">
        <v>2068</v>
      </c>
      <c r="C3079" s="101" t="s">
        <v>3995</v>
      </c>
      <c r="D3079" s="101" t="s">
        <v>1461</v>
      </c>
      <c r="E3079" s="101" t="s">
        <v>2446</v>
      </c>
      <c r="F3079" s="102">
        <v>17.25</v>
      </c>
      <c r="G3079" s="102">
        <v>17.45</v>
      </c>
      <c r="H3079" s="102">
        <v>13.8</v>
      </c>
      <c r="I3079" s="102"/>
      <c r="J3079" s="445"/>
      <c r="K3079" s="258">
        <f>ROUND(SUMIF('VGT-Bewegungsdaten'!B:B,A3079,'VGT-Bewegungsdaten'!D:D),3)</f>
        <v>0</v>
      </c>
      <c r="L3079" s="259">
        <f>ROUND(SUMIF('VGT-Bewegungsdaten'!B:B,$A3079,'VGT-Bewegungsdaten'!E:E),5)</f>
        <v>0</v>
      </c>
      <c r="N3079" s="298" t="s">
        <v>4918</v>
      </c>
      <c r="O3079" s="298" t="s">
        <v>4925</v>
      </c>
      <c r="P3079" s="261">
        <f>ROUND(SUMIF('AV-Bewegungsdaten'!B:B,A3079,'AV-Bewegungsdaten'!D:D),3)</f>
        <v>0</v>
      </c>
      <c r="Q3079" s="259">
        <f>ROUND(SUMIF('AV-Bewegungsdaten'!B:B,$A3079,'AV-Bewegungsdaten'!E:E),5)</f>
        <v>0</v>
      </c>
      <c r="S3079" s="444"/>
      <c r="T3079" s="444"/>
      <c r="U3079" s="261">
        <f>ROUND(SUMIF('DV-Bewegungsdaten'!B:B,A3079,'DV-Bewegungsdaten'!D:D),3)</f>
        <v>0</v>
      </c>
      <c r="V3079" s="259">
        <f>ROUND(SUMIF('DV-Bewegungsdaten'!B:B,A3079,'DV-Bewegungsdaten'!E:E),5)</f>
        <v>0</v>
      </c>
      <c r="X3079" s="444"/>
      <c r="Y3079" s="444"/>
      <c r="AK3079" s="305"/>
    </row>
    <row r="3080" spans="1:37" ht="15" customHeight="1" x14ac:dyDescent="0.25">
      <c r="A3080" s="103" t="s">
        <v>1462</v>
      </c>
      <c r="B3080" s="101" t="s">
        <v>2068</v>
      </c>
      <c r="C3080" s="101" t="s">
        <v>3995</v>
      </c>
      <c r="D3080" s="101" t="s">
        <v>1463</v>
      </c>
      <c r="E3080" s="101" t="s">
        <v>2443</v>
      </c>
      <c r="F3080" s="102">
        <v>12.75</v>
      </c>
      <c r="G3080" s="102">
        <v>12.95</v>
      </c>
      <c r="H3080" s="102">
        <v>10.199999999999999</v>
      </c>
      <c r="I3080" s="102"/>
      <c r="J3080" s="445"/>
      <c r="K3080" s="258">
        <f>ROUND(SUMIF('VGT-Bewegungsdaten'!B:B,A3080,'VGT-Bewegungsdaten'!D:D),3)</f>
        <v>0</v>
      </c>
      <c r="L3080" s="259">
        <f>ROUND(SUMIF('VGT-Bewegungsdaten'!B:B,$A3080,'VGT-Bewegungsdaten'!E:E),5)</f>
        <v>0</v>
      </c>
      <c r="N3080" s="298" t="s">
        <v>4918</v>
      </c>
      <c r="O3080" s="298" t="s">
        <v>4925</v>
      </c>
      <c r="P3080" s="261">
        <f>ROUND(SUMIF('AV-Bewegungsdaten'!B:B,A3080,'AV-Bewegungsdaten'!D:D),3)</f>
        <v>0</v>
      </c>
      <c r="Q3080" s="259">
        <f>ROUND(SUMIF('AV-Bewegungsdaten'!B:B,$A3080,'AV-Bewegungsdaten'!E:E),5)</f>
        <v>0</v>
      </c>
      <c r="S3080" s="444"/>
      <c r="T3080" s="444"/>
      <c r="U3080" s="261">
        <f>ROUND(SUMIF('DV-Bewegungsdaten'!B:B,A3080,'DV-Bewegungsdaten'!D:D),3)</f>
        <v>0</v>
      </c>
      <c r="V3080" s="259">
        <f>ROUND(SUMIF('DV-Bewegungsdaten'!B:B,A3080,'DV-Bewegungsdaten'!E:E),5)</f>
        <v>0</v>
      </c>
      <c r="X3080" s="444"/>
      <c r="Y3080" s="444"/>
      <c r="AK3080" s="305"/>
    </row>
    <row r="3081" spans="1:37" ht="15" customHeight="1" x14ac:dyDescent="0.25">
      <c r="A3081" s="103" t="s">
        <v>1464</v>
      </c>
      <c r="B3081" s="101" t="s">
        <v>2068</v>
      </c>
      <c r="C3081" s="101" t="s">
        <v>3995</v>
      </c>
      <c r="D3081" s="101" t="s">
        <v>1465</v>
      </c>
      <c r="E3081" s="101" t="s">
        <v>2446</v>
      </c>
      <c r="F3081" s="102">
        <v>15.75</v>
      </c>
      <c r="G3081" s="102">
        <v>15.95</v>
      </c>
      <c r="H3081" s="102">
        <v>12.6</v>
      </c>
      <c r="I3081" s="102"/>
      <c r="J3081" s="445"/>
      <c r="K3081" s="258">
        <f>ROUND(SUMIF('VGT-Bewegungsdaten'!B:B,A3081,'VGT-Bewegungsdaten'!D:D),3)</f>
        <v>0</v>
      </c>
      <c r="L3081" s="259">
        <f>ROUND(SUMIF('VGT-Bewegungsdaten'!B:B,$A3081,'VGT-Bewegungsdaten'!E:E),5)</f>
        <v>0</v>
      </c>
      <c r="N3081" s="298" t="s">
        <v>4918</v>
      </c>
      <c r="O3081" s="298" t="s">
        <v>4925</v>
      </c>
      <c r="P3081" s="261">
        <f>ROUND(SUMIF('AV-Bewegungsdaten'!B:B,A3081,'AV-Bewegungsdaten'!D:D),3)</f>
        <v>0</v>
      </c>
      <c r="Q3081" s="259">
        <f>ROUND(SUMIF('AV-Bewegungsdaten'!B:B,$A3081,'AV-Bewegungsdaten'!E:E),5)</f>
        <v>0</v>
      </c>
      <c r="S3081" s="444"/>
      <c r="T3081" s="444"/>
      <c r="U3081" s="261">
        <f>ROUND(SUMIF('DV-Bewegungsdaten'!B:B,A3081,'DV-Bewegungsdaten'!D:D),3)</f>
        <v>0</v>
      </c>
      <c r="V3081" s="259">
        <f>ROUND(SUMIF('DV-Bewegungsdaten'!B:B,A3081,'DV-Bewegungsdaten'!E:E),5)</f>
        <v>0</v>
      </c>
      <c r="X3081" s="444"/>
      <c r="Y3081" s="444"/>
      <c r="AK3081" s="305"/>
    </row>
    <row r="3082" spans="1:37" ht="15" customHeight="1" x14ac:dyDescent="0.25">
      <c r="A3082" s="103" t="s">
        <v>1466</v>
      </c>
      <c r="B3082" s="101" t="s">
        <v>2068</v>
      </c>
      <c r="C3082" s="101" t="s">
        <v>3995</v>
      </c>
      <c r="D3082" s="101" t="s">
        <v>1467</v>
      </c>
      <c r="E3082" s="101" t="s">
        <v>2446</v>
      </c>
      <c r="F3082" s="102">
        <v>10.79</v>
      </c>
      <c r="G3082" s="102">
        <v>10.989999999999998</v>
      </c>
      <c r="H3082" s="102">
        <v>8.6300000000000008</v>
      </c>
      <c r="I3082" s="102"/>
      <c r="J3082" s="445"/>
      <c r="K3082" s="258">
        <f>ROUND(SUMIF('VGT-Bewegungsdaten'!B:B,A3082,'VGT-Bewegungsdaten'!D:D),3)</f>
        <v>0</v>
      </c>
      <c r="L3082" s="259">
        <f>ROUND(SUMIF('VGT-Bewegungsdaten'!B:B,$A3082,'VGT-Bewegungsdaten'!E:E),5)</f>
        <v>0</v>
      </c>
      <c r="N3082" s="298" t="s">
        <v>4918</v>
      </c>
      <c r="O3082" s="298" t="s">
        <v>4925</v>
      </c>
      <c r="P3082" s="261">
        <f>ROUND(SUMIF('AV-Bewegungsdaten'!B:B,A3082,'AV-Bewegungsdaten'!D:D),3)</f>
        <v>0</v>
      </c>
      <c r="Q3082" s="259">
        <f>ROUND(SUMIF('AV-Bewegungsdaten'!B:B,$A3082,'AV-Bewegungsdaten'!E:E),5)</f>
        <v>0</v>
      </c>
      <c r="S3082" s="444"/>
      <c r="T3082" s="444"/>
      <c r="U3082" s="261">
        <f>ROUND(SUMIF('DV-Bewegungsdaten'!B:B,A3082,'DV-Bewegungsdaten'!D:D),3)</f>
        <v>0</v>
      </c>
      <c r="V3082" s="259">
        <f>ROUND(SUMIF('DV-Bewegungsdaten'!B:B,A3082,'DV-Bewegungsdaten'!E:E),5)</f>
        <v>0</v>
      </c>
      <c r="X3082" s="444"/>
      <c r="Y3082" s="444"/>
      <c r="AK3082" s="305"/>
    </row>
    <row r="3083" spans="1:37" ht="15" customHeight="1" x14ac:dyDescent="0.25">
      <c r="A3083" s="103" t="s">
        <v>2972</v>
      </c>
      <c r="B3083" s="101" t="s">
        <v>2068</v>
      </c>
      <c r="C3083" s="101" t="s">
        <v>3996</v>
      </c>
      <c r="D3083" s="101" t="s">
        <v>1201</v>
      </c>
      <c r="E3083" s="101" t="s">
        <v>2443</v>
      </c>
      <c r="F3083" s="102">
        <v>11.55</v>
      </c>
      <c r="G3083" s="102">
        <v>11.75</v>
      </c>
      <c r="H3083" s="102">
        <v>9.24</v>
      </c>
      <c r="I3083" s="102"/>
      <c r="J3083" s="445"/>
      <c r="K3083" s="258">
        <f>ROUND(SUMIF('VGT-Bewegungsdaten'!B:B,A3083,'VGT-Bewegungsdaten'!D:D),3)</f>
        <v>0</v>
      </c>
      <c r="L3083" s="259">
        <f>ROUND(SUMIF('VGT-Bewegungsdaten'!B:B,$A3083,'VGT-Bewegungsdaten'!E:E),5)</f>
        <v>0</v>
      </c>
      <c r="N3083" s="298" t="s">
        <v>4918</v>
      </c>
      <c r="O3083" s="298" t="s">
        <v>4925</v>
      </c>
      <c r="P3083" s="261">
        <f>ROUND(SUMIF('AV-Bewegungsdaten'!B:B,A3083,'AV-Bewegungsdaten'!D:D),3)</f>
        <v>0</v>
      </c>
      <c r="Q3083" s="259">
        <f>ROUND(SUMIF('AV-Bewegungsdaten'!B:B,$A3083,'AV-Bewegungsdaten'!E:E),5)</f>
        <v>0</v>
      </c>
      <c r="S3083" s="444"/>
      <c r="T3083" s="444"/>
      <c r="U3083" s="261">
        <f>ROUND(SUMIF('DV-Bewegungsdaten'!B:B,A3083,'DV-Bewegungsdaten'!D:D),3)</f>
        <v>0</v>
      </c>
      <c r="V3083" s="259">
        <f>ROUND(SUMIF('DV-Bewegungsdaten'!B:B,A3083,'DV-Bewegungsdaten'!E:E),5)</f>
        <v>0</v>
      </c>
      <c r="X3083" s="444"/>
      <c r="Y3083" s="444"/>
      <c r="AK3083" s="305"/>
    </row>
    <row r="3084" spans="1:37" ht="15" customHeight="1" x14ac:dyDescent="0.25">
      <c r="A3084" s="103" t="s">
        <v>2973</v>
      </c>
      <c r="B3084" s="101" t="s">
        <v>2068</v>
      </c>
      <c r="C3084" s="101" t="s">
        <v>3996</v>
      </c>
      <c r="D3084" s="101" t="s">
        <v>1203</v>
      </c>
      <c r="E3084" s="101" t="s">
        <v>2446</v>
      </c>
      <c r="F3084" s="102">
        <v>14.52</v>
      </c>
      <c r="G3084" s="102">
        <v>14.719999999999999</v>
      </c>
      <c r="H3084" s="102">
        <v>11.62</v>
      </c>
      <c r="I3084" s="102"/>
      <c r="J3084" s="445"/>
      <c r="K3084" s="258">
        <f>ROUND(SUMIF('VGT-Bewegungsdaten'!B:B,A3084,'VGT-Bewegungsdaten'!D:D),3)</f>
        <v>0</v>
      </c>
      <c r="L3084" s="259">
        <f>ROUND(SUMIF('VGT-Bewegungsdaten'!B:B,$A3084,'VGT-Bewegungsdaten'!E:E),5)</f>
        <v>0</v>
      </c>
      <c r="N3084" s="298" t="s">
        <v>4918</v>
      </c>
      <c r="O3084" s="298" t="s">
        <v>4925</v>
      </c>
      <c r="P3084" s="261">
        <f>ROUND(SUMIF('AV-Bewegungsdaten'!B:B,A3084,'AV-Bewegungsdaten'!D:D),3)</f>
        <v>0</v>
      </c>
      <c r="Q3084" s="259">
        <f>ROUND(SUMIF('AV-Bewegungsdaten'!B:B,$A3084,'AV-Bewegungsdaten'!E:E),5)</f>
        <v>0</v>
      </c>
      <c r="S3084" s="444"/>
      <c r="T3084" s="444"/>
      <c r="U3084" s="261">
        <f>ROUND(SUMIF('DV-Bewegungsdaten'!B:B,A3084,'DV-Bewegungsdaten'!D:D),3)</f>
        <v>0</v>
      </c>
      <c r="V3084" s="259">
        <f>ROUND(SUMIF('DV-Bewegungsdaten'!B:B,A3084,'DV-Bewegungsdaten'!E:E),5)</f>
        <v>0</v>
      </c>
      <c r="X3084" s="444"/>
      <c r="Y3084" s="444"/>
      <c r="AK3084" s="305"/>
    </row>
    <row r="3085" spans="1:37" ht="15" customHeight="1" x14ac:dyDescent="0.25">
      <c r="A3085" s="103" t="s">
        <v>2974</v>
      </c>
      <c r="B3085" s="101" t="s">
        <v>2068</v>
      </c>
      <c r="C3085" s="101" t="s">
        <v>3996</v>
      </c>
      <c r="D3085" s="101" t="s">
        <v>1205</v>
      </c>
      <c r="E3085" s="101" t="s">
        <v>2443</v>
      </c>
      <c r="F3085" s="102">
        <v>12.54</v>
      </c>
      <c r="G3085" s="102">
        <v>12.739999999999998</v>
      </c>
      <c r="H3085" s="102">
        <v>10.029999999999999</v>
      </c>
      <c r="I3085" s="102"/>
      <c r="J3085" s="445"/>
      <c r="K3085" s="258">
        <f>ROUND(SUMIF('VGT-Bewegungsdaten'!B:B,A3085,'VGT-Bewegungsdaten'!D:D),3)</f>
        <v>0</v>
      </c>
      <c r="L3085" s="259">
        <f>ROUND(SUMIF('VGT-Bewegungsdaten'!B:B,$A3085,'VGT-Bewegungsdaten'!E:E),5)</f>
        <v>0</v>
      </c>
      <c r="N3085" s="298" t="s">
        <v>4918</v>
      </c>
      <c r="O3085" s="298" t="s">
        <v>4925</v>
      </c>
      <c r="P3085" s="261">
        <f>ROUND(SUMIF('AV-Bewegungsdaten'!B:B,A3085,'AV-Bewegungsdaten'!D:D),3)</f>
        <v>0</v>
      </c>
      <c r="Q3085" s="259">
        <f>ROUND(SUMIF('AV-Bewegungsdaten'!B:B,$A3085,'AV-Bewegungsdaten'!E:E),5)</f>
        <v>0</v>
      </c>
      <c r="S3085" s="444"/>
      <c r="T3085" s="444"/>
      <c r="U3085" s="261">
        <f>ROUND(SUMIF('DV-Bewegungsdaten'!B:B,A3085,'DV-Bewegungsdaten'!D:D),3)</f>
        <v>0</v>
      </c>
      <c r="V3085" s="259">
        <f>ROUND(SUMIF('DV-Bewegungsdaten'!B:B,A3085,'DV-Bewegungsdaten'!E:E),5)</f>
        <v>0</v>
      </c>
      <c r="X3085" s="444"/>
      <c r="Y3085" s="444"/>
      <c r="AK3085" s="305"/>
    </row>
    <row r="3086" spans="1:37" ht="15" customHeight="1" x14ac:dyDescent="0.25">
      <c r="A3086" s="103" t="s">
        <v>2975</v>
      </c>
      <c r="B3086" s="101" t="s">
        <v>2068</v>
      </c>
      <c r="C3086" s="101" t="s">
        <v>3996</v>
      </c>
      <c r="D3086" s="101" t="s">
        <v>1207</v>
      </c>
      <c r="E3086" s="101" t="s">
        <v>2446</v>
      </c>
      <c r="F3086" s="102">
        <v>15.51</v>
      </c>
      <c r="G3086" s="102">
        <v>15.709999999999999</v>
      </c>
      <c r="H3086" s="102">
        <v>12.41</v>
      </c>
      <c r="I3086" s="102"/>
      <c r="J3086" s="445"/>
      <c r="K3086" s="258">
        <f>ROUND(SUMIF('VGT-Bewegungsdaten'!B:B,A3086,'VGT-Bewegungsdaten'!D:D),3)</f>
        <v>0</v>
      </c>
      <c r="L3086" s="259">
        <f>ROUND(SUMIF('VGT-Bewegungsdaten'!B:B,$A3086,'VGT-Bewegungsdaten'!E:E),5)</f>
        <v>0</v>
      </c>
      <c r="N3086" s="298" t="s">
        <v>4918</v>
      </c>
      <c r="O3086" s="298" t="s">
        <v>4925</v>
      </c>
      <c r="P3086" s="261">
        <f>ROUND(SUMIF('AV-Bewegungsdaten'!B:B,A3086,'AV-Bewegungsdaten'!D:D),3)</f>
        <v>0</v>
      </c>
      <c r="Q3086" s="259">
        <f>ROUND(SUMIF('AV-Bewegungsdaten'!B:B,$A3086,'AV-Bewegungsdaten'!E:E),5)</f>
        <v>0</v>
      </c>
      <c r="S3086" s="444"/>
      <c r="T3086" s="444"/>
      <c r="U3086" s="261">
        <f>ROUND(SUMIF('DV-Bewegungsdaten'!B:B,A3086,'DV-Bewegungsdaten'!D:D),3)</f>
        <v>0</v>
      </c>
      <c r="V3086" s="259">
        <f>ROUND(SUMIF('DV-Bewegungsdaten'!B:B,A3086,'DV-Bewegungsdaten'!E:E),5)</f>
        <v>0</v>
      </c>
      <c r="X3086" s="444"/>
      <c r="Y3086" s="444"/>
      <c r="AK3086" s="305"/>
    </row>
    <row r="3087" spans="1:37" ht="15" customHeight="1" x14ac:dyDescent="0.25">
      <c r="A3087" s="103" t="s">
        <v>2976</v>
      </c>
      <c r="B3087" s="101" t="s">
        <v>2068</v>
      </c>
      <c r="C3087" s="101" t="s">
        <v>3996</v>
      </c>
      <c r="D3087" s="101" t="s">
        <v>1209</v>
      </c>
      <c r="E3087" s="101" t="s">
        <v>2443</v>
      </c>
      <c r="F3087" s="102">
        <v>17.489999999999998</v>
      </c>
      <c r="G3087" s="102">
        <v>17.689999999999998</v>
      </c>
      <c r="H3087" s="102">
        <v>13.99</v>
      </c>
      <c r="I3087" s="102"/>
      <c r="J3087" s="445"/>
      <c r="K3087" s="258">
        <f>ROUND(SUMIF('VGT-Bewegungsdaten'!B:B,A3087,'VGT-Bewegungsdaten'!D:D),3)</f>
        <v>0</v>
      </c>
      <c r="L3087" s="259">
        <f>ROUND(SUMIF('VGT-Bewegungsdaten'!B:B,$A3087,'VGT-Bewegungsdaten'!E:E),5)</f>
        <v>0</v>
      </c>
      <c r="N3087" s="298" t="s">
        <v>4918</v>
      </c>
      <c r="O3087" s="298" t="s">
        <v>4925</v>
      </c>
      <c r="P3087" s="261">
        <f>ROUND(SUMIF('AV-Bewegungsdaten'!B:B,A3087,'AV-Bewegungsdaten'!D:D),3)</f>
        <v>0</v>
      </c>
      <c r="Q3087" s="259">
        <f>ROUND(SUMIF('AV-Bewegungsdaten'!B:B,$A3087,'AV-Bewegungsdaten'!E:E),5)</f>
        <v>0</v>
      </c>
      <c r="S3087" s="444"/>
      <c r="T3087" s="444"/>
      <c r="U3087" s="261">
        <f>ROUND(SUMIF('DV-Bewegungsdaten'!B:B,A3087,'DV-Bewegungsdaten'!D:D),3)</f>
        <v>0</v>
      </c>
      <c r="V3087" s="259">
        <f>ROUND(SUMIF('DV-Bewegungsdaten'!B:B,A3087,'DV-Bewegungsdaten'!E:E),5)</f>
        <v>0</v>
      </c>
      <c r="X3087" s="444"/>
      <c r="Y3087" s="444"/>
      <c r="AK3087" s="305"/>
    </row>
    <row r="3088" spans="1:37" ht="15" customHeight="1" x14ac:dyDescent="0.25">
      <c r="A3088" s="103" t="s">
        <v>2977</v>
      </c>
      <c r="B3088" s="101" t="s">
        <v>2068</v>
      </c>
      <c r="C3088" s="101" t="s">
        <v>3996</v>
      </c>
      <c r="D3088" s="101" t="s">
        <v>1211</v>
      </c>
      <c r="E3088" s="101" t="s">
        <v>2446</v>
      </c>
      <c r="F3088" s="102">
        <v>20.46</v>
      </c>
      <c r="G3088" s="102">
        <v>20.66</v>
      </c>
      <c r="H3088" s="102">
        <v>16.37</v>
      </c>
      <c r="I3088" s="102"/>
      <c r="J3088" s="445"/>
      <c r="K3088" s="258">
        <f>ROUND(SUMIF('VGT-Bewegungsdaten'!B:B,A3088,'VGT-Bewegungsdaten'!D:D),3)</f>
        <v>0</v>
      </c>
      <c r="L3088" s="259">
        <f>ROUND(SUMIF('VGT-Bewegungsdaten'!B:B,$A3088,'VGT-Bewegungsdaten'!E:E),5)</f>
        <v>0</v>
      </c>
      <c r="N3088" s="298" t="s">
        <v>4918</v>
      </c>
      <c r="O3088" s="298" t="s">
        <v>4925</v>
      </c>
      <c r="P3088" s="261">
        <f>ROUND(SUMIF('AV-Bewegungsdaten'!B:B,A3088,'AV-Bewegungsdaten'!D:D),3)</f>
        <v>0</v>
      </c>
      <c r="Q3088" s="259">
        <f>ROUND(SUMIF('AV-Bewegungsdaten'!B:B,$A3088,'AV-Bewegungsdaten'!E:E),5)</f>
        <v>0</v>
      </c>
      <c r="S3088" s="444"/>
      <c r="T3088" s="444"/>
      <c r="U3088" s="261">
        <f>ROUND(SUMIF('DV-Bewegungsdaten'!B:B,A3088,'DV-Bewegungsdaten'!D:D),3)</f>
        <v>0</v>
      </c>
      <c r="V3088" s="259">
        <f>ROUND(SUMIF('DV-Bewegungsdaten'!B:B,A3088,'DV-Bewegungsdaten'!E:E),5)</f>
        <v>0</v>
      </c>
      <c r="X3088" s="444"/>
      <c r="Y3088" s="444"/>
      <c r="AK3088" s="305"/>
    </row>
    <row r="3089" spans="1:37" ht="15" customHeight="1" x14ac:dyDescent="0.25">
      <c r="A3089" s="103" t="s">
        <v>2978</v>
      </c>
      <c r="B3089" s="101" t="s">
        <v>2068</v>
      </c>
      <c r="C3089" s="101" t="s">
        <v>3996</v>
      </c>
      <c r="D3089" s="101" t="s">
        <v>1213</v>
      </c>
      <c r="E3089" s="101" t="s">
        <v>2443</v>
      </c>
      <c r="F3089" s="102">
        <v>18.48</v>
      </c>
      <c r="G3089" s="102">
        <v>18.68</v>
      </c>
      <c r="H3089" s="102">
        <v>14.78</v>
      </c>
      <c r="I3089" s="102"/>
      <c r="J3089" s="445"/>
      <c r="K3089" s="258">
        <f>ROUND(SUMIF('VGT-Bewegungsdaten'!B:B,A3089,'VGT-Bewegungsdaten'!D:D),3)</f>
        <v>0</v>
      </c>
      <c r="L3089" s="259">
        <f>ROUND(SUMIF('VGT-Bewegungsdaten'!B:B,$A3089,'VGT-Bewegungsdaten'!E:E),5)</f>
        <v>0</v>
      </c>
      <c r="N3089" s="298" t="s">
        <v>4918</v>
      </c>
      <c r="O3089" s="298" t="s">
        <v>4925</v>
      </c>
      <c r="P3089" s="261">
        <f>ROUND(SUMIF('AV-Bewegungsdaten'!B:B,A3089,'AV-Bewegungsdaten'!D:D),3)</f>
        <v>0</v>
      </c>
      <c r="Q3089" s="259">
        <f>ROUND(SUMIF('AV-Bewegungsdaten'!B:B,$A3089,'AV-Bewegungsdaten'!E:E),5)</f>
        <v>0</v>
      </c>
      <c r="S3089" s="444"/>
      <c r="T3089" s="444"/>
      <c r="U3089" s="261">
        <f>ROUND(SUMIF('DV-Bewegungsdaten'!B:B,A3089,'DV-Bewegungsdaten'!D:D),3)</f>
        <v>0</v>
      </c>
      <c r="V3089" s="259">
        <f>ROUND(SUMIF('DV-Bewegungsdaten'!B:B,A3089,'DV-Bewegungsdaten'!E:E),5)</f>
        <v>0</v>
      </c>
      <c r="X3089" s="444"/>
      <c r="Y3089" s="444"/>
      <c r="AK3089" s="305"/>
    </row>
    <row r="3090" spans="1:37" ht="15" customHeight="1" x14ac:dyDescent="0.25">
      <c r="A3090" s="103" t="s">
        <v>2979</v>
      </c>
      <c r="B3090" s="101" t="s">
        <v>2068</v>
      </c>
      <c r="C3090" s="101" t="s">
        <v>3996</v>
      </c>
      <c r="D3090" s="101" t="s">
        <v>1215</v>
      </c>
      <c r="E3090" s="101" t="s">
        <v>2446</v>
      </c>
      <c r="F3090" s="102">
        <v>21.45</v>
      </c>
      <c r="G3090" s="102">
        <v>21.65</v>
      </c>
      <c r="H3090" s="102">
        <v>17.16</v>
      </c>
      <c r="I3090" s="102"/>
      <c r="J3090" s="445"/>
      <c r="K3090" s="258">
        <f>ROUND(SUMIF('VGT-Bewegungsdaten'!B:B,A3090,'VGT-Bewegungsdaten'!D:D),3)</f>
        <v>0</v>
      </c>
      <c r="L3090" s="259">
        <f>ROUND(SUMIF('VGT-Bewegungsdaten'!B:B,$A3090,'VGT-Bewegungsdaten'!E:E),5)</f>
        <v>0</v>
      </c>
      <c r="N3090" s="298" t="s">
        <v>4918</v>
      </c>
      <c r="O3090" s="298" t="s">
        <v>4925</v>
      </c>
      <c r="P3090" s="261">
        <f>ROUND(SUMIF('AV-Bewegungsdaten'!B:B,A3090,'AV-Bewegungsdaten'!D:D),3)</f>
        <v>0</v>
      </c>
      <c r="Q3090" s="259">
        <f>ROUND(SUMIF('AV-Bewegungsdaten'!B:B,$A3090,'AV-Bewegungsdaten'!E:E),5)</f>
        <v>0</v>
      </c>
      <c r="S3090" s="444"/>
      <c r="T3090" s="444"/>
      <c r="U3090" s="261">
        <f>ROUND(SUMIF('DV-Bewegungsdaten'!B:B,A3090,'DV-Bewegungsdaten'!D:D),3)</f>
        <v>0</v>
      </c>
      <c r="V3090" s="259">
        <f>ROUND(SUMIF('DV-Bewegungsdaten'!B:B,A3090,'DV-Bewegungsdaten'!E:E),5)</f>
        <v>0</v>
      </c>
      <c r="X3090" s="444"/>
      <c r="Y3090" s="444"/>
      <c r="AK3090" s="305"/>
    </row>
    <row r="3091" spans="1:37" ht="15" customHeight="1" x14ac:dyDescent="0.25">
      <c r="A3091" s="103" t="s">
        <v>2980</v>
      </c>
      <c r="B3091" s="101" t="s">
        <v>2068</v>
      </c>
      <c r="C3091" s="101" t="s">
        <v>3996</v>
      </c>
      <c r="D3091" s="101" t="s">
        <v>1217</v>
      </c>
      <c r="E3091" s="101" t="s">
        <v>2443</v>
      </c>
      <c r="F3091" s="102">
        <v>18.48</v>
      </c>
      <c r="G3091" s="102">
        <v>18.68</v>
      </c>
      <c r="H3091" s="102">
        <v>14.78</v>
      </c>
      <c r="I3091" s="102"/>
      <c r="J3091" s="445"/>
      <c r="K3091" s="258">
        <f>ROUND(SUMIF('VGT-Bewegungsdaten'!B:B,A3091,'VGT-Bewegungsdaten'!D:D),3)</f>
        <v>0</v>
      </c>
      <c r="L3091" s="259">
        <f>ROUND(SUMIF('VGT-Bewegungsdaten'!B:B,$A3091,'VGT-Bewegungsdaten'!E:E),5)</f>
        <v>0</v>
      </c>
      <c r="N3091" s="298" t="s">
        <v>4918</v>
      </c>
      <c r="O3091" s="298" t="s">
        <v>4925</v>
      </c>
      <c r="P3091" s="261">
        <f>ROUND(SUMIF('AV-Bewegungsdaten'!B:B,A3091,'AV-Bewegungsdaten'!D:D),3)</f>
        <v>0</v>
      </c>
      <c r="Q3091" s="259">
        <f>ROUND(SUMIF('AV-Bewegungsdaten'!B:B,$A3091,'AV-Bewegungsdaten'!E:E),5)</f>
        <v>0</v>
      </c>
      <c r="S3091" s="444"/>
      <c r="T3091" s="444"/>
      <c r="U3091" s="261">
        <f>ROUND(SUMIF('DV-Bewegungsdaten'!B:B,A3091,'DV-Bewegungsdaten'!D:D),3)</f>
        <v>0</v>
      </c>
      <c r="V3091" s="259">
        <f>ROUND(SUMIF('DV-Bewegungsdaten'!B:B,A3091,'DV-Bewegungsdaten'!E:E),5)</f>
        <v>0</v>
      </c>
      <c r="X3091" s="444"/>
      <c r="Y3091" s="444"/>
      <c r="AK3091" s="305"/>
    </row>
    <row r="3092" spans="1:37" ht="15" customHeight="1" x14ac:dyDescent="0.25">
      <c r="A3092" s="103" t="s">
        <v>2981</v>
      </c>
      <c r="B3092" s="101" t="s">
        <v>2068</v>
      </c>
      <c r="C3092" s="101" t="s">
        <v>3996</v>
      </c>
      <c r="D3092" s="101" t="s">
        <v>1219</v>
      </c>
      <c r="E3092" s="101" t="s">
        <v>2446</v>
      </c>
      <c r="F3092" s="102">
        <v>21.45</v>
      </c>
      <c r="G3092" s="102">
        <v>21.65</v>
      </c>
      <c r="H3092" s="102">
        <v>17.16</v>
      </c>
      <c r="I3092" s="102"/>
      <c r="J3092" s="445"/>
      <c r="K3092" s="258">
        <f>ROUND(SUMIF('VGT-Bewegungsdaten'!B:B,A3092,'VGT-Bewegungsdaten'!D:D),3)</f>
        <v>0</v>
      </c>
      <c r="L3092" s="259">
        <f>ROUND(SUMIF('VGT-Bewegungsdaten'!B:B,$A3092,'VGT-Bewegungsdaten'!E:E),5)</f>
        <v>0</v>
      </c>
      <c r="N3092" s="298" t="s">
        <v>4918</v>
      </c>
      <c r="O3092" s="298" t="s">
        <v>4925</v>
      </c>
      <c r="P3092" s="261">
        <f>ROUND(SUMIF('AV-Bewegungsdaten'!B:B,A3092,'AV-Bewegungsdaten'!D:D),3)</f>
        <v>0</v>
      </c>
      <c r="Q3092" s="259">
        <f>ROUND(SUMIF('AV-Bewegungsdaten'!B:B,$A3092,'AV-Bewegungsdaten'!E:E),5)</f>
        <v>0</v>
      </c>
      <c r="S3092" s="444"/>
      <c r="T3092" s="444"/>
      <c r="U3092" s="261">
        <f>ROUND(SUMIF('DV-Bewegungsdaten'!B:B,A3092,'DV-Bewegungsdaten'!D:D),3)</f>
        <v>0</v>
      </c>
      <c r="V3092" s="259">
        <f>ROUND(SUMIF('DV-Bewegungsdaten'!B:B,A3092,'DV-Bewegungsdaten'!E:E),5)</f>
        <v>0</v>
      </c>
      <c r="X3092" s="444"/>
      <c r="Y3092" s="444"/>
      <c r="AK3092" s="305"/>
    </row>
    <row r="3093" spans="1:37" ht="15" customHeight="1" x14ac:dyDescent="0.25">
      <c r="A3093" s="103" t="s">
        <v>2982</v>
      </c>
      <c r="B3093" s="101" t="s">
        <v>2068</v>
      </c>
      <c r="C3093" s="101" t="s">
        <v>3996</v>
      </c>
      <c r="D3093" s="101" t="s">
        <v>1221</v>
      </c>
      <c r="E3093" s="101" t="s">
        <v>2443</v>
      </c>
      <c r="F3093" s="102">
        <v>19.47</v>
      </c>
      <c r="G3093" s="102">
        <v>19.669999999999998</v>
      </c>
      <c r="H3093" s="102">
        <v>15.58</v>
      </c>
      <c r="I3093" s="102"/>
      <c r="J3093" s="445"/>
      <c r="K3093" s="258">
        <f>ROUND(SUMIF('VGT-Bewegungsdaten'!B:B,A3093,'VGT-Bewegungsdaten'!D:D),3)</f>
        <v>0</v>
      </c>
      <c r="L3093" s="259">
        <f>ROUND(SUMIF('VGT-Bewegungsdaten'!B:B,$A3093,'VGT-Bewegungsdaten'!E:E),5)</f>
        <v>0</v>
      </c>
      <c r="N3093" s="298" t="s">
        <v>4918</v>
      </c>
      <c r="O3093" s="298" t="s">
        <v>4925</v>
      </c>
      <c r="P3093" s="261">
        <f>ROUND(SUMIF('AV-Bewegungsdaten'!B:B,A3093,'AV-Bewegungsdaten'!D:D),3)</f>
        <v>0</v>
      </c>
      <c r="Q3093" s="259">
        <f>ROUND(SUMIF('AV-Bewegungsdaten'!B:B,$A3093,'AV-Bewegungsdaten'!E:E),5)</f>
        <v>0</v>
      </c>
      <c r="S3093" s="444"/>
      <c r="T3093" s="444"/>
      <c r="U3093" s="261">
        <f>ROUND(SUMIF('DV-Bewegungsdaten'!B:B,A3093,'DV-Bewegungsdaten'!D:D),3)</f>
        <v>0</v>
      </c>
      <c r="V3093" s="259">
        <f>ROUND(SUMIF('DV-Bewegungsdaten'!B:B,A3093,'DV-Bewegungsdaten'!E:E),5)</f>
        <v>0</v>
      </c>
      <c r="X3093" s="444"/>
      <c r="Y3093" s="444"/>
      <c r="AK3093" s="305"/>
    </row>
    <row r="3094" spans="1:37" ht="15" customHeight="1" x14ac:dyDescent="0.25">
      <c r="A3094" s="103" t="s">
        <v>2983</v>
      </c>
      <c r="B3094" s="101" t="s">
        <v>2068</v>
      </c>
      <c r="C3094" s="101" t="s">
        <v>3996</v>
      </c>
      <c r="D3094" s="101" t="s">
        <v>1223</v>
      </c>
      <c r="E3094" s="101" t="s">
        <v>2446</v>
      </c>
      <c r="F3094" s="102">
        <v>22.44</v>
      </c>
      <c r="G3094" s="102">
        <v>22.64</v>
      </c>
      <c r="H3094" s="102">
        <v>17.95</v>
      </c>
      <c r="I3094" s="102"/>
      <c r="J3094" s="445"/>
      <c r="K3094" s="258">
        <f>ROUND(SUMIF('VGT-Bewegungsdaten'!B:B,A3094,'VGT-Bewegungsdaten'!D:D),3)</f>
        <v>0</v>
      </c>
      <c r="L3094" s="259">
        <f>ROUND(SUMIF('VGT-Bewegungsdaten'!B:B,$A3094,'VGT-Bewegungsdaten'!E:E),5)</f>
        <v>0</v>
      </c>
      <c r="N3094" s="298" t="s">
        <v>4918</v>
      </c>
      <c r="O3094" s="298" t="s">
        <v>4925</v>
      </c>
      <c r="P3094" s="261">
        <f>ROUND(SUMIF('AV-Bewegungsdaten'!B:B,A3094,'AV-Bewegungsdaten'!D:D),3)</f>
        <v>0</v>
      </c>
      <c r="Q3094" s="259">
        <f>ROUND(SUMIF('AV-Bewegungsdaten'!B:B,$A3094,'AV-Bewegungsdaten'!E:E),5)</f>
        <v>0</v>
      </c>
      <c r="S3094" s="444"/>
      <c r="T3094" s="444"/>
      <c r="U3094" s="261">
        <f>ROUND(SUMIF('DV-Bewegungsdaten'!B:B,A3094,'DV-Bewegungsdaten'!D:D),3)</f>
        <v>0</v>
      </c>
      <c r="V3094" s="259">
        <f>ROUND(SUMIF('DV-Bewegungsdaten'!B:B,A3094,'DV-Bewegungsdaten'!E:E),5)</f>
        <v>0</v>
      </c>
      <c r="X3094" s="444"/>
      <c r="Y3094" s="444"/>
      <c r="AK3094" s="305"/>
    </row>
    <row r="3095" spans="1:37" ht="15" customHeight="1" x14ac:dyDescent="0.25">
      <c r="A3095" s="103" t="s">
        <v>2984</v>
      </c>
      <c r="B3095" s="101" t="s">
        <v>2068</v>
      </c>
      <c r="C3095" s="101" t="s">
        <v>3996</v>
      </c>
      <c r="D3095" s="101" t="s">
        <v>1225</v>
      </c>
      <c r="E3095" s="101" t="s">
        <v>2443</v>
      </c>
      <c r="F3095" s="102">
        <v>20.46</v>
      </c>
      <c r="G3095" s="102">
        <v>20.66</v>
      </c>
      <c r="H3095" s="102">
        <v>16.37</v>
      </c>
      <c r="I3095" s="102"/>
      <c r="J3095" s="445"/>
      <c r="K3095" s="258">
        <f>ROUND(SUMIF('VGT-Bewegungsdaten'!B:B,A3095,'VGT-Bewegungsdaten'!D:D),3)</f>
        <v>0</v>
      </c>
      <c r="L3095" s="259">
        <f>ROUND(SUMIF('VGT-Bewegungsdaten'!B:B,$A3095,'VGT-Bewegungsdaten'!E:E),5)</f>
        <v>0</v>
      </c>
      <c r="N3095" s="298" t="s">
        <v>4918</v>
      </c>
      <c r="O3095" s="298" t="s">
        <v>4925</v>
      </c>
      <c r="P3095" s="261">
        <f>ROUND(SUMIF('AV-Bewegungsdaten'!B:B,A3095,'AV-Bewegungsdaten'!D:D),3)</f>
        <v>0</v>
      </c>
      <c r="Q3095" s="259">
        <f>ROUND(SUMIF('AV-Bewegungsdaten'!B:B,$A3095,'AV-Bewegungsdaten'!E:E),5)</f>
        <v>0</v>
      </c>
      <c r="S3095" s="444"/>
      <c r="T3095" s="444"/>
      <c r="U3095" s="261">
        <f>ROUND(SUMIF('DV-Bewegungsdaten'!B:B,A3095,'DV-Bewegungsdaten'!D:D),3)</f>
        <v>0</v>
      </c>
      <c r="V3095" s="259">
        <f>ROUND(SUMIF('DV-Bewegungsdaten'!B:B,A3095,'DV-Bewegungsdaten'!E:E),5)</f>
        <v>0</v>
      </c>
      <c r="X3095" s="444"/>
      <c r="Y3095" s="444"/>
      <c r="AK3095" s="305"/>
    </row>
    <row r="3096" spans="1:37" ht="15" customHeight="1" x14ac:dyDescent="0.25">
      <c r="A3096" s="103" t="s">
        <v>2985</v>
      </c>
      <c r="B3096" s="101" t="s">
        <v>2068</v>
      </c>
      <c r="C3096" s="101" t="s">
        <v>3996</v>
      </c>
      <c r="D3096" s="101" t="s">
        <v>1227</v>
      </c>
      <c r="E3096" s="101" t="s">
        <v>2446</v>
      </c>
      <c r="F3096" s="102">
        <v>23.43</v>
      </c>
      <c r="G3096" s="102">
        <v>23.63</v>
      </c>
      <c r="H3096" s="102">
        <v>18.739999999999998</v>
      </c>
      <c r="I3096" s="102"/>
      <c r="J3096" s="445"/>
      <c r="K3096" s="258">
        <f>ROUND(SUMIF('VGT-Bewegungsdaten'!B:B,A3096,'VGT-Bewegungsdaten'!D:D),3)</f>
        <v>0</v>
      </c>
      <c r="L3096" s="259">
        <f>ROUND(SUMIF('VGT-Bewegungsdaten'!B:B,$A3096,'VGT-Bewegungsdaten'!E:E),5)</f>
        <v>0</v>
      </c>
      <c r="N3096" s="298" t="s">
        <v>4918</v>
      </c>
      <c r="O3096" s="298" t="s">
        <v>4925</v>
      </c>
      <c r="P3096" s="261">
        <f>ROUND(SUMIF('AV-Bewegungsdaten'!B:B,A3096,'AV-Bewegungsdaten'!D:D),3)</f>
        <v>0</v>
      </c>
      <c r="Q3096" s="259">
        <f>ROUND(SUMIF('AV-Bewegungsdaten'!B:B,$A3096,'AV-Bewegungsdaten'!E:E),5)</f>
        <v>0</v>
      </c>
      <c r="S3096" s="444"/>
      <c r="T3096" s="444"/>
      <c r="U3096" s="261">
        <f>ROUND(SUMIF('DV-Bewegungsdaten'!B:B,A3096,'DV-Bewegungsdaten'!D:D),3)</f>
        <v>0</v>
      </c>
      <c r="V3096" s="259">
        <f>ROUND(SUMIF('DV-Bewegungsdaten'!B:B,A3096,'DV-Bewegungsdaten'!E:E),5)</f>
        <v>0</v>
      </c>
      <c r="X3096" s="444"/>
      <c r="Y3096" s="444"/>
      <c r="AK3096" s="305"/>
    </row>
    <row r="3097" spans="1:37" ht="15" customHeight="1" x14ac:dyDescent="0.25">
      <c r="A3097" s="103" t="s">
        <v>2986</v>
      </c>
      <c r="B3097" s="101" t="s">
        <v>2068</v>
      </c>
      <c r="C3097" s="101" t="s">
        <v>3996</v>
      </c>
      <c r="D3097" s="101" t="s">
        <v>1229</v>
      </c>
      <c r="E3097" s="101" t="s">
        <v>2443</v>
      </c>
      <c r="F3097" s="102">
        <v>21.45</v>
      </c>
      <c r="G3097" s="102">
        <v>21.65</v>
      </c>
      <c r="H3097" s="102">
        <v>17.16</v>
      </c>
      <c r="I3097" s="102"/>
      <c r="J3097" s="445"/>
      <c r="K3097" s="258">
        <f>ROUND(SUMIF('VGT-Bewegungsdaten'!B:B,A3097,'VGT-Bewegungsdaten'!D:D),3)</f>
        <v>0</v>
      </c>
      <c r="L3097" s="259">
        <f>ROUND(SUMIF('VGT-Bewegungsdaten'!B:B,$A3097,'VGT-Bewegungsdaten'!E:E),5)</f>
        <v>0</v>
      </c>
      <c r="N3097" s="298" t="s">
        <v>4918</v>
      </c>
      <c r="O3097" s="298" t="s">
        <v>4925</v>
      </c>
      <c r="P3097" s="261">
        <f>ROUND(SUMIF('AV-Bewegungsdaten'!B:B,A3097,'AV-Bewegungsdaten'!D:D),3)</f>
        <v>0</v>
      </c>
      <c r="Q3097" s="259">
        <f>ROUND(SUMIF('AV-Bewegungsdaten'!B:B,$A3097,'AV-Bewegungsdaten'!E:E),5)</f>
        <v>0</v>
      </c>
      <c r="S3097" s="444"/>
      <c r="T3097" s="444"/>
      <c r="U3097" s="261">
        <f>ROUND(SUMIF('DV-Bewegungsdaten'!B:B,A3097,'DV-Bewegungsdaten'!D:D),3)</f>
        <v>0</v>
      </c>
      <c r="V3097" s="259">
        <f>ROUND(SUMIF('DV-Bewegungsdaten'!B:B,A3097,'DV-Bewegungsdaten'!E:E),5)</f>
        <v>0</v>
      </c>
      <c r="X3097" s="444"/>
      <c r="Y3097" s="444"/>
      <c r="AK3097" s="305"/>
    </row>
    <row r="3098" spans="1:37" ht="15" customHeight="1" x14ac:dyDescent="0.25">
      <c r="A3098" s="103" t="s">
        <v>2987</v>
      </c>
      <c r="B3098" s="101" t="s">
        <v>2068</v>
      </c>
      <c r="C3098" s="101" t="s">
        <v>3996</v>
      </c>
      <c r="D3098" s="101" t="s">
        <v>1231</v>
      </c>
      <c r="E3098" s="101" t="s">
        <v>2446</v>
      </c>
      <c r="F3098" s="102">
        <v>24.42</v>
      </c>
      <c r="G3098" s="102">
        <v>24.62</v>
      </c>
      <c r="H3098" s="102">
        <v>19.54</v>
      </c>
      <c r="I3098" s="102"/>
      <c r="J3098" s="445"/>
      <c r="K3098" s="258">
        <f>ROUND(SUMIF('VGT-Bewegungsdaten'!B:B,A3098,'VGT-Bewegungsdaten'!D:D),3)</f>
        <v>0</v>
      </c>
      <c r="L3098" s="259">
        <f>ROUND(SUMIF('VGT-Bewegungsdaten'!B:B,$A3098,'VGT-Bewegungsdaten'!E:E),5)</f>
        <v>0</v>
      </c>
      <c r="N3098" s="298" t="s">
        <v>4918</v>
      </c>
      <c r="O3098" s="298" t="s">
        <v>4925</v>
      </c>
      <c r="P3098" s="261">
        <f>ROUND(SUMIF('AV-Bewegungsdaten'!B:B,A3098,'AV-Bewegungsdaten'!D:D),3)</f>
        <v>0</v>
      </c>
      <c r="Q3098" s="259">
        <f>ROUND(SUMIF('AV-Bewegungsdaten'!B:B,$A3098,'AV-Bewegungsdaten'!E:E),5)</f>
        <v>0</v>
      </c>
      <c r="S3098" s="444"/>
      <c r="T3098" s="444"/>
      <c r="U3098" s="261">
        <f>ROUND(SUMIF('DV-Bewegungsdaten'!B:B,A3098,'DV-Bewegungsdaten'!D:D),3)</f>
        <v>0</v>
      </c>
      <c r="V3098" s="259">
        <f>ROUND(SUMIF('DV-Bewegungsdaten'!B:B,A3098,'DV-Bewegungsdaten'!E:E),5)</f>
        <v>0</v>
      </c>
      <c r="X3098" s="444"/>
      <c r="Y3098" s="444"/>
      <c r="AK3098" s="305"/>
    </row>
    <row r="3099" spans="1:37" ht="15" customHeight="1" x14ac:dyDescent="0.25">
      <c r="A3099" s="103" t="s">
        <v>2988</v>
      </c>
      <c r="B3099" s="101" t="s">
        <v>2068</v>
      </c>
      <c r="C3099" s="101" t="s">
        <v>3996</v>
      </c>
      <c r="D3099" s="101" t="s">
        <v>1233</v>
      </c>
      <c r="E3099" s="101" t="s">
        <v>2443</v>
      </c>
      <c r="F3099" s="102">
        <v>22.44</v>
      </c>
      <c r="G3099" s="102">
        <v>22.64</v>
      </c>
      <c r="H3099" s="102">
        <v>17.95</v>
      </c>
      <c r="I3099" s="102"/>
      <c r="J3099" s="445"/>
      <c r="K3099" s="258">
        <f>ROUND(SUMIF('VGT-Bewegungsdaten'!B:B,A3099,'VGT-Bewegungsdaten'!D:D),3)</f>
        <v>0</v>
      </c>
      <c r="L3099" s="259">
        <f>ROUND(SUMIF('VGT-Bewegungsdaten'!B:B,$A3099,'VGT-Bewegungsdaten'!E:E),5)</f>
        <v>0</v>
      </c>
      <c r="N3099" s="298" t="s">
        <v>4918</v>
      </c>
      <c r="O3099" s="298" t="s">
        <v>4925</v>
      </c>
      <c r="P3099" s="261">
        <f>ROUND(SUMIF('AV-Bewegungsdaten'!B:B,A3099,'AV-Bewegungsdaten'!D:D),3)</f>
        <v>0</v>
      </c>
      <c r="Q3099" s="259">
        <f>ROUND(SUMIF('AV-Bewegungsdaten'!B:B,$A3099,'AV-Bewegungsdaten'!E:E),5)</f>
        <v>0</v>
      </c>
      <c r="S3099" s="444"/>
      <c r="T3099" s="444"/>
      <c r="U3099" s="261">
        <f>ROUND(SUMIF('DV-Bewegungsdaten'!B:B,A3099,'DV-Bewegungsdaten'!D:D),3)</f>
        <v>0</v>
      </c>
      <c r="V3099" s="259">
        <f>ROUND(SUMIF('DV-Bewegungsdaten'!B:B,A3099,'DV-Bewegungsdaten'!E:E),5)</f>
        <v>0</v>
      </c>
      <c r="X3099" s="444"/>
      <c r="Y3099" s="444"/>
      <c r="AK3099" s="305"/>
    </row>
    <row r="3100" spans="1:37" ht="15" customHeight="1" x14ac:dyDescent="0.25">
      <c r="A3100" s="103" t="s">
        <v>2989</v>
      </c>
      <c r="B3100" s="101" t="s">
        <v>2068</v>
      </c>
      <c r="C3100" s="101" t="s">
        <v>3996</v>
      </c>
      <c r="D3100" s="101" t="s">
        <v>1235</v>
      </c>
      <c r="E3100" s="101" t="s">
        <v>2446</v>
      </c>
      <c r="F3100" s="102">
        <v>25.41</v>
      </c>
      <c r="G3100" s="102">
        <v>25.61</v>
      </c>
      <c r="H3100" s="102">
        <v>20.329999999999998</v>
      </c>
      <c r="I3100" s="102"/>
      <c r="J3100" s="445"/>
      <c r="K3100" s="258">
        <f>ROUND(SUMIF('VGT-Bewegungsdaten'!B:B,A3100,'VGT-Bewegungsdaten'!D:D),3)</f>
        <v>0</v>
      </c>
      <c r="L3100" s="259">
        <f>ROUND(SUMIF('VGT-Bewegungsdaten'!B:B,$A3100,'VGT-Bewegungsdaten'!E:E),5)</f>
        <v>0</v>
      </c>
      <c r="N3100" s="298" t="s">
        <v>4918</v>
      </c>
      <c r="O3100" s="298" t="s">
        <v>4925</v>
      </c>
      <c r="P3100" s="261">
        <f>ROUND(SUMIF('AV-Bewegungsdaten'!B:B,A3100,'AV-Bewegungsdaten'!D:D),3)</f>
        <v>0</v>
      </c>
      <c r="Q3100" s="259">
        <f>ROUND(SUMIF('AV-Bewegungsdaten'!B:B,$A3100,'AV-Bewegungsdaten'!E:E),5)</f>
        <v>0</v>
      </c>
      <c r="S3100" s="444"/>
      <c r="T3100" s="444"/>
      <c r="U3100" s="261">
        <f>ROUND(SUMIF('DV-Bewegungsdaten'!B:B,A3100,'DV-Bewegungsdaten'!D:D),3)</f>
        <v>0</v>
      </c>
      <c r="V3100" s="259">
        <f>ROUND(SUMIF('DV-Bewegungsdaten'!B:B,A3100,'DV-Bewegungsdaten'!E:E),5)</f>
        <v>0</v>
      </c>
      <c r="X3100" s="444"/>
      <c r="Y3100" s="444"/>
      <c r="AK3100" s="305"/>
    </row>
    <row r="3101" spans="1:37" ht="15" customHeight="1" x14ac:dyDescent="0.25">
      <c r="A3101" s="103" t="s">
        <v>2990</v>
      </c>
      <c r="B3101" s="101" t="s">
        <v>2068</v>
      </c>
      <c r="C3101" s="101" t="s">
        <v>3996</v>
      </c>
      <c r="D3101" s="101" t="s">
        <v>1237</v>
      </c>
      <c r="E3101" s="101" t="s">
        <v>2443</v>
      </c>
      <c r="F3101" s="102">
        <v>23.43</v>
      </c>
      <c r="G3101" s="102">
        <v>23.63</v>
      </c>
      <c r="H3101" s="102">
        <v>18.739999999999998</v>
      </c>
      <c r="I3101" s="102"/>
      <c r="J3101" s="445"/>
      <c r="K3101" s="258">
        <f>ROUND(SUMIF('VGT-Bewegungsdaten'!B:B,A3101,'VGT-Bewegungsdaten'!D:D),3)</f>
        <v>0</v>
      </c>
      <c r="L3101" s="259">
        <f>ROUND(SUMIF('VGT-Bewegungsdaten'!B:B,$A3101,'VGT-Bewegungsdaten'!E:E),5)</f>
        <v>0</v>
      </c>
      <c r="N3101" s="298" t="s">
        <v>4918</v>
      </c>
      <c r="O3101" s="298" t="s">
        <v>4925</v>
      </c>
      <c r="P3101" s="261">
        <f>ROUND(SUMIF('AV-Bewegungsdaten'!B:B,A3101,'AV-Bewegungsdaten'!D:D),3)</f>
        <v>0</v>
      </c>
      <c r="Q3101" s="259">
        <f>ROUND(SUMIF('AV-Bewegungsdaten'!B:B,$A3101,'AV-Bewegungsdaten'!E:E),5)</f>
        <v>0</v>
      </c>
      <c r="S3101" s="444"/>
      <c r="T3101" s="444"/>
      <c r="U3101" s="261">
        <f>ROUND(SUMIF('DV-Bewegungsdaten'!B:B,A3101,'DV-Bewegungsdaten'!D:D),3)</f>
        <v>0</v>
      </c>
      <c r="V3101" s="259">
        <f>ROUND(SUMIF('DV-Bewegungsdaten'!B:B,A3101,'DV-Bewegungsdaten'!E:E),5)</f>
        <v>0</v>
      </c>
      <c r="X3101" s="444"/>
      <c r="Y3101" s="444"/>
      <c r="AK3101" s="305"/>
    </row>
    <row r="3102" spans="1:37" ht="15" customHeight="1" x14ac:dyDescent="0.25">
      <c r="A3102" s="103" t="s">
        <v>2991</v>
      </c>
      <c r="B3102" s="101" t="s">
        <v>2068</v>
      </c>
      <c r="C3102" s="101" t="s">
        <v>3996</v>
      </c>
      <c r="D3102" s="101" t="s">
        <v>1239</v>
      </c>
      <c r="E3102" s="101" t="s">
        <v>2446</v>
      </c>
      <c r="F3102" s="102">
        <v>26.4</v>
      </c>
      <c r="G3102" s="102">
        <v>26.599999999999998</v>
      </c>
      <c r="H3102" s="102">
        <v>21.12</v>
      </c>
      <c r="I3102" s="102"/>
      <c r="J3102" s="445"/>
      <c r="K3102" s="258">
        <f>ROUND(SUMIF('VGT-Bewegungsdaten'!B:B,A3102,'VGT-Bewegungsdaten'!D:D),3)</f>
        <v>0</v>
      </c>
      <c r="L3102" s="259">
        <f>ROUND(SUMIF('VGT-Bewegungsdaten'!B:B,$A3102,'VGT-Bewegungsdaten'!E:E),5)</f>
        <v>0</v>
      </c>
      <c r="N3102" s="298" t="s">
        <v>4918</v>
      </c>
      <c r="O3102" s="298" t="s">
        <v>4925</v>
      </c>
      <c r="P3102" s="261">
        <f>ROUND(SUMIF('AV-Bewegungsdaten'!B:B,A3102,'AV-Bewegungsdaten'!D:D),3)</f>
        <v>0</v>
      </c>
      <c r="Q3102" s="259">
        <f>ROUND(SUMIF('AV-Bewegungsdaten'!B:B,$A3102,'AV-Bewegungsdaten'!E:E),5)</f>
        <v>0</v>
      </c>
      <c r="S3102" s="444"/>
      <c r="T3102" s="444"/>
      <c r="U3102" s="261">
        <f>ROUND(SUMIF('DV-Bewegungsdaten'!B:B,A3102,'DV-Bewegungsdaten'!D:D),3)</f>
        <v>0</v>
      </c>
      <c r="V3102" s="259">
        <f>ROUND(SUMIF('DV-Bewegungsdaten'!B:B,A3102,'DV-Bewegungsdaten'!E:E),5)</f>
        <v>0</v>
      </c>
      <c r="X3102" s="444"/>
      <c r="Y3102" s="444"/>
      <c r="AK3102" s="305"/>
    </row>
    <row r="3103" spans="1:37" ht="15" customHeight="1" x14ac:dyDescent="0.25">
      <c r="A3103" s="103" t="s">
        <v>2992</v>
      </c>
      <c r="B3103" s="101" t="s">
        <v>2068</v>
      </c>
      <c r="C3103" s="101" t="s">
        <v>3996</v>
      </c>
      <c r="D3103" s="101" t="s">
        <v>1241</v>
      </c>
      <c r="E3103" s="101" t="s">
        <v>2443</v>
      </c>
      <c r="F3103" s="102">
        <v>24.42</v>
      </c>
      <c r="G3103" s="102">
        <v>24.62</v>
      </c>
      <c r="H3103" s="102">
        <v>19.54</v>
      </c>
      <c r="I3103" s="102"/>
      <c r="J3103" s="445"/>
      <c r="K3103" s="258">
        <f>ROUND(SUMIF('VGT-Bewegungsdaten'!B:B,A3103,'VGT-Bewegungsdaten'!D:D),3)</f>
        <v>0</v>
      </c>
      <c r="L3103" s="259">
        <f>ROUND(SUMIF('VGT-Bewegungsdaten'!B:B,$A3103,'VGT-Bewegungsdaten'!E:E),5)</f>
        <v>0</v>
      </c>
      <c r="N3103" s="298" t="s">
        <v>4918</v>
      </c>
      <c r="O3103" s="298" t="s">
        <v>4925</v>
      </c>
      <c r="P3103" s="261">
        <f>ROUND(SUMIF('AV-Bewegungsdaten'!B:B,A3103,'AV-Bewegungsdaten'!D:D),3)</f>
        <v>0</v>
      </c>
      <c r="Q3103" s="259">
        <f>ROUND(SUMIF('AV-Bewegungsdaten'!B:B,$A3103,'AV-Bewegungsdaten'!E:E),5)</f>
        <v>0</v>
      </c>
      <c r="S3103" s="444"/>
      <c r="T3103" s="444"/>
      <c r="U3103" s="261">
        <f>ROUND(SUMIF('DV-Bewegungsdaten'!B:B,A3103,'DV-Bewegungsdaten'!D:D),3)</f>
        <v>0</v>
      </c>
      <c r="V3103" s="259">
        <f>ROUND(SUMIF('DV-Bewegungsdaten'!B:B,A3103,'DV-Bewegungsdaten'!E:E),5)</f>
        <v>0</v>
      </c>
      <c r="X3103" s="444"/>
      <c r="Y3103" s="444"/>
      <c r="AK3103" s="305"/>
    </row>
    <row r="3104" spans="1:37" ht="15" customHeight="1" x14ac:dyDescent="0.25">
      <c r="A3104" s="103" t="s">
        <v>2993</v>
      </c>
      <c r="B3104" s="101" t="s">
        <v>2068</v>
      </c>
      <c r="C3104" s="101" t="s">
        <v>3996</v>
      </c>
      <c r="D3104" s="101" t="s">
        <v>1243</v>
      </c>
      <c r="E3104" s="101" t="s">
        <v>2446</v>
      </c>
      <c r="F3104" s="102">
        <v>27.39</v>
      </c>
      <c r="G3104" s="102">
        <v>27.59</v>
      </c>
      <c r="H3104" s="102">
        <v>21.91</v>
      </c>
      <c r="I3104" s="102"/>
      <c r="J3104" s="445"/>
      <c r="K3104" s="258">
        <f>ROUND(SUMIF('VGT-Bewegungsdaten'!B:B,A3104,'VGT-Bewegungsdaten'!D:D),3)</f>
        <v>0</v>
      </c>
      <c r="L3104" s="259">
        <f>ROUND(SUMIF('VGT-Bewegungsdaten'!B:B,$A3104,'VGT-Bewegungsdaten'!E:E),5)</f>
        <v>0</v>
      </c>
      <c r="N3104" s="298" t="s">
        <v>4918</v>
      </c>
      <c r="O3104" s="298" t="s">
        <v>4925</v>
      </c>
      <c r="P3104" s="261">
        <f>ROUND(SUMIF('AV-Bewegungsdaten'!B:B,A3104,'AV-Bewegungsdaten'!D:D),3)</f>
        <v>0</v>
      </c>
      <c r="Q3104" s="259">
        <f>ROUND(SUMIF('AV-Bewegungsdaten'!B:B,$A3104,'AV-Bewegungsdaten'!E:E),5)</f>
        <v>0</v>
      </c>
      <c r="S3104" s="444"/>
      <c r="T3104" s="444"/>
      <c r="U3104" s="261">
        <f>ROUND(SUMIF('DV-Bewegungsdaten'!B:B,A3104,'DV-Bewegungsdaten'!D:D),3)</f>
        <v>0</v>
      </c>
      <c r="V3104" s="259">
        <f>ROUND(SUMIF('DV-Bewegungsdaten'!B:B,A3104,'DV-Bewegungsdaten'!E:E),5)</f>
        <v>0</v>
      </c>
      <c r="X3104" s="444"/>
      <c r="Y3104" s="444"/>
      <c r="AK3104" s="305"/>
    </row>
    <row r="3105" spans="1:37" ht="15" customHeight="1" x14ac:dyDescent="0.25">
      <c r="A3105" s="103" t="s">
        <v>2994</v>
      </c>
      <c r="B3105" s="101" t="s">
        <v>2068</v>
      </c>
      <c r="C3105" s="101" t="s">
        <v>3996</v>
      </c>
      <c r="D3105" s="101" t="s">
        <v>1245</v>
      </c>
      <c r="E3105" s="101" t="s">
        <v>2443</v>
      </c>
      <c r="F3105" s="102">
        <v>25.41</v>
      </c>
      <c r="G3105" s="102">
        <v>25.61</v>
      </c>
      <c r="H3105" s="102">
        <v>20.329999999999998</v>
      </c>
      <c r="I3105" s="102"/>
      <c r="J3105" s="445"/>
      <c r="K3105" s="258">
        <f>ROUND(SUMIF('VGT-Bewegungsdaten'!B:B,A3105,'VGT-Bewegungsdaten'!D:D),3)</f>
        <v>0</v>
      </c>
      <c r="L3105" s="259">
        <f>ROUND(SUMIF('VGT-Bewegungsdaten'!B:B,$A3105,'VGT-Bewegungsdaten'!E:E),5)</f>
        <v>0</v>
      </c>
      <c r="N3105" s="298" t="s">
        <v>4918</v>
      </c>
      <c r="O3105" s="298" t="s">
        <v>4925</v>
      </c>
      <c r="P3105" s="261">
        <f>ROUND(SUMIF('AV-Bewegungsdaten'!B:B,A3105,'AV-Bewegungsdaten'!D:D),3)</f>
        <v>0</v>
      </c>
      <c r="Q3105" s="259">
        <f>ROUND(SUMIF('AV-Bewegungsdaten'!B:B,$A3105,'AV-Bewegungsdaten'!E:E),5)</f>
        <v>0</v>
      </c>
      <c r="S3105" s="444"/>
      <c r="T3105" s="444"/>
      <c r="U3105" s="261">
        <f>ROUND(SUMIF('DV-Bewegungsdaten'!B:B,A3105,'DV-Bewegungsdaten'!D:D),3)</f>
        <v>0</v>
      </c>
      <c r="V3105" s="259">
        <f>ROUND(SUMIF('DV-Bewegungsdaten'!B:B,A3105,'DV-Bewegungsdaten'!E:E),5)</f>
        <v>0</v>
      </c>
      <c r="X3105" s="444"/>
      <c r="Y3105" s="444"/>
      <c r="AK3105" s="305"/>
    </row>
    <row r="3106" spans="1:37" ht="15" customHeight="1" x14ac:dyDescent="0.25">
      <c r="A3106" s="103" t="s">
        <v>2995</v>
      </c>
      <c r="B3106" s="101" t="s">
        <v>2068</v>
      </c>
      <c r="C3106" s="101" t="s">
        <v>3996</v>
      </c>
      <c r="D3106" s="101" t="s">
        <v>1247</v>
      </c>
      <c r="E3106" s="101" t="s">
        <v>2446</v>
      </c>
      <c r="F3106" s="102">
        <v>28.38</v>
      </c>
      <c r="G3106" s="102">
        <v>28.58</v>
      </c>
      <c r="H3106" s="102">
        <v>22.7</v>
      </c>
      <c r="I3106" s="102"/>
      <c r="J3106" s="445"/>
      <c r="K3106" s="258">
        <f>ROUND(SUMIF('VGT-Bewegungsdaten'!B:B,A3106,'VGT-Bewegungsdaten'!D:D),3)</f>
        <v>0</v>
      </c>
      <c r="L3106" s="259">
        <f>ROUND(SUMIF('VGT-Bewegungsdaten'!B:B,$A3106,'VGT-Bewegungsdaten'!E:E),5)</f>
        <v>0</v>
      </c>
      <c r="N3106" s="298" t="s">
        <v>4918</v>
      </c>
      <c r="O3106" s="298" t="s">
        <v>4925</v>
      </c>
      <c r="P3106" s="261">
        <f>ROUND(SUMIF('AV-Bewegungsdaten'!B:B,A3106,'AV-Bewegungsdaten'!D:D),3)</f>
        <v>0</v>
      </c>
      <c r="Q3106" s="259">
        <f>ROUND(SUMIF('AV-Bewegungsdaten'!B:B,$A3106,'AV-Bewegungsdaten'!E:E),5)</f>
        <v>0</v>
      </c>
      <c r="S3106" s="444"/>
      <c r="T3106" s="444"/>
      <c r="U3106" s="261">
        <f>ROUND(SUMIF('DV-Bewegungsdaten'!B:B,A3106,'DV-Bewegungsdaten'!D:D),3)</f>
        <v>0</v>
      </c>
      <c r="V3106" s="259">
        <f>ROUND(SUMIF('DV-Bewegungsdaten'!B:B,A3106,'DV-Bewegungsdaten'!E:E),5)</f>
        <v>0</v>
      </c>
      <c r="X3106" s="444"/>
      <c r="Y3106" s="444"/>
      <c r="AK3106" s="305"/>
    </row>
    <row r="3107" spans="1:37" ht="15" customHeight="1" x14ac:dyDescent="0.25">
      <c r="A3107" s="103" t="s">
        <v>2996</v>
      </c>
      <c r="B3107" s="101" t="s">
        <v>2068</v>
      </c>
      <c r="C3107" s="101" t="s">
        <v>3996</v>
      </c>
      <c r="D3107" s="101" t="s">
        <v>1249</v>
      </c>
      <c r="E3107" s="101" t="s">
        <v>2443</v>
      </c>
      <c r="F3107" s="102">
        <v>13.53</v>
      </c>
      <c r="G3107" s="102">
        <v>13.729999999999999</v>
      </c>
      <c r="H3107" s="102">
        <v>10.82</v>
      </c>
      <c r="I3107" s="102"/>
      <c r="J3107" s="445"/>
      <c r="K3107" s="258">
        <f>ROUND(SUMIF('VGT-Bewegungsdaten'!B:B,A3107,'VGT-Bewegungsdaten'!D:D),3)</f>
        <v>0</v>
      </c>
      <c r="L3107" s="259">
        <f>ROUND(SUMIF('VGT-Bewegungsdaten'!B:B,$A3107,'VGT-Bewegungsdaten'!E:E),5)</f>
        <v>0</v>
      </c>
      <c r="N3107" s="298" t="s">
        <v>4918</v>
      </c>
      <c r="O3107" s="298" t="s">
        <v>4925</v>
      </c>
      <c r="P3107" s="261">
        <f>ROUND(SUMIF('AV-Bewegungsdaten'!B:B,A3107,'AV-Bewegungsdaten'!D:D),3)</f>
        <v>0</v>
      </c>
      <c r="Q3107" s="259">
        <f>ROUND(SUMIF('AV-Bewegungsdaten'!B:B,$A3107,'AV-Bewegungsdaten'!E:E),5)</f>
        <v>0</v>
      </c>
      <c r="S3107" s="444"/>
      <c r="T3107" s="444"/>
      <c r="U3107" s="261">
        <f>ROUND(SUMIF('DV-Bewegungsdaten'!B:B,A3107,'DV-Bewegungsdaten'!D:D),3)</f>
        <v>0</v>
      </c>
      <c r="V3107" s="259">
        <f>ROUND(SUMIF('DV-Bewegungsdaten'!B:B,A3107,'DV-Bewegungsdaten'!E:E),5)</f>
        <v>0</v>
      </c>
      <c r="X3107" s="444"/>
      <c r="Y3107" s="444"/>
      <c r="AK3107" s="305"/>
    </row>
    <row r="3108" spans="1:37" ht="15" customHeight="1" x14ac:dyDescent="0.25">
      <c r="A3108" s="103" t="s">
        <v>2997</v>
      </c>
      <c r="B3108" s="101" t="s">
        <v>2068</v>
      </c>
      <c r="C3108" s="101" t="s">
        <v>3996</v>
      </c>
      <c r="D3108" s="101" t="s">
        <v>1251</v>
      </c>
      <c r="E3108" s="101" t="s">
        <v>2446</v>
      </c>
      <c r="F3108" s="102">
        <v>16.5</v>
      </c>
      <c r="G3108" s="102">
        <v>16.7</v>
      </c>
      <c r="H3108" s="102">
        <v>13.2</v>
      </c>
      <c r="I3108" s="102"/>
      <c r="J3108" s="445"/>
      <c r="K3108" s="258">
        <f>ROUND(SUMIF('VGT-Bewegungsdaten'!B:B,A3108,'VGT-Bewegungsdaten'!D:D),3)</f>
        <v>0</v>
      </c>
      <c r="L3108" s="259">
        <f>ROUND(SUMIF('VGT-Bewegungsdaten'!B:B,$A3108,'VGT-Bewegungsdaten'!E:E),5)</f>
        <v>0</v>
      </c>
      <c r="N3108" s="298" t="s">
        <v>4918</v>
      </c>
      <c r="O3108" s="298" t="s">
        <v>4925</v>
      </c>
      <c r="P3108" s="261">
        <f>ROUND(SUMIF('AV-Bewegungsdaten'!B:B,A3108,'AV-Bewegungsdaten'!D:D),3)</f>
        <v>0</v>
      </c>
      <c r="Q3108" s="259">
        <f>ROUND(SUMIF('AV-Bewegungsdaten'!B:B,$A3108,'AV-Bewegungsdaten'!E:E),5)</f>
        <v>0</v>
      </c>
      <c r="S3108" s="444"/>
      <c r="T3108" s="444"/>
      <c r="U3108" s="261">
        <f>ROUND(SUMIF('DV-Bewegungsdaten'!B:B,A3108,'DV-Bewegungsdaten'!D:D),3)</f>
        <v>0</v>
      </c>
      <c r="V3108" s="259">
        <f>ROUND(SUMIF('DV-Bewegungsdaten'!B:B,A3108,'DV-Bewegungsdaten'!E:E),5)</f>
        <v>0</v>
      </c>
      <c r="X3108" s="444"/>
      <c r="Y3108" s="444"/>
      <c r="AK3108" s="305"/>
    </row>
    <row r="3109" spans="1:37" ht="15" customHeight="1" x14ac:dyDescent="0.25">
      <c r="A3109" s="103" t="s">
        <v>2998</v>
      </c>
      <c r="B3109" s="101" t="s">
        <v>2068</v>
      </c>
      <c r="C3109" s="101" t="s">
        <v>3996</v>
      </c>
      <c r="D3109" s="101" t="s">
        <v>1253</v>
      </c>
      <c r="E3109" s="101" t="s">
        <v>2443</v>
      </c>
      <c r="F3109" s="102">
        <v>14.52</v>
      </c>
      <c r="G3109" s="102">
        <v>14.719999999999999</v>
      </c>
      <c r="H3109" s="102">
        <v>11.62</v>
      </c>
      <c r="I3109" s="102"/>
      <c r="J3109" s="445"/>
      <c r="K3109" s="258">
        <f>ROUND(SUMIF('VGT-Bewegungsdaten'!B:B,A3109,'VGT-Bewegungsdaten'!D:D),3)</f>
        <v>0</v>
      </c>
      <c r="L3109" s="259">
        <f>ROUND(SUMIF('VGT-Bewegungsdaten'!B:B,$A3109,'VGT-Bewegungsdaten'!E:E),5)</f>
        <v>0</v>
      </c>
      <c r="N3109" s="298" t="s">
        <v>4918</v>
      </c>
      <c r="O3109" s="298" t="s">
        <v>4925</v>
      </c>
      <c r="P3109" s="261">
        <f>ROUND(SUMIF('AV-Bewegungsdaten'!B:B,A3109,'AV-Bewegungsdaten'!D:D),3)</f>
        <v>0</v>
      </c>
      <c r="Q3109" s="259">
        <f>ROUND(SUMIF('AV-Bewegungsdaten'!B:B,$A3109,'AV-Bewegungsdaten'!E:E),5)</f>
        <v>0</v>
      </c>
      <c r="S3109" s="444"/>
      <c r="T3109" s="444"/>
      <c r="U3109" s="261">
        <f>ROUND(SUMIF('DV-Bewegungsdaten'!B:B,A3109,'DV-Bewegungsdaten'!D:D),3)</f>
        <v>0</v>
      </c>
      <c r="V3109" s="259">
        <f>ROUND(SUMIF('DV-Bewegungsdaten'!B:B,A3109,'DV-Bewegungsdaten'!E:E),5)</f>
        <v>0</v>
      </c>
      <c r="X3109" s="444"/>
      <c r="Y3109" s="444"/>
      <c r="AK3109" s="305"/>
    </row>
    <row r="3110" spans="1:37" ht="15" customHeight="1" x14ac:dyDescent="0.25">
      <c r="A3110" s="103" t="s">
        <v>2999</v>
      </c>
      <c r="B3110" s="101" t="s">
        <v>2068</v>
      </c>
      <c r="C3110" s="101" t="s">
        <v>3996</v>
      </c>
      <c r="D3110" s="101" t="s">
        <v>1255</v>
      </c>
      <c r="E3110" s="101" t="s">
        <v>2446</v>
      </c>
      <c r="F3110" s="102">
        <v>17.489999999999998</v>
      </c>
      <c r="G3110" s="102">
        <v>17.689999999999998</v>
      </c>
      <c r="H3110" s="102">
        <v>13.99</v>
      </c>
      <c r="I3110" s="102"/>
      <c r="J3110" s="445"/>
      <c r="K3110" s="258">
        <f>ROUND(SUMIF('VGT-Bewegungsdaten'!B:B,A3110,'VGT-Bewegungsdaten'!D:D),3)</f>
        <v>0</v>
      </c>
      <c r="L3110" s="259">
        <f>ROUND(SUMIF('VGT-Bewegungsdaten'!B:B,$A3110,'VGT-Bewegungsdaten'!E:E),5)</f>
        <v>0</v>
      </c>
      <c r="N3110" s="298" t="s">
        <v>4918</v>
      </c>
      <c r="O3110" s="298" t="s">
        <v>4925</v>
      </c>
      <c r="P3110" s="261">
        <f>ROUND(SUMIF('AV-Bewegungsdaten'!B:B,A3110,'AV-Bewegungsdaten'!D:D),3)</f>
        <v>0</v>
      </c>
      <c r="Q3110" s="259">
        <f>ROUND(SUMIF('AV-Bewegungsdaten'!B:B,$A3110,'AV-Bewegungsdaten'!E:E),5)</f>
        <v>0</v>
      </c>
      <c r="S3110" s="444"/>
      <c r="T3110" s="444"/>
      <c r="U3110" s="261">
        <f>ROUND(SUMIF('DV-Bewegungsdaten'!B:B,A3110,'DV-Bewegungsdaten'!D:D),3)</f>
        <v>0</v>
      </c>
      <c r="V3110" s="259">
        <f>ROUND(SUMIF('DV-Bewegungsdaten'!B:B,A3110,'DV-Bewegungsdaten'!E:E),5)</f>
        <v>0</v>
      </c>
      <c r="X3110" s="444"/>
      <c r="Y3110" s="444"/>
      <c r="AK3110" s="305"/>
    </row>
    <row r="3111" spans="1:37" ht="15" customHeight="1" x14ac:dyDescent="0.25">
      <c r="A3111" s="103" t="s">
        <v>3000</v>
      </c>
      <c r="B3111" s="101" t="s">
        <v>2068</v>
      </c>
      <c r="C3111" s="101" t="s">
        <v>3996</v>
      </c>
      <c r="D3111" s="101" t="s">
        <v>1257</v>
      </c>
      <c r="E3111" s="101" t="s">
        <v>2443</v>
      </c>
      <c r="F3111" s="102">
        <v>19.47</v>
      </c>
      <c r="G3111" s="102">
        <v>19.669999999999998</v>
      </c>
      <c r="H3111" s="102">
        <v>15.58</v>
      </c>
      <c r="I3111" s="102"/>
      <c r="J3111" s="445"/>
      <c r="K3111" s="258">
        <f>ROUND(SUMIF('VGT-Bewegungsdaten'!B:B,A3111,'VGT-Bewegungsdaten'!D:D),3)</f>
        <v>0</v>
      </c>
      <c r="L3111" s="259">
        <f>ROUND(SUMIF('VGT-Bewegungsdaten'!B:B,$A3111,'VGT-Bewegungsdaten'!E:E),5)</f>
        <v>0</v>
      </c>
      <c r="N3111" s="298" t="s">
        <v>4918</v>
      </c>
      <c r="O3111" s="298" t="s">
        <v>4925</v>
      </c>
      <c r="P3111" s="261">
        <f>ROUND(SUMIF('AV-Bewegungsdaten'!B:B,A3111,'AV-Bewegungsdaten'!D:D),3)</f>
        <v>0</v>
      </c>
      <c r="Q3111" s="259">
        <f>ROUND(SUMIF('AV-Bewegungsdaten'!B:B,$A3111,'AV-Bewegungsdaten'!E:E),5)</f>
        <v>0</v>
      </c>
      <c r="S3111" s="444"/>
      <c r="T3111" s="444"/>
      <c r="U3111" s="261">
        <f>ROUND(SUMIF('DV-Bewegungsdaten'!B:B,A3111,'DV-Bewegungsdaten'!D:D),3)</f>
        <v>0</v>
      </c>
      <c r="V3111" s="259">
        <f>ROUND(SUMIF('DV-Bewegungsdaten'!B:B,A3111,'DV-Bewegungsdaten'!E:E),5)</f>
        <v>0</v>
      </c>
      <c r="X3111" s="444"/>
      <c r="Y3111" s="444"/>
      <c r="AK3111" s="305"/>
    </row>
    <row r="3112" spans="1:37" ht="15" customHeight="1" x14ac:dyDescent="0.25">
      <c r="A3112" s="103" t="s">
        <v>3001</v>
      </c>
      <c r="B3112" s="101" t="s">
        <v>2068</v>
      </c>
      <c r="C3112" s="101" t="s">
        <v>3996</v>
      </c>
      <c r="D3112" s="101" t="s">
        <v>1259</v>
      </c>
      <c r="E3112" s="101" t="s">
        <v>2446</v>
      </c>
      <c r="F3112" s="102">
        <v>22.44</v>
      </c>
      <c r="G3112" s="102">
        <v>22.64</v>
      </c>
      <c r="H3112" s="102">
        <v>17.95</v>
      </c>
      <c r="I3112" s="102"/>
      <c r="J3112" s="445"/>
      <c r="K3112" s="258">
        <f>ROUND(SUMIF('VGT-Bewegungsdaten'!B:B,A3112,'VGT-Bewegungsdaten'!D:D),3)</f>
        <v>0</v>
      </c>
      <c r="L3112" s="259">
        <f>ROUND(SUMIF('VGT-Bewegungsdaten'!B:B,$A3112,'VGT-Bewegungsdaten'!E:E),5)</f>
        <v>0</v>
      </c>
      <c r="N3112" s="298" t="s">
        <v>4918</v>
      </c>
      <c r="O3112" s="298" t="s">
        <v>4925</v>
      </c>
      <c r="P3112" s="261">
        <f>ROUND(SUMIF('AV-Bewegungsdaten'!B:B,A3112,'AV-Bewegungsdaten'!D:D),3)</f>
        <v>0</v>
      </c>
      <c r="Q3112" s="259">
        <f>ROUND(SUMIF('AV-Bewegungsdaten'!B:B,$A3112,'AV-Bewegungsdaten'!E:E),5)</f>
        <v>0</v>
      </c>
      <c r="S3112" s="444"/>
      <c r="T3112" s="444"/>
      <c r="U3112" s="261">
        <f>ROUND(SUMIF('DV-Bewegungsdaten'!B:B,A3112,'DV-Bewegungsdaten'!D:D),3)</f>
        <v>0</v>
      </c>
      <c r="V3112" s="259">
        <f>ROUND(SUMIF('DV-Bewegungsdaten'!B:B,A3112,'DV-Bewegungsdaten'!E:E),5)</f>
        <v>0</v>
      </c>
      <c r="X3112" s="444"/>
      <c r="Y3112" s="444"/>
      <c r="AK3112" s="305"/>
    </row>
    <row r="3113" spans="1:37" ht="15" customHeight="1" x14ac:dyDescent="0.25">
      <c r="A3113" s="103" t="s">
        <v>3002</v>
      </c>
      <c r="B3113" s="101" t="s">
        <v>2068</v>
      </c>
      <c r="C3113" s="101" t="s">
        <v>3996</v>
      </c>
      <c r="D3113" s="101" t="s">
        <v>1261</v>
      </c>
      <c r="E3113" s="101" t="s">
        <v>2443</v>
      </c>
      <c r="F3113" s="102">
        <v>20.46</v>
      </c>
      <c r="G3113" s="102">
        <v>20.66</v>
      </c>
      <c r="H3113" s="102">
        <v>16.37</v>
      </c>
      <c r="I3113" s="102"/>
      <c r="J3113" s="445"/>
      <c r="K3113" s="258">
        <f>ROUND(SUMIF('VGT-Bewegungsdaten'!B:B,A3113,'VGT-Bewegungsdaten'!D:D),3)</f>
        <v>0</v>
      </c>
      <c r="L3113" s="259">
        <f>ROUND(SUMIF('VGT-Bewegungsdaten'!B:B,$A3113,'VGT-Bewegungsdaten'!E:E),5)</f>
        <v>0</v>
      </c>
      <c r="N3113" s="298" t="s">
        <v>4918</v>
      </c>
      <c r="O3113" s="298" t="s">
        <v>4925</v>
      </c>
      <c r="P3113" s="261">
        <f>ROUND(SUMIF('AV-Bewegungsdaten'!B:B,A3113,'AV-Bewegungsdaten'!D:D),3)</f>
        <v>0</v>
      </c>
      <c r="Q3113" s="259">
        <f>ROUND(SUMIF('AV-Bewegungsdaten'!B:B,$A3113,'AV-Bewegungsdaten'!E:E),5)</f>
        <v>0</v>
      </c>
      <c r="S3113" s="444"/>
      <c r="T3113" s="444"/>
      <c r="U3113" s="261">
        <f>ROUND(SUMIF('DV-Bewegungsdaten'!B:B,A3113,'DV-Bewegungsdaten'!D:D),3)</f>
        <v>0</v>
      </c>
      <c r="V3113" s="259">
        <f>ROUND(SUMIF('DV-Bewegungsdaten'!B:B,A3113,'DV-Bewegungsdaten'!E:E),5)</f>
        <v>0</v>
      </c>
      <c r="X3113" s="444"/>
      <c r="Y3113" s="444"/>
      <c r="AK3113" s="305"/>
    </row>
    <row r="3114" spans="1:37" ht="15" customHeight="1" x14ac:dyDescent="0.25">
      <c r="A3114" s="103" t="s">
        <v>3003</v>
      </c>
      <c r="B3114" s="101" t="s">
        <v>2068</v>
      </c>
      <c r="C3114" s="101" t="s">
        <v>3996</v>
      </c>
      <c r="D3114" s="101" t="s">
        <v>1263</v>
      </c>
      <c r="E3114" s="101" t="s">
        <v>2446</v>
      </c>
      <c r="F3114" s="102">
        <v>23.43</v>
      </c>
      <c r="G3114" s="102">
        <v>23.63</v>
      </c>
      <c r="H3114" s="102">
        <v>18.739999999999998</v>
      </c>
      <c r="I3114" s="102"/>
      <c r="J3114" s="445"/>
      <c r="K3114" s="258">
        <f>ROUND(SUMIF('VGT-Bewegungsdaten'!B:B,A3114,'VGT-Bewegungsdaten'!D:D),3)</f>
        <v>0</v>
      </c>
      <c r="L3114" s="259">
        <f>ROUND(SUMIF('VGT-Bewegungsdaten'!B:B,$A3114,'VGT-Bewegungsdaten'!E:E),5)</f>
        <v>0</v>
      </c>
      <c r="N3114" s="298" t="s">
        <v>4918</v>
      </c>
      <c r="O3114" s="298" t="s">
        <v>4925</v>
      </c>
      <c r="P3114" s="261">
        <f>ROUND(SUMIF('AV-Bewegungsdaten'!B:B,A3114,'AV-Bewegungsdaten'!D:D),3)</f>
        <v>0</v>
      </c>
      <c r="Q3114" s="259">
        <f>ROUND(SUMIF('AV-Bewegungsdaten'!B:B,$A3114,'AV-Bewegungsdaten'!E:E),5)</f>
        <v>0</v>
      </c>
      <c r="S3114" s="444"/>
      <c r="T3114" s="444"/>
      <c r="U3114" s="261">
        <f>ROUND(SUMIF('DV-Bewegungsdaten'!B:B,A3114,'DV-Bewegungsdaten'!D:D),3)</f>
        <v>0</v>
      </c>
      <c r="V3114" s="259">
        <f>ROUND(SUMIF('DV-Bewegungsdaten'!B:B,A3114,'DV-Bewegungsdaten'!E:E),5)</f>
        <v>0</v>
      </c>
      <c r="X3114" s="444"/>
      <c r="Y3114" s="444"/>
      <c r="AK3114" s="305"/>
    </row>
    <row r="3115" spans="1:37" ht="15" customHeight="1" x14ac:dyDescent="0.25">
      <c r="A3115" s="103" t="s">
        <v>3004</v>
      </c>
      <c r="B3115" s="101" t="s">
        <v>2068</v>
      </c>
      <c r="C3115" s="101" t="s">
        <v>3996</v>
      </c>
      <c r="D3115" s="101" t="s">
        <v>1265</v>
      </c>
      <c r="E3115" s="101" t="s">
        <v>2443</v>
      </c>
      <c r="F3115" s="102">
        <v>20.46</v>
      </c>
      <c r="G3115" s="102">
        <v>20.66</v>
      </c>
      <c r="H3115" s="102">
        <v>16.37</v>
      </c>
      <c r="I3115" s="102"/>
      <c r="J3115" s="445"/>
      <c r="K3115" s="258">
        <f>ROUND(SUMIF('VGT-Bewegungsdaten'!B:B,A3115,'VGT-Bewegungsdaten'!D:D),3)</f>
        <v>0</v>
      </c>
      <c r="L3115" s="259">
        <f>ROUND(SUMIF('VGT-Bewegungsdaten'!B:B,$A3115,'VGT-Bewegungsdaten'!E:E),5)</f>
        <v>0</v>
      </c>
      <c r="N3115" s="298" t="s">
        <v>4918</v>
      </c>
      <c r="O3115" s="298" t="s">
        <v>4925</v>
      </c>
      <c r="P3115" s="261">
        <f>ROUND(SUMIF('AV-Bewegungsdaten'!B:B,A3115,'AV-Bewegungsdaten'!D:D),3)</f>
        <v>0</v>
      </c>
      <c r="Q3115" s="259">
        <f>ROUND(SUMIF('AV-Bewegungsdaten'!B:B,$A3115,'AV-Bewegungsdaten'!E:E),5)</f>
        <v>0</v>
      </c>
      <c r="S3115" s="444"/>
      <c r="T3115" s="444"/>
      <c r="U3115" s="261">
        <f>ROUND(SUMIF('DV-Bewegungsdaten'!B:B,A3115,'DV-Bewegungsdaten'!D:D),3)</f>
        <v>0</v>
      </c>
      <c r="V3115" s="259">
        <f>ROUND(SUMIF('DV-Bewegungsdaten'!B:B,A3115,'DV-Bewegungsdaten'!E:E),5)</f>
        <v>0</v>
      </c>
      <c r="X3115" s="444"/>
      <c r="Y3115" s="444"/>
      <c r="AK3115" s="305"/>
    </row>
    <row r="3116" spans="1:37" ht="15" customHeight="1" x14ac:dyDescent="0.25">
      <c r="A3116" s="103" t="s">
        <v>3005</v>
      </c>
      <c r="B3116" s="101" t="s">
        <v>2068</v>
      </c>
      <c r="C3116" s="101" t="s">
        <v>3996</v>
      </c>
      <c r="D3116" s="101" t="s">
        <v>1267</v>
      </c>
      <c r="E3116" s="101" t="s">
        <v>2446</v>
      </c>
      <c r="F3116" s="102">
        <v>23.43</v>
      </c>
      <c r="G3116" s="102">
        <v>23.63</v>
      </c>
      <c r="H3116" s="102">
        <v>18.739999999999998</v>
      </c>
      <c r="I3116" s="102"/>
      <c r="J3116" s="445"/>
      <c r="K3116" s="258">
        <f>ROUND(SUMIF('VGT-Bewegungsdaten'!B:B,A3116,'VGT-Bewegungsdaten'!D:D),3)</f>
        <v>0</v>
      </c>
      <c r="L3116" s="259">
        <f>ROUND(SUMIF('VGT-Bewegungsdaten'!B:B,$A3116,'VGT-Bewegungsdaten'!E:E),5)</f>
        <v>0</v>
      </c>
      <c r="N3116" s="298" t="s">
        <v>4918</v>
      </c>
      <c r="O3116" s="298" t="s">
        <v>4925</v>
      </c>
      <c r="P3116" s="261">
        <f>ROUND(SUMIF('AV-Bewegungsdaten'!B:B,A3116,'AV-Bewegungsdaten'!D:D),3)</f>
        <v>0</v>
      </c>
      <c r="Q3116" s="259">
        <f>ROUND(SUMIF('AV-Bewegungsdaten'!B:B,$A3116,'AV-Bewegungsdaten'!E:E),5)</f>
        <v>0</v>
      </c>
      <c r="S3116" s="444"/>
      <c r="T3116" s="444"/>
      <c r="U3116" s="261">
        <f>ROUND(SUMIF('DV-Bewegungsdaten'!B:B,A3116,'DV-Bewegungsdaten'!D:D),3)</f>
        <v>0</v>
      </c>
      <c r="V3116" s="259">
        <f>ROUND(SUMIF('DV-Bewegungsdaten'!B:B,A3116,'DV-Bewegungsdaten'!E:E),5)</f>
        <v>0</v>
      </c>
      <c r="X3116" s="444"/>
      <c r="Y3116" s="444"/>
      <c r="AK3116" s="305"/>
    </row>
    <row r="3117" spans="1:37" ht="15" customHeight="1" x14ac:dyDescent="0.25">
      <c r="A3117" s="103" t="s">
        <v>3006</v>
      </c>
      <c r="B3117" s="101" t="s">
        <v>2068</v>
      </c>
      <c r="C3117" s="101" t="s">
        <v>3996</v>
      </c>
      <c r="D3117" s="101" t="s">
        <v>1269</v>
      </c>
      <c r="E3117" s="101" t="s">
        <v>2443</v>
      </c>
      <c r="F3117" s="102">
        <v>21.45</v>
      </c>
      <c r="G3117" s="102">
        <v>21.65</v>
      </c>
      <c r="H3117" s="102">
        <v>17.16</v>
      </c>
      <c r="I3117" s="102"/>
      <c r="J3117" s="445"/>
      <c r="K3117" s="258">
        <f>ROUND(SUMIF('VGT-Bewegungsdaten'!B:B,A3117,'VGT-Bewegungsdaten'!D:D),3)</f>
        <v>0</v>
      </c>
      <c r="L3117" s="259">
        <f>ROUND(SUMIF('VGT-Bewegungsdaten'!B:B,$A3117,'VGT-Bewegungsdaten'!E:E),5)</f>
        <v>0</v>
      </c>
      <c r="N3117" s="298" t="s">
        <v>4918</v>
      </c>
      <c r="O3117" s="298" t="s">
        <v>4925</v>
      </c>
      <c r="P3117" s="261">
        <f>ROUND(SUMIF('AV-Bewegungsdaten'!B:B,A3117,'AV-Bewegungsdaten'!D:D),3)</f>
        <v>0</v>
      </c>
      <c r="Q3117" s="259">
        <f>ROUND(SUMIF('AV-Bewegungsdaten'!B:B,$A3117,'AV-Bewegungsdaten'!E:E),5)</f>
        <v>0</v>
      </c>
      <c r="S3117" s="444"/>
      <c r="T3117" s="444"/>
      <c r="U3117" s="261">
        <f>ROUND(SUMIF('DV-Bewegungsdaten'!B:B,A3117,'DV-Bewegungsdaten'!D:D),3)</f>
        <v>0</v>
      </c>
      <c r="V3117" s="259">
        <f>ROUND(SUMIF('DV-Bewegungsdaten'!B:B,A3117,'DV-Bewegungsdaten'!E:E),5)</f>
        <v>0</v>
      </c>
      <c r="X3117" s="444"/>
      <c r="Y3117" s="444"/>
      <c r="AK3117" s="305"/>
    </row>
    <row r="3118" spans="1:37" ht="15" customHeight="1" x14ac:dyDescent="0.25">
      <c r="A3118" s="103" t="s">
        <v>3007</v>
      </c>
      <c r="B3118" s="101" t="s">
        <v>2068</v>
      </c>
      <c r="C3118" s="101" t="s">
        <v>3996</v>
      </c>
      <c r="D3118" s="101" t="s">
        <v>1271</v>
      </c>
      <c r="E3118" s="101" t="s">
        <v>2446</v>
      </c>
      <c r="F3118" s="102">
        <v>24.42</v>
      </c>
      <c r="G3118" s="102">
        <v>24.62</v>
      </c>
      <c r="H3118" s="102">
        <v>19.54</v>
      </c>
      <c r="I3118" s="102"/>
      <c r="J3118" s="445"/>
      <c r="K3118" s="258">
        <f>ROUND(SUMIF('VGT-Bewegungsdaten'!B:B,A3118,'VGT-Bewegungsdaten'!D:D),3)</f>
        <v>0</v>
      </c>
      <c r="L3118" s="259">
        <f>ROUND(SUMIF('VGT-Bewegungsdaten'!B:B,$A3118,'VGT-Bewegungsdaten'!E:E),5)</f>
        <v>0</v>
      </c>
      <c r="N3118" s="298" t="s">
        <v>4918</v>
      </c>
      <c r="O3118" s="298" t="s">
        <v>4925</v>
      </c>
      <c r="P3118" s="261">
        <f>ROUND(SUMIF('AV-Bewegungsdaten'!B:B,A3118,'AV-Bewegungsdaten'!D:D),3)</f>
        <v>0</v>
      </c>
      <c r="Q3118" s="259">
        <f>ROUND(SUMIF('AV-Bewegungsdaten'!B:B,$A3118,'AV-Bewegungsdaten'!E:E),5)</f>
        <v>0</v>
      </c>
      <c r="S3118" s="444"/>
      <c r="T3118" s="444"/>
      <c r="U3118" s="261">
        <f>ROUND(SUMIF('DV-Bewegungsdaten'!B:B,A3118,'DV-Bewegungsdaten'!D:D),3)</f>
        <v>0</v>
      </c>
      <c r="V3118" s="259">
        <f>ROUND(SUMIF('DV-Bewegungsdaten'!B:B,A3118,'DV-Bewegungsdaten'!E:E),5)</f>
        <v>0</v>
      </c>
      <c r="X3118" s="444"/>
      <c r="Y3118" s="444"/>
      <c r="AK3118" s="305"/>
    </row>
    <row r="3119" spans="1:37" ht="15" customHeight="1" x14ac:dyDescent="0.25">
      <c r="A3119" s="103" t="s">
        <v>3008</v>
      </c>
      <c r="B3119" s="101" t="s">
        <v>2068</v>
      </c>
      <c r="C3119" s="101" t="s">
        <v>3996</v>
      </c>
      <c r="D3119" s="101" t="s">
        <v>1273</v>
      </c>
      <c r="E3119" s="101" t="s">
        <v>2443</v>
      </c>
      <c r="F3119" s="102">
        <v>22.44</v>
      </c>
      <c r="G3119" s="102">
        <v>22.64</v>
      </c>
      <c r="H3119" s="102">
        <v>17.95</v>
      </c>
      <c r="I3119" s="102"/>
      <c r="J3119" s="445"/>
      <c r="K3119" s="258">
        <f>ROUND(SUMIF('VGT-Bewegungsdaten'!B:B,A3119,'VGT-Bewegungsdaten'!D:D),3)</f>
        <v>0</v>
      </c>
      <c r="L3119" s="259">
        <f>ROUND(SUMIF('VGT-Bewegungsdaten'!B:B,$A3119,'VGT-Bewegungsdaten'!E:E),5)</f>
        <v>0</v>
      </c>
      <c r="N3119" s="298" t="s">
        <v>4918</v>
      </c>
      <c r="O3119" s="298" t="s">
        <v>4925</v>
      </c>
      <c r="P3119" s="261">
        <f>ROUND(SUMIF('AV-Bewegungsdaten'!B:B,A3119,'AV-Bewegungsdaten'!D:D),3)</f>
        <v>0</v>
      </c>
      <c r="Q3119" s="259">
        <f>ROUND(SUMIF('AV-Bewegungsdaten'!B:B,$A3119,'AV-Bewegungsdaten'!E:E),5)</f>
        <v>0</v>
      </c>
      <c r="S3119" s="444"/>
      <c r="T3119" s="444"/>
      <c r="U3119" s="261">
        <f>ROUND(SUMIF('DV-Bewegungsdaten'!B:B,A3119,'DV-Bewegungsdaten'!D:D),3)</f>
        <v>0</v>
      </c>
      <c r="V3119" s="259">
        <f>ROUND(SUMIF('DV-Bewegungsdaten'!B:B,A3119,'DV-Bewegungsdaten'!E:E),5)</f>
        <v>0</v>
      </c>
      <c r="X3119" s="444"/>
      <c r="Y3119" s="444"/>
      <c r="AK3119" s="305"/>
    </row>
    <row r="3120" spans="1:37" ht="15" customHeight="1" x14ac:dyDescent="0.25">
      <c r="A3120" s="103" t="s">
        <v>3009</v>
      </c>
      <c r="B3120" s="101" t="s">
        <v>2068</v>
      </c>
      <c r="C3120" s="101" t="s">
        <v>3996</v>
      </c>
      <c r="D3120" s="101" t="s">
        <v>795</v>
      </c>
      <c r="E3120" s="101" t="s">
        <v>2446</v>
      </c>
      <c r="F3120" s="102">
        <v>25.41</v>
      </c>
      <c r="G3120" s="102">
        <v>25.61</v>
      </c>
      <c r="H3120" s="102">
        <v>20.329999999999998</v>
      </c>
      <c r="I3120" s="102"/>
      <c r="J3120" s="445"/>
      <c r="K3120" s="258">
        <f>ROUND(SUMIF('VGT-Bewegungsdaten'!B:B,A3120,'VGT-Bewegungsdaten'!D:D),3)</f>
        <v>0</v>
      </c>
      <c r="L3120" s="259">
        <f>ROUND(SUMIF('VGT-Bewegungsdaten'!B:B,$A3120,'VGT-Bewegungsdaten'!E:E),5)</f>
        <v>0</v>
      </c>
      <c r="N3120" s="298" t="s">
        <v>4918</v>
      </c>
      <c r="O3120" s="298" t="s">
        <v>4925</v>
      </c>
      <c r="P3120" s="261">
        <f>ROUND(SUMIF('AV-Bewegungsdaten'!B:B,A3120,'AV-Bewegungsdaten'!D:D),3)</f>
        <v>0</v>
      </c>
      <c r="Q3120" s="259">
        <f>ROUND(SUMIF('AV-Bewegungsdaten'!B:B,$A3120,'AV-Bewegungsdaten'!E:E),5)</f>
        <v>0</v>
      </c>
      <c r="S3120" s="444"/>
      <c r="T3120" s="444"/>
      <c r="U3120" s="261">
        <f>ROUND(SUMIF('DV-Bewegungsdaten'!B:B,A3120,'DV-Bewegungsdaten'!D:D),3)</f>
        <v>0</v>
      </c>
      <c r="V3120" s="259">
        <f>ROUND(SUMIF('DV-Bewegungsdaten'!B:B,A3120,'DV-Bewegungsdaten'!E:E),5)</f>
        <v>0</v>
      </c>
      <c r="X3120" s="444"/>
      <c r="Y3120" s="444"/>
      <c r="AK3120" s="305"/>
    </row>
    <row r="3121" spans="1:37" ht="15" customHeight="1" x14ac:dyDescent="0.25">
      <c r="A3121" s="103" t="s">
        <v>3010</v>
      </c>
      <c r="B3121" s="101" t="s">
        <v>2068</v>
      </c>
      <c r="C3121" s="101" t="s">
        <v>3996</v>
      </c>
      <c r="D3121" s="101" t="s">
        <v>797</v>
      </c>
      <c r="E3121" s="101" t="s">
        <v>2443</v>
      </c>
      <c r="F3121" s="102">
        <v>23.43</v>
      </c>
      <c r="G3121" s="102">
        <v>23.63</v>
      </c>
      <c r="H3121" s="102">
        <v>18.739999999999998</v>
      </c>
      <c r="I3121" s="102"/>
      <c r="J3121" s="445"/>
      <c r="K3121" s="258">
        <f>ROUND(SUMIF('VGT-Bewegungsdaten'!B:B,A3121,'VGT-Bewegungsdaten'!D:D),3)</f>
        <v>0</v>
      </c>
      <c r="L3121" s="259">
        <f>ROUND(SUMIF('VGT-Bewegungsdaten'!B:B,$A3121,'VGT-Bewegungsdaten'!E:E),5)</f>
        <v>0</v>
      </c>
      <c r="N3121" s="298" t="s">
        <v>4918</v>
      </c>
      <c r="O3121" s="298" t="s">
        <v>4925</v>
      </c>
      <c r="P3121" s="261">
        <f>ROUND(SUMIF('AV-Bewegungsdaten'!B:B,A3121,'AV-Bewegungsdaten'!D:D),3)</f>
        <v>0</v>
      </c>
      <c r="Q3121" s="259">
        <f>ROUND(SUMIF('AV-Bewegungsdaten'!B:B,$A3121,'AV-Bewegungsdaten'!E:E),5)</f>
        <v>0</v>
      </c>
      <c r="S3121" s="444"/>
      <c r="T3121" s="444"/>
      <c r="U3121" s="261">
        <f>ROUND(SUMIF('DV-Bewegungsdaten'!B:B,A3121,'DV-Bewegungsdaten'!D:D),3)</f>
        <v>0</v>
      </c>
      <c r="V3121" s="259">
        <f>ROUND(SUMIF('DV-Bewegungsdaten'!B:B,A3121,'DV-Bewegungsdaten'!E:E),5)</f>
        <v>0</v>
      </c>
      <c r="X3121" s="444"/>
      <c r="Y3121" s="444"/>
      <c r="AK3121" s="305"/>
    </row>
    <row r="3122" spans="1:37" ht="15" customHeight="1" x14ac:dyDescent="0.25">
      <c r="A3122" s="103" t="s">
        <v>3011</v>
      </c>
      <c r="B3122" s="101" t="s">
        <v>2068</v>
      </c>
      <c r="C3122" s="101" t="s">
        <v>3996</v>
      </c>
      <c r="D3122" s="101" t="s">
        <v>799</v>
      </c>
      <c r="E3122" s="101" t="s">
        <v>2446</v>
      </c>
      <c r="F3122" s="102">
        <v>26.4</v>
      </c>
      <c r="G3122" s="102">
        <v>26.599999999999998</v>
      </c>
      <c r="H3122" s="102">
        <v>21.12</v>
      </c>
      <c r="I3122" s="102"/>
      <c r="J3122" s="445"/>
      <c r="K3122" s="258">
        <f>ROUND(SUMIF('VGT-Bewegungsdaten'!B:B,A3122,'VGT-Bewegungsdaten'!D:D),3)</f>
        <v>0</v>
      </c>
      <c r="L3122" s="259">
        <f>ROUND(SUMIF('VGT-Bewegungsdaten'!B:B,$A3122,'VGT-Bewegungsdaten'!E:E),5)</f>
        <v>0</v>
      </c>
      <c r="N3122" s="298" t="s">
        <v>4918</v>
      </c>
      <c r="O3122" s="298" t="s">
        <v>4925</v>
      </c>
      <c r="P3122" s="261">
        <f>ROUND(SUMIF('AV-Bewegungsdaten'!B:B,A3122,'AV-Bewegungsdaten'!D:D),3)</f>
        <v>0</v>
      </c>
      <c r="Q3122" s="259">
        <f>ROUND(SUMIF('AV-Bewegungsdaten'!B:B,$A3122,'AV-Bewegungsdaten'!E:E),5)</f>
        <v>0</v>
      </c>
      <c r="S3122" s="444"/>
      <c r="T3122" s="444"/>
      <c r="U3122" s="261">
        <f>ROUND(SUMIF('DV-Bewegungsdaten'!B:B,A3122,'DV-Bewegungsdaten'!D:D),3)</f>
        <v>0</v>
      </c>
      <c r="V3122" s="259">
        <f>ROUND(SUMIF('DV-Bewegungsdaten'!B:B,A3122,'DV-Bewegungsdaten'!E:E),5)</f>
        <v>0</v>
      </c>
      <c r="X3122" s="444"/>
      <c r="Y3122" s="444"/>
      <c r="AK3122" s="305"/>
    </row>
    <row r="3123" spans="1:37" ht="15" customHeight="1" x14ac:dyDescent="0.25">
      <c r="A3123" s="103" t="s">
        <v>3012</v>
      </c>
      <c r="B3123" s="101" t="s">
        <v>2068</v>
      </c>
      <c r="C3123" s="101" t="s">
        <v>3996</v>
      </c>
      <c r="D3123" s="101" t="s">
        <v>801</v>
      </c>
      <c r="E3123" s="101" t="s">
        <v>2443</v>
      </c>
      <c r="F3123" s="102">
        <v>24.42</v>
      </c>
      <c r="G3123" s="102">
        <v>24.62</v>
      </c>
      <c r="H3123" s="102">
        <v>19.54</v>
      </c>
      <c r="I3123" s="102"/>
      <c r="J3123" s="445"/>
      <c r="K3123" s="258">
        <f>ROUND(SUMIF('VGT-Bewegungsdaten'!B:B,A3123,'VGT-Bewegungsdaten'!D:D),3)</f>
        <v>0</v>
      </c>
      <c r="L3123" s="259">
        <f>ROUND(SUMIF('VGT-Bewegungsdaten'!B:B,$A3123,'VGT-Bewegungsdaten'!E:E),5)</f>
        <v>0</v>
      </c>
      <c r="N3123" s="298" t="s">
        <v>4918</v>
      </c>
      <c r="O3123" s="298" t="s">
        <v>4925</v>
      </c>
      <c r="P3123" s="261">
        <f>ROUND(SUMIF('AV-Bewegungsdaten'!B:B,A3123,'AV-Bewegungsdaten'!D:D),3)</f>
        <v>0</v>
      </c>
      <c r="Q3123" s="259">
        <f>ROUND(SUMIF('AV-Bewegungsdaten'!B:B,$A3123,'AV-Bewegungsdaten'!E:E),5)</f>
        <v>0</v>
      </c>
      <c r="S3123" s="444"/>
      <c r="T3123" s="444"/>
      <c r="U3123" s="261">
        <f>ROUND(SUMIF('DV-Bewegungsdaten'!B:B,A3123,'DV-Bewegungsdaten'!D:D),3)</f>
        <v>0</v>
      </c>
      <c r="V3123" s="259">
        <f>ROUND(SUMIF('DV-Bewegungsdaten'!B:B,A3123,'DV-Bewegungsdaten'!E:E),5)</f>
        <v>0</v>
      </c>
      <c r="X3123" s="444"/>
      <c r="Y3123" s="444"/>
      <c r="AK3123" s="305"/>
    </row>
    <row r="3124" spans="1:37" ht="15" customHeight="1" x14ac:dyDescent="0.25">
      <c r="A3124" s="103" t="s">
        <v>3013</v>
      </c>
      <c r="B3124" s="101" t="s">
        <v>2068</v>
      </c>
      <c r="C3124" s="101" t="s">
        <v>3996</v>
      </c>
      <c r="D3124" s="101" t="s">
        <v>803</v>
      </c>
      <c r="E3124" s="101" t="s">
        <v>2446</v>
      </c>
      <c r="F3124" s="102">
        <v>27.39</v>
      </c>
      <c r="G3124" s="102">
        <v>27.59</v>
      </c>
      <c r="H3124" s="102">
        <v>21.91</v>
      </c>
      <c r="I3124" s="102"/>
      <c r="J3124" s="445"/>
      <c r="K3124" s="258">
        <f>ROUND(SUMIF('VGT-Bewegungsdaten'!B:B,A3124,'VGT-Bewegungsdaten'!D:D),3)</f>
        <v>0</v>
      </c>
      <c r="L3124" s="259">
        <f>ROUND(SUMIF('VGT-Bewegungsdaten'!B:B,$A3124,'VGT-Bewegungsdaten'!E:E),5)</f>
        <v>0</v>
      </c>
      <c r="N3124" s="298" t="s">
        <v>4918</v>
      </c>
      <c r="O3124" s="298" t="s">
        <v>4925</v>
      </c>
      <c r="P3124" s="261">
        <f>ROUND(SUMIF('AV-Bewegungsdaten'!B:B,A3124,'AV-Bewegungsdaten'!D:D),3)</f>
        <v>0</v>
      </c>
      <c r="Q3124" s="259">
        <f>ROUND(SUMIF('AV-Bewegungsdaten'!B:B,$A3124,'AV-Bewegungsdaten'!E:E),5)</f>
        <v>0</v>
      </c>
      <c r="S3124" s="444"/>
      <c r="T3124" s="444"/>
      <c r="U3124" s="261">
        <f>ROUND(SUMIF('DV-Bewegungsdaten'!B:B,A3124,'DV-Bewegungsdaten'!D:D),3)</f>
        <v>0</v>
      </c>
      <c r="V3124" s="259">
        <f>ROUND(SUMIF('DV-Bewegungsdaten'!B:B,A3124,'DV-Bewegungsdaten'!E:E),5)</f>
        <v>0</v>
      </c>
      <c r="X3124" s="444"/>
      <c r="Y3124" s="444"/>
      <c r="AK3124" s="305"/>
    </row>
    <row r="3125" spans="1:37" ht="15" customHeight="1" x14ac:dyDescent="0.25">
      <c r="A3125" s="103" t="s">
        <v>3014</v>
      </c>
      <c r="B3125" s="101" t="s">
        <v>2068</v>
      </c>
      <c r="C3125" s="101" t="s">
        <v>3996</v>
      </c>
      <c r="D3125" s="101" t="s">
        <v>805</v>
      </c>
      <c r="E3125" s="101" t="s">
        <v>2443</v>
      </c>
      <c r="F3125" s="102">
        <v>25.41</v>
      </c>
      <c r="G3125" s="102">
        <v>25.61</v>
      </c>
      <c r="H3125" s="102">
        <v>20.329999999999998</v>
      </c>
      <c r="I3125" s="102"/>
      <c r="J3125" s="445"/>
      <c r="K3125" s="258">
        <f>ROUND(SUMIF('VGT-Bewegungsdaten'!B:B,A3125,'VGT-Bewegungsdaten'!D:D),3)</f>
        <v>0</v>
      </c>
      <c r="L3125" s="259">
        <f>ROUND(SUMIF('VGT-Bewegungsdaten'!B:B,$A3125,'VGT-Bewegungsdaten'!E:E),5)</f>
        <v>0</v>
      </c>
      <c r="N3125" s="298" t="s">
        <v>4918</v>
      </c>
      <c r="O3125" s="298" t="s">
        <v>4925</v>
      </c>
      <c r="P3125" s="261">
        <f>ROUND(SUMIF('AV-Bewegungsdaten'!B:B,A3125,'AV-Bewegungsdaten'!D:D),3)</f>
        <v>0</v>
      </c>
      <c r="Q3125" s="259">
        <f>ROUND(SUMIF('AV-Bewegungsdaten'!B:B,$A3125,'AV-Bewegungsdaten'!E:E),5)</f>
        <v>0</v>
      </c>
      <c r="S3125" s="444"/>
      <c r="T3125" s="444"/>
      <c r="U3125" s="261">
        <f>ROUND(SUMIF('DV-Bewegungsdaten'!B:B,A3125,'DV-Bewegungsdaten'!D:D),3)</f>
        <v>0</v>
      </c>
      <c r="V3125" s="259">
        <f>ROUND(SUMIF('DV-Bewegungsdaten'!B:B,A3125,'DV-Bewegungsdaten'!E:E),5)</f>
        <v>0</v>
      </c>
      <c r="X3125" s="444"/>
      <c r="Y3125" s="444"/>
      <c r="AK3125" s="305"/>
    </row>
    <row r="3126" spans="1:37" ht="15" customHeight="1" x14ac:dyDescent="0.25">
      <c r="A3126" s="103" t="s">
        <v>3015</v>
      </c>
      <c r="B3126" s="101" t="s">
        <v>2068</v>
      </c>
      <c r="C3126" s="101" t="s">
        <v>3996</v>
      </c>
      <c r="D3126" s="101" t="s">
        <v>807</v>
      </c>
      <c r="E3126" s="101" t="s">
        <v>2446</v>
      </c>
      <c r="F3126" s="102">
        <v>28.38</v>
      </c>
      <c r="G3126" s="102">
        <v>28.58</v>
      </c>
      <c r="H3126" s="102">
        <v>22.7</v>
      </c>
      <c r="I3126" s="102"/>
      <c r="J3126" s="445"/>
      <c r="K3126" s="258">
        <f>ROUND(SUMIF('VGT-Bewegungsdaten'!B:B,A3126,'VGT-Bewegungsdaten'!D:D),3)</f>
        <v>0</v>
      </c>
      <c r="L3126" s="259">
        <f>ROUND(SUMIF('VGT-Bewegungsdaten'!B:B,$A3126,'VGT-Bewegungsdaten'!E:E),5)</f>
        <v>0</v>
      </c>
      <c r="N3126" s="298" t="s">
        <v>4918</v>
      </c>
      <c r="O3126" s="298" t="s">
        <v>4925</v>
      </c>
      <c r="P3126" s="261">
        <f>ROUND(SUMIF('AV-Bewegungsdaten'!B:B,A3126,'AV-Bewegungsdaten'!D:D),3)</f>
        <v>0</v>
      </c>
      <c r="Q3126" s="259">
        <f>ROUND(SUMIF('AV-Bewegungsdaten'!B:B,$A3126,'AV-Bewegungsdaten'!E:E),5)</f>
        <v>0</v>
      </c>
      <c r="S3126" s="444"/>
      <c r="T3126" s="444"/>
      <c r="U3126" s="261">
        <f>ROUND(SUMIF('DV-Bewegungsdaten'!B:B,A3126,'DV-Bewegungsdaten'!D:D),3)</f>
        <v>0</v>
      </c>
      <c r="V3126" s="259">
        <f>ROUND(SUMIF('DV-Bewegungsdaten'!B:B,A3126,'DV-Bewegungsdaten'!E:E),5)</f>
        <v>0</v>
      </c>
      <c r="X3126" s="444"/>
      <c r="Y3126" s="444"/>
      <c r="AK3126" s="305"/>
    </row>
    <row r="3127" spans="1:37" ht="15" customHeight="1" x14ac:dyDescent="0.25">
      <c r="A3127" s="103" t="s">
        <v>3016</v>
      </c>
      <c r="B3127" s="101" t="s">
        <v>2068</v>
      </c>
      <c r="C3127" s="101" t="s">
        <v>3996</v>
      </c>
      <c r="D3127" s="101" t="s">
        <v>809</v>
      </c>
      <c r="E3127" s="101" t="s">
        <v>2443</v>
      </c>
      <c r="F3127" s="102">
        <v>26.4</v>
      </c>
      <c r="G3127" s="102">
        <v>26.599999999999998</v>
      </c>
      <c r="H3127" s="102">
        <v>21.12</v>
      </c>
      <c r="I3127" s="102"/>
      <c r="J3127" s="445"/>
      <c r="K3127" s="258">
        <f>ROUND(SUMIF('VGT-Bewegungsdaten'!B:B,A3127,'VGT-Bewegungsdaten'!D:D),3)</f>
        <v>0</v>
      </c>
      <c r="L3127" s="259">
        <f>ROUND(SUMIF('VGT-Bewegungsdaten'!B:B,$A3127,'VGT-Bewegungsdaten'!E:E),5)</f>
        <v>0</v>
      </c>
      <c r="N3127" s="298" t="s">
        <v>4918</v>
      </c>
      <c r="O3127" s="298" t="s">
        <v>4925</v>
      </c>
      <c r="P3127" s="261">
        <f>ROUND(SUMIF('AV-Bewegungsdaten'!B:B,A3127,'AV-Bewegungsdaten'!D:D),3)</f>
        <v>0</v>
      </c>
      <c r="Q3127" s="259">
        <f>ROUND(SUMIF('AV-Bewegungsdaten'!B:B,$A3127,'AV-Bewegungsdaten'!E:E),5)</f>
        <v>0</v>
      </c>
      <c r="S3127" s="444"/>
      <c r="T3127" s="444"/>
      <c r="U3127" s="261">
        <f>ROUND(SUMIF('DV-Bewegungsdaten'!B:B,A3127,'DV-Bewegungsdaten'!D:D),3)</f>
        <v>0</v>
      </c>
      <c r="V3127" s="259">
        <f>ROUND(SUMIF('DV-Bewegungsdaten'!B:B,A3127,'DV-Bewegungsdaten'!E:E),5)</f>
        <v>0</v>
      </c>
      <c r="X3127" s="444"/>
      <c r="Y3127" s="444"/>
      <c r="AK3127" s="305"/>
    </row>
    <row r="3128" spans="1:37" ht="15" customHeight="1" x14ac:dyDescent="0.25">
      <c r="A3128" s="103" t="s">
        <v>3017</v>
      </c>
      <c r="B3128" s="101" t="s">
        <v>2068</v>
      </c>
      <c r="C3128" s="101" t="s">
        <v>3996</v>
      </c>
      <c r="D3128" s="101" t="s">
        <v>811</v>
      </c>
      <c r="E3128" s="101" t="s">
        <v>2446</v>
      </c>
      <c r="F3128" s="102">
        <v>29.37</v>
      </c>
      <c r="G3128" s="102">
        <v>29.57</v>
      </c>
      <c r="H3128" s="102">
        <v>23.5</v>
      </c>
      <c r="I3128" s="102"/>
      <c r="J3128" s="445"/>
      <c r="K3128" s="258">
        <f>ROUND(SUMIF('VGT-Bewegungsdaten'!B:B,A3128,'VGT-Bewegungsdaten'!D:D),3)</f>
        <v>0</v>
      </c>
      <c r="L3128" s="259">
        <f>ROUND(SUMIF('VGT-Bewegungsdaten'!B:B,$A3128,'VGT-Bewegungsdaten'!E:E),5)</f>
        <v>0</v>
      </c>
      <c r="N3128" s="298" t="s">
        <v>4918</v>
      </c>
      <c r="O3128" s="298" t="s">
        <v>4925</v>
      </c>
      <c r="P3128" s="261">
        <f>ROUND(SUMIF('AV-Bewegungsdaten'!B:B,A3128,'AV-Bewegungsdaten'!D:D),3)</f>
        <v>0</v>
      </c>
      <c r="Q3128" s="259">
        <f>ROUND(SUMIF('AV-Bewegungsdaten'!B:B,$A3128,'AV-Bewegungsdaten'!E:E),5)</f>
        <v>0</v>
      </c>
      <c r="S3128" s="444"/>
      <c r="T3128" s="444"/>
      <c r="U3128" s="261">
        <f>ROUND(SUMIF('DV-Bewegungsdaten'!B:B,A3128,'DV-Bewegungsdaten'!D:D),3)</f>
        <v>0</v>
      </c>
      <c r="V3128" s="259">
        <f>ROUND(SUMIF('DV-Bewegungsdaten'!B:B,A3128,'DV-Bewegungsdaten'!E:E),5)</f>
        <v>0</v>
      </c>
      <c r="X3128" s="444"/>
      <c r="Y3128" s="444"/>
      <c r="AK3128" s="305"/>
    </row>
    <row r="3129" spans="1:37" ht="15" customHeight="1" x14ac:dyDescent="0.25">
      <c r="A3129" s="103" t="s">
        <v>3018</v>
      </c>
      <c r="B3129" s="101" t="s">
        <v>2068</v>
      </c>
      <c r="C3129" s="101" t="s">
        <v>3996</v>
      </c>
      <c r="D3129" s="101" t="s">
        <v>813</v>
      </c>
      <c r="E3129" s="101" t="s">
        <v>2443</v>
      </c>
      <c r="F3129" s="102">
        <v>27.39</v>
      </c>
      <c r="G3129" s="102">
        <v>27.59</v>
      </c>
      <c r="H3129" s="102">
        <v>21.91</v>
      </c>
      <c r="I3129" s="102"/>
      <c r="J3129" s="445"/>
      <c r="K3129" s="258">
        <f>ROUND(SUMIF('VGT-Bewegungsdaten'!B:B,A3129,'VGT-Bewegungsdaten'!D:D),3)</f>
        <v>0</v>
      </c>
      <c r="L3129" s="259">
        <f>ROUND(SUMIF('VGT-Bewegungsdaten'!B:B,$A3129,'VGT-Bewegungsdaten'!E:E),5)</f>
        <v>0</v>
      </c>
      <c r="N3129" s="298" t="s">
        <v>4918</v>
      </c>
      <c r="O3129" s="298" t="s">
        <v>4925</v>
      </c>
      <c r="P3129" s="261">
        <f>ROUND(SUMIF('AV-Bewegungsdaten'!B:B,A3129,'AV-Bewegungsdaten'!D:D),3)</f>
        <v>0</v>
      </c>
      <c r="Q3129" s="259">
        <f>ROUND(SUMIF('AV-Bewegungsdaten'!B:B,$A3129,'AV-Bewegungsdaten'!E:E),5)</f>
        <v>0</v>
      </c>
      <c r="S3129" s="444"/>
      <c r="T3129" s="444"/>
      <c r="U3129" s="261">
        <f>ROUND(SUMIF('DV-Bewegungsdaten'!B:B,A3129,'DV-Bewegungsdaten'!D:D),3)</f>
        <v>0</v>
      </c>
      <c r="V3129" s="259">
        <f>ROUND(SUMIF('DV-Bewegungsdaten'!B:B,A3129,'DV-Bewegungsdaten'!E:E),5)</f>
        <v>0</v>
      </c>
      <c r="X3129" s="444"/>
      <c r="Y3129" s="444"/>
      <c r="AK3129" s="305"/>
    </row>
    <row r="3130" spans="1:37" ht="15" customHeight="1" x14ac:dyDescent="0.25">
      <c r="A3130" s="103" t="s">
        <v>3019</v>
      </c>
      <c r="B3130" s="101" t="s">
        <v>2068</v>
      </c>
      <c r="C3130" s="101" t="s">
        <v>3996</v>
      </c>
      <c r="D3130" s="101" t="s">
        <v>815</v>
      </c>
      <c r="E3130" s="101" t="s">
        <v>2446</v>
      </c>
      <c r="F3130" s="102">
        <v>30.36</v>
      </c>
      <c r="G3130" s="102">
        <v>30.56</v>
      </c>
      <c r="H3130" s="102">
        <v>24.29</v>
      </c>
      <c r="I3130" s="102"/>
      <c r="J3130" s="445"/>
      <c r="K3130" s="258">
        <f>ROUND(SUMIF('VGT-Bewegungsdaten'!B:B,A3130,'VGT-Bewegungsdaten'!D:D),3)</f>
        <v>0</v>
      </c>
      <c r="L3130" s="259">
        <f>ROUND(SUMIF('VGT-Bewegungsdaten'!B:B,$A3130,'VGT-Bewegungsdaten'!E:E),5)</f>
        <v>0</v>
      </c>
      <c r="N3130" s="298" t="s">
        <v>4918</v>
      </c>
      <c r="O3130" s="298" t="s">
        <v>4925</v>
      </c>
      <c r="P3130" s="261">
        <f>ROUND(SUMIF('AV-Bewegungsdaten'!B:B,A3130,'AV-Bewegungsdaten'!D:D),3)</f>
        <v>0</v>
      </c>
      <c r="Q3130" s="259">
        <f>ROUND(SUMIF('AV-Bewegungsdaten'!B:B,$A3130,'AV-Bewegungsdaten'!E:E),5)</f>
        <v>0</v>
      </c>
      <c r="S3130" s="444"/>
      <c r="T3130" s="444"/>
      <c r="U3130" s="261">
        <f>ROUND(SUMIF('DV-Bewegungsdaten'!B:B,A3130,'DV-Bewegungsdaten'!D:D),3)</f>
        <v>0</v>
      </c>
      <c r="V3130" s="259">
        <f>ROUND(SUMIF('DV-Bewegungsdaten'!B:B,A3130,'DV-Bewegungsdaten'!E:E),5)</f>
        <v>0</v>
      </c>
      <c r="X3130" s="444"/>
      <c r="Y3130" s="444"/>
      <c r="AK3130" s="305"/>
    </row>
    <row r="3131" spans="1:37" ht="15" customHeight="1" x14ac:dyDescent="0.25">
      <c r="A3131" s="103" t="s">
        <v>3020</v>
      </c>
      <c r="B3131" s="101" t="s">
        <v>2068</v>
      </c>
      <c r="C3131" s="101" t="s">
        <v>3996</v>
      </c>
      <c r="D3131" s="101" t="s">
        <v>817</v>
      </c>
      <c r="E3131" s="101" t="s">
        <v>2443</v>
      </c>
      <c r="F3131" s="102">
        <v>12.54</v>
      </c>
      <c r="G3131" s="102">
        <v>12.739999999999998</v>
      </c>
      <c r="H3131" s="102">
        <v>10.029999999999999</v>
      </c>
      <c r="I3131" s="102"/>
      <c r="J3131" s="445"/>
      <c r="K3131" s="258">
        <f>ROUND(SUMIF('VGT-Bewegungsdaten'!B:B,A3131,'VGT-Bewegungsdaten'!D:D),3)</f>
        <v>0</v>
      </c>
      <c r="L3131" s="259">
        <f>ROUND(SUMIF('VGT-Bewegungsdaten'!B:B,$A3131,'VGT-Bewegungsdaten'!E:E),5)</f>
        <v>0</v>
      </c>
      <c r="N3131" s="298" t="s">
        <v>4918</v>
      </c>
      <c r="O3131" s="298" t="s">
        <v>4925</v>
      </c>
      <c r="P3131" s="261">
        <f>ROUND(SUMIF('AV-Bewegungsdaten'!B:B,A3131,'AV-Bewegungsdaten'!D:D),3)</f>
        <v>0</v>
      </c>
      <c r="Q3131" s="259">
        <f>ROUND(SUMIF('AV-Bewegungsdaten'!B:B,$A3131,'AV-Bewegungsdaten'!E:E),5)</f>
        <v>0</v>
      </c>
      <c r="S3131" s="444"/>
      <c r="T3131" s="444"/>
      <c r="U3131" s="261">
        <f>ROUND(SUMIF('DV-Bewegungsdaten'!B:B,A3131,'DV-Bewegungsdaten'!D:D),3)</f>
        <v>0</v>
      </c>
      <c r="V3131" s="259">
        <f>ROUND(SUMIF('DV-Bewegungsdaten'!B:B,A3131,'DV-Bewegungsdaten'!E:E),5)</f>
        <v>0</v>
      </c>
      <c r="X3131" s="444"/>
      <c r="Y3131" s="444"/>
      <c r="AK3131" s="305"/>
    </row>
    <row r="3132" spans="1:37" ht="15" customHeight="1" x14ac:dyDescent="0.25">
      <c r="A3132" s="103" t="s">
        <v>3021</v>
      </c>
      <c r="B3132" s="101" t="s">
        <v>2068</v>
      </c>
      <c r="C3132" s="101" t="s">
        <v>3996</v>
      </c>
      <c r="D3132" s="101" t="s">
        <v>819</v>
      </c>
      <c r="E3132" s="101" t="s">
        <v>2446</v>
      </c>
      <c r="F3132" s="102">
        <v>15.51</v>
      </c>
      <c r="G3132" s="102">
        <v>15.709999999999999</v>
      </c>
      <c r="H3132" s="102">
        <v>12.41</v>
      </c>
      <c r="I3132" s="102"/>
      <c r="J3132" s="445"/>
      <c r="K3132" s="258">
        <f>ROUND(SUMIF('VGT-Bewegungsdaten'!B:B,A3132,'VGT-Bewegungsdaten'!D:D),3)</f>
        <v>0</v>
      </c>
      <c r="L3132" s="259">
        <f>ROUND(SUMIF('VGT-Bewegungsdaten'!B:B,$A3132,'VGT-Bewegungsdaten'!E:E),5)</f>
        <v>0</v>
      </c>
      <c r="N3132" s="298" t="s">
        <v>4918</v>
      </c>
      <c r="O3132" s="298" t="s">
        <v>4925</v>
      </c>
      <c r="P3132" s="261">
        <f>ROUND(SUMIF('AV-Bewegungsdaten'!B:B,A3132,'AV-Bewegungsdaten'!D:D),3)</f>
        <v>0</v>
      </c>
      <c r="Q3132" s="259">
        <f>ROUND(SUMIF('AV-Bewegungsdaten'!B:B,$A3132,'AV-Bewegungsdaten'!E:E),5)</f>
        <v>0</v>
      </c>
      <c r="S3132" s="444"/>
      <c r="T3132" s="444"/>
      <c r="U3132" s="261">
        <f>ROUND(SUMIF('DV-Bewegungsdaten'!B:B,A3132,'DV-Bewegungsdaten'!D:D),3)</f>
        <v>0</v>
      </c>
      <c r="V3132" s="259">
        <f>ROUND(SUMIF('DV-Bewegungsdaten'!B:B,A3132,'DV-Bewegungsdaten'!E:E),5)</f>
        <v>0</v>
      </c>
      <c r="X3132" s="444"/>
      <c r="Y3132" s="444"/>
      <c r="AK3132" s="305"/>
    </row>
    <row r="3133" spans="1:37" ht="15" customHeight="1" x14ac:dyDescent="0.25">
      <c r="A3133" s="103" t="s">
        <v>3022</v>
      </c>
      <c r="B3133" s="101" t="s">
        <v>2068</v>
      </c>
      <c r="C3133" s="101" t="s">
        <v>3996</v>
      </c>
      <c r="D3133" s="101" t="s">
        <v>821</v>
      </c>
      <c r="E3133" s="101" t="s">
        <v>2443</v>
      </c>
      <c r="F3133" s="102">
        <v>13.53</v>
      </c>
      <c r="G3133" s="102">
        <v>13.729999999999999</v>
      </c>
      <c r="H3133" s="102">
        <v>10.82</v>
      </c>
      <c r="I3133" s="102"/>
      <c r="J3133" s="445"/>
      <c r="K3133" s="258">
        <f>ROUND(SUMIF('VGT-Bewegungsdaten'!B:B,A3133,'VGT-Bewegungsdaten'!D:D),3)</f>
        <v>0</v>
      </c>
      <c r="L3133" s="259">
        <f>ROUND(SUMIF('VGT-Bewegungsdaten'!B:B,$A3133,'VGT-Bewegungsdaten'!E:E),5)</f>
        <v>0</v>
      </c>
      <c r="N3133" s="298" t="s">
        <v>4918</v>
      </c>
      <c r="O3133" s="298" t="s">
        <v>4925</v>
      </c>
      <c r="P3133" s="261">
        <f>ROUND(SUMIF('AV-Bewegungsdaten'!B:B,A3133,'AV-Bewegungsdaten'!D:D),3)</f>
        <v>0</v>
      </c>
      <c r="Q3133" s="259">
        <f>ROUND(SUMIF('AV-Bewegungsdaten'!B:B,$A3133,'AV-Bewegungsdaten'!E:E),5)</f>
        <v>0</v>
      </c>
      <c r="S3133" s="444"/>
      <c r="T3133" s="444"/>
      <c r="U3133" s="261">
        <f>ROUND(SUMIF('DV-Bewegungsdaten'!B:B,A3133,'DV-Bewegungsdaten'!D:D),3)</f>
        <v>0</v>
      </c>
      <c r="V3133" s="259">
        <f>ROUND(SUMIF('DV-Bewegungsdaten'!B:B,A3133,'DV-Bewegungsdaten'!E:E),5)</f>
        <v>0</v>
      </c>
      <c r="X3133" s="444"/>
      <c r="Y3133" s="444"/>
      <c r="AK3133" s="305"/>
    </row>
    <row r="3134" spans="1:37" ht="15" customHeight="1" x14ac:dyDescent="0.25">
      <c r="A3134" s="103" t="s">
        <v>3023</v>
      </c>
      <c r="B3134" s="101" t="s">
        <v>2068</v>
      </c>
      <c r="C3134" s="101" t="s">
        <v>3996</v>
      </c>
      <c r="D3134" s="101" t="s">
        <v>823</v>
      </c>
      <c r="E3134" s="101" t="s">
        <v>2446</v>
      </c>
      <c r="F3134" s="102">
        <v>16.5</v>
      </c>
      <c r="G3134" s="102">
        <v>16.7</v>
      </c>
      <c r="H3134" s="102">
        <v>13.2</v>
      </c>
      <c r="I3134" s="102"/>
      <c r="J3134" s="445"/>
      <c r="K3134" s="258">
        <f>ROUND(SUMIF('VGT-Bewegungsdaten'!B:B,A3134,'VGT-Bewegungsdaten'!D:D),3)</f>
        <v>0</v>
      </c>
      <c r="L3134" s="259">
        <f>ROUND(SUMIF('VGT-Bewegungsdaten'!B:B,$A3134,'VGT-Bewegungsdaten'!E:E),5)</f>
        <v>0</v>
      </c>
      <c r="N3134" s="298" t="s">
        <v>4918</v>
      </c>
      <c r="O3134" s="298" t="s">
        <v>4925</v>
      </c>
      <c r="P3134" s="261">
        <f>ROUND(SUMIF('AV-Bewegungsdaten'!B:B,A3134,'AV-Bewegungsdaten'!D:D),3)</f>
        <v>0</v>
      </c>
      <c r="Q3134" s="259">
        <f>ROUND(SUMIF('AV-Bewegungsdaten'!B:B,$A3134,'AV-Bewegungsdaten'!E:E),5)</f>
        <v>0</v>
      </c>
      <c r="S3134" s="444"/>
      <c r="T3134" s="444"/>
      <c r="U3134" s="261">
        <f>ROUND(SUMIF('DV-Bewegungsdaten'!B:B,A3134,'DV-Bewegungsdaten'!D:D),3)</f>
        <v>0</v>
      </c>
      <c r="V3134" s="259">
        <f>ROUND(SUMIF('DV-Bewegungsdaten'!B:B,A3134,'DV-Bewegungsdaten'!E:E),5)</f>
        <v>0</v>
      </c>
      <c r="X3134" s="444"/>
      <c r="Y3134" s="444"/>
      <c r="AK3134" s="305"/>
    </row>
    <row r="3135" spans="1:37" ht="15" customHeight="1" x14ac:dyDescent="0.25">
      <c r="A3135" s="103" t="s">
        <v>3024</v>
      </c>
      <c r="B3135" s="101" t="s">
        <v>2068</v>
      </c>
      <c r="C3135" s="101" t="s">
        <v>3996</v>
      </c>
      <c r="D3135" s="101" t="s">
        <v>825</v>
      </c>
      <c r="E3135" s="101" t="s">
        <v>2443</v>
      </c>
      <c r="F3135" s="102">
        <v>18.48</v>
      </c>
      <c r="G3135" s="102">
        <v>18.68</v>
      </c>
      <c r="H3135" s="102">
        <v>14.78</v>
      </c>
      <c r="I3135" s="102"/>
      <c r="J3135" s="445"/>
      <c r="K3135" s="258">
        <f>ROUND(SUMIF('VGT-Bewegungsdaten'!B:B,A3135,'VGT-Bewegungsdaten'!D:D),3)</f>
        <v>0</v>
      </c>
      <c r="L3135" s="259">
        <f>ROUND(SUMIF('VGT-Bewegungsdaten'!B:B,$A3135,'VGT-Bewegungsdaten'!E:E),5)</f>
        <v>0</v>
      </c>
      <c r="N3135" s="298" t="s">
        <v>4918</v>
      </c>
      <c r="O3135" s="298" t="s">
        <v>4925</v>
      </c>
      <c r="P3135" s="261">
        <f>ROUND(SUMIF('AV-Bewegungsdaten'!B:B,A3135,'AV-Bewegungsdaten'!D:D),3)</f>
        <v>0</v>
      </c>
      <c r="Q3135" s="259">
        <f>ROUND(SUMIF('AV-Bewegungsdaten'!B:B,$A3135,'AV-Bewegungsdaten'!E:E),5)</f>
        <v>0</v>
      </c>
      <c r="S3135" s="444"/>
      <c r="T3135" s="444"/>
      <c r="U3135" s="261">
        <f>ROUND(SUMIF('DV-Bewegungsdaten'!B:B,A3135,'DV-Bewegungsdaten'!D:D),3)</f>
        <v>0</v>
      </c>
      <c r="V3135" s="259">
        <f>ROUND(SUMIF('DV-Bewegungsdaten'!B:B,A3135,'DV-Bewegungsdaten'!E:E),5)</f>
        <v>0</v>
      </c>
      <c r="X3135" s="444"/>
      <c r="Y3135" s="444"/>
      <c r="AK3135" s="305"/>
    </row>
    <row r="3136" spans="1:37" ht="15" customHeight="1" x14ac:dyDescent="0.25">
      <c r="A3136" s="103" t="s">
        <v>3025</v>
      </c>
      <c r="B3136" s="101" t="s">
        <v>2068</v>
      </c>
      <c r="C3136" s="101" t="s">
        <v>3996</v>
      </c>
      <c r="D3136" s="101" t="s">
        <v>827</v>
      </c>
      <c r="E3136" s="101" t="s">
        <v>2446</v>
      </c>
      <c r="F3136" s="102">
        <v>21.45</v>
      </c>
      <c r="G3136" s="102">
        <v>21.65</v>
      </c>
      <c r="H3136" s="102">
        <v>17.16</v>
      </c>
      <c r="I3136" s="102"/>
      <c r="J3136" s="445"/>
      <c r="K3136" s="258">
        <f>ROUND(SUMIF('VGT-Bewegungsdaten'!B:B,A3136,'VGT-Bewegungsdaten'!D:D),3)</f>
        <v>0</v>
      </c>
      <c r="L3136" s="259">
        <f>ROUND(SUMIF('VGT-Bewegungsdaten'!B:B,$A3136,'VGT-Bewegungsdaten'!E:E),5)</f>
        <v>0</v>
      </c>
      <c r="N3136" s="298" t="s">
        <v>4918</v>
      </c>
      <c r="O3136" s="298" t="s">
        <v>4925</v>
      </c>
      <c r="P3136" s="261">
        <f>ROUND(SUMIF('AV-Bewegungsdaten'!B:B,A3136,'AV-Bewegungsdaten'!D:D),3)</f>
        <v>0</v>
      </c>
      <c r="Q3136" s="259">
        <f>ROUND(SUMIF('AV-Bewegungsdaten'!B:B,$A3136,'AV-Bewegungsdaten'!E:E),5)</f>
        <v>0</v>
      </c>
      <c r="S3136" s="444"/>
      <c r="T3136" s="444"/>
      <c r="U3136" s="261">
        <f>ROUND(SUMIF('DV-Bewegungsdaten'!B:B,A3136,'DV-Bewegungsdaten'!D:D),3)</f>
        <v>0</v>
      </c>
      <c r="V3136" s="259">
        <f>ROUND(SUMIF('DV-Bewegungsdaten'!B:B,A3136,'DV-Bewegungsdaten'!E:E),5)</f>
        <v>0</v>
      </c>
      <c r="X3136" s="444"/>
      <c r="Y3136" s="444"/>
      <c r="AK3136" s="305"/>
    </row>
    <row r="3137" spans="1:37" ht="15" customHeight="1" x14ac:dyDescent="0.25">
      <c r="A3137" s="103" t="s">
        <v>3026</v>
      </c>
      <c r="B3137" s="101" t="s">
        <v>2068</v>
      </c>
      <c r="C3137" s="101" t="s">
        <v>3996</v>
      </c>
      <c r="D3137" s="101" t="s">
        <v>829</v>
      </c>
      <c r="E3137" s="101" t="s">
        <v>2443</v>
      </c>
      <c r="F3137" s="102">
        <v>19.47</v>
      </c>
      <c r="G3137" s="102">
        <v>19.669999999999998</v>
      </c>
      <c r="H3137" s="102">
        <v>15.58</v>
      </c>
      <c r="I3137" s="102"/>
      <c r="J3137" s="445"/>
      <c r="K3137" s="258">
        <f>ROUND(SUMIF('VGT-Bewegungsdaten'!B:B,A3137,'VGT-Bewegungsdaten'!D:D),3)</f>
        <v>0</v>
      </c>
      <c r="L3137" s="259">
        <f>ROUND(SUMIF('VGT-Bewegungsdaten'!B:B,$A3137,'VGT-Bewegungsdaten'!E:E),5)</f>
        <v>0</v>
      </c>
      <c r="N3137" s="298" t="s">
        <v>4918</v>
      </c>
      <c r="O3137" s="298" t="s">
        <v>4925</v>
      </c>
      <c r="P3137" s="261">
        <f>ROUND(SUMIF('AV-Bewegungsdaten'!B:B,A3137,'AV-Bewegungsdaten'!D:D),3)</f>
        <v>0</v>
      </c>
      <c r="Q3137" s="259">
        <f>ROUND(SUMIF('AV-Bewegungsdaten'!B:B,$A3137,'AV-Bewegungsdaten'!E:E),5)</f>
        <v>0</v>
      </c>
      <c r="S3137" s="444"/>
      <c r="T3137" s="444"/>
      <c r="U3137" s="261">
        <f>ROUND(SUMIF('DV-Bewegungsdaten'!B:B,A3137,'DV-Bewegungsdaten'!D:D),3)</f>
        <v>0</v>
      </c>
      <c r="V3137" s="259">
        <f>ROUND(SUMIF('DV-Bewegungsdaten'!B:B,A3137,'DV-Bewegungsdaten'!E:E),5)</f>
        <v>0</v>
      </c>
      <c r="X3137" s="444"/>
      <c r="Y3137" s="444"/>
      <c r="AK3137" s="305"/>
    </row>
    <row r="3138" spans="1:37" ht="15" customHeight="1" x14ac:dyDescent="0.25">
      <c r="A3138" s="103" t="s">
        <v>3027</v>
      </c>
      <c r="B3138" s="101" t="s">
        <v>2068</v>
      </c>
      <c r="C3138" s="101" t="s">
        <v>3996</v>
      </c>
      <c r="D3138" s="101" t="s">
        <v>831</v>
      </c>
      <c r="E3138" s="101" t="s">
        <v>2446</v>
      </c>
      <c r="F3138" s="102">
        <v>22.44</v>
      </c>
      <c r="G3138" s="102">
        <v>22.64</v>
      </c>
      <c r="H3138" s="102">
        <v>17.95</v>
      </c>
      <c r="I3138" s="102"/>
      <c r="J3138" s="445"/>
      <c r="K3138" s="258">
        <f>ROUND(SUMIF('VGT-Bewegungsdaten'!B:B,A3138,'VGT-Bewegungsdaten'!D:D),3)</f>
        <v>0</v>
      </c>
      <c r="L3138" s="259">
        <f>ROUND(SUMIF('VGT-Bewegungsdaten'!B:B,$A3138,'VGT-Bewegungsdaten'!E:E),5)</f>
        <v>0</v>
      </c>
      <c r="N3138" s="298" t="s">
        <v>4918</v>
      </c>
      <c r="O3138" s="298" t="s">
        <v>4925</v>
      </c>
      <c r="P3138" s="261">
        <f>ROUND(SUMIF('AV-Bewegungsdaten'!B:B,A3138,'AV-Bewegungsdaten'!D:D),3)</f>
        <v>0</v>
      </c>
      <c r="Q3138" s="259">
        <f>ROUND(SUMIF('AV-Bewegungsdaten'!B:B,$A3138,'AV-Bewegungsdaten'!E:E),5)</f>
        <v>0</v>
      </c>
      <c r="S3138" s="444"/>
      <c r="T3138" s="444"/>
      <c r="U3138" s="261">
        <f>ROUND(SUMIF('DV-Bewegungsdaten'!B:B,A3138,'DV-Bewegungsdaten'!D:D),3)</f>
        <v>0</v>
      </c>
      <c r="V3138" s="259">
        <f>ROUND(SUMIF('DV-Bewegungsdaten'!B:B,A3138,'DV-Bewegungsdaten'!E:E),5)</f>
        <v>0</v>
      </c>
      <c r="X3138" s="444"/>
      <c r="Y3138" s="444"/>
      <c r="AK3138" s="305"/>
    </row>
    <row r="3139" spans="1:37" ht="15" customHeight="1" x14ac:dyDescent="0.25">
      <c r="A3139" s="103" t="s">
        <v>3028</v>
      </c>
      <c r="B3139" s="101" t="s">
        <v>2068</v>
      </c>
      <c r="C3139" s="101" t="s">
        <v>3996</v>
      </c>
      <c r="D3139" s="101" t="s">
        <v>833</v>
      </c>
      <c r="E3139" s="101" t="s">
        <v>2443</v>
      </c>
      <c r="F3139" s="102">
        <v>19.47</v>
      </c>
      <c r="G3139" s="102">
        <v>19.669999999999998</v>
      </c>
      <c r="H3139" s="102">
        <v>15.58</v>
      </c>
      <c r="I3139" s="102"/>
      <c r="J3139" s="445"/>
      <c r="K3139" s="258">
        <f>ROUND(SUMIF('VGT-Bewegungsdaten'!B:B,A3139,'VGT-Bewegungsdaten'!D:D),3)</f>
        <v>0</v>
      </c>
      <c r="L3139" s="259">
        <f>ROUND(SUMIF('VGT-Bewegungsdaten'!B:B,$A3139,'VGT-Bewegungsdaten'!E:E),5)</f>
        <v>0</v>
      </c>
      <c r="N3139" s="298" t="s">
        <v>4918</v>
      </c>
      <c r="O3139" s="298" t="s">
        <v>4925</v>
      </c>
      <c r="P3139" s="261">
        <f>ROUND(SUMIF('AV-Bewegungsdaten'!B:B,A3139,'AV-Bewegungsdaten'!D:D),3)</f>
        <v>0</v>
      </c>
      <c r="Q3139" s="259">
        <f>ROUND(SUMIF('AV-Bewegungsdaten'!B:B,$A3139,'AV-Bewegungsdaten'!E:E),5)</f>
        <v>0</v>
      </c>
      <c r="S3139" s="444"/>
      <c r="T3139" s="444"/>
      <c r="U3139" s="261">
        <f>ROUND(SUMIF('DV-Bewegungsdaten'!B:B,A3139,'DV-Bewegungsdaten'!D:D),3)</f>
        <v>0</v>
      </c>
      <c r="V3139" s="259">
        <f>ROUND(SUMIF('DV-Bewegungsdaten'!B:B,A3139,'DV-Bewegungsdaten'!E:E),5)</f>
        <v>0</v>
      </c>
      <c r="X3139" s="444"/>
      <c r="Y3139" s="444"/>
      <c r="AK3139" s="305"/>
    </row>
    <row r="3140" spans="1:37" ht="15" customHeight="1" x14ac:dyDescent="0.25">
      <c r="A3140" s="103" t="s">
        <v>3029</v>
      </c>
      <c r="B3140" s="101" t="s">
        <v>2068</v>
      </c>
      <c r="C3140" s="101" t="s">
        <v>3996</v>
      </c>
      <c r="D3140" s="101" t="s">
        <v>835</v>
      </c>
      <c r="E3140" s="101" t="s">
        <v>2446</v>
      </c>
      <c r="F3140" s="102">
        <v>22.44</v>
      </c>
      <c r="G3140" s="102">
        <v>22.64</v>
      </c>
      <c r="H3140" s="102">
        <v>17.95</v>
      </c>
      <c r="I3140" s="102"/>
      <c r="J3140" s="445"/>
      <c r="K3140" s="258">
        <f>ROUND(SUMIF('VGT-Bewegungsdaten'!B:B,A3140,'VGT-Bewegungsdaten'!D:D),3)</f>
        <v>0</v>
      </c>
      <c r="L3140" s="259">
        <f>ROUND(SUMIF('VGT-Bewegungsdaten'!B:B,$A3140,'VGT-Bewegungsdaten'!E:E),5)</f>
        <v>0</v>
      </c>
      <c r="N3140" s="298" t="s">
        <v>4918</v>
      </c>
      <c r="O3140" s="298" t="s">
        <v>4925</v>
      </c>
      <c r="P3140" s="261">
        <f>ROUND(SUMIF('AV-Bewegungsdaten'!B:B,A3140,'AV-Bewegungsdaten'!D:D),3)</f>
        <v>0</v>
      </c>
      <c r="Q3140" s="259">
        <f>ROUND(SUMIF('AV-Bewegungsdaten'!B:B,$A3140,'AV-Bewegungsdaten'!E:E),5)</f>
        <v>0</v>
      </c>
      <c r="S3140" s="444"/>
      <c r="T3140" s="444"/>
      <c r="U3140" s="261">
        <f>ROUND(SUMIF('DV-Bewegungsdaten'!B:B,A3140,'DV-Bewegungsdaten'!D:D),3)</f>
        <v>0</v>
      </c>
      <c r="V3140" s="259">
        <f>ROUND(SUMIF('DV-Bewegungsdaten'!B:B,A3140,'DV-Bewegungsdaten'!E:E),5)</f>
        <v>0</v>
      </c>
      <c r="X3140" s="444"/>
      <c r="Y3140" s="444"/>
      <c r="AK3140" s="305"/>
    </row>
    <row r="3141" spans="1:37" ht="15" customHeight="1" x14ac:dyDescent="0.25">
      <c r="A3141" s="103" t="s">
        <v>3030</v>
      </c>
      <c r="B3141" s="101" t="s">
        <v>2068</v>
      </c>
      <c r="C3141" s="101" t="s">
        <v>3996</v>
      </c>
      <c r="D3141" s="101" t="s">
        <v>837</v>
      </c>
      <c r="E3141" s="101" t="s">
        <v>2443</v>
      </c>
      <c r="F3141" s="102">
        <v>20.46</v>
      </c>
      <c r="G3141" s="102">
        <v>20.66</v>
      </c>
      <c r="H3141" s="102">
        <v>16.37</v>
      </c>
      <c r="I3141" s="102"/>
      <c r="J3141" s="445"/>
      <c r="K3141" s="258">
        <f>ROUND(SUMIF('VGT-Bewegungsdaten'!B:B,A3141,'VGT-Bewegungsdaten'!D:D),3)</f>
        <v>0</v>
      </c>
      <c r="L3141" s="259">
        <f>ROUND(SUMIF('VGT-Bewegungsdaten'!B:B,$A3141,'VGT-Bewegungsdaten'!E:E),5)</f>
        <v>0</v>
      </c>
      <c r="N3141" s="298" t="s">
        <v>4918</v>
      </c>
      <c r="O3141" s="298" t="s">
        <v>4925</v>
      </c>
      <c r="P3141" s="261">
        <f>ROUND(SUMIF('AV-Bewegungsdaten'!B:B,A3141,'AV-Bewegungsdaten'!D:D),3)</f>
        <v>0</v>
      </c>
      <c r="Q3141" s="259">
        <f>ROUND(SUMIF('AV-Bewegungsdaten'!B:B,$A3141,'AV-Bewegungsdaten'!E:E),5)</f>
        <v>0</v>
      </c>
      <c r="S3141" s="444"/>
      <c r="T3141" s="444"/>
      <c r="U3141" s="261">
        <f>ROUND(SUMIF('DV-Bewegungsdaten'!B:B,A3141,'DV-Bewegungsdaten'!D:D),3)</f>
        <v>0</v>
      </c>
      <c r="V3141" s="259">
        <f>ROUND(SUMIF('DV-Bewegungsdaten'!B:B,A3141,'DV-Bewegungsdaten'!E:E),5)</f>
        <v>0</v>
      </c>
      <c r="X3141" s="444"/>
      <c r="Y3141" s="444"/>
      <c r="AK3141" s="305"/>
    </row>
    <row r="3142" spans="1:37" ht="15" customHeight="1" x14ac:dyDescent="0.25">
      <c r="A3142" s="103" t="s">
        <v>3031</v>
      </c>
      <c r="B3142" s="101" t="s">
        <v>2068</v>
      </c>
      <c r="C3142" s="101" t="s">
        <v>3996</v>
      </c>
      <c r="D3142" s="101" t="s">
        <v>839</v>
      </c>
      <c r="E3142" s="101" t="s">
        <v>2446</v>
      </c>
      <c r="F3142" s="102">
        <v>23.43</v>
      </c>
      <c r="G3142" s="102">
        <v>23.63</v>
      </c>
      <c r="H3142" s="102">
        <v>18.739999999999998</v>
      </c>
      <c r="I3142" s="102"/>
      <c r="J3142" s="445"/>
      <c r="K3142" s="258">
        <f>ROUND(SUMIF('VGT-Bewegungsdaten'!B:B,A3142,'VGT-Bewegungsdaten'!D:D),3)</f>
        <v>0</v>
      </c>
      <c r="L3142" s="259">
        <f>ROUND(SUMIF('VGT-Bewegungsdaten'!B:B,$A3142,'VGT-Bewegungsdaten'!E:E),5)</f>
        <v>0</v>
      </c>
      <c r="N3142" s="298" t="s">
        <v>4918</v>
      </c>
      <c r="O3142" s="298" t="s">
        <v>4925</v>
      </c>
      <c r="P3142" s="261">
        <f>ROUND(SUMIF('AV-Bewegungsdaten'!B:B,A3142,'AV-Bewegungsdaten'!D:D),3)</f>
        <v>0</v>
      </c>
      <c r="Q3142" s="259">
        <f>ROUND(SUMIF('AV-Bewegungsdaten'!B:B,$A3142,'AV-Bewegungsdaten'!E:E),5)</f>
        <v>0</v>
      </c>
      <c r="S3142" s="444"/>
      <c r="T3142" s="444"/>
      <c r="U3142" s="261">
        <f>ROUND(SUMIF('DV-Bewegungsdaten'!B:B,A3142,'DV-Bewegungsdaten'!D:D),3)</f>
        <v>0</v>
      </c>
      <c r="V3142" s="259">
        <f>ROUND(SUMIF('DV-Bewegungsdaten'!B:B,A3142,'DV-Bewegungsdaten'!E:E),5)</f>
        <v>0</v>
      </c>
      <c r="X3142" s="444"/>
      <c r="Y3142" s="444"/>
      <c r="AK3142" s="305"/>
    </row>
    <row r="3143" spans="1:37" ht="15" customHeight="1" x14ac:dyDescent="0.25">
      <c r="A3143" s="103" t="s">
        <v>3032</v>
      </c>
      <c r="B3143" s="101" t="s">
        <v>2068</v>
      </c>
      <c r="C3143" s="101" t="s">
        <v>3996</v>
      </c>
      <c r="D3143" s="101" t="s">
        <v>841</v>
      </c>
      <c r="E3143" s="101" t="s">
        <v>2443</v>
      </c>
      <c r="F3143" s="102">
        <v>21.45</v>
      </c>
      <c r="G3143" s="102">
        <v>21.65</v>
      </c>
      <c r="H3143" s="102">
        <v>17.16</v>
      </c>
      <c r="I3143" s="102"/>
      <c r="J3143" s="445"/>
      <c r="K3143" s="258">
        <f>ROUND(SUMIF('VGT-Bewegungsdaten'!B:B,A3143,'VGT-Bewegungsdaten'!D:D),3)</f>
        <v>0</v>
      </c>
      <c r="L3143" s="259">
        <f>ROUND(SUMIF('VGT-Bewegungsdaten'!B:B,$A3143,'VGT-Bewegungsdaten'!E:E),5)</f>
        <v>0</v>
      </c>
      <c r="N3143" s="298" t="s">
        <v>4918</v>
      </c>
      <c r="O3143" s="298" t="s">
        <v>4925</v>
      </c>
      <c r="P3143" s="261">
        <f>ROUND(SUMIF('AV-Bewegungsdaten'!B:B,A3143,'AV-Bewegungsdaten'!D:D),3)</f>
        <v>0</v>
      </c>
      <c r="Q3143" s="259">
        <f>ROUND(SUMIF('AV-Bewegungsdaten'!B:B,$A3143,'AV-Bewegungsdaten'!E:E),5)</f>
        <v>0</v>
      </c>
      <c r="S3143" s="444"/>
      <c r="T3143" s="444"/>
      <c r="U3143" s="261">
        <f>ROUND(SUMIF('DV-Bewegungsdaten'!B:B,A3143,'DV-Bewegungsdaten'!D:D),3)</f>
        <v>0</v>
      </c>
      <c r="V3143" s="259">
        <f>ROUND(SUMIF('DV-Bewegungsdaten'!B:B,A3143,'DV-Bewegungsdaten'!E:E),5)</f>
        <v>0</v>
      </c>
      <c r="X3143" s="444"/>
      <c r="Y3143" s="444"/>
      <c r="AK3143" s="305"/>
    </row>
    <row r="3144" spans="1:37" ht="15" customHeight="1" x14ac:dyDescent="0.25">
      <c r="A3144" s="103" t="s">
        <v>3033</v>
      </c>
      <c r="B3144" s="101" t="s">
        <v>2068</v>
      </c>
      <c r="C3144" s="101" t="s">
        <v>3996</v>
      </c>
      <c r="D3144" s="101" t="s">
        <v>843</v>
      </c>
      <c r="E3144" s="101" t="s">
        <v>2446</v>
      </c>
      <c r="F3144" s="102">
        <v>24.42</v>
      </c>
      <c r="G3144" s="102">
        <v>24.62</v>
      </c>
      <c r="H3144" s="102">
        <v>19.54</v>
      </c>
      <c r="I3144" s="102"/>
      <c r="J3144" s="445"/>
      <c r="K3144" s="258">
        <f>ROUND(SUMIF('VGT-Bewegungsdaten'!B:B,A3144,'VGT-Bewegungsdaten'!D:D),3)</f>
        <v>0</v>
      </c>
      <c r="L3144" s="259">
        <f>ROUND(SUMIF('VGT-Bewegungsdaten'!B:B,$A3144,'VGT-Bewegungsdaten'!E:E),5)</f>
        <v>0</v>
      </c>
      <c r="N3144" s="298" t="s">
        <v>4918</v>
      </c>
      <c r="O3144" s="298" t="s">
        <v>4925</v>
      </c>
      <c r="P3144" s="261">
        <f>ROUND(SUMIF('AV-Bewegungsdaten'!B:B,A3144,'AV-Bewegungsdaten'!D:D),3)</f>
        <v>0</v>
      </c>
      <c r="Q3144" s="259">
        <f>ROUND(SUMIF('AV-Bewegungsdaten'!B:B,$A3144,'AV-Bewegungsdaten'!E:E),5)</f>
        <v>0</v>
      </c>
      <c r="S3144" s="444"/>
      <c r="T3144" s="444"/>
      <c r="U3144" s="261">
        <f>ROUND(SUMIF('DV-Bewegungsdaten'!B:B,A3144,'DV-Bewegungsdaten'!D:D),3)</f>
        <v>0</v>
      </c>
      <c r="V3144" s="259">
        <f>ROUND(SUMIF('DV-Bewegungsdaten'!B:B,A3144,'DV-Bewegungsdaten'!E:E),5)</f>
        <v>0</v>
      </c>
      <c r="X3144" s="444"/>
      <c r="Y3144" s="444"/>
      <c r="AK3144" s="305"/>
    </row>
    <row r="3145" spans="1:37" ht="15" customHeight="1" x14ac:dyDescent="0.25">
      <c r="A3145" s="103" t="s">
        <v>3034</v>
      </c>
      <c r="B3145" s="101" t="s">
        <v>2068</v>
      </c>
      <c r="C3145" s="101" t="s">
        <v>3996</v>
      </c>
      <c r="D3145" s="101" t="s">
        <v>845</v>
      </c>
      <c r="E3145" s="101" t="s">
        <v>2443</v>
      </c>
      <c r="F3145" s="102">
        <v>22.44</v>
      </c>
      <c r="G3145" s="102">
        <v>22.64</v>
      </c>
      <c r="H3145" s="102">
        <v>17.95</v>
      </c>
      <c r="I3145" s="102"/>
      <c r="J3145" s="445"/>
      <c r="K3145" s="258">
        <f>ROUND(SUMIF('VGT-Bewegungsdaten'!B:B,A3145,'VGT-Bewegungsdaten'!D:D),3)</f>
        <v>0</v>
      </c>
      <c r="L3145" s="259">
        <f>ROUND(SUMIF('VGT-Bewegungsdaten'!B:B,$A3145,'VGT-Bewegungsdaten'!E:E),5)</f>
        <v>0</v>
      </c>
      <c r="N3145" s="298" t="s">
        <v>4918</v>
      </c>
      <c r="O3145" s="298" t="s">
        <v>4925</v>
      </c>
      <c r="P3145" s="261">
        <f>ROUND(SUMIF('AV-Bewegungsdaten'!B:B,A3145,'AV-Bewegungsdaten'!D:D),3)</f>
        <v>0</v>
      </c>
      <c r="Q3145" s="259">
        <f>ROUND(SUMIF('AV-Bewegungsdaten'!B:B,$A3145,'AV-Bewegungsdaten'!E:E),5)</f>
        <v>0</v>
      </c>
      <c r="S3145" s="444"/>
      <c r="T3145" s="444"/>
      <c r="U3145" s="261">
        <f>ROUND(SUMIF('DV-Bewegungsdaten'!B:B,A3145,'DV-Bewegungsdaten'!D:D),3)</f>
        <v>0</v>
      </c>
      <c r="V3145" s="259">
        <f>ROUND(SUMIF('DV-Bewegungsdaten'!B:B,A3145,'DV-Bewegungsdaten'!E:E),5)</f>
        <v>0</v>
      </c>
      <c r="X3145" s="444"/>
      <c r="Y3145" s="444"/>
      <c r="AK3145" s="305"/>
    </row>
    <row r="3146" spans="1:37" ht="15" customHeight="1" x14ac:dyDescent="0.25">
      <c r="A3146" s="103" t="s">
        <v>3035</v>
      </c>
      <c r="B3146" s="101" t="s">
        <v>2068</v>
      </c>
      <c r="C3146" s="101" t="s">
        <v>3996</v>
      </c>
      <c r="D3146" s="101" t="s">
        <v>847</v>
      </c>
      <c r="E3146" s="101" t="s">
        <v>2446</v>
      </c>
      <c r="F3146" s="102">
        <v>25.41</v>
      </c>
      <c r="G3146" s="102">
        <v>25.61</v>
      </c>
      <c r="H3146" s="102">
        <v>20.329999999999998</v>
      </c>
      <c r="I3146" s="102"/>
      <c r="J3146" s="445"/>
      <c r="K3146" s="258">
        <f>ROUND(SUMIF('VGT-Bewegungsdaten'!B:B,A3146,'VGT-Bewegungsdaten'!D:D),3)</f>
        <v>0</v>
      </c>
      <c r="L3146" s="259">
        <f>ROUND(SUMIF('VGT-Bewegungsdaten'!B:B,$A3146,'VGT-Bewegungsdaten'!E:E),5)</f>
        <v>0</v>
      </c>
      <c r="N3146" s="298" t="s">
        <v>4918</v>
      </c>
      <c r="O3146" s="298" t="s">
        <v>4925</v>
      </c>
      <c r="P3146" s="261">
        <f>ROUND(SUMIF('AV-Bewegungsdaten'!B:B,A3146,'AV-Bewegungsdaten'!D:D),3)</f>
        <v>0</v>
      </c>
      <c r="Q3146" s="259">
        <f>ROUND(SUMIF('AV-Bewegungsdaten'!B:B,$A3146,'AV-Bewegungsdaten'!E:E),5)</f>
        <v>0</v>
      </c>
      <c r="S3146" s="444"/>
      <c r="T3146" s="444"/>
      <c r="U3146" s="261">
        <f>ROUND(SUMIF('DV-Bewegungsdaten'!B:B,A3146,'DV-Bewegungsdaten'!D:D),3)</f>
        <v>0</v>
      </c>
      <c r="V3146" s="259">
        <f>ROUND(SUMIF('DV-Bewegungsdaten'!B:B,A3146,'DV-Bewegungsdaten'!E:E),5)</f>
        <v>0</v>
      </c>
      <c r="X3146" s="444"/>
      <c r="Y3146" s="444"/>
      <c r="AK3146" s="305"/>
    </row>
    <row r="3147" spans="1:37" ht="15" customHeight="1" x14ac:dyDescent="0.25">
      <c r="A3147" s="103" t="s">
        <v>3036</v>
      </c>
      <c r="B3147" s="101" t="s">
        <v>2068</v>
      </c>
      <c r="C3147" s="101" t="s">
        <v>3996</v>
      </c>
      <c r="D3147" s="101" t="s">
        <v>849</v>
      </c>
      <c r="E3147" s="101" t="s">
        <v>2443</v>
      </c>
      <c r="F3147" s="102">
        <v>23.43</v>
      </c>
      <c r="G3147" s="102">
        <v>23.63</v>
      </c>
      <c r="H3147" s="102">
        <v>18.739999999999998</v>
      </c>
      <c r="I3147" s="102"/>
      <c r="J3147" s="445"/>
      <c r="K3147" s="258">
        <f>ROUND(SUMIF('VGT-Bewegungsdaten'!B:B,A3147,'VGT-Bewegungsdaten'!D:D),3)</f>
        <v>0</v>
      </c>
      <c r="L3147" s="259">
        <f>ROUND(SUMIF('VGT-Bewegungsdaten'!B:B,$A3147,'VGT-Bewegungsdaten'!E:E),5)</f>
        <v>0</v>
      </c>
      <c r="N3147" s="298" t="s">
        <v>4918</v>
      </c>
      <c r="O3147" s="298" t="s">
        <v>4925</v>
      </c>
      <c r="P3147" s="261">
        <f>ROUND(SUMIF('AV-Bewegungsdaten'!B:B,A3147,'AV-Bewegungsdaten'!D:D),3)</f>
        <v>0</v>
      </c>
      <c r="Q3147" s="259">
        <f>ROUND(SUMIF('AV-Bewegungsdaten'!B:B,$A3147,'AV-Bewegungsdaten'!E:E),5)</f>
        <v>0</v>
      </c>
      <c r="S3147" s="444"/>
      <c r="T3147" s="444"/>
      <c r="U3147" s="261">
        <f>ROUND(SUMIF('DV-Bewegungsdaten'!B:B,A3147,'DV-Bewegungsdaten'!D:D),3)</f>
        <v>0</v>
      </c>
      <c r="V3147" s="259">
        <f>ROUND(SUMIF('DV-Bewegungsdaten'!B:B,A3147,'DV-Bewegungsdaten'!E:E),5)</f>
        <v>0</v>
      </c>
      <c r="X3147" s="444"/>
      <c r="Y3147" s="444"/>
      <c r="AK3147" s="305"/>
    </row>
    <row r="3148" spans="1:37" ht="15" customHeight="1" x14ac:dyDescent="0.25">
      <c r="A3148" s="103" t="s">
        <v>3037</v>
      </c>
      <c r="B3148" s="101" t="s">
        <v>2068</v>
      </c>
      <c r="C3148" s="101" t="s">
        <v>3996</v>
      </c>
      <c r="D3148" s="101" t="s">
        <v>851</v>
      </c>
      <c r="E3148" s="101" t="s">
        <v>2446</v>
      </c>
      <c r="F3148" s="102">
        <v>26.4</v>
      </c>
      <c r="G3148" s="102">
        <v>26.599999999999998</v>
      </c>
      <c r="H3148" s="102">
        <v>21.12</v>
      </c>
      <c r="I3148" s="102"/>
      <c r="J3148" s="445"/>
      <c r="K3148" s="258">
        <f>ROUND(SUMIF('VGT-Bewegungsdaten'!B:B,A3148,'VGT-Bewegungsdaten'!D:D),3)</f>
        <v>0</v>
      </c>
      <c r="L3148" s="259">
        <f>ROUND(SUMIF('VGT-Bewegungsdaten'!B:B,$A3148,'VGT-Bewegungsdaten'!E:E),5)</f>
        <v>0</v>
      </c>
      <c r="N3148" s="298" t="s">
        <v>4918</v>
      </c>
      <c r="O3148" s="298" t="s">
        <v>4925</v>
      </c>
      <c r="P3148" s="261">
        <f>ROUND(SUMIF('AV-Bewegungsdaten'!B:B,A3148,'AV-Bewegungsdaten'!D:D),3)</f>
        <v>0</v>
      </c>
      <c r="Q3148" s="259">
        <f>ROUND(SUMIF('AV-Bewegungsdaten'!B:B,$A3148,'AV-Bewegungsdaten'!E:E),5)</f>
        <v>0</v>
      </c>
      <c r="S3148" s="444"/>
      <c r="T3148" s="444"/>
      <c r="U3148" s="261">
        <f>ROUND(SUMIF('DV-Bewegungsdaten'!B:B,A3148,'DV-Bewegungsdaten'!D:D),3)</f>
        <v>0</v>
      </c>
      <c r="V3148" s="259">
        <f>ROUND(SUMIF('DV-Bewegungsdaten'!B:B,A3148,'DV-Bewegungsdaten'!E:E),5)</f>
        <v>0</v>
      </c>
      <c r="X3148" s="444"/>
      <c r="Y3148" s="444"/>
      <c r="AK3148" s="305"/>
    </row>
    <row r="3149" spans="1:37" ht="15" customHeight="1" x14ac:dyDescent="0.25">
      <c r="A3149" s="103" t="s">
        <v>3038</v>
      </c>
      <c r="B3149" s="101" t="s">
        <v>2068</v>
      </c>
      <c r="C3149" s="101" t="s">
        <v>3996</v>
      </c>
      <c r="D3149" s="101" t="s">
        <v>853</v>
      </c>
      <c r="E3149" s="101" t="s">
        <v>2443</v>
      </c>
      <c r="F3149" s="102">
        <v>24.42</v>
      </c>
      <c r="G3149" s="102">
        <v>24.62</v>
      </c>
      <c r="H3149" s="102">
        <v>19.54</v>
      </c>
      <c r="I3149" s="102"/>
      <c r="J3149" s="445"/>
      <c r="K3149" s="258">
        <f>ROUND(SUMIF('VGT-Bewegungsdaten'!B:B,A3149,'VGT-Bewegungsdaten'!D:D),3)</f>
        <v>0</v>
      </c>
      <c r="L3149" s="259">
        <f>ROUND(SUMIF('VGT-Bewegungsdaten'!B:B,$A3149,'VGT-Bewegungsdaten'!E:E),5)</f>
        <v>0</v>
      </c>
      <c r="N3149" s="298" t="s">
        <v>4918</v>
      </c>
      <c r="O3149" s="298" t="s">
        <v>4925</v>
      </c>
      <c r="P3149" s="261">
        <f>ROUND(SUMIF('AV-Bewegungsdaten'!B:B,A3149,'AV-Bewegungsdaten'!D:D),3)</f>
        <v>0</v>
      </c>
      <c r="Q3149" s="259">
        <f>ROUND(SUMIF('AV-Bewegungsdaten'!B:B,$A3149,'AV-Bewegungsdaten'!E:E),5)</f>
        <v>0</v>
      </c>
      <c r="S3149" s="444"/>
      <c r="T3149" s="444"/>
      <c r="U3149" s="261">
        <f>ROUND(SUMIF('DV-Bewegungsdaten'!B:B,A3149,'DV-Bewegungsdaten'!D:D),3)</f>
        <v>0</v>
      </c>
      <c r="V3149" s="259">
        <f>ROUND(SUMIF('DV-Bewegungsdaten'!B:B,A3149,'DV-Bewegungsdaten'!E:E),5)</f>
        <v>0</v>
      </c>
      <c r="X3149" s="444"/>
      <c r="Y3149" s="444"/>
      <c r="AK3149" s="305"/>
    </row>
    <row r="3150" spans="1:37" ht="15" customHeight="1" x14ac:dyDescent="0.25">
      <c r="A3150" s="103" t="s">
        <v>3039</v>
      </c>
      <c r="B3150" s="101" t="s">
        <v>2068</v>
      </c>
      <c r="C3150" s="101" t="s">
        <v>3996</v>
      </c>
      <c r="D3150" s="101" t="s">
        <v>855</v>
      </c>
      <c r="E3150" s="101" t="s">
        <v>2446</v>
      </c>
      <c r="F3150" s="102">
        <v>27.39</v>
      </c>
      <c r="G3150" s="102">
        <v>27.59</v>
      </c>
      <c r="H3150" s="102">
        <v>21.91</v>
      </c>
      <c r="I3150" s="102"/>
      <c r="J3150" s="445"/>
      <c r="K3150" s="258">
        <f>ROUND(SUMIF('VGT-Bewegungsdaten'!B:B,A3150,'VGT-Bewegungsdaten'!D:D),3)</f>
        <v>0</v>
      </c>
      <c r="L3150" s="259">
        <f>ROUND(SUMIF('VGT-Bewegungsdaten'!B:B,$A3150,'VGT-Bewegungsdaten'!E:E),5)</f>
        <v>0</v>
      </c>
      <c r="N3150" s="298" t="s">
        <v>4918</v>
      </c>
      <c r="O3150" s="298" t="s">
        <v>4925</v>
      </c>
      <c r="P3150" s="261">
        <f>ROUND(SUMIF('AV-Bewegungsdaten'!B:B,A3150,'AV-Bewegungsdaten'!D:D),3)</f>
        <v>0</v>
      </c>
      <c r="Q3150" s="259">
        <f>ROUND(SUMIF('AV-Bewegungsdaten'!B:B,$A3150,'AV-Bewegungsdaten'!E:E),5)</f>
        <v>0</v>
      </c>
      <c r="S3150" s="444"/>
      <c r="T3150" s="444"/>
      <c r="U3150" s="261">
        <f>ROUND(SUMIF('DV-Bewegungsdaten'!B:B,A3150,'DV-Bewegungsdaten'!D:D),3)</f>
        <v>0</v>
      </c>
      <c r="V3150" s="259">
        <f>ROUND(SUMIF('DV-Bewegungsdaten'!B:B,A3150,'DV-Bewegungsdaten'!E:E),5)</f>
        <v>0</v>
      </c>
      <c r="X3150" s="444"/>
      <c r="Y3150" s="444"/>
      <c r="AK3150" s="305"/>
    </row>
    <row r="3151" spans="1:37" ht="15" customHeight="1" x14ac:dyDescent="0.25">
      <c r="A3151" s="103" t="s">
        <v>3040</v>
      </c>
      <c r="B3151" s="101" t="s">
        <v>2068</v>
      </c>
      <c r="C3151" s="101" t="s">
        <v>3996</v>
      </c>
      <c r="D3151" s="101" t="s">
        <v>857</v>
      </c>
      <c r="E3151" s="101" t="s">
        <v>2443</v>
      </c>
      <c r="F3151" s="102">
        <v>25.41</v>
      </c>
      <c r="G3151" s="102">
        <v>25.61</v>
      </c>
      <c r="H3151" s="102">
        <v>20.329999999999998</v>
      </c>
      <c r="I3151" s="102"/>
      <c r="J3151" s="445"/>
      <c r="K3151" s="258">
        <f>ROUND(SUMIF('VGT-Bewegungsdaten'!B:B,A3151,'VGT-Bewegungsdaten'!D:D),3)</f>
        <v>0</v>
      </c>
      <c r="L3151" s="259">
        <f>ROUND(SUMIF('VGT-Bewegungsdaten'!B:B,$A3151,'VGT-Bewegungsdaten'!E:E),5)</f>
        <v>0</v>
      </c>
      <c r="N3151" s="298" t="s">
        <v>4918</v>
      </c>
      <c r="O3151" s="298" t="s">
        <v>4925</v>
      </c>
      <c r="P3151" s="261">
        <f>ROUND(SUMIF('AV-Bewegungsdaten'!B:B,A3151,'AV-Bewegungsdaten'!D:D),3)</f>
        <v>0</v>
      </c>
      <c r="Q3151" s="259">
        <f>ROUND(SUMIF('AV-Bewegungsdaten'!B:B,$A3151,'AV-Bewegungsdaten'!E:E),5)</f>
        <v>0</v>
      </c>
      <c r="S3151" s="444"/>
      <c r="T3151" s="444"/>
      <c r="U3151" s="261">
        <f>ROUND(SUMIF('DV-Bewegungsdaten'!B:B,A3151,'DV-Bewegungsdaten'!D:D),3)</f>
        <v>0</v>
      </c>
      <c r="V3151" s="259">
        <f>ROUND(SUMIF('DV-Bewegungsdaten'!B:B,A3151,'DV-Bewegungsdaten'!E:E),5)</f>
        <v>0</v>
      </c>
      <c r="X3151" s="444"/>
      <c r="Y3151" s="444"/>
      <c r="AK3151" s="305"/>
    </row>
    <row r="3152" spans="1:37" ht="15" customHeight="1" x14ac:dyDescent="0.25">
      <c r="A3152" s="103" t="s">
        <v>3041</v>
      </c>
      <c r="B3152" s="101" t="s">
        <v>2068</v>
      </c>
      <c r="C3152" s="101" t="s">
        <v>3996</v>
      </c>
      <c r="D3152" s="101" t="s">
        <v>859</v>
      </c>
      <c r="E3152" s="101" t="s">
        <v>2446</v>
      </c>
      <c r="F3152" s="102">
        <v>28.38</v>
      </c>
      <c r="G3152" s="102">
        <v>28.58</v>
      </c>
      <c r="H3152" s="102">
        <v>22.7</v>
      </c>
      <c r="I3152" s="102"/>
      <c r="J3152" s="445"/>
      <c r="K3152" s="258">
        <f>ROUND(SUMIF('VGT-Bewegungsdaten'!B:B,A3152,'VGT-Bewegungsdaten'!D:D),3)</f>
        <v>0</v>
      </c>
      <c r="L3152" s="259">
        <f>ROUND(SUMIF('VGT-Bewegungsdaten'!B:B,$A3152,'VGT-Bewegungsdaten'!E:E),5)</f>
        <v>0</v>
      </c>
      <c r="N3152" s="298" t="s">
        <v>4918</v>
      </c>
      <c r="O3152" s="298" t="s">
        <v>4925</v>
      </c>
      <c r="P3152" s="261">
        <f>ROUND(SUMIF('AV-Bewegungsdaten'!B:B,A3152,'AV-Bewegungsdaten'!D:D),3)</f>
        <v>0</v>
      </c>
      <c r="Q3152" s="259">
        <f>ROUND(SUMIF('AV-Bewegungsdaten'!B:B,$A3152,'AV-Bewegungsdaten'!E:E),5)</f>
        <v>0</v>
      </c>
      <c r="S3152" s="444"/>
      <c r="T3152" s="444"/>
      <c r="U3152" s="261">
        <f>ROUND(SUMIF('DV-Bewegungsdaten'!B:B,A3152,'DV-Bewegungsdaten'!D:D),3)</f>
        <v>0</v>
      </c>
      <c r="V3152" s="259">
        <f>ROUND(SUMIF('DV-Bewegungsdaten'!B:B,A3152,'DV-Bewegungsdaten'!E:E),5)</f>
        <v>0</v>
      </c>
      <c r="X3152" s="444"/>
      <c r="Y3152" s="444"/>
      <c r="AK3152" s="305"/>
    </row>
    <row r="3153" spans="1:37" ht="15" customHeight="1" x14ac:dyDescent="0.25">
      <c r="A3153" s="103" t="s">
        <v>3042</v>
      </c>
      <c r="B3153" s="101" t="s">
        <v>2068</v>
      </c>
      <c r="C3153" s="101" t="s">
        <v>3996</v>
      </c>
      <c r="D3153" s="101" t="s">
        <v>861</v>
      </c>
      <c r="E3153" s="101" t="s">
        <v>2443</v>
      </c>
      <c r="F3153" s="102">
        <v>26.4</v>
      </c>
      <c r="G3153" s="102">
        <v>26.599999999999998</v>
      </c>
      <c r="H3153" s="102">
        <v>21.12</v>
      </c>
      <c r="I3153" s="102"/>
      <c r="J3153" s="445"/>
      <c r="K3153" s="258">
        <f>ROUND(SUMIF('VGT-Bewegungsdaten'!B:B,A3153,'VGT-Bewegungsdaten'!D:D),3)</f>
        <v>0</v>
      </c>
      <c r="L3153" s="259">
        <f>ROUND(SUMIF('VGT-Bewegungsdaten'!B:B,$A3153,'VGT-Bewegungsdaten'!E:E),5)</f>
        <v>0</v>
      </c>
      <c r="N3153" s="298" t="s">
        <v>4918</v>
      </c>
      <c r="O3153" s="298" t="s">
        <v>4925</v>
      </c>
      <c r="P3153" s="261">
        <f>ROUND(SUMIF('AV-Bewegungsdaten'!B:B,A3153,'AV-Bewegungsdaten'!D:D),3)</f>
        <v>0</v>
      </c>
      <c r="Q3153" s="259">
        <f>ROUND(SUMIF('AV-Bewegungsdaten'!B:B,$A3153,'AV-Bewegungsdaten'!E:E),5)</f>
        <v>0</v>
      </c>
      <c r="S3153" s="444"/>
      <c r="T3153" s="444"/>
      <c r="U3153" s="261">
        <f>ROUND(SUMIF('DV-Bewegungsdaten'!B:B,A3153,'DV-Bewegungsdaten'!D:D),3)</f>
        <v>0</v>
      </c>
      <c r="V3153" s="259">
        <f>ROUND(SUMIF('DV-Bewegungsdaten'!B:B,A3153,'DV-Bewegungsdaten'!E:E),5)</f>
        <v>0</v>
      </c>
      <c r="X3153" s="444"/>
      <c r="Y3153" s="444"/>
      <c r="AK3153" s="305"/>
    </row>
    <row r="3154" spans="1:37" ht="15" customHeight="1" x14ac:dyDescent="0.25">
      <c r="A3154" s="103" t="s">
        <v>3043</v>
      </c>
      <c r="B3154" s="101" t="s">
        <v>2068</v>
      </c>
      <c r="C3154" s="101" t="s">
        <v>3996</v>
      </c>
      <c r="D3154" s="101" t="s">
        <v>863</v>
      </c>
      <c r="E3154" s="101" t="s">
        <v>2446</v>
      </c>
      <c r="F3154" s="102">
        <v>29.37</v>
      </c>
      <c r="G3154" s="102">
        <v>29.57</v>
      </c>
      <c r="H3154" s="102">
        <v>23.5</v>
      </c>
      <c r="I3154" s="102"/>
      <c r="J3154" s="445"/>
      <c r="K3154" s="258">
        <f>ROUND(SUMIF('VGT-Bewegungsdaten'!B:B,A3154,'VGT-Bewegungsdaten'!D:D),3)</f>
        <v>0</v>
      </c>
      <c r="L3154" s="259">
        <f>ROUND(SUMIF('VGT-Bewegungsdaten'!B:B,$A3154,'VGT-Bewegungsdaten'!E:E),5)</f>
        <v>0</v>
      </c>
      <c r="N3154" s="298" t="s">
        <v>4918</v>
      </c>
      <c r="O3154" s="298" t="s">
        <v>4925</v>
      </c>
      <c r="P3154" s="261">
        <f>ROUND(SUMIF('AV-Bewegungsdaten'!B:B,A3154,'AV-Bewegungsdaten'!D:D),3)</f>
        <v>0</v>
      </c>
      <c r="Q3154" s="259">
        <f>ROUND(SUMIF('AV-Bewegungsdaten'!B:B,$A3154,'AV-Bewegungsdaten'!E:E),5)</f>
        <v>0</v>
      </c>
      <c r="S3154" s="444"/>
      <c r="T3154" s="444"/>
      <c r="U3154" s="261">
        <f>ROUND(SUMIF('DV-Bewegungsdaten'!B:B,A3154,'DV-Bewegungsdaten'!D:D),3)</f>
        <v>0</v>
      </c>
      <c r="V3154" s="259">
        <f>ROUND(SUMIF('DV-Bewegungsdaten'!B:B,A3154,'DV-Bewegungsdaten'!E:E),5)</f>
        <v>0</v>
      </c>
      <c r="X3154" s="444"/>
      <c r="Y3154" s="444"/>
      <c r="AK3154" s="305"/>
    </row>
    <row r="3155" spans="1:37" ht="15" customHeight="1" x14ac:dyDescent="0.25">
      <c r="A3155" s="103" t="s">
        <v>3044</v>
      </c>
      <c r="B3155" s="101" t="s">
        <v>2068</v>
      </c>
      <c r="C3155" s="101" t="s">
        <v>3996</v>
      </c>
      <c r="D3155" s="101" t="s">
        <v>865</v>
      </c>
      <c r="E3155" s="101" t="s">
        <v>2443</v>
      </c>
      <c r="F3155" s="102">
        <v>13.53</v>
      </c>
      <c r="G3155" s="102">
        <v>13.729999999999999</v>
      </c>
      <c r="H3155" s="102">
        <v>10.82</v>
      </c>
      <c r="I3155" s="102"/>
      <c r="J3155" s="445"/>
      <c r="K3155" s="258">
        <f>ROUND(SUMIF('VGT-Bewegungsdaten'!B:B,A3155,'VGT-Bewegungsdaten'!D:D),3)</f>
        <v>0</v>
      </c>
      <c r="L3155" s="259">
        <f>ROUND(SUMIF('VGT-Bewegungsdaten'!B:B,$A3155,'VGT-Bewegungsdaten'!E:E),5)</f>
        <v>0</v>
      </c>
      <c r="N3155" s="298" t="s">
        <v>4918</v>
      </c>
      <c r="O3155" s="298" t="s">
        <v>4925</v>
      </c>
      <c r="P3155" s="261">
        <f>ROUND(SUMIF('AV-Bewegungsdaten'!B:B,A3155,'AV-Bewegungsdaten'!D:D),3)</f>
        <v>0</v>
      </c>
      <c r="Q3155" s="259">
        <f>ROUND(SUMIF('AV-Bewegungsdaten'!B:B,$A3155,'AV-Bewegungsdaten'!E:E),5)</f>
        <v>0</v>
      </c>
      <c r="S3155" s="444"/>
      <c r="T3155" s="444"/>
      <c r="U3155" s="261">
        <f>ROUND(SUMIF('DV-Bewegungsdaten'!B:B,A3155,'DV-Bewegungsdaten'!D:D),3)</f>
        <v>0</v>
      </c>
      <c r="V3155" s="259">
        <f>ROUND(SUMIF('DV-Bewegungsdaten'!B:B,A3155,'DV-Bewegungsdaten'!E:E),5)</f>
        <v>0</v>
      </c>
      <c r="X3155" s="444"/>
      <c r="Y3155" s="444"/>
      <c r="AK3155" s="305"/>
    </row>
    <row r="3156" spans="1:37" ht="15" customHeight="1" x14ac:dyDescent="0.25">
      <c r="A3156" s="103" t="s">
        <v>3045</v>
      </c>
      <c r="B3156" s="101" t="s">
        <v>2068</v>
      </c>
      <c r="C3156" s="101" t="s">
        <v>3996</v>
      </c>
      <c r="D3156" s="101" t="s">
        <v>867</v>
      </c>
      <c r="E3156" s="101" t="s">
        <v>2446</v>
      </c>
      <c r="F3156" s="102">
        <v>16.5</v>
      </c>
      <c r="G3156" s="102">
        <v>16.7</v>
      </c>
      <c r="H3156" s="102">
        <v>13.2</v>
      </c>
      <c r="I3156" s="102"/>
      <c r="J3156" s="445"/>
      <c r="K3156" s="258">
        <f>ROUND(SUMIF('VGT-Bewegungsdaten'!B:B,A3156,'VGT-Bewegungsdaten'!D:D),3)</f>
        <v>0</v>
      </c>
      <c r="L3156" s="259">
        <f>ROUND(SUMIF('VGT-Bewegungsdaten'!B:B,$A3156,'VGT-Bewegungsdaten'!E:E),5)</f>
        <v>0</v>
      </c>
      <c r="N3156" s="298" t="s">
        <v>4918</v>
      </c>
      <c r="O3156" s="298" t="s">
        <v>4925</v>
      </c>
      <c r="P3156" s="261">
        <f>ROUND(SUMIF('AV-Bewegungsdaten'!B:B,A3156,'AV-Bewegungsdaten'!D:D),3)</f>
        <v>0</v>
      </c>
      <c r="Q3156" s="259">
        <f>ROUND(SUMIF('AV-Bewegungsdaten'!B:B,$A3156,'AV-Bewegungsdaten'!E:E),5)</f>
        <v>0</v>
      </c>
      <c r="S3156" s="444"/>
      <c r="T3156" s="444"/>
      <c r="U3156" s="261">
        <f>ROUND(SUMIF('DV-Bewegungsdaten'!B:B,A3156,'DV-Bewegungsdaten'!D:D),3)</f>
        <v>0</v>
      </c>
      <c r="V3156" s="259">
        <f>ROUND(SUMIF('DV-Bewegungsdaten'!B:B,A3156,'DV-Bewegungsdaten'!E:E),5)</f>
        <v>0</v>
      </c>
      <c r="X3156" s="444"/>
      <c r="Y3156" s="444"/>
      <c r="AK3156" s="305"/>
    </row>
    <row r="3157" spans="1:37" ht="15" customHeight="1" x14ac:dyDescent="0.25">
      <c r="A3157" s="103" t="s">
        <v>3046</v>
      </c>
      <c r="B3157" s="101" t="s">
        <v>2068</v>
      </c>
      <c r="C3157" s="101" t="s">
        <v>3996</v>
      </c>
      <c r="D3157" s="101" t="s">
        <v>869</v>
      </c>
      <c r="E3157" s="101" t="s">
        <v>2443</v>
      </c>
      <c r="F3157" s="102">
        <v>14.52</v>
      </c>
      <c r="G3157" s="102">
        <v>14.719999999999999</v>
      </c>
      <c r="H3157" s="102">
        <v>11.62</v>
      </c>
      <c r="I3157" s="102"/>
      <c r="J3157" s="445"/>
      <c r="K3157" s="258">
        <f>ROUND(SUMIF('VGT-Bewegungsdaten'!B:B,A3157,'VGT-Bewegungsdaten'!D:D),3)</f>
        <v>0</v>
      </c>
      <c r="L3157" s="259">
        <f>ROUND(SUMIF('VGT-Bewegungsdaten'!B:B,$A3157,'VGT-Bewegungsdaten'!E:E),5)</f>
        <v>0</v>
      </c>
      <c r="N3157" s="298" t="s">
        <v>4918</v>
      </c>
      <c r="O3157" s="298" t="s">
        <v>4925</v>
      </c>
      <c r="P3157" s="261">
        <f>ROUND(SUMIF('AV-Bewegungsdaten'!B:B,A3157,'AV-Bewegungsdaten'!D:D),3)</f>
        <v>0</v>
      </c>
      <c r="Q3157" s="259">
        <f>ROUND(SUMIF('AV-Bewegungsdaten'!B:B,$A3157,'AV-Bewegungsdaten'!E:E),5)</f>
        <v>0</v>
      </c>
      <c r="S3157" s="444"/>
      <c r="T3157" s="444"/>
      <c r="U3157" s="261">
        <f>ROUND(SUMIF('DV-Bewegungsdaten'!B:B,A3157,'DV-Bewegungsdaten'!D:D),3)</f>
        <v>0</v>
      </c>
      <c r="V3157" s="259">
        <f>ROUND(SUMIF('DV-Bewegungsdaten'!B:B,A3157,'DV-Bewegungsdaten'!E:E),5)</f>
        <v>0</v>
      </c>
      <c r="X3157" s="444"/>
      <c r="Y3157" s="444"/>
      <c r="AK3157" s="305"/>
    </row>
    <row r="3158" spans="1:37" ht="15" customHeight="1" x14ac:dyDescent="0.25">
      <c r="A3158" s="103" t="s">
        <v>3047</v>
      </c>
      <c r="B3158" s="101" t="s">
        <v>2068</v>
      </c>
      <c r="C3158" s="101" t="s">
        <v>3996</v>
      </c>
      <c r="D3158" s="101" t="s">
        <v>871</v>
      </c>
      <c r="E3158" s="101" t="s">
        <v>2446</v>
      </c>
      <c r="F3158" s="102">
        <v>17.489999999999998</v>
      </c>
      <c r="G3158" s="102">
        <v>17.689999999999998</v>
      </c>
      <c r="H3158" s="102">
        <v>13.99</v>
      </c>
      <c r="I3158" s="102"/>
      <c r="J3158" s="445"/>
      <c r="K3158" s="258">
        <f>ROUND(SUMIF('VGT-Bewegungsdaten'!B:B,A3158,'VGT-Bewegungsdaten'!D:D),3)</f>
        <v>0</v>
      </c>
      <c r="L3158" s="259">
        <f>ROUND(SUMIF('VGT-Bewegungsdaten'!B:B,$A3158,'VGT-Bewegungsdaten'!E:E),5)</f>
        <v>0</v>
      </c>
      <c r="N3158" s="298" t="s">
        <v>4918</v>
      </c>
      <c r="O3158" s="298" t="s">
        <v>4925</v>
      </c>
      <c r="P3158" s="261">
        <f>ROUND(SUMIF('AV-Bewegungsdaten'!B:B,A3158,'AV-Bewegungsdaten'!D:D),3)</f>
        <v>0</v>
      </c>
      <c r="Q3158" s="259">
        <f>ROUND(SUMIF('AV-Bewegungsdaten'!B:B,$A3158,'AV-Bewegungsdaten'!E:E),5)</f>
        <v>0</v>
      </c>
      <c r="S3158" s="444"/>
      <c r="T3158" s="444"/>
      <c r="U3158" s="261">
        <f>ROUND(SUMIF('DV-Bewegungsdaten'!B:B,A3158,'DV-Bewegungsdaten'!D:D),3)</f>
        <v>0</v>
      </c>
      <c r="V3158" s="259">
        <f>ROUND(SUMIF('DV-Bewegungsdaten'!B:B,A3158,'DV-Bewegungsdaten'!E:E),5)</f>
        <v>0</v>
      </c>
      <c r="X3158" s="444"/>
      <c r="Y3158" s="444"/>
      <c r="AK3158" s="305"/>
    </row>
    <row r="3159" spans="1:37" ht="15" customHeight="1" x14ac:dyDescent="0.25">
      <c r="A3159" s="103" t="s">
        <v>3048</v>
      </c>
      <c r="B3159" s="101" t="s">
        <v>2068</v>
      </c>
      <c r="C3159" s="101" t="s">
        <v>3996</v>
      </c>
      <c r="D3159" s="101" t="s">
        <v>873</v>
      </c>
      <c r="E3159" s="101" t="s">
        <v>2443</v>
      </c>
      <c r="F3159" s="102">
        <v>19.47</v>
      </c>
      <c r="G3159" s="102">
        <v>19.669999999999998</v>
      </c>
      <c r="H3159" s="102">
        <v>15.58</v>
      </c>
      <c r="I3159" s="102"/>
      <c r="J3159" s="445"/>
      <c r="K3159" s="258">
        <f>ROUND(SUMIF('VGT-Bewegungsdaten'!B:B,A3159,'VGT-Bewegungsdaten'!D:D),3)</f>
        <v>0</v>
      </c>
      <c r="L3159" s="259">
        <f>ROUND(SUMIF('VGT-Bewegungsdaten'!B:B,$A3159,'VGT-Bewegungsdaten'!E:E),5)</f>
        <v>0</v>
      </c>
      <c r="N3159" s="298" t="s">
        <v>4918</v>
      </c>
      <c r="O3159" s="298" t="s">
        <v>4925</v>
      </c>
      <c r="P3159" s="261">
        <f>ROUND(SUMIF('AV-Bewegungsdaten'!B:B,A3159,'AV-Bewegungsdaten'!D:D),3)</f>
        <v>0</v>
      </c>
      <c r="Q3159" s="259">
        <f>ROUND(SUMIF('AV-Bewegungsdaten'!B:B,$A3159,'AV-Bewegungsdaten'!E:E),5)</f>
        <v>0</v>
      </c>
      <c r="S3159" s="444"/>
      <c r="T3159" s="444"/>
      <c r="U3159" s="261">
        <f>ROUND(SUMIF('DV-Bewegungsdaten'!B:B,A3159,'DV-Bewegungsdaten'!D:D),3)</f>
        <v>0</v>
      </c>
      <c r="V3159" s="259">
        <f>ROUND(SUMIF('DV-Bewegungsdaten'!B:B,A3159,'DV-Bewegungsdaten'!E:E),5)</f>
        <v>0</v>
      </c>
      <c r="X3159" s="444"/>
      <c r="Y3159" s="444"/>
      <c r="AK3159" s="305"/>
    </row>
    <row r="3160" spans="1:37" ht="15" customHeight="1" x14ac:dyDescent="0.25">
      <c r="A3160" s="103" t="s">
        <v>3049</v>
      </c>
      <c r="B3160" s="101" t="s">
        <v>2068</v>
      </c>
      <c r="C3160" s="101" t="s">
        <v>3996</v>
      </c>
      <c r="D3160" s="101" t="s">
        <v>875</v>
      </c>
      <c r="E3160" s="101" t="s">
        <v>2446</v>
      </c>
      <c r="F3160" s="102">
        <v>22.44</v>
      </c>
      <c r="G3160" s="102">
        <v>22.64</v>
      </c>
      <c r="H3160" s="102">
        <v>17.95</v>
      </c>
      <c r="I3160" s="102"/>
      <c r="J3160" s="445"/>
      <c r="K3160" s="258">
        <f>ROUND(SUMIF('VGT-Bewegungsdaten'!B:B,A3160,'VGT-Bewegungsdaten'!D:D),3)</f>
        <v>0</v>
      </c>
      <c r="L3160" s="259">
        <f>ROUND(SUMIF('VGT-Bewegungsdaten'!B:B,$A3160,'VGT-Bewegungsdaten'!E:E),5)</f>
        <v>0</v>
      </c>
      <c r="N3160" s="298" t="s">
        <v>4918</v>
      </c>
      <c r="O3160" s="298" t="s">
        <v>4925</v>
      </c>
      <c r="P3160" s="261">
        <f>ROUND(SUMIF('AV-Bewegungsdaten'!B:B,A3160,'AV-Bewegungsdaten'!D:D),3)</f>
        <v>0</v>
      </c>
      <c r="Q3160" s="259">
        <f>ROUND(SUMIF('AV-Bewegungsdaten'!B:B,$A3160,'AV-Bewegungsdaten'!E:E),5)</f>
        <v>0</v>
      </c>
      <c r="S3160" s="444"/>
      <c r="T3160" s="444"/>
      <c r="U3160" s="261">
        <f>ROUND(SUMIF('DV-Bewegungsdaten'!B:B,A3160,'DV-Bewegungsdaten'!D:D),3)</f>
        <v>0</v>
      </c>
      <c r="V3160" s="259">
        <f>ROUND(SUMIF('DV-Bewegungsdaten'!B:B,A3160,'DV-Bewegungsdaten'!E:E),5)</f>
        <v>0</v>
      </c>
      <c r="X3160" s="444"/>
      <c r="Y3160" s="444"/>
      <c r="AK3160" s="305"/>
    </row>
    <row r="3161" spans="1:37" ht="15" customHeight="1" x14ac:dyDescent="0.25">
      <c r="A3161" s="103" t="s">
        <v>3050</v>
      </c>
      <c r="B3161" s="101" t="s">
        <v>2068</v>
      </c>
      <c r="C3161" s="101" t="s">
        <v>3996</v>
      </c>
      <c r="D3161" s="101" t="s">
        <v>877</v>
      </c>
      <c r="E3161" s="101" t="s">
        <v>2443</v>
      </c>
      <c r="F3161" s="102">
        <v>20.46</v>
      </c>
      <c r="G3161" s="102">
        <v>20.66</v>
      </c>
      <c r="H3161" s="102">
        <v>16.37</v>
      </c>
      <c r="I3161" s="102"/>
      <c r="J3161" s="445"/>
      <c r="K3161" s="258">
        <f>ROUND(SUMIF('VGT-Bewegungsdaten'!B:B,A3161,'VGT-Bewegungsdaten'!D:D),3)</f>
        <v>0</v>
      </c>
      <c r="L3161" s="259">
        <f>ROUND(SUMIF('VGT-Bewegungsdaten'!B:B,$A3161,'VGT-Bewegungsdaten'!E:E),5)</f>
        <v>0</v>
      </c>
      <c r="N3161" s="298" t="s">
        <v>4918</v>
      </c>
      <c r="O3161" s="298" t="s">
        <v>4925</v>
      </c>
      <c r="P3161" s="261">
        <f>ROUND(SUMIF('AV-Bewegungsdaten'!B:B,A3161,'AV-Bewegungsdaten'!D:D),3)</f>
        <v>0</v>
      </c>
      <c r="Q3161" s="259">
        <f>ROUND(SUMIF('AV-Bewegungsdaten'!B:B,$A3161,'AV-Bewegungsdaten'!E:E),5)</f>
        <v>0</v>
      </c>
      <c r="S3161" s="444"/>
      <c r="T3161" s="444"/>
      <c r="U3161" s="261">
        <f>ROUND(SUMIF('DV-Bewegungsdaten'!B:B,A3161,'DV-Bewegungsdaten'!D:D),3)</f>
        <v>0</v>
      </c>
      <c r="V3161" s="259">
        <f>ROUND(SUMIF('DV-Bewegungsdaten'!B:B,A3161,'DV-Bewegungsdaten'!E:E),5)</f>
        <v>0</v>
      </c>
      <c r="X3161" s="444"/>
      <c r="Y3161" s="444"/>
      <c r="AK3161" s="305"/>
    </row>
    <row r="3162" spans="1:37" ht="15" customHeight="1" x14ac:dyDescent="0.25">
      <c r="A3162" s="103" t="s">
        <v>3051</v>
      </c>
      <c r="B3162" s="101" t="s">
        <v>2068</v>
      </c>
      <c r="C3162" s="101" t="s">
        <v>3996</v>
      </c>
      <c r="D3162" s="101" t="s">
        <v>879</v>
      </c>
      <c r="E3162" s="101" t="s">
        <v>2446</v>
      </c>
      <c r="F3162" s="102">
        <v>23.43</v>
      </c>
      <c r="G3162" s="102">
        <v>23.63</v>
      </c>
      <c r="H3162" s="102">
        <v>18.739999999999998</v>
      </c>
      <c r="I3162" s="102"/>
      <c r="J3162" s="445"/>
      <c r="K3162" s="258">
        <f>ROUND(SUMIF('VGT-Bewegungsdaten'!B:B,A3162,'VGT-Bewegungsdaten'!D:D),3)</f>
        <v>0</v>
      </c>
      <c r="L3162" s="259">
        <f>ROUND(SUMIF('VGT-Bewegungsdaten'!B:B,$A3162,'VGT-Bewegungsdaten'!E:E),5)</f>
        <v>0</v>
      </c>
      <c r="N3162" s="298" t="s">
        <v>4918</v>
      </c>
      <c r="O3162" s="298" t="s">
        <v>4925</v>
      </c>
      <c r="P3162" s="261">
        <f>ROUND(SUMIF('AV-Bewegungsdaten'!B:B,A3162,'AV-Bewegungsdaten'!D:D),3)</f>
        <v>0</v>
      </c>
      <c r="Q3162" s="259">
        <f>ROUND(SUMIF('AV-Bewegungsdaten'!B:B,$A3162,'AV-Bewegungsdaten'!E:E),5)</f>
        <v>0</v>
      </c>
      <c r="S3162" s="444"/>
      <c r="T3162" s="444"/>
      <c r="U3162" s="261">
        <f>ROUND(SUMIF('DV-Bewegungsdaten'!B:B,A3162,'DV-Bewegungsdaten'!D:D),3)</f>
        <v>0</v>
      </c>
      <c r="V3162" s="259">
        <f>ROUND(SUMIF('DV-Bewegungsdaten'!B:B,A3162,'DV-Bewegungsdaten'!E:E),5)</f>
        <v>0</v>
      </c>
      <c r="X3162" s="444"/>
      <c r="Y3162" s="444"/>
      <c r="AK3162" s="305"/>
    </row>
    <row r="3163" spans="1:37" ht="15" customHeight="1" x14ac:dyDescent="0.25">
      <c r="A3163" s="103" t="s">
        <v>3052</v>
      </c>
      <c r="B3163" s="101" t="s">
        <v>2068</v>
      </c>
      <c r="C3163" s="101" t="s">
        <v>3996</v>
      </c>
      <c r="D3163" s="101" t="s">
        <v>881</v>
      </c>
      <c r="E3163" s="101" t="s">
        <v>2443</v>
      </c>
      <c r="F3163" s="102">
        <v>20.46</v>
      </c>
      <c r="G3163" s="102">
        <v>20.66</v>
      </c>
      <c r="H3163" s="102">
        <v>16.37</v>
      </c>
      <c r="I3163" s="102"/>
      <c r="J3163" s="445"/>
      <c r="K3163" s="258">
        <f>ROUND(SUMIF('VGT-Bewegungsdaten'!B:B,A3163,'VGT-Bewegungsdaten'!D:D),3)</f>
        <v>0</v>
      </c>
      <c r="L3163" s="259">
        <f>ROUND(SUMIF('VGT-Bewegungsdaten'!B:B,$A3163,'VGT-Bewegungsdaten'!E:E),5)</f>
        <v>0</v>
      </c>
      <c r="N3163" s="298" t="s">
        <v>4918</v>
      </c>
      <c r="O3163" s="298" t="s">
        <v>4925</v>
      </c>
      <c r="P3163" s="261">
        <f>ROUND(SUMIF('AV-Bewegungsdaten'!B:B,A3163,'AV-Bewegungsdaten'!D:D),3)</f>
        <v>0</v>
      </c>
      <c r="Q3163" s="259">
        <f>ROUND(SUMIF('AV-Bewegungsdaten'!B:B,$A3163,'AV-Bewegungsdaten'!E:E),5)</f>
        <v>0</v>
      </c>
      <c r="S3163" s="444"/>
      <c r="T3163" s="444"/>
      <c r="U3163" s="261">
        <f>ROUND(SUMIF('DV-Bewegungsdaten'!B:B,A3163,'DV-Bewegungsdaten'!D:D),3)</f>
        <v>0</v>
      </c>
      <c r="V3163" s="259">
        <f>ROUND(SUMIF('DV-Bewegungsdaten'!B:B,A3163,'DV-Bewegungsdaten'!E:E),5)</f>
        <v>0</v>
      </c>
      <c r="X3163" s="444"/>
      <c r="Y3163" s="444"/>
      <c r="AK3163" s="305"/>
    </row>
    <row r="3164" spans="1:37" ht="15" customHeight="1" x14ac:dyDescent="0.25">
      <c r="A3164" s="103" t="s">
        <v>3053</v>
      </c>
      <c r="B3164" s="101" t="s">
        <v>2068</v>
      </c>
      <c r="C3164" s="101" t="s">
        <v>3996</v>
      </c>
      <c r="D3164" s="101" t="s">
        <v>883</v>
      </c>
      <c r="E3164" s="101" t="s">
        <v>2446</v>
      </c>
      <c r="F3164" s="102">
        <v>23.43</v>
      </c>
      <c r="G3164" s="102">
        <v>23.63</v>
      </c>
      <c r="H3164" s="102">
        <v>18.739999999999998</v>
      </c>
      <c r="I3164" s="102"/>
      <c r="J3164" s="445"/>
      <c r="K3164" s="258">
        <f>ROUND(SUMIF('VGT-Bewegungsdaten'!B:B,A3164,'VGT-Bewegungsdaten'!D:D),3)</f>
        <v>0</v>
      </c>
      <c r="L3164" s="259">
        <f>ROUND(SUMIF('VGT-Bewegungsdaten'!B:B,$A3164,'VGT-Bewegungsdaten'!E:E),5)</f>
        <v>0</v>
      </c>
      <c r="N3164" s="298" t="s">
        <v>4918</v>
      </c>
      <c r="O3164" s="298" t="s">
        <v>4925</v>
      </c>
      <c r="P3164" s="261">
        <f>ROUND(SUMIF('AV-Bewegungsdaten'!B:B,A3164,'AV-Bewegungsdaten'!D:D),3)</f>
        <v>0</v>
      </c>
      <c r="Q3164" s="259">
        <f>ROUND(SUMIF('AV-Bewegungsdaten'!B:B,$A3164,'AV-Bewegungsdaten'!E:E),5)</f>
        <v>0</v>
      </c>
      <c r="S3164" s="444"/>
      <c r="T3164" s="444"/>
      <c r="U3164" s="261">
        <f>ROUND(SUMIF('DV-Bewegungsdaten'!B:B,A3164,'DV-Bewegungsdaten'!D:D),3)</f>
        <v>0</v>
      </c>
      <c r="V3164" s="259">
        <f>ROUND(SUMIF('DV-Bewegungsdaten'!B:B,A3164,'DV-Bewegungsdaten'!E:E),5)</f>
        <v>0</v>
      </c>
      <c r="X3164" s="444"/>
      <c r="Y3164" s="444"/>
      <c r="AK3164" s="305"/>
    </row>
    <row r="3165" spans="1:37" ht="15" customHeight="1" x14ac:dyDescent="0.25">
      <c r="A3165" s="103" t="s">
        <v>3054</v>
      </c>
      <c r="B3165" s="101" t="s">
        <v>2068</v>
      </c>
      <c r="C3165" s="101" t="s">
        <v>3996</v>
      </c>
      <c r="D3165" s="101" t="s">
        <v>885</v>
      </c>
      <c r="E3165" s="101" t="s">
        <v>2443</v>
      </c>
      <c r="F3165" s="102">
        <v>21.45</v>
      </c>
      <c r="G3165" s="102">
        <v>21.65</v>
      </c>
      <c r="H3165" s="102">
        <v>17.16</v>
      </c>
      <c r="I3165" s="102"/>
      <c r="J3165" s="445"/>
      <c r="K3165" s="258">
        <f>ROUND(SUMIF('VGT-Bewegungsdaten'!B:B,A3165,'VGT-Bewegungsdaten'!D:D),3)</f>
        <v>0</v>
      </c>
      <c r="L3165" s="259">
        <f>ROUND(SUMIF('VGT-Bewegungsdaten'!B:B,$A3165,'VGT-Bewegungsdaten'!E:E),5)</f>
        <v>0</v>
      </c>
      <c r="N3165" s="298" t="s">
        <v>4918</v>
      </c>
      <c r="O3165" s="298" t="s">
        <v>4925</v>
      </c>
      <c r="P3165" s="261">
        <f>ROUND(SUMIF('AV-Bewegungsdaten'!B:B,A3165,'AV-Bewegungsdaten'!D:D),3)</f>
        <v>0</v>
      </c>
      <c r="Q3165" s="259">
        <f>ROUND(SUMIF('AV-Bewegungsdaten'!B:B,$A3165,'AV-Bewegungsdaten'!E:E),5)</f>
        <v>0</v>
      </c>
      <c r="S3165" s="444"/>
      <c r="T3165" s="444"/>
      <c r="U3165" s="261">
        <f>ROUND(SUMIF('DV-Bewegungsdaten'!B:B,A3165,'DV-Bewegungsdaten'!D:D),3)</f>
        <v>0</v>
      </c>
      <c r="V3165" s="259">
        <f>ROUND(SUMIF('DV-Bewegungsdaten'!B:B,A3165,'DV-Bewegungsdaten'!E:E),5)</f>
        <v>0</v>
      </c>
      <c r="X3165" s="444"/>
      <c r="Y3165" s="444"/>
      <c r="AK3165" s="305"/>
    </row>
    <row r="3166" spans="1:37" ht="15" customHeight="1" x14ac:dyDescent="0.25">
      <c r="A3166" s="103" t="s">
        <v>3055</v>
      </c>
      <c r="B3166" s="101" t="s">
        <v>2068</v>
      </c>
      <c r="C3166" s="101" t="s">
        <v>3996</v>
      </c>
      <c r="D3166" s="101" t="s">
        <v>887</v>
      </c>
      <c r="E3166" s="101" t="s">
        <v>2446</v>
      </c>
      <c r="F3166" s="102">
        <v>24.42</v>
      </c>
      <c r="G3166" s="102">
        <v>24.62</v>
      </c>
      <c r="H3166" s="102">
        <v>19.54</v>
      </c>
      <c r="I3166" s="102"/>
      <c r="J3166" s="445"/>
      <c r="K3166" s="258">
        <f>ROUND(SUMIF('VGT-Bewegungsdaten'!B:B,A3166,'VGT-Bewegungsdaten'!D:D),3)</f>
        <v>0</v>
      </c>
      <c r="L3166" s="259">
        <f>ROUND(SUMIF('VGT-Bewegungsdaten'!B:B,$A3166,'VGT-Bewegungsdaten'!E:E),5)</f>
        <v>0</v>
      </c>
      <c r="N3166" s="298" t="s">
        <v>4918</v>
      </c>
      <c r="O3166" s="298" t="s">
        <v>4925</v>
      </c>
      <c r="P3166" s="261">
        <f>ROUND(SUMIF('AV-Bewegungsdaten'!B:B,A3166,'AV-Bewegungsdaten'!D:D),3)</f>
        <v>0</v>
      </c>
      <c r="Q3166" s="259">
        <f>ROUND(SUMIF('AV-Bewegungsdaten'!B:B,$A3166,'AV-Bewegungsdaten'!E:E),5)</f>
        <v>0</v>
      </c>
      <c r="S3166" s="444"/>
      <c r="T3166" s="444"/>
      <c r="U3166" s="261">
        <f>ROUND(SUMIF('DV-Bewegungsdaten'!B:B,A3166,'DV-Bewegungsdaten'!D:D),3)</f>
        <v>0</v>
      </c>
      <c r="V3166" s="259">
        <f>ROUND(SUMIF('DV-Bewegungsdaten'!B:B,A3166,'DV-Bewegungsdaten'!E:E),5)</f>
        <v>0</v>
      </c>
      <c r="X3166" s="444"/>
      <c r="Y3166" s="444"/>
      <c r="AK3166" s="305"/>
    </row>
    <row r="3167" spans="1:37" ht="15" customHeight="1" x14ac:dyDescent="0.25">
      <c r="A3167" s="103" t="s">
        <v>3056</v>
      </c>
      <c r="B3167" s="101" t="s">
        <v>2068</v>
      </c>
      <c r="C3167" s="101" t="s">
        <v>3996</v>
      </c>
      <c r="D3167" s="101" t="s">
        <v>889</v>
      </c>
      <c r="E3167" s="101" t="s">
        <v>2443</v>
      </c>
      <c r="F3167" s="102">
        <v>22.44</v>
      </c>
      <c r="G3167" s="102">
        <v>22.64</v>
      </c>
      <c r="H3167" s="102">
        <v>17.95</v>
      </c>
      <c r="I3167" s="102"/>
      <c r="J3167" s="445"/>
      <c r="K3167" s="258">
        <f>ROUND(SUMIF('VGT-Bewegungsdaten'!B:B,A3167,'VGT-Bewegungsdaten'!D:D),3)</f>
        <v>0</v>
      </c>
      <c r="L3167" s="259">
        <f>ROUND(SUMIF('VGT-Bewegungsdaten'!B:B,$A3167,'VGT-Bewegungsdaten'!E:E),5)</f>
        <v>0</v>
      </c>
      <c r="N3167" s="298" t="s">
        <v>4918</v>
      </c>
      <c r="O3167" s="298" t="s">
        <v>4925</v>
      </c>
      <c r="P3167" s="261">
        <f>ROUND(SUMIF('AV-Bewegungsdaten'!B:B,A3167,'AV-Bewegungsdaten'!D:D),3)</f>
        <v>0</v>
      </c>
      <c r="Q3167" s="259">
        <f>ROUND(SUMIF('AV-Bewegungsdaten'!B:B,$A3167,'AV-Bewegungsdaten'!E:E),5)</f>
        <v>0</v>
      </c>
      <c r="S3167" s="444"/>
      <c r="T3167" s="444"/>
      <c r="U3167" s="261">
        <f>ROUND(SUMIF('DV-Bewegungsdaten'!B:B,A3167,'DV-Bewegungsdaten'!D:D),3)</f>
        <v>0</v>
      </c>
      <c r="V3167" s="259">
        <f>ROUND(SUMIF('DV-Bewegungsdaten'!B:B,A3167,'DV-Bewegungsdaten'!E:E),5)</f>
        <v>0</v>
      </c>
      <c r="X3167" s="444"/>
      <c r="Y3167" s="444"/>
      <c r="AK3167" s="305"/>
    </row>
    <row r="3168" spans="1:37" ht="15" customHeight="1" x14ac:dyDescent="0.25">
      <c r="A3168" s="103" t="s">
        <v>3057</v>
      </c>
      <c r="B3168" s="101" t="s">
        <v>2068</v>
      </c>
      <c r="C3168" s="101" t="s">
        <v>3996</v>
      </c>
      <c r="D3168" s="101" t="s">
        <v>891</v>
      </c>
      <c r="E3168" s="101" t="s">
        <v>2446</v>
      </c>
      <c r="F3168" s="102">
        <v>25.41</v>
      </c>
      <c r="G3168" s="102">
        <v>25.61</v>
      </c>
      <c r="H3168" s="102">
        <v>20.329999999999998</v>
      </c>
      <c r="I3168" s="102"/>
      <c r="J3168" s="445"/>
      <c r="K3168" s="258">
        <f>ROUND(SUMIF('VGT-Bewegungsdaten'!B:B,A3168,'VGT-Bewegungsdaten'!D:D),3)</f>
        <v>0</v>
      </c>
      <c r="L3168" s="259">
        <f>ROUND(SUMIF('VGT-Bewegungsdaten'!B:B,$A3168,'VGT-Bewegungsdaten'!E:E),5)</f>
        <v>0</v>
      </c>
      <c r="N3168" s="298" t="s">
        <v>4918</v>
      </c>
      <c r="O3168" s="298" t="s">
        <v>4925</v>
      </c>
      <c r="P3168" s="261">
        <f>ROUND(SUMIF('AV-Bewegungsdaten'!B:B,A3168,'AV-Bewegungsdaten'!D:D),3)</f>
        <v>0</v>
      </c>
      <c r="Q3168" s="259">
        <f>ROUND(SUMIF('AV-Bewegungsdaten'!B:B,$A3168,'AV-Bewegungsdaten'!E:E),5)</f>
        <v>0</v>
      </c>
      <c r="S3168" s="444"/>
      <c r="T3168" s="444"/>
      <c r="U3168" s="261">
        <f>ROUND(SUMIF('DV-Bewegungsdaten'!B:B,A3168,'DV-Bewegungsdaten'!D:D),3)</f>
        <v>0</v>
      </c>
      <c r="V3168" s="259">
        <f>ROUND(SUMIF('DV-Bewegungsdaten'!B:B,A3168,'DV-Bewegungsdaten'!E:E),5)</f>
        <v>0</v>
      </c>
      <c r="X3168" s="444"/>
      <c r="Y3168" s="444"/>
      <c r="AK3168" s="305"/>
    </row>
    <row r="3169" spans="1:37" ht="15" customHeight="1" x14ac:dyDescent="0.25">
      <c r="A3169" s="103" t="s">
        <v>3058</v>
      </c>
      <c r="B3169" s="101" t="s">
        <v>2068</v>
      </c>
      <c r="C3169" s="101" t="s">
        <v>3996</v>
      </c>
      <c r="D3169" s="101" t="s">
        <v>893</v>
      </c>
      <c r="E3169" s="101" t="s">
        <v>2443</v>
      </c>
      <c r="F3169" s="102">
        <v>23.43</v>
      </c>
      <c r="G3169" s="102">
        <v>23.63</v>
      </c>
      <c r="H3169" s="102">
        <v>18.739999999999998</v>
      </c>
      <c r="I3169" s="102"/>
      <c r="J3169" s="445"/>
      <c r="K3169" s="258">
        <f>ROUND(SUMIF('VGT-Bewegungsdaten'!B:B,A3169,'VGT-Bewegungsdaten'!D:D),3)</f>
        <v>0</v>
      </c>
      <c r="L3169" s="259">
        <f>ROUND(SUMIF('VGT-Bewegungsdaten'!B:B,$A3169,'VGT-Bewegungsdaten'!E:E),5)</f>
        <v>0</v>
      </c>
      <c r="N3169" s="298" t="s">
        <v>4918</v>
      </c>
      <c r="O3169" s="298" t="s">
        <v>4925</v>
      </c>
      <c r="P3169" s="261">
        <f>ROUND(SUMIF('AV-Bewegungsdaten'!B:B,A3169,'AV-Bewegungsdaten'!D:D),3)</f>
        <v>0</v>
      </c>
      <c r="Q3169" s="259">
        <f>ROUND(SUMIF('AV-Bewegungsdaten'!B:B,$A3169,'AV-Bewegungsdaten'!E:E),5)</f>
        <v>0</v>
      </c>
      <c r="S3169" s="444"/>
      <c r="T3169" s="444"/>
      <c r="U3169" s="261">
        <f>ROUND(SUMIF('DV-Bewegungsdaten'!B:B,A3169,'DV-Bewegungsdaten'!D:D),3)</f>
        <v>0</v>
      </c>
      <c r="V3169" s="259">
        <f>ROUND(SUMIF('DV-Bewegungsdaten'!B:B,A3169,'DV-Bewegungsdaten'!E:E),5)</f>
        <v>0</v>
      </c>
      <c r="X3169" s="444"/>
      <c r="Y3169" s="444"/>
      <c r="AK3169" s="305"/>
    </row>
    <row r="3170" spans="1:37" ht="15" customHeight="1" x14ac:dyDescent="0.25">
      <c r="A3170" s="103" t="s">
        <v>3059</v>
      </c>
      <c r="B3170" s="101" t="s">
        <v>2068</v>
      </c>
      <c r="C3170" s="101" t="s">
        <v>3996</v>
      </c>
      <c r="D3170" s="101" t="s">
        <v>895</v>
      </c>
      <c r="E3170" s="101" t="s">
        <v>2446</v>
      </c>
      <c r="F3170" s="102">
        <v>26.4</v>
      </c>
      <c r="G3170" s="102">
        <v>26.599999999999998</v>
      </c>
      <c r="H3170" s="102">
        <v>21.12</v>
      </c>
      <c r="I3170" s="102"/>
      <c r="J3170" s="445"/>
      <c r="K3170" s="258">
        <f>ROUND(SUMIF('VGT-Bewegungsdaten'!B:B,A3170,'VGT-Bewegungsdaten'!D:D),3)</f>
        <v>0</v>
      </c>
      <c r="L3170" s="259">
        <f>ROUND(SUMIF('VGT-Bewegungsdaten'!B:B,$A3170,'VGT-Bewegungsdaten'!E:E),5)</f>
        <v>0</v>
      </c>
      <c r="N3170" s="298" t="s">
        <v>4918</v>
      </c>
      <c r="O3170" s="298" t="s">
        <v>4925</v>
      </c>
      <c r="P3170" s="261">
        <f>ROUND(SUMIF('AV-Bewegungsdaten'!B:B,A3170,'AV-Bewegungsdaten'!D:D),3)</f>
        <v>0</v>
      </c>
      <c r="Q3170" s="259">
        <f>ROUND(SUMIF('AV-Bewegungsdaten'!B:B,$A3170,'AV-Bewegungsdaten'!E:E),5)</f>
        <v>0</v>
      </c>
      <c r="S3170" s="444"/>
      <c r="T3170" s="444"/>
      <c r="U3170" s="261">
        <f>ROUND(SUMIF('DV-Bewegungsdaten'!B:B,A3170,'DV-Bewegungsdaten'!D:D),3)</f>
        <v>0</v>
      </c>
      <c r="V3170" s="259">
        <f>ROUND(SUMIF('DV-Bewegungsdaten'!B:B,A3170,'DV-Bewegungsdaten'!E:E),5)</f>
        <v>0</v>
      </c>
      <c r="X3170" s="444"/>
      <c r="Y3170" s="444"/>
      <c r="AK3170" s="305"/>
    </row>
    <row r="3171" spans="1:37" ht="15" customHeight="1" x14ac:dyDescent="0.25">
      <c r="A3171" s="103" t="s">
        <v>3060</v>
      </c>
      <c r="B3171" s="101" t="s">
        <v>2068</v>
      </c>
      <c r="C3171" s="101" t="s">
        <v>3996</v>
      </c>
      <c r="D3171" s="101" t="s">
        <v>897</v>
      </c>
      <c r="E3171" s="101" t="s">
        <v>2443</v>
      </c>
      <c r="F3171" s="102">
        <v>24.42</v>
      </c>
      <c r="G3171" s="102">
        <v>24.62</v>
      </c>
      <c r="H3171" s="102">
        <v>19.54</v>
      </c>
      <c r="I3171" s="102"/>
      <c r="J3171" s="445"/>
      <c r="K3171" s="258">
        <f>ROUND(SUMIF('VGT-Bewegungsdaten'!B:B,A3171,'VGT-Bewegungsdaten'!D:D),3)</f>
        <v>0</v>
      </c>
      <c r="L3171" s="259">
        <f>ROUND(SUMIF('VGT-Bewegungsdaten'!B:B,$A3171,'VGT-Bewegungsdaten'!E:E),5)</f>
        <v>0</v>
      </c>
      <c r="N3171" s="298" t="s">
        <v>4918</v>
      </c>
      <c r="O3171" s="298" t="s">
        <v>4925</v>
      </c>
      <c r="P3171" s="261">
        <f>ROUND(SUMIF('AV-Bewegungsdaten'!B:B,A3171,'AV-Bewegungsdaten'!D:D),3)</f>
        <v>0</v>
      </c>
      <c r="Q3171" s="259">
        <f>ROUND(SUMIF('AV-Bewegungsdaten'!B:B,$A3171,'AV-Bewegungsdaten'!E:E),5)</f>
        <v>0</v>
      </c>
      <c r="S3171" s="444"/>
      <c r="T3171" s="444"/>
      <c r="U3171" s="261">
        <f>ROUND(SUMIF('DV-Bewegungsdaten'!B:B,A3171,'DV-Bewegungsdaten'!D:D),3)</f>
        <v>0</v>
      </c>
      <c r="V3171" s="259">
        <f>ROUND(SUMIF('DV-Bewegungsdaten'!B:B,A3171,'DV-Bewegungsdaten'!E:E),5)</f>
        <v>0</v>
      </c>
      <c r="X3171" s="444"/>
      <c r="Y3171" s="444"/>
      <c r="AK3171" s="305"/>
    </row>
    <row r="3172" spans="1:37" ht="15" customHeight="1" x14ac:dyDescent="0.25">
      <c r="A3172" s="103" t="s">
        <v>3061</v>
      </c>
      <c r="B3172" s="101" t="s">
        <v>2068</v>
      </c>
      <c r="C3172" s="101" t="s">
        <v>3996</v>
      </c>
      <c r="D3172" s="101" t="s">
        <v>899</v>
      </c>
      <c r="E3172" s="101" t="s">
        <v>2446</v>
      </c>
      <c r="F3172" s="102">
        <v>27.39</v>
      </c>
      <c r="G3172" s="102">
        <v>27.59</v>
      </c>
      <c r="H3172" s="102">
        <v>21.91</v>
      </c>
      <c r="I3172" s="102"/>
      <c r="J3172" s="445"/>
      <c r="K3172" s="258">
        <f>ROUND(SUMIF('VGT-Bewegungsdaten'!B:B,A3172,'VGT-Bewegungsdaten'!D:D),3)</f>
        <v>0</v>
      </c>
      <c r="L3172" s="259">
        <f>ROUND(SUMIF('VGT-Bewegungsdaten'!B:B,$A3172,'VGT-Bewegungsdaten'!E:E),5)</f>
        <v>0</v>
      </c>
      <c r="N3172" s="298" t="s">
        <v>4918</v>
      </c>
      <c r="O3172" s="298" t="s">
        <v>4925</v>
      </c>
      <c r="P3172" s="261">
        <f>ROUND(SUMIF('AV-Bewegungsdaten'!B:B,A3172,'AV-Bewegungsdaten'!D:D),3)</f>
        <v>0</v>
      </c>
      <c r="Q3172" s="259">
        <f>ROUND(SUMIF('AV-Bewegungsdaten'!B:B,$A3172,'AV-Bewegungsdaten'!E:E),5)</f>
        <v>0</v>
      </c>
      <c r="S3172" s="444"/>
      <c r="T3172" s="444"/>
      <c r="U3172" s="261">
        <f>ROUND(SUMIF('DV-Bewegungsdaten'!B:B,A3172,'DV-Bewegungsdaten'!D:D),3)</f>
        <v>0</v>
      </c>
      <c r="V3172" s="259">
        <f>ROUND(SUMIF('DV-Bewegungsdaten'!B:B,A3172,'DV-Bewegungsdaten'!E:E),5)</f>
        <v>0</v>
      </c>
      <c r="X3172" s="444"/>
      <c r="Y3172" s="444"/>
      <c r="AK3172" s="305"/>
    </row>
    <row r="3173" spans="1:37" ht="15" customHeight="1" x14ac:dyDescent="0.25">
      <c r="A3173" s="103" t="s">
        <v>3062</v>
      </c>
      <c r="B3173" s="101" t="s">
        <v>2068</v>
      </c>
      <c r="C3173" s="101" t="s">
        <v>3996</v>
      </c>
      <c r="D3173" s="101" t="s">
        <v>901</v>
      </c>
      <c r="E3173" s="101" t="s">
        <v>2443</v>
      </c>
      <c r="F3173" s="102">
        <v>25.41</v>
      </c>
      <c r="G3173" s="102">
        <v>25.61</v>
      </c>
      <c r="H3173" s="102">
        <v>20.329999999999998</v>
      </c>
      <c r="I3173" s="102"/>
      <c r="J3173" s="445"/>
      <c r="K3173" s="258">
        <f>ROUND(SUMIF('VGT-Bewegungsdaten'!B:B,A3173,'VGT-Bewegungsdaten'!D:D),3)</f>
        <v>0</v>
      </c>
      <c r="L3173" s="259">
        <f>ROUND(SUMIF('VGT-Bewegungsdaten'!B:B,$A3173,'VGT-Bewegungsdaten'!E:E),5)</f>
        <v>0</v>
      </c>
      <c r="N3173" s="298" t="s">
        <v>4918</v>
      </c>
      <c r="O3173" s="298" t="s">
        <v>4925</v>
      </c>
      <c r="P3173" s="261">
        <f>ROUND(SUMIF('AV-Bewegungsdaten'!B:B,A3173,'AV-Bewegungsdaten'!D:D),3)</f>
        <v>0</v>
      </c>
      <c r="Q3173" s="259">
        <f>ROUND(SUMIF('AV-Bewegungsdaten'!B:B,$A3173,'AV-Bewegungsdaten'!E:E),5)</f>
        <v>0</v>
      </c>
      <c r="S3173" s="444"/>
      <c r="T3173" s="444"/>
      <c r="U3173" s="261">
        <f>ROUND(SUMIF('DV-Bewegungsdaten'!B:B,A3173,'DV-Bewegungsdaten'!D:D),3)</f>
        <v>0</v>
      </c>
      <c r="V3173" s="259">
        <f>ROUND(SUMIF('DV-Bewegungsdaten'!B:B,A3173,'DV-Bewegungsdaten'!E:E),5)</f>
        <v>0</v>
      </c>
      <c r="X3173" s="444"/>
      <c r="Y3173" s="444"/>
      <c r="AK3173" s="305"/>
    </row>
    <row r="3174" spans="1:37" ht="15" customHeight="1" x14ac:dyDescent="0.25">
      <c r="A3174" s="103" t="s">
        <v>3063</v>
      </c>
      <c r="B3174" s="101" t="s">
        <v>2068</v>
      </c>
      <c r="C3174" s="101" t="s">
        <v>3996</v>
      </c>
      <c r="D3174" s="101" t="s">
        <v>903</v>
      </c>
      <c r="E3174" s="101" t="s">
        <v>2446</v>
      </c>
      <c r="F3174" s="102">
        <v>28.38</v>
      </c>
      <c r="G3174" s="102">
        <v>28.58</v>
      </c>
      <c r="H3174" s="102">
        <v>22.7</v>
      </c>
      <c r="I3174" s="102"/>
      <c r="J3174" s="445"/>
      <c r="K3174" s="258">
        <f>ROUND(SUMIF('VGT-Bewegungsdaten'!B:B,A3174,'VGT-Bewegungsdaten'!D:D),3)</f>
        <v>0</v>
      </c>
      <c r="L3174" s="259">
        <f>ROUND(SUMIF('VGT-Bewegungsdaten'!B:B,$A3174,'VGT-Bewegungsdaten'!E:E),5)</f>
        <v>0</v>
      </c>
      <c r="N3174" s="298" t="s">
        <v>4918</v>
      </c>
      <c r="O3174" s="298" t="s">
        <v>4925</v>
      </c>
      <c r="P3174" s="261">
        <f>ROUND(SUMIF('AV-Bewegungsdaten'!B:B,A3174,'AV-Bewegungsdaten'!D:D),3)</f>
        <v>0</v>
      </c>
      <c r="Q3174" s="259">
        <f>ROUND(SUMIF('AV-Bewegungsdaten'!B:B,$A3174,'AV-Bewegungsdaten'!E:E),5)</f>
        <v>0</v>
      </c>
      <c r="S3174" s="444"/>
      <c r="T3174" s="444"/>
      <c r="U3174" s="261">
        <f>ROUND(SUMIF('DV-Bewegungsdaten'!B:B,A3174,'DV-Bewegungsdaten'!D:D),3)</f>
        <v>0</v>
      </c>
      <c r="V3174" s="259">
        <f>ROUND(SUMIF('DV-Bewegungsdaten'!B:B,A3174,'DV-Bewegungsdaten'!E:E),5)</f>
        <v>0</v>
      </c>
      <c r="X3174" s="444"/>
      <c r="Y3174" s="444"/>
      <c r="AK3174" s="305"/>
    </row>
    <row r="3175" spans="1:37" ht="15" customHeight="1" x14ac:dyDescent="0.25">
      <c r="A3175" s="103" t="s">
        <v>3064</v>
      </c>
      <c r="B3175" s="101" t="s">
        <v>2068</v>
      </c>
      <c r="C3175" s="101" t="s">
        <v>3996</v>
      </c>
      <c r="D3175" s="101" t="s">
        <v>905</v>
      </c>
      <c r="E3175" s="101" t="s">
        <v>2443</v>
      </c>
      <c r="F3175" s="102">
        <v>26.4</v>
      </c>
      <c r="G3175" s="102">
        <v>26.599999999999998</v>
      </c>
      <c r="H3175" s="102">
        <v>21.12</v>
      </c>
      <c r="I3175" s="102"/>
      <c r="J3175" s="445"/>
      <c r="K3175" s="258">
        <f>ROUND(SUMIF('VGT-Bewegungsdaten'!B:B,A3175,'VGT-Bewegungsdaten'!D:D),3)</f>
        <v>0</v>
      </c>
      <c r="L3175" s="259">
        <f>ROUND(SUMIF('VGT-Bewegungsdaten'!B:B,$A3175,'VGT-Bewegungsdaten'!E:E),5)</f>
        <v>0</v>
      </c>
      <c r="N3175" s="298" t="s">
        <v>4918</v>
      </c>
      <c r="O3175" s="298" t="s">
        <v>4925</v>
      </c>
      <c r="P3175" s="261">
        <f>ROUND(SUMIF('AV-Bewegungsdaten'!B:B,A3175,'AV-Bewegungsdaten'!D:D),3)</f>
        <v>0</v>
      </c>
      <c r="Q3175" s="259">
        <f>ROUND(SUMIF('AV-Bewegungsdaten'!B:B,$A3175,'AV-Bewegungsdaten'!E:E),5)</f>
        <v>0</v>
      </c>
      <c r="S3175" s="444"/>
      <c r="T3175" s="444"/>
      <c r="U3175" s="261">
        <f>ROUND(SUMIF('DV-Bewegungsdaten'!B:B,A3175,'DV-Bewegungsdaten'!D:D),3)</f>
        <v>0</v>
      </c>
      <c r="V3175" s="259">
        <f>ROUND(SUMIF('DV-Bewegungsdaten'!B:B,A3175,'DV-Bewegungsdaten'!E:E),5)</f>
        <v>0</v>
      </c>
      <c r="X3175" s="444"/>
      <c r="Y3175" s="444"/>
      <c r="AK3175" s="305"/>
    </row>
    <row r="3176" spans="1:37" ht="15" customHeight="1" x14ac:dyDescent="0.25">
      <c r="A3176" s="103" t="s">
        <v>3065</v>
      </c>
      <c r="B3176" s="101" t="s">
        <v>2068</v>
      </c>
      <c r="C3176" s="101" t="s">
        <v>3996</v>
      </c>
      <c r="D3176" s="101" t="s">
        <v>907</v>
      </c>
      <c r="E3176" s="101" t="s">
        <v>2446</v>
      </c>
      <c r="F3176" s="102">
        <v>29.37</v>
      </c>
      <c r="G3176" s="102">
        <v>29.57</v>
      </c>
      <c r="H3176" s="102">
        <v>23.5</v>
      </c>
      <c r="I3176" s="102"/>
      <c r="J3176" s="445"/>
      <c r="K3176" s="258">
        <f>ROUND(SUMIF('VGT-Bewegungsdaten'!B:B,A3176,'VGT-Bewegungsdaten'!D:D),3)</f>
        <v>0</v>
      </c>
      <c r="L3176" s="259">
        <f>ROUND(SUMIF('VGT-Bewegungsdaten'!B:B,$A3176,'VGT-Bewegungsdaten'!E:E),5)</f>
        <v>0</v>
      </c>
      <c r="N3176" s="298" t="s">
        <v>4918</v>
      </c>
      <c r="O3176" s="298" t="s">
        <v>4925</v>
      </c>
      <c r="P3176" s="261">
        <f>ROUND(SUMIF('AV-Bewegungsdaten'!B:B,A3176,'AV-Bewegungsdaten'!D:D),3)</f>
        <v>0</v>
      </c>
      <c r="Q3176" s="259">
        <f>ROUND(SUMIF('AV-Bewegungsdaten'!B:B,$A3176,'AV-Bewegungsdaten'!E:E),5)</f>
        <v>0</v>
      </c>
      <c r="S3176" s="444"/>
      <c r="T3176" s="444"/>
      <c r="U3176" s="261">
        <f>ROUND(SUMIF('DV-Bewegungsdaten'!B:B,A3176,'DV-Bewegungsdaten'!D:D),3)</f>
        <v>0</v>
      </c>
      <c r="V3176" s="259">
        <f>ROUND(SUMIF('DV-Bewegungsdaten'!B:B,A3176,'DV-Bewegungsdaten'!E:E),5)</f>
        <v>0</v>
      </c>
      <c r="X3176" s="444"/>
      <c r="Y3176" s="444"/>
      <c r="AK3176" s="305"/>
    </row>
    <row r="3177" spans="1:37" ht="15" customHeight="1" x14ac:dyDescent="0.25">
      <c r="A3177" s="103" t="s">
        <v>3066</v>
      </c>
      <c r="B3177" s="101" t="s">
        <v>2068</v>
      </c>
      <c r="C3177" s="101" t="s">
        <v>3996</v>
      </c>
      <c r="D3177" s="101" t="s">
        <v>909</v>
      </c>
      <c r="E3177" s="101" t="s">
        <v>2443</v>
      </c>
      <c r="F3177" s="102">
        <v>27.39</v>
      </c>
      <c r="G3177" s="102">
        <v>27.59</v>
      </c>
      <c r="H3177" s="102">
        <v>21.91</v>
      </c>
      <c r="I3177" s="102"/>
      <c r="J3177" s="445"/>
      <c r="K3177" s="258">
        <f>ROUND(SUMIF('VGT-Bewegungsdaten'!B:B,A3177,'VGT-Bewegungsdaten'!D:D),3)</f>
        <v>0</v>
      </c>
      <c r="L3177" s="259">
        <f>ROUND(SUMIF('VGT-Bewegungsdaten'!B:B,$A3177,'VGT-Bewegungsdaten'!E:E),5)</f>
        <v>0</v>
      </c>
      <c r="N3177" s="298" t="s">
        <v>4918</v>
      </c>
      <c r="O3177" s="298" t="s">
        <v>4925</v>
      </c>
      <c r="P3177" s="261">
        <f>ROUND(SUMIF('AV-Bewegungsdaten'!B:B,A3177,'AV-Bewegungsdaten'!D:D),3)</f>
        <v>0</v>
      </c>
      <c r="Q3177" s="259">
        <f>ROUND(SUMIF('AV-Bewegungsdaten'!B:B,$A3177,'AV-Bewegungsdaten'!E:E),5)</f>
        <v>0</v>
      </c>
      <c r="S3177" s="444"/>
      <c r="T3177" s="444"/>
      <c r="U3177" s="261">
        <f>ROUND(SUMIF('DV-Bewegungsdaten'!B:B,A3177,'DV-Bewegungsdaten'!D:D),3)</f>
        <v>0</v>
      </c>
      <c r="V3177" s="259">
        <f>ROUND(SUMIF('DV-Bewegungsdaten'!B:B,A3177,'DV-Bewegungsdaten'!E:E),5)</f>
        <v>0</v>
      </c>
      <c r="X3177" s="444"/>
      <c r="Y3177" s="444"/>
      <c r="AK3177" s="305"/>
    </row>
    <row r="3178" spans="1:37" ht="15" customHeight="1" x14ac:dyDescent="0.25">
      <c r="A3178" s="103" t="s">
        <v>3067</v>
      </c>
      <c r="B3178" s="101" t="s">
        <v>2068</v>
      </c>
      <c r="C3178" s="101" t="s">
        <v>3996</v>
      </c>
      <c r="D3178" s="101" t="s">
        <v>911</v>
      </c>
      <c r="E3178" s="101" t="s">
        <v>2446</v>
      </c>
      <c r="F3178" s="102">
        <v>30.36</v>
      </c>
      <c r="G3178" s="102">
        <v>30.56</v>
      </c>
      <c r="H3178" s="102">
        <v>24.29</v>
      </c>
      <c r="I3178" s="102"/>
      <c r="J3178" s="445"/>
      <c r="K3178" s="258">
        <f>ROUND(SUMIF('VGT-Bewegungsdaten'!B:B,A3178,'VGT-Bewegungsdaten'!D:D),3)</f>
        <v>0</v>
      </c>
      <c r="L3178" s="259">
        <f>ROUND(SUMIF('VGT-Bewegungsdaten'!B:B,$A3178,'VGT-Bewegungsdaten'!E:E),5)</f>
        <v>0</v>
      </c>
      <c r="N3178" s="298" t="s">
        <v>4918</v>
      </c>
      <c r="O3178" s="298" t="s">
        <v>4925</v>
      </c>
      <c r="P3178" s="261">
        <f>ROUND(SUMIF('AV-Bewegungsdaten'!B:B,A3178,'AV-Bewegungsdaten'!D:D),3)</f>
        <v>0</v>
      </c>
      <c r="Q3178" s="259">
        <f>ROUND(SUMIF('AV-Bewegungsdaten'!B:B,$A3178,'AV-Bewegungsdaten'!E:E),5)</f>
        <v>0</v>
      </c>
      <c r="S3178" s="444"/>
      <c r="T3178" s="444"/>
      <c r="U3178" s="261">
        <f>ROUND(SUMIF('DV-Bewegungsdaten'!B:B,A3178,'DV-Bewegungsdaten'!D:D),3)</f>
        <v>0</v>
      </c>
      <c r="V3178" s="259">
        <f>ROUND(SUMIF('DV-Bewegungsdaten'!B:B,A3178,'DV-Bewegungsdaten'!E:E),5)</f>
        <v>0</v>
      </c>
      <c r="X3178" s="444"/>
      <c r="Y3178" s="444"/>
      <c r="AK3178" s="305"/>
    </row>
    <row r="3179" spans="1:37" ht="15" customHeight="1" x14ac:dyDescent="0.25">
      <c r="A3179" s="103" t="s">
        <v>3068</v>
      </c>
      <c r="B3179" s="101" t="s">
        <v>2068</v>
      </c>
      <c r="C3179" s="101" t="s">
        <v>3996</v>
      </c>
      <c r="D3179" s="101" t="s">
        <v>913</v>
      </c>
      <c r="E3179" s="101" t="s">
        <v>2443</v>
      </c>
      <c r="F3179" s="102">
        <v>9.09</v>
      </c>
      <c r="G3179" s="102">
        <v>9.2899999999999991</v>
      </c>
      <c r="H3179" s="102">
        <v>7.27</v>
      </c>
      <c r="I3179" s="102"/>
      <c r="J3179" s="445"/>
      <c r="K3179" s="258">
        <f>ROUND(SUMIF('VGT-Bewegungsdaten'!B:B,A3179,'VGT-Bewegungsdaten'!D:D),3)</f>
        <v>0</v>
      </c>
      <c r="L3179" s="259">
        <f>ROUND(SUMIF('VGT-Bewegungsdaten'!B:B,$A3179,'VGT-Bewegungsdaten'!E:E),5)</f>
        <v>0</v>
      </c>
      <c r="N3179" s="298" t="s">
        <v>4918</v>
      </c>
      <c r="O3179" s="298" t="s">
        <v>4925</v>
      </c>
      <c r="P3179" s="261">
        <f>ROUND(SUMIF('AV-Bewegungsdaten'!B:B,A3179,'AV-Bewegungsdaten'!D:D),3)</f>
        <v>0</v>
      </c>
      <c r="Q3179" s="259">
        <f>ROUND(SUMIF('AV-Bewegungsdaten'!B:B,$A3179,'AV-Bewegungsdaten'!E:E),5)</f>
        <v>0</v>
      </c>
      <c r="S3179" s="444"/>
      <c r="T3179" s="444"/>
      <c r="U3179" s="261">
        <f>ROUND(SUMIF('DV-Bewegungsdaten'!B:B,A3179,'DV-Bewegungsdaten'!D:D),3)</f>
        <v>0</v>
      </c>
      <c r="V3179" s="259">
        <f>ROUND(SUMIF('DV-Bewegungsdaten'!B:B,A3179,'DV-Bewegungsdaten'!E:E),5)</f>
        <v>0</v>
      </c>
      <c r="X3179" s="444"/>
      <c r="Y3179" s="444"/>
      <c r="AK3179" s="305"/>
    </row>
    <row r="3180" spans="1:37" ht="15" customHeight="1" x14ac:dyDescent="0.25">
      <c r="A3180" s="103" t="s">
        <v>3069</v>
      </c>
      <c r="B3180" s="101" t="s">
        <v>2068</v>
      </c>
      <c r="C3180" s="101" t="s">
        <v>3996</v>
      </c>
      <c r="D3180" s="101" t="s">
        <v>915</v>
      </c>
      <c r="E3180" s="101" t="s">
        <v>2446</v>
      </c>
      <c r="F3180" s="102">
        <v>12.06</v>
      </c>
      <c r="G3180" s="102">
        <v>12.26</v>
      </c>
      <c r="H3180" s="102">
        <v>9.65</v>
      </c>
      <c r="I3180" s="102"/>
      <c r="J3180" s="445"/>
      <c r="K3180" s="258">
        <f>ROUND(SUMIF('VGT-Bewegungsdaten'!B:B,A3180,'VGT-Bewegungsdaten'!D:D),3)</f>
        <v>0</v>
      </c>
      <c r="L3180" s="259">
        <f>ROUND(SUMIF('VGT-Bewegungsdaten'!B:B,$A3180,'VGT-Bewegungsdaten'!E:E),5)</f>
        <v>0</v>
      </c>
      <c r="N3180" s="298" t="s">
        <v>4918</v>
      </c>
      <c r="O3180" s="298" t="s">
        <v>4925</v>
      </c>
      <c r="P3180" s="261">
        <f>ROUND(SUMIF('AV-Bewegungsdaten'!B:B,A3180,'AV-Bewegungsdaten'!D:D),3)</f>
        <v>0</v>
      </c>
      <c r="Q3180" s="259">
        <f>ROUND(SUMIF('AV-Bewegungsdaten'!B:B,$A3180,'AV-Bewegungsdaten'!E:E),5)</f>
        <v>0</v>
      </c>
      <c r="S3180" s="444"/>
      <c r="T3180" s="444"/>
      <c r="U3180" s="261">
        <f>ROUND(SUMIF('DV-Bewegungsdaten'!B:B,A3180,'DV-Bewegungsdaten'!D:D),3)</f>
        <v>0</v>
      </c>
      <c r="V3180" s="259">
        <f>ROUND(SUMIF('DV-Bewegungsdaten'!B:B,A3180,'DV-Bewegungsdaten'!E:E),5)</f>
        <v>0</v>
      </c>
      <c r="X3180" s="444"/>
      <c r="Y3180" s="444"/>
      <c r="AK3180" s="305"/>
    </row>
    <row r="3181" spans="1:37" ht="15" customHeight="1" x14ac:dyDescent="0.25">
      <c r="A3181" s="103" t="s">
        <v>3070</v>
      </c>
      <c r="B3181" s="101" t="s">
        <v>2068</v>
      </c>
      <c r="C3181" s="101" t="s">
        <v>3996</v>
      </c>
      <c r="D3181" s="101" t="s">
        <v>917</v>
      </c>
      <c r="E3181" s="101" t="s">
        <v>2443</v>
      </c>
      <c r="F3181" s="102">
        <v>10.08</v>
      </c>
      <c r="G3181" s="102">
        <v>10.28</v>
      </c>
      <c r="H3181" s="102">
        <v>8.06</v>
      </c>
      <c r="I3181" s="102"/>
      <c r="J3181" s="445"/>
      <c r="K3181" s="258">
        <f>ROUND(SUMIF('VGT-Bewegungsdaten'!B:B,A3181,'VGT-Bewegungsdaten'!D:D),3)</f>
        <v>0</v>
      </c>
      <c r="L3181" s="259">
        <f>ROUND(SUMIF('VGT-Bewegungsdaten'!B:B,$A3181,'VGT-Bewegungsdaten'!E:E),5)</f>
        <v>0</v>
      </c>
      <c r="N3181" s="298" t="s">
        <v>4918</v>
      </c>
      <c r="O3181" s="298" t="s">
        <v>4925</v>
      </c>
      <c r="P3181" s="261">
        <f>ROUND(SUMIF('AV-Bewegungsdaten'!B:B,A3181,'AV-Bewegungsdaten'!D:D),3)</f>
        <v>0</v>
      </c>
      <c r="Q3181" s="259">
        <f>ROUND(SUMIF('AV-Bewegungsdaten'!B:B,$A3181,'AV-Bewegungsdaten'!E:E),5)</f>
        <v>0</v>
      </c>
      <c r="S3181" s="444"/>
      <c r="T3181" s="444"/>
      <c r="U3181" s="261">
        <f>ROUND(SUMIF('DV-Bewegungsdaten'!B:B,A3181,'DV-Bewegungsdaten'!D:D),3)</f>
        <v>0</v>
      </c>
      <c r="V3181" s="259">
        <f>ROUND(SUMIF('DV-Bewegungsdaten'!B:B,A3181,'DV-Bewegungsdaten'!E:E),5)</f>
        <v>0</v>
      </c>
      <c r="X3181" s="444"/>
      <c r="Y3181" s="444"/>
      <c r="AK3181" s="305"/>
    </row>
    <row r="3182" spans="1:37" ht="15" customHeight="1" x14ac:dyDescent="0.25">
      <c r="A3182" s="103" t="s">
        <v>3071</v>
      </c>
      <c r="B3182" s="101" t="s">
        <v>2068</v>
      </c>
      <c r="C3182" s="101" t="s">
        <v>3996</v>
      </c>
      <c r="D3182" s="101" t="s">
        <v>919</v>
      </c>
      <c r="E3182" s="101" t="s">
        <v>2446</v>
      </c>
      <c r="F3182" s="102">
        <v>13.05</v>
      </c>
      <c r="G3182" s="102">
        <v>13.25</v>
      </c>
      <c r="H3182" s="102">
        <v>10.44</v>
      </c>
      <c r="I3182" s="102"/>
      <c r="J3182" s="445"/>
      <c r="K3182" s="258">
        <f>ROUND(SUMIF('VGT-Bewegungsdaten'!B:B,A3182,'VGT-Bewegungsdaten'!D:D),3)</f>
        <v>0</v>
      </c>
      <c r="L3182" s="259">
        <f>ROUND(SUMIF('VGT-Bewegungsdaten'!B:B,$A3182,'VGT-Bewegungsdaten'!E:E),5)</f>
        <v>0</v>
      </c>
      <c r="N3182" s="298" t="s">
        <v>4918</v>
      </c>
      <c r="O3182" s="298" t="s">
        <v>4925</v>
      </c>
      <c r="P3182" s="261">
        <f>ROUND(SUMIF('AV-Bewegungsdaten'!B:B,A3182,'AV-Bewegungsdaten'!D:D),3)</f>
        <v>0</v>
      </c>
      <c r="Q3182" s="259">
        <f>ROUND(SUMIF('AV-Bewegungsdaten'!B:B,$A3182,'AV-Bewegungsdaten'!E:E),5)</f>
        <v>0</v>
      </c>
      <c r="S3182" s="444"/>
      <c r="T3182" s="444"/>
      <c r="U3182" s="261">
        <f>ROUND(SUMIF('DV-Bewegungsdaten'!B:B,A3182,'DV-Bewegungsdaten'!D:D),3)</f>
        <v>0</v>
      </c>
      <c r="V3182" s="259">
        <f>ROUND(SUMIF('DV-Bewegungsdaten'!B:B,A3182,'DV-Bewegungsdaten'!E:E),5)</f>
        <v>0</v>
      </c>
      <c r="X3182" s="444"/>
      <c r="Y3182" s="444"/>
      <c r="AK3182" s="305"/>
    </row>
    <row r="3183" spans="1:37" ht="15" customHeight="1" x14ac:dyDescent="0.25">
      <c r="A3183" s="103" t="s">
        <v>3072</v>
      </c>
      <c r="B3183" s="101" t="s">
        <v>2068</v>
      </c>
      <c r="C3183" s="101" t="s">
        <v>3996</v>
      </c>
      <c r="D3183" s="101" t="s">
        <v>921</v>
      </c>
      <c r="E3183" s="101" t="s">
        <v>2443</v>
      </c>
      <c r="F3183" s="102">
        <v>15.03</v>
      </c>
      <c r="G3183" s="102">
        <v>15.229999999999999</v>
      </c>
      <c r="H3183" s="102">
        <v>12.02</v>
      </c>
      <c r="I3183" s="102"/>
      <c r="J3183" s="445"/>
      <c r="K3183" s="258">
        <f>ROUND(SUMIF('VGT-Bewegungsdaten'!B:B,A3183,'VGT-Bewegungsdaten'!D:D),3)</f>
        <v>0</v>
      </c>
      <c r="L3183" s="259">
        <f>ROUND(SUMIF('VGT-Bewegungsdaten'!B:B,$A3183,'VGT-Bewegungsdaten'!E:E),5)</f>
        <v>0</v>
      </c>
      <c r="N3183" s="298" t="s">
        <v>4918</v>
      </c>
      <c r="O3183" s="298" t="s">
        <v>4925</v>
      </c>
      <c r="P3183" s="261">
        <f>ROUND(SUMIF('AV-Bewegungsdaten'!B:B,A3183,'AV-Bewegungsdaten'!D:D),3)</f>
        <v>0</v>
      </c>
      <c r="Q3183" s="259">
        <f>ROUND(SUMIF('AV-Bewegungsdaten'!B:B,$A3183,'AV-Bewegungsdaten'!E:E),5)</f>
        <v>0</v>
      </c>
      <c r="S3183" s="444"/>
      <c r="T3183" s="444"/>
      <c r="U3183" s="261">
        <f>ROUND(SUMIF('DV-Bewegungsdaten'!B:B,A3183,'DV-Bewegungsdaten'!D:D),3)</f>
        <v>0</v>
      </c>
      <c r="V3183" s="259">
        <f>ROUND(SUMIF('DV-Bewegungsdaten'!B:B,A3183,'DV-Bewegungsdaten'!E:E),5)</f>
        <v>0</v>
      </c>
      <c r="X3183" s="444"/>
      <c r="Y3183" s="444"/>
      <c r="AK3183" s="305"/>
    </row>
    <row r="3184" spans="1:37" ht="15" customHeight="1" x14ac:dyDescent="0.25">
      <c r="A3184" s="103" t="s">
        <v>3073</v>
      </c>
      <c r="B3184" s="101" t="s">
        <v>2068</v>
      </c>
      <c r="C3184" s="101" t="s">
        <v>3996</v>
      </c>
      <c r="D3184" s="101" t="s">
        <v>923</v>
      </c>
      <c r="E3184" s="101" t="s">
        <v>2446</v>
      </c>
      <c r="F3184" s="102">
        <v>18</v>
      </c>
      <c r="G3184" s="102">
        <v>18.2</v>
      </c>
      <c r="H3184" s="102">
        <v>14.4</v>
      </c>
      <c r="I3184" s="102"/>
      <c r="J3184" s="445"/>
      <c r="K3184" s="258">
        <f>ROUND(SUMIF('VGT-Bewegungsdaten'!B:B,A3184,'VGT-Bewegungsdaten'!D:D),3)</f>
        <v>0</v>
      </c>
      <c r="L3184" s="259">
        <f>ROUND(SUMIF('VGT-Bewegungsdaten'!B:B,$A3184,'VGT-Bewegungsdaten'!E:E),5)</f>
        <v>0</v>
      </c>
      <c r="N3184" s="298" t="s">
        <v>4918</v>
      </c>
      <c r="O3184" s="298" t="s">
        <v>4925</v>
      </c>
      <c r="P3184" s="261">
        <f>ROUND(SUMIF('AV-Bewegungsdaten'!B:B,A3184,'AV-Bewegungsdaten'!D:D),3)</f>
        <v>0</v>
      </c>
      <c r="Q3184" s="259">
        <f>ROUND(SUMIF('AV-Bewegungsdaten'!B:B,$A3184,'AV-Bewegungsdaten'!E:E),5)</f>
        <v>0</v>
      </c>
      <c r="S3184" s="444"/>
      <c r="T3184" s="444"/>
      <c r="U3184" s="261">
        <f>ROUND(SUMIF('DV-Bewegungsdaten'!B:B,A3184,'DV-Bewegungsdaten'!D:D),3)</f>
        <v>0</v>
      </c>
      <c r="V3184" s="259">
        <f>ROUND(SUMIF('DV-Bewegungsdaten'!B:B,A3184,'DV-Bewegungsdaten'!E:E),5)</f>
        <v>0</v>
      </c>
      <c r="X3184" s="444"/>
      <c r="Y3184" s="444"/>
      <c r="AK3184" s="305"/>
    </row>
    <row r="3185" spans="1:37" ht="15" customHeight="1" x14ac:dyDescent="0.25">
      <c r="A3185" s="103" t="s">
        <v>3074</v>
      </c>
      <c r="B3185" s="101" t="s">
        <v>2068</v>
      </c>
      <c r="C3185" s="101" t="s">
        <v>3996</v>
      </c>
      <c r="D3185" s="101" t="s">
        <v>925</v>
      </c>
      <c r="E3185" s="101" t="s">
        <v>2443</v>
      </c>
      <c r="F3185" s="102">
        <v>16.02</v>
      </c>
      <c r="G3185" s="102">
        <v>16.22</v>
      </c>
      <c r="H3185" s="102">
        <v>12.82</v>
      </c>
      <c r="I3185" s="102"/>
      <c r="J3185" s="445"/>
      <c r="K3185" s="258">
        <f>ROUND(SUMIF('VGT-Bewegungsdaten'!B:B,A3185,'VGT-Bewegungsdaten'!D:D),3)</f>
        <v>0</v>
      </c>
      <c r="L3185" s="259">
        <f>ROUND(SUMIF('VGT-Bewegungsdaten'!B:B,$A3185,'VGT-Bewegungsdaten'!E:E),5)</f>
        <v>0</v>
      </c>
      <c r="N3185" s="298" t="s">
        <v>4918</v>
      </c>
      <c r="O3185" s="298" t="s">
        <v>4925</v>
      </c>
      <c r="P3185" s="261">
        <f>ROUND(SUMIF('AV-Bewegungsdaten'!B:B,A3185,'AV-Bewegungsdaten'!D:D),3)</f>
        <v>0</v>
      </c>
      <c r="Q3185" s="259">
        <f>ROUND(SUMIF('AV-Bewegungsdaten'!B:B,$A3185,'AV-Bewegungsdaten'!E:E),5)</f>
        <v>0</v>
      </c>
      <c r="S3185" s="444"/>
      <c r="T3185" s="444"/>
      <c r="U3185" s="261">
        <f>ROUND(SUMIF('DV-Bewegungsdaten'!B:B,A3185,'DV-Bewegungsdaten'!D:D),3)</f>
        <v>0</v>
      </c>
      <c r="V3185" s="259">
        <f>ROUND(SUMIF('DV-Bewegungsdaten'!B:B,A3185,'DV-Bewegungsdaten'!E:E),5)</f>
        <v>0</v>
      </c>
      <c r="X3185" s="444"/>
      <c r="Y3185" s="444"/>
      <c r="AK3185" s="305"/>
    </row>
    <row r="3186" spans="1:37" ht="15" customHeight="1" x14ac:dyDescent="0.25">
      <c r="A3186" s="103" t="s">
        <v>3075</v>
      </c>
      <c r="B3186" s="101" t="s">
        <v>2068</v>
      </c>
      <c r="C3186" s="101" t="s">
        <v>3996</v>
      </c>
      <c r="D3186" s="101" t="s">
        <v>927</v>
      </c>
      <c r="E3186" s="101" t="s">
        <v>2446</v>
      </c>
      <c r="F3186" s="102">
        <v>18.989999999999998</v>
      </c>
      <c r="G3186" s="102">
        <v>19.189999999999998</v>
      </c>
      <c r="H3186" s="102">
        <v>15.19</v>
      </c>
      <c r="I3186" s="102"/>
      <c r="J3186" s="445"/>
      <c r="K3186" s="258">
        <f>ROUND(SUMIF('VGT-Bewegungsdaten'!B:B,A3186,'VGT-Bewegungsdaten'!D:D),3)</f>
        <v>0</v>
      </c>
      <c r="L3186" s="259">
        <f>ROUND(SUMIF('VGT-Bewegungsdaten'!B:B,$A3186,'VGT-Bewegungsdaten'!E:E),5)</f>
        <v>0</v>
      </c>
      <c r="N3186" s="298" t="s">
        <v>4918</v>
      </c>
      <c r="O3186" s="298" t="s">
        <v>4925</v>
      </c>
      <c r="P3186" s="261">
        <f>ROUND(SUMIF('AV-Bewegungsdaten'!B:B,A3186,'AV-Bewegungsdaten'!D:D),3)</f>
        <v>0</v>
      </c>
      <c r="Q3186" s="259">
        <f>ROUND(SUMIF('AV-Bewegungsdaten'!B:B,$A3186,'AV-Bewegungsdaten'!E:E),5)</f>
        <v>0</v>
      </c>
      <c r="S3186" s="444"/>
      <c r="T3186" s="444"/>
      <c r="U3186" s="261">
        <f>ROUND(SUMIF('DV-Bewegungsdaten'!B:B,A3186,'DV-Bewegungsdaten'!D:D),3)</f>
        <v>0</v>
      </c>
      <c r="V3186" s="259">
        <f>ROUND(SUMIF('DV-Bewegungsdaten'!B:B,A3186,'DV-Bewegungsdaten'!E:E),5)</f>
        <v>0</v>
      </c>
      <c r="X3186" s="444"/>
      <c r="Y3186" s="444"/>
      <c r="AK3186" s="305"/>
    </row>
    <row r="3187" spans="1:37" ht="15" customHeight="1" x14ac:dyDescent="0.25">
      <c r="A3187" s="103" t="s">
        <v>3076</v>
      </c>
      <c r="B3187" s="101" t="s">
        <v>2068</v>
      </c>
      <c r="C3187" s="101" t="s">
        <v>3996</v>
      </c>
      <c r="D3187" s="101" t="s">
        <v>929</v>
      </c>
      <c r="E3187" s="101" t="s">
        <v>2443</v>
      </c>
      <c r="F3187" s="102">
        <v>16.02</v>
      </c>
      <c r="G3187" s="102">
        <v>16.22</v>
      </c>
      <c r="H3187" s="102">
        <v>12.82</v>
      </c>
      <c r="I3187" s="102"/>
      <c r="J3187" s="445"/>
      <c r="K3187" s="258">
        <f>ROUND(SUMIF('VGT-Bewegungsdaten'!B:B,A3187,'VGT-Bewegungsdaten'!D:D),3)</f>
        <v>0</v>
      </c>
      <c r="L3187" s="259">
        <f>ROUND(SUMIF('VGT-Bewegungsdaten'!B:B,$A3187,'VGT-Bewegungsdaten'!E:E),5)</f>
        <v>0</v>
      </c>
      <c r="N3187" s="298" t="s">
        <v>4918</v>
      </c>
      <c r="O3187" s="298" t="s">
        <v>4925</v>
      </c>
      <c r="P3187" s="261">
        <f>ROUND(SUMIF('AV-Bewegungsdaten'!B:B,A3187,'AV-Bewegungsdaten'!D:D),3)</f>
        <v>0</v>
      </c>
      <c r="Q3187" s="259">
        <f>ROUND(SUMIF('AV-Bewegungsdaten'!B:B,$A3187,'AV-Bewegungsdaten'!E:E),5)</f>
        <v>0</v>
      </c>
      <c r="S3187" s="444"/>
      <c r="T3187" s="444"/>
      <c r="U3187" s="261">
        <f>ROUND(SUMIF('DV-Bewegungsdaten'!B:B,A3187,'DV-Bewegungsdaten'!D:D),3)</f>
        <v>0</v>
      </c>
      <c r="V3187" s="259">
        <f>ROUND(SUMIF('DV-Bewegungsdaten'!B:B,A3187,'DV-Bewegungsdaten'!E:E),5)</f>
        <v>0</v>
      </c>
      <c r="X3187" s="444"/>
      <c r="Y3187" s="444"/>
      <c r="AK3187" s="305"/>
    </row>
    <row r="3188" spans="1:37" ht="15" customHeight="1" x14ac:dyDescent="0.25">
      <c r="A3188" s="103" t="s">
        <v>3077</v>
      </c>
      <c r="B3188" s="101" t="s">
        <v>2068</v>
      </c>
      <c r="C3188" s="101" t="s">
        <v>3996</v>
      </c>
      <c r="D3188" s="101" t="s">
        <v>931</v>
      </c>
      <c r="E3188" s="101" t="s">
        <v>2446</v>
      </c>
      <c r="F3188" s="102">
        <v>18.989999999999998</v>
      </c>
      <c r="G3188" s="102">
        <v>19.189999999999998</v>
      </c>
      <c r="H3188" s="102">
        <v>15.19</v>
      </c>
      <c r="I3188" s="102"/>
      <c r="J3188" s="445"/>
      <c r="K3188" s="258">
        <f>ROUND(SUMIF('VGT-Bewegungsdaten'!B:B,A3188,'VGT-Bewegungsdaten'!D:D),3)</f>
        <v>0</v>
      </c>
      <c r="L3188" s="259">
        <f>ROUND(SUMIF('VGT-Bewegungsdaten'!B:B,$A3188,'VGT-Bewegungsdaten'!E:E),5)</f>
        <v>0</v>
      </c>
      <c r="N3188" s="298" t="s">
        <v>4918</v>
      </c>
      <c r="O3188" s="298" t="s">
        <v>4925</v>
      </c>
      <c r="P3188" s="261">
        <f>ROUND(SUMIF('AV-Bewegungsdaten'!B:B,A3188,'AV-Bewegungsdaten'!D:D),3)</f>
        <v>0</v>
      </c>
      <c r="Q3188" s="259">
        <f>ROUND(SUMIF('AV-Bewegungsdaten'!B:B,$A3188,'AV-Bewegungsdaten'!E:E),5)</f>
        <v>0</v>
      </c>
      <c r="S3188" s="444"/>
      <c r="T3188" s="444"/>
      <c r="U3188" s="261">
        <f>ROUND(SUMIF('DV-Bewegungsdaten'!B:B,A3188,'DV-Bewegungsdaten'!D:D),3)</f>
        <v>0</v>
      </c>
      <c r="V3188" s="259">
        <f>ROUND(SUMIF('DV-Bewegungsdaten'!B:B,A3188,'DV-Bewegungsdaten'!E:E),5)</f>
        <v>0</v>
      </c>
      <c r="X3188" s="444"/>
      <c r="Y3188" s="444"/>
      <c r="AK3188" s="305"/>
    </row>
    <row r="3189" spans="1:37" ht="15" customHeight="1" x14ac:dyDescent="0.25">
      <c r="A3189" s="103" t="s">
        <v>3078</v>
      </c>
      <c r="B3189" s="101" t="s">
        <v>2068</v>
      </c>
      <c r="C3189" s="101" t="s">
        <v>3996</v>
      </c>
      <c r="D3189" s="101" t="s">
        <v>933</v>
      </c>
      <c r="E3189" s="101" t="s">
        <v>2443</v>
      </c>
      <c r="F3189" s="102">
        <v>17.010000000000002</v>
      </c>
      <c r="G3189" s="102">
        <v>17.21</v>
      </c>
      <c r="H3189" s="102">
        <v>13.61</v>
      </c>
      <c r="I3189" s="102"/>
      <c r="J3189" s="445"/>
      <c r="K3189" s="258">
        <f>ROUND(SUMIF('VGT-Bewegungsdaten'!B:B,A3189,'VGT-Bewegungsdaten'!D:D),3)</f>
        <v>0</v>
      </c>
      <c r="L3189" s="259">
        <f>ROUND(SUMIF('VGT-Bewegungsdaten'!B:B,$A3189,'VGT-Bewegungsdaten'!E:E),5)</f>
        <v>0</v>
      </c>
      <c r="N3189" s="298" t="s">
        <v>4918</v>
      </c>
      <c r="O3189" s="298" t="s">
        <v>4925</v>
      </c>
      <c r="P3189" s="261">
        <f>ROUND(SUMIF('AV-Bewegungsdaten'!B:B,A3189,'AV-Bewegungsdaten'!D:D),3)</f>
        <v>0</v>
      </c>
      <c r="Q3189" s="259">
        <f>ROUND(SUMIF('AV-Bewegungsdaten'!B:B,$A3189,'AV-Bewegungsdaten'!E:E),5)</f>
        <v>0</v>
      </c>
      <c r="S3189" s="444"/>
      <c r="T3189" s="444"/>
      <c r="U3189" s="261">
        <f>ROUND(SUMIF('DV-Bewegungsdaten'!B:B,A3189,'DV-Bewegungsdaten'!D:D),3)</f>
        <v>0</v>
      </c>
      <c r="V3189" s="259">
        <f>ROUND(SUMIF('DV-Bewegungsdaten'!B:B,A3189,'DV-Bewegungsdaten'!E:E),5)</f>
        <v>0</v>
      </c>
      <c r="X3189" s="444"/>
      <c r="Y3189" s="444"/>
      <c r="AK3189" s="305"/>
    </row>
    <row r="3190" spans="1:37" ht="15" customHeight="1" x14ac:dyDescent="0.25">
      <c r="A3190" s="103" t="s">
        <v>3079</v>
      </c>
      <c r="B3190" s="101" t="s">
        <v>2068</v>
      </c>
      <c r="C3190" s="101" t="s">
        <v>3996</v>
      </c>
      <c r="D3190" s="101" t="s">
        <v>935</v>
      </c>
      <c r="E3190" s="101" t="s">
        <v>2446</v>
      </c>
      <c r="F3190" s="102">
        <v>19.98</v>
      </c>
      <c r="G3190" s="102">
        <v>20.18</v>
      </c>
      <c r="H3190" s="102">
        <v>15.98</v>
      </c>
      <c r="I3190" s="102"/>
      <c r="J3190" s="445"/>
      <c r="K3190" s="258">
        <f>ROUND(SUMIF('VGT-Bewegungsdaten'!B:B,A3190,'VGT-Bewegungsdaten'!D:D),3)</f>
        <v>0</v>
      </c>
      <c r="L3190" s="259">
        <f>ROUND(SUMIF('VGT-Bewegungsdaten'!B:B,$A3190,'VGT-Bewegungsdaten'!E:E),5)</f>
        <v>0</v>
      </c>
      <c r="N3190" s="298" t="s">
        <v>4918</v>
      </c>
      <c r="O3190" s="298" t="s">
        <v>4925</v>
      </c>
      <c r="P3190" s="261">
        <f>ROUND(SUMIF('AV-Bewegungsdaten'!B:B,A3190,'AV-Bewegungsdaten'!D:D),3)</f>
        <v>0</v>
      </c>
      <c r="Q3190" s="259">
        <f>ROUND(SUMIF('AV-Bewegungsdaten'!B:B,$A3190,'AV-Bewegungsdaten'!E:E),5)</f>
        <v>0</v>
      </c>
      <c r="S3190" s="444"/>
      <c r="T3190" s="444"/>
      <c r="U3190" s="261">
        <f>ROUND(SUMIF('DV-Bewegungsdaten'!B:B,A3190,'DV-Bewegungsdaten'!D:D),3)</f>
        <v>0</v>
      </c>
      <c r="V3190" s="259">
        <f>ROUND(SUMIF('DV-Bewegungsdaten'!B:B,A3190,'DV-Bewegungsdaten'!E:E),5)</f>
        <v>0</v>
      </c>
      <c r="X3190" s="444"/>
      <c r="Y3190" s="444"/>
      <c r="AK3190" s="305"/>
    </row>
    <row r="3191" spans="1:37" ht="15" customHeight="1" x14ac:dyDescent="0.25">
      <c r="A3191" s="103" t="s">
        <v>3080</v>
      </c>
      <c r="B3191" s="101" t="s">
        <v>2068</v>
      </c>
      <c r="C3191" s="101" t="s">
        <v>3996</v>
      </c>
      <c r="D3191" s="101" t="s">
        <v>937</v>
      </c>
      <c r="E3191" s="101" t="s">
        <v>2443</v>
      </c>
      <c r="F3191" s="102">
        <v>18</v>
      </c>
      <c r="G3191" s="102">
        <v>18.2</v>
      </c>
      <c r="H3191" s="102">
        <v>14.4</v>
      </c>
      <c r="I3191" s="102"/>
      <c r="J3191" s="445"/>
      <c r="K3191" s="258">
        <f>ROUND(SUMIF('VGT-Bewegungsdaten'!B:B,A3191,'VGT-Bewegungsdaten'!D:D),3)</f>
        <v>0</v>
      </c>
      <c r="L3191" s="259">
        <f>ROUND(SUMIF('VGT-Bewegungsdaten'!B:B,$A3191,'VGT-Bewegungsdaten'!E:E),5)</f>
        <v>0</v>
      </c>
      <c r="N3191" s="298" t="s">
        <v>4918</v>
      </c>
      <c r="O3191" s="298" t="s">
        <v>4925</v>
      </c>
      <c r="P3191" s="261">
        <f>ROUND(SUMIF('AV-Bewegungsdaten'!B:B,A3191,'AV-Bewegungsdaten'!D:D),3)</f>
        <v>0</v>
      </c>
      <c r="Q3191" s="259">
        <f>ROUND(SUMIF('AV-Bewegungsdaten'!B:B,$A3191,'AV-Bewegungsdaten'!E:E),5)</f>
        <v>0</v>
      </c>
      <c r="S3191" s="444"/>
      <c r="T3191" s="444"/>
      <c r="U3191" s="261">
        <f>ROUND(SUMIF('DV-Bewegungsdaten'!B:B,A3191,'DV-Bewegungsdaten'!D:D),3)</f>
        <v>0</v>
      </c>
      <c r="V3191" s="259">
        <f>ROUND(SUMIF('DV-Bewegungsdaten'!B:B,A3191,'DV-Bewegungsdaten'!E:E),5)</f>
        <v>0</v>
      </c>
      <c r="X3191" s="444"/>
      <c r="Y3191" s="444"/>
      <c r="AK3191" s="305"/>
    </row>
    <row r="3192" spans="1:37" ht="15" customHeight="1" x14ac:dyDescent="0.25">
      <c r="A3192" s="103" t="s">
        <v>3081</v>
      </c>
      <c r="B3192" s="101" t="s">
        <v>2068</v>
      </c>
      <c r="C3192" s="101" t="s">
        <v>3996</v>
      </c>
      <c r="D3192" s="101" t="s">
        <v>939</v>
      </c>
      <c r="E3192" s="101" t="s">
        <v>2446</v>
      </c>
      <c r="F3192" s="102">
        <v>20.97</v>
      </c>
      <c r="G3192" s="102">
        <v>21.169999999999998</v>
      </c>
      <c r="H3192" s="102">
        <v>16.78</v>
      </c>
      <c r="I3192" s="102"/>
      <c r="J3192" s="445"/>
      <c r="K3192" s="258">
        <f>ROUND(SUMIF('VGT-Bewegungsdaten'!B:B,A3192,'VGT-Bewegungsdaten'!D:D),3)</f>
        <v>0</v>
      </c>
      <c r="L3192" s="259">
        <f>ROUND(SUMIF('VGT-Bewegungsdaten'!B:B,$A3192,'VGT-Bewegungsdaten'!E:E),5)</f>
        <v>0</v>
      </c>
      <c r="N3192" s="298" t="s">
        <v>4918</v>
      </c>
      <c r="O3192" s="298" t="s">
        <v>4925</v>
      </c>
      <c r="P3192" s="261">
        <f>ROUND(SUMIF('AV-Bewegungsdaten'!B:B,A3192,'AV-Bewegungsdaten'!D:D),3)</f>
        <v>0</v>
      </c>
      <c r="Q3192" s="259">
        <f>ROUND(SUMIF('AV-Bewegungsdaten'!B:B,$A3192,'AV-Bewegungsdaten'!E:E),5)</f>
        <v>0</v>
      </c>
      <c r="S3192" s="444"/>
      <c r="T3192" s="444"/>
      <c r="U3192" s="261">
        <f>ROUND(SUMIF('DV-Bewegungsdaten'!B:B,A3192,'DV-Bewegungsdaten'!D:D),3)</f>
        <v>0</v>
      </c>
      <c r="V3192" s="259">
        <f>ROUND(SUMIF('DV-Bewegungsdaten'!B:B,A3192,'DV-Bewegungsdaten'!E:E),5)</f>
        <v>0</v>
      </c>
      <c r="X3192" s="444"/>
      <c r="Y3192" s="444"/>
      <c r="AK3192" s="305"/>
    </row>
    <row r="3193" spans="1:37" ht="15" customHeight="1" x14ac:dyDescent="0.25">
      <c r="A3193" s="103" t="s">
        <v>3082</v>
      </c>
      <c r="B3193" s="101" t="s">
        <v>2068</v>
      </c>
      <c r="C3193" s="101" t="s">
        <v>3996</v>
      </c>
      <c r="D3193" s="101" t="s">
        <v>941</v>
      </c>
      <c r="E3193" s="101" t="s">
        <v>2443</v>
      </c>
      <c r="F3193" s="102">
        <v>18.989999999999998</v>
      </c>
      <c r="G3193" s="102">
        <v>19.189999999999998</v>
      </c>
      <c r="H3193" s="102">
        <v>15.19</v>
      </c>
      <c r="I3193" s="102"/>
      <c r="J3193" s="445"/>
      <c r="K3193" s="258">
        <f>ROUND(SUMIF('VGT-Bewegungsdaten'!B:B,A3193,'VGT-Bewegungsdaten'!D:D),3)</f>
        <v>0</v>
      </c>
      <c r="L3193" s="259">
        <f>ROUND(SUMIF('VGT-Bewegungsdaten'!B:B,$A3193,'VGT-Bewegungsdaten'!E:E),5)</f>
        <v>0</v>
      </c>
      <c r="N3193" s="298" t="s">
        <v>4918</v>
      </c>
      <c r="O3193" s="298" t="s">
        <v>4925</v>
      </c>
      <c r="P3193" s="261">
        <f>ROUND(SUMIF('AV-Bewegungsdaten'!B:B,A3193,'AV-Bewegungsdaten'!D:D),3)</f>
        <v>0</v>
      </c>
      <c r="Q3193" s="259">
        <f>ROUND(SUMIF('AV-Bewegungsdaten'!B:B,$A3193,'AV-Bewegungsdaten'!E:E),5)</f>
        <v>0</v>
      </c>
      <c r="S3193" s="444"/>
      <c r="T3193" s="444"/>
      <c r="U3193" s="261">
        <f>ROUND(SUMIF('DV-Bewegungsdaten'!B:B,A3193,'DV-Bewegungsdaten'!D:D),3)</f>
        <v>0</v>
      </c>
      <c r="V3193" s="259">
        <f>ROUND(SUMIF('DV-Bewegungsdaten'!B:B,A3193,'DV-Bewegungsdaten'!E:E),5)</f>
        <v>0</v>
      </c>
      <c r="X3193" s="444"/>
      <c r="Y3193" s="444"/>
      <c r="AK3193" s="305"/>
    </row>
    <row r="3194" spans="1:37" ht="15" customHeight="1" x14ac:dyDescent="0.25">
      <c r="A3194" s="103" t="s">
        <v>3083</v>
      </c>
      <c r="B3194" s="101" t="s">
        <v>2068</v>
      </c>
      <c r="C3194" s="101" t="s">
        <v>3996</v>
      </c>
      <c r="D3194" s="101" t="s">
        <v>943</v>
      </c>
      <c r="E3194" s="101" t="s">
        <v>2446</v>
      </c>
      <c r="F3194" s="102">
        <v>21.96</v>
      </c>
      <c r="G3194" s="102">
        <v>22.16</v>
      </c>
      <c r="H3194" s="102">
        <v>17.57</v>
      </c>
      <c r="I3194" s="102"/>
      <c r="J3194" s="445"/>
      <c r="K3194" s="258">
        <f>ROUND(SUMIF('VGT-Bewegungsdaten'!B:B,A3194,'VGT-Bewegungsdaten'!D:D),3)</f>
        <v>0</v>
      </c>
      <c r="L3194" s="259">
        <f>ROUND(SUMIF('VGT-Bewegungsdaten'!B:B,$A3194,'VGT-Bewegungsdaten'!E:E),5)</f>
        <v>0</v>
      </c>
      <c r="N3194" s="298" t="s">
        <v>4918</v>
      </c>
      <c r="O3194" s="298" t="s">
        <v>4925</v>
      </c>
      <c r="P3194" s="261">
        <f>ROUND(SUMIF('AV-Bewegungsdaten'!B:B,A3194,'AV-Bewegungsdaten'!D:D),3)</f>
        <v>0</v>
      </c>
      <c r="Q3194" s="259">
        <f>ROUND(SUMIF('AV-Bewegungsdaten'!B:B,$A3194,'AV-Bewegungsdaten'!E:E),5)</f>
        <v>0</v>
      </c>
      <c r="S3194" s="444"/>
      <c r="T3194" s="444"/>
      <c r="U3194" s="261">
        <f>ROUND(SUMIF('DV-Bewegungsdaten'!B:B,A3194,'DV-Bewegungsdaten'!D:D),3)</f>
        <v>0</v>
      </c>
      <c r="V3194" s="259">
        <f>ROUND(SUMIF('DV-Bewegungsdaten'!B:B,A3194,'DV-Bewegungsdaten'!E:E),5)</f>
        <v>0</v>
      </c>
      <c r="X3194" s="444"/>
      <c r="Y3194" s="444"/>
      <c r="AK3194" s="305"/>
    </row>
    <row r="3195" spans="1:37" ht="15" customHeight="1" x14ac:dyDescent="0.25">
      <c r="A3195" s="103" t="s">
        <v>3084</v>
      </c>
      <c r="B3195" s="101" t="s">
        <v>2068</v>
      </c>
      <c r="C3195" s="101" t="s">
        <v>3996</v>
      </c>
      <c r="D3195" s="101" t="s">
        <v>945</v>
      </c>
      <c r="E3195" s="101" t="s">
        <v>2443</v>
      </c>
      <c r="F3195" s="102">
        <v>17.010000000000002</v>
      </c>
      <c r="G3195" s="102">
        <v>17.21</v>
      </c>
      <c r="H3195" s="102">
        <v>13.61</v>
      </c>
      <c r="I3195" s="102"/>
      <c r="J3195" s="445"/>
      <c r="K3195" s="258">
        <f>ROUND(SUMIF('VGT-Bewegungsdaten'!B:B,A3195,'VGT-Bewegungsdaten'!D:D),3)</f>
        <v>0</v>
      </c>
      <c r="L3195" s="259">
        <f>ROUND(SUMIF('VGT-Bewegungsdaten'!B:B,$A3195,'VGT-Bewegungsdaten'!E:E),5)</f>
        <v>0</v>
      </c>
      <c r="N3195" s="298" t="s">
        <v>4918</v>
      </c>
      <c r="O3195" s="298" t="s">
        <v>4925</v>
      </c>
      <c r="P3195" s="261">
        <f>ROUND(SUMIF('AV-Bewegungsdaten'!B:B,A3195,'AV-Bewegungsdaten'!D:D),3)</f>
        <v>0</v>
      </c>
      <c r="Q3195" s="259">
        <f>ROUND(SUMIF('AV-Bewegungsdaten'!B:B,$A3195,'AV-Bewegungsdaten'!E:E),5)</f>
        <v>0</v>
      </c>
      <c r="S3195" s="444"/>
      <c r="T3195" s="444"/>
      <c r="U3195" s="261">
        <f>ROUND(SUMIF('DV-Bewegungsdaten'!B:B,A3195,'DV-Bewegungsdaten'!D:D),3)</f>
        <v>0</v>
      </c>
      <c r="V3195" s="259">
        <f>ROUND(SUMIF('DV-Bewegungsdaten'!B:B,A3195,'DV-Bewegungsdaten'!E:E),5)</f>
        <v>0</v>
      </c>
      <c r="X3195" s="444"/>
      <c r="Y3195" s="444"/>
      <c r="AK3195" s="305"/>
    </row>
    <row r="3196" spans="1:37" ht="15" customHeight="1" x14ac:dyDescent="0.25">
      <c r="A3196" s="103" t="s">
        <v>3085</v>
      </c>
      <c r="B3196" s="101" t="s">
        <v>2068</v>
      </c>
      <c r="C3196" s="101" t="s">
        <v>3996</v>
      </c>
      <c r="D3196" s="101" t="s">
        <v>947</v>
      </c>
      <c r="E3196" s="101" t="s">
        <v>2446</v>
      </c>
      <c r="F3196" s="102">
        <v>19.98</v>
      </c>
      <c r="G3196" s="102">
        <v>20.18</v>
      </c>
      <c r="H3196" s="102">
        <v>15.98</v>
      </c>
      <c r="I3196" s="102"/>
      <c r="J3196" s="445"/>
      <c r="K3196" s="258">
        <f>ROUND(SUMIF('VGT-Bewegungsdaten'!B:B,A3196,'VGT-Bewegungsdaten'!D:D),3)</f>
        <v>0</v>
      </c>
      <c r="L3196" s="259">
        <f>ROUND(SUMIF('VGT-Bewegungsdaten'!B:B,$A3196,'VGT-Bewegungsdaten'!E:E),5)</f>
        <v>0</v>
      </c>
      <c r="N3196" s="298" t="s">
        <v>4918</v>
      </c>
      <c r="O3196" s="298" t="s">
        <v>4925</v>
      </c>
      <c r="P3196" s="261">
        <f>ROUND(SUMIF('AV-Bewegungsdaten'!B:B,A3196,'AV-Bewegungsdaten'!D:D),3)</f>
        <v>0</v>
      </c>
      <c r="Q3196" s="259">
        <f>ROUND(SUMIF('AV-Bewegungsdaten'!B:B,$A3196,'AV-Bewegungsdaten'!E:E),5)</f>
        <v>0</v>
      </c>
      <c r="S3196" s="444"/>
      <c r="T3196" s="444"/>
      <c r="U3196" s="261">
        <f>ROUND(SUMIF('DV-Bewegungsdaten'!B:B,A3196,'DV-Bewegungsdaten'!D:D),3)</f>
        <v>0</v>
      </c>
      <c r="V3196" s="259">
        <f>ROUND(SUMIF('DV-Bewegungsdaten'!B:B,A3196,'DV-Bewegungsdaten'!E:E),5)</f>
        <v>0</v>
      </c>
      <c r="X3196" s="444"/>
      <c r="Y3196" s="444"/>
      <c r="AK3196" s="305"/>
    </row>
    <row r="3197" spans="1:37" ht="15" customHeight="1" x14ac:dyDescent="0.25">
      <c r="A3197" s="103" t="s">
        <v>3086</v>
      </c>
      <c r="B3197" s="101" t="s">
        <v>2068</v>
      </c>
      <c r="C3197" s="101" t="s">
        <v>3996</v>
      </c>
      <c r="D3197" s="101" t="s">
        <v>949</v>
      </c>
      <c r="E3197" s="101" t="s">
        <v>2443</v>
      </c>
      <c r="F3197" s="102">
        <v>18</v>
      </c>
      <c r="G3197" s="102">
        <v>18.2</v>
      </c>
      <c r="H3197" s="102">
        <v>14.4</v>
      </c>
      <c r="I3197" s="102"/>
      <c r="J3197" s="445"/>
      <c r="K3197" s="258">
        <f>ROUND(SUMIF('VGT-Bewegungsdaten'!B:B,A3197,'VGT-Bewegungsdaten'!D:D),3)</f>
        <v>0</v>
      </c>
      <c r="L3197" s="259">
        <f>ROUND(SUMIF('VGT-Bewegungsdaten'!B:B,$A3197,'VGT-Bewegungsdaten'!E:E),5)</f>
        <v>0</v>
      </c>
      <c r="N3197" s="298" t="s">
        <v>4918</v>
      </c>
      <c r="O3197" s="298" t="s">
        <v>4925</v>
      </c>
      <c r="P3197" s="261">
        <f>ROUND(SUMIF('AV-Bewegungsdaten'!B:B,A3197,'AV-Bewegungsdaten'!D:D),3)</f>
        <v>0</v>
      </c>
      <c r="Q3197" s="259">
        <f>ROUND(SUMIF('AV-Bewegungsdaten'!B:B,$A3197,'AV-Bewegungsdaten'!E:E),5)</f>
        <v>0</v>
      </c>
      <c r="S3197" s="444"/>
      <c r="T3197" s="444"/>
      <c r="U3197" s="261">
        <f>ROUND(SUMIF('DV-Bewegungsdaten'!B:B,A3197,'DV-Bewegungsdaten'!D:D),3)</f>
        <v>0</v>
      </c>
      <c r="V3197" s="259">
        <f>ROUND(SUMIF('DV-Bewegungsdaten'!B:B,A3197,'DV-Bewegungsdaten'!E:E),5)</f>
        <v>0</v>
      </c>
      <c r="X3197" s="444"/>
      <c r="Y3197" s="444"/>
      <c r="AK3197" s="305"/>
    </row>
    <row r="3198" spans="1:37" ht="15" customHeight="1" x14ac:dyDescent="0.25">
      <c r="A3198" s="103" t="s">
        <v>3087</v>
      </c>
      <c r="B3198" s="101" t="s">
        <v>2068</v>
      </c>
      <c r="C3198" s="101" t="s">
        <v>3996</v>
      </c>
      <c r="D3198" s="101" t="s">
        <v>951</v>
      </c>
      <c r="E3198" s="101" t="s">
        <v>2446</v>
      </c>
      <c r="F3198" s="102">
        <v>20.97</v>
      </c>
      <c r="G3198" s="102">
        <v>21.169999999999998</v>
      </c>
      <c r="H3198" s="102">
        <v>16.78</v>
      </c>
      <c r="I3198" s="102"/>
      <c r="J3198" s="445"/>
      <c r="K3198" s="258">
        <f>ROUND(SUMIF('VGT-Bewegungsdaten'!B:B,A3198,'VGT-Bewegungsdaten'!D:D),3)</f>
        <v>0</v>
      </c>
      <c r="L3198" s="259">
        <f>ROUND(SUMIF('VGT-Bewegungsdaten'!B:B,$A3198,'VGT-Bewegungsdaten'!E:E),5)</f>
        <v>0</v>
      </c>
      <c r="N3198" s="298" t="s">
        <v>4918</v>
      </c>
      <c r="O3198" s="298" t="s">
        <v>4925</v>
      </c>
      <c r="P3198" s="261">
        <f>ROUND(SUMIF('AV-Bewegungsdaten'!B:B,A3198,'AV-Bewegungsdaten'!D:D),3)</f>
        <v>0</v>
      </c>
      <c r="Q3198" s="259">
        <f>ROUND(SUMIF('AV-Bewegungsdaten'!B:B,$A3198,'AV-Bewegungsdaten'!E:E),5)</f>
        <v>0</v>
      </c>
      <c r="S3198" s="444"/>
      <c r="T3198" s="444"/>
      <c r="U3198" s="261">
        <f>ROUND(SUMIF('DV-Bewegungsdaten'!B:B,A3198,'DV-Bewegungsdaten'!D:D),3)</f>
        <v>0</v>
      </c>
      <c r="V3198" s="259">
        <f>ROUND(SUMIF('DV-Bewegungsdaten'!B:B,A3198,'DV-Bewegungsdaten'!E:E),5)</f>
        <v>0</v>
      </c>
      <c r="X3198" s="444"/>
      <c r="Y3198" s="444"/>
      <c r="AK3198" s="305"/>
    </row>
    <row r="3199" spans="1:37" ht="15" customHeight="1" x14ac:dyDescent="0.25">
      <c r="A3199" s="103" t="s">
        <v>3088</v>
      </c>
      <c r="B3199" s="101" t="s">
        <v>2068</v>
      </c>
      <c r="C3199" s="101" t="s">
        <v>3996</v>
      </c>
      <c r="D3199" s="101" t="s">
        <v>953</v>
      </c>
      <c r="E3199" s="101" t="s">
        <v>2443</v>
      </c>
      <c r="F3199" s="102">
        <v>18.989999999999998</v>
      </c>
      <c r="G3199" s="102">
        <v>19.189999999999998</v>
      </c>
      <c r="H3199" s="102">
        <v>15.19</v>
      </c>
      <c r="I3199" s="102"/>
      <c r="J3199" s="445"/>
      <c r="K3199" s="258">
        <f>ROUND(SUMIF('VGT-Bewegungsdaten'!B:B,A3199,'VGT-Bewegungsdaten'!D:D),3)</f>
        <v>0</v>
      </c>
      <c r="L3199" s="259">
        <f>ROUND(SUMIF('VGT-Bewegungsdaten'!B:B,$A3199,'VGT-Bewegungsdaten'!E:E),5)</f>
        <v>0</v>
      </c>
      <c r="N3199" s="298" t="s">
        <v>4918</v>
      </c>
      <c r="O3199" s="298" t="s">
        <v>4925</v>
      </c>
      <c r="P3199" s="261">
        <f>ROUND(SUMIF('AV-Bewegungsdaten'!B:B,A3199,'AV-Bewegungsdaten'!D:D),3)</f>
        <v>0</v>
      </c>
      <c r="Q3199" s="259">
        <f>ROUND(SUMIF('AV-Bewegungsdaten'!B:B,$A3199,'AV-Bewegungsdaten'!E:E),5)</f>
        <v>0</v>
      </c>
      <c r="S3199" s="444"/>
      <c r="T3199" s="444"/>
      <c r="U3199" s="261">
        <f>ROUND(SUMIF('DV-Bewegungsdaten'!B:B,A3199,'DV-Bewegungsdaten'!D:D),3)</f>
        <v>0</v>
      </c>
      <c r="V3199" s="259">
        <f>ROUND(SUMIF('DV-Bewegungsdaten'!B:B,A3199,'DV-Bewegungsdaten'!E:E),5)</f>
        <v>0</v>
      </c>
      <c r="X3199" s="444"/>
      <c r="Y3199" s="444"/>
      <c r="AK3199" s="305"/>
    </row>
    <row r="3200" spans="1:37" ht="15" customHeight="1" x14ac:dyDescent="0.25">
      <c r="A3200" s="103" t="s">
        <v>3089</v>
      </c>
      <c r="B3200" s="101" t="s">
        <v>2068</v>
      </c>
      <c r="C3200" s="101" t="s">
        <v>3996</v>
      </c>
      <c r="D3200" s="101" t="s">
        <v>955</v>
      </c>
      <c r="E3200" s="101" t="s">
        <v>2446</v>
      </c>
      <c r="F3200" s="102">
        <v>21.96</v>
      </c>
      <c r="G3200" s="102">
        <v>22.16</v>
      </c>
      <c r="H3200" s="102">
        <v>17.57</v>
      </c>
      <c r="I3200" s="102"/>
      <c r="J3200" s="445"/>
      <c r="K3200" s="258">
        <f>ROUND(SUMIF('VGT-Bewegungsdaten'!B:B,A3200,'VGT-Bewegungsdaten'!D:D),3)</f>
        <v>0</v>
      </c>
      <c r="L3200" s="259">
        <f>ROUND(SUMIF('VGT-Bewegungsdaten'!B:B,$A3200,'VGT-Bewegungsdaten'!E:E),5)</f>
        <v>0</v>
      </c>
      <c r="N3200" s="298" t="s">
        <v>4918</v>
      </c>
      <c r="O3200" s="298" t="s">
        <v>4925</v>
      </c>
      <c r="P3200" s="261">
        <f>ROUND(SUMIF('AV-Bewegungsdaten'!B:B,A3200,'AV-Bewegungsdaten'!D:D),3)</f>
        <v>0</v>
      </c>
      <c r="Q3200" s="259">
        <f>ROUND(SUMIF('AV-Bewegungsdaten'!B:B,$A3200,'AV-Bewegungsdaten'!E:E),5)</f>
        <v>0</v>
      </c>
      <c r="S3200" s="444"/>
      <c r="T3200" s="444"/>
      <c r="U3200" s="261">
        <f>ROUND(SUMIF('DV-Bewegungsdaten'!B:B,A3200,'DV-Bewegungsdaten'!D:D),3)</f>
        <v>0</v>
      </c>
      <c r="V3200" s="259">
        <f>ROUND(SUMIF('DV-Bewegungsdaten'!B:B,A3200,'DV-Bewegungsdaten'!E:E),5)</f>
        <v>0</v>
      </c>
      <c r="X3200" s="444"/>
      <c r="Y3200" s="444"/>
      <c r="AK3200" s="305"/>
    </row>
    <row r="3201" spans="1:37" ht="15" customHeight="1" x14ac:dyDescent="0.25">
      <c r="A3201" s="103" t="s">
        <v>3090</v>
      </c>
      <c r="B3201" s="101" t="s">
        <v>2068</v>
      </c>
      <c r="C3201" s="101" t="s">
        <v>3996</v>
      </c>
      <c r="D3201" s="101" t="s">
        <v>957</v>
      </c>
      <c r="E3201" s="101" t="s">
        <v>2443</v>
      </c>
      <c r="F3201" s="102">
        <v>19.98</v>
      </c>
      <c r="G3201" s="102">
        <v>20.18</v>
      </c>
      <c r="H3201" s="102">
        <v>15.98</v>
      </c>
      <c r="I3201" s="102"/>
      <c r="J3201" s="445"/>
      <c r="K3201" s="258">
        <f>ROUND(SUMIF('VGT-Bewegungsdaten'!B:B,A3201,'VGT-Bewegungsdaten'!D:D),3)</f>
        <v>0</v>
      </c>
      <c r="L3201" s="259">
        <f>ROUND(SUMIF('VGT-Bewegungsdaten'!B:B,$A3201,'VGT-Bewegungsdaten'!E:E),5)</f>
        <v>0</v>
      </c>
      <c r="N3201" s="298" t="s">
        <v>4918</v>
      </c>
      <c r="O3201" s="298" t="s">
        <v>4925</v>
      </c>
      <c r="P3201" s="261">
        <f>ROUND(SUMIF('AV-Bewegungsdaten'!B:B,A3201,'AV-Bewegungsdaten'!D:D),3)</f>
        <v>0</v>
      </c>
      <c r="Q3201" s="259">
        <f>ROUND(SUMIF('AV-Bewegungsdaten'!B:B,$A3201,'AV-Bewegungsdaten'!E:E),5)</f>
        <v>0</v>
      </c>
      <c r="S3201" s="444"/>
      <c r="T3201" s="444"/>
      <c r="U3201" s="261">
        <f>ROUND(SUMIF('DV-Bewegungsdaten'!B:B,A3201,'DV-Bewegungsdaten'!D:D),3)</f>
        <v>0</v>
      </c>
      <c r="V3201" s="259">
        <f>ROUND(SUMIF('DV-Bewegungsdaten'!B:B,A3201,'DV-Bewegungsdaten'!E:E),5)</f>
        <v>0</v>
      </c>
      <c r="X3201" s="444"/>
      <c r="Y3201" s="444"/>
      <c r="AK3201" s="305"/>
    </row>
    <row r="3202" spans="1:37" ht="15" customHeight="1" x14ac:dyDescent="0.25">
      <c r="A3202" s="103" t="s">
        <v>3091</v>
      </c>
      <c r="B3202" s="101" t="s">
        <v>2068</v>
      </c>
      <c r="C3202" s="101" t="s">
        <v>3996</v>
      </c>
      <c r="D3202" s="101" t="s">
        <v>959</v>
      </c>
      <c r="E3202" s="101" t="s">
        <v>2446</v>
      </c>
      <c r="F3202" s="102">
        <v>22.95</v>
      </c>
      <c r="G3202" s="102">
        <v>23.15</v>
      </c>
      <c r="H3202" s="102">
        <v>18.36</v>
      </c>
      <c r="I3202" s="102"/>
      <c r="J3202" s="445"/>
      <c r="K3202" s="258">
        <f>ROUND(SUMIF('VGT-Bewegungsdaten'!B:B,A3202,'VGT-Bewegungsdaten'!D:D),3)</f>
        <v>0</v>
      </c>
      <c r="L3202" s="259">
        <f>ROUND(SUMIF('VGT-Bewegungsdaten'!B:B,$A3202,'VGT-Bewegungsdaten'!E:E),5)</f>
        <v>0</v>
      </c>
      <c r="N3202" s="298" t="s">
        <v>4918</v>
      </c>
      <c r="O3202" s="298" t="s">
        <v>4925</v>
      </c>
      <c r="P3202" s="261">
        <f>ROUND(SUMIF('AV-Bewegungsdaten'!B:B,A3202,'AV-Bewegungsdaten'!D:D),3)</f>
        <v>0</v>
      </c>
      <c r="Q3202" s="259">
        <f>ROUND(SUMIF('AV-Bewegungsdaten'!B:B,$A3202,'AV-Bewegungsdaten'!E:E),5)</f>
        <v>0</v>
      </c>
      <c r="S3202" s="444"/>
      <c r="T3202" s="444"/>
      <c r="U3202" s="261">
        <f>ROUND(SUMIF('DV-Bewegungsdaten'!B:B,A3202,'DV-Bewegungsdaten'!D:D),3)</f>
        <v>0</v>
      </c>
      <c r="V3202" s="259">
        <f>ROUND(SUMIF('DV-Bewegungsdaten'!B:B,A3202,'DV-Bewegungsdaten'!E:E),5)</f>
        <v>0</v>
      </c>
      <c r="X3202" s="444"/>
      <c r="Y3202" s="444"/>
      <c r="AK3202" s="305"/>
    </row>
    <row r="3203" spans="1:37" ht="15" customHeight="1" x14ac:dyDescent="0.25">
      <c r="A3203" s="103" t="s">
        <v>3092</v>
      </c>
      <c r="B3203" s="101" t="s">
        <v>2068</v>
      </c>
      <c r="C3203" s="101" t="s">
        <v>3996</v>
      </c>
      <c r="D3203" s="101" t="s">
        <v>1277</v>
      </c>
      <c r="E3203" s="101" t="s">
        <v>2443</v>
      </c>
      <c r="F3203" s="102">
        <v>11.07</v>
      </c>
      <c r="G3203" s="102">
        <v>11.27</v>
      </c>
      <c r="H3203" s="102">
        <v>8.86</v>
      </c>
      <c r="I3203" s="102"/>
      <c r="J3203" s="445"/>
      <c r="K3203" s="258">
        <f>ROUND(SUMIF('VGT-Bewegungsdaten'!B:B,A3203,'VGT-Bewegungsdaten'!D:D),3)</f>
        <v>0</v>
      </c>
      <c r="L3203" s="259">
        <f>ROUND(SUMIF('VGT-Bewegungsdaten'!B:B,$A3203,'VGT-Bewegungsdaten'!E:E),5)</f>
        <v>0</v>
      </c>
      <c r="N3203" s="298" t="s">
        <v>4918</v>
      </c>
      <c r="O3203" s="298" t="s">
        <v>4925</v>
      </c>
      <c r="P3203" s="261">
        <f>ROUND(SUMIF('AV-Bewegungsdaten'!B:B,A3203,'AV-Bewegungsdaten'!D:D),3)</f>
        <v>0</v>
      </c>
      <c r="Q3203" s="259">
        <f>ROUND(SUMIF('AV-Bewegungsdaten'!B:B,$A3203,'AV-Bewegungsdaten'!E:E),5)</f>
        <v>0</v>
      </c>
      <c r="S3203" s="444"/>
      <c r="T3203" s="444"/>
      <c r="U3203" s="261">
        <f>ROUND(SUMIF('DV-Bewegungsdaten'!B:B,A3203,'DV-Bewegungsdaten'!D:D),3)</f>
        <v>0</v>
      </c>
      <c r="V3203" s="259">
        <f>ROUND(SUMIF('DV-Bewegungsdaten'!B:B,A3203,'DV-Bewegungsdaten'!E:E),5)</f>
        <v>0</v>
      </c>
      <c r="X3203" s="444"/>
      <c r="Y3203" s="444"/>
      <c r="AK3203" s="305"/>
    </row>
    <row r="3204" spans="1:37" ht="15" customHeight="1" x14ac:dyDescent="0.25">
      <c r="A3204" s="103" t="s">
        <v>3093</v>
      </c>
      <c r="B3204" s="101" t="s">
        <v>2068</v>
      </c>
      <c r="C3204" s="101" t="s">
        <v>3996</v>
      </c>
      <c r="D3204" s="101" t="s">
        <v>1279</v>
      </c>
      <c r="E3204" s="101" t="s">
        <v>2446</v>
      </c>
      <c r="F3204" s="102">
        <v>14.04</v>
      </c>
      <c r="G3204" s="102">
        <v>14.239999999999998</v>
      </c>
      <c r="H3204" s="102">
        <v>11.23</v>
      </c>
      <c r="I3204" s="102"/>
      <c r="J3204" s="445"/>
      <c r="K3204" s="258">
        <f>ROUND(SUMIF('VGT-Bewegungsdaten'!B:B,A3204,'VGT-Bewegungsdaten'!D:D),3)</f>
        <v>0</v>
      </c>
      <c r="L3204" s="259">
        <f>ROUND(SUMIF('VGT-Bewegungsdaten'!B:B,$A3204,'VGT-Bewegungsdaten'!E:E),5)</f>
        <v>0</v>
      </c>
      <c r="N3204" s="298" t="s">
        <v>4918</v>
      </c>
      <c r="O3204" s="298" t="s">
        <v>4925</v>
      </c>
      <c r="P3204" s="261">
        <f>ROUND(SUMIF('AV-Bewegungsdaten'!B:B,A3204,'AV-Bewegungsdaten'!D:D),3)</f>
        <v>0</v>
      </c>
      <c r="Q3204" s="259">
        <f>ROUND(SUMIF('AV-Bewegungsdaten'!B:B,$A3204,'AV-Bewegungsdaten'!E:E),5)</f>
        <v>0</v>
      </c>
      <c r="S3204" s="444"/>
      <c r="T3204" s="444"/>
      <c r="U3204" s="261">
        <f>ROUND(SUMIF('DV-Bewegungsdaten'!B:B,A3204,'DV-Bewegungsdaten'!D:D),3)</f>
        <v>0</v>
      </c>
      <c r="V3204" s="259">
        <f>ROUND(SUMIF('DV-Bewegungsdaten'!B:B,A3204,'DV-Bewegungsdaten'!E:E),5)</f>
        <v>0</v>
      </c>
      <c r="X3204" s="444"/>
      <c r="Y3204" s="444"/>
      <c r="AK3204" s="305"/>
    </row>
    <row r="3205" spans="1:37" ht="15" customHeight="1" x14ac:dyDescent="0.25">
      <c r="A3205" s="103" t="s">
        <v>3094</v>
      </c>
      <c r="B3205" s="101" t="s">
        <v>2068</v>
      </c>
      <c r="C3205" s="101" t="s">
        <v>3996</v>
      </c>
      <c r="D3205" s="101" t="s">
        <v>1277</v>
      </c>
      <c r="E3205" s="101" t="s">
        <v>2443</v>
      </c>
      <c r="F3205" s="102">
        <v>12.06</v>
      </c>
      <c r="G3205" s="102">
        <v>12.26</v>
      </c>
      <c r="H3205" s="102">
        <v>9.65</v>
      </c>
      <c r="I3205" s="102"/>
      <c r="J3205" s="445"/>
      <c r="K3205" s="258">
        <f>ROUND(SUMIF('VGT-Bewegungsdaten'!B:B,A3205,'VGT-Bewegungsdaten'!D:D),3)</f>
        <v>0</v>
      </c>
      <c r="L3205" s="259">
        <f>ROUND(SUMIF('VGT-Bewegungsdaten'!B:B,$A3205,'VGT-Bewegungsdaten'!E:E),5)</f>
        <v>0</v>
      </c>
      <c r="N3205" s="298" t="s">
        <v>4918</v>
      </c>
      <c r="O3205" s="298" t="s">
        <v>4925</v>
      </c>
      <c r="P3205" s="261">
        <f>ROUND(SUMIF('AV-Bewegungsdaten'!B:B,A3205,'AV-Bewegungsdaten'!D:D),3)</f>
        <v>0</v>
      </c>
      <c r="Q3205" s="259">
        <f>ROUND(SUMIF('AV-Bewegungsdaten'!B:B,$A3205,'AV-Bewegungsdaten'!E:E),5)</f>
        <v>0</v>
      </c>
      <c r="S3205" s="444"/>
      <c r="T3205" s="444"/>
      <c r="U3205" s="261">
        <f>ROUND(SUMIF('DV-Bewegungsdaten'!B:B,A3205,'DV-Bewegungsdaten'!D:D),3)</f>
        <v>0</v>
      </c>
      <c r="V3205" s="259">
        <f>ROUND(SUMIF('DV-Bewegungsdaten'!B:B,A3205,'DV-Bewegungsdaten'!E:E),5)</f>
        <v>0</v>
      </c>
      <c r="X3205" s="444"/>
      <c r="Y3205" s="444"/>
      <c r="AK3205" s="305"/>
    </row>
    <row r="3206" spans="1:37" ht="15" customHeight="1" x14ac:dyDescent="0.25">
      <c r="A3206" s="103" t="s">
        <v>3095</v>
      </c>
      <c r="B3206" s="101" t="s">
        <v>2068</v>
      </c>
      <c r="C3206" s="101" t="s">
        <v>3996</v>
      </c>
      <c r="D3206" s="101" t="s">
        <v>1279</v>
      </c>
      <c r="E3206" s="101" t="s">
        <v>2446</v>
      </c>
      <c r="F3206" s="102">
        <v>15.03</v>
      </c>
      <c r="G3206" s="102">
        <v>15.229999999999999</v>
      </c>
      <c r="H3206" s="102">
        <v>12.02</v>
      </c>
      <c r="I3206" s="102"/>
      <c r="J3206" s="445"/>
      <c r="K3206" s="258">
        <f>ROUND(SUMIF('VGT-Bewegungsdaten'!B:B,A3206,'VGT-Bewegungsdaten'!D:D),3)</f>
        <v>0</v>
      </c>
      <c r="L3206" s="259">
        <f>ROUND(SUMIF('VGT-Bewegungsdaten'!B:B,$A3206,'VGT-Bewegungsdaten'!E:E),5)</f>
        <v>0</v>
      </c>
      <c r="N3206" s="298" t="s">
        <v>4918</v>
      </c>
      <c r="O3206" s="298" t="s">
        <v>4925</v>
      </c>
      <c r="P3206" s="261">
        <f>ROUND(SUMIF('AV-Bewegungsdaten'!B:B,A3206,'AV-Bewegungsdaten'!D:D),3)</f>
        <v>0</v>
      </c>
      <c r="Q3206" s="259">
        <f>ROUND(SUMIF('AV-Bewegungsdaten'!B:B,$A3206,'AV-Bewegungsdaten'!E:E),5)</f>
        <v>0</v>
      </c>
      <c r="S3206" s="444"/>
      <c r="T3206" s="444"/>
      <c r="U3206" s="261">
        <f>ROUND(SUMIF('DV-Bewegungsdaten'!B:B,A3206,'DV-Bewegungsdaten'!D:D),3)</f>
        <v>0</v>
      </c>
      <c r="V3206" s="259">
        <f>ROUND(SUMIF('DV-Bewegungsdaten'!B:B,A3206,'DV-Bewegungsdaten'!E:E),5)</f>
        <v>0</v>
      </c>
      <c r="X3206" s="444"/>
      <c r="Y3206" s="444"/>
      <c r="AK3206" s="305"/>
    </row>
    <row r="3207" spans="1:37" ht="15" customHeight="1" x14ac:dyDescent="0.25">
      <c r="A3207" s="103" t="s">
        <v>3096</v>
      </c>
      <c r="B3207" s="101" t="s">
        <v>2068</v>
      </c>
      <c r="C3207" s="101" t="s">
        <v>3996</v>
      </c>
      <c r="D3207" s="101" t="s">
        <v>1283</v>
      </c>
      <c r="E3207" s="101" t="s">
        <v>2443</v>
      </c>
      <c r="F3207" s="102">
        <v>17.010000000000002</v>
      </c>
      <c r="G3207" s="102">
        <v>17.21</v>
      </c>
      <c r="H3207" s="102">
        <v>13.61</v>
      </c>
      <c r="I3207" s="102"/>
      <c r="J3207" s="445"/>
      <c r="K3207" s="258">
        <f>ROUND(SUMIF('VGT-Bewegungsdaten'!B:B,A3207,'VGT-Bewegungsdaten'!D:D),3)</f>
        <v>0</v>
      </c>
      <c r="L3207" s="259">
        <f>ROUND(SUMIF('VGT-Bewegungsdaten'!B:B,$A3207,'VGT-Bewegungsdaten'!E:E),5)</f>
        <v>0</v>
      </c>
      <c r="N3207" s="298" t="s">
        <v>4918</v>
      </c>
      <c r="O3207" s="298" t="s">
        <v>4925</v>
      </c>
      <c r="P3207" s="261">
        <f>ROUND(SUMIF('AV-Bewegungsdaten'!B:B,A3207,'AV-Bewegungsdaten'!D:D),3)</f>
        <v>0</v>
      </c>
      <c r="Q3207" s="259">
        <f>ROUND(SUMIF('AV-Bewegungsdaten'!B:B,$A3207,'AV-Bewegungsdaten'!E:E),5)</f>
        <v>0</v>
      </c>
      <c r="S3207" s="444"/>
      <c r="T3207" s="444"/>
      <c r="U3207" s="261">
        <f>ROUND(SUMIF('DV-Bewegungsdaten'!B:B,A3207,'DV-Bewegungsdaten'!D:D),3)</f>
        <v>0</v>
      </c>
      <c r="V3207" s="259">
        <f>ROUND(SUMIF('DV-Bewegungsdaten'!B:B,A3207,'DV-Bewegungsdaten'!E:E),5)</f>
        <v>0</v>
      </c>
      <c r="X3207" s="444"/>
      <c r="Y3207" s="444"/>
      <c r="AK3207" s="305"/>
    </row>
    <row r="3208" spans="1:37" ht="15" customHeight="1" x14ac:dyDescent="0.25">
      <c r="A3208" s="103" t="s">
        <v>3097</v>
      </c>
      <c r="B3208" s="101" t="s">
        <v>2068</v>
      </c>
      <c r="C3208" s="101" t="s">
        <v>3996</v>
      </c>
      <c r="D3208" s="101" t="s">
        <v>1285</v>
      </c>
      <c r="E3208" s="101" t="s">
        <v>2446</v>
      </c>
      <c r="F3208" s="102">
        <v>19.98</v>
      </c>
      <c r="G3208" s="102">
        <v>20.18</v>
      </c>
      <c r="H3208" s="102">
        <v>15.98</v>
      </c>
      <c r="I3208" s="102"/>
      <c r="J3208" s="445"/>
      <c r="K3208" s="258">
        <f>ROUND(SUMIF('VGT-Bewegungsdaten'!B:B,A3208,'VGT-Bewegungsdaten'!D:D),3)</f>
        <v>0</v>
      </c>
      <c r="L3208" s="259">
        <f>ROUND(SUMIF('VGT-Bewegungsdaten'!B:B,$A3208,'VGT-Bewegungsdaten'!E:E),5)</f>
        <v>0</v>
      </c>
      <c r="N3208" s="298" t="s">
        <v>4918</v>
      </c>
      <c r="O3208" s="298" t="s">
        <v>4925</v>
      </c>
      <c r="P3208" s="261">
        <f>ROUND(SUMIF('AV-Bewegungsdaten'!B:B,A3208,'AV-Bewegungsdaten'!D:D),3)</f>
        <v>0</v>
      </c>
      <c r="Q3208" s="259">
        <f>ROUND(SUMIF('AV-Bewegungsdaten'!B:B,$A3208,'AV-Bewegungsdaten'!E:E),5)</f>
        <v>0</v>
      </c>
      <c r="S3208" s="444"/>
      <c r="T3208" s="444"/>
      <c r="U3208" s="261">
        <f>ROUND(SUMIF('DV-Bewegungsdaten'!B:B,A3208,'DV-Bewegungsdaten'!D:D),3)</f>
        <v>0</v>
      </c>
      <c r="V3208" s="259">
        <f>ROUND(SUMIF('DV-Bewegungsdaten'!B:B,A3208,'DV-Bewegungsdaten'!E:E),5)</f>
        <v>0</v>
      </c>
      <c r="X3208" s="444"/>
      <c r="Y3208" s="444"/>
      <c r="AK3208" s="305"/>
    </row>
    <row r="3209" spans="1:37" ht="15" customHeight="1" x14ac:dyDescent="0.25">
      <c r="A3209" s="103" t="s">
        <v>3098</v>
      </c>
      <c r="B3209" s="101" t="s">
        <v>2068</v>
      </c>
      <c r="C3209" s="101" t="s">
        <v>3996</v>
      </c>
      <c r="D3209" s="101" t="s">
        <v>1287</v>
      </c>
      <c r="E3209" s="101" t="s">
        <v>2443</v>
      </c>
      <c r="F3209" s="102">
        <v>18</v>
      </c>
      <c r="G3209" s="102">
        <v>18.2</v>
      </c>
      <c r="H3209" s="102">
        <v>14.4</v>
      </c>
      <c r="I3209" s="102"/>
      <c r="J3209" s="445"/>
      <c r="K3209" s="258">
        <f>ROUND(SUMIF('VGT-Bewegungsdaten'!B:B,A3209,'VGT-Bewegungsdaten'!D:D),3)</f>
        <v>0</v>
      </c>
      <c r="L3209" s="259">
        <f>ROUND(SUMIF('VGT-Bewegungsdaten'!B:B,$A3209,'VGT-Bewegungsdaten'!E:E),5)</f>
        <v>0</v>
      </c>
      <c r="N3209" s="298" t="s">
        <v>4918</v>
      </c>
      <c r="O3209" s="298" t="s">
        <v>4925</v>
      </c>
      <c r="P3209" s="261">
        <f>ROUND(SUMIF('AV-Bewegungsdaten'!B:B,A3209,'AV-Bewegungsdaten'!D:D),3)</f>
        <v>0</v>
      </c>
      <c r="Q3209" s="259">
        <f>ROUND(SUMIF('AV-Bewegungsdaten'!B:B,$A3209,'AV-Bewegungsdaten'!E:E),5)</f>
        <v>0</v>
      </c>
      <c r="S3209" s="444"/>
      <c r="T3209" s="444"/>
      <c r="U3209" s="261">
        <f>ROUND(SUMIF('DV-Bewegungsdaten'!B:B,A3209,'DV-Bewegungsdaten'!D:D),3)</f>
        <v>0</v>
      </c>
      <c r="V3209" s="259">
        <f>ROUND(SUMIF('DV-Bewegungsdaten'!B:B,A3209,'DV-Bewegungsdaten'!E:E),5)</f>
        <v>0</v>
      </c>
      <c r="X3209" s="444"/>
      <c r="Y3209" s="444"/>
      <c r="AK3209" s="305"/>
    </row>
    <row r="3210" spans="1:37" ht="15" customHeight="1" x14ac:dyDescent="0.25">
      <c r="A3210" s="103" t="s">
        <v>3099</v>
      </c>
      <c r="B3210" s="101" t="s">
        <v>2068</v>
      </c>
      <c r="C3210" s="101" t="s">
        <v>3996</v>
      </c>
      <c r="D3210" s="101" t="s">
        <v>1289</v>
      </c>
      <c r="E3210" s="101" t="s">
        <v>2446</v>
      </c>
      <c r="F3210" s="102">
        <v>20.97</v>
      </c>
      <c r="G3210" s="102">
        <v>21.169999999999998</v>
      </c>
      <c r="H3210" s="102">
        <v>16.78</v>
      </c>
      <c r="I3210" s="102"/>
      <c r="J3210" s="445"/>
      <c r="K3210" s="258">
        <f>ROUND(SUMIF('VGT-Bewegungsdaten'!B:B,A3210,'VGT-Bewegungsdaten'!D:D),3)</f>
        <v>0</v>
      </c>
      <c r="L3210" s="259">
        <f>ROUND(SUMIF('VGT-Bewegungsdaten'!B:B,$A3210,'VGT-Bewegungsdaten'!E:E),5)</f>
        <v>0</v>
      </c>
      <c r="N3210" s="298" t="s">
        <v>4918</v>
      </c>
      <c r="O3210" s="298" t="s">
        <v>4925</v>
      </c>
      <c r="P3210" s="261">
        <f>ROUND(SUMIF('AV-Bewegungsdaten'!B:B,A3210,'AV-Bewegungsdaten'!D:D),3)</f>
        <v>0</v>
      </c>
      <c r="Q3210" s="259">
        <f>ROUND(SUMIF('AV-Bewegungsdaten'!B:B,$A3210,'AV-Bewegungsdaten'!E:E),5)</f>
        <v>0</v>
      </c>
      <c r="S3210" s="444"/>
      <c r="T3210" s="444"/>
      <c r="U3210" s="261">
        <f>ROUND(SUMIF('DV-Bewegungsdaten'!B:B,A3210,'DV-Bewegungsdaten'!D:D),3)</f>
        <v>0</v>
      </c>
      <c r="V3210" s="259">
        <f>ROUND(SUMIF('DV-Bewegungsdaten'!B:B,A3210,'DV-Bewegungsdaten'!E:E),5)</f>
        <v>0</v>
      </c>
      <c r="X3210" s="444"/>
      <c r="Y3210" s="444"/>
      <c r="AK3210" s="305"/>
    </row>
    <row r="3211" spans="1:37" ht="15" customHeight="1" x14ac:dyDescent="0.25">
      <c r="A3211" s="103" t="s">
        <v>3100</v>
      </c>
      <c r="B3211" s="101" t="s">
        <v>2068</v>
      </c>
      <c r="C3211" s="101" t="s">
        <v>3996</v>
      </c>
      <c r="D3211" s="101" t="s">
        <v>1291</v>
      </c>
      <c r="E3211" s="101" t="s">
        <v>2443</v>
      </c>
      <c r="F3211" s="102">
        <v>18</v>
      </c>
      <c r="G3211" s="102">
        <v>18.2</v>
      </c>
      <c r="H3211" s="102">
        <v>14.4</v>
      </c>
      <c r="I3211" s="102"/>
      <c r="J3211" s="445"/>
      <c r="K3211" s="258">
        <f>ROUND(SUMIF('VGT-Bewegungsdaten'!B:B,A3211,'VGT-Bewegungsdaten'!D:D),3)</f>
        <v>0</v>
      </c>
      <c r="L3211" s="259">
        <f>ROUND(SUMIF('VGT-Bewegungsdaten'!B:B,$A3211,'VGT-Bewegungsdaten'!E:E),5)</f>
        <v>0</v>
      </c>
      <c r="N3211" s="298" t="s">
        <v>4918</v>
      </c>
      <c r="O3211" s="298" t="s">
        <v>4925</v>
      </c>
      <c r="P3211" s="261">
        <f>ROUND(SUMIF('AV-Bewegungsdaten'!B:B,A3211,'AV-Bewegungsdaten'!D:D),3)</f>
        <v>0</v>
      </c>
      <c r="Q3211" s="259">
        <f>ROUND(SUMIF('AV-Bewegungsdaten'!B:B,$A3211,'AV-Bewegungsdaten'!E:E),5)</f>
        <v>0</v>
      </c>
      <c r="S3211" s="444"/>
      <c r="T3211" s="444"/>
      <c r="U3211" s="261">
        <f>ROUND(SUMIF('DV-Bewegungsdaten'!B:B,A3211,'DV-Bewegungsdaten'!D:D),3)</f>
        <v>0</v>
      </c>
      <c r="V3211" s="259">
        <f>ROUND(SUMIF('DV-Bewegungsdaten'!B:B,A3211,'DV-Bewegungsdaten'!E:E),5)</f>
        <v>0</v>
      </c>
      <c r="X3211" s="444"/>
      <c r="Y3211" s="444"/>
      <c r="AK3211" s="305"/>
    </row>
    <row r="3212" spans="1:37" ht="15" customHeight="1" x14ac:dyDescent="0.25">
      <c r="A3212" s="103" t="s">
        <v>3101</v>
      </c>
      <c r="B3212" s="101" t="s">
        <v>2068</v>
      </c>
      <c r="C3212" s="101" t="s">
        <v>3996</v>
      </c>
      <c r="D3212" s="101" t="s">
        <v>1293</v>
      </c>
      <c r="E3212" s="101" t="s">
        <v>2446</v>
      </c>
      <c r="F3212" s="102">
        <v>20.97</v>
      </c>
      <c r="G3212" s="102">
        <v>21.169999999999998</v>
      </c>
      <c r="H3212" s="102">
        <v>16.78</v>
      </c>
      <c r="I3212" s="102"/>
      <c r="J3212" s="445"/>
      <c r="K3212" s="258">
        <f>ROUND(SUMIF('VGT-Bewegungsdaten'!B:B,A3212,'VGT-Bewegungsdaten'!D:D),3)</f>
        <v>0</v>
      </c>
      <c r="L3212" s="259">
        <f>ROUND(SUMIF('VGT-Bewegungsdaten'!B:B,$A3212,'VGT-Bewegungsdaten'!E:E),5)</f>
        <v>0</v>
      </c>
      <c r="N3212" s="298" t="s">
        <v>4918</v>
      </c>
      <c r="O3212" s="298" t="s">
        <v>4925</v>
      </c>
      <c r="P3212" s="261">
        <f>ROUND(SUMIF('AV-Bewegungsdaten'!B:B,A3212,'AV-Bewegungsdaten'!D:D),3)</f>
        <v>0</v>
      </c>
      <c r="Q3212" s="259">
        <f>ROUND(SUMIF('AV-Bewegungsdaten'!B:B,$A3212,'AV-Bewegungsdaten'!E:E),5)</f>
        <v>0</v>
      </c>
      <c r="S3212" s="444"/>
      <c r="T3212" s="444"/>
      <c r="U3212" s="261">
        <f>ROUND(SUMIF('DV-Bewegungsdaten'!B:B,A3212,'DV-Bewegungsdaten'!D:D),3)</f>
        <v>0</v>
      </c>
      <c r="V3212" s="259">
        <f>ROUND(SUMIF('DV-Bewegungsdaten'!B:B,A3212,'DV-Bewegungsdaten'!E:E),5)</f>
        <v>0</v>
      </c>
      <c r="X3212" s="444"/>
      <c r="Y3212" s="444"/>
      <c r="AK3212" s="305"/>
    </row>
    <row r="3213" spans="1:37" ht="15" customHeight="1" x14ac:dyDescent="0.25">
      <c r="A3213" s="103" t="s">
        <v>3102</v>
      </c>
      <c r="B3213" s="101" t="s">
        <v>2068</v>
      </c>
      <c r="C3213" s="101" t="s">
        <v>3996</v>
      </c>
      <c r="D3213" s="101" t="s">
        <v>1295</v>
      </c>
      <c r="E3213" s="101" t="s">
        <v>2443</v>
      </c>
      <c r="F3213" s="102">
        <v>18.989999999999998</v>
      </c>
      <c r="G3213" s="102">
        <v>19.189999999999998</v>
      </c>
      <c r="H3213" s="102">
        <v>15.19</v>
      </c>
      <c r="I3213" s="102"/>
      <c r="J3213" s="445"/>
      <c r="K3213" s="258">
        <f>ROUND(SUMIF('VGT-Bewegungsdaten'!B:B,A3213,'VGT-Bewegungsdaten'!D:D),3)</f>
        <v>0</v>
      </c>
      <c r="L3213" s="259">
        <f>ROUND(SUMIF('VGT-Bewegungsdaten'!B:B,$A3213,'VGT-Bewegungsdaten'!E:E),5)</f>
        <v>0</v>
      </c>
      <c r="N3213" s="298" t="s">
        <v>4918</v>
      </c>
      <c r="O3213" s="298" t="s">
        <v>4925</v>
      </c>
      <c r="P3213" s="261">
        <f>ROUND(SUMIF('AV-Bewegungsdaten'!B:B,A3213,'AV-Bewegungsdaten'!D:D),3)</f>
        <v>0</v>
      </c>
      <c r="Q3213" s="259">
        <f>ROUND(SUMIF('AV-Bewegungsdaten'!B:B,$A3213,'AV-Bewegungsdaten'!E:E),5)</f>
        <v>0</v>
      </c>
      <c r="S3213" s="444"/>
      <c r="T3213" s="444"/>
      <c r="U3213" s="261">
        <f>ROUND(SUMIF('DV-Bewegungsdaten'!B:B,A3213,'DV-Bewegungsdaten'!D:D),3)</f>
        <v>0</v>
      </c>
      <c r="V3213" s="259">
        <f>ROUND(SUMIF('DV-Bewegungsdaten'!B:B,A3213,'DV-Bewegungsdaten'!E:E),5)</f>
        <v>0</v>
      </c>
      <c r="X3213" s="444"/>
      <c r="Y3213" s="444"/>
      <c r="AK3213" s="305"/>
    </row>
    <row r="3214" spans="1:37" ht="15" customHeight="1" x14ac:dyDescent="0.25">
      <c r="A3214" s="103" t="s">
        <v>3103</v>
      </c>
      <c r="B3214" s="101" t="s">
        <v>2068</v>
      </c>
      <c r="C3214" s="101" t="s">
        <v>3996</v>
      </c>
      <c r="D3214" s="101" t="s">
        <v>1297</v>
      </c>
      <c r="E3214" s="101" t="s">
        <v>2446</v>
      </c>
      <c r="F3214" s="102">
        <v>21.96</v>
      </c>
      <c r="G3214" s="102">
        <v>22.16</v>
      </c>
      <c r="H3214" s="102">
        <v>17.57</v>
      </c>
      <c r="I3214" s="102"/>
      <c r="J3214" s="445"/>
      <c r="K3214" s="258">
        <f>ROUND(SUMIF('VGT-Bewegungsdaten'!B:B,A3214,'VGT-Bewegungsdaten'!D:D),3)</f>
        <v>0</v>
      </c>
      <c r="L3214" s="259">
        <f>ROUND(SUMIF('VGT-Bewegungsdaten'!B:B,$A3214,'VGT-Bewegungsdaten'!E:E),5)</f>
        <v>0</v>
      </c>
      <c r="N3214" s="298" t="s">
        <v>4918</v>
      </c>
      <c r="O3214" s="298" t="s">
        <v>4925</v>
      </c>
      <c r="P3214" s="261">
        <f>ROUND(SUMIF('AV-Bewegungsdaten'!B:B,A3214,'AV-Bewegungsdaten'!D:D),3)</f>
        <v>0</v>
      </c>
      <c r="Q3214" s="259">
        <f>ROUND(SUMIF('AV-Bewegungsdaten'!B:B,$A3214,'AV-Bewegungsdaten'!E:E),5)</f>
        <v>0</v>
      </c>
      <c r="S3214" s="444"/>
      <c r="T3214" s="444"/>
      <c r="U3214" s="261">
        <f>ROUND(SUMIF('DV-Bewegungsdaten'!B:B,A3214,'DV-Bewegungsdaten'!D:D),3)</f>
        <v>0</v>
      </c>
      <c r="V3214" s="259">
        <f>ROUND(SUMIF('DV-Bewegungsdaten'!B:B,A3214,'DV-Bewegungsdaten'!E:E),5)</f>
        <v>0</v>
      </c>
      <c r="X3214" s="444"/>
      <c r="Y3214" s="444"/>
      <c r="AK3214" s="305"/>
    </row>
    <row r="3215" spans="1:37" ht="15" customHeight="1" x14ac:dyDescent="0.25">
      <c r="A3215" s="103" t="s">
        <v>3104</v>
      </c>
      <c r="B3215" s="101" t="s">
        <v>2068</v>
      </c>
      <c r="C3215" s="101" t="s">
        <v>3996</v>
      </c>
      <c r="D3215" s="101" t="s">
        <v>1299</v>
      </c>
      <c r="E3215" s="101" t="s">
        <v>2443</v>
      </c>
      <c r="F3215" s="102">
        <v>19.98</v>
      </c>
      <c r="G3215" s="102">
        <v>20.18</v>
      </c>
      <c r="H3215" s="102">
        <v>15.98</v>
      </c>
      <c r="I3215" s="102"/>
      <c r="J3215" s="445"/>
      <c r="K3215" s="258">
        <f>ROUND(SUMIF('VGT-Bewegungsdaten'!B:B,A3215,'VGT-Bewegungsdaten'!D:D),3)</f>
        <v>0</v>
      </c>
      <c r="L3215" s="259">
        <f>ROUND(SUMIF('VGT-Bewegungsdaten'!B:B,$A3215,'VGT-Bewegungsdaten'!E:E),5)</f>
        <v>0</v>
      </c>
      <c r="N3215" s="298" t="s">
        <v>4918</v>
      </c>
      <c r="O3215" s="298" t="s">
        <v>4925</v>
      </c>
      <c r="P3215" s="261">
        <f>ROUND(SUMIF('AV-Bewegungsdaten'!B:B,A3215,'AV-Bewegungsdaten'!D:D),3)</f>
        <v>0</v>
      </c>
      <c r="Q3215" s="259">
        <f>ROUND(SUMIF('AV-Bewegungsdaten'!B:B,$A3215,'AV-Bewegungsdaten'!E:E),5)</f>
        <v>0</v>
      </c>
      <c r="S3215" s="444"/>
      <c r="T3215" s="444"/>
      <c r="U3215" s="261">
        <f>ROUND(SUMIF('DV-Bewegungsdaten'!B:B,A3215,'DV-Bewegungsdaten'!D:D),3)</f>
        <v>0</v>
      </c>
      <c r="V3215" s="259">
        <f>ROUND(SUMIF('DV-Bewegungsdaten'!B:B,A3215,'DV-Bewegungsdaten'!E:E),5)</f>
        <v>0</v>
      </c>
      <c r="X3215" s="444"/>
      <c r="Y3215" s="444"/>
      <c r="AK3215" s="305"/>
    </row>
    <row r="3216" spans="1:37" ht="15" customHeight="1" x14ac:dyDescent="0.25">
      <c r="A3216" s="103" t="s">
        <v>3105</v>
      </c>
      <c r="B3216" s="101" t="s">
        <v>2068</v>
      </c>
      <c r="C3216" s="101" t="s">
        <v>3996</v>
      </c>
      <c r="D3216" s="101" t="s">
        <v>1301</v>
      </c>
      <c r="E3216" s="101" t="s">
        <v>2446</v>
      </c>
      <c r="F3216" s="102">
        <v>22.95</v>
      </c>
      <c r="G3216" s="102">
        <v>23.15</v>
      </c>
      <c r="H3216" s="102">
        <v>18.36</v>
      </c>
      <c r="I3216" s="102"/>
      <c r="J3216" s="445"/>
      <c r="K3216" s="258">
        <f>ROUND(SUMIF('VGT-Bewegungsdaten'!B:B,A3216,'VGT-Bewegungsdaten'!D:D),3)</f>
        <v>0</v>
      </c>
      <c r="L3216" s="259">
        <f>ROUND(SUMIF('VGT-Bewegungsdaten'!B:B,$A3216,'VGT-Bewegungsdaten'!E:E),5)</f>
        <v>0</v>
      </c>
      <c r="N3216" s="298" t="s">
        <v>4918</v>
      </c>
      <c r="O3216" s="298" t="s">
        <v>4925</v>
      </c>
      <c r="P3216" s="261">
        <f>ROUND(SUMIF('AV-Bewegungsdaten'!B:B,A3216,'AV-Bewegungsdaten'!D:D),3)</f>
        <v>0</v>
      </c>
      <c r="Q3216" s="259">
        <f>ROUND(SUMIF('AV-Bewegungsdaten'!B:B,$A3216,'AV-Bewegungsdaten'!E:E),5)</f>
        <v>0</v>
      </c>
      <c r="S3216" s="444"/>
      <c r="T3216" s="444"/>
      <c r="U3216" s="261">
        <f>ROUND(SUMIF('DV-Bewegungsdaten'!B:B,A3216,'DV-Bewegungsdaten'!D:D),3)</f>
        <v>0</v>
      </c>
      <c r="V3216" s="259">
        <f>ROUND(SUMIF('DV-Bewegungsdaten'!B:B,A3216,'DV-Bewegungsdaten'!E:E),5)</f>
        <v>0</v>
      </c>
      <c r="X3216" s="444"/>
      <c r="Y3216" s="444"/>
      <c r="AK3216" s="305"/>
    </row>
    <row r="3217" spans="1:37" ht="15" customHeight="1" x14ac:dyDescent="0.25">
      <c r="A3217" s="103" t="s">
        <v>3106</v>
      </c>
      <c r="B3217" s="101" t="s">
        <v>2068</v>
      </c>
      <c r="C3217" s="101" t="s">
        <v>3996</v>
      </c>
      <c r="D3217" s="101" t="s">
        <v>1303</v>
      </c>
      <c r="E3217" s="101" t="s">
        <v>2443</v>
      </c>
      <c r="F3217" s="102">
        <v>20.97</v>
      </c>
      <c r="G3217" s="102">
        <v>21.169999999999998</v>
      </c>
      <c r="H3217" s="102">
        <v>16.78</v>
      </c>
      <c r="I3217" s="102"/>
      <c r="J3217" s="445"/>
      <c r="K3217" s="258">
        <f>ROUND(SUMIF('VGT-Bewegungsdaten'!B:B,A3217,'VGT-Bewegungsdaten'!D:D),3)</f>
        <v>0</v>
      </c>
      <c r="L3217" s="259">
        <f>ROUND(SUMIF('VGT-Bewegungsdaten'!B:B,$A3217,'VGT-Bewegungsdaten'!E:E),5)</f>
        <v>0</v>
      </c>
      <c r="N3217" s="298" t="s">
        <v>4918</v>
      </c>
      <c r="O3217" s="298" t="s">
        <v>4925</v>
      </c>
      <c r="P3217" s="261">
        <f>ROUND(SUMIF('AV-Bewegungsdaten'!B:B,A3217,'AV-Bewegungsdaten'!D:D),3)</f>
        <v>0</v>
      </c>
      <c r="Q3217" s="259">
        <f>ROUND(SUMIF('AV-Bewegungsdaten'!B:B,$A3217,'AV-Bewegungsdaten'!E:E),5)</f>
        <v>0</v>
      </c>
      <c r="S3217" s="444"/>
      <c r="T3217" s="444"/>
      <c r="U3217" s="261">
        <f>ROUND(SUMIF('DV-Bewegungsdaten'!B:B,A3217,'DV-Bewegungsdaten'!D:D),3)</f>
        <v>0</v>
      </c>
      <c r="V3217" s="259">
        <f>ROUND(SUMIF('DV-Bewegungsdaten'!B:B,A3217,'DV-Bewegungsdaten'!E:E),5)</f>
        <v>0</v>
      </c>
      <c r="X3217" s="444"/>
      <c r="Y3217" s="444"/>
      <c r="AK3217" s="305"/>
    </row>
    <row r="3218" spans="1:37" ht="15" customHeight="1" x14ac:dyDescent="0.25">
      <c r="A3218" s="103" t="s">
        <v>3107</v>
      </c>
      <c r="B3218" s="101" t="s">
        <v>2068</v>
      </c>
      <c r="C3218" s="101" t="s">
        <v>3996</v>
      </c>
      <c r="D3218" s="101" t="s">
        <v>1305</v>
      </c>
      <c r="E3218" s="101" t="s">
        <v>2446</v>
      </c>
      <c r="F3218" s="102">
        <v>23.94</v>
      </c>
      <c r="G3218" s="102">
        <v>24.14</v>
      </c>
      <c r="H3218" s="102">
        <v>19.149999999999999</v>
      </c>
      <c r="I3218" s="102"/>
      <c r="J3218" s="445"/>
      <c r="K3218" s="258">
        <f>ROUND(SUMIF('VGT-Bewegungsdaten'!B:B,A3218,'VGT-Bewegungsdaten'!D:D),3)</f>
        <v>0</v>
      </c>
      <c r="L3218" s="259">
        <f>ROUND(SUMIF('VGT-Bewegungsdaten'!B:B,$A3218,'VGT-Bewegungsdaten'!E:E),5)</f>
        <v>0</v>
      </c>
      <c r="N3218" s="298" t="s">
        <v>4918</v>
      </c>
      <c r="O3218" s="298" t="s">
        <v>4925</v>
      </c>
      <c r="P3218" s="261">
        <f>ROUND(SUMIF('AV-Bewegungsdaten'!B:B,A3218,'AV-Bewegungsdaten'!D:D),3)</f>
        <v>0</v>
      </c>
      <c r="Q3218" s="259">
        <f>ROUND(SUMIF('AV-Bewegungsdaten'!B:B,$A3218,'AV-Bewegungsdaten'!E:E),5)</f>
        <v>0</v>
      </c>
      <c r="S3218" s="444"/>
      <c r="T3218" s="444"/>
      <c r="U3218" s="261">
        <f>ROUND(SUMIF('DV-Bewegungsdaten'!B:B,A3218,'DV-Bewegungsdaten'!D:D),3)</f>
        <v>0</v>
      </c>
      <c r="V3218" s="259">
        <f>ROUND(SUMIF('DV-Bewegungsdaten'!B:B,A3218,'DV-Bewegungsdaten'!E:E),5)</f>
        <v>0</v>
      </c>
      <c r="X3218" s="444"/>
      <c r="Y3218" s="444"/>
      <c r="AK3218" s="305"/>
    </row>
    <row r="3219" spans="1:37" ht="15" customHeight="1" x14ac:dyDescent="0.25">
      <c r="A3219" s="103" t="s">
        <v>3108</v>
      </c>
      <c r="B3219" s="101" t="s">
        <v>2068</v>
      </c>
      <c r="C3219" s="101" t="s">
        <v>3996</v>
      </c>
      <c r="D3219" s="101" t="s">
        <v>1307</v>
      </c>
      <c r="E3219" s="101" t="s">
        <v>2443</v>
      </c>
      <c r="F3219" s="102">
        <v>18.989999999999998</v>
      </c>
      <c r="G3219" s="102">
        <v>19.189999999999998</v>
      </c>
      <c r="H3219" s="102">
        <v>15.19</v>
      </c>
      <c r="I3219" s="102"/>
      <c r="J3219" s="445"/>
      <c r="K3219" s="258">
        <f>ROUND(SUMIF('VGT-Bewegungsdaten'!B:B,A3219,'VGT-Bewegungsdaten'!D:D),3)</f>
        <v>0</v>
      </c>
      <c r="L3219" s="259">
        <f>ROUND(SUMIF('VGT-Bewegungsdaten'!B:B,$A3219,'VGT-Bewegungsdaten'!E:E),5)</f>
        <v>0</v>
      </c>
      <c r="N3219" s="298" t="s">
        <v>4918</v>
      </c>
      <c r="O3219" s="298" t="s">
        <v>4925</v>
      </c>
      <c r="P3219" s="261">
        <f>ROUND(SUMIF('AV-Bewegungsdaten'!B:B,A3219,'AV-Bewegungsdaten'!D:D),3)</f>
        <v>0</v>
      </c>
      <c r="Q3219" s="259">
        <f>ROUND(SUMIF('AV-Bewegungsdaten'!B:B,$A3219,'AV-Bewegungsdaten'!E:E),5)</f>
        <v>0</v>
      </c>
      <c r="S3219" s="444"/>
      <c r="T3219" s="444"/>
      <c r="U3219" s="261">
        <f>ROUND(SUMIF('DV-Bewegungsdaten'!B:B,A3219,'DV-Bewegungsdaten'!D:D),3)</f>
        <v>0</v>
      </c>
      <c r="V3219" s="259">
        <f>ROUND(SUMIF('DV-Bewegungsdaten'!B:B,A3219,'DV-Bewegungsdaten'!E:E),5)</f>
        <v>0</v>
      </c>
      <c r="X3219" s="444"/>
      <c r="Y3219" s="444"/>
      <c r="AK3219" s="305"/>
    </row>
    <row r="3220" spans="1:37" ht="15" customHeight="1" x14ac:dyDescent="0.25">
      <c r="A3220" s="103" t="s">
        <v>3109</v>
      </c>
      <c r="B3220" s="101" t="s">
        <v>2068</v>
      </c>
      <c r="C3220" s="101" t="s">
        <v>3996</v>
      </c>
      <c r="D3220" s="101" t="s">
        <v>1309</v>
      </c>
      <c r="E3220" s="101" t="s">
        <v>2446</v>
      </c>
      <c r="F3220" s="102">
        <v>21.96</v>
      </c>
      <c r="G3220" s="102">
        <v>22.16</v>
      </c>
      <c r="H3220" s="102">
        <v>17.57</v>
      </c>
      <c r="I3220" s="102"/>
      <c r="J3220" s="445"/>
      <c r="K3220" s="258">
        <f>ROUND(SUMIF('VGT-Bewegungsdaten'!B:B,A3220,'VGT-Bewegungsdaten'!D:D),3)</f>
        <v>0</v>
      </c>
      <c r="L3220" s="259">
        <f>ROUND(SUMIF('VGT-Bewegungsdaten'!B:B,$A3220,'VGT-Bewegungsdaten'!E:E),5)</f>
        <v>0</v>
      </c>
      <c r="N3220" s="298" t="s">
        <v>4918</v>
      </c>
      <c r="O3220" s="298" t="s">
        <v>4925</v>
      </c>
      <c r="P3220" s="261">
        <f>ROUND(SUMIF('AV-Bewegungsdaten'!B:B,A3220,'AV-Bewegungsdaten'!D:D),3)</f>
        <v>0</v>
      </c>
      <c r="Q3220" s="259">
        <f>ROUND(SUMIF('AV-Bewegungsdaten'!B:B,$A3220,'AV-Bewegungsdaten'!E:E),5)</f>
        <v>0</v>
      </c>
      <c r="S3220" s="444"/>
      <c r="T3220" s="444"/>
      <c r="U3220" s="261">
        <f>ROUND(SUMIF('DV-Bewegungsdaten'!B:B,A3220,'DV-Bewegungsdaten'!D:D),3)</f>
        <v>0</v>
      </c>
      <c r="V3220" s="259">
        <f>ROUND(SUMIF('DV-Bewegungsdaten'!B:B,A3220,'DV-Bewegungsdaten'!E:E),5)</f>
        <v>0</v>
      </c>
      <c r="X3220" s="444"/>
      <c r="Y3220" s="444"/>
      <c r="AK3220" s="305"/>
    </row>
    <row r="3221" spans="1:37" ht="15" customHeight="1" x14ac:dyDescent="0.25">
      <c r="A3221" s="103" t="s">
        <v>3110</v>
      </c>
      <c r="B3221" s="101" t="s">
        <v>2068</v>
      </c>
      <c r="C3221" s="101" t="s">
        <v>3996</v>
      </c>
      <c r="D3221" s="101" t="s">
        <v>1311</v>
      </c>
      <c r="E3221" s="101" t="s">
        <v>2443</v>
      </c>
      <c r="F3221" s="102">
        <v>19.98</v>
      </c>
      <c r="G3221" s="102">
        <v>20.18</v>
      </c>
      <c r="H3221" s="102">
        <v>15.98</v>
      </c>
      <c r="I3221" s="102"/>
      <c r="J3221" s="445"/>
      <c r="K3221" s="258">
        <f>ROUND(SUMIF('VGT-Bewegungsdaten'!B:B,A3221,'VGT-Bewegungsdaten'!D:D),3)</f>
        <v>0</v>
      </c>
      <c r="L3221" s="259">
        <f>ROUND(SUMIF('VGT-Bewegungsdaten'!B:B,$A3221,'VGT-Bewegungsdaten'!E:E),5)</f>
        <v>0</v>
      </c>
      <c r="N3221" s="298" t="s">
        <v>4918</v>
      </c>
      <c r="O3221" s="298" t="s">
        <v>4925</v>
      </c>
      <c r="P3221" s="261">
        <f>ROUND(SUMIF('AV-Bewegungsdaten'!B:B,A3221,'AV-Bewegungsdaten'!D:D),3)</f>
        <v>0</v>
      </c>
      <c r="Q3221" s="259">
        <f>ROUND(SUMIF('AV-Bewegungsdaten'!B:B,$A3221,'AV-Bewegungsdaten'!E:E),5)</f>
        <v>0</v>
      </c>
      <c r="S3221" s="444"/>
      <c r="T3221" s="444"/>
      <c r="U3221" s="261">
        <f>ROUND(SUMIF('DV-Bewegungsdaten'!B:B,A3221,'DV-Bewegungsdaten'!D:D),3)</f>
        <v>0</v>
      </c>
      <c r="V3221" s="259">
        <f>ROUND(SUMIF('DV-Bewegungsdaten'!B:B,A3221,'DV-Bewegungsdaten'!E:E),5)</f>
        <v>0</v>
      </c>
      <c r="X3221" s="444"/>
      <c r="Y3221" s="444"/>
      <c r="AK3221" s="305"/>
    </row>
    <row r="3222" spans="1:37" ht="15" customHeight="1" x14ac:dyDescent="0.25">
      <c r="A3222" s="103" t="s">
        <v>3111</v>
      </c>
      <c r="B3222" s="101" t="s">
        <v>2068</v>
      </c>
      <c r="C3222" s="101" t="s">
        <v>3996</v>
      </c>
      <c r="D3222" s="101" t="s">
        <v>1313</v>
      </c>
      <c r="E3222" s="101" t="s">
        <v>2446</v>
      </c>
      <c r="F3222" s="102">
        <v>22.95</v>
      </c>
      <c r="G3222" s="102">
        <v>23.15</v>
      </c>
      <c r="H3222" s="102">
        <v>18.36</v>
      </c>
      <c r="I3222" s="102"/>
      <c r="J3222" s="445"/>
      <c r="K3222" s="258">
        <f>ROUND(SUMIF('VGT-Bewegungsdaten'!B:B,A3222,'VGT-Bewegungsdaten'!D:D),3)</f>
        <v>0</v>
      </c>
      <c r="L3222" s="259">
        <f>ROUND(SUMIF('VGT-Bewegungsdaten'!B:B,$A3222,'VGT-Bewegungsdaten'!E:E),5)</f>
        <v>0</v>
      </c>
      <c r="N3222" s="298" t="s">
        <v>4918</v>
      </c>
      <c r="O3222" s="298" t="s">
        <v>4925</v>
      </c>
      <c r="P3222" s="261">
        <f>ROUND(SUMIF('AV-Bewegungsdaten'!B:B,A3222,'AV-Bewegungsdaten'!D:D),3)</f>
        <v>0</v>
      </c>
      <c r="Q3222" s="259">
        <f>ROUND(SUMIF('AV-Bewegungsdaten'!B:B,$A3222,'AV-Bewegungsdaten'!E:E),5)</f>
        <v>0</v>
      </c>
      <c r="S3222" s="444"/>
      <c r="T3222" s="444"/>
      <c r="U3222" s="261">
        <f>ROUND(SUMIF('DV-Bewegungsdaten'!B:B,A3222,'DV-Bewegungsdaten'!D:D),3)</f>
        <v>0</v>
      </c>
      <c r="V3222" s="259">
        <f>ROUND(SUMIF('DV-Bewegungsdaten'!B:B,A3222,'DV-Bewegungsdaten'!E:E),5)</f>
        <v>0</v>
      </c>
      <c r="X3222" s="444"/>
      <c r="Y3222" s="444"/>
      <c r="AK3222" s="305"/>
    </row>
    <row r="3223" spans="1:37" ht="15" customHeight="1" x14ac:dyDescent="0.25">
      <c r="A3223" s="103" t="s">
        <v>3112</v>
      </c>
      <c r="B3223" s="101" t="s">
        <v>2068</v>
      </c>
      <c r="C3223" s="101" t="s">
        <v>3996</v>
      </c>
      <c r="D3223" s="101" t="s">
        <v>1315</v>
      </c>
      <c r="E3223" s="101" t="s">
        <v>2443</v>
      </c>
      <c r="F3223" s="102">
        <v>20.97</v>
      </c>
      <c r="G3223" s="102">
        <v>21.169999999999998</v>
      </c>
      <c r="H3223" s="102">
        <v>16.78</v>
      </c>
      <c r="I3223" s="102"/>
      <c r="J3223" s="445"/>
      <c r="K3223" s="258">
        <f>ROUND(SUMIF('VGT-Bewegungsdaten'!B:B,A3223,'VGT-Bewegungsdaten'!D:D),3)</f>
        <v>0</v>
      </c>
      <c r="L3223" s="259">
        <f>ROUND(SUMIF('VGT-Bewegungsdaten'!B:B,$A3223,'VGT-Bewegungsdaten'!E:E),5)</f>
        <v>0</v>
      </c>
      <c r="N3223" s="298" t="s">
        <v>4918</v>
      </c>
      <c r="O3223" s="298" t="s">
        <v>4925</v>
      </c>
      <c r="P3223" s="261">
        <f>ROUND(SUMIF('AV-Bewegungsdaten'!B:B,A3223,'AV-Bewegungsdaten'!D:D),3)</f>
        <v>0</v>
      </c>
      <c r="Q3223" s="259">
        <f>ROUND(SUMIF('AV-Bewegungsdaten'!B:B,$A3223,'AV-Bewegungsdaten'!E:E),5)</f>
        <v>0</v>
      </c>
      <c r="S3223" s="444"/>
      <c r="T3223" s="444"/>
      <c r="U3223" s="261">
        <f>ROUND(SUMIF('DV-Bewegungsdaten'!B:B,A3223,'DV-Bewegungsdaten'!D:D),3)</f>
        <v>0</v>
      </c>
      <c r="V3223" s="259">
        <f>ROUND(SUMIF('DV-Bewegungsdaten'!B:B,A3223,'DV-Bewegungsdaten'!E:E),5)</f>
        <v>0</v>
      </c>
      <c r="X3223" s="444"/>
      <c r="Y3223" s="444"/>
      <c r="AK3223" s="305"/>
    </row>
    <row r="3224" spans="1:37" ht="15" customHeight="1" x14ac:dyDescent="0.25">
      <c r="A3224" s="103" t="s">
        <v>3113</v>
      </c>
      <c r="B3224" s="101" t="s">
        <v>2068</v>
      </c>
      <c r="C3224" s="101" t="s">
        <v>3996</v>
      </c>
      <c r="D3224" s="101" t="s">
        <v>1317</v>
      </c>
      <c r="E3224" s="101" t="s">
        <v>2446</v>
      </c>
      <c r="F3224" s="102">
        <v>23.94</v>
      </c>
      <c r="G3224" s="102">
        <v>24.14</v>
      </c>
      <c r="H3224" s="102">
        <v>19.149999999999999</v>
      </c>
      <c r="I3224" s="102"/>
      <c r="J3224" s="445"/>
      <c r="K3224" s="258">
        <f>ROUND(SUMIF('VGT-Bewegungsdaten'!B:B,A3224,'VGT-Bewegungsdaten'!D:D),3)</f>
        <v>0</v>
      </c>
      <c r="L3224" s="259">
        <f>ROUND(SUMIF('VGT-Bewegungsdaten'!B:B,$A3224,'VGT-Bewegungsdaten'!E:E),5)</f>
        <v>0</v>
      </c>
      <c r="N3224" s="298" t="s">
        <v>4918</v>
      </c>
      <c r="O3224" s="298" t="s">
        <v>4925</v>
      </c>
      <c r="P3224" s="261">
        <f>ROUND(SUMIF('AV-Bewegungsdaten'!B:B,A3224,'AV-Bewegungsdaten'!D:D),3)</f>
        <v>0</v>
      </c>
      <c r="Q3224" s="259">
        <f>ROUND(SUMIF('AV-Bewegungsdaten'!B:B,$A3224,'AV-Bewegungsdaten'!E:E),5)</f>
        <v>0</v>
      </c>
      <c r="S3224" s="444"/>
      <c r="T3224" s="444"/>
      <c r="U3224" s="261">
        <f>ROUND(SUMIF('DV-Bewegungsdaten'!B:B,A3224,'DV-Bewegungsdaten'!D:D),3)</f>
        <v>0</v>
      </c>
      <c r="V3224" s="259">
        <f>ROUND(SUMIF('DV-Bewegungsdaten'!B:B,A3224,'DV-Bewegungsdaten'!E:E),5)</f>
        <v>0</v>
      </c>
      <c r="X3224" s="444"/>
      <c r="Y3224" s="444"/>
      <c r="AK3224" s="305"/>
    </row>
    <row r="3225" spans="1:37" ht="15" customHeight="1" x14ac:dyDescent="0.25">
      <c r="A3225" s="103" t="s">
        <v>3114</v>
      </c>
      <c r="B3225" s="101" t="s">
        <v>2068</v>
      </c>
      <c r="C3225" s="101" t="s">
        <v>3996</v>
      </c>
      <c r="D3225" s="101" t="s">
        <v>1319</v>
      </c>
      <c r="E3225" s="101" t="s">
        <v>2443</v>
      </c>
      <c r="F3225" s="102">
        <v>21.96</v>
      </c>
      <c r="G3225" s="102">
        <v>22.16</v>
      </c>
      <c r="H3225" s="102">
        <v>17.57</v>
      </c>
      <c r="I3225" s="102"/>
      <c r="J3225" s="445"/>
      <c r="K3225" s="258">
        <f>ROUND(SUMIF('VGT-Bewegungsdaten'!B:B,A3225,'VGT-Bewegungsdaten'!D:D),3)</f>
        <v>0</v>
      </c>
      <c r="L3225" s="259">
        <f>ROUND(SUMIF('VGT-Bewegungsdaten'!B:B,$A3225,'VGT-Bewegungsdaten'!E:E),5)</f>
        <v>0</v>
      </c>
      <c r="N3225" s="298" t="s">
        <v>4918</v>
      </c>
      <c r="O3225" s="298" t="s">
        <v>4925</v>
      </c>
      <c r="P3225" s="261">
        <f>ROUND(SUMIF('AV-Bewegungsdaten'!B:B,A3225,'AV-Bewegungsdaten'!D:D),3)</f>
        <v>0</v>
      </c>
      <c r="Q3225" s="259">
        <f>ROUND(SUMIF('AV-Bewegungsdaten'!B:B,$A3225,'AV-Bewegungsdaten'!E:E),5)</f>
        <v>0</v>
      </c>
      <c r="S3225" s="444"/>
      <c r="T3225" s="444"/>
      <c r="U3225" s="261">
        <f>ROUND(SUMIF('DV-Bewegungsdaten'!B:B,A3225,'DV-Bewegungsdaten'!D:D),3)</f>
        <v>0</v>
      </c>
      <c r="V3225" s="259">
        <f>ROUND(SUMIF('DV-Bewegungsdaten'!B:B,A3225,'DV-Bewegungsdaten'!E:E),5)</f>
        <v>0</v>
      </c>
      <c r="X3225" s="444"/>
      <c r="Y3225" s="444"/>
      <c r="AK3225" s="305"/>
    </row>
    <row r="3226" spans="1:37" ht="15" customHeight="1" x14ac:dyDescent="0.25">
      <c r="A3226" s="103" t="s">
        <v>3115</v>
      </c>
      <c r="B3226" s="101" t="s">
        <v>2068</v>
      </c>
      <c r="C3226" s="101" t="s">
        <v>3996</v>
      </c>
      <c r="D3226" s="101" t="s">
        <v>1321</v>
      </c>
      <c r="E3226" s="101" t="s">
        <v>2446</v>
      </c>
      <c r="F3226" s="102">
        <v>24.93</v>
      </c>
      <c r="G3226" s="102">
        <v>25.13</v>
      </c>
      <c r="H3226" s="102">
        <v>19.940000000000001</v>
      </c>
      <c r="I3226" s="102"/>
      <c r="J3226" s="445"/>
      <c r="K3226" s="258">
        <f>ROUND(SUMIF('VGT-Bewegungsdaten'!B:B,A3226,'VGT-Bewegungsdaten'!D:D),3)</f>
        <v>0</v>
      </c>
      <c r="L3226" s="259">
        <f>ROUND(SUMIF('VGT-Bewegungsdaten'!B:B,$A3226,'VGT-Bewegungsdaten'!E:E),5)</f>
        <v>0</v>
      </c>
      <c r="N3226" s="298" t="s">
        <v>4918</v>
      </c>
      <c r="O3226" s="298" t="s">
        <v>4925</v>
      </c>
      <c r="P3226" s="261">
        <f>ROUND(SUMIF('AV-Bewegungsdaten'!B:B,A3226,'AV-Bewegungsdaten'!D:D),3)</f>
        <v>0</v>
      </c>
      <c r="Q3226" s="259">
        <f>ROUND(SUMIF('AV-Bewegungsdaten'!B:B,$A3226,'AV-Bewegungsdaten'!E:E),5)</f>
        <v>0</v>
      </c>
      <c r="S3226" s="444"/>
      <c r="T3226" s="444"/>
      <c r="U3226" s="261">
        <f>ROUND(SUMIF('DV-Bewegungsdaten'!B:B,A3226,'DV-Bewegungsdaten'!D:D),3)</f>
        <v>0</v>
      </c>
      <c r="V3226" s="259">
        <f>ROUND(SUMIF('DV-Bewegungsdaten'!B:B,A3226,'DV-Bewegungsdaten'!E:E),5)</f>
        <v>0</v>
      </c>
      <c r="X3226" s="444"/>
      <c r="Y3226" s="444"/>
      <c r="AK3226" s="305"/>
    </row>
    <row r="3227" spans="1:37" ht="15" customHeight="1" x14ac:dyDescent="0.25">
      <c r="A3227" s="103" t="s">
        <v>3116</v>
      </c>
      <c r="B3227" s="101" t="s">
        <v>2068</v>
      </c>
      <c r="C3227" s="101" t="s">
        <v>3996</v>
      </c>
      <c r="D3227" s="101" t="s">
        <v>1323</v>
      </c>
      <c r="E3227" s="101" t="s">
        <v>2443</v>
      </c>
      <c r="F3227" s="102">
        <v>10.08</v>
      </c>
      <c r="G3227" s="102">
        <v>10.28</v>
      </c>
      <c r="H3227" s="102">
        <v>8.06</v>
      </c>
      <c r="I3227" s="102"/>
      <c r="J3227" s="445"/>
      <c r="K3227" s="258">
        <f>ROUND(SUMIF('VGT-Bewegungsdaten'!B:B,A3227,'VGT-Bewegungsdaten'!D:D),3)</f>
        <v>0</v>
      </c>
      <c r="L3227" s="259">
        <f>ROUND(SUMIF('VGT-Bewegungsdaten'!B:B,$A3227,'VGT-Bewegungsdaten'!E:E),5)</f>
        <v>0</v>
      </c>
      <c r="N3227" s="298" t="s">
        <v>4918</v>
      </c>
      <c r="O3227" s="298" t="s">
        <v>4925</v>
      </c>
      <c r="P3227" s="261">
        <f>ROUND(SUMIF('AV-Bewegungsdaten'!B:B,A3227,'AV-Bewegungsdaten'!D:D),3)</f>
        <v>0</v>
      </c>
      <c r="Q3227" s="259">
        <f>ROUND(SUMIF('AV-Bewegungsdaten'!B:B,$A3227,'AV-Bewegungsdaten'!E:E),5)</f>
        <v>0</v>
      </c>
      <c r="S3227" s="444"/>
      <c r="T3227" s="444"/>
      <c r="U3227" s="261">
        <f>ROUND(SUMIF('DV-Bewegungsdaten'!B:B,A3227,'DV-Bewegungsdaten'!D:D),3)</f>
        <v>0</v>
      </c>
      <c r="V3227" s="259">
        <f>ROUND(SUMIF('DV-Bewegungsdaten'!B:B,A3227,'DV-Bewegungsdaten'!E:E),5)</f>
        <v>0</v>
      </c>
      <c r="X3227" s="444"/>
      <c r="Y3227" s="444"/>
      <c r="AK3227" s="305"/>
    </row>
    <row r="3228" spans="1:37" ht="15" customHeight="1" x14ac:dyDescent="0.25">
      <c r="A3228" s="103" t="s">
        <v>3117</v>
      </c>
      <c r="B3228" s="101" t="s">
        <v>2068</v>
      </c>
      <c r="C3228" s="101" t="s">
        <v>3996</v>
      </c>
      <c r="D3228" s="101" t="s">
        <v>1325</v>
      </c>
      <c r="E3228" s="101" t="s">
        <v>2446</v>
      </c>
      <c r="F3228" s="102">
        <v>13.05</v>
      </c>
      <c r="G3228" s="102">
        <v>13.25</v>
      </c>
      <c r="H3228" s="102">
        <v>10.44</v>
      </c>
      <c r="I3228" s="102"/>
      <c r="J3228" s="445"/>
      <c r="K3228" s="258">
        <f>ROUND(SUMIF('VGT-Bewegungsdaten'!B:B,A3228,'VGT-Bewegungsdaten'!D:D),3)</f>
        <v>0</v>
      </c>
      <c r="L3228" s="259">
        <f>ROUND(SUMIF('VGT-Bewegungsdaten'!B:B,$A3228,'VGT-Bewegungsdaten'!E:E),5)</f>
        <v>0</v>
      </c>
      <c r="N3228" s="298" t="s">
        <v>4918</v>
      </c>
      <c r="O3228" s="298" t="s">
        <v>4925</v>
      </c>
      <c r="P3228" s="261">
        <f>ROUND(SUMIF('AV-Bewegungsdaten'!B:B,A3228,'AV-Bewegungsdaten'!D:D),3)</f>
        <v>0</v>
      </c>
      <c r="Q3228" s="259">
        <f>ROUND(SUMIF('AV-Bewegungsdaten'!B:B,$A3228,'AV-Bewegungsdaten'!E:E),5)</f>
        <v>0</v>
      </c>
      <c r="S3228" s="444"/>
      <c r="T3228" s="444"/>
      <c r="U3228" s="261">
        <f>ROUND(SUMIF('DV-Bewegungsdaten'!B:B,A3228,'DV-Bewegungsdaten'!D:D),3)</f>
        <v>0</v>
      </c>
      <c r="V3228" s="259">
        <f>ROUND(SUMIF('DV-Bewegungsdaten'!B:B,A3228,'DV-Bewegungsdaten'!E:E),5)</f>
        <v>0</v>
      </c>
      <c r="X3228" s="444"/>
      <c r="Y3228" s="444"/>
      <c r="AK3228" s="305"/>
    </row>
    <row r="3229" spans="1:37" ht="15" customHeight="1" x14ac:dyDescent="0.25">
      <c r="A3229" s="103" t="s">
        <v>3118</v>
      </c>
      <c r="B3229" s="101" t="s">
        <v>2068</v>
      </c>
      <c r="C3229" s="101" t="s">
        <v>3996</v>
      </c>
      <c r="D3229" s="101" t="s">
        <v>1327</v>
      </c>
      <c r="E3229" s="101" t="s">
        <v>2443</v>
      </c>
      <c r="F3229" s="102">
        <v>11.07</v>
      </c>
      <c r="G3229" s="102">
        <v>11.27</v>
      </c>
      <c r="H3229" s="102">
        <v>8.86</v>
      </c>
      <c r="I3229" s="102"/>
      <c r="J3229" s="445"/>
      <c r="K3229" s="258">
        <f>ROUND(SUMIF('VGT-Bewegungsdaten'!B:B,A3229,'VGT-Bewegungsdaten'!D:D),3)</f>
        <v>0</v>
      </c>
      <c r="L3229" s="259">
        <f>ROUND(SUMIF('VGT-Bewegungsdaten'!B:B,$A3229,'VGT-Bewegungsdaten'!E:E),5)</f>
        <v>0</v>
      </c>
      <c r="N3229" s="298" t="s">
        <v>4918</v>
      </c>
      <c r="O3229" s="298" t="s">
        <v>4925</v>
      </c>
      <c r="P3229" s="261">
        <f>ROUND(SUMIF('AV-Bewegungsdaten'!B:B,A3229,'AV-Bewegungsdaten'!D:D),3)</f>
        <v>0</v>
      </c>
      <c r="Q3229" s="259">
        <f>ROUND(SUMIF('AV-Bewegungsdaten'!B:B,$A3229,'AV-Bewegungsdaten'!E:E),5)</f>
        <v>0</v>
      </c>
      <c r="S3229" s="444"/>
      <c r="T3229" s="444"/>
      <c r="U3229" s="261">
        <f>ROUND(SUMIF('DV-Bewegungsdaten'!B:B,A3229,'DV-Bewegungsdaten'!D:D),3)</f>
        <v>0</v>
      </c>
      <c r="V3229" s="259">
        <f>ROUND(SUMIF('DV-Bewegungsdaten'!B:B,A3229,'DV-Bewegungsdaten'!E:E),5)</f>
        <v>0</v>
      </c>
      <c r="X3229" s="444"/>
      <c r="Y3229" s="444"/>
      <c r="AK3229" s="305"/>
    </row>
    <row r="3230" spans="1:37" ht="15" customHeight="1" x14ac:dyDescent="0.25">
      <c r="A3230" s="103" t="s">
        <v>3119</v>
      </c>
      <c r="B3230" s="101" t="s">
        <v>2068</v>
      </c>
      <c r="C3230" s="101" t="s">
        <v>3996</v>
      </c>
      <c r="D3230" s="101" t="s">
        <v>1329</v>
      </c>
      <c r="E3230" s="101" t="s">
        <v>2446</v>
      </c>
      <c r="F3230" s="102">
        <v>14.04</v>
      </c>
      <c r="G3230" s="102">
        <v>14.239999999999998</v>
      </c>
      <c r="H3230" s="102">
        <v>11.23</v>
      </c>
      <c r="I3230" s="102"/>
      <c r="J3230" s="445"/>
      <c r="K3230" s="258">
        <f>ROUND(SUMIF('VGT-Bewegungsdaten'!B:B,A3230,'VGT-Bewegungsdaten'!D:D),3)</f>
        <v>0</v>
      </c>
      <c r="L3230" s="259">
        <f>ROUND(SUMIF('VGT-Bewegungsdaten'!B:B,$A3230,'VGT-Bewegungsdaten'!E:E),5)</f>
        <v>0</v>
      </c>
      <c r="N3230" s="298" t="s">
        <v>4918</v>
      </c>
      <c r="O3230" s="298" t="s">
        <v>4925</v>
      </c>
      <c r="P3230" s="261">
        <f>ROUND(SUMIF('AV-Bewegungsdaten'!B:B,A3230,'AV-Bewegungsdaten'!D:D),3)</f>
        <v>0</v>
      </c>
      <c r="Q3230" s="259">
        <f>ROUND(SUMIF('AV-Bewegungsdaten'!B:B,$A3230,'AV-Bewegungsdaten'!E:E),5)</f>
        <v>0</v>
      </c>
      <c r="S3230" s="444"/>
      <c r="T3230" s="444"/>
      <c r="U3230" s="261">
        <f>ROUND(SUMIF('DV-Bewegungsdaten'!B:B,A3230,'DV-Bewegungsdaten'!D:D),3)</f>
        <v>0</v>
      </c>
      <c r="V3230" s="259">
        <f>ROUND(SUMIF('DV-Bewegungsdaten'!B:B,A3230,'DV-Bewegungsdaten'!E:E),5)</f>
        <v>0</v>
      </c>
      <c r="X3230" s="444"/>
      <c r="Y3230" s="444"/>
      <c r="AK3230" s="305"/>
    </row>
    <row r="3231" spans="1:37" ht="15" customHeight="1" x14ac:dyDescent="0.25">
      <c r="A3231" s="103" t="s">
        <v>3120</v>
      </c>
      <c r="B3231" s="101" t="s">
        <v>2068</v>
      </c>
      <c r="C3231" s="101" t="s">
        <v>3996</v>
      </c>
      <c r="D3231" s="101" t="s">
        <v>1331</v>
      </c>
      <c r="E3231" s="101" t="s">
        <v>2443</v>
      </c>
      <c r="F3231" s="102">
        <v>16.02</v>
      </c>
      <c r="G3231" s="102">
        <v>16.22</v>
      </c>
      <c r="H3231" s="102">
        <v>12.82</v>
      </c>
      <c r="I3231" s="102"/>
      <c r="J3231" s="445"/>
      <c r="K3231" s="258">
        <f>ROUND(SUMIF('VGT-Bewegungsdaten'!B:B,A3231,'VGT-Bewegungsdaten'!D:D),3)</f>
        <v>0</v>
      </c>
      <c r="L3231" s="259">
        <f>ROUND(SUMIF('VGT-Bewegungsdaten'!B:B,$A3231,'VGT-Bewegungsdaten'!E:E),5)</f>
        <v>0</v>
      </c>
      <c r="N3231" s="298" t="s">
        <v>4918</v>
      </c>
      <c r="O3231" s="298" t="s">
        <v>4925</v>
      </c>
      <c r="P3231" s="261">
        <f>ROUND(SUMIF('AV-Bewegungsdaten'!B:B,A3231,'AV-Bewegungsdaten'!D:D),3)</f>
        <v>0</v>
      </c>
      <c r="Q3231" s="259">
        <f>ROUND(SUMIF('AV-Bewegungsdaten'!B:B,$A3231,'AV-Bewegungsdaten'!E:E),5)</f>
        <v>0</v>
      </c>
      <c r="S3231" s="444"/>
      <c r="T3231" s="444"/>
      <c r="U3231" s="261">
        <f>ROUND(SUMIF('DV-Bewegungsdaten'!B:B,A3231,'DV-Bewegungsdaten'!D:D),3)</f>
        <v>0</v>
      </c>
      <c r="V3231" s="259">
        <f>ROUND(SUMIF('DV-Bewegungsdaten'!B:B,A3231,'DV-Bewegungsdaten'!E:E),5)</f>
        <v>0</v>
      </c>
      <c r="X3231" s="444"/>
      <c r="Y3231" s="444"/>
      <c r="AK3231" s="305"/>
    </row>
    <row r="3232" spans="1:37" ht="15" customHeight="1" x14ac:dyDescent="0.25">
      <c r="A3232" s="103" t="s">
        <v>3121</v>
      </c>
      <c r="B3232" s="101" t="s">
        <v>2068</v>
      </c>
      <c r="C3232" s="101" t="s">
        <v>3996</v>
      </c>
      <c r="D3232" s="101" t="s">
        <v>1333</v>
      </c>
      <c r="E3232" s="101" t="s">
        <v>2446</v>
      </c>
      <c r="F3232" s="102">
        <v>18.989999999999998</v>
      </c>
      <c r="G3232" s="102">
        <v>19.189999999999998</v>
      </c>
      <c r="H3232" s="102">
        <v>15.19</v>
      </c>
      <c r="I3232" s="102"/>
      <c r="J3232" s="445"/>
      <c r="K3232" s="258">
        <f>ROUND(SUMIF('VGT-Bewegungsdaten'!B:B,A3232,'VGT-Bewegungsdaten'!D:D),3)</f>
        <v>0</v>
      </c>
      <c r="L3232" s="259">
        <f>ROUND(SUMIF('VGT-Bewegungsdaten'!B:B,$A3232,'VGT-Bewegungsdaten'!E:E),5)</f>
        <v>0</v>
      </c>
      <c r="N3232" s="298" t="s">
        <v>4918</v>
      </c>
      <c r="O3232" s="298" t="s">
        <v>4925</v>
      </c>
      <c r="P3232" s="261">
        <f>ROUND(SUMIF('AV-Bewegungsdaten'!B:B,A3232,'AV-Bewegungsdaten'!D:D),3)</f>
        <v>0</v>
      </c>
      <c r="Q3232" s="259">
        <f>ROUND(SUMIF('AV-Bewegungsdaten'!B:B,$A3232,'AV-Bewegungsdaten'!E:E),5)</f>
        <v>0</v>
      </c>
      <c r="S3232" s="444"/>
      <c r="T3232" s="444"/>
      <c r="U3232" s="261">
        <f>ROUND(SUMIF('DV-Bewegungsdaten'!B:B,A3232,'DV-Bewegungsdaten'!D:D),3)</f>
        <v>0</v>
      </c>
      <c r="V3232" s="259">
        <f>ROUND(SUMIF('DV-Bewegungsdaten'!B:B,A3232,'DV-Bewegungsdaten'!E:E),5)</f>
        <v>0</v>
      </c>
      <c r="X3232" s="444"/>
      <c r="Y3232" s="444"/>
      <c r="AK3232" s="305"/>
    </row>
    <row r="3233" spans="1:37" ht="15" customHeight="1" x14ac:dyDescent="0.25">
      <c r="A3233" s="103" t="s">
        <v>3122</v>
      </c>
      <c r="B3233" s="101" t="s">
        <v>2068</v>
      </c>
      <c r="C3233" s="101" t="s">
        <v>3996</v>
      </c>
      <c r="D3233" s="101" t="s">
        <v>1335</v>
      </c>
      <c r="E3233" s="101" t="s">
        <v>2443</v>
      </c>
      <c r="F3233" s="102">
        <v>17.010000000000002</v>
      </c>
      <c r="G3233" s="102">
        <v>17.21</v>
      </c>
      <c r="H3233" s="102">
        <v>13.61</v>
      </c>
      <c r="I3233" s="102"/>
      <c r="J3233" s="445"/>
      <c r="K3233" s="258">
        <f>ROUND(SUMIF('VGT-Bewegungsdaten'!B:B,A3233,'VGT-Bewegungsdaten'!D:D),3)</f>
        <v>0</v>
      </c>
      <c r="L3233" s="259">
        <f>ROUND(SUMIF('VGT-Bewegungsdaten'!B:B,$A3233,'VGT-Bewegungsdaten'!E:E),5)</f>
        <v>0</v>
      </c>
      <c r="N3233" s="298" t="s">
        <v>4918</v>
      </c>
      <c r="O3233" s="298" t="s">
        <v>4925</v>
      </c>
      <c r="P3233" s="261">
        <f>ROUND(SUMIF('AV-Bewegungsdaten'!B:B,A3233,'AV-Bewegungsdaten'!D:D),3)</f>
        <v>0</v>
      </c>
      <c r="Q3233" s="259">
        <f>ROUND(SUMIF('AV-Bewegungsdaten'!B:B,$A3233,'AV-Bewegungsdaten'!E:E),5)</f>
        <v>0</v>
      </c>
      <c r="S3233" s="444"/>
      <c r="T3233" s="444"/>
      <c r="U3233" s="261">
        <f>ROUND(SUMIF('DV-Bewegungsdaten'!B:B,A3233,'DV-Bewegungsdaten'!D:D),3)</f>
        <v>0</v>
      </c>
      <c r="V3233" s="259">
        <f>ROUND(SUMIF('DV-Bewegungsdaten'!B:B,A3233,'DV-Bewegungsdaten'!E:E),5)</f>
        <v>0</v>
      </c>
      <c r="X3233" s="444"/>
      <c r="Y3233" s="444"/>
      <c r="AK3233" s="305"/>
    </row>
    <row r="3234" spans="1:37" ht="15" customHeight="1" x14ac:dyDescent="0.25">
      <c r="A3234" s="103" t="s">
        <v>3123</v>
      </c>
      <c r="B3234" s="101" t="s">
        <v>2068</v>
      </c>
      <c r="C3234" s="101" t="s">
        <v>3996</v>
      </c>
      <c r="D3234" s="101" t="s">
        <v>1337</v>
      </c>
      <c r="E3234" s="101" t="s">
        <v>2446</v>
      </c>
      <c r="F3234" s="102">
        <v>19.98</v>
      </c>
      <c r="G3234" s="102">
        <v>20.18</v>
      </c>
      <c r="H3234" s="102">
        <v>15.98</v>
      </c>
      <c r="I3234" s="102"/>
      <c r="J3234" s="445"/>
      <c r="K3234" s="258">
        <f>ROUND(SUMIF('VGT-Bewegungsdaten'!B:B,A3234,'VGT-Bewegungsdaten'!D:D),3)</f>
        <v>0</v>
      </c>
      <c r="L3234" s="259">
        <f>ROUND(SUMIF('VGT-Bewegungsdaten'!B:B,$A3234,'VGT-Bewegungsdaten'!E:E),5)</f>
        <v>0</v>
      </c>
      <c r="N3234" s="298" t="s">
        <v>4918</v>
      </c>
      <c r="O3234" s="298" t="s">
        <v>4925</v>
      </c>
      <c r="P3234" s="261">
        <f>ROUND(SUMIF('AV-Bewegungsdaten'!B:B,A3234,'AV-Bewegungsdaten'!D:D),3)</f>
        <v>0</v>
      </c>
      <c r="Q3234" s="259">
        <f>ROUND(SUMIF('AV-Bewegungsdaten'!B:B,$A3234,'AV-Bewegungsdaten'!E:E),5)</f>
        <v>0</v>
      </c>
      <c r="S3234" s="444"/>
      <c r="T3234" s="444"/>
      <c r="U3234" s="261">
        <f>ROUND(SUMIF('DV-Bewegungsdaten'!B:B,A3234,'DV-Bewegungsdaten'!D:D),3)</f>
        <v>0</v>
      </c>
      <c r="V3234" s="259">
        <f>ROUND(SUMIF('DV-Bewegungsdaten'!B:B,A3234,'DV-Bewegungsdaten'!E:E),5)</f>
        <v>0</v>
      </c>
      <c r="X3234" s="444"/>
      <c r="Y3234" s="444"/>
      <c r="AK3234" s="305"/>
    </row>
    <row r="3235" spans="1:37" ht="15" customHeight="1" x14ac:dyDescent="0.25">
      <c r="A3235" s="103" t="s">
        <v>3124</v>
      </c>
      <c r="B3235" s="101" t="s">
        <v>2068</v>
      </c>
      <c r="C3235" s="101" t="s">
        <v>3996</v>
      </c>
      <c r="D3235" s="101" t="s">
        <v>1339</v>
      </c>
      <c r="E3235" s="101" t="s">
        <v>2443</v>
      </c>
      <c r="F3235" s="102">
        <v>17.010000000000002</v>
      </c>
      <c r="G3235" s="102">
        <v>17.21</v>
      </c>
      <c r="H3235" s="102">
        <v>13.61</v>
      </c>
      <c r="I3235" s="102"/>
      <c r="J3235" s="445"/>
      <c r="K3235" s="258">
        <f>ROUND(SUMIF('VGT-Bewegungsdaten'!B:B,A3235,'VGT-Bewegungsdaten'!D:D),3)</f>
        <v>0</v>
      </c>
      <c r="L3235" s="259">
        <f>ROUND(SUMIF('VGT-Bewegungsdaten'!B:B,$A3235,'VGT-Bewegungsdaten'!E:E),5)</f>
        <v>0</v>
      </c>
      <c r="N3235" s="298" t="s">
        <v>4918</v>
      </c>
      <c r="O3235" s="298" t="s">
        <v>4925</v>
      </c>
      <c r="P3235" s="261">
        <f>ROUND(SUMIF('AV-Bewegungsdaten'!B:B,A3235,'AV-Bewegungsdaten'!D:D),3)</f>
        <v>0</v>
      </c>
      <c r="Q3235" s="259">
        <f>ROUND(SUMIF('AV-Bewegungsdaten'!B:B,$A3235,'AV-Bewegungsdaten'!E:E),5)</f>
        <v>0</v>
      </c>
      <c r="S3235" s="444"/>
      <c r="T3235" s="444"/>
      <c r="U3235" s="261">
        <f>ROUND(SUMIF('DV-Bewegungsdaten'!B:B,A3235,'DV-Bewegungsdaten'!D:D),3)</f>
        <v>0</v>
      </c>
      <c r="V3235" s="259">
        <f>ROUND(SUMIF('DV-Bewegungsdaten'!B:B,A3235,'DV-Bewegungsdaten'!E:E),5)</f>
        <v>0</v>
      </c>
      <c r="X3235" s="444"/>
      <c r="Y3235" s="444"/>
      <c r="AK3235" s="305"/>
    </row>
    <row r="3236" spans="1:37" ht="15" customHeight="1" x14ac:dyDescent="0.25">
      <c r="A3236" s="103" t="s">
        <v>3125</v>
      </c>
      <c r="B3236" s="101" t="s">
        <v>2068</v>
      </c>
      <c r="C3236" s="101" t="s">
        <v>3996</v>
      </c>
      <c r="D3236" s="101" t="s">
        <v>1341</v>
      </c>
      <c r="E3236" s="101" t="s">
        <v>2446</v>
      </c>
      <c r="F3236" s="102">
        <v>19.98</v>
      </c>
      <c r="G3236" s="102">
        <v>20.18</v>
      </c>
      <c r="H3236" s="102">
        <v>15.98</v>
      </c>
      <c r="I3236" s="102"/>
      <c r="J3236" s="445"/>
      <c r="K3236" s="258">
        <f>ROUND(SUMIF('VGT-Bewegungsdaten'!B:B,A3236,'VGT-Bewegungsdaten'!D:D),3)</f>
        <v>0</v>
      </c>
      <c r="L3236" s="259">
        <f>ROUND(SUMIF('VGT-Bewegungsdaten'!B:B,$A3236,'VGT-Bewegungsdaten'!E:E),5)</f>
        <v>0</v>
      </c>
      <c r="N3236" s="298" t="s">
        <v>4918</v>
      </c>
      <c r="O3236" s="298" t="s">
        <v>4925</v>
      </c>
      <c r="P3236" s="261">
        <f>ROUND(SUMIF('AV-Bewegungsdaten'!B:B,A3236,'AV-Bewegungsdaten'!D:D),3)</f>
        <v>0</v>
      </c>
      <c r="Q3236" s="259">
        <f>ROUND(SUMIF('AV-Bewegungsdaten'!B:B,$A3236,'AV-Bewegungsdaten'!E:E),5)</f>
        <v>0</v>
      </c>
      <c r="S3236" s="444"/>
      <c r="T3236" s="444"/>
      <c r="U3236" s="261">
        <f>ROUND(SUMIF('DV-Bewegungsdaten'!B:B,A3236,'DV-Bewegungsdaten'!D:D),3)</f>
        <v>0</v>
      </c>
      <c r="V3236" s="259">
        <f>ROUND(SUMIF('DV-Bewegungsdaten'!B:B,A3236,'DV-Bewegungsdaten'!E:E),5)</f>
        <v>0</v>
      </c>
      <c r="X3236" s="444"/>
      <c r="Y3236" s="444"/>
      <c r="AK3236" s="305"/>
    </row>
    <row r="3237" spans="1:37" ht="15" customHeight="1" x14ac:dyDescent="0.25">
      <c r="A3237" s="103" t="s">
        <v>3126</v>
      </c>
      <c r="B3237" s="101" t="s">
        <v>2068</v>
      </c>
      <c r="C3237" s="101" t="s">
        <v>3996</v>
      </c>
      <c r="D3237" s="101" t="s">
        <v>1343</v>
      </c>
      <c r="E3237" s="101" t="s">
        <v>2443</v>
      </c>
      <c r="F3237" s="102">
        <v>18</v>
      </c>
      <c r="G3237" s="102">
        <v>18.2</v>
      </c>
      <c r="H3237" s="102">
        <v>14.4</v>
      </c>
      <c r="I3237" s="102"/>
      <c r="J3237" s="445"/>
      <c r="K3237" s="258">
        <f>ROUND(SUMIF('VGT-Bewegungsdaten'!B:B,A3237,'VGT-Bewegungsdaten'!D:D),3)</f>
        <v>0</v>
      </c>
      <c r="L3237" s="259">
        <f>ROUND(SUMIF('VGT-Bewegungsdaten'!B:B,$A3237,'VGT-Bewegungsdaten'!E:E),5)</f>
        <v>0</v>
      </c>
      <c r="N3237" s="298" t="s">
        <v>4918</v>
      </c>
      <c r="O3237" s="298" t="s">
        <v>4925</v>
      </c>
      <c r="P3237" s="261">
        <f>ROUND(SUMIF('AV-Bewegungsdaten'!B:B,A3237,'AV-Bewegungsdaten'!D:D),3)</f>
        <v>0</v>
      </c>
      <c r="Q3237" s="259">
        <f>ROUND(SUMIF('AV-Bewegungsdaten'!B:B,$A3237,'AV-Bewegungsdaten'!E:E),5)</f>
        <v>0</v>
      </c>
      <c r="S3237" s="444"/>
      <c r="T3237" s="444"/>
      <c r="U3237" s="261">
        <f>ROUND(SUMIF('DV-Bewegungsdaten'!B:B,A3237,'DV-Bewegungsdaten'!D:D),3)</f>
        <v>0</v>
      </c>
      <c r="V3237" s="259">
        <f>ROUND(SUMIF('DV-Bewegungsdaten'!B:B,A3237,'DV-Bewegungsdaten'!E:E),5)</f>
        <v>0</v>
      </c>
      <c r="X3237" s="444"/>
      <c r="Y3237" s="444"/>
      <c r="AK3237" s="305"/>
    </row>
    <row r="3238" spans="1:37" ht="15" customHeight="1" x14ac:dyDescent="0.25">
      <c r="A3238" s="103" t="s">
        <v>3127</v>
      </c>
      <c r="B3238" s="101" t="s">
        <v>2068</v>
      </c>
      <c r="C3238" s="101" t="s">
        <v>3996</v>
      </c>
      <c r="D3238" s="101" t="s">
        <v>1345</v>
      </c>
      <c r="E3238" s="101" t="s">
        <v>2446</v>
      </c>
      <c r="F3238" s="102">
        <v>20.97</v>
      </c>
      <c r="G3238" s="102">
        <v>21.169999999999998</v>
      </c>
      <c r="H3238" s="102">
        <v>16.78</v>
      </c>
      <c r="I3238" s="102"/>
      <c r="J3238" s="445"/>
      <c r="K3238" s="258">
        <f>ROUND(SUMIF('VGT-Bewegungsdaten'!B:B,A3238,'VGT-Bewegungsdaten'!D:D),3)</f>
        <v>0</v>
      </c>
      <c r="L3238" s="259">
        <f>ROUND(SUMIF('VGT-Bewegungsdaten'!B:B,$A3238,'VGT-Bewegungsdaten'!E:E),5)</f>
        <v>0</v>
      </c>
      <c r="N3238" s="298" t="s">
        <v>4918</v>
      </c>
      <c r="O3238" s="298" t="s">
        <v>4925</v>
      </c>
      <c r="P3238" s="261">
        <f>ROUND(SUMIF('AV-Bewegungsdaten'!B:B,A3238,'AV-Bewegungsdaten'!D:D),3)</f>
        <v>0</v>
      </c>
      <c r="Q3238" s="259">
        <f>ROUND(SUMIF('AV-Bewegungsdaten'!B:B,$A3238,'AV-Bewegungsdaten'!E:E),5)</f>
        <v>0</v>
      </c>
      <c r="S3238" s="444"/>
      <c r="T3238" s="444"/>
      <c r="U3238" s="261">
        <f>ROUND(SUMIF('DV-Bewegungsdaten'!B:B,A3238,'DV-Bewegungsdaten'!D:D),3)</f>
        <v>0</v>
      </c>
      <c r="V3238" s="259">
        <f>ROUND(SUMIF('DV-Bewegungsdaten'!B:B,A3238,'DV-Bewegungsdaten'!E:E),5)</f>
        <v>0</v>
      </c>
      <c r="X3238" s="444"/>
      <c r="Y3238" s="444"/>
      <c r="AK3238" s="305"/>
    </row>
    <row r="3239" spans="1:37" ht="15" customHeight="1" x14ac:dyDescent="0.25">
      <c r="A3239" s="103" t="s">
        <v>3128</v>
      </c>
      <c r="B3239" s="101" t="s">
        <v>2068</v>
      </c>
      <c r="C3239" s="101" t="s">
        <v>3996</v>
      </c>
      <c r="D3239" s="101" t="s">
        <v>1347</v>
      </c>
      <c r="E3239" s="101" t="s">
        <v>2443</v>
      </c>
      <c r="F3239" s="102">
        <v>18.989999999999998</v>
      </c>
      <c r="G3239" s="102">
        <v>19.189999999999998</v>
      </c>
      <c r="H3239" s="102">
        <v>15.19</v>
      </c>
      <c r="I3239" s="102"/>
      <c r="J3239" s="445"/>
      <c r="K3239" s="258">
        <f>ROUND(SUMIF('VGT-Bewegungsdaten'!B:B,A3239,'VGT-Bewegungsdaten'!D:D),3)</f>
        <v>0</v>
      </c>
      <c r="L3239" s="259">
        <f>ROUND(SUMIF('VGT-Bewegungsdaten'!B:B,$A3239,'VGT-Bewegungsdaten'!E:E),5)</f>
        <v>0</v>
      </c>
      <c r="N3239" s="298" t="s">
        <v>4918</v>
      </c>
      <c r="O3239" s="298" t="s">
        <v>4925</v>
      </c>
      <c r="P3239" s="261">
        <f>ROUND(SUMIF('AV-Bewegungsdaten'!B:B,A3239,'AV-Bewegungsdaten'!D:D),3)</f>
        <v>0</v>
      </c>
      <c r="Q3239" s="259">
        <f>ROUND(SUMIF('AV-Bewegungsdaten'!B:B,$A3239,'AV-Bewegungsdaten'!E:E),5)</f>
        <v>0</v>
      </c>
      <c r="S3239" s="444"/>
      <c r="T3239" s="444"/>
      <c r="U3239" s="261">
        <f>ROUND(SUMIF('DV-Bewegungsdaten'!B:B,A3239,'DV-Bewegungsdaten'!D:D),3)</f>
        <v>0</v>
      </c>
      <c r="V3239" s="259">
        <f>ROUND(SUMIF('DV-Bewegungsdaten'!B:B,A3239,'DV-Bewegungsdaten'!E:E),5)</f>
        <v>0</v>
      </c>
      <c r="X3239" s="444"/>
      <c r="Y3239" s="444"/>
      <c r="AK3239" s="305"/>
    </row>
    <row r="3240" spans="1:37" ht="15" customHeight="1" x14ac:dyDescent="0.25">
      <c r="A3240" s="103" t="s">
        <v>3129</v>
      </c>
      <c r="B3240" s="101" t="s">
        <v>2068</v>
      </c>
      <c r="C3240" s="101" t="s">
        <v>3996</v>
      </c>
      <c r="D3240" s="101" t="s">
        <v>1349</v>
      </c>
      <c r="E3240" s="101" t="s">
        <v>2446</v>
      </c>
      <c r="F3240" s="102">
        <v>21.96</v>
      </c>
      <c r="G3240" s="102">
        <v>22.16</v>
      </c>
      <c r="H3240" s="102">
        <v>17.57</v>
      </c>
      <c r="I3240" s="102"/>
      <c r="J3240" s="445"/>
      <c r="K3240" s="258">
        <f>ROUND(SUMIF('VGT-Bewegungsdaten'!B:B,A3240,'VGT-Bewegungsdaten'!D:D),3)</f>
        <v>0</v>
      </c>
      <c r="L3240" s="259">
        <f>ROUND(SUMIF('VGT-Bewegungsdaten'!B:B,$A3240,'VGT-Bewegungsdaten'!E:E),5)</f>
        <v>0</v>
      </c>
      <c r="N3240" s="298" t="s">
        <v>4918</v>
      </c>
      <c r="O3240" s="298" t="s">
        <v>4925</v>
      </c>
      <c r="P3240" s="261">
        <f>ROUND(SUMIF('AV-Bewegungsdaten'!B:B,A3240,'AV-Bewegungsdaten'!D:D),3)</f>
        <v>0</v>
      </c>
      <c r="Q3240" s="259">
        <f>ROUND(SUMIF('AV-Bewegungsdaten'!B:B,$A3240,'AV-Bewegungsdaten'!E:E),5)</f>
        <v>0</v>
      </c>
      <c r="S3240" s="444"/>
      <c r="T3240" s="444"/>
      <c r="U3240" s="261">
        <f>ROUND(SUMIF('DV-Bewegungsdaten'!B:B,A3240,'DV-Bewegungsdaten'!D:D),3)</f>
        <v>0</v>
      </c>
      <c r="V3240" s="259">
        <f>ROUND(SUMIF('DV-Bewegungsdaten'!B:B,A3240,'DV-Bewegungsdaten'!E:E),5)</f>
        <v>0</v>
      </c>
      <c r="X3240" s="444"/>
      <c r="Y3240" s="444"/>
      <c r="AK3240" s="305"/>
    </row>
    <row r="3241" spans="1:37" ht="15" customHeight="1" x14ac:dyDescent="0.25">
      <c r="A3241" s="103" t="s">
        <v>3130</v>
      </c>
      <c r="B3241" s="101" t="s">
        <v>2068</v>
      </c>
      <c r="C3241" s="101" t="s">
        <v>3996</v>
      </c>
      <c r="D3241" s="101" t="s">
        <v>1351</v>
      </c>
      <c r="E3241" s="101" t="s">
        <v>2443</v>
      </c>
      <c r="F3241" s="102">
        <v>19.98</v>
      </c>
      <c r="G3241" s="102">
        <v>20.18</v>
      </c>
      <c r="H3241" s="102">
        <v>15.98</v>
      </c>
      <c r="I3241" s="102"/>
      <c r="J3241" s="445"/>
      <c r="K3241" s="258">
        <f>ROUND(SUMIF('VGT-Bewegungsdaten'!B:B,A3241,'VGT-Bewegungsdaten'!D:D),3)</f>
        <v>0</v>
      </c>
      <c r="L3241" s="259">
        <f>ROUND(SUMIF('VGT-Bewegungsdaten'!B:B,$A3241,'VGT-Bewegungsdaten'!E:E),5)</f>
        <v>0</v>
      </c>
      <c r="N3241" s="298" t="s">
        <v>4918</v>
      </c>
      <c r="O3241" s="298" t="s">
        <v>4925</v>
      </c>
      <c r="P3241" s="261">
        <f>ROUND(SUMIF('AV-Bewegungsdaten'!B:B,A3241,'AV-Bewegungsdaten'!D:D),3)</f>
        <v>0</v>
      </c>
      <c r="Q3241" s="259">
        <f>ROUND(SUMIF('AV-Bewegungsdaten'!B:B,$A3241,'AV-Bewegungsdaten'!E:E),5)</f>
        <v>0</v>
      </c>
      <c r="S3241" s="444"/>
      <c r="T3241" s="444"/>
      <c r="U3241" s="261">
        <f>ROUND(SUMIF('DV-Bewegungsdaten'!B:B,A3241,'DV-Bewegungsdaten'!D:D),3)</f>
        <v>0</v>
      </c>
      <c r="V3241" s="259">
        <f>ROUND(SUMIF('DV-Bewegungsdaten'!B:B,A3241,'DV-Bewegungsdaten'!E:E),5)</f>
        <v>0</v>
      </c>
      <c r="X3241" s="444"/>
      <c r="Y3241" s="444"/>
      <c r="AK3241" s="305"/>
    </row>
    <row r="3242" spans="1:37" ht="15" customHeight="1" x14ac:dyDescent="0.25">
      <c r="A3242" s="103" t="s">
        <v>3131</v>
      </c>
      <c r="B3242" s="101" t="s">
        <v>2068</v>
      </c>
      <c r="C3242" s="101" t="s">
        <v>3996</v>
      </c>
      <c r="D3242" s="101" t="s">
        <v>1353</v>
      </c>
      <c r="E3242" s="101" t="s">
        <v>2446</v>
      </c>
      <c r="F3242" s="102">
        <v>22.95</v>
      </c>
      <c r="G3242" s="102">
        <v>23.15</v>
      </c>
      <c r="H3242" s="102">
        <v>18.36</v>
      </c>
      <c r="I3242" s="102"/>
      <c r="J3242" s="445"/>
      <c r="K3242" s="258">
        <f>ROUND(SUMIF('VGT-Bewegungsdaten'!B:B,A3242,'VGT-Bewegungsdaten'!D:D),3)</f>
        <v>0</v>
      </c>
      <c r="L3242" s="259">
        <f>ROUND(SUMIF('VGT-Bewegungsdaten'!B:B,$A3242,'VGT-Bewegungsdaten'!E:E),5)</f>
        <v>0</v>
      </c>
      <c r="N3242" s="298" t="s">
        <v>4918</v>
      </c>
      <c r="O3242" s="298" t="s">
        <v>4925</v>
      </c>
      <c r="P3242" s="261">
        <f>ROUND(SUMIF('AV-Bewegungsdaten'!B:B,A3242,'AV-Bewegungsdaten'!D:D),3)</f>
        <v>0</v>
      </c>
      <c r="Q3242" s="259">
        <f>ROUND(SUMIF('AV-Bewegungsdaten'!B:B,$A3242,'AV-Bewegungsdaten'!E:E),5)</f>
        <v>0</v>
      </c>
      <c r="S3242" s="444"/>
      <c r="T3242" s="444"/>
      <c r="U3242" s="261">
        <f>ROUND(SUMIF('DV-Bewegungsdaten'!B:B,A3242,'DV-Bewegungsdaten'!D:D),3)</f>
        <v>0</v>
      </c>
      <c r="V3242" s="259">
        <f>ROUND(SUMIF('DV-Bewegungsdaten'!B:B,A3242,'DV-Bewegungsdaten'!E:E),5)</f>
        <v>0</v>
      </c>
      <c r="X3242" s="444"/>
      <c r="Y3242" s="444"/>
      <c r="AK3242" s="305"/>
    </row>
    <row r="3243" spans="1:37" ht="15" customHeight="1" x14ac:dyDescent="0.25">
      <c r="A3243" s="103" t="s">
        <v>3132</v>
      </c>
      <c r="B3243" s="101" t="s">
        <v>2068</v>
      </c>
      <c r="C3243" s="101" t="s">
        <v>3996</v>
      </c>
      <c r="D3243" s="101" t="s">
        <v>1355</v>
      </c>
      <c r="E3243" s="101" t="s">
        <v>2443</v>
      </c>
      <c r="F3243" s="102">
        <v>18</v>
      </c>
      <c r="G3243" s="102">
        <v>18.2</v>
      </c>
      <c r="H3243" s="102">
        <v>14.4</v>
      </c>
      <c r="I3243" s="102"/>
      <c r="J3243" s="445"/>
      <c r="K3243" s="258">
        <f>ROUND(SUMIF('VGT-Bewegungsdaten'!B:B,A3243,'VGT-Bewegungsdaten'!D:D),3)</f>
        <v>0</v>
      </c>
      <c r="L3243" s="259">
        <f>ROUND(SUMIF('VGT-Bewegungsdaten'!B:B,$A3243,'VGT-Bewegungsdaten'!E:E),5)</f>
        <v>0</v>
      </c>
      <c r="N3243" s="298" t="s">
        <v>4918</v>
      </c>
      <c r="O3243" s="298" t="s">
        <v>4925</v>
      </c>
      <c r="P3243" s="261">
        <f>ROUND(SUMIF('AV-Bewegungsdaten'!B:B,A3243,'AV-Bewegungsdaten'!D:D),3)</f>
        <v>0</v>
      </c>
      <c r="Q3243" s="259">
        <f>ROUND(SUMIF('AV-Bewegungsdaten'!B:B,$A3243,'AV-Bewegungsdaten'!E:E),5)</f>
        <v>0</v>
      </c>
      <c r="S3243" s="444"/>
      <c r="T3243" s="444"/>
      <c r="U3243" s="261">
        <f>ROUND(SUMIF('DV-Bewegungsdaten'!B:B,A3243,'DV-Bewegungsdaten'!D:D),3)</f>
        <v>0</v>
      </c>
      <c r="V3243" s="259">
        <f>ROUND(SUMIF('DV-Bewegungsdaten'!B:B,A3243,'DV-Bewegungsdaten'!E:E),5)</f>
        <v>0</v>
      </c>
      <c r="X3243" s="444"/>
      <c r="Y3243" s="444"/>
      <c r="AK3243" s="305"/>
    </row>
    <row r="3244" spans="1:37" ht="15" customHeight="1" x14ac:dyDescent="0.25">
      <c r="A3244" s="103" t="s">
        <v>3133</v>
      </c>
      <c r="B3244" s="101" t="s">
        <v>2068</v>
      </c>
      <c r="C3244" s="101" t="s">
        <v>3996</v>
      </c>
      <c r="D3244" s="101" t="s">
        <v>1357</v>
      </c>
      <c r="E3244" s="101" t="s">
        <v>2446</v>
      </c>
      <c r="F3244" s="102">
        <v>20.97</v>
      </c>
      <c r="G3244" s="102">
        <v>21.169999999999998</v>
      </c>
      <c r="H3244" s="102">
        <v>16.78</v>
      </c>
      <c r="I3244" s="102"/>
      <c r="J3244" s="445"/>
      <c r="K3244" s="258">
        <f>ROUND(SUMIF('VGT-Bewegungsdaten'!B:B,A3244,'VGT-Bewegungsdaten'!D:D),3)</f>
        <v>0</v>
      </c>
      <c r="L3244" s="259">
        <f>ROUND(SUMIF('VGT-Bewegungsdaten'!B:B,$A3244,'VGT-Bewegungsdaten'!E:E),5)</f>
        <v>0</v>
      </c>
      <c r="N3244" s="298" t="s">
        <v>4918</v>
      </c>
      <c r="O3244" s="298" t="s">
        <v>4925</v>
      </c>
      <c r="P3244" s="261">
        <f>ROUND(SUMIF('AV-Bewegungsdaten'!B:B,A3244,'AV-Bewegungsdaten'!D:D),3)</f>
        <v>0</v>
      </c>
      <c r="Q3244" s="259">
        <f>ROUND(SUMIF('AV-Bewegungsdaten'!B:B,$A3244,'AV-Bewegungsdaten'!E:E),5)</f>
        <v>0</v>
      </c>
      <c r="S3244" s="444"/>
      <c r="T3244" s="444"/>
      <c r="U3244" s="261">
        <f>ROUND(SUMIF('DV-Bewegungsdaten'!B:B,A3244,'DV-Bewegungsdaten'!D:D),3)</f>
        <v>0</v>
      </c>
      <c r="V3244" s="259">
        <f>ROUND(SUMIF('DV-Bewegungsdaten'!B:B,A3244,'DV-Bewegungsdaten'!E:E),5)</f>
        <v>0</v>
      </c>
      <c r="X3244" s="444"/>
      <c r="Y3244" s="444"/>
      <c r="AK3244" s="305"/>
    </row>
    <row r="3245" spans="1:37" ht="15" customHeight="1" x14ac:dyDescent="0.25">
      <c r="A3245" s="103" t="s">
        <v>3134</v>
      </c>
      <c r="B3245" s="101" t="s">
        <v>2068</v>
      </c>
      <c r="C3245" s="101" t="s">
        <v>3996</v>
      </c>
      <c r="D3245" s="101" t="s">
        <v>1359</v>
      </c>
      <c r="E3245" s="101" t="s">
        <v>2443</v>
      </c>
      <c r="F3245" s="102">
        <v>18.989999999999998</v>
      </c>
      <c r="G3245" s="102">
        <v>19.189999999999998</v>
      </c>
      <c r="H3245" s="102">
        <v>15.19</v>
      </c>
      <c r="I3245" s="102"/>
      <c r="J3245" s="445"/>
      <c r="K3245" s="258">
        <f>ROUND(SUMIF('VGT-Bewegungsdaten'!B:B,A3245,'VGT-Bewegungsdaten'!D:D),3)</f>
        <v>0</v>
      </c>
      <c r="L3245" s="259">
        <f>ROUND(SUMIF('VGT-Bewegungsdaten'!B:B,$A3245,'VGT-Bewegungsdaten'!E:E),5)</f>
        <v>0</v>
      </c>
      <c r="N3245" s="298" t="s">
        <v>4918</v>
      </c>
      <c r="O3245" s="298" t="s">
        <v>4925</v>
      </c>
      <c r="P3245" s="261">
        <f>ROUND(SUMIF('AV-Bewegungsdaten'!B:B,A3245,'AV-Bewegungsdaten'!D:D),3)</f>
        <v>0</v>
      </c>
      <c r="Q3245" s="259">
        <f>ROUND(SUMIF('AV-Bewegungsdaten'!B:B,$A3245,'AV-Bewegungsdaten'!E:E),5)</f>
        <v>0</v>
      </c>
      <c r="S3245" s="444"/>
      <c r="T3245" s="444"/>
      <c r="U3245" s="261">
        <f>ROUND(SUMIF('DV-Bewegungsdaten'!B:B,A3245,'DV-Bewegungsdaten'!D:D),3)</f>
        <v>0</v>
      </c>
      <c r="V3245" s="259">
        <f>ROUND(SUMIF('DV-Bewegungsdaten'!B:B,A3245,'DV-Bewegungsdaten'!E:E),5)</f>
        <v>0</v>
      </c>
      <c r="X3245" s="444"/>
      <c r="Y3245" s="444"/>
      <c r="AK3245" s="305"/>
    </row>
    <row r="3246" spans="1:37" ht="15" customHeight="1" x14ac:dyDescent="0.25">
      <c r="A3246" s="103" t="s">
        <v>3135</v>
      </c>
      <c r="B3246" s="101" t="s">
        <v>2068</v>
      </c>
      <c r="C3246" s="101" t="s">
        <v>3996</v>
      </c>
      <c r="D3246" s="101" t="s">
        <v>1361</v>
      </c>
      <c r="E3246" s="101" t="s">
        <v>2446</v>
      </c>
      <c r="F3246" s="102">
        <v>21.96</v>
      </c>
      <c r="G3246" s="102">
        <v>22.16</v>
      </c>
      <c r="H3246" s="102">
        <v>17.57</v>
      </c>
      <c r="I3246" s="102"/>
      <c r="J3246" s="445"/>
      <c r="K3246" s="258">
        <f>ROUND(SUMIF('VGT-Bewegungsdaten'!B:B,A3246,'VGT-Bewegungsdaten'!D:D),3)</f>
        <v>0</v>
      </c>
      <c r="L3246" s="259">
        <f>ROUND(SUMIF('VGT-Bewegungsdaten'!B:B,$A3246,'VGT-Bewegungsdaten'!E:E),5)</f>
        <v>0</v>
      </c>
      <c r="N3246" s="298" t="s">
        <v>4918</v>
      </c>
      <c r="O3246" s="298" t="s">
        <v>4925</v>
      </c>
      <c r="P3246" s="261">
        <f>ROUND(SUMIF('AV-Bewegungsdaten'!B:B,A3246,'AV-Bewegungsdaten'!D:D),3)</f>
        <v>0</v>
      </c>
      <c r="Q3246" s="259">
        <f>ROUND(SUMIF('AV-Bewegungsdaten'!B:B,$A3246,'AV-Bewegungsdaten'!E:E),5)</f>
        <v>0</v>
      </c>
      <c r="S3246" s="444"/>
      <c r="T3246" s="444"/>
      <c r="U3246" s="261">
        <f>ROUND(SUMIF('DV-Bewegungsdaten'!B:B,A3246,'DV-Bewegungsdaten'!D:D),3)</f>
        <v>0</v>
      </c>
      <c r="V3246" s="259">
        <f>ROUND(SUMIF('DV-Bewegungsdaten'!B:B,A3246,'DV-Bewegungsdaten'!E:E),5)</f>
        <v>0</v>
      </c>
      <c r="X3246" s="444"/>
      <c r="Y3246" s="444"/>
      <c r="AK3246" s="305"/>
    </row>
    <row r="3247" spans="1:37" ht="15" customHeight="1" x14ac:dyDescent="0.25">
      <c r="A3247" s="103" t="s">
        <v>3136</v>
      </c>
      <c r="B3247" s="101" t="s">
        <v>2068</v>
      </c>
      <c r="C3247" s="101" t="s">
        <v>3996</v>
      </c>
      <c r="D3247" s="101" t="s">
        <v>1363</v>
      </c>
      <c r="E3247" s="101" t="s">
        <v>2443</v>
      </c>
      <c r="F3247" s="102">
        <v>19.98</v>
      </c>
      <c r="G3247" s="102">
        <v>20.18</v>
      </c>
      <c r="H3247" s="102">
        <v>15.98</v>
      </c>
      <c r="I3247" s="102"/>
      <c r="J3247" s="445"/>
      <c r="K3247" s="258">
        <f>ROUND(SUMIF('VGT-Bewegungsdaten'!B:B,A3247,'VGT-Bewegungsdaten'!D:D),3)</f>
        <v>0</v>
      </c>
      <c r="L3247" s="259">
        <f>ROUND(SUMIF('VGT-Bewegungsdaten'!B:B,$A3247,'VGT-Bewegungsdaten'!E:E),5)</f>
        <v>0</v>
      </c>
      <c r="N3247" s="298" t="s">
        <v>4918</v>
      </c>
      <c r="O3247" s="298" t="s">
        <v>4925</v>
      </c>
      <c r="P3247" s="261">
        <f>ROUND(SUMIF('AV-Bewegungsdaten'!B:B,A3247,'AV-Bewegungsdaten'!D:D),3)</f>
        <v>0</v>
      </c>
      <c r="Q3247" s="259">
        <f>ROUND(SUMIF('AV-Bewegungsdaten'!B:B,$A3247,'AV-Bewegungsdaten'!E:E),5)</f>
        <v>0</v>
      </c>
      <c r="S3247" s="444"/>
      <c r="T3247" s="444"/>
      <c r="U3247" s="261">
        <f>ROUND(SUMIF('DV-Bewegungsdaten'!B:B,A3247,'DV-Bewegungsdaten'!D:D),3)</f>
        <v>0</v>
      </c>
      <c r="V3247" s="259">
        <f>ROUND(SUMIF('DV-Bewegungsdaten'!B:B,A3247,'DV-Bewegungsdaten'!E:E),5)</f>
        <v>0</v>
      </c>
      <c r="X3247" s="444"/>
      <c r="Y3247" s="444"/>
      <c r="AK3247" s="305"/>
    </row>
    <row r="3248" spans="1:37" ht="15" customHeight="1" x14ac:dyDescent="0.25">
      <c r="A3248" s="103" t="s">
        <v>3137</v>
      </c>
      <c r="B3248" s="101" t="s">
        <v>2068</v>
      </c>
      <c r="C3248" s="101" t="s">
        <v>3996</v>
      </c>
      <c r="D3248" s="101" t="s">
        <v>1365</v>
      </c>
      <c r="E3248" s="101" t="s">
        <v>2446</v>
      </c>
      <c r="F3248" s="102">
        <v>22.95</v>
      </c>
      <c r="G3248" s="102">
        <v>23.15</v>
      </c>
      <c r="H3248" s="102">
        <v>18.36</v>
      </c>
      <c r="I3248" s="102"/>
      <c r="J3248" s="445"/>
      <c r="K3248" s="258">
        <f>ROUND(SUMIF('VGT-Bewegungsdaten'!B:B,A3248,'VGT-Bewegungsdaten'!D:D),3)</f>
        <v>0</v>
      </c>
      <c r="L3248" s="259">
        <f>ROUND(SUMIF('VGT-Bewegungsdaten'!B:B,$A3248,'VGT-Bewegungsdaten'!E:E),5)</f>
        <v>0</v>
      </c>
      <c r="N3248" s="298" t="s">
        <v>4918</v>
      </c>
      <c r="O3248" s="298" t="s">
        <v>4925</v>
      </c>
      <c r="P3248" s="261">
        <f>ROUND(SUMIF('AV-Bewegungsdaten'!B:B,A3248,'AV-Bewegungsdaten'!D:D),3)</f>
        <v>0</v>
      </c>
      <c r="Q3248" s="259">
        <f>ROUND(SUMIF('AV-Bewegungsdaten'!B:B,$A3248,'AV-Bewegungsdaten'!E:E),5)</f>
        <v>0</v>
      </c>
      <c r="S3248" s="444"/>
      <c r="T3248" s="444"/>
      <c r="U3248" s="261">
        <f>ROUND(SUMIF('DV-Bewegungsdaten'!B:B,A3248,'DV-Bewegungsdaten'!D:D),3)</f>
        <v>0</v>
      </c>
      <c r="V3248" s="259">
        <f>ROUND(SUMIF('DV-Bewegungsdaten'!B:B,A3248,'DV-Bewegungsdaten'!E:E),5)</f>
        <v>0</v>
      </c>
      <c r="X3248" s="444"/>
      <c r="Y3248" s="444"/>
      <c r="AK3248" s="305"/>
    </row>
    <row r="3249" spans="1:37" ht="15" customHeight="1" x14ac:dyDescent="0.25">
      <c r="A3249" s="103" t="s">
        <v>3138</v>
      </c>
      <c r="B3249" s="101" t="s">
        <v>2068</v>
      </c>
      <c r="C3249" s="101" t="s">
        <v>3996</v>
      </c>
      <c r="D3249" s="101" t="s">
        <v>1367</v>
      </c>
      <c r="E3249" s="101" t="s">
        <v>2443</v>
      </c>
      <c r="F3249" s="102">
        <v>20.97</v>
      </c>
      <c r="G3249" s="102">
        <v>21.169999999999998</v>
      </c>
      <c r="H3249" s="102">
        <v>16.78</v>
      </c>
      <c r="I3249" s="102"/>
      <c r="J3249" s="445"/>
      <c r="K3249" s="258">
        <f>ROUND(SUMIF('VGT-Bewegungsdaten'!B:B,A3249,'VGT-Bewegungsdaten'!D:D),3)</f>
        <v>0</v>
      </c>
      <c r="L3249" s="259">
        <f>ROUND(SUMIF('VGT-Bewegungsdaten'!B:B,$A3249,'VGT-Bewegungsdaten'!E:E),5)</f>
        <v>0</v>
      </c>
      <c r="N3249" s="298" t="s">
        <v>4918</v>
      </c>
      <c r="O3249" s="298" t="s">
        <v>4925</v>
      </c>
      <c r="P3249" s="261">
        <f>ROUND(SUMIF('AV-Bewegungsdaten'!B:B,A3249,'AV-Bewegungsdaten'!D:D),3)</f>
        <v>0</v>
      </c>
      <c r="Q3249" s="259">
        <f>ROUND(SUMIF('AV-Bewegungsdaten'!B:B,$A3249,'AV-Bewegungsdaten'!E:E),5)</f>
        <v>0</v>
      </c>
      <c r="S3249" s="444"/>
      <c r="T3249" s="444"/>
      <c r="U3249" s="261">
        <f>ROUND(SUMIF('DV-Bewegungsdaten'!B:B,A3249,'DV-Bewegungsdaten'!D:D),3)</f>
        <v>0</v>
      </c>
      <c r="V3249" s="259">
        <f>ROUND(SUMIF('DV-Bewegungsdaten'!B:B,A3249,'DV-Bewegungsdaten'!E:E),5)</f>
        <v>0</v>
      </c>
      <c r="X3249" s="444"/>
      <c r="Y3249" s="444"/>
      <c r="AK3249" s="305"/>
    </row>
    <row r="3250" spans="1:37" ht="15" customHeight="1" x14ac:dyDescent="0.25">
      <c r="A3250" s="103" t="s">
        <v>3139</v>
      </c>
      <c r="B3250" s="101" t="s">
        <v>2068</v>
      </c>
      <c r="C3250" s="101" t="s">
        <v>3996</v>
      </c>
      <c r="D3250" s="101" t="s">
        <v>1369</v>
      </c>
      <c r="E3250" s="101" t="s">
        <v>2446</v>
      </c>
      <c r="F3250" s="102">
        <v>23.94</v>
      </c>
      <c r="G3250" s="102">
        <v>24.14</v>
      </c>
      <c r="H3250" s="102">
        <v>19.149999999999999</v>
      </c>
      <c r="I3250" s="102"/>
      <c r="J3250" s="445"/>
      <c r="K3250" s="258">
        <f>ROUND(SUMIF('VGT-Bewegungsdaten'!B:B,A3250,'VGT-Bewegungsdaten'!D:D),3)</f>
        <v>0</v>
      </c>
      <c r="L3250" s="259">
        <f>ROUND(SUMIF('VGT-Bewegungsdaten'!B:B,$A3250,'VGT-Bewegungsdaten'!E:E),5)</f>
        <v>0</v>
      </c>
      <c r="N3250" s="298" t="s">
        <v>4918</v>
      </c>
      <c r="O3250" s="298" t="s">
        <v>4925</v>
      </c>
      <c r="P3250" s="261">
        <f>ROUND(SUMIF('AV-Bewegungsdaten'!B:B,A3250,'AV-Bewegungsdaten'!D:D),3)</f>
        <v>0</v>
      </c>
      <c r="Q3250" s="259">
        <f>ROUND(SUMIF('AV-Bewegungsdaten'!B:B,$A3250,'AV-Bewegungsdaten'!E:E),5)</f>
        <v>0</v>
      </c>
      <c r="S3250" s="444"/>
      <c r="T3250" s="444"/>
      <c r="U3250" s="261">
        <f>ROUND(SUMIF('DV-Bewegungsdaten'!B:B,A3250,'DV-Bewegungsdaten'!D:D),3)</f>
        <v>0</v>
      </c>
      <c r="V3250" s="259">
        <f>ROUND(SUMIF('DV-Bewegungsdaten'!B:B,A3250,'DV-Bewegungsdaten'!E:E),5)</f>
        <v>0</v>
      </c>
      <c r="X3250" s="444"/>
      <c r="Y3250" s="444"/>
      <c r="AK3250" s="305"/>
    </row>
    <row r="3251" spans="1:37" ht="15" customHeight="1" x14ac:dyDescent="0.25">
      <c r="A3251" s="103" t="s">
        <v>3140</v>
      </c>
      <c r="B3251" s="101" t="s">
        <v>2068</v>
      </c>
      <c r="C3251" s="101" t="s">
        <v>3996</v>
      </c>
      <c r="D3251" s="101" t="s">
        <v>1371</v>
      </c>
      <c r="E3251" s="101" t="s">
        <v>2443</v>
      </c>
      <c r="F3251" s="102">
        <v>11.07</v>
      </c>
      <c r="G3251" s="102">
        <v>11.27</v>
      </c>
      <c r="H3251" s="102">
        <v>8.86</v>
      </c>
      <c r="I3251" s="102"/>
      <c r="J3251" s="445"/>
      <c r="K3251" s="258">
        <f>ROUND(SUMIF('VGT-Bewegungsdaten'!B:B,A3251,'VGT-Bewegungsdaten'!D:D),3)</f>
        <v>0</v>
      </c>
      <c r="L3251" s="259">
        <f>ROUND(SUMIF('VGT-Bewegungsdaten'!B:B,$A3251,'VGT-Bewegungsdaten'!E:E),5)</f>
        <v>0</v>
      </c>
      <c r="N3251" s="298" t="s">
        <v>4918</v>
      </c>
      <c r="O3251" s="298" t="s">
        <v>4925</v>
      </c>
      <c r="P3251" s="261">
        <f>ROUND(SUMIF('AV-Bewegungsdaten'!B:B,A3251,'AV-Bewegungsdaten'!D:D),3)</f>
        <v>0</v>
      </c>
      <c r="Q3251" s="259">
        <f>ROUND(SUMIF('AV-Bewegungsdaten'!B:B,$A3251,'AV-Bewegungsdaten'!E:E),5)</f>
        <v>0</v>
      </c>
      <c r="S3251" s="444"/>
      <c r="T3251" s="444"/>
      <c r="U3251" s="261">
        <f>ROUND(SUMIF('DV-Bewegungsdaten'!B:B,A3251,'DV-Bewegungsdaten'!D:D),3)</f>
        <v>0</v>
      </c>
      <c r="V3251" s="259">
        <f>ROUND(SUMIF('DV-Bewegungsdaten'!B:B,A3251,'DV-Bewegungsdaten'!E:E),5)</f>
        <v>0</v>
      </c>
      <c r="X3251" s="444"/>
      <c r="Y3251" s="444"/>
      <c r="AK3251" s="305"/>
    </row>
    <row r="3252" spans="1:37" ht="15" customHeight="1" x14ac:dyDescent="0.25">
      <c r="A3252" s="103" t="s">
        <v>3141</v>
      </c>
      <c r="B3252" s="101" t="s">
        <v>2068</v>
      </c>
      <c r="C3252" s="101" t="s">
        <v>3996</v>
      </c>
      <c r="D3252" s="101" t="s">
        <v>1373</v>
      </c>
      <c r="E3252" s="101" t="s">
        <v>2446</v>
      </c>
      <c r="F3252" s="102">
        <v>14.04</v>
      </c>
      <c r="G3252" s="102">
        <v>14.239999999999998</v>
      </c>
      <c r="H3252" s="102">
        <v>11.23</v>
      </c>
      <c r="I3252" s="102"/>
      <c r="J3252" s="445"/>
      <c r="K3252" s="258">
        <f>ROUND(SUMIF('VGT-Bewegungsdaten'!B:B,A3252,'VGT-Bewegungsdaten'!D:D),3)</f>
        <v>0</v>
      </c>
      <c r="L3252" s="259">
        <f>ROUND(SUMIF('VGT-Bewegungsdaten'!B:B,$A3252,'VGT-Bewegungsdaten'!E:E),5)</f>
        <v>0</v>
      </c>
      <c r="N3252" s="298" t="s">
        <v>4918</v>
      </c>
      <c r="O3252" s="298" t="s">
        <v>4925</v>
      </c>
      <c r="P3252" s="261">
        <f>ROUND(SUMIF('AV-Bewegungsdaten'!B:B,A3252,'AV-Bewegungsdaten'!D:D),3)</f>
        <v>0</v>
      </c>
      <c r="Q3252" s="259">
        <f>ROUND(SUMIF('AV-Bewegungsdaten'!B:B,$A3252,'AV-Bewegungsdaten'!E:E),5)</f>
        <v>0</v>
      </c>
      <c r="S3252" s="444"/>
      <c r="T3252" s="444"/>
      <c r="U3252" s="261">
        <f>ROUND(SUMIF('DV-Bewegungsdaten'!B:B,A3252,'DV-Bewegungsdaten'!D:D),3)</f>
        <v>0</v>
      </c>
      <c r="V3252" s="259">
        <f>ROUND(SUMIF('DV-Bewegungsdaten'!B:B,A3252,'DV-Bewegungsdaten'!E:E),5)</f>
        <v>0</v>
      </c>
      <c r="X3252" s="444"/>
      <c r="Y3252" s="444"/>
      <c r="AK3252" s="305"/>
    </row>
    <row r="3253" spans="1:37" ht="15" customHeight="1" x14ac:dyDescent="0.25">
      <c r="A3253" s="103" t="s">
        <v>3142</v>
      </c>
      <c r="B3253" s="101" t="s">
        <v>2068</v>
      </c>
      <c r="C3253" s="101" t="s">
        <v>3996</v>
      </c>
      <c r="D3253" s="101" t="s">
        <v>1375</v>
      </c>
      <c r="E3253" s="101" t="s">
        <v>2443</v>
      </c>
      <c r="F3253" s="102">
        <v>12.06</v>
      </c>
      <c r="G3253" s="102">
        <v>12.26</v>
      </c>
      <c r="H3253" s="102">
        <v>9.65</v>
      </c>
      <c r="I3253" s="102"/>
      <c r="J3253" s="445"/>
      <c r="K3253" s="258">
        <f>ROUND(SUMIF('VGT-Bewegungsdaten'!B:B,A3253,'VGT-Bewegungsdaten'!D:D),3)</f>
        <v>0</v>
      </c>
      <c r="L3253" s="259">
        <f>ROUND(SUMIF('VGT-Bewegungsdaten'!B:B,$A3253,'VGT-Bewegungsdaten'!E:E),5)</f>
        <v>0</v>
      </c>
      <c r="N3253" s="298" t="s">
        <v>4918</v>
      </c>
      <c r="O3253" s="298" t="s">
        <v>4925</v>
      </c>
      <c r="P3253" s="261">
        <f>ROUND(SUMIF('AV-Bewegungsdaten'!B:B,A3253,'AV-Bewegungsdaten'!D:D),3)</f>
        <v>0</v>
      </c>
      <c r="Q3253" s="259">
        <f>ROUND(SUMIF('AV-Bewegungsdaten'!B:B,$A3253,'AV-Bewegungsdaten'!E:E),5)</f>
        <v>0</v>
      </c>
      <c r="S3253" s="444"/>
      <c r="T3253" s="444"/>
      <c r="U3253" s="261">
        <f>ROUND(SUMIF('DV-Bewegungsdaten'!B:B,A3253,'DV-Bewegungsdaten'!D:D),3)</f>
        <v>0</v>
      </c>
      <c r="V3253" s="259">
        <f>ROUND(SUMIF('DV-Bewegungsdaten'!B:B,A3253,'DV-Bewegungsdaten'!E:E),5)</f>
        <v>0</v>
      </c>
      <c r="X3253" s="444"/>
      <c r="Y3253" s="444"/>
      <c r="AK3253" s="305"/>
    </row>
    <row r="3254" spans="1:37" ht="15" customHeight="1" x14ac:dyDescent="0.25">
      <c r="A3254" s="103" t="s">
        <v>3143</v>
      </c>
      <c r="B3254" s="101" t="s">
        <v>2068</v>
      </c>
      <c r="C3254" s="101" t="s">
        <v>3996</v>
      </c>
      <c r="D3254" s="101" t="s">
        <v>1377</v>
      </c>
      <c r="E3254" s="101" t="s">
        <v>2446</v>
      </c>
      <c r="F3254" s="102">
        <v>15.03</v>
      </c>
      <c r="G3254" s="102">
        <v>15.229999999999999</v>
      </c>
      <c r="H3254" s="102">
        <v>12.02</v>
      </c>
      <c r="I3254" s="102"/>
      <c r="J3254" s="445"/>
      <c r="K3254" s="258">
        <f>ROUND(SUMIF('VGT-Bewegungsdaten'!B:B,A3254,'VGT-Bewegungsdaten'!D:D),3)</f>
        <v>0</v>
      </c>
      <c r="L3254" s="259">
        <f>ROUND(SUMIF('VGT-Bewegungsdaten'!B:B,$A3254,'VGT-Bewegungsdaten'!E:E),5)</f>
        <v>0</v>
      </c>
      <c r="N3254" s="298" t="s">
        <v>4918</v>
      </c>
      <c r="O3254" s="298" t="s">
        <v>4925</v>
      </c>
      <c r="P3254" s="261">
        <f>ROUND(SUMIF('AV-Bewegungsdaten'!B:B,A3254,'AV-Bewegungsdaten'!D:D),3)</f>
        <v>0</v>
      </c>
      <c r="Q3254" s="259">
        <f>ROUND(SUMIF('AV-Bewegungsdaten'!B:B,$A3254,'AV-Bewegungsdaten'!E:E),5)</f>
        <v>0</v>
      </c>
      <c r="S3254" s="444"/>
      <c r="T3254" s="444"/>
      <c r="U3254" s="261">
        <f>ROUND(SUMIF('DV-Bewegungsdaten'!B:B,A3254,'DV-Bewegungsdaten'!D:D),3)</f>
        <v>0</v>
      </c>
      <c r="V3254" s="259">
        <f>ROUND(SUMIF('DV-Bewegungsdaten'!B:B,A3254,'DV-Bewegungsdaten'!E:E),5)</f>
        <v>0</v>
      </c>
      <c r="X3254" s="444"/>
      <c r="Y3254" s="444"/>
      <c r="AK3254" s="305"/>
    </row>
    <row r="3255" spans="1:37" ht="15" customHeight="1" x14ac:dyDescent="0.25">
      <c r="A3255" s="103" t="s">
        <v>3144</v>
      </c>
      <c r="B3255" s="101" t="s">
        <v>2068</v>
      </c>
      <c r="C3255" s="101" t="s">
        <v>3996</v>
      </c>
      <c r="D3255" s="101" t="s">
        <v>1379</v>
      </c>
      <c r="E3255" s="101" t="s">
        <v>2443</v>
      </c>
      <c r="F3255" s="102">
        <v>17.010000000000002</v>
      </c>
      <c r="G3255" s="102">
        <v>17.21</v>
      </c>
      <c r="H3255" s="102">
        <v>13.61</v>
      </c>
      <c r="I3255" s="102"/>
      <c r="J3255" s="445"/>
      <c r="K3255" s="258">
        <f>ROUND(SUMIF('VGT-Bewegungsdaten'!B:B,A3255,'VGT-Bewegungsdaten'!D:D),3)</f>
        <v>0</v>
      </c>
      <c r="L3255" s="259">
        <f>ROUND(SUMIF('VGT-Bewegungsdaten'!B:B,$A3255,'VGT-Bewegungsdaten'!E:E),5)</f>
        <v>0</v>
      </c>
      <c r="N3255" s="298" t="s">
        <v>4918</v>
      </c>
      <c r="O3255" s="298" t="s">
        <v>4925</v>
      </c>
      <c r="P3255" s="261">
        <f>ROUND(SUMIF('AV-Bewegungsdaten'!B:B,A3255,'AV-Bewegungsdaten'!D:D),3)</f>
        <v>0</v>
      </c>
      <c r="Q3255" s="259">
        <f>ROUND(SUMIF('AV-Bewegungsdaten'!B:B,$A3255,'AV-Bewegungsdaten'!E:E),5)</f>
        <v>0</v>
      </c>
      <c r="S3255" s="444"/>
      <c r="T3255" s="444"/>
      <c r="U3255" s="261">
        <f>ROUND(SUMIF('DV-Bewegungsdaten'!B:B,A3255,'DV-Bewegungsdaten'!D:D),3)</f>
        <v>0</v>
      </c>
      <c r="V3255" s="259">
        <f>ROUND(SUMIF('DV-Bewegungsdaten'!B:B,A3255,'DV-Bewegungsdaten'!E:E),5)</f>
        <v>0</v>
      </c>
      <c r="X3255" s="444"/>
      <c r="Y3255" s="444"/>
      <c r="AK3255" s="305"/>
    </row>
    <row r="3256" spans="1:37" ht="15" customHeight="1" x14ac:dyDescent="0.25">
      <c r="A3256" s="103" t="s">
        <v>3145</v>
      </c>
      <c r="B3256" s="101" t="s">
        <v>2068</v>
      </c>
      <c r="C3256" s="101" t="s">
        <v>3996</v>
      </c>
      <c r="D3256" s="101" t="s">
        <v>1381</v>
      </c>
      <c r="E3256" s="101" t="s">
        <v>2446</v>
      </c>
      <c r="F3256" s="102">
        <v>19.98</v>
      </c>
      <c r="G3256" s="102">
        <v>20.18</v>
      </c>
      <c r="H3256" s="102">
        <v>15.98</v>
      </c>
      <c r="I3256" s="102"/>
      <c r="J3256" s="445"/>
      <c r="K3256" s="258">
        <f>ROUND(SUMIF('VGT-Bewegungsdaten'!B:B,A3256,'VGT-Bewegungsdaten'!D:D),3)</f>
        <v>0</v>
      </c>
      <c r="L3256" s="259">
        <f>ROUND(SUMIF('VGT-Bewegungsdaten'!B:B,$A3256,'VGT-Bewegungsdaten'!E:E),5)</f>
        <v>0</v>
      </c>
      <c r="N3256" s="298" t="s">
        <v>4918</v>
      </c>
      <c r="O3256" s="298" t="s">
        <v>4925</v>
      </c>
      <c r="P3256" s="261">
        <f>ROUND(SUMIF('AV-Bewegungsdaten'!B:B,A3256,'AV-Bewegungsdaten'!D:D),3)</f>
        <v>0</v>
      </c>
      <c r="Q3256" s="259">
        <f>ROUND(SUMIF('AV-Bewegungsdaten'!B:B,$A3256,'AV-Bewegungsdaten'!E:E),5)</f>
        <v>0</v>
      </c>
      <c r="S3256" s="444"/>
      <c r="T3256" s="444"/>
      <c r="U3256" s="261">
        <f>ROUND(SUMIF('DV-Bewegungsdaten'!B:B,A3256,'DV-Bewegungsdaten'!D:D),3)</f>
        <v>0</v>
      </c>
      <c r="V3256" s="259">
        <f>ROUND(SUMIF('DV-Bewegungsdaten'!B:B,A3256,'DV-Bewegungsdaten'!E:E),5)</f>
        <v>0</v>
      </c>
      <c r="X3256" s="444"/>
      <c r="Y3256" s="444"/>
      <c r="AK3256" s="305"/>
    </row>
    <row r="3257" spans="1:37" ht="15" customHeight="1" x14ac:dyDescent="0.25">
      <c r="A3257" s="103" t="s">
        <v>3146</v>
      </c>
      <c r="B3257" s="101" t="s">
        <v>2068</v>
      </c>
      <c r="C3257" s="101" t="s">
        <v>3996</v>
      </c>
      <c r="D3257" s="101" t="s">
        <v>1383</v>
      </c>
      <c r="E3257" s="101" t="s">
        <v>2443</v>
      </c>
      <c r="F3257" s="102">
        <v>18</v>
      </c>
      <c r="G3257" s="102">
        <v>18.2</v>
      </c>
      <c r="H3257" s="102">
        <v>14.4</v>
      </c>
      <c r="I3257" s="102"/>
      <c r="J3257" s="445"/>
      <c r="K3257" s="258">
        <f>ROUND(SUMIF('VGT-Bewegungsdaten'!B:B,A3257,'VGT-Bewegungsdaten'!D:D),3)</f>
        <v>0</v>
      </c>
      <c r="L3257" s="259">
        <f>ROUND(SUMIF('VGT-Bewegungsdaten'!B:B,$A3257,'VGT-Bewegungsdaten'!E:E),5)</f>
        <v>0</v>
      </c>
      <c r="N3257" s="298" t="s">
        <v>4918</v>
      </c>
      <c r="O3257" s="298" t="s">
        <v>4925</v>
      </c>
      <c r="P3257" s="261">
        <f>ROUND(SUMIF('AV-Bewegungsdaten'!B:B,A3257,'AV-Bewegungsdaten'!D:D),3)</f>
        <v>0</v>
      </c>
      <c r="Q3257" s="259">
        <f>ROUND(SUMIF('AV-Bewegungsdaten'!B:B,$A3257,'AV-Bewegungsdaten'!E:E),5)</f>
        <v>0</v>
      </c>
      <c r="S3257" s="444"/>
      <c r="T3257" s="444"/>
      <c r="U3257" s="261">
        <f>ROUND(SUMIF('DV-Bewegungsdaten'!B:B,A3257,'DV-Bewegungsdaten'!D:D),3)</f>
        <v>0</v>
      </c>
      <c r="V3257" s="259">
        <f>ROUND(SUMIF('DV-Bewegungsdaten'!B:B,A3257,'DV-Bewegungsdaten'!E:E),5)</f>
        <v>0</v>
      </c>
      <c r="X3257" s="444"/>
      <c r="Y3257" s="444"/>
      <c r="AK3257" s="305"/>
    </row>
    <row r="3258" spans="1:37" ht="15" customHeight="1" x14ac:dyDescent="0.25">
      <c r="A3258" s="103" t="s">
        <v>3147</v>
      </c>
      <c r="B3258" s="101" t="s">
        <v>2068</v>
      </c>
      <c r="C3258" s="101" t="s">
        <v>3996</v>
      </c>
      <c r="D3258" s="101" t="s">
        <v>1385</v>
      </c>
      <c r="E3258" s="101" t="s">
        <v>2446</v>
      </c>
      <c r="F3258" s="102">
        <v>20.97</v>
      </c>
      <c r="G3258" s="102">
        <v>21.169999999999998</v>
      </c>
      <c r="H3258" s="102">
        <v>16.78</v>
      </c>
      <c r="I3258" s="102"/>
      <c r="J3258" s="445"/>
      <c r="K3258" s="258">
        <f>ROUND(SUMIF('VGT-Bewegungsdaten'!B:B,A3258,'VGT-Bewegungsdaten'!D:D),3)</f>
        <v>0</v>
      </c>
      <c r="L3258" s="259">
        <f>ROUND(SUMIF('VGT-Bewegungsdaten'!B:B,$A3258,'VGT-Bewegungsdaten'!E:E),5)</f>
        <v>0</v>
      </c>
      <c r="N3258" s="298" t="s">
        <v>4918</v>
      </c>
      <c r="O3258" s="298" t="s">
        <v>4925</v>
      </c>
      <c r="P3258" s="261">
        <f>ROUND(SUMIF('AV-Bewegungsdaten'!B:B,A3258,'AV-Bewegungsdaten'!D:D),3)</f>
        <v>0</v>
      </c>
      <c r="Q3258" s="259">
        <f>ROUND(SUMIF('AV-Bewegungsdaten'!B:B,$A3258,'AV-Bewegungsdaten'!E:E),5)</f>
        <v>0</v>
      </c>
      <c r="S3258" s="444"/>
      <c r="T3258" s="444"/>
      <c r="U3258" s="261">
        <f>ROUND(SUMIF('DV-Bewegungsdaten'!B:B,A3258,'DV-Bewegungsdaten'!D:D),3)</f>
        <v>0</v>
      </c>
      <c r="V3258" s="259">
        <f>ROUND(SUMIF('DV-Bewegungsdaten'!B:B,A3258,'DV-Bewegungsdaten'!E:E),5)</f>
        <v>0</v>
      </c>
      <c r="X3258" s="444"/>
      <c r="Y3258" s="444"/>
      <c r="AK3258" s="305"/>
    </row>
    <row r="3259" spans="1:37" ht="15" customHeight="1" x14ac:dyDescent="0.25">
      <c r="A3259" s="103" t="s">
        <v>3148</v>
      </c>
      <c r="B3259" s="101" t="s">
        <v>2068</v>
      </c>
      <c r="C3259" s="101" t="s">
        <v>3996</v>
      </c>
      <c r="D3259" s="101" t="s">
        <v>1387</v>
      </c>
      <c r="E3259" s="101" t="s">
        <v>2443</v>
      </c>
      <c r="F3259" s="102">
        <v>18</v>
      </c>
      <c r="G3259" s="102">
        <v>18.2</v>
      </c>
      <c r="H3259" s="102">
        <v>14.4</v>
      </c>
      <c r="I3259" s="102"/>
      <c r="J3259" s="445"/>
      <c r="K3259" s="258">
        <f>ROUND(SUMIF('VGT-Bewegungsdaten'!B:B,A3259,'VGT-Bewegungsdaten'!D:D),3)</f>
        <v>0</v>
      </c>
      <c r="L3259" s="259">
        <f>ROUND(SUMIF('VGT-Bewegungsdaten'!B:B,$A3259,'VGT-Bewegungsdaten'!E:E),5)</f>
        <v>0</v>
      </c>
      <c r="N3259" s="298" t="s">
        <v>4918</v>
      </c>
      <c r="O3259" s="298" t="s">
        <v>4925</v>
      </c>
      <c r="P3259" s="261">
        <f>ROUND(SUMIF('AV-Bewegungsdaten'!B:B,A3259,'AV-Bewegungsdaten'!D:D),3)</f>
        <v>0</v>
      </c>
      <c r="Q3259" s="259">
        <f>ROUND(SUMIF('AV-Bewegungsdaten'!B:B,$A3259,'AV-Bewegungsdaten'!E:E),5)</f>
        <v>0</v>
      </c>
      <c r="S3259" s="444"/>
      <c r="T3259" s="444"/>
      <c r="U3259" s="261">
        <f>ROUND(SUMIF('DV-Bewegungsdaten'!B:B,A3259,'DV-Bewegungsdaten'!D:D),3)</f>
        <v>0</v>
      </c>
      <c r="V3259" s="259">
        <f>ROUND(SUMIF('DV-Bewegungsdaten'!B:B,A3259,'DV-Bewegungsdaten'!E:E),5)</f>
        <v>0</v>
      </c>
      <c r="X3259" s="444"/>
      <c r="Y3259" s="444"/>
      <c r="AK3259" s="305"/>
    </row>
    <row r="3260" spans="1:37" ht="15" customHeight="1" x14ac:dyDescent="0.25">
      <c r="A3260" s="103" t="s">
        <v>3149</v>
      </c>
      <c r="B3260" s="101" t="s">
        <v>2068</v>
      </c>
      <c r="C3260" s="101" t="s">
        <v>3996</v>
      </c>
      <c r="D3260" s="101" t="s">
        <v>1389</v>
      </c>
      <c r="E3260" s="101" t="s">
        <v>2446</v>
      </c>
      <c r="F3260" s="102">
        <v>20.97</v>
      </c>
      <c r="G3260" s="102">
        <v>21.169999999999998</v>
      </c>
      <c r="H3260" s="102">
        <v>16.78</v>
      </c>
      <c r="I3260" s="102"/>
      <c r="J3260" s="445"/>
      <c r="K3260" s="258">
        <f>ROUND(SUMIF('VGT-Bewegungsdaten'!B:B,A3260,'VGT-Bewegungsdaten'!D:D),3)</f>
        <v>0</v>
      </c>
      <c r="L3260" s="259">
        <f>ROUND(SUMIF('VGT-Bewegungsdaten'!B:B,$A3260,'VGT-Bewegungsdaten'!E:E),5)</f>
        <v>0</v>
      </c>
      <c r="N3260" s="298" t="s">
        <v>4918</v>
      </c>
      <c r="O3260" s="298" t="s">
        <v>4925</v>
      </c>
      <c r="P3260" s="261">
        <f>ROUND(SUMIF('AV-Bewegungsdaten'!B:B,A3260,'AV-Bewegungsdaten'!D:D),3)</f>
        <v>0</v>
      </c>
      <c r="Q3260" s="259">
        <f>ROUND(SUMIF('AV-Bewegungsdaten'!B:B,$A3260,'AV-Bewegungsdaten'!E:E),5)</f>
        <v>0</v>
      </c>
      <c r="S3260" s="444"/>
      <c r="T3260" s="444"/>
      <c r="U3260" s="261">
        <f>ROUND(SUMIF('DV-Bewegungsdaten'!B:B,A3260,'DV-Bewegungsdaten'!D:D),3)</f>
        <v>0</v>
      </c>
      <c r="V3260" s="259">
        <f>ROUND(SUMIF('DV-Bewegungsdaten'!B:B,A3260,'DV-Bewegungsdaten'!E:E),5)</f>
        <v>0</v>
      </c>
      <c r="X3260" s="444"/>
      <c r="Y3260" s="444"/>
      <c r="AK3260" s="305"/>
    </row>
    <row r="3261" spans="1:37" ht="15" customHeight="1" x14ac:dyDescent="0.25">
      <c r="A3261" s="103" t="s">
        <v>3150</v>
      </c>
      <c r="B3261" s="101" t="s">
        <v>2068</v>
      </c>
      <c r="C3261" s="101" t="s">
        <v>3996</v>
      </c>
      <c r="D3261" s="101" t="s">
        <v>1391</v>
      </c>
      <c r="E3261" s="101" t="s">
        <v>2443</v>
      </c>
      <c r="F3261" s="102">
        <v>18.989999999999998</v>
      </c>
      <c r="G3261" s="102">
        <v>19.189999999999998</v>
      </c>
      <c r="H3261" s="102">
        <v>15.19</v>
      </c>
      <c r="I3261" s="102"/>
      <c r="J3261" s="445"/>
      <c r="K3261" s="258">
        <f>ROUND(SUMIF('VGT-Bewegungsdaten'!B:B,A3261,'VGT-Bewegungsdaten'!D:D),3)</f>
        <v>0</v>
      </c>
      <c r="L3261" s="259">
        <f>ROUND(SUMIF('VGT-Bewegungsdaten'!B:B,$A3261,'VGT-Bewegungsdaten'!E:E),5)</f>
        <v>0</v>
      </c>
      <c r="N3261" s="298" t="s">
        <v>4918</v>
      </c>
      <c r="O3261" s="298" t="s">
        <v>4925</v>
      </c>
      <c r="P3261" s="261">
        <f>ROUND(SUMIF('AV-Bewegungsdaten'!B:B,A3261,'AV-Bewegungsdaten'!D:D),3)</f>
        <v>0</v>
      </c>
      <c r="Q3261" s="259">
        <f>ROUND(SUMIF('AV-Bewegungsdaten'!B:B,$A3261,'AV-Bewegungsdaten'!E:E),5)</f>
        <v>0</v>
      </c>
      <c r="S3261" s="444"/>
      <c r="T3261" s="444"/>
      <c r="U3261" s="261">
        <f>ROUND(SUMIF('DV-Bewegungsdaten'!B:B,A3261,'DV-Bewegungsdaten'!D:D),3)</f>
        <v>0</v>
      </c>
      <c r="V3261" s="259">
        <f>ROUND(SUMIF('DV-Bewegungsdaten'!B:B,A3261,'DV-Bewegungsdaten'!E:E),5)</f>
        <v>0</v>
      </c>
      <c r="X3261" s="444"/>
      <c r="Y3261" s="444"/>
      <c r="AK3261" s="305"/>
    </row>
    <row r="3262" spans="1:37" ht="15" customHeight="1" x14ac:dyDescent="0.25">
      <c r="A3262" s="103" t="s">
        <v>3151</v>
      </c>
      <c r="B3262" s="101" t="s">
        <v>2068</v>
      </c>
      <c r="C3262" s="101" t="s">
        <v>3996</v>
      </c>
      <c r="D3262" s="101" t="s">
        <v>1393</v>
      </c>
      <c r="E3262" s="101" t="s">
        <v>2446</v>
      </c>
      <c r="F3262" s="102">
        <v>21.96</v>
      </c>
      <c r="G3262" s="102">
        <v>22.16</v>
      </c>
      <c r="H3262" s="102">
        <v>17.57</v>
      </c>
      <c r="I3262" s="102"/>
      <c r="J3262" s="445"/>
      <c r="K3262" s="258">
        <f>ROUND(SUMIF('VGT-Bewegungsdaten'!B:B,A3262,'VGT-Bewegungsdaten'!D:D),3)</f>
        <v>0</v>
      </c>
      <c r="L3262" s="259">
        <f>ROUND(SUMIF('VGT-Bewegungsdaten'!B:B,$A3262,'VGT-Bewegungsdaten'!E:E),5)</f>
        <v>0</v>
      </c>
      <c r="N3262" s="298" t="s">
        <v>4918</v>
      </c>
      <c r="O3262" s="298" t="s">
        <v>4925</v>
      </c>
      <c r="P3262" s="261">
        <f>ROUND(SUMIF('AV-Bewegungsdaten'!B:B,A3262,'AV-Bewegungsdaten'!D:D),3)</f>
        <v>0</v>
      </c>
      <c r="Q3262" s="259">
        <f>ROUND(SUMIF('AV-Bewegungsdaten'!B:B,$A3262,'AV-Bewegungsdaten'!E:E),5)</f>
        <v>0</v>
      </c>
      <c r="S3262" s="444"/>
      <c r="T3262" s="444"/>
      <c r="U3262" s="261">
        <f>ROUND(SUMIF('DV-Bewegungsdaten'!B:B,A3262,'DV-Bewegungsdaten'!D:D),3)</f>
        <v>0</v>
      </c>
      <c r="V3262" s="259">
        <f>ROUND(SUMIF('DV-Bewegungsdaten'!B:B,A3262,'DV-Bewegungsdaten'!E:E),5)</f>
        <v>0</v>
      </c>
      <c r="X3262" s="444"/>
      <c r="Y3262" s="444"/>
      <c r="AK3262" s="305"/>
    </row>
    <row r="3263" spans="1:37" ht="15" customHeight="1" x14ac:dyDescent="0.25">
      <c r="A3263" s="103" t="s">
        <v>3152</v>
      </c>
      <c r="B3263" s="101" t="s">
        <v>2068</v>
      </c>
      <c r="C3263" s="101" t="s">
        <v>3996</v>
      </c>
      <c r="D3263" s="101" t="s">
        <v>1395</v>
      </c>
      <c r="E3263" s="101" t="s">
        <v>2443</v>
      </c>
      <c r="F3263" s="102">
        <v>19.98</v>
      </c>
      <c r="G3263" s="102">
        <v>20.18</v>
      </c>
      <c r="H3263" s="102">
        <v>15.98</v>
      </c>
      <c r="I3263" s="102"/>
      <c r="J3263" s="445"/>
      <c r="K3263" s="258">
        <f>ROUND(SUMIF('VGT-Bewegungsdaten'!B:B,A3263,'VGT-Bewegungsdaten'!D:D),3)</f>
        <v>0</v>
      </c>
      <c r="L3263" s="259">
        <f>ROUND(SUMIF('VGT-Bewegungsdaten'!B:B,$A3263,'VGT-Bewegungsdaten'!E:E),5)</f>
        <v>0</v>
      </c>
      <c r="N3263" s="298" t="s">
        <v>4918</v>
      </c>
      <c r="O3263" s="298" t="s">
        <v>4925</v>
      </c>
      <c r="P3263" s="261">
        <f>ROUND(SUMIF('AV-Bewegungsdaten'!B:B,A3263,'AV-Bewegungsdaten'!D:D),3)</f>
        <v>0</v>
      </c>
      <c r="Q3263" s="259">
        <f>ROUND(SUMIF('AV-Bewegungsdaten'!B:B,$A3263,'AV-Bewegungsdaten'!E:E),5)</f>
        <v>0</v>
      </c>
      <c r="S3263" s="444"/>
      <c r="T3263" s="444"/>
      <c r="U3263" s="261">
        <f>ROUND(SUMIF('DV-Bewegungsdaten'!B:B,A3263,'DV-Bewegungsdaten'!D:D),3)</f>
        <v>0</v>
      </c>
      <c r="V3263" s="259">
        <f>ROUND(SUMIF('DV-Bewegungsdaten'!B:B,A3263,'DV-Bewegungsdaten'!E:E),5)</f>
        <v>0</v>
      </c>
      <c r="X3263" s="444"/>
      <c r="Y3263" s="444"/>
      <c r="AK3263" s="305"/>
    </row>
    <row r="3264" spans="1:37" ht="15" customHeight="1" x14ac:dyDescent="0.25">
      <c r="A3264" s="103" t="s">
        <v>3153</v>
      </c>
      <c r="B3264" s="101" t="s">
        <v>2068</v>
      </c>
      <c r="C3264" s="101" t="s">
        <v>3996</v>
      </c>
      <c r="D3264" s="101" t="s">
        <v>1397</v>
      </c>
      <c r="E3264" s="101" t="s">
        <v>2446</v>
      </c>
      <c r="F3264" s="102">
        <v>22.95</v>
      </c>
      <c r="G3264" s="102">
        <v>23.15</v>
      </c>
      <c r="H3264" s="102">
        <v>18.36</v>
      </c>
      <c r="I3264" s="102"/>
      <c r="J3264" s="445"/>
      <c r="K3264" s="258">
        <f>ROUND(SUMIF('VGT-Bewegungsdaten'!B:B,A3264,'VGT-Bewegungsdaten'!D:D),3)</f>
        <v>0</v>
      </c>
      <c r="L3264" s="259">
        <f>ROUND(SUMIF('VGT-Bewegungsdaten'!B:B,$A3264,'VGT-Bewegungsdaten'!E:E),5)</f>
        <v>0</v>
      </c>
      <c r="N3264" s="298" t="s">
        <v>4918</v>
      </c>
      <c r="O3264" s="298" t="s">
        <v>4925</v>
      </c>
      <c r="P3264" s="261">
        <f>ROUND(SUMIF('AV-Bewegungsdaten'!B:B,A3264,'AV-Bewegungsdaten'!D:D),3)</f>
        <v>0</v>
      </c>
      <c r="Q3264" s="259">
        <f>ROUND(SUMIF('AV-Bewegungsdaten'!B:B,$A3264,'AV-Bewegungsdaten'!E:E),5)</f>
        <v>0</v>
      </c>
      <c r="S3264" s="444"/>
      <c r="T3264" s="444"/>
      <c r="U3264" s="261">
        <f>ROUND(SUMIF('DV-Bewegungsdaten'!B:B,A3264,'DV-Bewegungsdaten'!D:D),3)</f>
        <v>0</v>
      </c>
      <c r="V3264" s="259">
        <f>ROUND(SUMIF('DV-Bewegungsdaten'!B:B,A3264,'DV-Bewegungsdaten'!E:E),5)</f>
        <v>0</v>
      </c>
      <c r="X3264" s="444"/>
      <c r="Y3264" s="444"/>
      <c r="AK3264" s="305"/>
    </row>
    <row r="3265" spans="1:37" ht="15" customHeight="1" x14ac:dyDescent="0.25">
      <c r="A3265" s="103" t="s">
        <v>3154</v>
      </c>
      <c r="B3265" s="101" t="s">
        <v>2068</v>
      </c>
      <c r="C3265" s="101" t="s">
        <v>3996</v>
      </c>
      <c r="D3265" s="101" t="s">
        <v>1399</v>
      </c>
      <c r="E3265" s="101" t="s">
        <v>2443</v>
      </c>
      <c r="F3265" s="102">
        <v>20.97</v>
      </c>
      <c r="G3265" s="102">
        <v>21.169999999999998</v>
      </c>
      <c r="H3265" s="102">
        <v>16.78</v>
      </c>
      <c r="I3265" s="102"/>
      <c r="J3265" s="445"/>
      <c r="K3265" s="258">
        <f>ROUND(SUMIF('VGT-Bewegungsdaten'!B:B,A3265,'VGT-Bewegungsdaten'!D:D),3)</f>
        <v>0</v>
      </c>
      <c r="L3265" s="259">
        <f>ROUND(SUMIF('VGT-Bewegungsdaten'!B:B,$A3265,'VGT-Bewegungsdaten'!E:E),5)</f>
        <v>0</v>
      </c>
      <c r="N3265" s="298" t="s">
        <v>4918</v>
      </c>
      <c r="O3265" s="298" t="s">
        <v>4925</v>
      </c>
      <c r="P3265" s="261">
        <f>ROUND(SUMIF('AV-Bewegungsdaten'!B:B,A3265,'AV-Bewegungsdaten'!D:D),3)</f>
        <v>0</v>
      </c>
      <c r="Q3265" s="259">
        <f>ROUND(SUMIF('AV-Bewegungsdaten'!B:B,$A3265,'AV-Bewegungsdaten'!E:E),5)</f>
        <v>0</v>
      </c>
      <c r="S3265" s="444"/>
      <c r="T3265" s="444"/>
      <c r="U3265" s="261">
        <f>ROUND(SUMIF('DV-Bewegungsdaten'!B:B,A3265,'DV-Bewegungsdaten'!D:D),3)</f>
        <v>0</v>
      </c>
      <c r="V3265" s="259">
        <f>ROUND(SUMIF('DV-Bewegungsdaten'!B:B,A3265,'DV-Bewegungsdaten'!E:E),5)</f>
        <v>0</v>
      </c>
      <c r="X3265" s="444"/>
      <c r="Y3265" s="444"/>
      <c r="AK3265" s="305"/>
    </row>
    <row r="3266" spans="1:37" ht="15" customHeight="1" x14ac:dyDescent="0.25">
      <c r="A3266" s="103" t="s">
        <v>3155</v>
      </c>
      <c r="B3266" s="101" t="s">
        <v>2068</v>
      </c>
      <c r="C3266" s="101" t="s">
        <v>3996</v>
      </c>
      <c r="D3266" s="101" t="s">
        <v>1401</v>
      </c>
      <c r="E3266" s="101" t="s">
        <v>2446</v>
      </c>
      <c r="F3266" s="102">
        <v>23.94</v>
      </c>
      <c r="G3266" s="102">
        <v>24.14</v>
      </c>
      <c r="H3266" s="102">
        <v>19.149999999999999</v>
      </c>
      <c r="I3266" s="102"/>
      <c r="J3266" s="445"/>
      <c r="K3266" s="258">
        <f>ROUND(SUMIF('VGT-Bewegungsdaten'!B:B,A3266,'VGT-Bewegungsdaten'!D:D),3)</f>
        <v>0</v>
      </c>
      <c r="L3266" s="259">
        <f>ROUND(SUMIF('VGT-Bewegungsdaten'!B:B,$A3266,'VGT-Bewegungsdaten'!E:E),5)</f>
        <v>0</v>
      </c>
      <c r="N3266" s="298" t="s">
        <v>4918</v>
      </c>
      <c r="O3266" s="298" t="s">
        <v>4925</v>
      </c>
      <c r="P3266" s="261">
        <f>ROUND(SUMIF('AV-Bewegungsdaten'!B:B,A3266,'AV-Bewegungsdaten'!D:D),3)</f>
        <v>0</v>
      </c>
      <c r="Q3266" s="259">
        <f>ROUND(SUMIF('AV-Bewegungsdaten'!B:B,$A3266,'AV-Bewegungsdaten'!E:E),5)</f>
        <v>0</v>
      </c>
      <c r="S3266" s="444"/>
      <c r="T3266" s="444"/>
      <c r="U3266" s="261">
        <f>ROUND(SUMIF('DV-Bewegungsdaten'!B:B,A3266,'DV-Bewegungsdaten'!D:D),3)</f>
        <v>0</v>
      </c>
      <c r="V3266" s="259">
        <f>ROUND(SUMIF('DV-Bewegungsdaten'!B:B,A3266,'DV-Bewegungsdaten'!E:E),5)</f>
        <v>0</v>
      </c>
      <c r="X3266" s="444"/>
      <c r="Y3266" s="444"/>
      <c r="AK3266" s="305"/>
    </row>
    <row r="3267" spans="1:37" ht="15" customHeight="1" x14ac:dyDescent="0.25">
      <c r="A3267" s="103" t="s">
        <v>3156</v>
      </c>
      <c r="B3267" s="101" t="s">
        <v>2068</v>
      </c>
      <c r="C3267" s="101" t="s">
        <v>3996</v>
      </c>
      <c r="D3267" s="101" t="s">
        <v>1403</v>
      </c>
      <c r="E3267" s="101" t="s">
        <v>2443</v>
      </c>
      <c r="F3267" s="102">
        <v>18.989999999999998</v>
      </c>
      <c r="G3267" s="102">
        <v>19.189999999999998</v>
      </c>
      <c r="H3267" s="102">
        <v>15.19</v>
      </c>
      <c r="I3267" s="102"/>
      <c r="J3267" s="445"/>
      <c r="K3267" s="258">
        <f>ROUND(SUMIF('VGT-Bewegungsdaten'!B:B,A3267,'VGT-Bewegungsdaten'!D:D),3)</f>
        <v>0</v>
      </c>
      <c r="L3267" s="259">
        <f>ROUND(SUMIF('VGT-Bewegungsdaten'!B:B,$A3267,'VGT-Bewegungsdaten'!E:E),5)</f>
        <v>0</v>
      </c>
      <c r="N3267" s="298" t="s">
        <v>4918</v>
      </c>
      <c r="O3267" s="298" t="s">
        <v>4925</v>
      </c>
      <c r="P3267" s="261">
        <f>ROUND(SUMIF('AV-Bewegungsdaten'!B:B,A3267,'AV-Bewegungsdaten'!D:D),3)</f>
        <v>0</v>
      </c>
      <c r="Q3267" s="259">
        <f>ROUND(SUMIF('AV-Bewegungsdaten'!B:B,$A3267,'AV-Bewegungsdaten'!E:E),5)</f>
        <v>0</v>
      </c>
      <c r="S3267" s="444"/>
      <c r="T3267" s="444"/>
      <c r="U3267" s="261">
        <f>ROUND(SUMIF('DV-Bewegungsdaten'!B:B,A3267,'DV-Bewegungsdaten'!D:D),3)</f>
        <v>0</v>
      </c>
      <c r="V3267" s="259">
        <f>ROUND(SUMIF('DV-Bewegungsdaten'!B:B,A3267,'DV-Bewegungsdaten'!E:E),5)</f>
        <v>0</v>
      </c>
      <c r="X3267" s="444"/>
      <c r="Y3267" s="444"/>
      <c r="AK3267" s="305"/>
    </row>
    <row r="3268" spans="1:37" ht="15" customHeight="1" x14ac:dyDescent="0.25">
      <c r="A3268" s="103" t="s">
        <v>3157</v>
      </c>
      <c r="B3268" s="101" t="s">
        <v>2068</v>
      </c>
      <c r="C3268" s="101" t="s">
        <v>3996</v>
      </c>
      <c r="D3268" s="101" t="s">
        <v>1405</v>
      </c>
      <c r="E3268" s="101" t="s">
        <v>2446</v>
      </c>
      <c r="F3268" s="102">
        <v>21.96</v>
      </c>
      <c r="G3268" s="102">
        <v>22.16</v>
      </c>
      <c r="H3268" s="102">
        <v>17.57</v>
      </c>
      <c r="I3268" s="102"/>
      <c r="J3268" s="445"/>
      <c r="K3268" s="258">
        <f>ROUND(SUMIF('VGT-Bewegungsdaten'!B:B,A3268,'VGT-Bewegungsdaten'!D:D),3)</f>
        <v>0</v>
      </c>
      <c r="L3268" s="259">
        <f>ROUND(SUMIF('VGT-Bewegungsdaten'!B:B,$A3268,'VGT-Bewegungsdaten'!E:E),5)</f>
        <v>0</v>
      </c>
      <c r="N3268" s="298" t="s">
        <v>4918</v>
      </c>
      <c r="O3268" s="298" t="s">
        <v>4925</v>
      </c>
      <c r="P3268" s="261">
        <f>ROUND(SUMIF('AV-Bewegungsdaten'!B:B,A3268,'AV-Bewegungsdaten'!D:D),3)</f>
        <v>0</v>
      </c>
      <c r="Q3268" s="259">
        <f>ROUND(SUMIF('AV-Bewegungsdaten'!B:B,$A3268,'AV-Bewegungsdaten'!E:E),5)</f>
        <v>0</v>
      </c>
      <c r="S3268" s="444"/>
      <c r="T3268" s="444"/>
      <c r="U3268" s="261">
        <f>ROUND(SUMIF('DV-Bewegungsdaten'!B:B,A3268,'DV-Bewegungsdaten'!D:D),3)</f>
        <v>0</v>
      </c>
      <c r="V3268" s="259">
        <f>ROUND(SUMIF('DV-Bewegungsdaten'!B:B,A3268,'DV-Bewegungsdaten'!E:E),5)</f>
        <v>0</v>
      </c>
      <c r="X3268" s="444"/>
      <c r="Y3268" s="444"/>
      <c r="AK3268" s="305"/>
    </row>
    <row r="3269" spans="1:37" ht="15" customHeight="1" x14ac:dyDescent="0.25">
      <c r="A3269" s="103" t="s">
        <v>3158</v>
      </c>
      <c r="B3269" s="101" t="s">
        <v>2068</v>
      </c>
      <c r="C3269" s="101" t="s">
        <v>3996</v>
      </c>
      <c r="D3269" s="101" t="s">
        <v>1407</v>
      </c>
      <c r="E3269" s="101" t="s">
        <v>2443</v>
      </c>
      <c r="F3269" s="102">
        <v>19.98</v>
      </c>
      <c r="G3269" s="102">
        <v>20.18</v>
      </c>
      <c r="H3269" s="102">
        <v>15.98</v>
      </c>
      <c r="I3269" s="102"/>
      <c r="J3269" s="445"/>
      <c r="K3269" s="258">
        <f>ROUND(SUMIF('VGT-Bewegungsdaten'!B:B,A3269,'VGT-Bewegungsdaten'!D:D),3)</f>
        <v>0</v>
      </c>
      <c r="L3269" s="259">
        <f>ROUND(SUMIF('VGT-Bewegungsdaten'!B:B,$A3269,'VGT-Bewegungsdaten'!E:E),5)</f>
        <v>0</v>
      </c>
      <c r="N3269" s="298" t="s">
        <v>4918</v>
      </c>
      <c r="O3269" s="298" t="s">
        <v>4925</v>
      </c>
      <c r="P3269" s="261">
        <f>ROUND(SUMIF('AV-Bewegungsdaten'!B:B,A3269,'AV-Bewegungsdaten'!D:D),3)</f>
        <v>0</v>
      </c>
      <c r="Q3269" s="259">
        <f>ROUND(SUMIF('AV-Bewegungsdaten'!B:B,$A3269,'AV-Bewegungsdaten'!E:E),5)</f>
        <v>0</v>
      </c>
      <c r="S3269" s="444"/>
      <c r="T3269" s="444"/>
      <c r="U3269" s="261">
        <f>ROUND(SUMIF('DV-Bewegungsdaten'!B:B,A3269,'DV-Bewegungsdaten'!D:D),3)</f>
        <v>0</v>
      </c>
      <c r="V3269" s="259">
        <f>ROUND(SUMIF('DV-Bewegungsdaten'!B:B,A3269,'DV-Bewegungsdaten'!E:E),5)</f>
        <v>0</v>
      </c>
      <c r="X3269" s="444"/>
      <c r="Y3269" s="444"/>
      <c r="AK3269" s="305"/>
    </row>
    <row r="3270" spans="1:37" ht="15" customHeight="1" x14ac:dyDescent="0.25">
      <c r="A3270" s="103" t="s">
        <v>3159</v>
      </c>
      <c r="B3270" s="101" t="s">
        <v>2068</v>
      </c>
      <c r="C3270" s="101" t="s">
        <v>3996</v>
      </c>
      <c r="D3270" s="101" t="s">
        <v>1409</v>
      </c>
      <c r="E3270" s="101" t="s">
        <v>2446</v>
      </c>
      <c r="F3270" s="102">
        <v>22.95</v>
      </c>
      <c r="G3270" s="102">
        <v>23.15</v>
      </c>
      <c r="H3270" s="102">
        <v>18.36</v>
      </c>
      <c r="I3270" s="102"/>
      <c r="J3270" s="445"/>
      <c r="K3270" s="258">
        <f>ROUND(SUMIF('VGT-Bewegungsdaten'!B:B,A3270,'VGT-Bewegungsdaten'!D:D),3)</f>
        <v>0</v>
      </c>
      <c r="L3270" s="259">
        <f>ROUND(SUMIF('VGT-Bewegungsdaten'!B:B,$A3270,'VGT-Bewegungsdaten'!E:E),5)</f>
        <v>0</v>
      </c>
      <c r="N3270" s="298" t="s">
        <v>4918</v>
      </c>
      <c r="O3270" s="298" t="s">
        <v>4925</v>
      </c>
      <c r="P3270" s="261">
        <f>ROUND(SUMIF('AV-Bewegungsdaten'!B:B,A3270,'AV-Bewegungsdaten'!D:D),3)</f>
        <v>0</v>
      </c>
      <c r="Q3270" s="259">
        <f>ROUND(SUMIF('AV-Bewegungsdaten'!B:B,$A3270,'AV-Bewegungsdaten'!E:E),5)</f>
        <v>0</v>
      </c>
      <c r="S3270" s="444"/>
      <c r="T3270" s="444"/>
      <c r="U3270" s="261">
        <f>ROUND(SUMIF('DV-Bewegungsdaten'!B:B,A3270,'DV-Bewegungsdaten'!D:D),3)</f>
        <v>0</v>
      </c>
      <c r="V3270" s="259">
        <f>ROUND(SUMIF('DV-Bewegungsdaten'!B:B,A3270,'DV-Bewegungsdaten'!E:E),5)</f>
        <v>0</v>
      </c>
      <c r="X3270" s="444"/>
      <c r="Y3270" s="444"/>
      <c r="AK3270" s="305"/>
    </row>
    <row r="3271" spans="1:37" ht="15" customHeight="1" x14ac:dyDescent="0.25">
      <c r="A3271" s="103" t="s">
        <v>3160</v>
      </c>
      <c r="B3271" s="101" t="s">
        <v>2068</v>
      </c>
      <c r="C3271" s="101" t="s">
        <v>3996</v>
      </c>
      <c r="D3271" s="101" t="s">
        <v>1411</v>
      </c>
      <c r="E3271" s="101" t="s">
        <v>2443</v>
      </c>
      <c r="F3271" s="102">
        <v>20.97</v>
      </c>
      <c r="G3271" s="102">
        <v>21.169999999999998</v>
      </c>
      <c r="H3271" s="102">
        <v>16.78</v>
      </c>
      <c r="I3271" s="102"/>
      <c r="J3271" s="445"/>
      <c r="K3271" s="258">
        <f>ROUND(SUMIF('VGT-Bewegungsdaten'!B:B,A3271,'VGT-Bewegungsdaten'!D:D),3)</f>
        <v>0</v>
      </c>
      <c r="L3271" s="259">
        <f>ROUND(SUMIF('VGT-Bewegungsdaten'!B:B,$A3271,'VGT-Bewegungsdaten'!E:E),5)</f>
        <v>0</v>
      </c>
      <c r="N3271" s="298" t="s">
        <v>4918</v>
      </c>
      <c r="O3271" s="298" t="s">
        <v>4925</v>
      </c>
      <c r="P3271" s="261">
        <f>ROUND(SUMIF('AV-Bewegungsdaten'!B:B,A3271,'AV-Bewegungsdaten'!D:D),3)</f>
        <v>0</v>
      </c>
      <c r="Q3271" s="259">
        <f>ROUND(SUMIF('AV-Bewegungsdaten'!B:B,$A3271,'AV-Bewegungsdaten'!E:E),5)</f>
        <v>0</v>
      </c>
      <c r="S3271" s="444"/>
      <c r="T3271" s="444"/>
      <c r="U3271" s="261">
        <f>ROUND(SUMIF('DV-Bewegungsdaten'!B:B,A3271,'DV-Bewegungsdaten'!D:D),3)</f>
        <v>0</v>
      </c>
      <c r="V3271" s="259">
        <f>ROUND(SUMIF('DV-Bewegungsdaten'!B:B,A3271,'DV-Bewegungsdaten'!E:E),5)</f>
        <v>0</v>
      </c>
      <c r="X3271" s="444"/>
      <c r="Y3271" s="444"/>
      <c r="AK3271" s="305"/>
    </row>
    <row r="3272" spans="1:37" ht="15" customHeight="1" x14ac:dyDescent="0.25">
      <c r="A3272" s="103" t="s">
        <v>3161</v>
      </c>
      <c r="B3272" s="101" t="s">
        <v>2068</v>
      </c>
      <c r="C3272" s="101" t="s">
        <v>3996</v>
      </c>
      <c r="D3272" s="101" t="s">
        <v>1413</v>
      </c>
      <c r="E3272" s="101" t="s">
        <v>2446</v>
      </c>
      <c r="F3272" s="102">
        <v>23.94</v>
      </c>
      <c r="G3272" s="102">
        <v>24.14</v>
      </c>
      <c r="H3272" s="102">
        <v>19.149999999999999</v>
      </c>
      <c r="I3272" s="102"/>
      <c r="J3272" s="445"/>
      <c r="K3272" s="258">
        <f>ROUND(SUMIF('VGT-Bewegungsdaten'!B:B,A3272,'VGT-Bewegungsdaten'!D:D),3)</f>
        <v>0</v>
      </c>
      <c r="L3272" s="259">
        <f>ROUND(SUMIF('VGT-Bewegungsdaten'!B:B,$A3272,'VGT-Bewegungsdaten'!E:E),5)</f>
        <v>0</v>
      </c>
      <c r="N3272" s="298" t="s">
        <v>4918</v>
      </c>
      <c r="O3272" s="298" t="s">
        <v>4925</v>
      </c>
      <c r="P3272" s="261">
        <f>ROUND(SUMIF('AV-Bewegungsdaten'!B:B,A3272,'AV-Bewegungsdaten'!D:D),3)</f>
        <v>0</v>
      </c>
      <c r="Q3272" s="259">
        <f>ROUND(SUMIF('AV-Bewegungsdaten'!B:B,$A3272,'AV-Bewegungsdaten'!E:E),5)</f>
        <v>0</v>
      </c>
      <c r="S3272" s="444"/>
      <c r="T3272" s="444"/>
      <c r="U3272" s="261">
        <f>ROUND(SUMIF('DV-Bewegungsdaten'!B:B,A3272,'DV-Bewegungsdaten'!D:D),3)</f>
        <v>0</v>
      </c>
      <c r="V3272" s="259">
        <f>ROUND(SUMIF('DV-Bewegungsdaten'!B:B,A3272,'DV-Bewegungsdaten'!E:E),5)</f>
        <v>0</v>
      </c>
      <c r="X3272" s="444"/>
      <c r="Y3272" s="444"/>
      <c r="AK3272" s="305"/>
    </row>
    <row r="3273" spans="1:37" ht="15" customHeight="1" x14ac:dyDescent="0.25">
      <c r="A3273" s="103" t="s">
        <v>3162</v>
      </c>
      <c r="B3273" s="101" t="s">
        <v>2068</v>
      </c>
      <c r="C3273" s="101" t="s">
        <v>3996</v>
      </c>
      <c r="D3273" s="101" t="s">
        <v>1415</v>
      </c>
      <c r="E3273" s="101" t="s">
        <v>2443</v>
      </c>
      <c r="F3273" s="102">
        <v>21.96</v>
      </c>
      <c r="G3273" s="102">
        <v>22.16</v>
      </c>
      <c r="H3273" s="102">
        <v>17.57</v>
      </c>
      <c r="I3273" s="102"/>
      <c r="J3273" s="445"/>
      <c r="K3273" s="258">
        <f>ROUND(SUMIF('VGT-Bewegungsdaten'!B:B,A3273,'VGT-Bewegungsdaten'!D:D),3)</f>
        <v>0</v>
      </c>
      <c r="L3273" s="259">
        <f>ROUND(SUMIF('VGT-Bewegungsdaten'!B:B,$A3273,'VGT-Bewegungsdaten'!E:E),5)</f>
        <v>0</v>
      </c>
      <c r="N3273" s="298" t="s">
        <v>4918</v>
      </c>
      <c r="O3273" s="298" t="s">
        <v>4925</v>
      </c>
      <c r="P3273" s="261">
        <f>ROUND(SUMIF('AV-Bewegungsdaten'!B:B,A3273,'AV-Bewegungsdaten'!D:D),3)</f>
        <v>0</v>
      </c>
      <c r="Q3273" s="259">
        <f>ROUND(SUMIF('AV-Bewegungsdaten'!B:B,$A3273,'AV-Bewegungsdaten'!E:E),5)</f>
        <v>0</v>
      </c>
      <c r="S3273" s="444"/>
      <c r="T3273" s="444"/>
      <c r="U3273" s="261">
        <f>ROUND(SUMIF('DV-Bewegungsdaten'!B:B,A3273,'DV-Bewegungsdaten'!D:D),3)</f>
        <v>0</v>
      </c>
      <c r="V3273" s="259">
        <f>ROUND(SUMIF('DV-Bewegungsdaten'!B:B,A3273,'DV-Bewegungsdaten'!E:E),5)</f>
        <v>0</v>
      </c>
      <c r="X3273" s="444"/>
      <c r="Y3273" s="444"/>
      <c r="AK3273" s="305"/>
    </row>
    <row r="3274" spans="1:37" ht="15" customHeight="1" x14ac:dyDescent="0.25">
      <c r="A3274" s="103" t="s">
        <v>3163</v>
      </c>
      <c r="B3274" s="101" t="s">
        <v>2068</v>
      </c>
      <c r="C3274" s="101" t="s">
        <v>3996</v>
      </c>
      <c r="D3274" s="101" t="s">
        <v>1417</v>
      </c>
      <c r="E3274" s="101" t="s">
        <v>2446</v>
      </c>
      <c r="F3274" s="102">
        <v>24.93</v>
      </c>
      <c r="G3274" s="102">
        <v>25.13</v>
      </c>
      <c r="H3274" s="102">
        <v>19.940000000000001</v>
      </c>
      <c r="I3274" s="102"/>
      <c r="J3274" s="445"/>
      <c r="K3274" s="258">
        <f>ROUND(SUMIF('VGT-Bewegungsdaten'!B:B,A3274,'VGT-Bewegungsdaten'!D:D),3)</f>
        <v>0</v>
      </c>
      <c r="L3274" s="259">
        <f>ROUND(SUMIF('VGT-Bewegungsdaten'!B:B,$A3274,'VGT-Bewegungsdaten'!E:E),5)</f>
        <v>0</v>
      </c>
      <c r="N3274" s="298" t="s">
        <v>4918</v>
      </c>
      <c r="O3274" s="298" t="s">
        <v>4925</v>
      </c>
      <c r="P3274" s="261">
        <f>ROUND(SUMIF('AV-Bewegungsdaten'!B:B,A3274,'AV-Bewegungsdaten'!D:D),3)</f>
        <v>0</v>
      </c>
      <c r="Q3274" s="259">
        <f>ROUND(SUMIF('AV-Bewegungsdaten'!B:B,$A3274,'AV-Bewegungsdaten'!E:E),5)</f>
        <v>0</v>
      </c>
      <c r="S3274" s="444"/>
      <c r="T3274" s="444"/>
      <c r="U3274" s="261">
        <f>ROUND(SUMIF('DV-Bewegungsdaten'!B:B,A3274,'DV-Bewegungsdaten'!D:D),3)</f>
        <v>0</v>
      </c>
      <c r="V3274" s="259">
        <f>ROUND(SUMIF('DV-Bewegungsdaten'!B:B,A3274,'DV-Bewegungsdaten'!E:E),5)</f>
        <v>0</v>
      </c>
      <c r="X3274" s="444"/>
      <c r="Y3274" s="444"/>
      <c r="AK3274" s="305"/>
    </row>
    <row r="3275" spans="1:37" ht="15" customHeight="1" x14ac:dyDescent="0.25">
      <c r="A3275" s="103" t="s">
        <v>3164</v>
      </c>
      <c r="B3275" s="101" t="s">
        <v>2068</v>
      </c>
      <c r="C3275" s="101" t="s">
        <v>3996</v>
      </c>
      <c r="D3275" s="101" t="s">
        <v>1419</v>
      </c>
      <c r="E3275" s="101" t="s">
        <v>2443</v>
      </c>
      <c r="F3275" s="102">
        <v>8.17</v>
      </c>
      <c r="G3275" s="102">
        <v>8.3699999999999992</v>
      </c>
      <c r="H3275" s="102">
        <v>6.54</v>
      </c>
      <c r="I3275" s="102"/>
      <c r="J3275" s="445"/>
      <c r="K3275" s="258">
        <f>ROUND(SUMIF('VGT-Bewegungsdaten'!B:B,A3275,'VGT-Bewegungsdaten'!D:D),3)</f>
        <v>0</v>
      </c>
      <c r="L3275" s="259">
        <f>ROUND(SUMIF('VGT-Bewegungsdaten'!B:B,$A3275,'VGT-Bewegungsdaten'!E:E),5)</f>
        <v>0</v>
      </c>
      <c r="N3275" s="298" t="s">
        <v>4918</v>
      </c>
      <c r="O3275" s="298" t="s">
        <v>4925</v>
      </c>
      <c r="P3275" s="261">
        <f>ROUND(SUMIF('AV-Bewegungsdaten'!B:B,A3275,'AV-Bewegungsdaten'!D:D),3)</f>
        <v>0</v>
      </c>
      <c r="Q3275" s="259">
        <f>ROUND(SUMIF('AV-Bewegungsdaten'!B:B,$A3275,'AV-Bewegungsdaten'!E:E),5)</f>
        <v>0</v>
      </c>
      <c r="S3275" s="444"/>
      <c r="T3275" s="444"/>
      <c r="U3275" s="261">
        <f>ROUND(SUMIF('DV-Bewegungsdaten'!B:B,A3275,'DV-Bewegungsdaten'!D:D),3)</f>
        <v>0</v>
      </c>
      <c r="V3275" s="259">
        <f>ROUND(SUMIF('DV-Bewegungsdaten'!B:B,A3275,'DV-Bewegungsdaten'!E:E),5)</f>
        <v>0</v>
      </c>
      <c r="X3275" s="444"/>
      <c r="Y3275" s="444"/>
      <c r="AK3275" s="305"/>
    </row>
    <row r="3276" spans="1:37" ht="15" customHeight="1" x14ac:dyDescent="0.25">
      <c r="A3276" s="103" t="s">
        <v>3165</v>
      </c>
      <c r="B3276" s="101" t="s">
        <v>2068</v>
      </c>
      <c r="C3276" s="101" t="s">
        <v>3996</v>
      </c>
      <c r="D3276" s="101" t="s">
        <v>1421</v>
      </c>
      <c r="E3276" s="101" t="s">
        <v>2446</v>
      </c>
      <c r="F3276" s="102">
        <v>11.14</v>
      </c>
      <c r="G3276" s="102">
        <v>11.34</v>
      </c>
      <c r="H3276" s="102">
        <v>8.91</v>
      </c>
      <c r="I3276" s="102"/>
      <c r="J3276" s="445"/>
      <c r="K3276" s="258">
        <f>ROUND(SUMIF('VGT-Bewegungsdaten'!B:B,A3276,'VGT-Bewegungsdaten'!D:D),3)</f>
        <v>0</v>
      </c>
      <c r="L3276" s="259">
        <f>ROUND(SUMIF('VGT-Bewegungsdaten'!B:B,$A3276,'VGT-Bewegungsdaten'!E:E),5)</f>
        <v>0</v>
      </c>
      <c r="N3276" s="298" t="s">
        <v>4918</v>
      </c>
      <c r="O3276" s="298" t="s">
        <v>4925</v>
      </c>
      <c r="P3276" s="261">
        <f>ROUND(SUMIF('AV-Bewegungsdaten'!B:B,A3276,'AV-Bewegungsdaten'!D:D),3)</f>
        <v>0</v>
      </c>
      <c r="Q3276" s="259">
        <f>ROUND(SUMIF('AV-Bewegungsdaten'!B:B,$A3276,'AV-Bewegungsdaten'!E:E),5)</f>
        <v>0</v>
      </c>
      <c r="S3276" s="444"/>
      <c r="T3276" s="444"/>
      <c r="U3276" s="261">
        <f>ROUND(SUMIF('DV-Bewegungsdaten'!B:B,A3276,'DV-Bewegungsdaten'!D:D),3)</f>
        <v>0</v>
      </c>
      <c r="V3276" s="259">
        <f>ROUND(SUMIF('DV-Bewegungsdaten'!B:B,A3276,'DV-Bewegungsdaten'!E:E),5)</f>
        <v>0</v>
      </c>
      <c r="X3276" s="444"/>
      <c r="Y3276" s="444"/>
      <c r="AK3276" s="305"/>
    </row>
    <row r="3277" spans="1:37" ht="15" customHeight="1" x14ac:dyDescent="0.25">
      <c r="A3277" s="103" t="s">
        <v>3166</v>
      </c>
      <c r="B3277" s="101" t="s">
        <v>2068</v>
      </c>
      <c r="C3277" s="101" t="s">
        <v>3996</v>
      </c>
      <c r="D3277" s="101" t="s">
        <v>1423</v>
      </c>
      <c r="E3277" s="101" t="s">
        <v>2443</v>
      </c>
      <c r="F3277" s="102">
        <v>12.13</v>
      </c>
      <c r="G3277" s="102">
        <v>12.33</v>
      </c>
      <c r="H3277" s="102">
        <v>9.6999999999999993</v>
      </c>
      <c r="I3277" s="102"/>
      <c r="J3277" s="445"/>
      <c r="K3277" s="258">
        <f>ROUND(SUMIF('VGT-Bewegungsdaten'!B:B,A3277,'VGT-Bewegungsdaten'!D:D),3)</f>
        <v>0</v>
      </c>
      <c r="L3277" s="259">
        <f>ROUND(SUMIF('VGT-Bewegungsdaten'!B:B,$A3277,'VGT-Bewegungsdaten'!E:E),5)</f>
        <v>0</v>
      </c>
      <c r="N3277" s="298" t="s">
        <v>4918</v>
      </c>
      <c r="O3277" s="298" t="s">
        <v>4925</v>
      </c>
      <c r="P3277" s="261">
        <f>ROUND(SUMIF('AV-Bewegungsdaten'!B:B,A3277,'AV-Bewegungsdaten'!D:D),3)</f>
        <v>0</v>
      </c>
      <c r="Q3277" s="259">
        <f>ROUND(SUMIF('AV-Bewegungsdaten'!B:B,$A3277,'AV-Bewegungsdaten'!E:E),5)</f>
        <v>0</v>
      </c>
      <c r="S3277" s="444"/>
      <c r="T3277" s="444"/>
      <c r="U3277" s="261">
        <f>ROUND(SUMIF('DV-Bewegungsdaten'!B:B,A3277,'DV-Bewegungsdaten'!D:D),3)</f>
        <v>0</v>
      </c>
      <c r="V3277" s="259">
        <f>ROUND(SUMIF('DV-Bewegungsdaten'!B:B,A3277,'DV-Bewegungsdaten'!E:E),5)</f>
        <v>0</v>
      </c>
      <c r="X3277" s="444"/>
      <c r="Y3277" s="444"/>
      <c r="AK3277" s="305"/>
    </row>
    <row r="3278" spans="1:37" ht="15" customHeight="1" x14ac:dyDescent="0.25">
      <c r="A3278" s="103" t="s">
        <v>3167</v>
      </c>
      <c r="B3278" s="101" t="s">
        <v>2068</v>
      </c>
      <c r="C3278" s="101" t="s">
        <v>3996</v>
      </c>
      <c r="D3278" s="101" t="s">
        <v>1425</v>
      </c>
      <c r="E3278" s="101" t="s">
        <v>2446</v>
      </c>
      <c r="F3278" s="102">
        <v>15.1</v>
      </c>
      <c r="G3278" s="102">
        <v>15.299999999999999</v>
      </c>
      <c r="H3278" s="102">
        <v>12.08</v>
      </c>
      <c r="I3278" s="102"/>
      <c r="J3278" s="445"/>
      <c r="K3278" s="258">
        <f>ROUND(SUMIF('VGT-Bewegungsdaten'!B:B,A3278,'VGT-Bewegungsdaten'!D:D),3)</f>
        <v>0</v>
      </c>
      <c r="L3278" s="259">
        <f>ROUND(SUMIF('VGT-Bewegungsdaten'!B:B,$A3278,'VGT-Bewegungsdaten'!E:E),5)</f>
        <v>0</v>
      </c>
      <c r="N3278" s="298" t="s">
        <v>4918</v>
      </c>
      <c r="O3278" s="298" t="s">
        <v>4925</v>
      </c>
      <c r="P3278" s="261">
        <f>ROUND(SUMIF('AV-Bewegungsdaten'!B:B,A3278,'AV-Bewegungsdaten'!D:D),3)</f>
        <v>0</v>
      </c>
      <c r="Q3278" s="259">
        <f>ROUND(SUMIF('AV-Bewegungsdaten'!B:B,$A3278,'AV-Bewegungsdaten'!E:E),5)</f>
        <v>0</v>
      </c>
      <c r="S3278" s="444"/>
      <c r="T3278" s="444"/>
      <c r="U3278" s="261">
        <f>ROUND(SUMIF('DV-Bewegungsdaten'!B:B,A3278,'DV-Bewegungsdaten'!D:D),3)</f>
        <v>0</v>
      </c>
      <c r="V3278" s="259">
        <f>ROUND(SUMIF('DV-Bewegungsdaten'!B:B,A3278,'DV-Bewegungsdaten'!E:E),5)</f>
        <v>0</v>
      </c>
      <c r="X3278" s="444"/>
      <c r="Y3278" s="444"/>
      <c r="AK3278" s="305"/>
    </row>
    <row r="3279" spans="1:37" ht="15" customHeight="1" x14ac:dyDescent="0.25">
      <c r="A3279" s="103" t="s">
        <v>3168</v>
      </c>
      <c r="B3279" s="101" t="s">
        <v>2068</v>
      </c>
      <c r="C3279" s="101" t="s">
        <v>3996</v>
      </c>
      <c r="D3279" s="101" t="s">
        <v>1427</v>
      </c>
      <c r="E3279" s="101" t="s">
        <v>2443</v>
      </c>
      <c r="F3279" s="102">
        <v>10.65</v>
      </c>
      <c r="G3279" s="102">
        <v>10.85</v>
      </c>
      <c r="H3279" s="102">
        <v>8.52</v>
      </c>
      <c r="I3279" s="102"/>
      <c r="J3279" s="445"/>
      <c r="K3279" s="258">
        <f>ROUND(SUMIF('VGT-Bewegungsdaten'!B:B,A3279,'VGT-Bewegungsdaten'!D:D),3)</f>
        <v>0</v>
      </c>
      <c r="L3279" s="259">
        <f>ROUND(SUMIF('VGT-Bewegungsdaten'!B:B,$A3279,'VGT-Bewegungsdaten'!E:E),5)</f>
        <v>0</v>
      </c>
      <c r="N3279" s="298" t="s">
        <v>4918</v>
      </c>
      <c r="O3279" s="298" t="s">
        <v>4925</v>
      </c>
      <c r="P3279" s="261">
        <f>ROUND(SUMIF('AV-Bewegungsdaten'!B:B,A3279,'AV-Bewegungsdaten'!D:D),3)</f>
        <v>0</v>
      </c>
      <c r="Q3279" s="259">
        <f>ROUND(SUMIF('AV-Bewegungsdaten'!B:B,$A3279,'AV-Bewegungsdaten'!E:E),5)</f>
        <v>0</v>
      </c>
      <c r="S3279" s="444"/>
      <c r="T3279" s="444"/>
      <c r="U3279" s="261">
        <f>ROUND(SUMIF('DV-Bewegungsdaten'!B:B,A3279,'DV-Bewegungsdaten'!D:D),3)</f>
        <v>0</v>
      </c>
      <c r="V3279" s="259">
        <f>ROUND(SUMIF('DV-Bewegungsdaten'!B:B,A3279,'DV-Bewegungsdaten'!E:E),5)</f>
        <v>0</v>
      </c>
      <c r="X3279" s="444"/>
      <c r="Y3279" s="444"/>
      <c r="AK3279" s="305"/>
    </row>
    <row r="3280" spans="1:37" ht="15" customHeight="1" x14ac:dyDescent="0.25">
      <c r="A3280" s="103" t="s">
        <v>3169</v>
      </c>
      <c r="B3280" s="101" t="s">
        <v>2068</v>
      </c>
      <c r="C3280" s="101" t="s">
        <v>3996</v>
      </c>
      <c r="D3280" s="101" t="s">
        <v>1429</v>
      </c>
      <c r="E3280" s="101" t="s">
        <v>2446</v>
      </c>
      <c r="F3280" s="102">
        <v>13.62</v>
      </c>
      <c r="G3280" s="102">
        <v>13.819999999999999</v>
      </c>
      <c r="H3280" s="102">
        <v>10.9</v>
      </c>
      <c r="I3280" s="102"/>
      <c r="J3280" s="445"/>
      <c r="K3280" s="258">
        <f>ROUND(SUMIF('VGT-Bewegungsdaten'!B:B,A3280,'VGT-Bewegungsdaten'!D:D),3)</f>
        <v>0</v>
      </c>
      <c r="L3280" s="259">
        <f>ROUND(SUMIF('VGT-Bewegungsdaten'!B:B,$A3280,'VGT-Bewegungsdaten'!E:E),5)</f>
        <v>0</v>
      </c>
      <c r="N3280" s="298" t="s">
        <v>4918</v>
      </c>
      <c r="O3280" s="298" t="s">
        <v>4925</v>
      </c>
      <c r="P3280" s="261">
        <f>ROUND(SUMIF('AV-Bewegungsdaten'!B:B,A3280,'AV-Bewegungsdaten'!D:D),3)</f>
        <v>0</v>
      </c>
      <c r="Q3280" s="259">
        <f>ROUND(SUMIF('AV-Bewegungsdaten'!B:B,$A3280,'AV-Bewegungsdaten'!E:E),5)</f>
        <v>0</v>
      </c>
      <c r="S3280" s="444"/>
      <c r="T3280" s="444"/>
      <c r="U3280" s="261">
        <f>ROUND(SUMIF('DV-Bewegungsdaten'!B:B,A3280,'DV-Bewegungsdaten'!D:D),3)</f>
        <v>0</v>
      </c>
      <c r="V3280" s="259">
        <f>ROUND(SUMIF('DV-Bewegungsdaten'!B:B,A3280,'DV-Bewegungsdaten'!E:E),5)</f>
        <v>0</v>
      </c>
      <c r="X3280" s="444"/>
      <c r="Y3280" s="444"/>
      <c r="AK3280" s="305"/>
    </row>
    <row r="3281" spans="1:37" ht="15" customHeight="1" x14ac:dyDescent="0.25">
      <c r="A3281" s="103" t="s">
        <v>3170</v>
      </c>
      <c r="B3281" s="101" t="s">
        <v>2068</v>
      </c>
      <c r="C3281" s="101" t="s">
        <v>3996</v>
      </c>
      <c r="D3281" s="101" t="s">
        <v>1431</v>
      </c>
      <c r="E3281" s="101" t="s">
        <v>2443</v>
      </c>
      <c r="F3281" s="102">
        <v>10.15</v>
      </c>
      <c r="G3281" s="102">
        <v>10.35</v>
      </c>
      <c r="H3281" s="102">
        <v>8.1199999999999992</v>
      </c>
      <c r="I3281" s="102"/>
      <c r="J3281" s="445"/>
      <c r="K3281" s="258">
        <f>ROUND(SUMIF('VGT-Bewegungsdaten'!B:B,A3281,'VGT-Bewegungsdaten'!D:D),3)</f>
        <v>0</v>
      </c>
      <c r="L3281" s="259">
        <f>ROUND(SUMIF('VGT-Bewegungsdaten'!B:B,$A3281,'VGT-Bewegungsdaten'!E:E),5)</f>
        <v>0</v>
      </c>
      <c r="N3281" s="298" t="s">
        <v>4918</v>
      </c>
      <c r="O3281" s="298" t="s">
        <v>4925</v>
      </c>
      <c r="P3281" s="261">
        <f>ROUND(SUMIF('AV-Bewegungsdaten'!B:B,A3281,'AV-Bewegungsdaten'!D:D),3)</f>
        <v>0</v>
      </c>
      <c r="Q3281" s="259">
        <f>ROUND(SUMIF('AV-Bewegungsdaten'!B:B,$A3281,'AV-Bewegungsdaten'!E:E),5)</f>
        <v>0</v>
      </c>
      <c r="S3281" s="444"/>
      <c r="T3281" s="444"/>
      <c r="U3281" s="261">
        <f>ROUND(SUMIF('DV-Bewegungsdaten'!B:B,A3281,'DV-Bewegungsdaten'!D:D),3)</f>
        <v>0</v>
      </c>
      <c r="V3281" s="259">
        <f>ROUND(SUMIF('DV-Bewegungsdaten'!B:B,A3281,'DV-Bewegungsdaten'!E:E),5)</f>
        <v>0</v>
      </c>
      <c r="X3281" s="444"/>
      <c r="Y3281" s="444"/>
      <c r="AK3281" s="305"/>
    </row>
    <row r="3282" spans="1:37" ht="15" customHeight="1" x14ac:dyDescent="0.25">
      <c r="A3282" s="103" t="s">
        <v>3171</v>
      </c>
      <c r="B3282" s="101" t="s">
        <v>2068</v>
      </c>
      <c r="C3282" s="101" t="s">
        <v>3996</v>
      </c>
      <c r="D3282" s="101" t="s">
        <v>1433</v>
      </c>
      <c r="E3282" s="101" t="s">
        <v>2446</v>
      </c>
      <c r="F3282" s="102">
        <v>13.12</v>
      </c>
      <c r="G3282" s="102">
        <v>13.319999999999999</v>
      </c>
      <c r="H3282" s="102">
        <v>10.5</v>
      </c>
      <c r="I3282" s="102"/>
      <c r="J3282" s="445"/>
      <c r="K3282" s="258">
        <f>ROUND(SUMIF('VGT-Bewegungsdaten'!B:B,A3282,'VGT-Bewegungsdaten'!D:D),3)</f>
        <v>0</v>
      </c>
      <c r="L3282" s="259">
        <f>ROUND(SUMIF('VGT-Bewegungsdaten'!B:B,$A3282,'VGT-Bewegungsdaten'!E:E),5)</f>
        <v>0</v>
      </c>
      <c r="N3282" s="298" t="s">
        <v>4918</v>
      </c>
      <c r="O3282" s="298" t="s">
        <v>4925</v>
      </c>
      <c r="P3282" s="261">
        <f>ROUND(SUMIF('AV-Bewegungsdaten'!B:B,A3282,'AV-Bewegungsdaten'!D:D),3)</f>
        <v>0</v>
      </c>
      <c r="Q3282" s="259">
        <f>ROUND(SUMIF('AV-Bewegungsdaten'!B:B,$A3282,'AV-Bewegungsdaten'!E:E),5)</f>
        <v>0</v>
      </c>
      <c r="S3282" s="444"/>
      <c r="T3282" s="444"/>
      <c r="U3282" s="261">
        <f>ROUND(SUMIF('DV-Bewegungsdaten'!B:B,A3282,'DV-Bewegungsdaten'!D:D),3)</f>
        <v>0</v>
      </c>
      <c r="V3282" s="259">
        <f>ROUND(SUMIF('DV-Bewegungsdaten'!B:B,A3282,'DV-Bewegungsdaten'!E:E),5)</f>
        <v>0</v>
      </c>
      <c r="X3282" s="444"/>
      <c r="Y3282" s="444"/>
      <c r="AK3282" s="305"/>
    </row>
    <row r="3283" spans="1:37" ht="15" customHeight="1" x14ac:dyDescent="0.25">
      <c r="A3283" s="103" t="s">
        <v>3172</v>
      </c>
      <c r="B3283" s="101" t="s">
        <v>2068</v>
      </c>
      <c r="C3283" s="101" t="s">
        <v>3996</v>
      </c>
      <c r="D3283" s="101" t="s">
        <v>1435</v>
      </c>
      <c r="E3283" s="101" t="s">
        <v>2443</v>
      </c>
      <c r="F3283" s="102">
        <v>14.11</v>
      </c>
      <c r="G3283" s="102">
        <v>14.309999999999999</v>
      </c>
      <c r="H3283" s="102">
        <v>11.29</v>
      </c>
      <c r="I3283" s="102"/>
      <c r="J3283" s="445"/>
      <c r="K3283" s="258">
        <f>ROUND(SUMIF('VGT-Bewegungsdaten'!B:B,A3283,'VGT-Bewegungsdaten'!D:D),3)</f>
        <v>0</v>
      </c>
      <c r="L3283" s="259">
        <f>ROUND(SUMIF('VGT-Bewegungsdaten'!B:B,$A3283,'VGT-Bewegungsdaten'!E:E),5)</f>
        <v>0</v>
      </c>
      <c r="N3283" s="298" t="s">
        <v>4918</v>
      </c>
      <c r="O3283" s="298" t="s">
        <v>4925</v>
      </c>
      <c r="P3283" s="261">
        <f>ROUND(SUMIF('AV-Bewegungsdaten'!B:B,A3283,'AV-Bewegungsdaten'!D:D),3)</f>
        <v>0</v>
      </c>
      <c r="Q3283" s="259">
        <f>ROUND(SUMIF('AV-Bewegungsdaten'!B:B,$A3283,'AV-Bewegungsdaten'!E:E),5)</f>
        <v>0</v>
      </c>
      <c r="S3283" s="444"/>
      <c r="T3283" s="444"/>
      <c r="U3283" s="261">
        <f>ROUND(SUMIF('DV-Bewegungsdaten'!B:B,A3283,'DV-Bewegungsdaten'!D:D),3)</f>
        <v>0</v>
      </c>
      <c r="V3283" s="259">
        <f>ROUND(SUMIF('DV-Bewegungsdaten'!B:B,A3283,'DV-Bewegungsdaten'!E:E),5)</f>
        <v>0</v>
      </c>
      <c r="X3283" s="444"/>
      <c r="Y3283" s="444"/>
      <c r="AK3283" s="305"/>
    </row>
    <row r="3284" spans="1:37" ht="15" customHeight="1" x14ac:dyDescent="0.25">
      <c r="A3284" s="103" t="s">
        <v>3173</v>
      </c>
      <c r="B3284" s="101" t="s">
        <v>2068</v>
      </c>
      <c r="C3284" s="101" t="s">
        <v>3996</v>
      </c>
      <c r="D3284" s="101" t="s">
        <v>1437</v>
      </c>
      <c r="E3284" s="101" t="s">
        <v>2446</v>
      </c>
      <c r="F3284" s="102">
        <v>17.079999999999998</v>
      </c>
      <c r="G3284" s="102">
        <v>17.279999999999998</v>
      </c>
      <c r="H3284" s="102">
        <v>13.66</v>
      </c>
      <c r="I3284" s="102"/>
      <c r="J3284" s="445"/>
      <c r="K3284" s="258">
        <f>ROUND(SUMIF('VGT-Bewegungsdaten'!B:B,A3284,'VGT-Bewegungsdaten'!D:D),3)</f>
        <v>0</v>
      </c>
      <c r="L3284" s="259">
        <f>ROUND(SUMIF('VGT-Bewegungsdaten'!B:B,$A3284,'VGT-Bewegungsdaten'!E:E),5)</f>
        <v>0</v>
      </c>
      <c r="N3284" s="298" t="s">
        <v>4918</v>
      </c>
      <c r="O3284" s="298" t="s">
        <v>4925</v>
      </c>
      <c r="P3284" s="261">
        <f>ROUND(SUMIF('AV-Bewegungsdaten'!B:B,A3284,'AV-Bewegungsdaten'!D:D),3)</f>
        <v>0</v>
      </c>
      <c r="Q3284" s="259">
        <f>ROUND(SUMIF('AV-Bewegungsdaten'!B:B,$A3284,'AV-Bewegungsdaten'!E:E),5)</f>
        <v>0</v>
      </c>
      <c r="S3284" s="444"/>
      <c r="T3284" s="444"/>
      <c r="U3284" s="261">
        <f>ROUND(SUMIF('DV-Bewegungsdaten'!B:B,A3284,'DV-Bewegungsdaten'!D:D),3)</f>
        <v>0</v>
      </c>
      <c r="V3284" s="259">
        <f>ROUND(SUMIF('DV-Bewegungsdaten'!B:B,A3284,'DV-Bewegungsdaten'!E:E),5)</f>
        <v>0</v>
      </c>
      <c r="X3284" s="444"/>
      <c r="Y3284" s="444"/>
      <c r="AK3284" s="305"/>
    </row>
    <row r="3285" spans="1:37" ht="15" customHeight="1" x14ac:dyDescent="0.25">
      <c r="A3285" s="103" t="s">
        <v>3174</v>
      </c>
      <c r="B3285" s="101" t="s">
        <v>2068</v>
      </c>
      <c r="C3285" s="101" t="s">
        <v>3996</v>
      </c>
      <c r="D3285" s="101" t="s">
        <v>1439</v>
      </c>
      <c r="E3285" s="101" t="s">
        <v>2443</v>
      </c>
      <c r="F3285" s="102">
        <v>12.63</v>
      </c>
      <c r="G3285" s="102">
        <v>12.83</v>
      </c>
      <c r="H3285" s="102">
        <v>10.1</v>
      </c>
      <c r="I3285" s="102"/>
      <c r="J3285" s="445"/>
      <c r="K3285" s="258">
        <f>ROUND(SUMIF('VGT-Bewegungsdaten'!B:B,A3285,'VGT-Bewegungsdaten'!D:D),3)</f>
        <v>0</v>
      </c>
      <c r="L3285" s="259">
        <f>ROUND(SUMIF('VGT-Bewegungsdaten'!B:B,$A3285,'VGT-Bewegungsdaten'!E:E),5)</f>
        <v>0</v>
      </c>
      <c r="N3285" s="298" t="s">
        <v>4918</v>
      </c>
      <c r="O3285" s="298" t="s">
        <v>4925</v>
      </c>
      <c r="P3285" s="261">
        <f>ROUND(SUMIF('AV-Bewegungsdaten'!B:B,A3285,'AV-Bewegungsdaten'!D:D),3)</f>
        <v>0</v>
      </c>
      <c r="Q3285" s="259">
        <f>ROUND(SUMIF('AV-Bewegungsdaten'!B:B,$A3285,'AV-Bewegungsdaten'!E:E),5)</f>
        <v>0</v>
      </c>
      <c r="S3285" s="444"/>
      <c r="T3285" s="444"/>
      <c r="U3285" s="261">
        <f>ROUND(SUMIF('DV-Bewegungsdaten'!B:B,A3285,'DV-Bewegungsdaten'!D:D),3)</f>
        <v>0</v>
      </c>
      <c r="V3285" s="259">
        <f>ROUND(SUMIF('DV-Bewegungsdaten'!B:B,A3285,'DV-Bewegungsdaten'!E:E),5)</f>
        <v>0</v>
      </c>
      <c r="X3285" s="444"/>
      <c r="Y3285" s="444"/>
      <c r="AK3285" s="305"/>
    </row>
    <row r="3286" spans="1:37" ht="15" customHeight="1" x14ac:dyDescent="0.25">
      <c r="A3286" s="103" t="s">
        <v>3175</v>
      </c>
      <c r="B3286" s="101" t="s">
        <v>2068</v>
      </c>
      <c r="C3286" s="101" t="s">
        <v>3996</v>
      </c>
      <c r="D3286" s="101" t="s">
        <v>1441</v>
      </c>
      <c r="E3286" s="101" t="s">
        <v>2446</v>
      </c>
      <c r="F3286" s="102">
        <v>15.6</v>
      </c>
      <c r="G3286" s="102">
        <v>15.799999999999999</v>
      </c>
      <c r="H3286" s="102">
        <v>12.48</v>
      </c>
      <c r="I3286" s="102"/>
      <c r="J3286" s="445"/>
      <c r="K3286" s="258">
        <f>ROUND(SUMIF('VGT-Bewegungsdaten'!B:B,A3286,'VGT-Bewegungsdaten'!D:D),3)</f>
        <v>0</v>
      </c>
      <c r="L3286" s="259">
        <f>ROUND(SUMIF('VGT-Bewegungsdaten'!B:B,$A3286,'VGT-Bewegungsdaten'!E:E),5)</f>
        <v>0</v>
      </c>
      <c r="N3286" s="298" t="s">
        <v>4918</v>
      </c>
      <c r="O3286" s="298" t="s">
        <v>4925</v>
      </c>
      <c r="P3286" s="261">
        <f>ROUND(SUMIF('AV-Bewegungsdaten'!B:B,A3286,'AV-Bewegungsdaten'!D:D),3)</f>
        <v>0</v>
      </c>
      <c r="Q3286" s="259">
        <f>ROUND(SUMIF('AV-Bewegungsdaten'!B:B,$A3286,'AV-Bewegungsdaten'!E:E),5)</f>
        <v>0</v>
      </c>
      <c r="S3286" s="444"/>
      <c r="T3286" s="444"/>
      <c r="U3286" s="261">
        <f>ROUND(SUMIF('DV-Bewegungsdaten'!B:B,A3286,'DV-Bewegungsdaten'!D:D),3)</f>
        <v>0</v>
      </c>
      <c r="V3286" s="259">
        <f>ROUND(SUMIF('DV-Bewegungsdaten'!B:B,A3286,'DV-Bewegungsdaten'!E:E),5)</f>
        <v>0</v>
      </c>
      <c r="X3286" s="444"/>
      <c r="Y3286" s="444"/>
      <c r="AK3286" s="305"/>
    </row>
    <row r="3287" spans="1:37" ht="15" customHeight="1" x14ac:dyDescent="0.25">
      <c r="A3287" s="103" t="s">
        <v>3176</v>
      </c>
      <c r="B3287" s="101" t="s">
        <v>2068</v>
      </c>
      <c r="C3287" s="101" t="s">
        <v>3996</v>
      </c>
      <c r="D3287" s="101" t="s">
        <v>1443</v>
      </c>
      <c r="E3287" s="101" t="s">
        <v>2443</v>
      </c>
      <c r="F3287" s="102">
        <v>9.16</v>
      </c>
      <c r="G3287" s="102">
        <v>9.36</v>
      </c>
      <c r="H3287" s="102">
        <v>7.33</v>
      </c>
      <c r="I3287" s="102"/>
      <c r="J3287" s="445"/>
      <c r="K3287" s="258">
        <f>ROUND(SUMIF('VGT-Bewegungsdaten'!B:B,A3287,'VGT-Bewegungsdaten'!D:D),3)</f>
        <v>0</v>
      </c>
      <c r="L3287" s="259">
        <f>ROUND(SUMIF('VGT-Bewegungsdaten'!B:B,$A3287,'VGT-Bewegungsdaten'!E:E),5)</f>
        <v>0</v>
      </c>
      <c r="N3287" s="298" t="s">
        <v>4918</v>
      </c>
      <c r="O3287" s="298" t="s">
        <v>4925</v>
      </c>
      <c r="P3287" s="261">
        <f>ROUND(SUMIF('AV-Bewegungsdaten'!B:B,A3287,'AV-Bewegungsdaten'!D:D),3)</f>
        <v>0</v>
      </c>
      <c r="Q3287" s="259">
        <f>ROUND(SUMIF('AV-Bewegungsdaten'!B:B,$A3287,'AV-Bewegungsdaten'!E:E),5)</f>
        <v>0</v>
      </c>
      <c r="S3287" s="444"/>
      <c r="T3287" s="444"/>
      <c r="U3287" s="261">
        <f>ROUND(SUMIF('DV-Bewegungsdaten'!B:B,A3287,'DV-Bewegungsdaten'!D:D),3)</f>
        <v>0</v>
      </c>
      <c r="V3287" s="259">
        <f>ROUND(SUMIF('DV-Bewegungsdaten'!B:B,A3287,'DV-Bewegungsdaten'!E:E),5)</f>
        <v>0</v>
      </c>
      <c r="X3287" s="444"/>
      <c r="Y3287" s="444"/>
      <c r="AK3287" s="305"/>
    </row>
    <row r="3288" spans="1:37" ht="15" customHeight="1" x14ac:dyDescent="0.25">
      <c r="A3288" s="103" t="s">
        <v>3177</v>
      </c>
      <c r="B3288" s="101" t="s">
        <v>2068</v>
      </c>
      <c r="C3288" s="101" t="s">
        <v>3996</v>
      </c>
      <c r="D3288" s="101" t="s">
        <v>1445</v>
      </c>
      <c r="E3288" s="101" t="s">
        <v>2446</v>
      </c>
      <c r="F3288" s="102">
        <v>12.13</v>
      </c>
      <c r="G3288" s="102">
        <v>12.33</v>
      </c>
      <c r="H3288" s="102">
        <v>9.6999999999999993</v>
      </c>
      <c r="I3288" s="102"/>
      <c r="J3288" s="445"/>
      <c r="K3288" s="258">
        <f>ROUND(SUMIF('VGT-Bewegungsdaten'!B:B,A3288,'VGT-Bewegungsdaten'!D:D),3)</f>
        <v>0</v>
      </c>
      <c r="L3288" s="259">
        <f>ROUND(SUMIF('VGT-Bewegungsdaten'!B:B,$A3288,'VGT-Bewegungsdaten'!E:E),5)</f>
        <v>0</v>
      </c>
      <c r="N3288" s="298" t="s">
        <v>4918</v>
      </c>
      <c r="O3288" s="298" t="s">
        <v>4925</v>
      </c>
      <c r="P3288" s="261">
        <f>ROUND(SUMIF('AV-Bewegungsdaten'!B:B,A3288,'AV-Bewegungsdaten'!D:D),3)</f>
        <v>0</v>
      </c>
      <c r="Q3288" s="259">
        <f>ROUND(SUMIF('AV-Bewegungsdaten'!B:B,$A3288,'AV-Bewegungsdaten'!E:E),5)</f>
        <v>0</v>
      </c>
      <c r="S3288" s="444"/>
      <c r="T3288" s="444"/>
      <c r="U3288" s="261">
        <f>ROUND(SUMIF('DV-Bewegungsdaten'!B:B,A3288,'DV-Bewegungsdaten'!D:D),3)</f>
        <v>0</v>
      </c>
      <c r="V3288" s="259">
        <f>ROUND(SUMIF('DV-Bewegungsdaten'!B:B,A3288,'DV-Bewegungsdaten'!E:E),5)</f>
        <v>0</v>
      </c>
      <c r="X3288" s="444"/>
      <c r="Y3288" s="444"/>
      <c r="AK3288" s="305"/>
    </row>
    <row r="3289" spans="1:37" ht="15" customHeight="1" x14ac:dyDescent="0.25">
      <c r="A3289" s="103" t="s">
        <v>3178</v>
      </c>
      <c r="B3289" s="101" t="s">
        <v>2068</v>
      </c>
      <c r="C3289" s="101" t="s">
        <v>3996</v>
      </c>
      <c r="D3289" s="101" t="s">
        <v>1447</v>
      </c>
      <c r="E3289" s="101" t="s">
        <v>2443</v>
      </c>
      <c r="F3289" s="102">
        <v>13.12</v>
      </c>
      <c r="G3289" s="102">
        <v>13.319999999999999</v>
      </c>
      <c r="H3289" s="102">
        <v>10.5</v>
      </c>
      <c r="I3289" s="102"/>
      <c r="J3289" s="445"/>
      <c r="K3289" s="258">
        <f>ROUND(SUMIF('VGT-Bewegungsdaten'!B:B,A3289,'VGT-Bewegungsdaten'!D:D),3)</f>
        <v>0</v>
      </c>
      <c r="L3289" s="259">
        <f>ROUND(SUMIF('VGT-Bewegungsdaten'!B:B,$A3289,'VGT-Bewegungsdaten'!E:E),5)</f>
        <v>0</v>
      </c>
      <c r="N3289" s="298" t="s">
        <v>4918</v>
      </c>
      <c r="O3289" s="298" t="s">
        <v>4925</v>
      </c>
      <c r="P3289" s="261">
        <f>ROUND(SUMIF('AV-Bewegungsdaten'!B:B,A3289,'AV-Bewegungsdaten'!D:D),3)</f>
        <v>0</v>
      </c>
      <c r="Q3289" s="259">
        <f>ROUND(SUMIF('AV-Bewegungsdaten'!B:B,$A3289,'AV-Bewegungsdaten'!E:E),5)</f>
        <v>0</v>
      </c>
      <c r="S3289" s="444"/>
      <c r="T3289" s="444"/>
      <c r="U3289" s="261">
        <f>ROUND(SUMIF('DV-Bewegungsdaten'!B:B,A3289,'DV-Bewegungsdaten'!D:D),3)</f>
        <v>0</v>
      </c>
      <c r="V3289" s="259">
        <f>ROUND(SUMIF('DV-Bewegungsdaten'!B:B,A3289,'DV-Bewegungsdaten'!E:E),5)</f>
        <v>0</v>
      </c>
      <c r="X3289" s="444"/>
      <c r="Y3289" s="444"/>
      <c r="AK3289" s="305"/>
    </row>
    <row r="3290" spans="1:37" ht="15" customHeight="1" x14ac:dyDescent="0.25">
      <c r="A3290" s="103" t="s">
        <v>3179</v>
      </c>
      <c r="B3290" s="101" t="s">
        <v>2068</v>
      </c>
      <c r="C3290" s="101" t="s">
        <v>3996</v>
      </c>
      <c r="D3290" s="101" t="s">
        <v>1449</v>
      </c>
      <c r="E3290" s="101" t="s">
        <v>2446</v>
      </c>
      <c r="F3290" s="102">
        <v>16.09</v>
      </c>
      <c r="G3290" s="102">
        <v>16.29</v>
      </c>
      <c r="H3290" s="102">
        <v>12.87</v>
      </c>
      <c r="I3290" s="102"/>
      <c r="J3290" s="445"/>
      <c r="K3290" s="258">
        <f>ROUND(SUMIF('VGT-Bewegungsdaten'!B:B,A3290,'VGT-Bewegungsdaten'!D:D),3)</f>
        <v>0</v>
      </c>
      <c r="L3290" s="259">
        <f>ROUND(SUMIF('VGT-Bewegungsdaten'!B:B,$A3290,'VGT-Bewegungsdaten'!E:E),5)</f>
        <v>0</v>
      </c>
      <c r="N3290" s="298" t="s">
        <v>4918</v>
      </c>
      <c r="O3290" s="298" t="s">
        <v>4925</v>
      </c>
      <c r="P3290" s="261">
        <f>ROUND(SUMIF('AV-Bewegungsdaten'!B:B,A3290,'AV-Bewegungsdaten'!D:D),3)</f>
        <v>0</v>
      </c>
      <c r="Q3290" s="259">
        <f>ROUND(SUMIF('AV-Bewegungsdaten'!B:B,$A3290,'AV-Bewegungsdaten'!E:E),5)</f>
        <v>0</v>
      </c>
      <c r="S3290" s="444"/>
      <c r="T3290" s="444"/>
      <c r="U3290" s="261">
        <f>ROUND(SUMIF('DV-Bewegungsdaten'!B:B,A3290,'DV-Bewegungsdaten'!D:D),3)</f>
        <v>0</v>
      </c>
      <c r="V3290" s="259">
        <f>ROUND(SUMIF('DV-Bewegungsdaten'!B:B,A3290,'DV-Bewegungsdaten'!E:E),5)</f>
        <v>0</v>
      </c>
      <c r="X3290" s="444"/>
      <c r="Y3290" s="444"/>
      <c r="AK3290" s="305"/>
    </row>
    <row r="3291" spans="1:37" ht="15" customHeight="1" x14ac:dyDescent="0.25">
      <c r="A3291" s="103" t="s">
        <v>3180</v>
      </c>
      <c r="B3291" s="101" t="s">
        <v>2068</v>
      </c>
      <c r="C3291" s="101" t="s">
        <v>3996</v>
      </c>
      <c r="D3291" s="101" t="s">
        <v>1451</v>
      </c>
      <c r="E3291" s="101" t="s">
        <v>2443</v>
      </c>
      <c r="F3291" s="102">
        <v>11.64</v>
      </c>
      <c r="G3291" s="102">
        <v>11.84</v>
      </c>
      <c r="H3291" s="102">
        <v>9.31</v>
      </c>
      <c r="I3291" s="102"/>
      <c r="J3291" s="445"/>
      <c r="K3291" s="258">
        <f>ROUND(SUMIF('VGT-Bewegungsdaten'!B:B,A3291,'VGT-Bewegungsdaten'!D:D),3)</f>
        <v>0</v>
      </c>
      <c r="L3291" s="259">
        <f>ROUND(SUMIF('VGT-Bewegungsdaten'!B:B,$A3291,'VGT-Bewegungsdaten'!E:E),5)</f>
        <v>0</v>
      </c>
      <c r="N3291" s="298" t="s">
        <v>4918</v>
      </c>
      <c r="O3291" s="298" t="s">
        <v>4925</v>
      </c>
      <c r="P3291" s="261">
        <f>ROUND(SUMIF('AV-Bewegungsdaten'!B:B,A3291,'AV-Bewegungsdaten'!D:D),3)</f>
        <v>0</v>
      </c>
      <c r="Q3291" s="259">
        <f>ROUND(SUMIF('AV-Bewegungsdaten'!B:B,$A3291,'AV-Bewegungsdaten'!E:E),5)</f>
        <v>0</v>
      </c>
      <c r="S3291" s="444"/>
      <c r="T3291" s="444"/>
      <c r="U3291" s="261">
        <f>ROUND(SUMIF('DV-Bewegungsdaten'!B:B,A3291,'DV-Bewegungsdaten'!D:D),3)</f>
        <v>0</v>
      </c>
      <c r="V3291" s="259">
        <f>ROUND(SUMIF('DV-Bewegungsdaten'!B:B,A3291,'DV-Bewegungsdaten'!E:E),5)</f>
        <v>0</v>
      </c>
      <c r="X3291" s="444"/>
      <c r="Y3291" s="444"/>
      <c r="AK3291" s="305"/>
    </row>
    <row r="3292" spans="1:37" ht="15" customHeight="1" x14ac:dyDescent="0.25">
      <c r="A3292" s="103" t="s">
        <v>3181</v>
      </c>
      <c r="B3292" s="101" t="s">
        <v>2068</v>
      </c>
      <c r="C3292" s="101" t="s">
        <v>3996</v>
      </c>
      <c r="D3292" s="101" t="s">
        <v>1453</v>
      </c>
      <c r="E3292" s="101" t="s">
        <v>2446</v>
      </c>
      <c r="F3292" s="102">
        <v>14.61</v>
      </c>
      <c r="G3292" s="102">
        <v>14.809999999999999</v>
      </c>
      <c r="H3292" s="102">
        <v>11.69</v>
      </c>
      <c r="I3292" s="102"/>
      <c r="J3292" s="445"/>
      <c r="K3292" s="258">
        <f>ROUND(SUMIF('VGT-Bewegungsdaten'!B:B,A3292,'VGT-Bewegungsdaten'!D:D),3)</f>
        <v>0</v>
      </c>
      <c r="L3292" s="259">
        <f>ROUND(SUMIF('VGT-Bewegungsdaten'!B:B,$A3292,'VGT-Bewegungsdaten'!E:E),5)</f>
        <v>0</v>
      </c>
      <c r="N3292" s="298" t="s">
        <v>4918</v>
      </c>
      <c r="O3292" s="298" t="s">
        <v>4925</v>
      </c>
      <c r="P3292" s="261">
        <f>ROUND(SUMIF('AV-Bewegungsdaten'!B:B,A3292,'AV-Bewegungsdaten'!D:D),3)</f>
        <v>0</v>
      </c>
      <c r="Q3292" s="259">
        <f>ROUND(SUMIF('AV-Bewegungsdaten'!B:B,$A3292,'AV-Bewegungsdaten'!E:E),5)</f>
        <v>0</v>
      </c>
      <c r="S3292" s="444"/>
      <c r="T3292" s="444"/>
      <c r="U3292" s="261">
        <f>ROUND(SUMIF('DV-Bewegungsdaten'!B:B,A3292,'DV-Bewegungsdaten'!D:D),3)</f>
        <v>0</v>
      </c>
      <c r="V3292" s="259">
        <f>ROUND(SUMIF('DV-Bewegungsdaten'!B:B,A3292,'DV-Bewegungsdaten'!E:E),5)</f>
        <v>0</v>
      </c>
      <c r="X3292" s="444"/>
      <c r="Y3292" s="444"/>
      <c r="AK3292" s="305"/>
    </row>
    <row r="3293" spans="1:37" ht="15" customHeight="1" x14ac:dyDescent="0.25">
      <c r="A3293" s="103" t="s">
        <v>3182</v>
      </c>
      <c r="B3293" s="101" t="s">
        <v>2068</v>
      </c>
      <c r="C3293" s="101" t="s">
        <v>3996</v>
      </c>
      <c r="D3293" s="101" t="s">
        <v>1455</v>
      </c>
      <c r="E3293" s="101" t="s">
        <v>2443</v>
      </c>
      <c r="F3293" s="102">
        <v>10.15</v>
      </c>
      <c r="G3293" s="102">
        <v>10.35</v>
      </c>
      <c r="H3293" s="102">
        <v>8.1199999999999992</v>
      </c>
      <c r="I3293" s="102"/>
      <c r="J3293" s="445"/>
      <c r="K3293" s="258">
        <f>ROUND(SUMIF('VGT-Bewegungsdaten'!B:B,A3293,'VGT-Bewegungsdaten'!D:D),3)</f>
        <v>0</v>
      </c>
      <c r="L3293" s="259">
        <f>ROUND(SUMIF('VGT-Bewegungsdaten'!B:B,$A3293,'VGT-Bewegungsdaten'!E:E),5)</f>
        <v>0</v>
      </c>
      <c r="N3293" s="298" t="s">
        <v>4918</v>
      </c>
      <c r="O3293" s="298" t="s">
        <v>4925</v>
      </c>
      <c r="P3293" s="261">
        <f>ROUND(SUMIF('AV-Bewegungsdaten'!B:B,A3293,'AV-Bewegungsdaten'!D:D),3)</f>
        <v>0</v>
      </c>
      <c r="Q3293" s="259">
        <f>ROUND(SUMIF('AV-Bewegungsdaten'!B:B,$A3293,'AV-Bewegungsdaten'!E:E),5)</f>
        <v>0</v>
      </c>
      <c r="S3293" s="444"/>
      <c r="T3293" s="444"/>
      <c r="U3293" s="261">
        <f>ROUND(SUMIF('DV-Bewegungsdaten'!B:B,A3293,'DV-Bewegungsdaten'!D:D),3)</f>
        <v>0</v>
      </c>
      <c r="V3293" s="259">
        <f>ROUND(SUMIF('DV-Bewegungsdaten'!B:B,A3293,'DV-Bewegungsdaten'!E:E),5)</f>
        <v>0</v>
      </c>
      <c r="X3293" s="444"/>
      <c r="Y3293" s="444"/>
      <c r="AK3293" s="305"/>
    </row>
    <row r="3294" spans="1:37" ht="15" customHeight="1" x14ac:dyDescent="0.25">
      <c r="A3294" s="103" t="s">
        <v>3183</v>
      </c>
      <c r="B3294" s="101" t="s">
        <v>2068</v>
      </c>
      <c r="C3294" s="101" t="s">
        <v>3996</v>
      </c>
      <c r="D3294" s="101" t="s">
        <v>1457</v>
      </c>
      <c r="E3294" s="101" t="s">
        <v>2446</v>
      </c>
      <c r="F3294" s="102">
        <v>13.12</v>
      </c>
      <c r="G3294" s="102">
        <v>13.319999999999999</v>
      </c>
      <c r="H3294" s="102">
        <v>10.5</v>
      </c>
      <c r="I3294" s="102"/>
      <c r="J3294" s="445"/>
      <c r="K3294" s="258">
        <f>ROUND(SUMIF('VGT-Bewegungsdaten'!B:B,A3294,'VGT-Bewegungsdaten'!D:D),3)</f>
        <v>0</v>
      </c>
      <c r="L3294" s="259">
        <f>ROUND(SUMIF('VGT-Bewegungsdaten'!B:B,$A3294,'VGT-Bewegungsdaten'!E:E),5)</f>
        <v>0</v>
      </c>
      <c r="N3294" s="298" t="s">
        <v>4918</v>
      </c>
      <c r="O3294" s="298" t="s">
        <v>4925</v>
      </c>
      <c r="P3294" s="261">
        <f>ROUND(SUMIF('AV-Bewegungsdaten'!B:B,A3294,'AV-Bewegungsdaten'!D:D),3)</f>
        <v>0</v>
      </c>
      <c r="Q3294" s="259">
        <f>ROUND(SUMIF('AV-Bewegungsdaten'!B:B,$A3294,'AV-Bewegungsdaten'!E:E),5)</f>
        <v>0</v>
      </c>
      <c r="S3294" s="444"/>
      <c r="T3294" s="444"/>
      <c r="U3294" s="261">
        <f>ROUND(SUMIF('DV-Bewegungsdaten'!B:B,A3294,'DV-Bewegungsdaten'!D:D),3)</f>
        <v>0</v>
      </c>
      <c r="V3294" s="259">
        <f>ROUND(SUMIF('DV-Bewegungsdaten'!B:B,A3294,'DV-Bewegungsdaten'!E:E),5)</f>
        <v>0</v>
      </c>
      <c r="X3294" s="444"/>
      <c r="Y3294" s="444"/>
      <c r="AK3294" s="305"/>
    </row>
    <row r="3295" spans="1:37" ht="15" customHeight="1" x14ac:dyDescent="0.25">
      <c r="A3295" s="103" t="s">
        <v>3184</v>
      </c>
      <c r="B3295" s="101" t="s">
        <v>2068</v>
      </c>
      <c r="C3295" s="101" t="s">
        <v>3996</v>
      </c>
      <c r="D3295" s="101" t="s">
        <v>1459</v>
      </c>
      <c r="E3295" s="101" t="s">
        <v>2443</v>
      </c>
      <c r="F3295" s="102">
        <v>14.11</v>
      </c>
      <c r="G3295" s="102">
        <v>14.309999999999999</v>
      </c>
      <c r="H3295" s="102">
        <v>11.29</v>
      </c>
      <c r="I3295" s="102"/>
      <c r="J3295" s="445"/>
      <c r="K3295" s="258">
        <f>ROUND(SUMIF('VGT-Bewegungsdaten'!B:B,A3295,'VGT-Bewegungsdaten'!D:D),3)</f>
        <v>0</v>
      </c>
      <c r="L3295" s="259">
        <f>ROUND(SUMIF('VGT-Bewegungsdaten'!B:B,$A3295,'VGT-Bewegungsdaten'!E:E),5)</f>
        <v>0</v>
      </c>
      <c r="N3295" s="298" t="s">
        <v>4918</v>
      </c>
      <c r="O3295" s="298" t="s">
        <v>4925</v>
      </c>
      <c r="P3295" s="261">
        <f>ROUND(SUMIF('AV-Bewegungsdaten'!B:B,A3295,'AV-Bewegungsdaten'!D:D),3)</f>
        <v>0</v>
      </c>
      <c r="Q3295" s="259">
        <f>ROUND(SUMIF('AV-Bewegungsdaten'!B:B,$A3295,'AV-Bewegungsdaten'!E:E),5)</f>
        <v>0</v>
      </c>
      <c r="S3295" s="444"/>
      <c r="T3295" s="444"/>
      <c r="U3295" s="261">
        <f>ROUND(SUMIF('DV-Bewegungsdaten'!B:B,A3295,'DV-Bewegungsdaten'!D:D),3)</f>
        <v>0</v>
      </c>
      <c r="V3295" s="259">
        <f>ROUND(SUMIF('DV-Bewegungsdaten'!B:B,A3295,'DV-Bewegungsdaten'!E:E),5)</f>
        <v>0</v>
      </c>
      <c r="X3295" s="444"/>
      <c r="Y3295" s="444"/>
      <c r="AK3295" s="305"/>
    </row>
    <row r="3296" spans="1:37" ht="15" customHeight="1" x14ac:dyDescent="0.25">
      <c r="A3296" s="103" t="s">
        <v>3185</v>
      </c>
      <c r="B3296" s="101" t="s">
        <v>2068</v>
      </c>
      <c r="C3296" s="101" t="s">
        <v>3996</v>
      </c>
      <c r="D3296" s="101" t="s">
        <v>1461</v>
      </c>
      <c r="E3296" s="101" t="s">
        <v>2446</v>
      </c>
      <c r="F3296" s="102">
        <v>17.079999999999998</v>
      </c>
      <c r="G3296" s="102">
        <v>17.279999999999998</v>
      </c>
      <c r="H3296" s="102">
        <v>13.66</v>
      </c>
      <c r="I3296" s="102"/>
      <c r="J3296" s="445"/>
      <c r="K3296" s="258">
        <f>ROUND(SUMIF('VGT-Bewegungsdaten'!B:B,A3296,'VGT-Bewegungsdaten'!D:D),3)</f>
        <v>0</v>
      </c>
      <c r="L3296" s="259">
        <f>ROUND(SUMIF('VGT-Bewegungsdaten'!B:B,$A3296,'VGT-Bewegungsdaten'!E:E),5)</f>
        <v>0</v>
      </c>
      <c r="N3296" s="298" t="s">
        <v>4918</v>
      </c>
      <c r="O3296" s="298" t="s">
        <v>4925</v>
      </c>
      <c r="P3296" s="261">
        <f>ROUND(SUMIF('AV-Bewegungsdaten'!B:B,A3296,'AV-Bewegungsdaten'!D:D),3)</f>
        <v>0</v>
      </c>
      <c r="Q3296" s="259">
        <f>ROUND(SUMIF('AV-Bewegungsdaten'!B:B,$A3296,'AV-Bewegungsdaten'!E:E),5)</f>
        <v>0</v>
      </c>
      <c r="S3296" s="444"/>
      <c r="T3296" s="444"/>
      <c r="U3296" s="261">
        <f>ROUND(SUMIF('DV-Bewegungsdaten'!B:B,A3296,'DV-Bewegungsdaten'!D:D),3)</f>
        <v>0</v>
      </c>
      <c r="V3296" s="259">
        <f>ROUND(SUMIF('DV-Bewegungsdaten'!B:B,A3296,'DV-Bewegungsdaten'!E:E),5)</f>
        <v>0</v>
      </c>
      <c r="X3296" s="444"/>
      <c r="Y3296" s="444"/>
      <c r="AK3296" s="305"/>
    </row>
    <row r="3297" spans="1:37" ht="15" customHeight="1" x14ac:dyDescent="0.25">
      <c r="A3297" s="103" t="s">
        <v>3186</v>
      </c>
      <c r="B3297" s="101" t="s">
        <v>2068</v>
      </c>
      <c r="C3297" s="101" t="s">
        <v>3996</v>
      </c>
      <c r="D3297" s="101" t="s">
        <v>1463</v>
      </c>
      <c r="E3297" s="101" t="s">
        <v>2443</v>
      </c>
      <c r="F3297" s="102">
        <v>12.63</v>
      </c>
      <c r="G3297" s="102">
        <v>12.83</v>
      </c>
      <c r="H3297" s="102">
        <v>10.1</v>
      </c>
      <c r="I3297" s="102"/>
      <c r="J3297" s="445"/>
      <c r="K3297" s="258">
        <f>ROUND(SUMIF('VGT-Bewegungsdaten'!B:B,A3297,'VGT-Bewegungsdaten'!D:D),3)</f>
        <v>0</v>
      </c>
      <c r="L3297" s="259">
        <f>ROUND(SUMIF('VGT-Bewegungsdaten'!B:B,$A3297,'VGT-Bewegungsdaten'!E:E),5)</f>
        <v>0</v>
      </c>
      <c r="N3297" s="298" t="s">
        <v>4918</v>
      </c>
      <c r="O3297" s="298" t="s">
        <v>4925</v>
      </c>
      <c r="P3297" s="261">
        <f>ROUND(SUMIF('AV-Bewegungsdaten'!B:B,A3297,'AV-Bewegungsdaten'!D:D),3)</f>
        <v>0</v>
      </c>
      <c r="Q3297" s="259">
        <f>ROUND(SUMIF('AV-Bewegungsdaten'!B:B,$A3297,'AV-Bewegungsdaten'!E:E),5)</f>
        <v>0</v>
      </c>
      <c r="S3297" s="444"/>
      <c r="T3297" s="444"/>
      <c r="U3297" s="261">
        <f>ROUND(SUMIF('DV-Bewegungsdaten'!B:B,A3297,'DV-Bewegungsdaten'!D:D),3)</f>
        <v>0</v>
      </c>
      <c r="V3297" s="259">
        <f>ROUND(SUMIF('DV-Bewegungsdaten'!B:B,A3297,'DV-Bewegungsdaten'!E:E),5)</f>
        <v>0</v>
      </c>
      <c r="X3297" s="444"/>
      <c r="Y3297" s="444"/>
      <c r="AK3297" s="305"/>
    </row>
    <row r="3298" spans="1:37" ht="15" customHeight="1" x14ac:dyDescent="0.25">
      <c r="A3298" s="103" t="s">
        <v>3187</v>
      </c>
      <c r="B3298" s="101" t="s">
        <v>2068</v>
      </c>
      <c r="C3298" s="101" t="s">
        <v>3996</v>
      </c>
      <c r="D3298" s="101" t="s">
        <v>1465</v>
      </c>
      <c r="E3298" s="101" t="s">
        <v>2446</v>
      </c>
      <c r="F3298" s="102">
        <v>15.6</v>
      </c>
      <c r="G3298" s="102">
        <v>15.799999999999999</v>
      </c>
      <c r="H3298" s="102">
        <v>12.48</v>
      </c>
      <c r="I3298" s="102"/>
      <c r="J3298" s="445"/>
      <c r="K3298" s="258">
        <f>ROUND(SUMIF('VGT-Bewegungsdaten'!B:B,A3298,'VGT-Bewegungsdaten'!D:D),3)</f>
        <v>0</v>
      </c>
      <c r="L3298" s="259">
        <f>ROUND(SUMIF('VGT-Bewegungsdaten'!B:B,$A3298,'VGT-Bewegungsdaten'!E:E),5)</f>
        <v>0</v>
      </c>
      <c r="N3298" s="298" t="s">
        <v>4918</v>
      </c>
      <c r="O3298" s="298" t="s">
        <v>4925</v>
      </c>
      <c r="P3298" s="261">
        <f>ROUND(SUMIF('AV-Bewegungsdaten'!B:B,A3298,'AV-Bewegungsdaten'!D:D),3)</f>
        <v>0</v>
      </c>
      <c r="Q3298" s="259">
        <f>ROUND(SUMIF('AV-Bewegungsdaten'!B:B,$A3298,'AV-Bewegungsdaten'!E:E),5)</f>
        <v>0</v>
      </c>
      <c r="S3298" s="444"/>
      <c r="T3298" s="444"/>
      <c r="U3298" s="261">
        <f>ROUND(SUMIF('DV-Bewegungsdaten'!B:B,A3298,'DV-Bewegungsdaten'!D:D),3)</f>
        <v>0</v>
      </c>
      <c r="V3298" s="259">
        <f>ROUND(SUMIF('DV-Bewegungsdaten'!B:B,A3298,'DV-Bewegungsdaten'!E:E),5)</f>
        <v>0</v>
      </c>
      <c r="X3298" s="444"/>
      <c r="Y3298" s="444"/>
      <c r="AK3298" s="305"/>
    </row>
    <row r="3299" spans="1:37" ht="15" customHeight="1" x14ac:dyDescent="0.25">
      <c r="A3299" s="103" t="s">
        <v>3188</v>
      </c>
      <c r="B3299" s="101" t="s">
        <v>2068</v>
      </c>
      <c r="C3299" s="101" t="s">
        <v>3996</v>
      </c>
      <c r="D3299" s="101" t="s">
        <v>1467</v>
      </c>
      <c r="E3299" s="101" t="s">
        <v>2446</v>
      </c>
      <c r="F3299" s="102">
        <v>10.68</v>
      </c>
      <c r="G3299" s="102">
        <v>10.879999999999999</v>
      </c>
      <c r="H3299" s="102">
        <v>8.5399999999999991</v>
      </c>
      <c r="I3299" s="102"/>
      <c r="J3299" s="445"/>
      <c r="K3299" s="258">
        <f>ROUND(SUMIF('VGT-Bewegungsdaten'!B:B,A3299,'VGT-Bewegungsdaten'!D:D),3)</f>
        <v>0</v>
      </c>
      <c r="L3299" s="259">
        <f>ROUND(SUMIF('VGT-Bewegungsdaten'!B:B,$A3299,'VGT-Bewegungsdaten'!E:E),5)</f>
        <v>0</v>
      </c>
      <c r="N3299" s="298" t="s">
        <v>4918</v>
      </c>
      <c r="O3299" s="298" t="s">
        <v>4925</v>
      </c>
      <c r="P3299" s="261">
        <f>ROUND(SUMIF('AV-Bewegungsdaten'!B:B,A3299,'AV-Bewegungsdaten'!D:D),3)</f>
        <v>0</v>
      </c>
      <c r="Q3299" s="259">
        <f>ROUND(SUMIF('AV-Bewegungsdaten'!B:B,$A3299,'AV-Bewegungsdaten'!E:E),5)</f>
        <v>0</v>
      </c>
      <c r="S3299" s="444"/>
      <c r="T3299" s="444"/>
      <c r="U3299" s="261">
        <f>ROUND(SUMIF('DV-Bewegungsdaten'!B:B,A3299,'DV-Bewegungsdaten'!D:D),3)</f>
        <v>0</v>
      </c>
      <c r="V3299" s="259">
        <f>ROUND(SUMIF('DV-Bewegungsdaten'!B:B,A3299,'DV-Bewegungsdaten'!E:E),5)</f>
        <v>0</v>
      </c>
      <c r="X3299" s="444"/>
      <c r="Y3299" s="444"/>
      <c r="AK3299" s="305"/>
    </row>
    <row r="3300" spans="1:37" ht="15" customHeight="1" x14ac:dyDescent="0.25">
      <c r="A3300" s="103" t="s">
        <v>3715</v>
      </c>
      <c r="B3300" s="101" t="s">
        <v>2068</v>
      </c>
      <c r="C3300" s="101" t="s">
        <v>3997</v>
      </c>
      <c r="D3300" s="101" t="s">
        <v>1201</v>
      </c>
      <c r="E3300" s="101" t="s">
        <v>2443</v>
      </c>
      <c r="F3300" s="102">
        <v>11.44</v>
      </c>
      <c r="G3300" s="102">
        <v>11.639999999999999</v>
      </c>
      <c r="H3300" s="102">
        <v>9.15</v>
      </c>
      <c r="I3300" s="102"/>
      <c r="J3300" s="445"/>
      <c r="K3300" s="258">
        <f>ROUND(SUMIF('VGT-Bewegungsdaten'!B:B,A3300,'VGT-Bewegungsdaten'!D:D),3)</f>
        <v>0</v>
      </c>
      <c r="L3300" s="259">
        <f>ROUND(SUMIF('VGT-Bewegungsdaten'!B:B,$A3300,'VGT-Bewegungsdaten'!E:E),5)</f>
        <v>0</v>
      </c>
      <c r="N3300" s="298" t="s">
        <v>4918</v>
      </c>
      <c r="O3300" s="298" t="s">
        <v>4925</v>
      </c>
      <c r="P3300" s="261">
        <f>ROUND(SUMIF('AV-Bewegungsdaten'!B:B,A3300,'AV-Bewegungsdaten'!D:D),3)</f>
        <v>0</v>
      </c>
      <c r="Q3300" s="259">
        <f>ROUND(SUMIF('AV-Bewegungsdaten'!B:B,$A3300,'AV-Bewegungsdaten'!E:E),5)</f>
        <v>0</v>
      </c>
      <c r="S3300" s="444"/>
      <c r="T3300" s="444"/>
      <c r="U3300" s="261">
        <f>ROUND(SUMIF('DV-Bewegungsdaten'!B:B,A3300,'DV-Bewegungsdaten'!D:D),3)</f>
        <v>0</v>
      </c>
      <c r="V3300" s="259">
        <f>ROUND(SUMIF('DV-Bewegungsdaten'!B:B,A3300,'DV-Bewegungsdaten'!E:E),5)</f>
        <v>0</v>
      </c>
      <c r="X3300" s="444"/>
      <c r="Y3300" s="444"/>
      <c r="AK3300" s="305"/>
    </row>
    <row r="3301" spans="1:37" ht="15" customHeight="1" x14ac:dyDescent="0.25">
      <c r="A3301" s="103" t="s">
        <v>3716</v>
      </c>
      <c r="B3301" s="101" t="s">
        <v>2068</v>
      </c>
      <c r="C3301" s="101" t="s">
        <v>3997</v>
      </c>
      <c r="D3301" s="101" t="s">
        <v>1203</v>
      </c>
      <c r="E3301" s="101" t="s">
        <v>2446</v>
      </c>
      <c r="F3301" s="102">
        <v>14.379999999999999</v>
      </c>
      <c r="G3301" s="102">
        <v>14.579999999999998</v>
      </c>
      <c r="H3301" s="102">
        <v>11.5</v>
      </c>
      <c r="I3301" s="102"/>
      <c r="J3301" s="445"/>
      <c r="K3301" s="258">
        <f>ROUND(SUMIF('VGT-Bewegungsdaten'!B:B,A3301,'VGT-Bewegungsdaten'!D:D),3)</f>
        <v>0</v>
      </c>
      <c r="L3301" s="259">
        <f>ROUND(SUMIF('VGT-Bewegungsdaten'!B:B,$A3301,'VGT-Bewegungsdaten'!E:E),5)</f>
        <v>0</v>
      </c>
      <c r="N3301" s="298" t="s">
        <v>4918</v>
      </c>
      <c r="O3301" s="298" t="s">
        <v>4925</v>
      </c>
      <c r="P3301" s="261">
        <f>ROUND(SUMIF('AV-Bewegungsdaten'!B:B,A3301,'AV-Bewegungsdaten'!D:D),3)</f>
        <v>0</v>
      </c>
      <c r="Q3301" s="259">
        <f>ROUND(SUMIF('AV-Bewegungsdaten'!B:B,$A3301,'AV-Bewegungsdaten'!E:E),5)</f>
        <v>0</v>
      </c>
      <c r="S3301" s="444"/>
      <c r="T3301" s="444"/>
      <c r="U3301" s="261">
        <f>ROUND(SUMIF('DV-Bewegungsdaten'!B:B,A3301,'DV-Bewegungsdaten'!D:D),3)</f>
        <v>0</v>
      </c>
      <c r="V3301" s="259">
        <f>ROUND(SUMIF('DV-Bewegungsdaten'!B:B,A3301,'DV-Bewegungsdaten'!E:E),5)</f>
        <v>0</v>
      </c>
      <c r="X3301" s="444"/>
      <c r="Y3301" s="444"/>
      <c r="AK3301" s="305"/>
    </row>
    <row r="3302" spans="1:37" ht="15" customHeight="1" x14ac:dyDescent="0.25">
      <c r="A3302" s="103" t="s">
        <v>3717</v>
      </c>
      <c r="B3302" s="101" t="s">
        <v>2068</v>
      </c>
      <c r="C3302" s="101" t="s">
        <v>3997</v>
      </c>
      <c r="D3302" s="101" t="s">
        <v>1205</v>
      </c>
      <c r="E3302" s="101" t="s">
        <v>2443</v>
      </c>
      <c r="F3302" s="102">
        <v>12.42</v>
      </c>
      <c r="G3302" s="102">
        <v>12.62</v>
      </c>
      <c r="H3302" s="102">
        <v>9.94</v>
      </c>
      <c r="I3302" s="102"/>
      <c r="J3302" s="445"/>
      <c r="K3302" s="258">
        <f>ROUND(SUMIF('VGT-Bewegungsdaten'!B:B,A3302,'VGT-Bewegungsdaten'!D:D),3)</f>
        <v>0</v>
      </c>
      <c r="L3302" s="259">
        <f>ROUND(SUMIF('VGT-Bewegungsdaten'!B:B,$A3302,'VGT-Bewegungsdaten'!E:E),5)</f>
        <v>0</v>
      </c>
      <c r="N3302" s="298" t="s">
        <v>4918</v>
      </c>
      <c r="O3302" s="298" t="s">
        <v>4925</v>
      </c>
      <c r="P3302" s="261">
        <f>ROUND(SUMIF('AV-Bewegungsdaten'!B:B,A3302,'AV-Bewegungsdaten'!D:D),3)</f>
        <v>0</v>
      </c>
      <c r="Q3302" s="259">
        <f>ROUND(SUMIF('AV-Bewegungsdaten'!B:B,$A3302,'AV-Bewegungsdaten'!E:E),5)</f>
        <v>0</v>
      </c>
      <c r="S3302" s="444"/>
      <c r="T3302" s="444"/>
      <c r="U3302" s="261">
        <f>ROUND(SUMIF('DV-Bewegungsdaten'!B:B,A3302,'DV-Bewegungsdaten'!D:D),3)</f>
        <v>0</v>
      </c>
      <c r="V3302" s="259">
        <f>ROUND(SUMIF('DV-Bewegungsdaten'!B:B,A3302,'DV-Bewegungsdaten'!E:E),5)</f>
        <v>0</v>
      </c>
      <c r="X3302" s="444"/>
      <c r="Y3302" s="444"/>
      <c r="AK3302" s="305"/>
    </row>
    <row r="3303" spans="1:37" ht="15" customHeight="1" x14ac:dyDescent="0.25">
      <c r="A3303" s="103" t="s">
        <v>3718</v>
      </c>
      <c r="B3303" s="101" t="s">
        <v>2068</v>
      </c>
      <c r="C3303" s="101" t="s">
        <v>3997</v>
      </c>
      <c r="D3303" s="101" t="s">
        <v>1207</v>
      </c>
      <c r="E3303" s="101" t="s">
        <v>2446</v>
      </c>
      <c r="F3303" s="102">
        <v>15.36</v>
      </c>
      <c r="G3303" s="102">
        <v>15.559999999999999</v>
      </c>
      <c r="H3303" s="102">
        <v>12.29</v>
      </c>
      <c r="I3303" s="102"/>
      <c r="J3303" s="445"/>
      <c r="K3303" s="258">
        <f>ROUND(SUMIF('VGT-Bewegungsdaten'!B:B,A3303,'VGT-Bewegungsdaten'!D:D),3)</f>
        <v>0</v>
      </c>
      <c r="L3303" s="259">
        <f>ROUND(SUMIF('VGT-Bewegungsdaten'!B:B,$A3303,'VGT-Bewegungsdaten'!E:E),5)</f>
        <v>0</v>
      </c>
      <c r="N3303" s="298" t="s">
        <v>4918</v>
      </c>
      <c r="O3303" s="298" t="s">
        <v>4925</v>
      </c>
      <c r="P3303" s="261">
        <f>ROUND(SUMIF('AV-Bewegungsdaten'!B:B,A3303,'AV-Bewegungsdaten'!D:D),3)</f>
        <v>0</v>
      </c>
      <c r="Q3303" s="259">
        <f>ROUND(SUMIF('AV-Bewegungsdaten'!B:B,$A3303,'AV-Bewegungsdaten'!E:E),5)</f>
        <v>0</v>
      </c>
      <c r="S3303" s="444"/>
      <c r="T3303" s="444"/>
      <c r="U3303" s="261">
        <f>ROUND(SUMIF('DV-Bewegungsdaten'!B:B,A3303,'DV-Bewegungsdaten'!D:D),3)</f>
        <v>0</v>
      </c>
      <c r="V3303" s="259">
        <f>ROUND(SUMIF('DV-Bewegungsdaten'!B:B,A3303,'DV-Bewegungsdaten'!E:E),5)</f>
        <v>0</v>
      </c>
      <c r="X3303" s="444"/>
      <c r="Y3303" s="444"/>
      <c r="AK3303" s="305"/>
    </row>
    <row r="3304" spans="1:37" ht="15" customHeight="1" x14ac:dyDescent="0.25">
      <c r="A3304" s="103" t="s">
        <v>3719</v>
      </c>
      <c r="B3304" s="101" t="s">
        <v>2068</v>
      </c>
      <c r="C3304" s="101" t="s">
        <v>3997</v>
      </c>
      <c r="D3304" s="101" t="s">
        <v>1209</v>
      </c>
      <c r="E3304" s="101" t="s">
        <v>2443</v>
      </c>
      <c r="F3304" s="102">
        <v>17.32</v>
      </c>
      <c r="G3304" s="102">
        <v>17.52</v>
      </c>
      <c r="H3304" s="102">
        <v>13.86</v>
      </c>
      <c r="I3304" s="102"/>
      <c r="J3304" s="445"/>
      <c r="K3304" s="258">
        <f>ROUND(SUMIF('VGT-Bewegungsdaten'!B:B,A3304,'VGT-Bewegungsdaten'!D:D),3)</f>
        <v>0</v>
      </c>
      <c r="L3304" s="259">
        <f>ROUND(SUMIF('VGT-Bewegungsdaten'!B:B,$A3304,'VGT-Bewegungsdaten'!E:E),5)</f>
        <v>0</v>
      </c>
      <c r="N3304" s="298" t="s">
        <v>4918</v>
      </c>
      <c r="O3304" s="298" t="s">
        <v>4925</v>
      </c>
      <c r="P3304" s="261">
        <f>ROUND(SUMIF('AV-Bewegungsdaten'!B:B,A3304,'AV-Bewegungsdaten'!D:D),3)</f>
        <v>0</v>
      </c>
      <c r="Q3304" s="259">
        <f>ROUND(SUMIF('AV-Bewegungsdaten'!B:B,$A3304,'AV-Bewegungsdaten'!E:E),5)</f>
        <v>0</v>
      </c>
      <c r="S3304" s="444"/>
      <c r="T3304" s="444"/>
      <c r="U3304" s="261">
        <f>ROUND(SUMIF('DV-Bewegungsdaten'!B:B,A3304,'DV-Bewegungsdaten'!D:D),3)</f>
        <v>0</v>
      </c>
      <c r="V3304" s="259">
        <f>ROUND(SUMIF('DV-Bewegungsdaten'!B:B,A3304,'DV-Bewegungsdaten'!E:E),5)</f>
        <v>0</v>
      </c>
      <c r="X3304" s="444"/>
      <c r="Y3304" s="444"/>
      <c r="AK3304" s="305"/>
    </row>
    <row r="3305" spans="1:37" ht="15" customHeight="1" x14ac:dyDescent="0.25">
      <c r="A3305" s="103" t="s">
        <v>3720</v>
      </c>
      <c r="B3305" s="101" t="s">
        <v>2068</v>
      </c>
      <c r="C3305" s="101" t="s">
        <v>3997</v>
      </c>
      <c r="D3305" s="101" t="s">
        <v>1211</v>
      </c>
      <c r="E3305" s="101" t="s">
        <v>2446</v>
      </c>
      <c r="F3305" s="102">
        <v>20.259999999999998</v>
      </c>
      <c r="G3305" s="102">
        <v>20.459999999999997</v>
      </c>
      <c r="H3305" s="102">
        <v>16.21</v>
      </c>
      <c r="I3305" s="102"/>
      <c r="J3305" s="445"/>
      <c r="K3305" s="258">
        <f>ROUND(SUMIF('VGT-Bewegungsdaten'!B:B,A3305,'VGT-Bewegungsdaten'!D:D),3)</f>
        <v>0</v>
      </c>
      <c r="L3305" s="259">
        <f>ROUND(SUMIF('VGT-Bewegungsdaten'!B:B,$A3305,'VGT-Bewegungsdaten'!E:E),5)</f>
        <v>0</v>
      </c>
      <c r="N3305" s="298" t="s">
        <v>4918</v>
      </c>
      <c r="O3305" s="298" t="s">
        <v>4925</v>
      </c>
      <c r="P3305" s="261">
        <f>ROUND(SUMIF('AV-Bewegungsdaten'!B:B,A3305,'AV-Bewegungsdaten'!D:D),3)</f>
        <v>0</v>
      </c>
      <c r="Q3305" s="259">
        <f>ROUND(SUMIF('AV-Bewegungsdaten'!B:B,$A3305,'AV-Bewegungsdaten'!E:E),5)</f>
        <v>0</v>
      </c>
      <c r="S3305" s="444"/>
      <c r="T3305" s="444"/>
      <c r="U3305" s="261">
        <f>ROUND(SUMIF('DV-Bewegungsdaten'!B:B,A3305,'DV-Bewegungsdaten'!D:D),3)</f>
        <v>0</v>
      </c>
      <c r="V3305" s="259">
        <f>ROUND(SUMIF('DV-Bewegungsdaten'!B:B,A3305,'DV-Bewegungsdaten'!E:E),5)</f>
        <v>0</v>
      </c>
      <c r="X3305" s="444"/>
      <c r="Y3305" s="444"/>
      <c r="AK3305" s="305"/>
    </row>
    <row r="3306" spans="1:37" ht="15" customHeight="1" x14ac:dyDescent="0.25">
      <c r="A3306" s="103" t="s">
        <v>3721</v>
      </c>
      <c r="B3306" s="101" t="s">
        <v>2068</v>
      </c>
      <c r="C3306" s="101" t="s">
        <v>3997</v>
      </c>
      <c r="D3306" s="101" t="s">
        <v>1213</v>
      </c>
      <c r="E3306" s="101" t="s">
        <v>2443</v>
      </c>
      <c r="F3306" s="102">
        <v>18.299999999999997</v>
      </c>
      <c r="G3306" s="102">
        <v>18.499999999999996</v>
      </c>
      <c r="H3306" s="102">
        <v>14.64</v>
      </c>
      <c r="I3306" s="102"/>
      <c r="J3306" s="445"/>
      <c r="K3306" s="258">
        <f>ROUND(SUMIF('VGT-Bewegungsdaten'!B:B,A3306,'VGT-Bewegungsdaten'!D:D),3)</f>
        <v>0</v>
      </c>
      <c r="L3306" s="259">
        <f>ROUND(SUMIF('VGT-Bewegungsdaten'!B:B,$A3306,'VGT-Bewegungsdaten'!E:E),5)</f>
        <v>0</v>
      </c>
      <c r="N3306" s="298" t="s">
        <v>4918</v>
      </c>
      <c r="O3306" s="298" t="s">
        <v>4925</v>
      </c>
      <c r="P3306" s="261">
        <f>ROUND(SUMIF('AV-Bewegungsdaten'!B:B,A3306,'AV-Bewegungsdaten'!D:D),3)</f>
        <v>0</v>
      </c>
      <c r="Q3306" s="259">
        <f>ROUND(SUMIF('AV-Bewegungsdaten'!B:B,$A3306,'AV-Bewegungsdaten'!E:E),5)</f>
        <v>0</v>
      </c>
      <c r="S3306" s="444"/>
      <c r="T3306" s="444"/>
      <c r="U3306" s="261">
        <f>ROUND(SUMIF('DV-Bewegungsdaten'!B:B,A3306,'DV-Bewegungsdaten'!D:D),3)</f>
        <v>0</v>
      </c>
      <c r="V3306" s="259">
        <f>ROUND(SUMIF('DV-Bewegungsdaten'!B:B,A3306,'DV-Bewegungsdaten'!E:E),5)</f>
        <v>0</v>
      </c>
      <c r="X3306" s="444"/>
      <c r="Y3306" s="444"/>
      <c r="AK3306" s="305"/>
    </row>
    <row r="3307" spans="1:37" ht="15" customHeight="1" x14ac:dyDescent="0.25">
      <c r="A3307" s="103" t="s">
        <v>3722</v>
      </c>
      <c r="B3307" s="101" t="s">
        <v>2068</v>
      </c>
      <c r="C3307" s="101" t="s">
        <v>3997</v>
      </c>
      <c r="D3307" s="101" t="s">
        <v>1215</v>
      </c>
      <c r="E3307" s="101" t="s">
        <v>2446</v>
      </c>
      <c r="F3307" s="102">
        <v>21.240000000000002</v>
      </c>
      <c r="G3307" s="102">
        <v>21.44</v>
      </c>
      <c r="H3307" s="102">
        <v>16.989999999999998</v>
      </c>
      <c r="I3307" s="102"/>
      <c r="J3307" s="445"/>
      <c r="K3307" s="258">
        <f>ROUND(SUMIF('VGT-Bewegungsdaten'!B:B,A3307,'VGT-Bewegungsdaten'!D:D),3)</f>
        <v>0</v>
      </c>
      <c r="L3307" s="259">
        <f>ROUND(SUMIF('VGT-Bewegungsdaten'!B:B,$A3307,'VGT-Bewegungsdaten'!E:E),5)</f>
        <v>0</v>
      </c>
      <c r="N3307" s="298" t="s">
        <v>4918</v>
      </c>
      <c r="O3307" s="298" t="s">
        <v>4925</v>
      </c>
      <c r="P3307" s="261">
        <f>ROUND(SUMIF('AV-Bewegungsdaten'!B:B,A3307,'AV-Bewegungsdaten'!D:D),3)</f>
        <v>0</v>
      </c>
      <c r="Q3307" s="259">
        <f>ROUND(SUMIF('AV-Bewegungsdaten'!B:B,$A3307,'AV-Bewegungsdaten'!E:E),5)</f>
        <v>0</v>
      </c>
      <c r="S3307" s="444"/>
      <c r="T3307" s="444"/>
      <c r="U3307" s="261">
        <f>ROUND(SUMIF('DV-Bewegungsdaten'!B:B,A3307,'DV-Bewegungsdaten'!D:D),3)</f>
        <v>0</v>
      </c>
      <c r="V3307" s="259">
        <f>ROUND(SUMIF('DV-Bewegungsdaten'!B:B,A3307,'DV-Bewegungsdaten'!E:E),5)</f>
        <v>0</v>
      </c>
      <c r="X3307" s="444"/>
      <c r="Y3307" s="444"/>
      <c r="AK3307" s="305"/>
    </row>
    <row r="3308" spans="1:37" ht="15" customHeight="1" x14ac:dyDescent="0.25">
      <c r="A3308" s="103" t="s">
        <v>3723</v>
      </c>
      <c r="B3308" s="101" t="s">
        <v>2068</v>
      </c>
      <c r="C3308" s="101" t="s">
        <v>3997</v>
      </c>
      <c r="D3308" s="101" t="s">
        <v>1217</v>
      </c>
      <c r="E3308" s="101" t="s">
        <v>2443</v>
      </c>
      <c r="F3308" s="102">
        <v>18.3</v>
      </c>
      <c r="G3308" s="102">
        <v>18.5</v>
      </c>
      <c r="H3308" s="102">
        <v>14.64</v>
      </c>
      <c r="I3308" s="102"/>
      <c r="J3308" s="445"/>
      <c r="K3308" s="258">
        <f>ROUND(SUMIF('VGT-Bewegungsdaten'!B:B,A3308,'VGT-Bewegungsdaten'!D:D),3)</f>
        <v>0</v>
      </c>
      <c r="L3308" s="259">
        <f>ROUND(SUMIF('VGT-Bewegungsdaten'!B:B,$A3308,'VGT-Bewegungsdaten'!E:E),5)</f>
        <v>0</v>
      </c>
      <c r="N3308" s="298" t="s">
        <v>4918</v>
      </c>
      <c r="O3308" s="298" t="s">
        <v>4925</v>
      </c>
      <c r="P3308" s="261">
        <f>ROUND(SUMIF('AV-Bewegungsdaten'!B:B,A3308,'AV-Bewegungsdaten'!D:D),3)</f>
        <v>0</v>
      </c>
      <c r="Q3308" s="259">
        <f>ROUND(SUMIF('AV-Bewegungsdaten'!B:B,$A3308,'AV-Bewegungsdaten'!E:E),5)</f>
        <v>0</v>
      </c>
      <c r="S3308" s="444"/>
      <c r="T3308" s="444"/>
      <c r="U3308" s="261">
        <f>ROUND(SUMIF('DV-Bewegungsdaten'!B:B,A3308,'DV-Bewegungsdaten'!D:D),3)</f>
        <v>0</v>
      </c>
      <c r="V3308" s="259">
        <f>ROUND(SUMIF('DV-Bewegungsdaten'!B:B,A3308,'DV-Bewegungsdaten'!E:E),5)</f>
        <v>0</v>
      </c>
      <c r="X3308" s="444"/>
      <c r="Y3308" s="444"/>
      <c r="AK3308" s="305"/>
    </row>
    <row r="3309" spans="1:37" ht="15" customHeight="1" x14ac:dyDescent="0.25">
      <c r="A3309" s="103" t="s">
        <v>3724</v>
      </c>
      <c r="B3309" s="101" t="s">
        <v>2068</v>
      </c>
      <c r="C3309" s="101" t="s">
        <v>3997</v>
      </c>
      <c r="D3309" s="101" t="s">
        <v>1219</v>
      </c>
      <c r="E3309" s="101" t="s">
        <v>2446</v>
      </c>
      <c r="F3309" s="102">
        <v>21.240000000000002</v>
      </c>
      <c r="G3309" s="102">
        <v>21.44</v>
      </c>
      <c r="H3309" s="102">
        <v>16.989999999999998</v>
      </c>
      <c r="I3309" s="102"/>
      <c r="J3309" s="445"/>
      <c r="K3309" s="258">
        <f>ROUND(SUMIF('VGT-Bewegungsdaten'!B:B,A3309,'VGT-Bewegungsdaten'!D:D),3)</f>
        <v>0</v>
      </c>
      <c r="L3309" s="259">
        <f>ROUND(SUMIF('VGT-Bewegungsdaten'!B:B,$A3309,'VGT-Bewegungsdaten'!E:E),5)</f>
        <v>0</v>
      </c>
      <c r="N3309" s="298" t="s">
        <v>4918</v>
      </c>
      <c r="O3309" s="298" t="s">
        <v>4925</v>
      </c>
      <c r="P3309" s="261">
        <f>ROUND(SUMIF('AV-Bewegungsdaten'!B:B,A3309,'AV-Bewegungsdaten'!D:D),3)</f>
        <v>0</v>
      </c>
      <c r="Q3309" s="259">
        <f>ROUND(SUMIF('AV-Bewegungsdaten'!B:B,$A3309,'AV-Bewegungsdaten'!E:E),5)</f>
        <v>0</v>
      </c>
      <c r="S3309" s="444"/>
      <c r="T3309" s="444"/>
      <c r="U3309" s="261">
        <f>ROUND(SUMIF('DV-Bewegungsdaten'!B:B,A3309,'DV-Bewegungsdaten'!D:D),3)</f>
        <v>0</v>
      </c>
      <c r="V3309" s="259">
        <f>ROUND(SUMIF('DV-Bewegungsdaten'!B:B,A3309,'DV-Bewegungsdaten'!E:E),5)</f>
        <v>0</v>
      </c>
      <c r="X3309" s="444"/>
      <c r="Y3309" s="444"/>
      <c r="AK3309" s="305"/>
    </row>
    <row r="3310" spans="1:37" ht="15" customHeight="1" x14ac:dyDescent="0.25">
      <c r="A3310" s="103" t="s">
        <v>3725</v>
      </c>
      <c r="B3310" s="101" t="s">
        <v>2068</v>
      </c>
      <c r="C3310" s="101" t="s">
        <v>3997</v>
      </c>
      <c r="D3310" s="101" t="s">
        <v>1221</v>
      </c>
      <c r="E3310" s="101" t="s">
        <v>2443</v>
      </c>
      <c r="F3310" s="102">
        <v>19.28</v>
      </c>
      <c r="G3310" s="102">
        <v>19.48</v>
      </c>
      <c r="H3310" s="102">
        <v>15.42</v>
      </c>
      <c r="I3310" s="102"/>
      <c r="J3310" s="445"/>
      <c r="K3310" s="258">
        <f>ROUND(SUMIF('VGT-Bewegungsdaten'!B:B,A3310,'VGT-Bewegungsdaten'!D:D),3)</f>
        <v>0</v>
      </c>
      <c r="L3310" s="259">
        <f>ROUND(SUMIF('VGT-Bewegungsdaten'!B:B,$A3310,'VGT-Bewegungsdaten'!E:E),5)</f>
        <v>0</v>
      </c>
      <c r="N3310" s="298" t="s">
        <v>4918</v>
      </c>
      <c r="O3310" s="298" t="s">
        <v>4925</v>
      </c>
      <c r="P3310" s="261">
        <f>ROUND(SUMIF('AV-Bewegungsdaten'!B:B,A3310,'AV-Bewegungsdaten'!D:D),3)</f>
        <v>0</v>
      </c>
      <c r="Q3310" s="259">
        <f>ROUND(SUMIF('AV-Bewegungsdaten'!B:B,$A3310,'AV-Bewegungsdaten'!E:E),5)</f>
        <v>0</v>
      </c>
      <c r="S3310" s="444"/>
      <c r="T3310" s="444"/>
      <c r="U3310" s="261">
        <f>ROUND(SUMIF('DV-Bewegungsdaten'!B:B,A3310,'DV-Bewegungsdaten'!D:D),3)</f>
        <v>0</v>
      </c>
      <c r="V3310" s="259">
        <f>ROUND(SUMIF('DV-Bewegungsdaten'!B:B,A3310,'DV-Bewegungsdaten'!E:E),5)</f>
        <v>0</v>
      </c>
      <c r="X3310" s="444"/>
      <c r="Y3310" s="444"/>
      <c r="AK3310" s="305"/>
    </row>
    <row r="3311" spans="1:37" ht="15" customHeight="1" x14ac:dyDescent="0.25">
      <c r="A3311" s="103" t="s">
        <v>3726</v>
      </c>
      <c r="B3311" s="101" t="s">
        <v>2068</v>
      </c>
      <c r="C3311" s="101" t="s">
        <v>3997</v>
      </c>
      <c r="D3311" s="101" t="s">
        <v>1223</v>
      </c>
      <c r="E3311" s="101" t="s">
        <v>2446</v>
      </c>
      <c r="F3311" s="102">
        <v>22.22</v>
      </c>
      <c r="G3311" s="102">
        <v>22.419999999999998</v>
      </c>
      <c r="H3311" s="102">
        <v>17.78</v>
      </c>
      <c r="I3311" s="102"/>
      <c r="J3311" s="445"/>
      <c r="K3311" s="258">
        <f>ROUND(SUMIF('VGT-Bewegungsdaten'!B:B,A3311,'VGT-Bewegungsdaten'!D:D),3)</f>
        <v>0</v>
      </c>
      <c r="L3311" s="259">
        <f>ROUND(SUMIF('VGT-Bewegungsdaten'!B:B,$A3311,'VGT-Bewegungsdaten'!E:E),5)</f>
        <v>0</v>
      </c>
      <c r="N3311" s="298" t="s">
        <v>4918</v>
      </c>
      <c r="O3311" s="298" t="s">
        <v>4925</v>
      </c>
      <c r="P3311" s="261">
        <f>ROUND(SUMIF('AV-Bewegungsdaten'!B:B,A3311,'AV-Bewegungsdaten'!D:D),3)</f>
        <v>0</v>
      </c>
      <c r="Q3311" s="259">
        <f>ROUND(SUMIF('AV-Bewegungsdaten'!B:B,$A3311,'AV-Bewegungsdaten'!E:E),5)</f>
        <v>0</v>
      </c>
      <c r="S3311" s="444"/>
      <c r="T3311" s="444"/>
      <c r="U3311" s="261">
        <f>ROUND(SUMIF('DV-Bewegungsdaten'!B:B,A3311,'DV-Bewegungsdaten'!D:D),3)</f>
        <v>0</v>
      </c>
      <c r="V3311" s="259">
        <f>ROUND(SUMIF('DV-Bewegungsdaten'!B:B,A3311,'DV-Bewegungsdaten'!E:E),5)</f>
        <v>0</v>
      </c>
      <c r="X3311" s="444"/>
      <c r="Y3311" s="444"/>
      <c r="AK3311" s="305"/>
    </row>
    <row r="3312" spans="1:37" ht="15" customHeight="1" x14ac:dyDescent="0.25">
      <c r="A3312" s="103" t="s">
        <v>3727</v>
      </c>
      <c r="B3312" s="101" t="s">
        <v>2068</v>
      </c>
      <c r="C3312" s="101" t="s">
        <v>3997</v>
      </c>
      <c r="D3312" s="101" t="s">
        <v>1225</v>
      </c>
      <c r="E3312" s="101" t="s">
        <v>2443</v>
      </c>
      <c r="F3312" s="102">
        <v>20.259999999999998</v>
      </c>
      <c r="G3312" s="102">
        <v>20.459999999999997</v>
      </c>
      <c r="H3312" s="102">
        <v>16.21</v>
      </c>
      <c r="I3312" s="102"/>
      <c r="J3312" s="445"/>
      <c r="K3312" s="258">
        <f>ROUND(SUMIF('VGT-Bewegungsdaten'!B:B,A3312,'VGT-Bewegungsdaten'!D:D),3)</f>
        <v>0</v>
      </c>
      <c r="L3312" s="259">
        <f>ROUND(SUMIF('VGT-Bewegungsdaten'!B:B,$A3312,'VGT-Bewegungsdaten'!E:E),5)</f>
        <v>0</v>
      </c>
      <c r="N3312" s="298" t="s">
        <v>4918</v>
      </c>
      <c r="O3312" s="298" t="s">
        <v>4925</v>
      </c>
      <c r="P3312" s="261">
        <f>ROUND(SUMIF('AV-Bewegungsdaten'!B:B,A3312,'AV-Bewegungsdaten'!D:D),3)</f>
        <v>0</v>
      </c>
      <c r="Q3312" s="259">
        <f>ROUND(SUMIF('AV-Bewegungsdaten'!B:B,$A3312,'AV-Bewegungsdaten'!E:E),5)</f>
        <v>0</v>
      </c>
      <c r="S3312" s="444"/>
      <c r="T3312" s="444"/>
      <c r="U3312" s="261">
        <f>ROUND(SUMIF('DV-Bewegungsdaten'!B:B,A3312,'DV-Bewegungsdaten'!D:D),3)</f>
        <v>0</v>
      </c>
      <c r="V3312" s="259">
        <f>ROUND(SUMIF('DV-Bewegungsdaten'!B:B,A3312,'DV-Bewegungsdaten'!E:E),5)</f>
        <v>0</v>
      </c>
      <c r="X3312" s="444"/>
      <c r="Y3312" s="444"/>
      <c r="AK3312" s="305"/>
    </row>
    <row r="3313" spans="1:37" ht="15" customHeight="1" x14ac:dyDescent="0.25">
      <c r="A3313" s="103" t="s">
        <v>3728</v>
      </c>
      <c r="B3313" s="101" t="s">
        <v>2068</v>
      </c>
      <c r="C3313" s="101" t="s">
        <v>3997</v>
      </c>
      <c r="D3313" s="101" t="s">
        <v>1227</v>
      </c>
      <c r="E3313" s="101" t="s">
        <v>2446</v>
      </c>
      <c r="F3313" s="102">
        <v>23.2</v>
      </c>
      <c r="G3313" s="102">
        <v>23.4</v>
      </c>
      <c r="H3313" s="102">
        <v>18.559999999999999</v>
      </c>
      <c r="I3313" s="102"/>
      <c r="J3313" s="445"/>
      <c r="K3313" s="258">
        <f>ROUND(SUMIF('VGT-Bewegungsdaten'!B:B,A3313,'VGT-Bewegungsdaten'!D:D),3)</f>
        <v>0</v>
      </c>
      <c r="L3313" s="259">
        <f>ROUND(SUMIF('VGT-Bewegungsdaten'!B:B,$A3313,'VGT-Bewegungsdaten'!E:E),5)</f>
        <v>0</v>
      </c>
      <c r="N3313" s="298" t="s">
        <v>4918</v>
      </c>
      <c r="O3313" s="298" t="s">
        <v>4925</v>
      </c>
      <c r="P3313" s="261">
        <f>ROUND(SUMIF('AV-Bewegungsdaten'!B:B,A3313,'AV-Bewegungsdaten'!D:D),3)</f>
        <v>0</v>
      </c>
      <c r="Q3313" s="259">
        <f>ROUND(SUMIF('AV-Bewegungsdaten'!B:B,$A3313,'AV-Bewegungsdaten'!E:E),5)</f>
        <v>0</v>
      </c>
      <c r="S3313" s="444"/>
      <c r="T3313" s="444"/>
      <c r="U3313" s="261">
        <f>ROUND(SUMIF('DV-Bewegungsdaten'!B:B,A3313,'DV-Bewegungsdaten'!D:D),3)</f>
        <v>0</v>
      </c>
      <c r="V3313" s="259">
        <f>ROUND(SUMIF('DV-Bewegungsdaten'!B:B,A3313,'DV-Bewegungsdaten'!E:E),5)</f>
        <v>0</v>
      </c>
      <c r="X3313" s="444"/>
      <c r="Y3313" s="444"/>
      <c r="AK3313" s="305"/>
    </row>
    <row r="3314" spans="1:37" ht="15" customHeight="1" x14ac:dyDescent="0.25">
      <c r="A3314" s="103" t="s">
        <v>3729</v>
      </c>
      <c r="B3314" s="101" t="s">
        <v>2068</v>
      </c>
      <c r="C3314" s="101" t="s">
        <v>3997</v>
      </c>
      <c r="D3314" s="101" t="s">
        <v>1229</v>
      </c>
      <c r="E3314" s="101" t="s">
        <v>2443</v>
      </c>
      <c r="F3314" s="102">
        <v>21.240000000000002</v>
      </c>
      <c r="G3314" s="102">
        <v>21.44</v>
      </c>
      <c r="H3314" s="102">
        <v>16.989999999999998</v>
      </c>
      <c r="I3314" s="102"/>
      <c r="J3314" s="445"/>
      <c r="K3314" s="258">
        <f>ROUND(SUMIF('VGT-Bewegungsdaten'!B:B,A3314,'VGT-Bewegungsdaten'!D:D),3)</f>
        <v>0</v>
      </c>
      <c r="L3314" s="259">
        <f>ROUND(SUMIF('VGT-Bewegungsdaten'!B:B,$A3314,'VGT-Bewegungsdaten'!E:E),5)</f>
        <v>0</v>
      </c>
      <c r="N3314" s="298" t="s">
        <v>4918</v>
      </c>
      <c r="O3314" s="298" t="s">
        <v>4925</v>
      </c>
      <c r="P3314" s="261">
        <f>ROUND(SUMIF('AV-Bewegungsdaten'!B:B,A3314,'AV-Bewegungsdaten'!D:D),3)</f>
        <v>0</v>
      </c>
      <c r="Q3314" s="259">
        <f>ROUND(SUMIF('AV-Bewegungsdaten'!B:B,$A3314,'AV-Bewegungsdaten'!E:E),5)</f>
        <v>0</v>
      </c>
      <c r="S3314" s="444"/>
      <c r="T3314" s="444"/>
      <c r="U3314" s="261">
        <f>ROUND(SUMIF('DV-Bewegungsdaten'!B:B,A3314,'DV-Bewegungsdaten'!D:D),3)</f>
        <v>0</v>
      </c>
      <c r="V3314" s="259">
        <f>ROUND(SUMIF('DV-Bewegungsdaten'!B:B,A3314,'DV-Bewegungsdaten'!E:E),5)</f>
        <v>0</v>
      </c>
      <c r="X3314" s="444"/>
      <c r="Y3314" s="444"/>
      <c r="AK3314" s="305"/>
    </row>
    <row r="3315" spans="1:37" ht="15" customHeight="1" x14ac:dyDescent="0.25">
      <c r="A3315" s="103" t="s">
        <v>3730</v>
      </c>
      <c r="B3315" s="101" t="s">
        <v>2068</v>
      </c>
      <c r="C3315" s="101" t="s">
        <v>3997</v>
      </c>
      <c r="D3315" s="101" t="s">
        <v>1231</v>
      </c>
      <c r="E3315" s="101" t="s">
        <v>2446</v>
      </c>
      <c r="F3315" s="102">
        <v>24.18</v>
      </c>
      <c r="G3315" s="102">
        <v>24.38</v>
      </c>
      <c r="H3315" s="102">
        <v>19.34</v>
      </c>
      <c r="I3315" s="102"/>
      <c r="J3315" s="445"/>
      <c r="K3315" s="258">
        <f>ROUND(SUMIF('VGT-Bewegungsdaten'!B:B,A3315,'VGT-Bewegungsdaten'!D:D),3)</f>
        <v>0</v>
      </c>
      <c r="L3315" s="259">
        <f>ROUND(SUMIF('VGT-Bewegungsdaten'!B:B,$A3315,'VGT-Bewegungsdaten'!E:E),5)</f>
        <v>0</v>
      </c>
      <c r="N3315" s="298" t="s">
        <v>4918</v>
      </c>
      <c r="O3315" s="298" t="s">
        <v>4925</v>
      </c>
      <c r="P3315" s="261">
        <f>ROUND(SUMIF('AV-Bewegungsdaten'!B:B,A3315,'AV-Bewegungsdaten'!D:D),3)</f>
        <v>0</v>
      </c>
      <c r="Q3315" s="259">
        <f>ROUND(SUMIF('AV-Bewegungsdaten'!B:B,$A3315,'AV-Bewegungsdaten'!E:E),5)</f>
        <v>0</v>
      </c>
      <c r="S3315" s="444"/>
      <c r="T3315" s="444"/>
      <c r="U3315" s="261">
        <f>ROUND(SUMIF('DV-Bewegungsdaten'!B:B,A3315,'DV-Bewegungsdaten'!D:D),3)</f>
        <v>0</v>
      </c>
      <c r="V3315" s="259">
        <f>ROUND(SUMIF('DV-Bewegungsdaten'!B:B,A3315,'DV-Bewegungsdaten'!E:E),5)</f>
        <v>0</v>
      </c>
      <c r="X3315" s="444"/>
      <c r="Y3315" s="444"/>
      <c r="AK3315" s="305"/>
    </row>
    <row r="3316" spans="1:37" ht="15" customHeight="1" x14ac:dyDescent="0.25">
      <c r="A3316" s="103" t="s">
        <v>3731</v>
      </c>
      <c r="B3316" s="101" t="s">
        <v>2068</v>
      </c>
      <c r="C3316" s="101" t="s">
        <v>3997</v>
      </c>
      <c r="D3316" s="101" t="s">
        <v>1233</v>
      </c>
      <c r="E3316" s="101" t="s">
        <v>2443</v>
      </c>
      <c r="F3316" s="102">
        <v>22.22</v>
      </c>
      <c r="G3316" s="102">
        <v>22.419999999999998</v>
      </c>
      <c r="H3316" s="102">
        <v>17.78</v>
      </c>
      <c r="I3316" s="102"/>
      <c r="J3316" s="445"/>
      <c r="K3316" s="258">
        <f>ROUND(SUMIF('VGT-Bewegungsdaten'!B:B,A3316,'VGT-Bewegungsdaten'!D:D),3)</f>
        <v>0</v>
      </c>
      <c r="L3316" s="259">
        <f>ROUND(SUMIF('VGT-Bewegungsdaten'!B:B,$A3316,'VGT-Bewegungsdaten'!E:E),5)</f>
        <v>0</v>
      </c>
      <c r="N3316" s="298" t="s">
        <v>4918</v>
      </c>
      <c r="O3316" s="298" t="s">
        <v>4925</v>
      </c>
      <c r="P3316" s="261">
        <f>ROUND(SUMIF('AV-Bewegungsdaten'!B:B,A3316,'AV-Bewegungsdaten'!D:D),3)</f>
        <v>0</v>
      </c>
      <c r="Q3316" s="259">
        <f>ROUND(SUMIF('AV-Bewegungsdaten'!B:B,$A3316,'AV-Bewegungsdaten'!E:E),5)</f>
        <v>0</v>
      </c>
      <c r="S3316" s="444"/>
      <c r="T3316" s="444"/>
      <c r="U3316" s="261">
        <f>ROUND(SUMIF('DV-Bewegungsdaten'!B:B,A3316,'DV-Bewegungsdaten'!D:D),3)</f>
        <v>0</v>
      </c>
      <c r="V3316" s="259">
        <f>ROUND(SUMIF('DV-Bewegungsdaten'!B:B,A3316,'DV-Bewegungsdaten'!E:E),5)</f>
        <v>0</v>
      </c>
      <c r="X3316" s="444"/>
      <c r="Y3316" s="444"/>
      <c r="AK3316" s="305"/>
    </row>
    <row r="3317" spans="1:37" ht="15" customHeight="1" x14ac:dyDescent="0.25">
      <c r="A3317" s="103" t="s">
        <v>3732</v>
      </c>
      <c r="B3317" s="101" t="s">
        <v>2068</v>
      </c>
      <c r="C3317" s="101" t="s">
        <v>3997</v>
      </c>
      <c r="D3317" s="101" t="s">
        <v>1235</v>
      </c>
      <c r="E3317" s="101" t="s">
        <v>2446</v>
      </c>
      <c r="F3317" s="102">
        <v>25.16</v>
      </c>
      <c r="G3317" s="102">
        <v>25.36</v>
      </c>
      <c r="H3317" s="102">
        <v>20.13</v>
      </c>
      <c r="I3317" s="102"/>
      <c r="J3317" s="445"/>
      <c r="K3317" s="258">
        <f>ROUND(SUMIF('VGT-Bewegungsdaten'!B:B,A3317,'VGT-Bewegungsdaten'!D:D),3)</f>
        <v>0</v>
      </c>
      <c r="L3317" s="259">
        <f>ROUND(SUMIF('VGT-Bewegungsdaten'!B:B,$A3317,'VGT-Bewegungsdaten'!E:E),5)</f>
        <v>0</v>
      </c>
      <c r="N3317" s="298" t="s">
        <v>4918</v>
      </c>
      <c r="O3317" s="298" t="s">
        <v>4925</v>
      </c>
      <c r="P3317" s="261">
        <f>ROUND(SUMIF('AV-Bewegungsdaten'!B:B,A3317,'AV-Bewegungsdaten'!D:D),3)</f>
        <v>0</v>
      </c>
      <c r="Q3317" s="259">
        <f>ROUND(SUMIF('AV-Bewegungsdaten'!B:B,$A3317,'AV-Bewegungsdaten'!E:E),5)</f>
        <v>0</v>
      </c>
      <c r="S3317" s="444"/>
      <c r="T3317" s="444"/>
      <c r="U3317" s="261">
        <f>ROUND(SUMIF('DV-Bewegungsdaten'!B:B,A3317,'DV-Bewegungsdaten'!D:D),3)</f>
        <v>0</v>
      </c>
      <c r="V3317" s="259">
        <f>ROUND(SUMIF('DV-Bewegungsdaten'!B:B,A3317,'DV-Bewegungsdaten'!E:E),5)</f>
        <v>0</v>
      </c>
      <c r="X3317" s="444"/>
      <c r="Y3317" s="444"/>
      <c r="AK3317" s="305"/>
    </row>
    <row r="3318" spans="1:37" ht="15" customHeight="1" x14ac:dyDescent="0.25">
      <c r="A3318" s="103" t="s">
        <v>3733</v>
      </c>
      <c r="B3318" s="101" t="s">
        <v>2068</v>
      </c>
      <c r="C3318" s="101" t="s">
        <v>3997</v>
      </c>
      <c r="D3318" s="101" t="s">
        <v>1237</v>
      </c>
      <c r="E3318" s="101" t="s">
        <v>2443</v>
      </c>
      <c r="F3318" s="102">
        <v>23.200000000000003</v>
      </c>
      <c r="G3318" s="102">
        <v>23.400000000000002</v>
      </c>
      <c r="H3318" s="102">
        <v>18.559999999999999</v>
      </c>
      <c r="I3318" s="102"/>
      <c r="J3318" s="445"/>
      <c r="K3318" s="258">
        <f>ROUND(SUMIF('VGT-Bewegungsdaten'!B:B,A3318,'VGT-Bewegungsdaten'!D:D),3)</f>
        <v>0</v>
      </c>
      <c r="L3318" s="259">
        <f>ROUND(SUMIF('VGT-Bewegungsdaten'!B:B,$A3318,'VGT-Bewegungsdaten'!E:E),5)</f>
        <v>0</v>
      </c>
      <c r="N3318" s="298" t="s">
        <v>4918</v>
      </c>
      <c r="O3318" s="298" t="s">
        <v>4925</v>
      </c>
      <c r="P3318" s="261">
        <f>ROUND(SUMIF('AV-Bewegungsdaten'!B:B,A3318,'AV-Bewegungsdaten'!D:D),3)</f>
        <v>0</v>
      </c>
      <c r="Q3318" s="259">
        <f>ROUND(SUMIF('AV-Bewegungsdaten'!B:B,$A3318,'AV-Bewegungsdaten'!E:E),5)</f>
        <v>0</v>
      </c>
      <c r="S3318" s="444"/>
      <c r="T3318" s="444"/>
      <c r="U3318" s="261">
        <f>ROUND(SUMIF('DV-Bewegungsdaten'!B:B,A3318,'DV-Bewegungsdaten'!D:D),3)</f>
        <v>0</v>
      </c>
      <c r="V3318" s="259">
        <f>ROUND(SUMIF('DV-Bewegungsdaten'!B:B,A3318,'DV-Bewegungsdaten'!E:E),5)</f>
        <v>0</v>
      </c>
      <c r="X3318" s="444"/>
      <c r="Y3318" s="444"/>
      <c r="AK3318" s="305"/>
    </row>
    <row r="3319" spans="1:37" ht="15" customHeight="1" x14ac:dyDescent="0.25">
      <c r="A3319" s="103" t="s">
        <v>3734</v>
      </c>
      <c r="B3319" s="101" t="s">
        <v>2068</v>
      </c>
      <c r="C3319" s="101" t="s">
        <v>3997</v>
      </c>
      <c r="D3319" s="101" t="s">
        <v>1239</v>
      </c>
      <c r="E3319" s="101" t="s">
        <v>2446</v>
      </c>
      <c r="F3319" s="102">
        <v>26.14</v>
      </c>
      <c r="G3319" s="102">
        <v>26.34</v>
      </c>
      <c r="H3319" s="102">
        <v>20.91</v>
      </c>
      <c r="I3319" s="102"/>
      <c r="J3319" s="445"/>
      <c r="K3319" s="258">
        <f>ROUND(SUMIF('VGT-Bewegungsdaten'!B:B,A3319,'VGT-Bewegungsdaten'!D:D),3)</f>
        <v>0</v>
      </c>
      <c r="L3319" s="259">
        <f>ROUND(SUMIF('VGT-Bewegungsdaten'!B:B,$A3319,'VGT-Bewegungsdaten'!E:E),5)</f>
        <v>0</v>
      </c>
      <c r="N3319" s="298" t="s">
        <v>4918</v>
      </c>
      <c r="O3319" s="298" t="s">
        <v>4925</v>
      </c>
      <c r="P3319" s="261">
        <f>ROUND(SUMIF('AV-Bewegungsdaten'!B:B,A3319,'AV-Bewegungsdaten'!D:D),3)</f>
        <v>0</v>
      </c>
      <c r="Q3319" s="259">
        <f>ROUND(SUMIF('AV-Bewegungsdaten'!B:B,$A3319,'AV-Bewegungsdaten'!E:E),5)</f>
        <v>0</v>
      </c>
      <c r="S3319" s="444"/>
      <c r="T3319" s="444"/>
      <c r="U3319" s="261">
        <f>ROUND(SUMIF('DV-Bewegungsdaten'!B:B,A3319,'DV-Bewegungsdaten'!D:D),3)</f>
        <v>0</v>
      </c>
      <c r="V3319" s="259">
        <f>ROUND(SUMIF('DV-Bewegungsdaten'!B:B,A3319,'DV-Bewegungsdaten'!E:E),5)</f>
        <v>0</v>
      </c>
      <c r="X3319" s="444"/>
      <c r="Y3319" s="444"/>
      <c r="AK3319" s="305"/>
    </row>
    <row r="3320" spans="1:37" ht="15" customHeight="1" x14ac:dyDescent="0.25">
      <c r="A3320" s="103" t="s">
        <v>3735</v>
      </c>
      <c r="B3320" s="101" t="s">
        <v>2068</v>
      </c>
      <c r="C3320" s="101" t="s">
        <v>3997</v>
      </c>
      <c r="D3320" s="101" t="s">
        <v>1241</v>
      </c>
      <c r="E3320" s="101" t="s">
        <v>2443</v>
      </c>
      <c r="F3320" s="102">
        <v>24.18</v>
      </c>
      <c r="G3320" s="102">
        <v>24.38</v>
      </c>
      <c r="H3320" s="102">
        <v>19.34</v>
      </c>
      <c r="I3320" s="102"/>
      <c r="J3320" s="445"/>
      <c r="K3320" s="258">
        <f>ROUND(SUMIF('VGT-Bewegungsdaten'!B:B,A3320,'VGT-Bewegungsdaten'!D:D),3)</f>
        <v>0</v>
      </c>
      <c r="L3320" s="259">
        <f>ROUND(SUMIF('VGT-Bewegungsdaten'!B:B,$A3320,'VGT-Bewegungsdaten'!E:E),5)</f>
        <v>0</v>
      </c>
      <c r="N3320" s="298" t="s">
        <v>4918</v>
      </c>
      <c r="O3320" s="298" t="s">
        <v>4925</v>
      </c>
      <c r="P3320" s="261">
        <f>ROUND(SUMIF('AV-Bewegungsdaten'!B:B,A3320,'AV-Bewegungsdaten'!D:D),3)</f>
        <v>0</v>
      </c>
      <c r="Q3320" s="259">
        <f>ROUND(SUMIF('AV-Bewegungsdaten'!B:B,$A3320,'AV-Bewegungsdaten'!E:E),5)</f>
        <v>0</v>
      </c>
      <c r="S3320" s="444"/>
      <c r="T3320" s="444"/>
      <c r="U3320" s="261">
        <f>ROUND(SUMIF('DV-Bewegungsdaten'!B:B,A3320,'DV-Bewegungsdaten'!D:D),3)</f>
        <v>0</v>
      </c>
      <c r="V3320" s="259">
        <f>ROUND(SUMIF('DV-Bewegungsdaten'!B:B,A3320,'DV-Bewegungsdaten'!E:E),5)</f>
        <v>0</v>
      </c>
      <c r="X3320" s="444"/>
      <c r="Y3320" s="444"/>
      <c r="AK3320" s="305"/>
    </row>
    <row r="3321" spans="1:37" ht="15" customHeight="1" x14ac:dyDescent="0.25">
      <c r="A3321" s="103" t="s">
        <v>3736</v>
      </c>
      <c r="B3321" s="101" t="s">
        <v>2068</v>
      </c>
      <c r="C3321" s="101" t="s">
        <v>3997</v>
      </c>
      <c r="D3321" s="101" t="s">
        <v>1243</v>
      </c>
      <c r="E3321" s="101" t="s">
        <v>2446</v>
      </c>
      <c r="F3321" s="102">
        <v>27.12</v>
      </c>
      <c r="G3321" s="102">
        <v>27.32</v>
      </c>
      <c r="H3321" s="102">
        <v>21.7</v>
      </c>
      <c r="I3321" s="102"/>
      <c r="J3321" s="445"/>
      <c r="K3321" s="258">
        <f>ROUND(SUMIF('VGT-Bewegungsdaten'!B:B,A3321,'VGT-Bewegungsdaten'!D:D),3)</f>
        <v>0</v>
      </c>
      <c r="L3321" s="259">
        <f>ROUND(SUMIF('VGT-Bewegungsdaten'!B:B,$A3321,'VGT-Bewegungsdaten'!E:E),5)</f>
        <v>0</v>
      </c>
      <c r="N3321" s="298" t="s">
        <v>4918</v>
      </c>
      <c r="O3321" s="298" t="s">
        <v>4925</v>
      </c>
      <c r="P3321" s="261">
        <f>ROUND(SUMIF('AV-Bewegungsdaten'!B:B,A3321,'AV-Bewegungsdaten'!D:D),3)</f>
        <v>0</v>
      </c>
      <c r="Q3321" s="259">
        <f>ROUND(SUMIF('AV-Bewegungsdaten'!B:B,$A3321,'AV-Bewegungsdaten'!E:E),5)</f>
        <v>0</v>
      </c>
      <c r="S3321" s="444"/>
      <c r="T3321" s="444"/>
      <c r="U3321" s="261">
        <f>ROUND(SUMIF('DV-Bewegungsdaten'!B:B,A3321,'DV-Bewegungsdaten'!D:D),3)</f>
        <v>0</v>
      </c>
      <c r="V3321" s="259">
        <f>ROUND(SUMIF('DV-Bewegungsdaten'!B:B,A3321,'DV-Bewegungsdaten'!E:E),5)</f>
        <v>0</v>
      </c>
      <c r="X3321" s="444"/>
      <c r="Y3321" s="444"/>
      <c r="AK3321" s="305"/>
    </row>
    <row r="3322" spans="1:37" ht="15" customHeight="1" x14ac:dyDescent="0.25">
      <c r="A3322" s="103" t="s">
        <v>3737</v>
      </c>
      <c r="B3322" s="101" t="s">
        <v>2068</v>
      </c>
      <c r="C3322" s="101" t="s">
        <v>3997</v>
      </c>
      <c r="D3322" s="101" t="s">
        <v>1245</v>
      </c>
      <c r="E3322" s="101" t="s">
        <v>2443</v>
      </c>
      <c r="F3322" s="102">
        <v>25.160000000000004</v>
      </c>
      <c r="G3322" s="102">
        <v>25.360000000000003</v>
      </c>
      <c r="H3322" s="102">
        <v>20.13</v>
      </c>
      <c r="I3322" s="102"/>
      <c r="J3322" s="445"/>
      <c r="K3322" s="258">
        <f>ROUND(SUMIF('VGT-Bewegungsdaten'!B:B,A3322,'VGT-Bewegungsdaten'!D:D),3)</f>
        <v>0</v>
      </c>
      <c r="L3322" s="259">
        <f>ROUND(SUMIF('VGT-Bewegungsdaten'!B:B,$A3322,'VGT-Bewegungsdaten'!E:E),5)</f>
        <v>0</v>
      </c>
      <c r="N3322" s="298" t="s">
        <v>4918</v>
      </c>
      <c r="O3322" s="298" t="s">
        <v>4925</v>
      </c>
      <c r="P3322" s="261">
        <f>ROUND(SUMIF('AV-Bewegungsdaten'!B:B,A3322,'AV-Bewegungsdaten'!D:D),3)</f>
        <v>0</v>
      </c>
      <c r="Q3322" s="259">
        <f>ROUND(SUMIF('AV-Bewegungsdaten'!B:B,$A3322,'AV-Bewegungsdaten'!E:E),5)</f>
        <v>0</v>
      </c>
      <c r="S3322" s="444"/>
      <c r="T3322" s="444"/>
      <c r="U3322" s="261">
        <f>ROUND(SUMIF('DV-Bewegungsdaten'!B:B,A3322,'DV-Bewegungsdaten'!D:D),3)</f>
        <v>0</v>
      </c>
      <c r="V3322" s="259">
        <f>ROUND(SUMIF('DV-Bewegungsdaten'!B:B,A3322,'DV-Bewegungsdaten'!E:E),5)</f>
        <v>0</v>
      </c>
      <c r="X3322" s="444"/>
      <c r="Y3322" s="444"/>
      <c r="AK3322" s="305"/>
    </row>
    <row r="3323" spans="1:37" ht="15" customHeight="1" x14ac:dyDescent="0.25">
      <c r="A3323" s="103" t="s">
        <v>3738</v>
      </c>
      <c r="B3323" s="101" t="s">
        <v>2068</v>
      </c>
      <c r="C3323" s="101" t="s">
        <v>3997</v>
      </c>
      <c r="D3323" s="101" t="s">
        <v>1247</v>
      </c>
      <c r="E3323" s="101" t="s">
        <v>2446</v>
      </c>
      <c r="F3323" s="102">
        <v>28.1</v>
      </c>
      <c r="G3323" s="102">
        <v>28.3</v>
      </c>
      <c r="H3323" s="102">
        <v>22.48</v>
      </c>
      <c r="I3323" s="102"/>
      <c r="J3323" s="445"/>
      <c r="K3323" s="258">
        <f>ROUND(SUMIF('VGT-Bewegungsdaten'!B:B,A3323,'VGT-Bewegungsdaten'!D:D),3)</f>
        <v>0</v>
      </c>
      <c r="L3323" s="259">
        <f>ROUND(SUMIF('VGT-Bewegungsdaten'!B:B,$A3323,'VGT-Bewegungsdaten'!E:E),5)</f>
        <v>0</v>
      </c>
      <c r="N3323" s="298" t="s">
        <v>4918</v>
      </c>
      <c r="O3323" s="298" t="s">
        <v>4925</v>
      </c>
      <c r="P3323" s="261">
        <f>ROUND(SUMIF('AV-Bewegungsdaten'!B:B,A3323,'AV-Bewegungsdaten'!D:D),3)</f>
        <v>0</v>
      </c>
      <c r="Q3323" s="259">
        <f>ROUND(SUMIF('AV-Bewegungsdaten'!B:B,$A3323,'AV-Bewegungsdaten'!E:E),5)</f>
        <v>0</v>
      </c>
      <c r="S3323" s="444"/>
      <c r="T3323" s="444"/>
      <c r="U3323" s="261">
        <f>ROUND(SUMIF('DV-Bewegungsdaten'!B:B,A3323,'DV-Bewegungsdaten'!D:D),3)</f>
        <v>0</v>
      </c>
      <c r="V3323" s="259">
        <f>ROUND(SUMIF('DV-Bewegungsdaten'!B:B,A3323,'DV-Bewegungsdaten'!E:E),5)</f>
        <v>0</v>
      </c>
      <c r="X3323" s="444"/>
      <c r="Y3323" s="444"/>
      <c r="AK3323" s="305"/>
    </row>
    <row r="3324" spans="1:37" ht="15" customHeight="1" x14ac:dyDescent="0.25">
      <c r="A3324" s="103" t="s">
        <v>3739</v>
      </c>
      <c r="B3324" s="101" t="s">
        <v>2068</v>
      </c>
      <c r="C3324" s="101" t="s">
        <v>3997</v>
      </c>
      <c r="D3324" s="101" t="s">
        <v>1249</v>
      </c>
      <c r="E3324" s="101" t="s">
        <v>2443</v>
      </c>
      <c r="F3324" s="102">
        <v>13.399999999999999</v>
      </c>
      <c r="G3324" s="102">
        <v>13.599999999999998</v>
      </c>
      <c r="H3324" s="102">
        <v>10.72</v>
      </c>
      <c r="I3324" s="102"/>
      <c r="J3324" s="445"/>
      <c r="K3324" s="258">
        <f>ROUND(SUMIF('VGT-Bewegungsdaten'!B:B,A3324,'VGT-Bewegungsdaten'!D:D),3)</f>
        <v>0</v>
      </c>
      <c r="L3324" s="259">
        <f>ROUND(SUMIF('VGT-Bewegungsdaten'!B:B,$A3324,'VGT-Bewegungsdaten'!E:E),5)</f>
        <v>0</v>
      </c>
      <c r="N3324" s="298" t="s">
        <v>4918</v>
      </c>
      <c r="O3324" s="298" t="s">
        <v>4925</v>
      </c>
      <c r="P3324" s="261">
        <f>ROUND(SUMIF('AV-Bewegungsdaten'!B:B,A3324,'AV-Bewegungsdaten'!D:D),3)</f>
        <v>0</v>
      </c>
      <c r="Q3324" s="259">
        <f>ROUND(SUMIF('AV-Bewegungsdaten'!B:B,$A3324,'AV-Bewegungsdaten'!E:E),5)</f>
        <v>0</v>
      </c>
      <c r="S3324" s="444"/>
      <c r="T3324" s="444"/>
      <c r="U3324" s="261">
        <f>ROUND(SUMIF('DV-Bewegungsdaten'!B:B,A3324,'DV-Bewegungsdaten'!D:D),3)</f>
        <v>0</v>
      </c>
      <c r="V3324" s="259">
        <f>ROUND(SUMIF('DV-Bewegungsdaten'!B:B,A3324,'DV-Bewegungsdaten'!E:E),5)</f>
        <v>0</v>
      </c>
      <c r="X3324" s="444"/>
      <c r="Y3324" s="444"/>
      <c r="AK3324" s="305"/>
    </row>
    <row r="3325" spans="1:37" ht="15" customHeight="1" x14ac:dyDescent="0.25">
      <c r="A3325" s="103" t="s">
        <v>3740</v>
      </c>
      <c r="B3325" s="101" t="s">
        <v>2068</v>
      </c>
      <c r="C3325" s="101" t="s">
        <v>3997</v>
      </c>
      <c r="D3325" s="101" t="s">
        <v>1251</v>
      </c>
      <c r="E3325" s="101" t="s">
        <v>2446</v>
      </c>
      <c r="F3325" s="102">
        <v>16.34</v>
      </c>
      <c r="G3325" s="102">
        <v>16.54</v>
      </c>
      <c r="H3325" s="102">
        <v>13.07</v>
      </c>
      <c r="I3325" s="102"/>
      <c r="J3325" s="445"/>
      <c r="K3325" s="258">
        <f>ROUND(SUMIF('VGT-Bewegungsdaten'!B:B,A3325,'VGT-Bewegungsdaten'!D:D),3)</f>
        <v>0</v>
      </c>
      <c r="L3325" s="259">
        <f>ROUND(SUMIF('VGT-Bewegungsdaten'!B:B,$A3325,'VGT-Bewegungsdaten'!E:E),5)</f>
        <v>0</v>
      </c>
      <c r="N3325" s="298" t="s">
        <v>4918</v>
      </c>
      <c r="O3325" s="298" t="s">
        <v>4925</v>
      </c>
      <c r="P3325" s="261">
        <f>ROUND(SUMIF('AV-Bewegungsdaten'!B:B,A3325,'AV-Bewegungsdaten'!D:D),3)</f>
        <v>0</v>
      </c>
      <c r="Q3325" s="259">
        <f>ROUND(SUMIF('AV-Bewegungsdaten'!B:B,$A3325,'AV-Bewegungsdaten'!E:E),5)</f>
        <v>0</v>
      </c>
      <c r="S3325" s="444"/>
      <c r="T3325" s="444"/>
      <c r="U3325" s="261">
        <f>ROUND(SUMIF('DV-Bewegungsdaten'!B:B,A3325,'DV-Bewegungsdaten'!D:D),3)</f>
        <v>0</v>
      </c>
      <c r="V3325" s="259">
        <f>ROUND(SUMIF('DV-Bewegungsdaten'!B:B,A3325,'DV-Bewegungsdaten'!E:E),5)</f>
        <v>0</v>
      </c>
      <c r="X3325" s="444"/>
      <c r="Y3325" s="444"/>
      <c r="AK3325" s="305"/>
    </row>
    <row r="3326" spans="1:37" ht="15" customHeight="1" x14ac:dyDescent="0.25">
      <c r="A3326" s="103" t="s">
        <v>3741</v>
      </c>
      <c r="B3326" s="101" t="s">
        <v>2068</v>
      </c>
      <c r="C3326" s="101" t="s">
        <v>3997</v>
      </c>
      <c r="D3326" s="101" t="s">
        <v>1253</v>
      </c>
      <c r="E3326" s="101" t="s">
        <v>2443</v>
      </c>
      <c r="F3326" s="102">
        <v>14.379999999999999</v>
      </c>
      <c r="G3326" s="102">
        <v>14.579999999999998</v>
      </c>
      <c r="H3326" s="102">
        <v>11.5</v>
      </c>
      <c r="I3326" s="102"/>
      <c r="J3326" s="445"/>
      <c r="K3326" s="258">
        <f>ROUND(SUMIF('VGT-Bewegungsdaten'!B:B,A3326,'VGT-Bewegungsdaten'!D:D),3)</f>
        <v>0</v>
      </c>
      <c r="L3326" s="259">
        <f>ROUND(SUMIF('VGT-Bewegungsdaten'!B:B,$A3326,'VGT-Bewegungsdaten'!E:E),5)</f>
        <v>0</v>
      </c>
      <c r="N3326" s="298" t="s">
        <v>4918</v>
      </c>
      <c r="O3326" s="298" t="s">
        <v>4925</v>
      </c>
      <c r="P3326" s="261">
        <f>ROUND(SUMIF('AV-Bewegungsdaten'!B:B,A3326,'AV-Bewegungsdaten'!D:D),3)</f>
        <v>0</v>
      </c>
      <c r="Q3326" s="259">
        <f>ROUND(SUMIF('AV-Bewegungsdaten'!B:B,$A3326,'AV-Bewegungsdaten'!E:E),5)</f>
        <v>0</v>
      </c>
      <c r="S3326" s="444"/>
      <c r="T3326" s="444"/>
      <c r="U3326" s="261">
        <f>ROUND(SUMIF('DV-Bewegungsdaten'!B:B,A3326,'DV-Bewegungsdaten'!D:D),3)</f>
        <v>0</v>
      </c>
      <c r="V3326" s="259">
        <f>ROUND(SUMIF('DV-Bewegungsdaten'!B:B,A3326,'DV-Bewegungsdaten'!E:E),5)</f>
        <v>0</v>
      </c>
      <c r="X3326" s="444"/>
      <c r="Y3326" s="444"/>
      <c r="AK3326" s="305"/>
    </row>
    <row r="3327" spans="1:37" ht="15" customHeight="1" x14ac:dyDescent="0.25">
      <c r="A3327" s="103" t="s">
        <v>3742</v>
      </c>
      <c r="B3327" s="101" t="s">
        <v>2068</v>
      </c>
      <c r="C3327" s="101" t="s">
        <v>3997</v>
      </c>
      <c r="D3327" s="101" t="s">
        <v>1255</v>
      </c>
      <c r="E3327" s="101" t="s">
        <v>2446</v>
      </c>
      <c r="F3327" s="102">
        <v>17.32</v>
      </c>
      <c r="G3327" s="102">
        <v>17.52</v>
      </c>
      <c r="H3327" s="102">
        <v>13.86</v>
      </c>
      <c r="I3327" s="102"/>
      <c r="J3327" s="445"/>
      <c r="K3327" s="258">
        <f>ROUND(SUMIF('VGT-Bewegungsdaten'!B:B,A3327,'VGT-Bewegungsdaten'!D:D),3)</f>
        <v>0</v>
      </c>
      <c r="L3327" s="259">
        <f>ROUND(SUMIF('VGT-Bewegungsdaten'!B:B,$A3327,'VGT-Bewegungsdaten'!E:E),5)</f>
        <v>0</v>
      </c>
      <c r="N3327" s="298" t="s">
        <v>4918</v>
      </c>
      <c r="O3327" s="298" t="s">
        <v>4925</v>
      </c>
      <c r="P3327" s="261">
        <f>ROUND(SUMIF('AV-Bewegungsdaten'!B:B,A3327,'AV-Bewegungsdaten'!D:D),3)</f>
        <v>0</v>
      </c>
      <c r="Q3327" s="259">
        <f>ROUND(SUMIF('AV-Bewegungsdaten'!B:B,$A3327,'AV-Bewegungsdaten'!E:E),5)</f>
        <v>0</v>
      </c>
      <c r="S3327" s="444"/>
      <c r="T3327" s="444"/>
      <c r="U3327" s="261">
        <f>ROUND(SUMIF('DV-Bewegungsdaten'!B:B,A3327,'DV-Bewegungsdaten'!D:D),3)</f>
        <v>0</v>
      </c>
      <c r="V3327" s="259">
        <f>ROUND(SUMIF('DV-Bewegungsdaten'!B:B,A3327,'DV-Bewegungsdaten'!E:E),5)</f>
        <v>0</v>
      </c>
      <c r="X3327" s="444"/>
      <c r="Y3327" s="444"/>
      <c r="AK3327" s="305"/>
    </row>
    <row r="3328" spans="1:37" ht="15" customHeight="1" x14ac:dyDescent="0.25">
      <c r="A3328" s="103" t="s">
        <v>3743</v>
      </c>
      <c r="B3328" s="101" t="s">
        <v>2068</v>
      </c>
      <c r="C3328" s="101" t="s">
        <v>3997</v>
      </c>
      <c r="D3328" s="101" t="s">
        <v>1257</v>
      </c>
      <c r="E3328" s="101" t="s">
        <v>2443</v>
      </c>
      <c r="F3328" s="102">
        <v>19.28</v>
      </c>
      <c r="G3328" s="102">
        <v>19.48</v>
      </c>
      <c r="H3328" s="102">
        <v>15.42</v>
      </c>
      <c r="I3328" s="102"/>
      <c r="J3328" s="445"/>
      <c r="K3328" s="258">
        <f>ROUND(SUMIF('VGT-Bewegungsdaten'!B:B,A3328,'VGT-Bewegungsdaten'!D:D),3)</f>
        <v>0</v>
      </c>
      <c r="L3328" s="259">
        <f>ROUND(SUMIF('VGT-Bewegungsdaten'!B:B,$A3328,'VGT-Bewegungsdaten'!E:E),5)</f>
        <v>0</v>
      </c>
      <c r="N3328" s="298" t="s">
        <v>4918</v>
      </c>
      <c r="O3328" s="298" t="s">
        <v>4925</v>
      </c>
      <c r="P3328" s="261">
        <f>ROUND(SUMIF('AV-Bewegungsdaten'!B:B,A3328,'AV-Bewegungsdaten'!D:D),3)</f>
        <v>0</v>
      </c>
      <c r="Q3328" s="259">
        <f>ROUND(SUMIF('AV-Bewegungsdaten'!B:B,$A3328,'AV-Bewegungsdaten'!E:E),5)</f>
        <v>0</v>
      </c>
      <c r="S3328" s="444"/>
      <c r="T3328" s="444"/>
      <c r="U3328" s="261">
        <f>ROUND(SUMIF('DV-Bewegungsdaten'!B:B,A3328,'DV-Bewegungsdaten'!D:D),3)</f>
        <v>0</v>
      </c>
      <c r="V3328" s="259">
        <f>ROUND(SUMIF('DV-Bewegungsdaten'!B:B,A3328,'DV-Bewegungsdaten'!E:E),5)</f>
        <v>0</v>
      </c>
      <c r="X3328" s="444"/>
      <c r="Y3328" s="444"/>
      <c r="AK3328" s="305"/>
    </row>
    <row r="3329" spans="1:37" ht="15" customHeight="1" x14ac:dyDescent="0.25">
      <c r="A3329" s="103" t="s">
        <v>3744</v>
      </c>
      <c r="B3329" s="101" t="s">
        <v>2068</v>
      </c>
      <c r="C3329" s="101" t="s">
        <v>3997</v>
      </c>
      <c r="D3329" s="101" t="s">
        <v>1259</v>
      </c>
      <c r="E3329" s="101" t="s">
        <v>2446</v>
      </c>
      <c r="F3329" s="102">
        <v>22.22</v>
      </c>
      <c r="G3329" s="102">
        <v>22.419999999999998</v>
      </c>
      <c r="H3329" s="102">
        <v>17.78</v>
      </c>
      <c r="I3329" s="102"/>
      <c r="J3329" s="445"/>
      <c r="K3329" s="258">
        <f>ROUND(SUMIF('VGT-Bewegungsdaten'!B:B,A3329,'VGT-Bewegungsdaten'!D:D),3)</f>
        <v>0</v>
      </c>
      <c r="L3329" s="259">
        <f>ROUND(SUMIF('VGT-Bewegungsdaten'!B:B,$A3329,'VGT-Bewegungsdaten'!E:E),5)</f>
        <v>0</v>
      </c>
      <c r="N3329" s="298" t="s">
        <v>4918</v>
      </c>
      <c r="O3329" s="298" t="s">
        <v>4925</v>
      </c>
      <c r="P3329" s="261">
        <f>ROUND(SUMIF('AV-Bewegungsdaten'!B:B,A3329,'AV-Bewegungsdaten'!D:D),3)</f>
        <v>0</v>
      </c>
      <c r="Q3329" s="259">
        <f>ROUND(SUMIF('AV-Bewegungsdaten'!B:B,$A3329,'AV-Bewegungsdaten'!E:E),5)</f>
        <v>0</v>
      </c>
      <c r="S3329" s="444"/>
      <c r="T3329" s="444"/>
      <c r="U3329" s="261">
        <f>ROUND(SUMIF('DV-Bewegungsdaten'!B:B,A3329,'DV-Bewegungsdaten'!D:D),3)</f>
        <v>0</v>
      </c>
      <c r="V3329" s="259">
        <f>ROUND(SUMIF('DV-Bewegungsdaten'!B:B,A3329,'DV-Bewegungsdaten'!E:E),5)</f>
        <v>0</v>
      </c>
      <c r="X3329" s="444"/>
      <c r="Y3329" s="444"/>
      <c r="AK3329" s="305"/>
    </row>
    <row r="3330" spans="1:37" ht="15" customHeight="1" x14ac:dyDescent="0.25">
      <c r="A3330" s="103" t="s">
        <v>3745</v>
      </c>
      <c r="B3330" s="101" t="s">
        <v>2068</v>
      </c>
      <c r="C3330" s="101" t="s">
        <v>3997</v>
      </c>
      <c r="D3330" s="101" t="s">
        <v>1261</v>
      </c>
      <c r="E3330" s="101" t="s">
        <v>2443</v>
      </c>
      <c r="F3330" s="102">
        <v>20.259999999999998</v>
      </c>
      <c r="G3330" s="102">
        <v>20.459999999999997</v>
      </c>
      <c r="H3330" s="102">
        <v>16.21</v>
      </c>
      <c r="I3330" s="102"/>
      <c r="J3330" s="445"/>
      <c r="K3330" s="258">
        <f>ROUND(SUMIF('VGT-Bewegungsdaten'!B:B,A3330,'VGT-Bewegungsdaten'!D:D),3)</f>
        <v>0</v>
      </c>
      <c r="L3330" s="259">
        <f>ROUND(SUMIF('VGT-Bewegungsdaten'!B:B,$A3330,'VGT-Bewegungsdaten'!E:E),5)</f>
        <v>0</v>
      </c>
      <c r="N3330" s="298" t="s">
        <v>4918</v>
      </c>
      <c r="O3330" s="298" t="s">
        <v>4925</v>
      </c>
      <c r="P3330" s="261">
        <f>ROUND(SUMIF('AV-Bewegungsdaten'!B:B,A3330,'AV-Bewegungsdaten'!D:D),3)</f>
        <v>0</v>
      </c>
      <c r="Q3330" s="259">
        <f>ROUND(SUMIF('AV-Bewegungsdaten'!B:B,$A3330,'AV-Bewegungsdaten'!E:E),5)</f>
        <v>0</v>
      </c>
      <c r="S3330" s="444"/>
      <c r="T3330" s="444"/>
      <c r="U3330" s="261">
        <f>ROUND(SUMIF('DV-Bewegungsdaten'!B:B,A3330,'DV-Bewegungsdaten'!D:D),3)</f>
        <v>0</v>
      </c>
      <c r="V3330" s="259">
        <f>ROUND(SUMIF('DV-Bewegungsdaten'!B:B,A3330,'DV-Bewegungsdaten'!E:E),5)</f>
        <v>0</v>
      </c>
      <c r="X3330" s="444"/>
      <c r="Y3330" s="444"/>
      <c r="AK3330" s="305"/>
    </row>
    <row r="3331" spans="1:37" ht="15" customHeight="1" x14ac:dyDescent="0.25">
      <c r="A3331" s="103" t="s">
        <v>3746</v>
      </c>
      <c r="B3331" s="101" t="s">
        <v>2068</v>
      </c>
      <c r="C3331" s="101" t="s">
        <v>3997</v>
      </c>
      <c r="D3331" s="101" t="s">
        <v>1263</v>
      </c>
      <c r="E3331" s="101" t="s">
        <v>2446</v>
      </c>
      <c r="F3331" s="102">
        <v>23.200000000000003</v>
      </c>
      <c r="G3331" s="102">
        <v>23.400000000000002</v>
      </c>
      <c r="H3331" s="102">
        <v>18.559999999999999</v>
      </c>
      <c r="I3331" s="102"/>
      <c r="J3331" s="445"/>
      <c r="K3331" s="258">
        <f>ROUND(SUMIF('VGT-Bewegungsdaten'!B:B,A3331,'VGT-Bewegungsdaten'!D:D),3)</f>
        <v>0</v>
      </c>
      <c r="L3331" s="259">
        <f>ROUND(SUMIF('VGT-Bewegungsdaten'!B:B,$A3331,'VGT-Bewegungsdaten'!E:E),5)</f>
        <v>0</v>
      </c>
      <c r="N3331" s="298" t="s">
        <v>4918</v>
      </c>
      <c r="O3331" s="298" t="s">
        <v>4925</v>
      </c>
      <c r="P3331" s="261">
        <f>ROUND(SUMIF('AV-Bewegungsdaten'!B:B,A3331,'AV-Bewegungsdaten'!D:D),3)</f>
        <v>0</v>
      </c>
      <c r="Q3331" s="259">
        <f>ROUND(SUMIF('AV-Bewegungsdaten'!B:B,$A3331,'AV-Bewegungsdaten'!E:E),5)</f>
        <v>0</v>
      </c>
      <c r="S3331" s="444"/>
      <c r="T3331" s="444"/>
      <c r="U3331" s="261">
        <f>ROUND(SUMIF('DV-Bewegungsdaten'!B:B,A3331,'DV-Bewegungsdaten'!D:D),3)</f>
        <v>0</v>
      </c>
      <c r="V3331" s="259">
        <f>ROUND(SUMIF('DV-Bewegungsdaten'!B:B,A3331,'DV-Bewegungsdaten'!E:E),5)</f>
        <v>0</v>
      </c>
      <c r="X3331" s="444"/>
      <c r="Y3331" s="444"/>
      <c r="AK3331" s="305"/>
    </row>
    <row r="3332" spans="1:37" ht="15" customHeight="1" x14ac:dyDescent="0.25">
      <c r="A3332" s="103" t="s">
        <v>3747</v>
      </c>
      <c r="B3332" s="101" t="s">
        <v>2068</v>
      </c>
      <c r="C3332" s="101" t="s">
        <v>3997</v>
      </c>
      <c r="D3332" s="101" t="s">
        <v>1265</v>
      </c>
      <c r="E3332" s="101" t="s">
        <v>2443</v>
      </c>
      <c r="F3332" s="102">
        <v>20.259999999999998</v>
      </c>
      <c r="G3332" s="102">
        <v>20.459999999999997</v>
      </c>
      <c r="H3332" s="102">
        <v>16.21</v>
      </c>
      <c r="I3332" s="102"/>
      <c r="J3332" s="445"/>
      <c r="K3332" s="258">
        <f>ROUND(SUMIF('VGT-Bewegungsdaten'!B:B,A3332,'VGT-Bewegungsdaten'!D:D),3)</f>
        <v>0</v>
      </c>
      <c r="L3332" s="259">
        <f>ROUND(SUMIF('VGT-Bewegungsdaten'!B:B,$A3332,'VGT-Bewegungsdaten'!E:E),5)</f>
        <v>0</v>
      </c>
      <c r="N3332" s="298" t="s">
        <v>4918</v>
      </c>
      <c r="O3332" s="298" t="s">
        <v>4925</v>
      </c>
      <c r="P3332" s="261">
        <f>ROUND(SUMIF('AV-Bewegungsdaten'!B:B,A3332,'AV-Bewegungsdaten'!D:D),3)</f>
        <v>0</v>
      </c>
      <c r="Q3332" s="259">
        <f>ROUND(SUMIF('AV-Bewegungsdaten'!B:B,$A3332,'AV-Bewegungsdaten'!E:E),5)</f>
        <v>0</v>
      </c>
      <c r="S3332" s="444"/>
      <c r="T3332" s="444"/>
      <c r="U3332" s="261">
        <f>ROUND(SUMIF('DV-Bewegungsdaten'!B:B,A3332,'DV-Bewegungsdaten'!D:D),3)</f>
        <v>0</v>
      </c>
      <c r="V3332" s="259">
        <f>ROUND(SUMIF('DV-Bewegungsdaten'!B:B,A3332,'DV-Bewegungsdaten'!E:E),5)</f>
        <v>0</v>
      </c>
      <c r="X3332" s="444"/>
      <c r="Y3332" s="444"/>
      <c r="AK3332" s="305"/>
    </row>
    <row r="3333" spans="1:37" ht="15" customHeight="1" x14ac:dyDescent="0.25">
      <c r="A3333" s="103" t="s">
        <v>3748</v>
      </c>
      <c r="B3333" s="101" t="s">
        <v>2068</v>
      </c>
      <c r="C3333" s="101" t="s">
        <v>3997</v>
      </c>
      <c r="D3333" s="101" t="s">
        <v>1267</v>
      </c>
      <c r="E3333" s="101" t="s">
        <v>2446</v>
      </c>
      <c r="F3333" s="102">
        <v>23.200000000000003</v>
      </c>
      <c r="G3333" s="102">
        <v>23.400000000000002</v>
      </c>
      <c r="H3333" s="102">
        <v>18.559999999999999</v>
      </c>
      <c r="I3333" s="102"/>
      <c r="J3333" s="445"/>
      <c r="K3333" s="258">
        <f>ROUND(SUMIF('VGT-Bewegungsdaten'!B:B,A3333,'VGT-Bewegungsdaten'!D:D),3)</f>
        <v>0</v>
      </c>
      <c r="L3333" s="259">
        <f>ROUND(SUMIF('VGT-Bewegungsdaten'!B:B,$A3333,'VGT-Bewegungsdaten'!E:E),5)</f>
        <v>0</v>
      </c>
      <c r="N3333" s="298" t="s">
        <v>4918</v>
      </c>
      <c r="O3333" s="298" t="s">
        <v>4925</v>
      </c>
      <c r="P3333" s="261">
        <f>ROUND(SUMIF('AV-Bewegungsdaten'!B:B,A3333,'AV-Bewegungsdaten'!D:D),3)</f>
        <v>0</v>
      </c>
      <c r="Q3333" s="259">
        <f>ROUND(SUMIF('AV-Bewegungsdaten'!B:B,$A3333,'AV-Bewegungsdaten'!E:E),5)</f>
        <v>0</v>
      </c>
      <c r="S3333" s="444"/>
      <c r="T3333" s="444"/>
      <c r="U3333" s="261">
        <f>ROUND(SUMIF('DV-Bewegungsdaten'!B:B,A3333,'DV-Bewegungsdaten'!D:D),3)</f>
        <v>0</v>
      </c>
      <c r="V3333" s="259">
        <f>ROUND(SUMIF('DV-Bewegungsdaten'!B:B,A3333,'DV-Bewegungsdaten'!E:E),5)</f>
        <v>0</v>
      </c>
      <c r="X3333" s="444"/>
      <c r="Y3333" s="444"/>
      <c r="AK3333" s="305"/>
    </row>
    <row r="3334" spans="1:37" ht="15" customHeight="1" x14ac:dyDescent="0.25">
      <c r="A3334" s="103" t="s">
        <v>3749</v>
      </c>
      <c r="B3334" s="101" t="s">
        <v>2068</v>
      </c>
      <c r="C3334" s="101" t="s">
        <v>3997</v>
      </c>
      <c r="D3334" s="101" t="s">
        <v>1269</v>
      </c>
      <c r="E3334" s="101" t="s">
        <v>2443</v>
      </c>
      <c r="F3334" s="102">
        <v>21.240000000000002</v>
      </c>
      <c r="G3334" s="102">
        <v>21.44</v>
      </c>
      <c r="H3334" s="102">
        <v>16.989999999999998</v>
      </c>
      <c r="I3334" s="102"/>
      <c r="J3334" s="445"/>
      <c r="K3334" s="258">
        <f>ROUND(SUMIF('VGT-Bewegungsdaten'!B:B,A3334,'VGT-Bewegungsdaten'!D:D),3)</f>
        <v>0</v>
      </c>
      <c r="L3334" s="259">
        <f>ROUND(SUMIF('VGT-Bewegungsdaten'!B:B,$A3334,'VGT-Bewegungsdaten'!E:E),5)</f>
        <v>0</v>
      </c>
      <c r="N3334" s="298" t="s">
        <v>4918</v>
      </c>
      <c r="O3334" s="298" t="s">
        <v>4925</v>
      </c>
      <c r="P3334" s="261">
        <f>ROUND(SUMIF('AV-Bewegungsdaten'!B:B,A3334,'AV-Bewegungsdaten'!D:D),3)</f>
        <v>0</v>
      </c>
      <c r="Q3334" s="259">
        <f>ROUND(SUMIF('AV-Bewegungsdaten'!B:B,$A3334,'AV-Bewegungsdaten'!E:E),5)</f>
        <v>0</v>
      </c>
      <c r="S3334" s="444"/>
      <c r="T3334" s="444"/>
      <c r="U3334" s="261">
        <f>ROUND(SUMIF('DV-Bewegungsdaten'!B:B,A3334,'DV-Bewegungsdaten'!D:D),3)</f>
        <v>0</v>
      </c>
      <c r="V3334" s="259">
        <f>ROUND(SUMIF('DV-Bewegungsdaten'!B:B,A3334,'DV-Bewegungsdaten'!E:E),5)</f>
        <v>0</v>
      </c>
      <c r="X3334" s="444"/>
      <c r="Y3334" s="444"/>
      <c r="AK3334" s="305"/>
    </row>
    <row r="3335" spans="1:37" ht="15" customHeight="1" x14ac:dyDescent="0.25">
      <c r="A3335" s="103" t="s">
        <v>3750</v>
      </c>
      <c r="B3335" s="101" t="s">
        <v>2068</v>
      </c>
      <c r="C3335" s="101" t="s">
        <v>3997</v>
      </c>
      <c r="D3335" s="101" t="s">
        <v>1271</v>
      </c>
      <c r="E3335" s="101" t="s">
        <v>2446</v>
      </c>
      <c r="F3335" s="102">
        <v>24.18</v>
      </c>
      <c r="G3335" s="102">
        <v>24.38</v>
      </c>
      <c r="H3335" s="102">
        <v>19.34</v>
      </c>
      <c r="I3335" s="102"/>
      <c r="J3335" s="445"/>
      <c r="K3335" s="258">
        <f>ROUND(SUMIF('VGT-Bewegungsdaten'!B:B,A3335,'VGT-Bewegungsdaten'!D:D),3)</f>
        <v>0</v>
      </c>
      <c r="L3335" s="259">
        <f>ROUND(SUMIF('VGT-Bewegungsdaten'!B:B,$A3335,'VGT-Bewegungsdaten'!E:E),5)</f>
        <v>0</v>
      </c>
      <c r="N3335" s="298" t="s">
        <v>4918</v>
      </c>
      <c r="O3335" s="298" t="s">
        <v>4925</v>
      </c>
      <c r="P3335" s="261">
        <f>ROUND(SUMIF('AV-Bewegungsdaten'!B:B,A3335,'AV-Bewegungsdaten'!D:D),3)</f>
        <v>0</v>
      </c>
      <c r="Q3335" s="259">
        <f>ROUND(SUMIF('AV-Bewegungsdaten'!B:B,$A3335,'AV-Bewegungsdaten'!E:E),5)</f>
        <v>0</v>
      </c>
      <c r="S3335" s="444"/>
      <c r="T3335" s="444"/>
      <c r="U3335" s="261">
        <f>ROUND(SUMIF('DV-Bewegungsdaten'!B:B,A3335,'DV-Bewegungsdaten'!D:D),3)</f>
        <v>0</v>
      </c>
      <c r="V3335" s="259">
        <f>ROUND(SUMIF('DV-Bewegungsdaten'!B:B,A3335,'DV-Bewegungsdaten'!E:E),5)</f>
        <v>0</v>
      </c>
      <c r="X3335" s="444"/>
      <c r="Y3335" s="444"/>
      <c r="AK3335" s="305"/>
    </row>
    <row r="3336" spans="1:37" ht="15" customHeight="1" x14ac:dyDescent="0.25">
      <c r="A3336" s="103" t="s">
        <v>3751</v>
      </c>
      <c r="B3336" s="101" t="s">
        <v>2068</v>
      </c>
      <c r="C3336" s="101" t="s">
        <v>3997</v>
      </c>
      <c r="D3336" s="101" t="s">
        <v>1273</v>
      </c>
      <c r="E3336" s="101" t="s">
        <v>2443</v>
      </c>
      <c r="F3336" s="102">
        <v>22.22</v>
      </c>
      <c r="G3336" s="102">
        <v>22.419999999999998</v>
      </c>
      <c r="H3336" s="102">
        <v>17.78</v>
      </c>
      <c r="I3336" s="102"/>
      <c r="J3336" s="445"/>
      <c r="K3336" s="258">
        <f>ROUND(SUMIF('VGT-Bewegungsdaten'!B:B,A3336,'VGT-Bewegungsdaten'!D:D),3)</f>
        <v>0</v>
      </c>
      <c r="L3336" s="259">
        <f>ROUND(SUMIF('VGT-Bewegungsdaten'!B:B,$A3336,'VGT-Bewegungsdaten'!E:E),5)</f>
        <v>0</v>
      </c>
      <c r="N3336" s="298" t="s">
        <v>4918</v>
      </c>
      <c r="O3336" s="298" t="s">
        <v>4925</v>
      </c>
      <c r="P3336" s="261">
        <f>ROUND(SUMIF('AV-Bewegungsdaten'!B:B,A3336,'AV-Bewegungsdaten'!D:D),3)</f>
        <v>0</v>
      </c>
      <c r="Q3336" s="259">
        <f>ROUND(SUMIF('AV-Bewegungsdaten'!B:B,$A3336,'AV-Bewegungsdaten'!E:E),5)</f>
        <v>0</v>
      </c>
      <c r="S3336" s="444"/>
      <c r="T3336" s="444"/>
      <c r="U3336" s="261">
        <f>ROUND(SUMIF('DV-Bewegungsdaten'!B:B,A3336,'DV-Bewegungsdaten'!D:D),3)</f>
        <v>0</v>
      </c>
      <c r="V3336" s="259">
        <f>ROUND(SUMIF('DV-Bewegungsdaten'!B:B,A3336,'DV-Bewegungsdaten'!E:E),5)</f>
        <v>0</v>
      </c>
      <c r="X3336" s="444"/>
      <c r="Y3336" s="444"/>
      <c r="AK3336" s="305"/>
    </row>
    <row r="3337" spans="1:37" ht="15" customHeight="1" x14ac:dyDescent="0.25">
      <c r="A3337" s="103" t="s">
        <v>3752</v>
      </c>
      <c r="B3337" s="101" t="s">
        <v>2068</v>
      </c>
      <c r="C3337" s="101" t="s">
        <v>3997</v>
      </c>
      <c r="D3337" s="101" t="s">
        <v>795</v>
      </c>
      <c r="E3337" s="101" t="s">
        <v>2446</v>
      </c>
      <c r="F3337" s="102">
        <v>25.159999999999997</v>
      </c>
      <c r="G3337" s="102">
        <v>25.359999999999996</v>
      </c>
      <c r="H3337" s="102">
        <v>20.13</v>
      </c>
      <c r="I3337" s="102"/>
      <c r="J3337" s="445"/>
      <c r="K3337" s="258">
        <f>ROUND(SUMIF('VGT-Bewegungsdaten'!B:B,A3337,'VGT-Bewegungsdaten'!D:D),3)</f>
        <v>0</v>
      </c>
      <c r="L3337" s="259">
        <f>ROUND(SUMIF('VGT-Bewegungsdaten'!B:B,$A3337,'VGT-Bewegungsdaten'!E:E),5)</f>
        <v>0</v>
      </c>
      <c r="N3337" s="298" t="s">
        <v>4918</v>
      </c>
      <c r="O3337" s="298" t="s">
        <v>4925</v>
      </c>
      <c r="P3337" s="261">
        <f>ROUND(SUMIF('AV-Bewegungsdaten'!B:B,A3337,'AV-Bewegungsdaten'!D:D),3)</f>
        <v>0</v>
      </c>
      <c r="Q3337" s="259">
        <f>ROUND(SUMIF('AV-Bewegungsdaten'!B:B,$A3337,'AV-Bewegungsdaten'!E:E),5)</f>
        <v>0</v>
      </c>
      <c r="S3337" s="444"/>
      <c r="T3337" s="444"/>
      <c r="U3337" s="261">
        <f>ROUND(SUMIF('DV-Bewegungsdaten'!B:B,A3337,'DV-Bewegungsdaten'!D:D),3)</f>
        <v>0</v>
      </c>
      <c r="V3337" s="259">
        <f>ROUND(SUMIF('DV-Bewegungsdaten'!B:B,A3337,'DV-Bewegungsdaten'!E:E),5)</f>
        <v>0</v>
      </c>
      <c r="X3337" s="444"/>
      <c r="Y3337" s="444"/>
      <c r="AK3337" s="305"/>
    </row>
    <row r="3338" spans="1:37" ht="15" customHeight="1" x14ac:dyDescent="0.25">
      <c r="A3338" s="103" t="s">
        <v>3753</v>
      </c>
      <c r="B3338" s="101" t="s">
        <v>2068</v>
      </c>
      <c r="C3338" s="101" t="s">
        <v>3997</v>
      </c>
      <c r="D3338" s="101" t="s">
        <v>797</v>
      </c>
      <c r="E3338" s="101" t="s">
        <v>2443</v>
      </c>
      <c r="F3338" s="102">
        <v>23.200000000000003</v>
      </c>
      <c r="G3338" s="102">
        <v>23.400000000000002</v>
      </c>
      <c r="H3338" s="102">
        <v>18.559999999999999</v>
      </c>
      <c r="I3338" s="102"/>
      <c r="J3338" s="445"/>
      <c r="K3338" s="258">
        <f>ROUND(SUMIF('VGT-Bewegungsdaten'!B:B,A3338,'VGT-Bewegungsdaten'!D:D),3)</f>
        <v>0</v>
      </c>
      <c r="L3338" s="259">
        <f>ROUND(SUMIF('VGT-Bewegungsdaten'!B:B,$A3338,'VGT-Bewegungsdaten'!E:E),5)</f>
        <v>0</v>
      </c>
      <c r="N3338" s="298" t="s">
        <v>4918</v>
      </c>
      <c r="O3338" s="298" t="s">
        <v>4925</v>
      </c>
      <c r="P3338" s="261">
        <f>ROUND(SUMIF('AV-Bewegungsdaten'!B:B,A3338,'AV-Bewegungsdaten'!D:D),3)</f>
        <v>0</v>
      </c>
      <c r="Q3338" s="259">
        <f>ROUND(SUMIF('AV-Bewegungsdaten'!B:B,$A3338,'AV-Bewegungsdaten'!E:E),5)</f>
        <v>0</v>
      </c>
      <c r="S3338" s="444"/>
      <c r="T3338" s="444"/>
      <c r="U3338" s="261">
        <f>ROUND(SUMIF('DV-Bewegungsdaten'!B:B,A3338,'DV-Bewegungsdaten'!D:D),3)</f>
        <v>0</v>
      </c>
      <c r="V3338" s="259">
        <f>ROUND(SUMIF('DV-Bewegungsdaten'!B:B,A3338,'DV-Bewegungsdaten'!E:E),5)</f>
        <v>0</v>
      </c>
      <c r="X3338" s="444"/>
      <c r="Y3338" s="444"/>
      <c r="AK3338" s="305"/>
    </row>
    <row r="3339" spans="1:37" ht="15" customHeight="1" x14ac:dyDescent="0.25">
      <c r="A3339" s="103" t="s">
        <v>3754</v>
      </c>
      <c r="B3339" s="101" t="s">
        <v>2068</v>
      </c>
      <c r="C3339" s="101" t="s">
        <v>3997</v>
      </c>
      <c r="D3339" s="101" t="s">
        <v>799</v>
      </c>
      <c r="E3339" s="101" t="s">
        <v>2446</v>
      </c>
      <c r="F3339" s="102">
        <v>26.14</v>
      </c>
      <c r="G3339" s="102">
        <v>26.34</v>
      </c>
      <c r="H3339" s="102">
        <v>20.91</v>
      </c>
      <c r="I3339" s="102"/>
      <c r="J3339" s="445"/>
      <c r="K3339" s="258">
        <f>ROUND(SUMIF('VGT-Bewegungsdaten'!B:B,A3339,'VGT-Bewegungsdaten'!D:D),3)</f>
        <v>0</v>
      </c>
      <c r="L3339" s="259">
        <f>ROUND(SUMIF('VGT-Bewegungsdaten'!B:B,$A3339,'VGT-Bewegungsdaten'!E:E),5)</f>
        <v>0</v>
      </c>
      <c r="N3339" s="298" t="s">
        <v>4918</v>
      </c>
      <c r="O3339" s="298" t="s">
        <v>4925</v>
      </c>
      <c r="P3339" s="261">
        <f>ROUND(SUMIF('AV-Bewegungsdaten'!B:B,A3339,'AV-Bewegungsdaten'!D:D),3)</f>
        <v>0</v>
      </c>
      <c r="Q3339" s="259">
        <f>ROUND(SUMIF('AV-Bewegungsdaten'!B:B,$A3339,'AV-Bewegungsdaten'!E:E),5)</f>
        <v>0</v>
      </c>
      <c r="S3339" s="444"/>
      <c r="T3339" s="444"/>
      <c r="U3339" s="261">
        <f>ROUND(SUMIF('DV-Bewegungsdaten'!B:B,A3339,'DV-Bewegungsdaten'!D:D),3)</f>
        <v>0</v>
      </c>
      <c r="V3339" s="259">
        <f>ROUND(SUMIF('DV-Bewegungsdaten'!B:B,A3339,'DV-Bewegungsdaten'!E:E),5)</f>
        <v>0</v>
      </c>
      <c r="X3339" s="444"/>
      <c r="Y3339" s="444"/>
      <c r="AK3339" s="305"/>
    </row>
    <row r="3340" spans="1:37" ht="15" customHeight="1" x14ac:dyDescent="0.25">
      <c r="A3340" s="103" t="s">
        <v>3755</v>
      </c>
      <c r="B3340" s="101" t="s">
        <v>2068</v>
      </c>
      <c r="C3340" s="101" t="s">
        <v>3997</v>
      </c>
      <c r="D3340" s="101" t="s">
        <v>801</v>
      </c>
      <c r="E3340" s="101" t="s">
        <v>2443</v>
      </c>
      <c r="F3340" s="102">
        <v>24.18</v>
      </c>
      <c r="G3340" s="102">
        <v>24.38</v>
      </c>
      <c r="H3340" s="102">
        <v>19.34</v>
      </c>
      <c r="I3340" s="102"/>
      <c r="J3340" s="445"/>
      <c r="K3340" s="258">
        <f>ROUND(SUMIF('VGT-Bewegungsdaten'!B:B,A3340,'VGT-Bewegungsdaten'!D:D),3)</f>
        <v>0</v>
      </c>
      <c r="L3340" s="259">
        <f>ROUND(SUMIF('VGT-Bewegungsdaten'!B:B,$A3340,'VGT-Bewegungsdaten'!E:E),5)</f>
        <v>0</v>
      </c>
      <c r="N3340" s="298" t="s">
        <v>4918</v>
      </c>
      <c r="O3340" s="298" t="s">
        <v>4925</v>
      </c>
      <c r="P3340" s="261">
        <f>ROUND(SUMIF('AV-Bewegungsdaten'!B:B,A3340,'AV-Bewegungsdaten'!D:D),3)</f>
        <v>0</v>
      </c>
      <c r="Q3340" s="259">
        <f>ROUND(SUMIF('AV-Bewegungsdaten'!B:B,$A3340,'AV-Bewegungsdaten'!E:E),5)</f>
        <v>0</v>
      </c>
      <c r="S3340" s="444"/>
      <c r="T3340" s="444"/>
      <c r="U3340" s="261">
        <f>ROUND(SUMIF('DV-Bewegungsdaten'!B:B,A3340,'DV-Bewegungsdaten'!D:D),3)</f>
        <v>0</v>
      </c>
      <c r="V3340" s="259">
        <f>ROUND(SUMIF('DV-Bewegungsdaten'!B:B,A3340,'DV-Bewegungsdaten'!E:E),5)</f>
        <v>0</v>
      </c>
      <c r="X3340" s="444"/>
      <c r="Y3340" s="444"/>
      <c r="AK3340" s="305"/>
    </row>
    <row r="3341" spans="1:37" ht="15" customHeight="1" x14ac:dyDescent="0.25">
      <c r="A3341" s="103" t="s">
        <v>3756</v>
      </c>
      <c r="B3341" s="101" t="s">
        <v>2068</v>
      </c>
      <c r="C3341" s="101" t="s">
        <v>3997</v>
      </c>
      <c r="D3341" s="101" t="s">
        <v>803</v>
      </c>
      <c r="E3341" s="101" t="s">
        <v>2446</v>
      </c>
      <c r="F3341" s="102">
        <v>27.119999999999997</v>
      </c>
      <c r="G3341" s="102">
        <v>27.319999999999997</v>
      </c>
      <c r="H3341" s="102">
        <v>21.7</v>
      </c>
      <c r="I3341" s="102"/>
      <c r="J3341" s="445"/>
      <c r="K3341" s="258">
        <f>ROUND(SUMIF('VGT-Bewegungsdaten'!B:B,A3341,'VGT-Bewegungsdaten'!D:D),3)</f>
        <v>0</v>
      </c>
      <c r="L3341" s="259">
        <f>ROUND(SUMIF('VGT-Bewegungsdaten'!B:B,$A3341,'VGT-Bewegungsdaten'!E:E),5)</f>
        <v>0</v>
      </c>
      <c r="N3341" s="298" t="s">
        <v>4918</v>
      </c>
      <c r="O3341" s="298" t="s">
        <v>4925</v>
      </c>
      <c r="P3341" s="261">
        <f>ROUND(SUMIF('AV-Bewegungsdaten'!B:B,A3341,'AV-Bewegungsdaten'!D:D),3)</f>
        <v>0</v>
      </c>
      <c r="Q3341" s="259">
        <f>ROUND(SUMIF('AV-Bewegungsdaten'!B:B,$A3341,'AV-Bewegungsdaten'!E:E),5)</f>
        <v>0</v>
      </c>
      <c r="S3341" s="444"/>
      <c r="T3341" s="444"/>
      <c r="U3341" s="261">
        <f>ROUND(SUMIF('DV-Bewegungsdaten'!B:B,A3341,'DV-Bewegungsdaten'!D:D),3)</f>
        <v>0</v>
      </c>
      <c r="V3341" s="259">
        <f>ROUND(SUMIF('DV-Bewegungsdaten'!B:B,A3341,'DV-Bewegungsdaten'!E:E),5)</f>
        <v>0</v>
      </c>
      <c r="X3341" s="444"/>
      <c r="Y3341" s="444"/>
      <c r="AK3341" s="305"/>
    </row>
    <row r="3342" spans="1:37" ht="15" customHeight="1" x14ac:dyDescent="0.25">
      <c r="A3342" s="103" t="s">
        <v>3757</v>
      </c>
      <c r="B3342" s="101" t="s">
        <v>2068</v>
      </c>
      <c r="C3342" s="101" t="s">
        <v>3997</v>
      </c>
      <c r="D3342" s="101" t="s">
        <v>805</v>
      </c>
      <c r="E3342" s="101" t="s">
        <v>2443</v>
      </c>
      <c r="F3342" s="102">
        <v>25.160000000000004</v>
      </c>
      <c r="G3342" s="102">
        <v>25.360000000000003</v>
      </c>
      <c r="H3342" s="102">
        <v>20.13</v>
      </c>
      <c r="I3342" s="102"/>
      <c r="J3342" s="445"/>
      <c r="K3342" s="258">
        <f>ROUND(SUMIF('VGT-Bewegungsdaten'!B:B,A3342,'VGT-Bewegungsdaten'!D:D),3)</f>
        <v>0</v>
      </c>
      <c r="L3342" s="259">
        <f>ROUND(SUMIF('VGT-Bewegungsdaten'!B:B,$A3342,'VGT-Bewegungsdaten'!E:E),5)</f>
        <v>0</v>
      </c>
      <c r="N3342" s="298" t="s">
        <v>4918</v>
      </c>
      <c r="O3342" s="298" t="s">
        <v>4925</v>
      </c>
      <c r="P3342" s="261">
        <f>ROUND(SUMIF('AV-Bewegungsdaten'!B:B,A3342,'AV-Bewegungsdaten'!D:D),3)</f>
        <v>0</v>
      </c>
      <c r="Q3342" s="259">
        <f>ROUND(SUMIF('AV-Bewegungsdaten'!B:B,$A3342,'AV-Bewegungsdaten'!E:E),5)</f>
        <v>0</v>
      </c>
      <c r="S3342" s="444"/>
      <c r="T3342" s="444"/>
      <c r="U3342" s="261">
        <f>ROUND(SUMIF('DV-Bewegungsdaten'!B:B,A3342,'DV-Bewegungsdaten'!D:D),3)</f>
        <v>0</v>
      </c>
      <c r="V3342" s="259">
        <f>ROUND(SUMIF('DV-Bewegungsdaten'!B:B,A3342,'DV-Bewegungsdaten'!E:E),5)</f>
        <v>0</v>
      </c>
      <c r="X3342" s="444"/>
      <c r="Y3342" s="444"/>
      <c r="AK3342" s="305"/>
    </row>
    <row r="3343" spans="1:37" ht="15" customHeight="1" x14ac:dyDescent="0.25">
      <c r="A3343" s="103" t="s">
        <v>3758</v>
      </c>
      <c r="B3343" s="101" t="s">
        <v>2068</v>
      </c>
      <c r="C3343" s="101" t="s">
        <v>3997</v>
      </c>
      <c r="D3343" s="101" t="s">
        <v>807</v>
      </c>
      <c r="E3343" s="101" t="s">
        <v>2446</v>
      </c>
      <c r="F3343" s="102">
        <v>28.1</v>
      </c>
      <c r="G3343" s="102">
        <v>28.3</v>
      </c>
      <c r="H3343" s="102">
        <v>22.48</v>
      </c>
      <c r="I3343" s="102"/>
      <c r="J3343" s="445"/>
      <c r="K3343" s="258">
        <f>ROUND(SUMIF('VGT-Bewegungsdaten'!B:B,A3343,'VGT-Bewegungsdaten'!D:D),3)</f>
        <v>0</v>
      </c>
      <c r="L3343" s="259">
        <f>ROUND(SUMIF('VGT-Bewegungsdaten'!B:B,$A3343,'VGT-Bewegungsdaten'!E:E),5)</f>
        <v>0</v>
      </c>
      <c r="N3343" s="298" t="s">
        <v>4918</v>
      </c>
      <c r="O3343" s="298" t="s">
        <v>4925</v>
      </c>
      <c r="P3343" s="261">
        <f>ROUND(SUMIF('AV-Bewegungsdaten'!B:B,A3343,'AV-Bewegungsdaten'!D:D),3)</f>
        <v>0</v>
      </c>
      <c r="Q3343" s="259">
        <f>ROUND(SUMIF('AV-Bewegungsdaten'!B:B,$A3343,'AV-Bewegungsdaten'!E:E),5)</f>
        <v>0</v>
      </c>
      <c r="S3343" s="444"/>
      <c r="T3343" s="444"/>
      <c r="U3343" s="261">
        <f>ROUND(SUMIF('DV-Bewegungsdaten'!B:B,A3343,'DV-Bewegungsdaten'!D:D),3)</f>
        <v>0</v>
      </c>
      <c r="V3343" s="259">
        <f>ROUND(SUMIF('DV-Bewegungsdaten'!B:B,A3343,'DV-Bewegungsdaten'!E:E),5)</f>
        <v>0</v>
      </c>
      <c r="X3343" s="444"/>
      <c r="Y3343" s="444"/>
      <c r="AK3343" s="305"/>
    </row>
    <row r="3344" spans="1:37" ht="15" customHeight="1" x14ac:dyDescent="0.25">
      <c r="A3344" s="103" t="s">
        <v>3759</v>
      </c>
      <c r="B3344" s="101" t="s">
        <v>2068</v>
      </c>
      <c r="C3344" s="101" t="s">
        <v>3997</v>
      </c>
      <c r="D3344" s="101" t="s">
        <v>809</v>
      </c>
      <c r="E3344" s="101" t="s">
        <v>2443</v>
      </c>
      <c r="F3344" s="102">
        <v>26.14</v>
      </c>
      <c r="G3344" s="102">
        <v>26.34</v>
      </c>
      <c r="H3344" s="102">
        <v>20.91</v>
      </c>
      <c r="I3344" s="102"/>
      <c r="J3344" s="445"/>
      <c r="K3344" s="258">
        <f>ROUND(SUMIF('VGT-Bewegungsdaten'!B:B,A3344,'VGT-Bewegungsdaten'!D:D),3)</f>
        <v>0</v>
      </c>
      <c r="L3344" s="259">
        <f>ROUND(SUMIF('VGT-Bewegungsdaten'!B:B,$A3344,'VGT-Bewegungsdaten'!E:E),5)</f>
        <v>0</v>
      </c>
      <c r="N3344" s="298" t="s">
        <v>4918</v>
      </c>
      <c r="O3344" s="298" t="s">
        <v>4925</v>
      </c>
      <c r="P3344" s="261">
        <f>ROUND(SUMIF('AV-Bewegungsdaten'!B:B,A3344,'AV-Bewegungsdaten'!D:D),3)</f>
        <v>0</v>
      </c>
      <c r="Q3344" s="259">
        <f>ROUND(SUMIF('AV-Bewegungsdaten'!B:B,$A3344,'AV-Bewegungsdaten'!E:E),5)</f>
        <v>0</v>
      </c>
      <c r="S3344" s="444"/>
      <c r="T3344" s="444"/>
      <c r="U3344" s="261">
        <f>ROUND(SUMIF('DV-Bewegungsdaten'!B:B,A3344,'DV-Bewegungsdaten'!D:D),3)</f>
        <v>0</v>
      </c>
      <c r="V3344" s="259">
        <f>ROUND(SUMIF('DV-Bewegungsdaten'!B:B,A3344,'DV-Bewegungsdaten'!E:E),5)</f>
        <v>0</v>
      </c>
      <c r="X3344" s="444"/>
      <c r="Y3344" s="444"/>
      <c r="AK3344" s="305"/>
    </row>
    <row r="3345" spans="1:37" ht="15" customHeight="1" x14ac:dyDescent="0.25">
      <c r="A3345" s="103" t="s">
        <v>3760</v>
      </c>
      <c r="B3345" s="101" t="s">
        <v>2068</v>
      </c>
      <c r="C3345" s="101" t="s">
        <v>3997</v>
      </c>
      <c r="D3345" s="101" t="s">
        <v>811</v>
      </c>
      <c r="E3345" s="101" t="s">
        <v>2446</v>
      </c>
      <c r="F3345" s="102">
        <v>29.08</v>
      </c>
      <c r="G3345" s="102">
        <v>29.279999999999998</v>
      </c>
      <c r="H3345" s="102">
        <v>23.26</v>
      </c>
      <c r="I3345" s="102"/>
      <c r="J3345" s="445"/>
      <c r="K3345" s="258">
        <f>ROUND(SUMIF('VGT-Bewegungsdaten'!B:B,A3345,'VGT-Bewegungsdaten'!D:D),3)</f>
        <v>0</v>
      </c>
      <c r="L3345" s="259">
        <f>ROUND(SUMIF('VGT-Bewegungsdaten'!B:B,$A3345,'VGT-Bewegungsdaten'!E:E),5)</f>
        <v>0</v>
      </c>
      <c r="N3345" s="298" t="s">
        <v>4918</v>
      </c>
      <c r="O3345" s="298" t="s">
        <v>4925</v>
      </c>
      <c r="P3345" s="261">
        <f>ROUND(SUMIF('AV-Bewegungsdaten'!B:B,A3345,'AV-Bewegungsdaten'!D:D),3)</f>
        <v>0</v>
      </c>
      <c r="Q3345" s="259">
        <f>ROUND(SUMIF('AV-Bewegungsdaten'!B:B,$A3345,'AV-Bewegungsdaten'!E:E),5)</f>
        <v>0</v>
      </c>
      <c r="S3345" s="444"/>
      <c r="T3345" s="444"/>
      <c r="U3345" s="261">
        <f>ROUND(SUMIF('DV-Bewegungsdaten'!B:B,A3345,'DV-Bewegungsdaten'!D:D),3)</f>
        <v>0</v>
      </c>
      <c r="V3345" s="259">
        <f>ROUND(SUMIF('DV-Bewegungsdaten'!B:B,A3345,'DV-Bewegungsdaten'!E:E),5)</f>
        <v>0</v>
      </c>
      <c r="X3345" s="444"/>
      <c r="Y3345" s="444"/>
      <c r="AK3345" s="305"/>
    </row>
    <row r="3346" spans="1:37" ht="15" customHeight="1" x14ac:dyDescent="0.25">
      <c r="A3346" s="103" t="s">
        <v>3761</v>
      </c>
      <c r="B3346" s="101" t="s">
        <v>2068</v>
      </c>
      <c r="C3346" s="101" t="s">
        <v>3997</v>
      </c>
      <c r="D3346" s="101" t="s">
        <v>813</v>
      </c>
      <c r="E3346" s="101" t="s">
        <v>2443</v>
      </c>
      <c r="F3346" s="102">
        <v>27.120000000000005</v>
      </c>
      <c r="G3346" s="102">
        <v>27.320000000000004</v>
      </c>
      <c r="H3346" s="102">
        <v>21.7</v>
      </c>
      <c r="I3346" s="102"/>
      <c r="J3346" s="445"/>
      <c r="K3346" s="258">
        <f>ROUND(SUMIF('VGT-Bewegungsdaten'!B:B,A3346,'VGT-Bewegungsdaten'!D:D),3)</f>
        <v>0</v>
      </c>
      <c r="L3346" s="259">
        <f>ROUND(SUMIF('VGT-Bewegungsdaten'!B:B,$A3346,'VGT-Bewegungsdaten'!E:E),5)</f>
        <v>0</v>
      </c>
      <c r="N3346" s="298" t="s">
        <v>4918</v>
      </c>
      <c r="O3346" s="298" t="s">
        <v>4925</v>
      </c>
      <c r="P3346" s="261">
        <f>ROUND(SUMIF('AV-Bewegungsdaten'!B:B,A3346,'AV-Bewegungsdaten'!D:D),3)</f>
        <v>0</v>
      </c>
      <c r="Q3346" s="259">
        <f>ROUND(SUMIF('AV-Bewegungsdaten'!B:B,$A3346,'AV-Bewegungsdaten'!E:E),5)</f>
        <v>0</v>
      </c>
      <c r="S3346" s="444"/>
      <c r="T3346" s="444"/>
      <c r="U3346" s="261">
        <f>ROUND(SUMIF('DV-Bewegungsdaten'!B:B,A3346,'DV-Bewegungsdaten'!D:D),3)</f>
        <v>0</v>
      </c>
      <c r="V3346" s="259">
        <f>ROUND(SUMIF('DV-Bewegungsdaten'!B:B,A3346,'DV-Bewegungsdaten'!E:E),5)</f>
        <v>0</v>
      </c>
      <c r="X3346" s="444"/>
      <c r="Y3346" s="444"/>
      <c r="AK3346" s="305"/>
    </row>
    <row r="3347" spans="1:37" ht="15" customHeight="1" x14ac:dyDescent="0.25">
      <c r="A3347" s="103" t="s">
        <v>3762</v>
      </c>
      <c r="B3347" s="101" t="s">
        <v>2068</v>
      </c>
      <c r="C3347" s="101" t="s">
        <v>3997</v>
      </c>
      <c r="D3347" s="101" t="s">
        <v>815</v>
      </c>
      <c r="E3347" s="101" t="s">
        <v>2446</v>
      </c>
      <c r="F3347" s="102">
        <v>30.060000000000002</v>
      </c>
      <c r="G3347" s="102">
        <v>30.26</v>
      </c>
      <c r="H3347" s="102">
        <v>24.05</v>
      </c>
      <c r="I3347" s="102"/>
      <c r="J3347" s="445"/>
      <c r="K3347" s="258">
        <f>ROUND(SUMIF('VGT-Bewegungsdaten'!B:B,A3347,'VGT-Bewegungsdaten'!D:D),3)</f>
        <v>0</v>
      </c>
      <c r="L3347" s="259">
        <f>ROUND(SUMIF('VGT-Bewegungsdaten'!B:B,$A3347,'VGT-Bewegungsdaten'!E:E),5)</f>
        <v>0</v>
      </c>
      <c r="N3347" s="298" t="s">
        <v>4918</v>
      </c>
      <c r="O3347" s="298" t="s">
        <v>4925</v>
      </c>
      <c r="P3347" s="261">
        <f>ROUND(SUMIF('AV-Bewegungsdaten'!B:B,A3347,'AV-Bewegungsdaten'!D:D),3)</f>
        <v>0</v>
      </c>
      <c r="Q3347" s="259">
        <f>ROUND(SUMIF('AV-Bewegungsdaten'!B:B,$A3347,'AV-Bewegungsdaten'!E:E),5)</f>
        <v>0</v>
      </c>
      <c r="S3347" s="444"/>
      <c r="T3347" s="444"/>
      <c r="U3347" s="261">
        <f>ROUND(SUMIF('DV-Bewegungsdaten'!B:B,A3347,'DV-Bewegungsdaten'!D:D),3)</f>
        <v>0</v>
      </c>
      <c r="V3347" s="259">
        <f>ROUND(SUMIF('DV-Bewegungsdaten'!B:B,A3347,'DV-Bewegungsdaten'!E:E),5)</f>
        <v>0</v>
      </c>
      <c r="X3347" s="444"/>
      <c r="Y3347" s="444"/>
      <c r="AK3347" s="305"/>
    </row>
    <row r="3348" spans="1:37" ht="15" customHeight="1" x14ac:dyDescent="0.25">
      <c r="A3348" s="103" t="s">
        <v>3763</v>
      </c>
      <c r="B3348" s="101" t="s">
        <v>2068</v>
      </c>
      <c r="C3348" s="101" t="s">
        <v>3997</v>
      </c>
      <c r="D3348" s="101" t="s">
        <v>817</v>
      </c>
      <c r="E3348" s="101" t="s">
        <v>2443</v>
      </c>
      <c r="F3348" s="102">
        <v>12.42</v>
      </c>
      <c r="G3348" s="102">
        <v>12.62</v>
      </c>
      <c r="H3348" s="102">
        <v>9.94</v>
      </c>
      <c r="I3348" s="102"/>
      <c r="J3348" s="445"/>
      <c r="K3348" s="258">
        <f>ROUND(SUMIF('VGT-Bewegungsdaten'!B:B,A3348,'VGT-Bewegungsdaten'!D:D),3)</f>
        <v>0</v>
      </c>
      <c r="L3348" s="259">
        <f>ROUND(SUMIF('VGT-Bewegungsdaten'!B:B,$A3348,'VGT-Bewegungsdaten'!E:E),5)</f>
        <v>0</v>
      </c>
      <c r="N3348" s="298" t="s">
        <v>4918</v>
      </c>
      <c r="O3348" s="298" t="s">
        <v>4925</v>
      </c>
      <c r="P3348" s="261">
        <f>ROUND(SUMIF('AV-Bewegungsdaten'!B:B,A3348,'AV-Bewegungsdaten'!D:D),3)</f>
        <v>0</v>
      </c>
      <c r="Q3348" s="259">
        <f>ROUND(SUMIF('AV-Bewegungsdaten'!B:B,$A3348,'AV-Bewegungsdaten'!E:E),5)</f>
        <v>0</v>
      </c>
      <c r="S3348" s="444"/>
      <c r="T3348" s="444"/>
      <c r="U3348" s="261">
        <f>ROUND(SUMIF('DV-Bewegungsdaten'!B:B,A3348,'DV-Bewegungsdaten'!D:D),3)</f>
        <v>0</v>
      </c>
      <c r="V3348" s="259">
        <f>ROUND(SUMIF('DV-Bewegungsdaten'!B:B,A3348,'DV-Bewegungsdaten'!E:E),5)</f>
        <v>0</v>
      </c>
      <c r="X3348" s="444"/>
      <c r="Y3348" s="444"/>
      <c r="AK3348" s="305"/>
    </row>
    <row r="3349" spans="1:37" ht="15" customHeight="1" x14ac:dyDescent="0.25">
      <c r="A3349" s="103" t="s">
        <v>3764</v>
      </c>
      <c r="B3349" s="101" t="s">
        <v>2068</v>
      </c>
      <c r="C3349" s="101" t="s">
        <v>3997</v>
      </c>
      <c r="D3349" s="101" t="s">
        <v>819</v>
      </c>
      <c r="E3349" s="101" t="s">
        <v>2446</v>
      </c>
      <c r="F3349" s="102">
        <v>15.36</v>
      </c>
      <c r="G3349" s="102">
        <v>15.559999999999999</v>
      </c>
      <c r="H3349" s="102">
        <v>12.29</v>
      </c>
      <c r="I3349" s="102"/>
      <c r="J3349" s="445"/>
      <c r="K3349" s="258">
        <f>ROUND(SUMIF('VGT-Bewegungsdaten'!B:B,A3349,'VGT-Bewegungsdaten'!D:D),3)</f>
        <v>0</v>
      </c>
      <c r="L3349" s="259">
        <f>ROUND(SUMIF('VGT-Bewegungsdaten'!B:B,$A3349,'VGT-Bewegungsdaten'!E:E),5)</f>
        <v>0</v>
      </c>
      <c r="N3349" s="298" t="s">
        <v>4918</v>
      </c>
      <c r="O3349" s="298" t="s">
        <v>4925</v>
      </c>
      <c r="P3349" s="261">
        <f>ROUND(SUMIF('AV-Bewegungsdaten'!B:B,A3349,'AV-Bewegungsdaten'!D:D),3)</f>
        <v>0</v>
      </c>
      <c r="Q3349" s="259">
        <f>ROUND(SUMIF('AV-Bewegungsdaten'!B:B,$A3349,'AV-Bewegungsdaten'!E:E),5)</f>
        <v>0</v>
      </c>
      <c r="S3349" s="444"/>
      <c r="T3349" s="444"/>
      <c r="U3349" s="261">
        <f>ROUND(SUMIF('DV-Bewegungsdaten'!B:B,A3349,'DV-Bewegungsdaten'!D:D),3)</f>
        <v>0</v>
      </c>
      <c r="V3349" s="259">
        <f>ROUND(SUMIF('DV-Bewegungsdaten'!B:B,A3349,'DV-Bewegungsdaten'!E:E),5)</f>
        <v>0</v>
      </c>
      <c r="X3349" s="444"/>
      <c r="Y3349" s="444"/>
      <c r="AK3349" s="305"/>
    </row>
    <row r="3350" spans="1:37" ht="15" customHeight="1" x14ac:dyDescent="0.25">
      <c r="A3350" s="103" t="s">
        <v>3765</v>
      </c>
      <c r="B3350" s="101" t="s">
        <v>2068</v>
      </c>
      <c r="C3350" s="101" t="s">
        <v>3997</v>
      </c>
      <c r="D3350" s="101" t="s">
        <v>821</v>
      </c>
      <c r="E3350" s="101" t="s">
        <v>2443</v>
      </c>
      <c r="F3350" s="102">
        <v>13.399999999999999</v>
      </c>
      <c r="G3350" s="102">
        <v>13.599999999999998</v>
      </c>
      <c r="H3350" s="102">
        <v>10.72</v>
      </c>
      <c r="I3350" s="102"/>
      <c r="J3350" s="445"/>
      <c r="K3350" s="258">
        <f>ROUND(SUMIF('VGT-Bewegungsdaten'!B:B,A3350,'VGT-Bewegungsdaten'!D:D),3)</f>
        <v>0</v>
      </c>
      <c r="L3350" s="259">
        <f>ROUND(SUMIF('VGT-Bewegungsdaten'!B:B,$A3350,'VGT-Bewegungsdaten'!E:E),5)</f>
        <v>0</v>
      </c>
      <c r="N3350" s="298" t="s">
        <v>4918</v>
      </c>
      <c r="O3350" s="298" t="s">
        <v>4925</v>
      </c>
      <c r="P3350" s="261">
        <f>ROUND(SUMIF('AV-Bewegungsdaten'!B:B,A3350,'AV-Bewegungsdaten'!D:D),3)</f>
        <v>0</v>
      </c>
      <c r="Q3350" s="259">
        <f>ROUND(SUMIF('AV-Bewegungsdaten'!B:B,$A3350,'AV-Bewegungsdaten'!E:E),5)</f>
        <v>0</v>
      </c>
      <c r="S3350" s="444"/>
      <c r="T3350" s="444"/>
      <c r="U3350" s="261">
        <f>ROUND(SUMIF('DV-Bewegungsdaten'!B:B,A3350,'DV-Bewegungsdaten'!D:D),3)</f>
        <v>0</v>
      </c>
      <c r="V3350" s="259">
        <f>ROUND(SUMIF('DV-Bewegungsdaten'!B:B,A3350,'DV-Bewegungsdaten'!E:E),5)</f>
        <v>0</v>
      </c>
      <c r="X3350" s="444"/>
      <c r="Y3350" s="444"/>
      <c r="AK3350" s="305"/>
    </row>
    <row r="3351" spans="1:37" ht="15" customHeight="1" x14ac:dyDescent="0.25">
      <c r="A3351" s="103" t="s">
        <v>3766</v>
      </c>
      <c r="B3351" s="101" t="s">
        <v>2068</v>
      </c>
      <c r="C3351" s="101" t="s">
        <v>3997</v>
      </c>
      <c r="D3351" s="101" t="s">
        <v>823</v>
      </c>
      <c r="E3351" s="101" t="s">
        <v>2446</v>
      </c>
      <c r="F3351" s="102">
        <v>16.34</v>
      </c>
      <c r="G3351" s="102">
        <v>16.54</v>
      </c>
      <c r="H3351" s="102">
        <v>13.07</v>
      </c>
      <c r="I3351" s="102"/>
      <c r="J3351" s="445"/>
      <c r="K3351" s="258">
        <f>ROUND(SUMIF('VGT-Bewegungsdaten'!B:B,A3351,'VGT-Bewegungsdaten'!D:D),3)</f>
        <v>0</v>
      </c>
      <c r="L3351" s="259">
        <f>ROUND(SUMIF('VGT-Bewegungsdaten'!B:B,$A3351,'VGT-Bewegungsdaten'!E:E),5)</f>
        <v>0</v>
      </c>
      <c r="N3351" s="298" t="s">
        <v>4918</v>
      </c>
      <c r="O3351" s="298" t="s">
        <v>4925</v>
      </c>
      <c r="P3351" s="261">
        <f>ROUND(SUMIF('AV-Bewegungsdaten'!B:B,A3351,'AV-Bewegungsdaten'!D:D),3)</f>
        <v>0</v>
      </c>
      <c r="Q3351" s="259">
        <f>ROUND(SUMIF('AV-Bewegungsdaten'!B:B,$A3351,'AV-Bewegungsdaten'!E:E),5)</f>
        <v>0</v>
      </c>
      <c r="S3351" s="444"/>
      <c r="T3351" s="444"/>
      <c r="U3351" s="261">
        <f>ROUND(SUMIF('DV-Bewegungsdaten'!B:B,A3351,'DV-Bewegungsdaten'!D:D),3)</f>
        <v>0</v>
      </c>
      <c r="V3351" s="259">
        <f>ROUND(SUMIF('DV-Bewegungsdaten'!B:B,A3351,'DV-Bewegungsdaten'!E:E),5)</f>
        <v>0</v>
      </c>
      <c r="X3351" s="444"/>
      <c r="Y3351" s="444"/>
      <c r="AK3351" s="305"/>
    </row>
    <row r="3352" spans="1:37" ht="15" customHeight="1" x14ac:dyDescent="0.25">
      <c r="A3352" s="103" t="s">
        <v>3767</v>
      </c>
      <c r="B3352" s="101" t="s">
        <v>2068</v>
      </c>
      <c r="C3352" s="101" t="s">
        <v>3997</v>
      </c>
      <c r="D3352" s="101" t="s">
        <v>825</v>
      </c>
      <c r="E3352" s="101" t="s">
        <v>2443</v>
      </c>
      <c r="F3352" s="102">
        <v>18.299999999999997</v>
      </c>
      <c r="G3352" s="102">
        <v>18.499999999999996</v>
      </c>
      <c r="H3352" s="102">
        <v>14.64</v>
      </c>
      <c r="I3352" s="102"/>
      <c r="J3352" s="445"/>
      <c r="K3352" s="258">
        <f>ROUND(SUMIF('VGT-Bewegungsdaten'!B:B,A3352,'VGT-Bewegungsdaten'!D:D),3)</f>
        <v>0</v>
      </c>
      <c r="L3352" s="259">
        <f>ROUND(SUMIF('VGT-Bewegungsdaten'!B:B,$A3352,'VGT-Bewegungsdaten'!E:E),5)</f>
        <v>0</v>
      </c>
      <c r="N3352" s="298" t="s">
        <v>4918</v>
      </c>
      <c r="O3352" s="298" t="s">
        <v>4925</v>
      </c>
      <c r="P3352" s="261">
        <f>ROUND(SUMIF('AV-Bewegungsdaten'!B:B,A3352,'AV-Bewegungsdaten'!D:D),3)</f>
        <v>0</v>
      </c>
      <c r="Q3352" s="259">
        <f>ROUND(SUMIF('AV-Bewegungsdaten'!B:B,$A3352,'AV-Bewegungsdaten'!E:E),5)</f>
        <v>0</v>
      </c>
      <c r="S3352" s="444"/>
      <c r="T3352" s="444"/>
      <c r="U3352" s="261">
        <f>ROUND(SUMIF('DV-Bewegungsdaten'!B:B,A3352,'DV-Bewegungsdaten'!D:D),3)</f>
        <v>0</v>
      </c>
      <c r="V3352" s="259">
        <f>ROUND(SUMIF('DV-Bewegungsdaten'!B:B,A3352,'DV-Bewegungsdaten'!E:E),5)</f>
        <v>0</v>
      </c>
      <c r="X3352" s="444"/>
      <c r="Y3352" s="444"/>
      <c r="AK3352" s="305"/>
    </row>
    <row r="3353" spans="1:37" ht="15" customHeight="1" x14ac:dyDescent="0.25">
      <c r="A3353" s="103" t="s">
        <v>3768</v>
      </c>
      <c r="B3353" s="101" t="s">
        <v>2068</v>
      </c>
      <c r="C3353" s="101" t="s">
        <v>3997</v>
      </c>
      <c r="D3353" s="101" t="s">
        <v>827</v>
      </c>
      <c r="E3353" s="101" t="s">
        <v>2446</v>
      </c>
      <c r="F3353" s="102">
        <v>21.240000000000002</v>
      </c>
      <c r="G3353" s="102">
        <v>21.44</v>
      </c>
      <c r="H3353" s="102">
        <v>16.989999999999998</v>
      </c>
      <c r="I3353" s="102"/>
      <c r="J3353" s="445"/>
      <c r="K3353" s="258">
        <f>ROUND(SUMIF('VGT-Bewegungsdaten'!B:B,A3353,'VGT-Bewegungsdaten'!D:D),3)</f>
        <v>0</v>
      </c>
      <c r="L3353" s="259">
        <f>ROUND(SUMIF('VGT-Bewegungsdaten'!B:B,$A3353,'VGT-Bewegungsdaten'!E:E),5)</f>
        <v>0</v>
      </c>
      <c r="N3353" s="298" t="s">
        <v>4918</v>
      </c>
      <c r="O3353" s="298" t="s">
        <v>4925</v>
      </c>
      <c r="P3353" s="261">
        <f>ROUND(SUMIF('AV-Bewegungsdaten'!B:B,A3353,'AV-Bewegungsdaten'!D:D),3)</f>
        <v>0</v>
      </c>
      <c r="Q3353" s="259">
        <f>ROUND(SUMIF('AV-Bewegungsdaten'!B:B,$A3353,'AV-Bewegungsdaten'!E:E),5)</f>
        <v>0</v>
      </c>
      <c r="S3353" s="444"/>
      <c r="T3353" s="444"/>
      <c r="U3353" s="261">
        <f>ROUND(SUMIF('DV-Bewegungsdaten'!B:B,A3353,'DV-Bewegungsdaten'!D:D),3)</f>
        <v>0</v>
      </c>
      <c r="V3353" s="259">
        <f>ROUND(SUMIF('DV-Bewegungsdaten'!B:B,A3353,'DV-Bewegungsdaten'!E:E),5)</f>
        <v>0</v>
      </c>
      <c r="X3353" s="444"/>
      <c r="Y3353" s="444"/>
      <c r="AK3353" s="305"/>
    </row>
    <row r="3354" spans="1:37" ht="15" customHeight="1" x14ac:dyDescent="0.25">
      <c r="A3354" s="103" t="s">
        <v>3769</v>
      </c>
      <c r="B3354" s="101" t="s">
        <v>2068</v>
      </c>
      <c r="C3354" s="101" t="s">
        <v>3997</v>
      </c>
      <c r="D3354" s="101" t="s">
        <v>829</v>
      </c>
      <c r="E3354" s="101" t="s">
        <v>2443</v>
      </c>
      <c r="F3354" s="102">
        <v>19.28</v>
      </c>
      <c r="G3354" s="102">
        <v>19.48</v>
      </c>
      <c r="H3354" s="102">
        <v>15.42</v>
      </c>
      <c r="I3354" s="102"/>
      <c r="J3354" s="445"/>
      <c r="K3354" s="258">
        <f>ROUND(SUMIF('VGT-Bewegungsdaten'!B:B,A3354,'VGT-Bewegungsdaten'!D:D),3)</f>
        <v>0</v>
      </c>
      <c r="L3354" s="259">
        <f>ROUND(SUMIF('VGT-Bewegungsdaten'!B:B,$A3354,'VGT-Bewegungsdaten'!E:E),5)</f>
        <v>0</v>
      </c>
      <c r="N3354" s="298" t="s">
        <v>4918</v>
      </c>
      <c r="O3354" s="298" t="s">
        <v>4925</v>
      </c>
      <c r="P3354" s="261">
        <f>ROUND(SUMIF('AV-Bewegungsdaten'!B:B,A3354,'AV-Bewegungsdaten'!D:D),3)</f>
        <v>0</v>
      </c>
      <c r="Q3354" s="259">
        <f>ROUND(SUMIF('AV-Bewegungsdaten'!B:B,$A3354,'AV-Bewegungsdaten'!E:E),5)</f>
        <v>0</v>
      </c>
      <c r="S3354" s="444"/>
      <c r="T3354" s="444"/>
      <c r="U3354" s="261">
        <f>ROUND(SUMIF('DV-Bewegungsdaten'!B:B,A3354,'DV-Bewegungsdaten'!D:D),3)</f>
        <v>0</v>
      </c>
      <c r="V3354" s="259">
        <f>ROUND(SUMIF('DV-Bewegungsdaten'!B:B,A3354,'DV-Bewegungsdaten'!E:E),5)</f>
        <v>0</v>
      </c>
      <c r="X3354" s="444"/>
      <c r="Y3354" s="444"/>
      <c r="AK3354" s="305"/>
    </row>
    <row r="3355" spans="1:37" ht="15" customHeight="1" x14ac:dyDescent="0.25">
      <c r="A3355" s="103" t="s">
        <v>3770</v>
      </c>
      <c r="B3355" s="101" t="s">
        <v>2068</v>
      </c>
      <c r="C3355" s="101" t="s">
        <v>3997</v>
      </c>
      <c r="D3355" s="101" t="s">
        <v>831</v>
      </c>
      <c r="E3355" s="101" t="s">
        <v>2446</v>
      </c>
      <c r="F3355" s="102">
        <v>22.22</v>
      </c>
      <c r="G3355" s="102">
        <v>22.419999999999998</v>
      </c>
      <c r="H3355" s="102">
        <v>17.78</v>
      </c>
      <c r="I3355" s="102"/>
      <c r="J3355" s="445"/>
      <c r="K3355" s="258">
        <f>ROUND(SUMIF('VGT-Bewegungsdaten'!B:B,A3355,'VGT-Bewegungsdaten'!D:D),3)</f>
        <v>0</v>
      </c>
      <c r="L3355" s="259">
        <f>ROUND(SUMIF('VGT-Bewegungsdaten'!B:B,$A3355,'VGT-Bewegungsdaten'!E:E),5)</f>
        <v>0</v>
      </c>
      <c r="N3355" s="298" t="s">
        <v>4918</v>
      </c>
      <c r="O3355" s="298" t="s">
        <v>4925</v>
      </c>
      <c r="P3355" s="261">
        <f>ROUND(SUMIF('AV-Bewegungsdaten'!B:B,A3355,'AV-Bewegungsdaten'!D:D),3)</f>
        <v>0</v>
      </c>
      <c r="Q3355" s="259">
        <f>ROUND(SUMIF('AV-Bewegungsdaten'!B:B,$A3355,'AV-Bewegungsdaten'!E:E),5)</f>
        <v>0</v>
      </c>
      <c r="S3355" s="444"/>
      <c r="T3355" s="444"/>
      <c r="U3355" s="261">
        <f>ROUND(SUMIF('DV-Bewegungsdaten'!B:B,A3355,'DV-Bewegungsdaten'!D:D),3)</f>
        <v>0</v>
      </c>
      <c r="V3355" s="259">
        <f>ROUND(SUMIF('DV-Bewegungsdaten'!B:B,A3355,'DV-Bewegungsdaten'!E:E),5)</f>
        <v>0</v>
      </c>
      <c r="X3355" s="444"/>
      <c r="Y3355" s="444"/>
      <c r="AK3355" s="305"/>
    </row>
    <row r="3356" spans="1:37" ht="15" customHeight="1" x14ac:dyDescent="0.25">
      <c r="A3356" s="103" t="s">
        <v>3771</v>
      </c>
      <c r="B3356" s="101" t="s">
        <v>2068</v>
      </c>
      <c r="C3356" s="101" t="s">
        <v>3997</v>
      </c>
      <c r="D3356" s="101" t="s">
        <v>833</v>
      </c>
      <c r="E3356" s="101" t="s">
        <v>2443</v>
      </c>
      <c r="F3356" s="102">
        <v>19.28</v>
      </c>
      <c r="G3356" s="102">
        <v>19.48</v>
      </c>
      <c r="H3356" s="102">
        <v>15.42</v>
      </c>
      <c r="I3356" s="102"/>
      <c r="J3356" s="445"/>
      <c r="K3356" s="258">
        <f>ROUND(SUMIF('VGT-Bewegungsdaten'!B:B,A3356,'VGT-Bewegungsdaten'!D:D),3)</f>
        <v>0</v>
      </c>
      <c r="L3356" s="259">
        <f>ROUND(SUMIF('VGT-Bewegungsdaten'!B:B,$A3356,'VGT-Bewegungsdaten'!E:E),5)</f>
        <v>0</v>
      </c>
      <c r="N3356" s="298" t="s">
        <v>4918</v>
      </c>
      <c r="O3356" s="298" t="s">
        <v>4925</v>
      </c>
      <c r="P3356" s="261">
        <f>ROUND(SUMIF('AV-Bewegungsdaten'!B:B,A3356,'AV-Bewegungsdaten'!D:D),3)</f>
        <v>0</v>
      </c>
      <c r="Q3356" s="259">
        <f>ROUND(SUMIF('AV-Bewegungsdaten'!B:B,$A3356,'AV-Bewegungsdaten'!E:E),5)</f>
        <v>0</v>
      </c>
      <c r="S3356" s="444"/>
      <c r="T3356" s="444"/>
      <c r="U3356" s="261">
        <f>ROUND(SUMIF('DV-Bewegungsdaten'!B:B,A3356,'DV-Bewegungsdaten'!D:D),3)</f>
        <v>0</v>
      </c>
      <c r="V3356" s="259">
        <f>ROUND(SUMIF('DV-Bewegungsdaten'!B:B,A3356,'DV-Bewegungsdaten'!E:E),5)</f>
        <v>0</v>
      </c>
      <c r="X3356" s="444"/>
      <c r="Y3356" s="444"/>
      <c r="AK3356" s="305"/>
    </row>
    <row r="3357" spans="1:37" ht="15" customHeight="1" x14ac:dyDescent="0.25">
      <c r="A3357" s="103" t="s">
        <v>3772</v>
      </c>
      <c r="B3357" s="101" t="s">
        <v>2068</v>
      </c>
      <c r="C3357" s="101" t="s">
        <v>3997</v>
      </c>
      <c r="D3357" s="101" t="s">
        <v>835</v>
      </c>
      <c r="E3357" s="101" t="s">
        <v>2446</v>
      </c>
      <c r="F3357" s="102">
        <v>22.22</v>
      </c>
      <c r="G3357" s="102">
        <v>22.419999999999998</v>
      </c>
      <c r="H3357" s="102">
        <v>17.78</v>
      </c>
      <c r="I3357" s="102"/>
      <c r="J3357" s="445"/>
      <c r="K3357" s="258">
        <f>ROUND(SUMIF('VGT-Bewegungsdaten'!B:B,A3357,'VGT-Bewegungsdaten'!D:D),3)</f>
        <v>0</v>
      </c>
      <c r="L3357" s="259">
        <f>ROUND(SUMIF('VGT-Bewegungsdaten'!B:B,$A3357,'VGT-Bewegungsdaten'!E:E),5)</f>
        <v>0</v>
      </c>
      <c r="N3357" s="298" t="s">
        <v>4918</v>
      </c>
      <c r="O3357" s="298" t="s">
        <v>4925</v>
      </c>
      <c r="P3357" s="261">
        <f>ROUND(SUMIF('AV-Bewegungsdaten'!B:B,A3357,'AV-Bewegungsdaten'!D:D),3)</f>
        <v>0</v>
      </c>
      <c r="Q3357" s="259">
        <f>ROUND(SUMIF('AV-Bewegungsdaten'!B:B,$A3357,'AV-Bewegungsdaten'!E:E),5)</f>
        <v>0</v>
      </c>
      <c r="S3357" s="444"/>
      <c r="T3357" s="444"/>
      <c r="U3357" s="261">
        <f>ROUND(SUMIF('DV-Bewegungsdaten'!B:B,A3357,'DV-Bewegungsdaten'!D:D),3)</f>
        <v>0</v>
      </c>
      <c r="V3357" s="259">
        <f>ROUND(SUMIF('DV-Bewegungsdaten'!B:B,A3357,'DV-Bewegungsdaten'!E:E),5)</f>
        <v>0</v>
      </c>
      <c r="X3357" s="444"/>
      <c r="Y3357" s="444"/>
      <c r="AK3357" s="305"/>
    </row>
    <row r="3358" spans="1:37" ht="15" customHeight="1" x14ac:dyDescent="0.25">
      <c r="A3358" s="103" t="s">
        <v>3773</v>
      </c>
      <c r="B3358" s="101" t="s">
        <v>2068</v>
      </c>
      <c r="C3358" s="101" t="s">
        <v>3997</v>
      </c>
      <c r="D3358" s="101" t="s">
        <v>837</v>
      </c>
      <c r="E3358" s="101" t="s">
        <v>2443</v>
      </c>
      <c r="F3358" s="102">
        <v>20.259999999999998</v>
      </c>
      <c r="G3358" s="102">
        <v>20.459999999999997</v>
      </c>
      <c r="H3358" s="102">
        <v>16.21</v>
      </c>
      <c r="I3358" s="102"/>
      <c r="J3358" s="445"/>
      <c r="K3358" s="258">
        <f>ROUND(SUMIF('VGT-Bewegungsdaten'!B:B,A3358,'VGT-Bewegungsdaten'!D:D),3)</f>
        <v>0</v>
      </c>
      <c r="L3358" s="259">
        <f>ROUND(SUMIF('VGT-Bewegungsdaten'!B:B,$A3358,'VGT-Bewegungsdaten'!E:E),5)</f>
        <v>0</v>
      </c>
      <c r="N3358" s="298" t="s">
        <v>4918</v>
      </c>
      <c r="O3358" s="298" t="s">
        <v>4925</v>
      </c>
      <c r="P3358" s="261">
        <f>ROUND(SUMIF('AV-Bewegungsdaten'!B:B,A3358,'AV-Bewegungsdaten'!D:D),3)</f>
        <v>0</v>
      </c>
      <c r="Q3358" s="259">
        <f>ROUND(SUMIF('AV-Bewegungsdaten'!B:B,$A3358,'AV-Bewegungsdaten'!E:E),5)</f>
        <v>0</v>
      </c>
      <c r="S3358" s="444"/>
      <c r="T3358" s="444"/>
      <c r="U3358" s="261">
        <f>ROUND(SUMIF('DV-Bewegungsdaten'!B:B,A3358,'DV-Bewegungsdaten'!D:D),3)</f>
        <v>0</v>
      </c>
      <c r="V3358" s="259">
        <f>ROUND(SUMIF('DV-Bewegungsdaten'!B:B,A3358,'DV-Bewegungsdaten'!E:E),5)</f>
        <v>0</v>
      </c>
      <c r="X3358" s="444"/>
      <c r="Y3358" s="444"/>
      <c r="AK3358" s="305"/>
    </row>
    <row r="3359" spans="1:37" ht="15" customHeight="1" x14ac:dyDescent="0.25">
      <c r="A3359" s="103" t="s">
        <v>3774</v>
      </c>
      <c r="B3359" s="101" t="s">
        <v>2068</v>
      </c>
      <c r="C3359" s="101" t="s">
        <v>3997</v>
      </c>
      <c r="D3359" s="101" t="s">
        <v>839</v>
      </c>
      <c r="E3359" s="101" t="s">
        <v>2446</v>
      </c>
      <c r="F3359" s="102">
        <v>23.200000000000003</v>
      </c>
      <c r="G3359" s="102">
        <v>23.400000000000002</v>
      </c>
      <c r="H3359" s="102">
        <v>18.559999999999999</v>
      </c>
      <c r="I3359" s="102"/>
      <c r="J3359" s="445"/>
      <c r="K3359" s="258">
        <f>ROUND(SUMIF('VGT-Bewegungsdaten'!B:B,A3359,'VGT-Bewegungsdaten'!D:D),3)</f>
        <v>0</v>
      </c>
      <c r="L3359" s="259">
        <f>ROUND(SUMIF('VGT-Bewegungsdaten'!B:B,$A3359,'VGT-Bewegungsdaten'!E:E),5)</f>
        <v>0</v>
      </c>
      <c r="N3359" s="298" t="s">
        <v>4918</v>
      </c>
      <c r="O3359" s="298" t="s">
        <v>4925</v>
      </c>
      <c r="P3359" s="261">
        <f>ROUND(SUMIF('AV-Bewegungsdaten'!B:B,A3359,'AV-Bewegungsdaten'!D:D),3)</f>
        <v>0</v>
      </c>
      <c r="Q3359" s="259">
        <f>ROUND(SUMIF('AV-Bewegungsdaten'!B:B,$A3359,'AV-Bewegungsdaten'!E:E),5)</f>
        <v>0</v>
      </c>
      <c r="S3359" s="444"/>
      <c r="T3359" s="444"/>
      <c r="U3359" s="261">
        <f>ROUND(SUMIF('DV-Bewegungsdaten'!B:B,A3359,'DV-Bewegungsdaten'!D:D),3)</f>
        <v>0</v>
      </c>
      <c r="V3359" s="259">
        <f>ROUND(SUMIF('DV-Bewegungsdaten'!B:B,A3359,'DV-Bewegungsdaten'!E:E),5)</f>
        <v>0</v>
      </c>
      <c r="X3359" s="444"/>
      <c r="Y3359" s="444"/>
      <c r="AK3359" s="305"/>
    </row>
    <row r="3360" spans="1:37" ht="15" customHeight="1" x14ac:dyDescent="0.25">
      <c r="A3360" s="103" t="s">
        <v>3775</v>
      </c>
      <c r="B3360" s="101" t="s">
        <v>2068</v>
      </c>
      <c r="C3360" s="101" t="s">
        <v>3997</v>
      </c>
      <c r="D3360" s="101" t="s">
        <v>841</v>
      </c>
      <c r="E3360" s="101" t="s">
        <v>2443</v>
      </c>
      <c r="F3360" s="102">
        <v>21.240000000000002</v>
      </c>
      <c r="G3360" s="102">
        <v>21.44</v>
      </c>
      <c r="H3360" s="102">
        <v>16.989999999999998</v>
      </c>
      <c r="I3360" s="102"/>
      <c r="J3360" s="445"/>
      <c r="K3360" s="258">
        <f>ROUND(SUMIF('VGT-Bewegungsdaten'!B:B,A3360,'VGT-Bewegungsdaten'!D:D),3)</f>
        <v>0</v>
      </c>
      <c r="L3360" s="259">
        <f>ROUND(SUMIF('VGT-Bewegungsdaten'!B:B,$A3360,'VGT-Bewegungsdaten'!E:E),5)</f>
        <v>0</v>
      </c>
      <c r="N3360" s="298" t="s">
        <v>4918</v>
      </c>
      <c r="O3360" s="298" t="s">
        <v>4925</v>
      </c>
      <c r="P3360" s="261">
        <f>ROUND(SUMIF('AV-Bewegungsdaten'!B:B,A3360,'AV-Bewegungsdaten'!D:D),3)</f>
        <v>0</v>
      </c>
      <c r="Q3360" s="259">
        <f>ROUND(SUMIF('AV-Bewegungsdaten'!B:B,$A3360,'AV-Bewegungsdaten'!E:E),5)</f>
        <v>0</v>
      </c>
      <c r="S3360" s="444"/>
      <c r="T3360" s="444"/>
      <c r="U3360" s="261">
        <f>ROUND(SUMIF('DV-Bewegungsdaten'!B:B,A3360,'DV-Bewegungsdaten'!D:D),3)</f>
        <v>0</v>
      </c>
      <c r="V3360" s="259">
        <f>ROUND(SUMIF('DV-Bewegungsdaten'!B:B,A3360,'DV-Bewegungsdaten'!E:E),5)</f>
        <v>0</v>
      </c>
      <c r="X3360" s="444"/>
      <c r="Y3360" s="444"/>
      <c r="AK3360" s="305"/>
    </row>
    <row r="3361" spans="1:37" ht="15" customHeight="1" x14ac:dyDescent="0.25">
      <c r="A3361" s="103" t="s">
        <v>3776</v>
      </c>
      <c r="B3361" s="101" t="s">
        <v>2068</v>
      </c>
      <c r="C3361" s="101" t="s">
        <v>3997</v>
      </c>
      <c r="D3361" s="101" t="s">
        <v>843</v>
      </c>
      <c r="E3361" s="101" t="s">
        <v>2446</v>
      </c>
      <c r="F3361" s="102">
        <v>24.18</v>
      </c>
      <c r="G3361" s="102">
        <v>24.38</v>
      </c>
      <c r="H3361" s="102">
        <v>19.34</v>
      </c>
      <c r="I3361" s="102"/>
      <c r="J3361" s="445"/>
      <c r="K3361" s="258">
        <f>ROUND(SUMIF('VGT-Bewegungsdaten'!B:B,A3361,'VGT-Bewegungsdaten'!D:D),3)</f>
        <v>0</v>
      </c>
      <c r="L3361" s="259">
        <f>ROUND(SUMIF('VGT-Bewegungsdaten'!B:B,$A3361,'VGT-Bewegungsdaten'!E:E),5)</f>
        <v>0</v>
      </c>
      <c r="N3361" s="298" t="s">
        <v>4918</v>
      </c>
      <c r="O3361" s="298" t="s">
        <v>4925</v>
      </c>
      <c r="P3361" s="261">
        <f>ROUND(SUMIF('AV-Bewegungsdaten'!B:B,A3361,'AV-Bewegungsdaten'!D:D),3)</f>
        <v>0</v>
      </c>
      <c r="Q3361" s="259">
        <f>ROUND(SUMIF('AV-Bewegungsdaten'!B:B,$A3361,'AV-Bewegungsdaten'!E:E),5)</f>
        <v>0</v>
      </c>
      <c r="S3361" s="444"/>
      <c r="T3361" s="444"/>
      <c r="U3361" s="261">
        <f>ROUND(SUMIF('DV-Bewegungsdaten'!B:B,A3361,'DV-Bewegungsdaten'!D:D),3)</f>
        <v>0</v>
      </c>
      <c r="V3361" s="259">
        <f>ROUND(SUMIF('DV-Bewegungsdaten'!B:B,A3361,'DV-Bewegungsdaten'!E:E),5)</f>
        <v>0</v>
      </c>
      <c r="X3361" s="444"/>
      <c r="Y3361" s="444"/>
      <c r="AK3361" s="305"/>
    </row>
    <row r="3362" spans="1:37" ht="15" customHeight="1" x14ac:dyDescent="0.25">
      <c r="A3362" s="103" t="s">
        <v>3777</v>
      </c>
      <c r="B3362" s="101" t="s">
        <v>2068</v>
      </c>
      <c r="C3362" s="101" t="s">
        <v>3997</v>
      </c>
      <c r="D3362" s="101" t="s">
        <v>845</v>
      </c>
      <c r="E3362" s="101" t="s">
        <v>2443</v>
      </c>
      <c r="F3362" s="102">
        <v>22.22</v>
      </c>
      <c r="G3362" s="102">
        <v>22.419999999999998</v>
      </c>
      <c r="H3362" s="102">
        <v>17.78</v>
      </c>
      <c r="I3362" s="102"/>
      <c r="J3362" s="445"/>
      <c r="K3362" s="258">
        <f>ROUND(SUMIF('VGT-Bewegungsdaten'!B:B,A3362,'VGT-Bewegungsdaten'!D:D),3)</f>
        <v>0</v>
      </c>
      <c r="L3362" s="259">
        <f>ROUND(SUMIF('VGT-Bewegungsdaten'!B:B,$A3362,'VGT-Bewegungsdaten'!E:E),5)</f>
        <v>0</v>
      </c>
      <c r="N3362" s="298" t="s">
        <v>4918</v>
      </c>
      <c r="O3362" s="298" t="s">
        <v>4925</v>
      </c>
      <c r="P3362" s="261">
        <f>ROUND(SUMIF('AV-Bewegungsdaten'!B:B,A3362,'AV-Bewegungsdaten'!D:D),3)</f>
        <v>0</v>
      </c>
      <c r="Q3362" s="259">
        <f>ROUND(SUMIF('AV-Bewegungsdaten'!B:B,$A3362,'AV-Bewegungsdaten'!E:E),5)</f>
        <v>0</v>
      </c>
      <c r="S3362" s="444"/>
      <c r="T3362" s="444"/>
      <c r="U3362" s="261">
        <f>ROUND(SUMIF('DV-Bewegungsdaten'!B:B,A3362,'DV-Bewegungsdaten'!D:D),3)</f>
        <v>0</v>
      </c>
      <c r="V3362" s="259">
        <f>ROUND(SUMIF('DV-Bewegungsdaten'!B:B,A3362,'DV-Bewegungsdaten'!E:E),5)</f>
        <v>0</v>
      </c>
      <c r="X3362" s="444"/>
      <c r="Y3362" s="444"/>
      <c r="AK3362" s="305"/>
    </row>
    <row r="3363" spans="1:37" ht="15" customHeight="1" x14ac:dyDescent="0.25">
      <c r="A3363" s="103" t="s">
        <v>3778</v>
      </c>
      <c r="B3363" s="101" t="s">
        <v>2068</v>
      </c>
      <c r="C3363" s="101" t="s">
        <v>3997</v>
      </c>
      <c r="D3363" s="101" t="s">
        <v>847</v>
      </c>
      <c r="E3363" s="101" t="s">
        <v>2446</v>
      </c>
      <c r="F3363" s="102">
        <v>25.16</v>
      </c>
      <c r="G3363" s="102">
        <v>25.36</v>
      </c>
      <c r="H3363" s="102">
        <v>20.13</v>
      </c>
      <c r="I3363" s="102"/>
      <c r="J3363" s="445"/>
      <c r="K3363" s="258">
        <f>ROUND(SUMIF('VGT-Bewegungsdaten'!B:B,A3363,'VGT-Bewegungsdaten'!D:D),3)</f>
        <v>0</v>
      </c>
      <c r="L3363" s="259">
        <f>ROUND(SUMIF('VGT-Bewegungsdaten'!B:B,$A3363,'VGT-Bewegungsdaten'!E:E),5)</f>
        <v>0</v>
      </c>
      <c r="N3363" s="298" t="s">
        <v>4918</v>
      </c>
      <c r="O3363" s="298" t="s">
        <v>4925</v>
      </c>
      <c r="P3363" s="261">
        <f>ROUND(SUMIF('AV-Bewegungsdaten'!B:B,A3363,'AV-Bewegungsdaten'!D:D),3)</f>
        <v>0</v>
      </c>
      <c r="Q3363" s="259">
        <f>ROUND(SUMIF('AV-Bewegungsdaten'!B:B,$A3363,'AV-Bewegungsdaten'!E:E),5)</f>
        <v>0</v>
      </c>
      <c r="S3363" s="444"/>
      <c r="T3363" s="444"/>
      <c r="U3363" s="261">
        <f>ROUND(SUMIF('DV-Bewegungsdaten'!B:B,A3363,'DV-Bewegungsdaten'!D:D),3)</f>
        <v>0</v>
      </c>
      <c r="V3363" s="259">
        <f>ROUND(SUMIF('DV-Bewegungsdaten'!B:B,A3363,'DV-Bewegungsdaten'!E:E),5)</f>
        <v>0</v>
      </c>
      <c r="X3363" s="444"/>
      <c r="Y3363" s="444"/>
      <c r="AK3363" s="305"/>
    </row>
    <row r="3364" spans="1:37" ht="15" customHeight="1" x14ac:dyDescent="0.25">
      <c r="A3364" s="103" t="s">
        <v>3779</v>
      </c>
      <c r="B3364" s="101" t="s">
        <v>2068</v>
      </c>
      <c r="C3364" s="101" t="s">
        <v>3997</v>
      </c>
      <c r="D3364" s="101" t="s">
        <v>849</v>
      </c>
      <c r="E3364" s="101" t="s">
        <v>2443</v>
      </c>
      <c r="F3364" s="102">
        <v>23.200000000000003</v>
      </c>
      <c r="G3364" s="102">
        <v>23.400000000000002</v>
      </c>
      <c r="H3364" s="102">
        <v>18.559999999999999</v>
      </c>
      <c r="I3364" s="102"/>
      <c r="J3364" s="445"/>
      <c r="K3364" s="258">
        <f>ROUND(SUMIF('VGT-Bewegungsdaten'!B:B,A3364,'VGT-Bewegungsdaten'!D:D),3)</f>
        <v>0</v>
      </c>
      <c r="L3364" s="259">
        <f>ROUND(SUMIF('VGT-Bewegungsdaten'!B:B,$A3364,'VGT-Bewegungsdaten'!E:E),5)</f>
        <v>0</v>
      </c>
      <c r="N3364" s="298" t="s">
        <v>4918</v>
      </c>
      <c r="O3364" s="298" t="s">
        <v>4925</v>
      </c>
      <c r="P3364" s="261">
        <f>ROUND(SUMIF('AV-Bewegungsdaten'!B:B,A3364,'AV-Bewegungsdaten'!D:D),3)</f>
        <v>0</v>
      </c>
      <c r="Q3364" s="259">
        <f>ROUND(SUMIF('AV-Bewegungsdaten'!B:B,$A3364,'AV-Bewegungsdaten'!E:E),5)</f>
        <v>0</v>
      </c>
      <c r="S3364" s="444"/>
      <c r="T3364" s="444"/>
      <c r="U3364" s="261">
        <f>ROUND(SUMIF('DV-Bewegungsdaten'!B:B,A3364,'DV-Bewegungsdaten'!D:D),3)</f>
        <v>0</v>
      </c>
      <c r="V3364" s="259">
        <f>ROUND(SUMIF('DV-Bewegungsdaten'!B:B,A3364,'DV-Bewegungsdaten'!E:E),5)</f>
        <v>0</v>
      </c>
      <c r="X3364" s="444"/>
      <c r="Y3364" s="444"/>
      <c r="AK3364" s="305"/>
    </row>
    <row r="3365" spans="1:37" ht="15" customHeight="1" x14ac:dyDescent="0.25">
      <c r="A3365" s="103" t="s">
        <v>3780</v>
      </c>
      <c r="B3365" s="101" t="s">
        <v>2068</v>
      </c>
      <c r="C3365" s="101" t="s">
        <v>3997</v>
      </c>
      <c r="D3365" s="101" t="s">
        <v>851</v>
      </c>
      <c r="E3365" s="101" t="s">
        <v>2446</v>
      </c>
      <c r="F3365" s="102">
        <v>26.14</v>
      </c>
      <c r="G3365" s="102">
        <v>26.34</v>
      </c>
      <c r="H3365" s="102">
        <v>20.91</v>
      </c>
      <c r="I3365" s="102"/>
      <c r="J3365" s="445"/>
      <c r="K3365" s="258">
        <f>ROUND(SUMIF('VGT-Bewegungsdaten'!B:B,A3365,'VGT-Bewegungsdaten'!D:D),3)</f>
        <v>0</v>
      </c>
      <c r="L3365" s="259">
        <f>ROUND(SUMIF('VGT-Bewegungsdaten'!B:B,$A3365,'VGT-Bewegungsdaten'!E:E),5)</f>
        <v>0</v>
      </c>
      <c r="N3365" s="298" t="s">
        <v>4918</v>
      </c>
      <c r="O3365" s="298" t="s">
        <v>4925</v>
      </c>
      <c r="P3365" s="261">
        <f>ROUND(SUMIF('AV-Bewegungsdaten'!B:B,A3365,'AV-Bewegungsdaten'!D:D),3)</f>
        <v>0</v>
      </c>
      <c r="Q3365" s="259">
        <f>ROUND(SUMIF('AV-Bewegungsdaten'!B:B,$A3365,'AV-Bewegungsdaten'!E:E),5)</f>
        <v>0</v>
      </c>
      <c r="S3365" s="444"/>
      <c r="T3365" s="444"/>
      <c r="U3365" s="261">
        <f>ROUND(SUMIF('DV-Bewegungsdaten'!B:B,A3365,'DV-Bewegungsdaten'!D:D),3)</f>
        <v>0</v>
      </c>
      <c r="V3365" s="259">
        <f>ROUND(SUMIF('DV-Bewegungsdaten'!B:B,A3365,'DV-Bewegungsdaten'!E:E),5)</f>
        <v>0</v>
      </c>
      <c r="X3365" s="444"/>
      <c r="Y3365" s="444"/>
      <c r="AK3365" s="305"/>
    </row>
    <row r="3366" spans="1:37" ht="15" customHeight="1" x14ac:dyDescent="0.25">
      <c r="A3366" s="103" t="s">
        <v>3781</v>
      </c>
      <c r="B3366" s="101" t="s">
        <v>2068</v>
      </c>
      <c r="C3366" s="101" t="s">
        <v>3997</v>
      </c>
      <c r="D3366" s="101" t="s">
        <v>853</v>
      </c>
      <c r="E3366" s="101" t="s">
        <v>2443</v>
      </c>
      <c r="F3366" s="102">
        <v>24.18</v>
      </c>
      <c r="G3366" s="102">
        <v>24.38</v>
      </c>
      <c r="H3366" s="102">
        <v>19.34</v>
      </c>
      <c r="I3366" s="102"/>
      <c r="J3366" s="445"/>
      <c r="K3366" s="258">
        <f>ROUND(SUMIF('VGT-Bewegungsdaten'!B:B,A3366,'VGT-Bewegungsdaten'!D:D),3)</f>
        <v>0</v>
      </c>
      <c r="L3366" s="259">
        <f>ROUND(SUMIF('VGT-Bewegungsdaten'!B:B,$A3366,'VGT-Bewegungsdaten'!E:E),5)</f>
        <v>0</v>
      </c>
      <c r="N3366" s="298" t="s">
        <v>4918</v>
      </c>
      <c r="O3366" s="298" t="s">
        <v>4925</v>
      </c>
      <c r="P3366" s="261">
        <f>ROUND(SUMIF('AV-Bewegungsdaten'!B:B,A3366,'AV-Bewegungsdaten'!D:D),3)</f>
        <v>0</v>
      </c>
      <c r="Q3366" s="259">
        <f>ROUND(SUMIF('AV-Bewegungsdaten'!B:B,$A3366,'AV-Bewegungsdaten'!E:E),5)</f>
        <v>0</v>
      </c>
      <c r="S3366" s="444"/>
      <c r="T3366" s="444"/>
      <c r="U3366" s="261">
        <f>ROUND(SUMIF('DV-Bewegungsdaten'!B:B,A3366,'DV-Bewegungsdaten'!D:D),3)</f>
        <v>0</v>
      </c>
      <c r="V3366" s="259">
        <f>ROUND(SUMIF('DV-Bewegungsdaten'!B:B,A3366,'DV-Bewegungsdaten'!E:E),5)</f>
        <v>0</v>
      </c>
      <c r="X3366" s="444"/>
      <c r="Y3366" s="444"/>
      <c r="AK3366" s="305"/>
    </row>
    <row r="3367" spans="1:37" ht="15" customHeight="1" x14ac:dyDescent="0.25">
      <c r="A3367" s="103" t="s">
        <v>3782</v>
      </c>
      <c r="B3367" s="101" t="s">
        <v>2068</v>
      </c>
      <c r="C3367" s="101" t="s">
        <v>3997</v>
      </c>
      <c r="D3367" s="101" t="s">
        <v>855</v>
      </c>
      <c r="E3367" s="101" t="s">
        <v>2446</v>
      </c>
      <c r="F3367" s="102">
        <v>27.12</v>
      </c>
      <c r="G3367" s="102">
        <v>27.32</v>
      </c>
      <c r="H3367" s="102">
        <v>21.7</v>
      </c>
      <c r="I3367" s="102"/>
      <c r="J3367" s="445"/>
      <c r="K3367" s="258">
        <f>ROUND(SUMIF('VGT-Bewegungsdaten'!B:B,A3367,'VGT-Bewegungsdaten'!D:D),3)</f>
        <v>0</v>
      </c>
      <c r="L3367" s="259">
        <f>ROUND(SUMIF('VGT-Bewegungsdaten'!B:B,$A3367,'VGT-Bewegungsdaten'!E:E),5)</f>
        <v>0</v>
      </c>
      <c r="N3367" s="298" t="s">
        <v>4918</v>
      </c>
      <c r="O3367" s="298" t="s">
        <v>4925</v>
      </c>
      <c r="P3367" s="261">
        <f>ROUND(SUMIF('AV-Bewegungsdaten'!B:B,A3367,'AV-Bewegungsdaten'!D:D),3)</f>
        <v>0</v>
      </c>
      <c r="Q3367" s="259">
        <f>ROUND(SUMIF('AV-Bewegungsdaten'!B:B,$A3367,'AV-Bewegungsdaten'!E:E),5)</f>
        <v>0</v>
      </c>
      <c r="S3367" s="444"/>
      <c r="T3367" s="444"/>
      <c r="U3367" s="261">
        <f>ROUND(SUMIF('DV-Bewegungsdaten'!B:B,A3367,'DV-Bewegungsdaten'!D:D),3)</f>
        <v>0</v>
      </c>
      <c r="V3367" s="259">
        <f>ROUND(SUMIF('DV-Bewegungsdaten'!B:B,A3367,'DV-Bewegungsdaten'!E:E),5)</f>
        <v>0</v>
      </c>
      <c r="X3367" s="444"/>
      <c r="Y3367" s="444"/>
      <c r="AK3367" s="305"/>
    </row>
    <row r="3368" spans="1:37" ht="15" customHeight="1" x14ac:dyDescent="0.25">
      <c r="A3368" s="103" t="s">
        <v>3783</v>
      </c>
      <c r="B3368" s="101" t="s">
        <v>2068</v>
      </c>
      <c r="C3368" s="101" t="s">
        <v>3997</v>
      </c>
      <c r="D3368" s="101" t="s">
        <v>857</v>
      </c>
      <c r="E3368" s="101" t="s">
        <v>2443</v>
      </c>
      <c r="F3368" s="102">
        <v>25.160000000000004</v>
      </c>
      <c r="G3368" s="102">
        <v>25.360000000000003</v>
      </c>
      <c r="H3368" s="102">
        <v>20.13</v>
      </c>
      <c r="I3368" s="102"/>
      <c r="J3368" s="445"/>
      <c r="K3368" s="258">
        <f>ROUND(SUMIF('VGT-Bewegungsdaten'!B:B,A3368,'VGT-Bewegungsdaten'!D:D),3)</f>
        <v>0</v>
      </c>
      <c r="L3368" s="259">
        <f>ROUND(SUMIF('VGT-Bewegungsdaten'!B:B,$A3368,'VGT-Bewegungsdaten'!E:E),5)</f>
        <v>0</v>
      </c>
      <c r="N3368" s="298" t="s">
        <v>4918</v>
      </c>
      <c r="O3368" s="298" t="s">
        <v>4925</v>
      </c>
      <c r="P3368" s="261">
        <f>ROUND(SUMIF('AV-Bewegungsdaten'!B:B,A3368,'AV-Bewegungsdaten'!D:D),3)</f>
        <v>0</v>
      </c>
      <c r="Q3368" s="259">
        <f>ROUND(SUMIF('AV-Bewegungsdaten'!B:B,$A3368,'AV-Bewegungsdaten'!E:E),5)</f>
        <v>0</v>
      </c>
      <c r="S3368" s="444"/>
      <c r="T3368" s="444"/>
      <c r="U3368" s="261">
        <f>ROUND(SUMIF('DV-Bewegungsdaten'!B:B,A3368,'DV-Bewegungsdaten'!D:D),3)</f>
        <v>0</v>
      </c>
      <c r="V3368" s="259">
        <f>ROUND(SUMIF('DV-Bewegungsdaten'!B:B,A3368,'DV-Bewegungsdaten'!E:E),5)</f>
        <v>0</v>
      </c>
      <c r="X3368" s="444"/>
      <c r="Y3368" s="444"/>
      <c r="AK3368" s="305"/>
    </row>
    <row r="3369" spans="1:37" ht="15" customHeight="1" x14ac:dyDescent="0.25">
      <c r="A3369" s="103" t="s">
        <v>3784</v>
      </c>
      <c r="B3369" s="101" t="s">
        <v>2068</v>
      </c>
      <c r="C3369" s="101" t="s">
        <v>3997</v>
      </c>
      <c r="D3369" s="101" t="s">
        <v>859</v>
      </c>
      <c r="E3369" s="101" t="s">
        <v>2446</v>
      </c>
      <c r="F3369" s="102">
        <v>28.1</v>
      </c>
      <c r="G3369" s="102">
        <v>28.3</v>
      </c>
      <c r="H3369" s="102">
        <v>22.48</v>
      </c>
      <c r="I3369" s="102"/>
      <c r="J3369" s="445"/>
      <c r="K3369" s="258">
        <f>ROUND(SUMIF('VGT-Bewegungsdaten'!B:B,A3369,'VGT-Bewegungsdaten'!D:D),3)</f>
        <v>0</v>
      </c>
      <c r="L3369" s="259">
        <f>ROUND(SUMIF('VGT-Bewegungsdaten'!B:B,$A3369,'VGT-Bewegungsdaten'!E:E),5)</f>
        <v>0</v>
      </c>
      <c r="N3369" s="298" t="s">
        <v>4918</v>
      </c>
      <c r="O3369" s="298" t="s">
        <v>4925</v>
      </c>
      <c r="P3369" s="261">
        <f>ROUND(SUMIF('AV-Bewegungsdaten'!B:B,A3369,'AV-Bewegungsdaten'!D:D),3)</f>
        <v>0</v>
      </c>
      <c r="Q3369" s="259">
        <f>ROUND(SUMIF('AV-Bewegungsdaten'!B:B,$A3369,'AV-Bewegungsdaten'!E:E),5)</f>
        <v>0</v>
      </c>
      <c r="S3369" s="444"/>
      <c r="T3369" s="444"/>
      <c r="U3369" s="261">
        <f>ROUND(SUMIF('DV-Bewegungsdaten'!B:B,A3369,'DV-Bewegungsdaten'!D:D),3)</f>
        <v>0</v>
      </c>
      <c r="V3369" s="259">
        <f>ROUND(SUMIF('DV-Bewegungsdaten'!B:B,A3369,'DV-Bewegungsdaten'!E:E),5)</f>
        <v>0</v>
      </c>
      <c r="X3369" s="444"/>
      <c r="Y3369" s="444"/>
      <c r="AK3369" s="305"/>
    </row>
    <row r="3370" spans="1:37" ht="15" customHeight="1" x14ac:dyDescent="0.25">
      <c r="A3370" s="103" t="s">
        <v>3785</v>
      </c>
      <c r="B3370" s="101" t="s">
        <v>2068</v>
      </c>
      <c r="C3370" s="101" t="s">
        <v>3997</v>
      </c>
      <c r="D3370" s="101" t="s">
        <v>861</v>
      </c>
      <c r="E3370" s="101" t="s">
        <v>2443</v>
      </c>
      <c r="F3370" s="102">
        <v>26.14</v>
      </c>
      <c r="G3370" s="102">
        <v>26.34</v>
      </c>
      <c r="H3370" s="102">
        <v>20.91</v>
      </c>
      <c r="I3370" s="102"/>
      <c r="J3370" s="445"/>
      <c r="K3370" s="258">
        <f>ROUND(SUMIF('VGT-Bewegungsdaten'!B:B,A3370,'VGT-Bewegungsdaten'!D:D),3)</f>
        <v>0</v>
      </c>
      <c r="L3370" s="259">
        <f>ROUND(SUMIF('VGT-Bewegungsdaten'!B:B,$A3370,'VGT-Bewegungsdaten'!E:E),5)</f>
        <v>0</v>
      </c>
      <c r="N3370" s="298" t="s">
        <v>4918</v>
      </c>
      <c r="O3370" s="298" t="s">
        <v>4925</v>
      </c>
      <c r="P3370" s="261">
        <f>ROUND(SUMIF('AV-Bewegungsdaten'!B:B,A3370,'AV-Bewegungsdaten'!D:D),3)</f>
        <v>0</v>
      </c>
      <c r="Q3370" s="259">
        <f>ROUND(SUMIF('AV-Bewegungsdaten'!B:B,$A3370,'AV-Bewegungsdaten'!E:E),5)</f>
        <v>0</v>
      </c>
      <c r="S3370" s="444"/>
      <c r="T3370" s="444"/>
      <c r="U3370" s="261">
        <f>ROUND(SUMIF('DV-Bewegungsdaten'!B:B,A3370,'DV-Bewegungsdaten'!D:D),3)</f>
        <v>0</v>
      </c>
      <c r="V3370" s="259">
        <f>ROUND(SUMIF('DV-Bewegungsdaten'!B:B,A3370,'DV-Bewegungsdaten'!E:E),5)</f>
        <v>0</v>
      </c>
      <c r="X3370" s="444"/>
      <c r="Y3370" s="444"/>
      <c r="AK3370" s="305"/>
    </row>
    <row r="3371" spans="1:37" ht="15" customHeight="1" x14ac:dyDescent="0.25">
      <c r="A3371" s="103" t="s">
        <v>3786</v>
      </c>
      <c r="B3371" s="101" t="s">
        <v>2068</v>
      </c>
      <c r="C3371" s="101" t="s">
        <v>3997</v>
      </c>
      <c r="D3371" s="101" t="s">
        <v>863</v>
      </c>
      <c r="E3371" s="101" t="s">
        <v>2446</v>
      </c>
      <c r="F3371" s="102">
        <v>29.080000000000005</v>
      </c>
      <c r="G3371" s="102">
        <v>29.280000000000005</v>
      </c>
      <c r="H3371" s="102">
        <v>23.26</v>
      </c>
      <c r="I3371" s="102"/>
      <c r="J3371" s="445"/>
      <c r="K3371" s="258">
        <f>ROUND(SUMIF('VGT-Bewegungsdaten'!B:B,A3371,'VGT-Bewegungsdaten'!D:D),3)</f>
        <v>0</v>
      </c>
      <c r="L3371" s="259">
        <f>ROUND(SUMIF('VGT-Bewegungsdaten'!B:B,$A3371,'VGT-Bewegungsdaten'!E:E),5)</f>
        <v>0</v>
      </c>
      <c r="N3371" s="298" t="s">
        <v>4918</v>
      </c>
      <c r="O3371" s="298" t="s">
        <v>4925</v>
      </c>
      <c r="P3371" s="261">
        <f>ROUND(SUMIF('AV-Bewegungsdaten'!B:B,A3371,'AV-Bewegungsdaten'!D:D),3)</f>
        <v>0</v>
      </c>
      <c r="Q3371" s="259">
        <f>ROUND(SUMIF('AV-Bewegungsdaten'!B:B,$A3371,'AV-Bewegungsdaten'!E:E),5)</f>
        <v>0</v>
      </c>
      <c r="S3371" s="444"/>
      <c r="T3371" s="444"/>
      <c r="U3371" s="261">
        <f>ROUND(SUMIF('DV-Bewegungsdaten'!B:B,A3371,'DV-Bewegungsdaten'!D:D),3)</f>
        <v>0</v>
      </c>
      <c r="V3371" s="259">
        <f>ROUND(SUMIF('DV-Bewegungsdaten'!B:B,A3371,'DV-Bewegungsdaten'!E:E),5)</f>
        <v>0</v>
      </c>
      <c r="X3371" s="444"/>
      <c r="Y3371" s="444"/>
      <c r="AK3371" s="305"/>
    </row>
    <row r="3372" spans="1:37" ht="15" customHeight="1" x14ac:dyDescent="0.25">
      <c r="A3372" s="103" t="s">
        <v>3787</v>
      </c>
      <c r="B3372" s="101" t="s">
        <v>2068</v>
      </c>
      <c r="C3372" s="101" t="s">
        <v>3997</v>
      </c>
      <c r="D3372" s="101" t="s">
        <v>865</v>
      </c>
      <c r="E3372" s="101" t="s">
        <v>2443</v>
      </c>
      <c r="F3372" s="102">
        <v>13.399999999999999</v>
      </c>
      <c r="G3372" s="102">
        <v>13.599999999999998</v>
      </c>
      <c r="H3372" s="102">
        <v>10.72</v>
      </c>
      <c r="I3372" s="102"/>
      <c r="J3372" s="445"/>
      <c r="K3372" s="258">
        <f>ROUND(SUMIF('VGT-Bewegungsdaten'!B:B,A3372,'VGT-Bewegungsdaten'!D:D),3)</f>
        <v>0</v>
      </c>
      <c r="L3372" s="259">
        <f>ROUND(SUMIF('VGT-Bewegungsdaten'!B:B,$A3372,'VGT-Bewegungsdaten'!E:E),5)</f>
        <v>0</v>
      </c>
      <c r="N3372" s="298" t="s">
        <v>4918</v>
      </c>
      <c r="O3372" s="298" t="s">
        <v>4925</v>
      </c>
      <c r="P3372" s="261">
        <f>ROUND(SUMIF('AV-Bewegungsdaten'!B:B,A3372,'AV-Bewegungsdaten'!D:D),3)</f>
        <v>0</v>
      </c>
      <c r="Q3372" s="259">
        <f>ROUND(SUMIF('AV-Bewegungsdaten'!B:B,$A3372,'AV-Bewegungsdaten'!E:E),5)</f>
        <v>0</v>
      </c>
      <c r="S3372" s="444"/>
      <c r="T3372" s="444"/>
      <c r="U3372" s="261">
        <f>ROUND(SUMIF('DV-Bewegungsdaten'!B:B,A3372,'DV-Bewegungsdaten'!D:D),3)</f>
        <v>0</v>
      </c>
      <c r="V3372" s="259">
        <f>ROUND(SUMIF('DV-Bewegungsdaten'!B:B,A3372,'DV-Bewegungsdaten'!E:E),5)</f>
        <v>0</v>
      </c>
      <c r="X3372" s="444"/>
      <c r="Y3372" s="444"/>
      <c r="AK3372" s="305"/>
    </row>
    <row r="3373" spans="1:37" ht="15" customHeight="1" x14ac:dyDescent="0.25">
      <c r="A3373" s="103" t="s">
        <v>3788</v>
      </c>
      <c r="B3373" s="101" t="s">
        <v>2068</v>
      </c>
      <c r="C3373" s="101" t="s">
        <v>3997</v>
      </c>
      <c r="D3373" s="101" t="s">
        <v>867</v>
      </c>
      <c r="E3373" s="101" t="s">
        <v>2446</v>
      </c>
      <c r="F3373" s="102">
        <v>16.34</v>
      </c>
      <c r="G3373" s="102">
        <v>16.54</v>
      </c>
      <c r="H3373" s="102">
        <v>13.07</v>
      </c>
      <c r="I3373" s="102"/>
      <c r="J3373" s="445"/>
      <c r="K3373" s="258">
        <f>ROUND(SUMIF('VGT-Bewegungsdaten'!B:B,A3373,'VGT-Bewegungsdaten'!D:D),3)</f>
        <v>0</v>
      </c>
      <c r="L3373" s="259">
        <f>ROUND(SUMIF('VGT-Bewegungsdaten'!B:B,$A3373,'VGT-Bewegungsdaten'!E:E),5)</f>
        <v>0</v>
      </c>
      <c r="N3373" s="298" t="s">
        <v>4918</v>
      </c>
      <c r="O3373" s="298" t="s">
        <v>4925</v>
      </c>
      <c r="P3373" s="261">
        <f>ROUND(SUMIF('AV-Bewegungsdaten'!B:B,A3373,'AV-Bewegungsdaten'!D:D),3)</f>
        <v>0</v>
      </c>
      <c r="Q3373" s="259">
        <f>ROUND(SUMIF('AV-Bewegungsdaten'!B:B,$A3373,'AV-Bewegungsdaten'!E:E),5)</f>
        <v>0</v>
      </c>
      <c r="S3373" s="444"/>
      <c r="T3373" s="444"/>
      <c r="U3373" s="261">
        <f>ROUND(SUMIF('DV-Bewegungsdaten'!B:B,A3373,'DV-Bewegungsdaten'!D:D),3)</f>
        <v>0</v>
      </c>
      <c r="V3373" s="259">
        <f>ROUND(SUMIF('DV-Bewegungsdaten'!B:B,A3373,'DV-Bewegungsdaten'!E:E),5)</f>
        <v>0</v>
      </c>
      <c r="X3373" s="444"/>
      <c r="Y3373" s="444"/>
      <c r="AK3373" s="305"/>
    </row>
    <row r="3374" spans="1:37" ht="15" customHeight="1" x14ac:dyDescent="0.25">
      <c r="A3374" s="103" t="s">
        <v>3789</v>
      </c>
      <c r="B3374" s="101" t="s">
        <v>2068</v>
      </c>
      <c r="C3374" s="101" t="s">
        <v>3997</v>
      </c>
      <c r="D3374" s="101" t="s">
        <v>869</v>
      </c>
      <c r="E3374" s="101" t="s">
        <v>2443</v>
      </c>
      <c r="F3374" s="102">
        <v>14.379999999999999</v>
      </c>
      <c r="G3374" s="102">
        <v>14.579999999999998</v>
      </c>
      <c r="H3374" s="102">
        <v>11.5</v>
      </c>
      <c r="I3374" s="102"/>
      <c r="J3374" s="445"/>
      <c r="K3374" s="258">
        <f>ROUND(SUMIF('VGT-Bewegungsdaten'!B:B,A3374,'VGT-Bewegungsdaten'!D:D),3)</f>
        <v>0</v>
      </c>
      <c r="L3374" s="259">
        <f>ROUND(SUMIF('VGT-Bewegungsdaten'!B:B,$A3374,'VGT-Bewegungsdaten'!E:E),5)</f>
        <v>0</v>
      </c>
      <c r="N3374" s="298" t="s">
        <v>4918</v>
      </c>
      <c r="O3374" s="298" t="s">
        <v>4925</v>
      </c>
      <c r="P3374" s="261">
        <f>ROUND(SUMIF('AV-Bewegungsdaten'!B:B,A3374,'AV-Bewegungsdaten'!D:D),3)</f>
        <v>0</v>
      </c>
      <c r="Q3374" s="259">
        <f>ROUND(SUMIF('AV-Bewegungsdaten'!B:B,$A3374,'AV-Bewegungsdaten'!E:E),5)</f>
        <v>0</v>
      </c>
      <c r="S3374" s="444"/>
      <c r="T3374" s="444"/>
      <c r="U3374" s="261">
        <f>ROUND(SUMIF('DV-Bewegungsdaten'!B:B,A3374,'DV-Bewegungsdaten'!D:D),3)</f>
        <v>0</v>
      </c>
      <c r="V3374" s="259">
        <f>ROUND(SUMIF('DV-Bewegungsdaten'!B:B,A3374,'DV-Bewegungsdaten'!E:E),5)</f>
        <v>0</v>
      </c>
      <c r="X3374" s="444"/>
      <c r="Y3374" s="444"/>
      <c r="AK3374" s="305"/>
    </row>
    <row r="3375" spans="1:37" ht="15" customHeight="1" x14ac:dyDescent="0.25">
      <c r="A3375" s="103" t="s">
        <v>3790</v>
      </c>
      <c r="B3375" s="101" t="s">
        <v>2068</v>
      </c>
      <c r="C3375" s="101" t="s">
        <v>3997</v>
      </c>
      <c r="D3375" s="101" t="s">
        <v>871</v>
      </c>
      <c r="E3375" s="101" t="s">
        <v>2446</v>
      </c>
      <c r="F3375" s="102">
        <v>17.32</v>
      </c>
      <c r="G3375" s="102">
        <v>17.52</v>
      </c>
      <c r="H3375" s="102">
        <v>13.86</v>
      </c>
      <c r="I3375" s="102"/>
      <c r="J3375" s="445"/>
      <c r="K3375" s="258">
        <f>ROUND(SUMIF('VGT-Bewegungsdaten'!B:B,A3375,'VGT-Bewegungsdaten'!D:D),3)</f>
        <v>0</v>
      </c>
      <c r="L3375" s="259">
        <f>ROUND(SUMIF('VGT-Bewegungsdaten'!B:B,$A3375,'VGT-Bewegungsdaten'!E:E),5)</f>
        <v>0</v>
      </c>
      <c r="N3375" s="298" t="s">
        <v>4918</v>
      </c>
      <c r="O3375" s="298" t="s">
        <v>4925</v>
      </c>
      <c r="P3375" s="261">
        <f>ROUND(SUMIF('AV-Bewegungsdaten'!B:B,A3375,'AV-Bewegungsdaten'!D:D),3)</f>
        <v>0</v>
      </c>
      <c r="Q3375" s="259">
        <f>ROUND(SUMIF('AV-Bewegungsdaten'!B:B,$A3375,'AV-Bewegungsdaten'!E:E),5)</f>
        <v>0</v>
      </c>
      <c r="S3375" s="444"/>
      <c r="T3375" s="444"/>
      <c r="U3375" s="261">
        <f>ROUND(SUMIF('DV-Bewegungsdaten'!B:B,A3375,'DV-Bewegungsdaten'!D:D),3)</f>
        <v>0</v>
      </c>
      <c r="V3375" s="259">
        <f>ROUND(SUMIF('DV-Bewegungsdaten'!B:B,A3375,'DV-Bewegungsdaten'!E:E),5)</f>
        <v>0</v>
      </c>
      <c r="X3375" s="444"/>
      <c r="Y3375" s="444"/>
      <c r="AK3375" s="305"/>
    </row>
    <row r="3376" spans="1:37" ht="15" customHeight="1" x14ac:dyDescent="0.25">
      <c r="A3376" s="103" t="s">
        <v>3791</v>
      </c>
      <c r="B3376" s="101" t="s">
        <v>2068</v>
      </c>
      <c r="C3376" s="101" t="s">
        <v>3997</v>
      </c>
      <c r="D3376" s="101" t="s">
        <v>873</v>
      </c>
      <c r="E3376" s="101" t="s">
        <v>2443</v>
      </c>
      <c r="F3376" s="102">
        <v>19.28</v>
      </c>
      <c r="G3376" s="102">
        <v>19.48</v>
      </c>
      <c r="H3376" s="102">
        <v>15.42</v>
      </c>
      <c r="I3376" s="102"/>
      <c r="J3376" s="445"/>
      <c r="K3376" s="258">
        <f>ROUND(SUMIF('VGT-Bewegungsdaten'!B:B,A3376,'VGT-Bewegungsdaten'!D:D),3)</f>
        <v>0</v>
      </c>
      <c r="L3376" s="259">
        <f>ROUND(SUMIF('VGT-Bewegungsdaten'!B:B,$A3376,'VGT-Bewegungsdaten'!E:E),5)</f>
        <v>0</v>
      </c>
      <c r="N3376" s="298" t="s">
        <v>4918</v>
      </c>
      <c r="O3376" s="298" t="s">
        <v>4925</v>
      </c>
      <c r="P3376" s="261">
        <f>ROUND(SUMIF('AV-Bewegungsdaten'!B:B,A3376,'AV-Bewegungsdaten'!D:D),3)</f>
        <v>0</v>
      </c>
      <c r="Q3376" s="259">
        <f>ROUND(SUMIF('AV-Bewegungsdaten'!B:B,$A3376,'AV-Bewegungsdaten'!E:E),5)</f>
        <v>0</v>
      </c>
      <c r="S3376" s="444"/>
      <c r="T3376" s="444"/>
      <c r="U3376" s="261">
        <f>ROUND(SUMIF('DV-Bewegungsdaten'!B:B,A3376,'DV-Bewegungsdaten'!D:D),3)</f>
        <v>0</v>
      </c>
      <c r="V3376" s="259">
        <f>ROUND(SUMIF('DV-Bewegungsdaten'!B:B,A3376,'DV-Bewegungsdaten'!E:E),5)</f>
        <v>0</v>
      </c>
      <c r="X3376" s="444"/>
      <c r="Y3376" s="444"/>
      <c r="AK3376" s="305"/>
    </row>
    <row r="3377" spans="1:37" ht="15" customHeight="1" x14ac:dyDescent="0.25">
      <c r="A3377" s="103" t="s">
        <v>3792</v>
      </c>
      <c r="B3377" s="101" t="s">
        <v>2068</v>
      </c>
      <c r="C3377" s="101" t="s">
        <v>3997</v>
      </c>
      <c r="D3377" s="101" t="s">
        <v>875</v>
      </c>
      <c r="E3377" s="101" t="s">
        <v>2446</v>
      </c>
      <c r="F3377" s="102">
        <v>22.22</v>
      </c>
      <c r="G3377" s="102">
        <v>22.419999999999998</v>
      </c>
      <c r="H3377" s="102">
        <v>17.78</v>
      </c>
      <c r="I3377" s="102"/>
      <c r="J3377" s="445"/>
      <c r="K3377" s="258">
        <f>ROUND(SUMIF('VGT-Bewegungsdaten'!B:B,A3377,'VGT-Bewegungsdaten'!D:D),3)</f>
        <v>0</v>
      </c>
      <c r="L3377" s="259">
        <f>ROUND(SUMIF('VGT-Bewegungsdaten'!B:B,$A3377,'VGT-Bewegungsdaten'!E:E),5)</f>
        <v>0</v>
      </c>
      <c r="N3377" s="298" t="s">
        <v>4918</v>
      </c>
      <c r="O3377" s="298" t="s">
        <v>4925</v>
      </c>
      <c r="P3377" s="261">
        <f>ROUND(SUMIF('AV-Bewegungsdaten'!B:B,A3377,'AV-Bewegungsdaten'!D:D),3)</f>
        <v>0</v>
      </c>
      <c r="Q3377" s="259">
        <f>ROUND(SUMIF('AV-Bewegungsdaten'!B:B,$A3377,'AV-Bewegungsdaten'!E:E),5)</f>
        <v>0</v>
      </c>
      <c r="S3377" s="444"/>
      <c r="T3377" s="444"/>
      <c r="U3377" s="261">
        <f>ROUND(SUMIF('DV-Bewegungsdaten'!B:B,A3377,'DV-Bewegungsdaten'!D:D),3)</f>
        <v>0</v>
      </c>
      <c r="V3377" s="259">
        <f>ROUND(SUMIF('DV-Bewegungsdaten'!B:B,A3377,'DV-Bewegungsdaten'!E:E),5)</f>
        <v>0</v>
      </c>
      <c r="X3377" s="444"/>
      <c r="Y3377" s="444"/>
      <c r="AK3377" s="305"/>
    </row>
    <row r="3378" spans="1:37" ht="15" customHeight="1" x14ac:dyDescent="0.25">
      <c r="A3378" s="103" t="s">
        <v>3793</v>
      </c>
      <c r="B3378" s="101" t="s">
        <v>2068</v>
      </c>
      <c r="C3378" s="101" t="s">
        <v>3997</v>
      </c>
      <c r="D3378" s="101" t="s">
        <v>877</v>
      </c>
      <c r="E3378" s="101" t="s">
        <v>2443</v>
      </c>
      <c r="F3378" s="102">
        <v>20.259999999999998</v>
      </c>
      <c r="G3378" s="102">
        <v>20.459999999999997</v>
      </c>
      <c r="H3378" s="102">
        <v>16.21</v>
      </c>
      <c r="I3378" s="102"/>
      <c r="J3378" s="445"/>
      <c r="K3378" s="258">
        <f>ROUND(SUMIF('VGT-Bewegungsdaten'!B:B,A3378,'VGT-Bewegungsdaten'!D:D),3)</f>
        <v>0</v>
      </c>
      <c r="L3378" s="259">
        <f>ROUND(SUMIF('VGT-Bewegungsdaten'!B:B,$A3378,'VGT-Bewegungsdaten'!E:E),5)</f>
        <v>0</v>
      </c>
      <c r="N3378" s="298" t="s">
        <v>4918</v>
      </c>
      <c r="O3378" s="298" t="s">
        <v>4925</v>
      </c>
      <c r="P3378" s="261">
        <f>ROUND(SUMIF('AV-Bewegungsdaten'!B:B,A3378,'AV-Bewegungsdaten'!D:D),3)</f>
        <v>0</v>
      </c>
      <c r="Q3378" s="259">
        <f>ROUND(SUMIF('AV-Bewegungsdaten'!B:B,$A3378,'AV-Bewegungsdaten'!E:E),5)</f>
        <v>0</v>
      </c>
      <c r="S3378" s="444"/>
      <c r="T3378" s="444"/>
      <c r="U3378" s="261">
        <f>ROUND(SUMIF('DV-Bewegungsdaten'!B:B,A3378,'DV-Bewegungsdaten'!D:D),3)</f>
        <v>0</v>
      </c>
      <c r="V3378" s="259">
        <f>ROUND(SUMIF('DV-Bewegungsdaten'!B:B,A3378,'DV-Bewegungsdaten'!E:E),5)</f>
        <v>0</v>
      </c>
      <c r="X3378" s="444"/>
      <c r="Y3378" s="444"/>
      <c r="AK3378" s="305"/>
    </row>
    <row r="3379" spans="1:37" ht="15" customHeight="1" x14ac:dyDescent="0.25">
      <c r="A3379" s="103" t="s">
        <v>3794</v>
      </c>
      <c r="B3379" s="101" t="s">
        <v>2068</v>
      </c>
      <c r="C3379" s="101" t="s">
        <v>3997</v>
      </c>
      <c r="D3379" s="101" t="s">
        <v>879</v>
      </c>
      <c r="E3379" s="101" t="s">
        <v>2446</v>
      </c>
      <c r="F3379" s="102">
        <v>23.200000000000003</v>
      </c>
      <c r="G3379" s="102">
        <v>23.400000000000002</v>
      </c>
      <c r="H3379" s="102">
        <v>18.559999999999999</v>
      </c>
      <c r="I3379" s="102"/>
      <c r="J3379" s="445"/>
      <c r="K3379" s="258">
        <f>ROUND(SUMIF('VGT-Bewegungsdaten'!B:B,A3379,'VGT-Bewegungsdaten'!D:D),3)</f>
        <v>0</v>
      </c>
      <c r="L3379" s="259">
        <f>ROUND(SUMIF('VGT-Bewegungsdaten'!B:B,$A3379,'VGT-Bewegungsdaten'!E:E),5)</f>
        <v>0</v>
      </c>
      <c r="N3379" s="298" t="s">
        <v>4918</v>
      </c>
      <c r="O3379" s="298" t="s">
        <v>4925</v>
      </c>
      <c r="P3379" s="261">
        <f>ROUND(SUMIF('AV-Bewegungsdaten'!B:B,A3379,'AV-Bewegungsdaten'!D:D),3)</f>
        <v>0</v>
      </c>
      <c r="Q3379" s="259">
        <f>ROUND(SUMIF('AV-Bewegungsdaten'!B:B,$A3379,'AV-Bewegungsdaten'!E:E),5)</f>
        <v>0</v>
      </c>
      <c r="S3379" s="444"/>
      <c r="T3379" s="444"/>
      <c r="U3379" s="261">
        <f>ROUND(SUMIF('DV-Bewegungsdaten'!B:B,A3379,'DV-Bewegungsdaten'!D:D),3)</f>
        <v>0</v>
      </c>
      <c r="V3379" s="259">
        <f>ROUND(SUMIF('DV-Bewegungsdaten'!B:B,A3379,'DV-Bewegungsdaten'!E:E),5)</f>
        <v>0</v>
      </c>
      <c r="X3379" s="444"/>
      <c r="Y3379" s="444"/>
      <c r="AK3379" s="305"/>
    </row>
    <row r="3380" spans="1:37" ht="15" customHeight="1" x14ac:dyDescent="0.25">
      <c r="A3380" s="103" t="s">
        <v>3795</v>
      </c>
      <c r="B3380" s="101" t="s">
        <v>2068</v>
      </c>
      <c r="C3380" s="101" t="s">
        <v>3997</v>
      </c>
      <c r="D3380" s="101" t="s">
        <v>881</v>
      </c>
      <c r="E3380" s="101" t="s">
        <v>2443</v>
      </c>
      <c r="F3380" s="102">
        <v>20.259999999999998</v>
      </c>
      <c r="G3380" s="102">
        <v>20.459999999999997</v>
      </c>
      <c r="H3380" s="102">
        <v>16.21</v>
      </c>
      <c r="I3380" s="102"/>
      <c r="J3380" s="445"/>
      <c r="K3380" s="258">
        <f>ROUND(SUMIF('VGT-Bewegungsdaten'!B:B,A3380,'VGT-Bewegungsdaten'!D:D),3)</f>
        <v>0</v>
      </c>
      <c r="L3380" s="259">
        <f>ROUND(SUMIF('VGT-Bewegungsdaten'!B:B,$A3380,'VGT-Bewegungsdaten'!E:E),5)</f>
        <v>0</v>
      </c>
      <c r="N3380" s="298" t="s">
        <v>4918</v>
      </c>
      <c r="O3380" s="298" t="s">
        <v>4925</v>
      </c>
      <c r="P3380" s="261">
        <f>ROUND(SUMIF('AV-Bewegungsdaten'!B:B,A3380,'AV-Bewegungsdaten'!D:D),3)</f>
        <v>0</v>
      </c>
      <c r="Q3380" s="259">
        <f>ROUND(SUMIF('AV-Bewegungsdaten'!B:B,$A3380,'AV-Bewegungsdaten'!E:E),5)</f>
        <v>0</v>
      </c>
      <c r="S3380" s="444"/>
      <c r="T3380" s="444"/>
      <c r="U3380" s="261">
        <f>ROUND(SUMIF('DV-Bewegungsdaten'!B:B,A3380,'DV-Bewegungsdaten'!D:D),3)</f>
        <v>0</v>
      </c>
      <c r="V3380" s="259">
        <f>ROUND(SUMIF('DV-Bewegungsdaten'!B:B,A3380,'DV-Bewegungsdaten'!E:E),5)</f>
        <v>0</v>
      </c>
      <c r="X3380" s="444"/>
      <c r="Y3380" s="444"/>
      <c r="AK3380" s="305"/>
    </row>
    <row r="3381" spans="1:37" ht="15" customHeight="1" x14ac:dyDescent="0.25">
      <c r="A3381" s="103" t="s">
        <v>3796</v>
      </c>
      <c r="B3381" s="101" t="s">
        <v>2068</v>
      </c>
      <c r="C3381" s="101" t="s">
        <v>3997</v>
      </c>
      <c r="D3381" s="101" t="s">
        <v>883</v>
      </c>
      <c r="E3381" s="101" t="s">
        <v>2446</v>
      </c>
      <c r="F3381" s="102">
        <v>23.200000000000003</v>
      </c>
      <c r="G3381" s="102">
        <v>23.400000000000002</v>
      </c>
      <c r="H3381" s="102">
        <v>18.559999999999999</v>
      </c>
      <c r="I3381" s="102"/>
      <c r="J3381" s="445"/>
      <c r="K3381" s="258">
        <f>ROUND(SUMIF('VGT-Bewegungsdaten'!B:B,A3381,'VGT-Bewegungsdaten'!D:D),3)</f>
        <v>0</v>
      </c>
      <c r="L3381" s="259">
        <f>ROUND(SUMIF('VGT-Bewegungsdaten'!B:B,$A3381,'VGT-Bewegungsdaten'!E:E),5)</f>
        <v>0</v>
      </c>
      <c r="N3381" s="298" t="s">
        <v>4918</v>
      </c>
      <c r="O3381" s="298" t="s">
        <v>4925</v>
      </c>
      <c r="P3381" s="261">
        <f>ROUND(SUMIF('AV-Bewegungsdaten'!B:B,A3381,'AV-Bewegungsdaten'!D:D),3)</f>
        <v>0</v>
      </c>
      <c r="Q3381" s="259">
        <f>ROUND(SUMIF('AV-Bewegungsdaten'!B:B,$A3381,'AV-Bewegungsdaten'!E:E),5)</f>
        <v>0</v>
      </c>
      <c r="S3381" s="444"/>
      <c r="T3381" s="444"/>
      <c r="U3381" s="261">
        <f>ROUND(SUMIF('DV-Bewegungsdaten'!B:B,A3381,'DV-Bewegungsdaten'!D:D),3)</f>
        <v>0</v>
      </c>
      <c r="V3381" s="259">
        <f>ROUND(SUMIF('DV-Bewegungsdaten'!B:B,A3381,'DV-Bewegungsdaten'!E:E),5)</f>
        <v>0</v>
      </c>
      <c r="X3381" s="444"/>
      <c r="Y3381" s="444"/>
      <c r="AK3381" s="305"/>
    </row>
    <row r="3382" spans="1:37" ht="15" customHeight="1" x14ac:dyDescent="0.25">
      <c r="A3382" s="103" t="s">
        <v>3797</v>
      </c>
      <c r="B3382" s="101" t="s">
        <v>2068</v>
      </c>
      <c r="C3382" s="101" t="s">
        <v>3997</v>
      </c>
      <c r="D3382" s="101" t="s">
        <v>885</v>
      </c>
      <c r="E3382" s="101" t="s">
        <v>2443</v>
      </c>
      <c r="F3382" s="102">
        <v>21.240000000000002</v>
      </c>
      <c r="G3382" s="102">
        <v>21.44</v>
      </c>
      <c r="H3382" s="102">
        <v>16.989999999999998</v>
      </c>
      <c r="I3382" s="102"/>
      <c r="J3382" s="445"/>
      <c r="K3382" s="258">
        <f>ROUND(SUMIF('VGT-Bewegungsdaten'!B:B,A3382,'VGT-Bewegungsdaten'!D:D),3)</f>
        <v>0</v>
      </c>
      <c r="L3382" s="259">
        <f>ROUND(SUMIF('VGT-Bewegungsdaten'!B:B,$A3382,'VGT-Bewegungsdaten'!E:E),5)</f>
        <v>0</v>
      </c>
      <c r="N3382" s="298" t="s">
        <v>4918</v>
      </c>
      <c r="O3382" s="298" t="s">
        <v>4925</v>
      </c>
      <c r="P3382" s="261">
        <f>ROUND(SUMIF('AV-Bewegungsdaten'!B:B,A3382,'AV-Bewegungsdaten'!D:D),3)</f>
        <v>0</v>
      </c>
      <c r="Q3382" s="259">
        <f>ROUND(SUMIF('AV-Bewegungsdaten'!B:B,$A3382,'AV-Bewegungsdaten'!E:E),5)</f>
        <v>0</v>
      </c>
      <c r="S3382" s="444"/>
      <c r="T3382" s="444"/>
      <c r="U3382" s="261">
        <f>ROUND(SUMIF('DV-Bewegungsdaten'!B:B,A3382,'DV-Bewegungsdaten'!D:D),3)</f>
        <v>0</v>
      </c>
      <c r="V3382" s="259">
        <f>ROUND(SUMIF('DV-Bewegungsdaten'!B:B,A3382,'DV-Bewegungsdaten'!E:E),5)</f>
        <v>0</v>
      </c>
      <c r="X3382" s="444"/>
      <c r="Y3382" s="444"/>
      <c r="AK3382" s="305"/>
    </row>
    <row r="3383" spans="1:37" ht="15" customHeight="1" x14ac:dyDescent="0.25">
      <c r="A3383" s="103" t="s">
        <v>3798</v>
      </c>
      <c r="B3383" s="101" t="s">
        <v>2068</v>
      </c>
      <c r="C3383" s="101" t="s">
        <v>3997</v>
      </c>
      <c r="D3383" s="101" t="s">
        <v>887</v>
      </c>
      <c r="E3383" s="101" t="s">
        <v>2446</v>
      </c>
      <c r="F3383" s="102">
        <v>24.18</v>
      </c>
      <c r="G3383" s="102">
        <v>24.38</v>
      </c>
      <c r="H3383" s="102">
        <v>19.34</v>
      </c>
      <c r="I3383" s="102"/>
      <c r="J3383" s="445"/>
      <c r="K3383" s="258">
        <f>ROUND(SUMIF('VGT-Bewegungsdaten'!B:B,A3383,'VGT-Bewegungsdaten'!D:D),3)</f>
        <v>0</v>
      </c>
      <c r="L3383" s="259">
        <f>ROUND(SUMIF('VGT-Bewegungsdaten'!B:B,$A3383,'VGT-Bewegungsdaten'!E:E),5)</f>
        <v>0</v>
      </c>
      <c r="N3383" s="298" t="s">
        <v>4918</v>
      </c>
      <c r="O3383" s="298" t="s">
        <v>4925</v>
      </c>
      <c r="P3383" s="261">
        <f>ROUND(SUMIF('AV-Bewegungsdaten'!B:B,A3383,'AV-Bewegungsdaten'!D:D),3)</f>
        <v>0</v>
      </c>
      <c r="Q3383" s="259">
        <f>ROUND(SUMIF('AV-Bewegungsdaten'!B:B,$A3383,'AV-Bewegungsdaten'!E:E),5)</f>
        <v>0</v>
      </c>
      <c r="S3383" s="444"/>
      <c r="T3383" s="444"/>
      <c r="U3383" s="261">
        <f>ROUND(SUMIF('DV-Bewegungsdaten'!B:B,A3383,'DV-Bewegungsdaten'!D:D),3)</f>
        <v>0</v>
      </c>
      <c r="V3383" s="259">
        <f>ROUND(SUMIF('DV-Bewegungsdaten'!B:B,A3383,'DV-Bewegungsdaten'!E:E),5)</f>
        <v>0</v>
      </c>
      <c r="X3383" s="444"/>
      <c r="Y3383" s="444"/>
      <c r="AK3383" s="305"/>
    </row>
    <row r="3384" spans="1:37" ht="15" customHeight="1" x14ac:dyDescent="0.25">
      <c r="A3384" s="103" t="s">
        <v>3799</v>
      </c>
      <c r="B3384" s="101" t="s">
        <v>2068</v>
      </c>
      <c r="C3384" s="101" t="s">
        <v>3997</v>
      </c>
      <c r="D3384" s="101" t="s">
        <v>889</v>
      </c>
      <c r="E3384" s="101" t="s">
        <v>2443</v>
      </c>
      <c r="F3384" s="102">
        <v>22.22</v>
      </c>
      <c r="G3384" s="102">
        <v>22.419999999999998</v>
      </c>
      <c r="H3384" s="102">
        <v>17.78</v>
      </c>
      <c r="I3384" s="102"/>
      <c r="J3384" s="445"/>
      <c r="K3384" s="258">
        <f>ROUND(SUMIF('VGT-Bewegungsdaten'!B:B,A3384,'VGT-Bewegungsdaten'!D:D),3)</f>
        <v>0</v>
      </c>
      <c r="L3384" s="259">
        <f>ROUND(SUMIF('VGT-Bewegungsdaten'!B:B,$A3384,'VGT-Bewegungsdaten'!E:E),5)</f>
        <v>0</v>
      </c>
      <c r="N3384" s="298" t="s">
        <v>4918</v>
      </c>
      <c r="O3384" s="298" t="s">
        <v>4925</v>
      </c>
      <c r="P3384" s="261">
        <f>ROUND(SUMIF('AV-Bewegungsdaten'!B:B,A3384,'AV-Bewegungsdaten'!D:D),3)</f>
        <v>0</v>
      </c>
      <c r="Q3384" s="259">
        <f>ROUND(SUMIF('AV-Bewegungsdaten'!B:B,$A3384,'AV-Bewegungsdaten'!E:E),5)</f>
        <v>0</v>
      </c>
      <c r="S3384" s="444"/>
      <c r="T3384" s="444"/>
      <c r="U3384" s="261">
        <f>ROUND(SUMIF('DV-Bewegungsdaten'!B:B,A3384,'DV-Bewegungsdaten'!D:D),3)</f>
        <v>0</v>
      </c>
      <c r="V3384" s="259">
        <f>ROUND(SUMIF('DV-Bewegungsdaten'!B:B,A3384,'DV-Bewegungsdaten'!E:E),5)</f>
        <v>0</v>
      </c>
      <c r="X3384" s="444"/>
      <c r="Y3384" s="444"/>
      <c r="AK3384" s="305"/>
    </row>
    <row r="3385" spans="1:37" ht="15" customHeight="1" x14ac:dyDescent="0.25">
      <c r="A3385" s="103" t="s">
        <v>3800</v>
      </c>
      <c r="B3385" s="101" t="s">
        <v>2068</v>
      </c>
      <c r="C3385" s="101" t="s">
        <v>3997</v>
      </c>
      <c r="D3385" s="101" t="s">
        <v>891</v>
      </c>
      <c r="E3385" s="101" t="s">
        <v>2446</v>
      </c>
      <c r="F3385" s="102">
        <v>25.159999999999997</v>
      </c>
      <c r="G3385" s="102">
        <v>25.359999999999996</v>
      </c>
      <c r="H3385" s="102">
        <v>20.13</v>
      </c>
      <c r="I3385" s="102"/>
      <c r="J3385" s="445"/>
      <c r="K3385" s="258">
        <f>ROUND(SUMIF('VGT-Bewegungsdaten'!B:B,A3385,'VGT-Bewegungsdaten'!D:D),3)</f>
        <v>0</v>
      </c>
      <c r="L3385" s="259">
        <f>ROUND(SUMIF('VGT-Bewegungsdaten'!B:B,$A3385,'VGT-Bewegungsdaten'!E:E),5)</f>
        <v>0</v>
      </c>
      <c r="N3385" s="298" t="s">
        <v>4918</v>
      </c>
      <c r="O3385" s="298" t="s">
        <v>4925</v>
      </c>
      <c r="P3385" s="261">
        <f>ROUND(SUMIF('AV-Bewegungsdaten'!B:B,A3385,'AV-Bewegungsdaten'!D:D),3)</f>
        <v>0</v>
      </c>
      <c r="Q3385" s="259">
        <f>ROUND(SUMIF('AV-Bewegungsdaten'!B:B,$A3385,'AV-Bewegungsdaten'!E:E),5)</f>
        <v>0</v>
      </c>
      <c r="S3385" s="444"/>
      <c r="T3385" s="444"/>
      <c r="U3385" s="261">
        <f>ROUND(SUMIF('DV-Bewegungsdaten'!B:B,A3385,'DV-Bewegungsdaten'!D:D),3)</f>
        <v>0</v>
      </c>
      <c r="V3385" s="259">
        <f>ROUND(SUMIF('DV-Bewegungsdaten'!B:B,A3385,'DV-Bewegungsdaten'!E:E),5)</f>
        <v>0</v>
      </c>
      <c r="X3385" s="444"/>
      <c r="Y3385" s="444"/>
      <c r="AK3385" s="305"/>
    </row>
    <row r="3386" spans="1:37" ht="15" customHeight="1" x14ac:dyDescent="0.25">
      <c r="A3386" s="103" t="s">
        <v>3801</v>
      </c>
      <c r="B3386" s="101" t="s">
        <v>2068</v>
      </c>
      <c r="C3386" s="101" t="s">
        <v>3997</v>
      </c>
      <c r="D3386" s="101" t="s">
        <v>893</v>
      </c>
      <c r="E3386" s="101" t="s">
        <v>2443</v>
      </c>
      <c r="F3386" s="102">
        <v>23.200000000000003</v>
      </c>
      <c r="G3386" s="102">
        <v>23.400000000000002</v>
      </c>
      <c r="H3386" s="102">
        <v>18.559999999999999</v>
      </c>
      <c r="I3386" s="102"/>
      <c r="J3386" s="445"/>
      <c r="K3386" s="258">
        <f>ROUND(SUMIF('VGT-Bewegungsdaten'!B:B,A3386,'VGT-Bewegungsdaten'!D:D),3)</f>
        <v>0</v>
      </c>
      <c r="L3386" s="259">
        <f>ROUND(SUMIF('VGT-Bewegungsdaten'!B:B,$A3386,'VGT-Bewegungsdaten'!E:E),5)</f>
        <v>0</v>
      </c>
      <c r="N3386" s="298" t="s">
        <v>4918</v>
      </c>
      <c r="O3386" s="298" t="s">
        <v>4925</v>
      </c>
      <c r="P3386" s="261">
        <f>ROUND(SUMIF('AV-Bewegungsdaten'!B:B,A3386,'AV-Bewegungsdaten'!D:D),3)</f>
        <v>0</v>
      </c>
      <c r="Q3386" s="259">
        <f>ROUND(SUMIF('AV-Bewegungsdaten'!B:B,$A3386,'AV-Bewegungsdaten'!E:E),5)</f>
        <v>0</v>
      </c>
      <c r="S3386" s="444"/>
      <c r="T3386" s="444"/>
      <c r="U3386" s="261">
        <f>ROUND(SUMIF('DV-Bewegungsdaten'!B:B,A3386,'DV-Bewegungsdaten'!D:D),3)</f>
        <v>0</v>
      </c>
      <c r="V3386" s="259">
        <f>ROUND(SUMIF('DV-Bewegungsdaten'!B:B,A3386,'DV-Bewegungsdaten'!E:E),5)</f>
        <v>0</v>
      </c>
      <c r="X3386" s="444"/>
      <c r="Y3386" s="444"/>
      <c r="AK3386" s="305"/>
    </row>
    <row r="3387" spans="1:37" ht="15" customHeight="1" x14ac:dyDescent="0.25">
      <c r="A3387" s="103" t="s">
        <v>3802</v>
      </c>
      <c r="B3387" s="101" t="s">
        <v>2068</v>
      </c>
      <c r="C3387" s="101" t="s">
        <v>3997</v>
      </c>
      <c r="D3387" s="101" t="s">
        <v>895</v>
      </c>
      <c r="E3387" s="101" t="s">
        <v>2446</v>
      </c>
      <c r="F3387" s="102">
        <v>26.14</v>
      </c>
      <c r="G3387" s="102">
        <v>26.34</v>
      </c>
      <c r="H3387" s="102">
        <v>20.91</v>
      </c>
      <c r="I3387" s="102"/>
      <c r="J3387" s="445"/>
      <c r="K3387" s="258">
        <f>ROUND(SUMIF('VGT-Bewegungsdaten'!B:B,A3387,'VGT-Bewegungsdaten'!D:D),3)</f>
        <v>0</v>
      </c>
      <c r="L3387" s="259">
        <f>ROUND(SUMIF('VGT-Bewegungsdaten'!B:B,$A3387,'VGT-Bewegungsdaten'!E:E),5)</f>
        <v>0</v>
      </c>
      <c r="N3387" s="298" t="s">
        <v>4918</v>
      </c>
      <c r="O3387" s="298" t="s">
        <v>4925</v>
      </c>
      <c r="P3387" s="261">
        <f>ROUND(SUMIF('AV-Bewegungsdaten'!B:B,A3387,'AV-Bewegungsdaten'!D:D),3)</f>
        <v>0</v>
      </c>
      <c r="Q3387" s="259">
        <f>ROUND(SUMIF('AV-Bewegungsdaten'!B:B,$A3387,'AV-Bewegungsdaten'!E:E),5)</f>
        <v>0</v>
      </c>
      <c r="S3387" s="444"/>
      <c r="T3387" s="444"/>
      <c r="U3387" s="261">
        <f>ROUND(SUMIF('DV-Bewegungsdaten'!B:B,A3387,'DV-Bewegungsdaten'!D:D),3)</f>
        <v>0</v>
      </c>
      <c r="V3387" s="259">
        <f>ROUND(SUMIF('DV-Bewegungsdaten'!B:B,A3387,'DV-Bewegungsdaten'!E:E),5)</f>
        <v>0</v>
      </c>
      <c r="X3387" s="444"/>
      <c r="Y3387" s="444"/>
      <c r="AK3387" s="305"/>
    </row>
    <row r="3388" spans="1:37" ht="15" customHeight="1" x14ac:dyDescent="0.25">
      <c r="A3388" s="103" t="s">
        <v>3803</v>
      </c>
      <c r="B3388" s="101" t="s">
        <v>2068</v>
      </c>
      <c r="C3388" s="101" t="s">
        <v>3997</v>
      </c>
      <c r="D3388" s="101" t="s">
        <v>897</v>
      </c>
      <c r="E3388" s="101" t="s">
        <v>2443</v>
      </c>
      <c r="F3388" s="102">
        <v>24.18</v>
      </c>
      <c r="G3388" s="102">
        <v>24.38</v>
      </c>
      <c r="H3388" s="102">
        <v>19.34</v>
      </c>
      <c r="I3388" s="102"/>
      <c r="J3388" s="445"/>
      <c r="K3388" s="258">
        <f>ROUND(SUMIF('VGT-Bewegungsdaten'!B:B,A3388,'VGT-Bewegungsdaten'!D:D),3)</f>
        <v>0</v>
      </c>
      <c r="L3388" s="259">
        <f>ROUND(SUMIF('VGT-Bewegungsdaten'!B:B,$A3388,'VGT-Bewegungsdaten'!E:E),5)</f>
        <v>0</v>
      </c>
      <c r="N3388" s="298" t="s">
        <v>4918</v>
      </c>
      <c r="O3388" s="298" t="s">
        <v>4925</v>
      </c>
      <c r="P3388" s="261">
        <f>ROUND(SUMIF('AV-Bewegungsdaten'!B:B,A3388,'AV-Bewegungsdaten'!D:D),3)</f>
        <v>0</v>
      </c>
      <c r="Q3388" s="259">
        <f>ROUND(SUMIF('AV-Bewegungsdaten'!B:B,$A3388,'AV-Bewegungsdaten'!E:E),5)</f>
        <v>0</v>
      </c>
      <c r="S3388" s="444"/>
      <c r="T3388" s="444"/>
      <c r="U3388" s="261">
        <f>ROUND(SUMIF('DV-Bewegungsdaten'!B:B,A3388,'DV-Bewegungsdaten'!D:D),3)</f>
        <v>0</v>
      </c>
      <c r="V3388" s="259">
        <f>ROUND(SUMIF('DV-Bewegungsdaten'!B:B,A3388,'DV-Bewegungsdaten'!E:E),5)</f>
        <v>0</v>
      </c>
      <c r="X3388" s="444"/>
      <c r="Y3388" s="444"/>
      <c r="AK3388" s="305"/>
    </row>
    <row r="3389" spans="1:37" ht="15" customHeight="1" x14ac:dyDescent="0.25">
      <c r="A3389" s="103" t="s">
        <v>3804</v>
      </c>
      <c r="B3389" s="101" t="s">
        <v>2068</v>
      </c>
      <c r="C3389" s="101" t="s">
        <v>3997</v>
      </c>
      <c r="D3389" s="101" t="s">
        <v>899</v>
      </c>
      <c r="E3389" s="101" t="s">
        <v>2446</v>
      </c>
      <c r="F3389" s="102">
        <v>27.119999999999997</v>
      </c>
      <c r="G3389" s="102">
        <v>27.319999999999997</v>
      </c>
      <c r="H3389" s="102">
        <v>21.7</v>
      </c>
      <c r="I3389" s="102"/>
      <c r="J3389" s="445"/>
      <c r="K3389" s="258">
        <f>ROUND(SUMIF('VGT-Bewegungsdaten'!B:B,A3389,'VGT-Bewegungsdaten'!D:D),3)</f>
        <v>0</v>
      </c>
      <c r="L3389" s="259">
        <f>ROUND(SUMIF('VGT-Bewegungsdaten'!B:B,$A3389,'VGT-Bewegungsdaten'!E:E),5)</f>
        <v>0</v>
      </c>
      <c r="N3389" s="298" t="s">
        <v>4918</v>
      </c>
      <c r="O3389" s="298" t="s">
        <v>4925</v>
      </c>
      <c r="P3389" s="261">
        <f>ROUND(SUMIF('AV-Bewegungsdaten'!B:B,A3389,'AV-Bewegungsdaten'!D:D),3)</f>
        <v>0</v>
      </c>
      <c r="Q3389" s="259">
        <f>ROUND(SUMIF('AV-Bewegungsdaten'!B:B,$A3389,'AV-Bewegungsdaten'!E:E),5)</f>
        <v>0</v>
      </c>
      <c r="S3389" s="444"/>
      <c r="T3389" s="444"/>
      <c r="U3389" s="261">
        <f>ROUND(SUMIF('DV-Bewegungsdaten'!B:B,A3389,'DV-Bewegungsdaten'!D:D),3)</f>
        <v>0</v>
      </c>
      <c r="V3389" s="259">
        <f>ROUND(SUMIF('DV-Bewegungsdaten'!B:B,A3389,'DV-Bewegungsdaten'!E:E),5)</f>
        <v>0</v>
      </c>
      <c r="X3389" s="444"/>
      <c r="Y3389" s="444"/>
      <c r="AK3389" s="305"/>
    </row>
    <row r="3390" spans="1:37" ht="15" customHeight="1" x14ac:dyDescent="0.25">
      <c r="A3390" s="103" t="s">
        <v>3805</v>
      </c>
      <c r="B3390" s="101" t="s">
        <v>2068</v>
      </c>
      <c r="C3390" s="101" t="s">
        <v>3997</v>
      </c>
      <c r="D3390" s="101" t="s">
        <v>901</v>
      </c>
      <c r="E3390" s="101" t="s">
        <v>2443</v>
      </c>
      <c r="F3390" s="102">
        <v>25.160000000000004</v>
      </c>
      <c r="G3390" s="102">
        <v>25.360000000000003</v>
      </c>
      <c r="H3390" s="102">
        <v>20.13</v>
      </c>
      <c r="I3390" s="102"/>
      <c r="J3390" s="445"/>
      <c r="K3390" s="258">
        <f>ROUND(SUMIF('VGT-Bewegungsdaten'!B:B,A3390,'VGT-Bewegungsdaten'!D:D),3)</f>
        <v>0</v>
      </c>
      <c r="L3390" s="259">
        <f>ROUND(SUMIF('VGT-Bewegungsdaten'!B:B,$A3390,'VGT-Bewegungsdaten'!E:E),5)</f>
        <v>0</v>
      </c>
      <c r="N3390" s="298" t="s">
        <v>4918</v>
      </c>
      <c r="O3390" s="298" t="s">
        <v>4925</v>
      </c>
      <c r="P3390" s="261">
        <f>ROUND(SUMIF('AV-Bewegungsdaten'!B:B,A3390,'AV-Bewegungsdaten'!D:D),3)</f>
        <v>0</v>
      </c>
      <c r="Q3390" s="259">
        <f>ROUND(SUMIF('AV-Bewegungsdaten'!B:B,$A3390,'AV-Bewegungsdaten'!E:E),5)</f>
        <v>0</v>
      </c>
      <c r="S3390" s="444"/>
      <c r="T3390" s="444"/>
      <c r="U3390" s="261">
        <f>ROUND(SUMIF('DV-Bewegungsdaten'!B:B,A3390,'DV-Bewegungsdaten'!D:D),3)</f>
        <v>0</v>
      </c>
      <c r="V3390" s="259">
        <f>ROUND(SUMIF('DV-Bewegungsdaten'!B:B,A3390,'DV-Bewegungsdaten'!E:E),5)</f>
        <v>0</v>
      </c>
      <c r="X3390" s="444"/>
      <c r="Y3390" s="444"/>
      <c r="AK3390" s="305"/>
    </row>
    <row r="3391" spans="1:37" ht="15" customHeight="1" x14ac:dyDescent="0.25">
      <c r="A3391" s="103" t="s">
        <v>3806</v>
      </c>
      <c r="B3391" s="101" t="s">
        <v>2068</v>
      </c>
      <c r="C3391" s="101" t="s">
        <v>3997</v>
      </c>
      <c r="D3391" s="101" t="s">
        <v>903</v>
      </c>
      <c r="E3391" s="101" t="s">
        <v>2446</v>
      </c>
      <c r="F3391" s="102">
        <v>28.1</v>
      </c>
      <c r="G3391" s="102">
        <v>28.3</v>
      </c>
      <c r="H3391" s="102">
        <v>22.48</v>
      </c>
      <c r="I3391" s="102"/>
      <c r="J3391" s="445"/>
      <c r="K3391" s="258">
        <f>ROUND(SUMIF('VGT-Bewegungsdaten'!B:B,A3391,'VGT-Bewegungsdaten'!D:D),3)</f>
        <v>0</v>
      </c>
      <c r="L3391" s="259">
        <f>ROUND(SUMIF('VGT-Bewegungsdaten'!B:B,$A3391,'VGT-Bewegungsdaten'!E:E),5)</f>
        <v>0</v>
      </c>
      <c r="N3391" s="298" t="s">
        <v>4918</v>
      </c>
      <c r="O3391" s="298" t="s">
        <v>4925</v>
      </c>
      <c r="P3391" s="261">
        <f>ROUND(SUMIF('AV-Bewegungsdaten'!B:B,A3391,'AV-Bewegungsdaten'!D:D),3)</f>
        <v>0</v>
      </c>
      <c r="Q3391" s="259">
        <f>ROUND(SUMIF('AV-Bewegungsdaten'!B:B,$A3391,'AV-Bewegungsdaten'!E:E),5)</f>
        <v>0</v>
      </c>
      <c r="S3391" s="444"/>
      <c r="T3391" s="444"/>
      <c r="U3391" s="261">
        <f>ROUND(SUMIF('DV-Bewegungsdaten'!B:B,A3391,'DV-Bewegungsdaten'!D:D),3)</f>
        <v>0</v>
      </c>
      <c r="V3391" s="259">
        <f>ROUND(SUMIF('DV-Bewegungsdaten'!B:B,A3391,'DV-Bewegungsdaten'!E:E),5)</f>
        <v>0</v>
      </c>
      <c r="X3391" s="444"/>
      <c r="Y3391" s="444"/>
      <c r="AK3391" s="305"/>
    </row>
    <row r="3392" spans="1:37" ht="15" customHeight="1" x14ac:dyDescent="0.25">
      <c r="A3392" s="103" t="s">
        <v>3807</v>
      </c>
      <c r="B3392" s="101" t="s">
        <v>2068</v>
      </c>
      <c r="C3392" s="101" t="s">
        <v>3997</v>
      </c>
      <c r="D3392" s="101" t="s">
        <v>905</v>
      </c>
      <c r="E3392" s="101" t="s">
        <v>2443</v>
      </c>
      <c r="F3392" s="102">
        <v>26.14</v>
      </c>
      <c r="G3392" s="102">
        <v>26.34</v>
      </c>
      <c r="H3392" s="102">
        <v>20.91</v>
      </c>
      <c r="I3392" s="102"/>
      <c r="J3392" s="445"/>
      <c r="K3392" s="258">
        <f>ROUND(SUMIF('VGT-Bewegungsdaten'!B:B,A3392,'VGT-Bewegungsdaten'!D:D),3)</f>
        <v>0</v>
      </c>
      <c r="L3392" s="259">
        <f>ROUND(SUMIF('VGT-Bewegungsdaten'!B:B,$A3392,'VGT-Bewegungsdaten'!E:E),5)</f>
        <v>0</v>
      </c>
      <c r="N3392" s="298" t="s">
        <v>4918</v>
      </c>
      <c r="O3392" s="298" t="s">
        <v>4925</v>
      </c>
      <c r="P3392" s="261">
        <f>ROUND(SUMIF('AV-Bewegungsdaten'!B:B,A3392,'AV-Bewegungsdaten'!D:D),3)</f>
        <v>0</v>
      </c>
      <c r="Q3392" s="259">
        <f>ROUND(SUMIF('AV-Bewegungsdaten'!B:B,$A3392,'AV-Bewegungsdaten'!E:E),5)</f>
        <v>0</v>
      </c>
      <c r="S3392" s="444"/>
      <c r="T3392" s="444"/>
      <c r="U3392" s="261">
        <f>ROUND(SUMIF('DV-Bewegungsdaten'!B:B,A3392,'DV-Bewegungsdaten'!D:D),3)</f>
        <v>0</v>
      </c>
      <c r="V3392" s="259">
        <f>ROUND(SUMIF('DV-Bewegungsdaten'!B:B,A3392,'DV-Bewegungsdaten'!E:E),5)</f>
        <v>0</v>
      </c>
      <c r="X3392" s="444"/>
      <c r="Y3392" s="444"/>
      <c r="AK3392" s="305"/>
    </row>
    <row r="3393" spans="1:37" ht="15" customHeight="1" x14ac:dyDescent="0.25">
      <c r="A3393" s="103" t="s">
        <v>3808</v>
      </c>
      <c r="B3393" s="101" t="s">
        <v>2068</v>
      </c>
      <c r="C3393" s="101" t="s">
        <v>3997</v>
      </c>
      <c r="D3393" s="101" t="s">
        <v>907</v>
      </c>
      <c r="E3393" s="101" t="s">
        <v>2446</v>
      </c>
      <c r="F3393" s="102">
        <v>29.08</v>
      </c>
      <c r="G3393" s="102">
        <v>29.279999999999998</v>
      </c>
      <c r="H3393" s="102">
        <v>23.26</v>
      </c>
      <c r="I3393" s="102"/>
      <c r="J3393" s="445"/>
      <c r="K3393" s="258">
        <f>ROUND(SUMIF('VGT-Bewegungsdaten'!B:B,A3393,'VGT-Bewegungsdaten'!D:D),3)</f>
        <v>0</v>
      </c>
      <c r="L3393" s="259">
        <f>ROUND(SUMIF('VGT-Bewegungsdaten'!B:B,$A3393,'VGT-Bewegungsdaten'!E:E),5)</f>
        <v>0</v>
      </c>
      <c r="N3393" s="298" t="s">
        <v>4918</v>
      </c>
      <c r="O3393" s="298" t="s">
        <v>4925</v>
      </c>
      <c r="P3393" s="261">
        <f>ROUND(SUMIF('AV-Bewegungsdaten'!B:B,A3393,'AV-Bewegungsdaten'!D:D),3)</f>
        <v>0</v>
      </c>
      <c r="Q3393" s="259">
        <f>ROUND(SUMIF('AV-Bewegungsdaten'!B:B,$A3393,'AV-Bewegungsdaten'!E:E),5)</f>
        <v>0</v>
      </c>
      <c r="S3393" s="444"/>
      <c r="T3393" s="444"/>
      <c r="U3393" s="261">
        <f>ROUND(SUMIF('DV-Bewegungsdaten'!B:B,A3393,'DV-Bewegungsdaten'!D:D),3)</f>
        <v>0</v>
      </c>
      <c r="V3393" s="259">
        <f>ROUND(SUMIF('DV-Bewegungsdaten'!B:B,A3393,'DV-Bewegungsdaten'!E:E),5)</f>
        <v>0</v>
      </c>
      <c r="X3393" s="444"/>
      <c r="Y3393" s="444"/>
      <c r="AK3393" s="305"/>
    </row>
    <row r="3394" spans="1:37" ht="15" customHeight="1" x14ac:dyDescent="0.25">
      <c r="A3394" s="103" t="s">
        <v>3809</v>
      </c>
      <c r="B3394" s="101" t="s">
        <v>2068</v>
      </c>
      <c r="C3394" s="101" t="s">
        <v>3997</v>
      </c>
      <c r="D3394" s="101" t="s">
        <v>909</v>
      </c>
      <c r="E3394" s="101" t="s">
        <v>2443</v>
      </c>
      <c r="F3394" s="102">
        <v>27.120000000000005</v>
      </c>
      <c r="G3394" s="102">
        <v>27.320000000000004</v>
      </c>
      <c r="H3394" s="102">
        <v>21.7</v>
      </c>
      <c r="I3394" s="102"/>
      <c r="J3394" s="445"/>
      <c r="K3394" s="258">
        <f>ROUND(SUMIF('VGT-Bewegungsdaten'!B:B,A3394,'VGT-Bewegungsdaten'!D:D),3)</f>
        <v>0</v>
      </c>
      <c r="L3394" s="259">
        <f>ROUND(SUMIF('VGT-Bewegungsdaten'!B:B,$A3394,'VGT-Bewegungsdaten'!E:E),5)</f>
        <v>0</v>
      </c>
      <c r="N3394" s="298" t="s">
        <v>4918</v>
      </c>
      <c r="O3394" s="298" t="s">
        <v>4925</v>
      </c>
      <c r="P3394" s="261">
        <f>ROUND(SUMIF('AV-Bewegungsdaten'!B:B,A3394,'AV-Bewegungsdaten'!D:D),3)</f>
        <v>0</v>
      </c>
      <c r="Q3394" s="259">
        <f>ROUND(SUMIF('AV-Bewegungsdaten'!B:B,$A3394,'AV-Bewegungsdaten'!E:E),5)</f>
        <v>0</v>
      </c>
      <c r="S3394" s="444"/>
      <c r="T3394" s="444"/>
      <c r="U3394" s="261">
        <f>ROUND(SUMIF('DV-Bewegungsdaten'!B:B,A3394,'DV-Bewegungsdaten'!D:D),3)</f>
        <v>0</v>
      </c>
      <c r="V3394" s="259">
        <f>ROUND(SUMIF('DV-Bewegungsdaten'!B:B,A3394,'DV-Bewegungsdaten'!E:E),5)</f>
        <v>0</v>
      </c>
      <c r="X3394" s="444"/>
      <c r="Y3394" s="444"/>
      <c r="AK3394" s="305"/>
    </row>
    <row r="3395" spans="1:37" ht="15" customHeight="1" x14ac:dyDescent="0.25">
      <c r="A3395" s="103" t="s">
        <v>3810</v>
      </c>
      <c r="B3395" s="101" t="s">
        <v>2068</v>
      </c>
      <c r="C3395" s="101" t="s">
        <v>3997</v>
      </c>
      <c r="D3395" s="101" t="s">
        <v>911</v>
      </c>
      <c r="E3395" s="101" t="s">
        <v>2446</v>
      </c>
      <c r="F3395" s="102">
        <v>30.060000000000002</v>
      </c>
      <c r="G3395" s="102">
        <v>30.26</v>
      </c>
      <c r="H3395" s="102">
        <v>24.05</v>
      </c>
      <c r="I3395" s="102"/>
      <c r="J3395" s="445"/>
      <c r="K3395" s="258">
        <f>ROUND(SUMIF('VGT-Bewegungsdaten'!B:B,A3395,'VGT-Bewegungsdaten'!D:D),3)</f>
        <v>0</v>
      </c>
      <c r="L3395" s="259">
        <f>ROUND(SUMIF('VGT-Bewegungsdaten'!B:B,$A3395,'VGT-Bewegungsdaten'!E:E),5)</f>
        <v>0</v>
      </c>
      <c r="N3395" s="298" t="s">
        <v>4918</v>
      </c>
      <c r="O3395" s="298" t="s">
        <v>4925</v>
      </c>
      <c r="P3395" s="261">
        <f>ROUND(SUMIF('AV-Bewegungsdaten'!B:B,A3395,'AV-Bewegungsdaten'!D:D),3)</f>
        <v>0</v>
      </c>
      <c r="Q3395" s="259">
        <f>ROUND(SUMIF('AV-Bewegungsdaten'!B:B,$A3395,'AV-Bewegungsdaten'!E:E),5)</f>
        <v>0</v>
      </c>
      <c r="S3395" s="444"/>
      <c r="T3395" s="444"/>
      <c r="U3395" s="261">
        <f>ROUND(SUMIF('DV-Bewegungsdaten'!B:B,A3395,'DV-Bewegungsdaten'!D:D),3)</f>
        <v>0</v>
      </c>
      <c r="V3395" s="259">
        <f>ROUND(SUMIF('DV-Bewegungsdaten'!B:B,A3395,'DV-Bewegungsdaten'!E:E),5)</f>
        <v>0</v>
      </c>
      <c r="X3395" s="444"/>
      <c r="Y3395" s="444"/>
      <c r="AK3395" s="305"/>
    </row>
    <row r="3396" spans="1:37" ht="15" customHeight="1" x14ac:dyDescent="0.25">
      <c r="A3396" s="103" t="s">
        <v>3811</v>
      </c>
      <c r="B3396" s="101" t="s">
        <v>2068</v>
      </c>
      <c r="C3396" s="101" t="s">
        <v>3997</v>
      </c>
      <c r="D3396" s="101" t="s">
        <v>913</v>
      </c>
      <c r="E3396" s="101" t="s">
        <v>2443</v>
      </c>
      <c r="F3396" s="102">
        <v>9</v>
      </c>
      <c r="G3396" s="102">
        <v>9.1999999999999993</v>
      </c>
      <c r="H3396" s="102">
        <v>7.2</v>
      </c>
      <c r="I3396" s="102"/>
      <c r="J3396" s="445"/>
      <c r="K3396" s="258">
        <f>ROUND(SUMIF('VGT-Bewegungsdaten'!B:B,A3396,'VGT-Bewegungsdaten'!D:D),3)</f>
        <v>0</v>
      </c>
      <c r="L3396" s="259">
        <f>ROUND(SUMIF('VGT-Bewegungsdaten'!B:B,$A3396,'VGT-Bewegungsdaten'!E:E),5)</f>
        <v>0</v>
      </c>
      <c r="N3396" s="298" t="s">
        <v>4918</v>
      </c>
      <c r="O3396" s="298" t="s">
        <v>4925</v>
      </c>
      <c r="P3396" s="261">
        <f>ROUND(SUMIF('AV-Bewegungsdaten'!B:B,A3396,'AV-Bewegungsdaten'!D:D),3)</f>
        <v>0</v>
      </c>
      <c r="Q3396" s="259">
        <f>ROUND(SUMIF('AV-Bewegungsdaten'!B:B,$A3396,'AV-Bewegungsdaten'!E:E),5)</f>
        <v>0</v>
      </c>
      <c r="S3396" s="444"/>
      <c r="T3396" s="444"/>
      <c r="U3396" s="261">
        <f>ROUND(SUMIF('DV-Bewegungsdaten'!B:B,A3396,'DV-Bewegungsdaten'!D:D),3)</f>
        <v>0</v>
      </c>
      <c r="V3396" s="259">
        <f>ROUND(SUMIF('DV-Bewegungsdaten'!B:B,A3396,'DV-Bewegungsdaten'!E:E),5)</f>
        <v>0</v>
      </c>
      <c r="X3396" s="444"/>
      <c r="Y3396" s="444"/>
      <c r="AK3396" s="305"/>
    </row>
    <row r="3397" spans="1:37" ht="15" customHeight="1" x14ac:dyDescent="0.25">
      <c r="A3397" s="103" t="s">
        <v>3812</v>
      </c>
      <c r="B3397" s="101" t="s">
        <v>2068</v>
      </c>
      <c r="C3397" s="101" t="s">
        <v>3997</v>
      </c>
      <c r="D3397" s="101" t="s">
        <v>915</v>
      </c>
      <c r="E3397" s="101" t="s">
        <v>2446</v>
      </c>
      <c r="F3397" s="102">
        <v>11.94</v>
      </c>
      <c r="G3397" s="102">
        <v>12.139999999999999</v>
      </c>
      <c r="H3397" s="102">
        <v>9.5500000000000007</v>
      </c>
      <c r="I3397" s="102"/>
      <c r="J3397" s="445"/>
      <c r="K3397" s="258">
        <f>ROUND(SUMIF('VGT-Bewegungsdaten'!B:B,A3397,'VGT-Bewegungsdaten'!D:D),3)</f>
        <v>0</v>
      </c>
      <c r="L3397" s="259">
        <f>ROUND(SUMIF('VGT-Bewegungsdaten'!B:B,$A3397,'VGT-Bewegungsdaten'!E:E),5)</f>
        <v>0</v>
      </c>
      <c r="N3397" s="298" t="s">
        <v>4918</v>
      </c>
      <c r="O3397" s="298" t="s">
        <v>4925</v>
      </c>
      <c r="P3397" s="261">
        <f>ROUND(SUMIF('AV-Bewegungsdaten'!B:B,A3397,'AV-Bewegungsdaten'!D:D),3)</f>
        <v>0</v>
      </c>
      <c r="Q3397" s="259">
        <f>ROUND(SUMIF('AV-Bewegungsdaten'!B:B,$A3397,'AV-Bewegungsdaten'!E:E),5)</f>
        <v>0</v>
      </c>
      <c r="S3397" s="444"/>
      <c r="T3397" s="444"/>
      <c r="U3397" s="261">
        <f>ROUND(SUMIF('DV-Bewegungsdaten'!B:B,A3397,'DV-Bewegungsdaten'!D:D),3)</f>
        <v>0</v>
      </c>
      <c r="V3397" s="259">
        <f>ROUND(SUMIF('DV-Bewegungsdaten'!B:B,A3397,'DV-Bewegungsdaten'!E:E),5)</f>
        <v>0</v>
      </c>
      <c r="X3397" s="444"/>
      <c r="Y3397" s="444"/>
      <c r="AK3397" s="305"/>
    </row>
    <row r="3398" spans="1:37" ht="15" customHeight="1" x14ac:dyDescent="0.25">
      <c r="A3398" s="103" t="s">
        <v>3813</v>
      </c>
      <c r="B3398" s="101" t="s">
        <v>2068</v>
      </c>
      <c r="C3398" s="101" t="s">
        <v>3997</v>
      </c>
      <c r="D3398" s="101" t="s">
        <v>917</v>
      </c>
      <c r="E3398" s="101" t="s">
        <v>2443</v>
      </c>
      <c r="F3398" s="102">
        <v>9.98</v>
      </c>
      <c r="G3398" s="102">
        <v>10.18</v>
      </c>
      <c r="H3398" s="102">
        <v>7.98</v>
      </c>
      <c r="I3398" s="102"/>
      <c r="J3398" s="445"/>
      <c r="K3398" s="258">
        <f>ROUND(SUMIF('VGT-Bewegungsdaten'!B:B,A3398,'VGT-Bewegungsdaten'!D:D),3)</f>
        <v>0</v>
      </c>
      <c r="L3398" s="259">
        <f>ROUND(SUMIF('VGT-Bewegungsdaten'!B:B,$A3398,'VGT-Bewegungsdaten'!E:E),5)</f>
        <v>0</v>
      </c>
      <c r="N3398" s="298" t="s">
        <v>4918</v>
      </c>
      <c r="O3398" s="298" t="s">
        <v>4925</v>
      </c>
      <c r="P3398" s="261">
        <f>ROUND(SUMIF('AV-Bewegungsdaten'!B:B,A3398,'AV-Bewegungsdaten'!D:D),3)</f>
        <v>0</v>
      </c>
      <c r="Q3398" s="259">
        <f>ROUND(SUMIF('AV-Bewegungsdaten'!B:B,$A3398,'AV-Bewegungsdaten'!E:E),5)</f>
        <v>0</v>
      </c>
      <c r="S3398" s="444"/>
      <c r="T3398" s="444"/>
      <c r="U3398" s="261">
        <f>ROUND(SUMIF('DV-Bewegungsdaten'!B:B,A3398,'DV-Bewegungsdaten'!D:D),3)</f>
        <v>0</v>
      </c>
      <c r="V3398" s="259">
        <f>ROUND(SUMIF('DV-Bewegungsdaten'!B:B,A3398,'DV-Bewegungsdaten'!E:E),5)</f>
        <v>0</v>
      </c>
      <c r="X3398" s="444"/>
      <c r="Y3398" s="444"/>
      <c r="AK3398" s="305"/>
    </row>
    <row r="3399" spans="1:37" ht="15" customHeight="1" x14ac:dyDescent="0.25">
      <c r="A3399" s="103" t="s">
        <v>3814</v>
      </c>
      <c r="B3399" s="101" t="s">
        <v>2068</v>
      </c>
      <c r="C3399" s="101" t="s">
        <v>3997</v>
      </c>
      <c r="D3399" s="101" t="s">
        <v>919</v>
      </c>
      <c r="E3399" s="101" t="s">
        <v>2446</v>
      </c>
      <c r="F3399" s="102">
        <v>12.92</v>
      </c>
      <c r="G3399" s="102">
        <v>13.12</v>
      </c>
      <c r="H3399" s="102">
        <v>10.34</v>
      </c>
      <c r="I3399" s="102"/>
      <c r="J3399" s="445"/>
      <c r="K3399" s="258">
        <f>ROUND(SUMIF('VGT-Bewegungsdaten'!B:B,A3399,'VGT-Bewegungsdaten'!D:D),3)</f>
        <v>0</v>
      </c>
      <c r="L3399" s="259">
        <f>ROUND(SUMIF('VGT-Bewegungsdaten'!B:B,$A3399,'VGT-Bewegungsdaten'!E:E),5)</f>
        <v>0</v>
      </c>
      <c r="N3399" s="298" t="s">
        <v>4918</v>
      </c>
      <c r="O3399" s="298" t="s">
        <v>4925</v>
      </c>
      <c r="P3399" s="261">
        <f>ROUND(SUMIF('AV-Bewegungsdaten'!B:B,A3399,'AV-Bewegungsdaten'!D:D),3)</f>
        <v>0</v>
      </c>
      <c r="Q3399" s="259">
        <f>ROUND(SUMIF('AV-Bewegungsdaten'!B:B,$A3399,'AV-Bewegungsdaten'!E:E),5)</f>
        <v>0</v>
      </c>
      <c r="S3399" s="444"/>
      <c r="T3399" s="444"/>
      <c r="U3399" s="261">
        <f>ROUND(SUMIF('DV-Bewegungsdaten'!B:B,A3399,'DV-Bewegungsdaten'!D:D),3)</f>
        <v>0</v>
      </c>
      <c r="V3399" s="259">
        <f>ROUND(SUMIF('DV-Bewegungsdaten'!B:B,A3399,'DV-Bewegungsdaten'!E:E),5)</f>
        <v>0</v>
      </c>
      <c r="X3399" s="444"/>
      <c r="Y3399" s="444"/>
      <c r="AK3399" s="305"/>
    </row>
    <row r="3400" spans="1:37" ht="15" customHeight="1" x14ac:dyDescent="0.25">
      <c r="A3400" s="103" t="s">
        <v>3815</v>
      </c>
      <c r="B3400" s="101" t="s">
        <v>2068</v>
      </c>
      <c r="C3400" s="101" t="s">
        <v>3997</v>
      </c>
      <c r="D3400" s="101" t="s">
        <v>921</v>
      </c>
      <c r="E3400" s="101" t="s">
        <v>2443</v>
      </c>
      <c r="F3400" s="102">
        <v>14.879999999999999</v>
      </c>
      <c r="G3400" s="102">
        <v>15.079999999999998</v>
      </c>
      <c r="H3400" s="102">
        <v>11.9</v>
      </c>
      <c r="I3400" s="102"/>
      <c r="J3400" s="445"/>
      <c r="K3400" s="258">
        <f>ROUND(SUMIF('VGT-Bewegungsdaten'!B:B,A3400,'VGT-Bewegungsdaten'!D:D),3)</f>
        <v>0</v>
      </c>
      <c r="L3400" s="259">
        <f>ROUND(SUMIF('VGT-Bewegungsdaten'!B:B,$A3400,'VGT-Bewegungsdaten'!E:E),5)</f>
        <v>0</v>
      </c>
      <c r="N3400" s="298" t="s">
        <v>4918</v>
      </c>
      <c r="O3400" s="298" t="s">
        <v>4925</v>
      </c>
      <c r="P3400" s="261">
        <f>ROUND(SUMIF('AV-Bewegungsdaten'!B:B,A3400,'AV-Bewegungsdaten'!D:D),3)</f>
        <v>0</v>
      </c>
      <c r="Q3400" s="259">
        <f>ROUND(SUMIF('AV-Bewegungsdaten'!B:B,$A3400,'AV-Bewegungsdaten'!E:E),5)</f>
        <v>0</v>
      </c>
      <c r="S3400" s="444"/>
      <c r="T3400" s="444"/>
      <c r="U3400" s="261">
        <f>ROUND(SUMIF('DV-Bewegungsdaten'!B:B,A3400,'DV-Bewegungsdaten'!D:D),3)</f>
        <v>0</v>
      </c>
      <c r="V3400" s="259">
        <f>ROUND(SUMIF('DV-Bewegungsdaten'!B:B,A3400,'DV-Bewegungsdaten'!E:E),5)</f>
        <v>0</v>
      </c>
      <c r="X3400" s="444"/>
      <c r="Y3400" s="444"/>
      <c r="AK3400" s="305"/>
    </row>
    <row r="3401" spans="1:37" ht="15" customHeight="1" x14ac:dyDescent="0.25">
      <c r="A3401" s="103" t="s">
        <v>3816</v>
      </c>
      <c r="B3401" s="101" t="s">
        <v>2068</v>
      </c>
      <c r="C3401" s="101" t="s">
        <v>3997</v>
      </c>
      <c r="D3401" s="101" t="s">
        <v>923</v>
      </c>
      <c r="E3401" s="101" t="s">
        <v>2446</v>
      </c>
      <c r="F3401" s="102">
        <v>17.82</v>
      </c>
      <c r="G3401" s="102">
        <v>18.02</v>
      </c>
      <c r="H3401" s="102">
        <v>14.26</v>
      </c>
      <c r="I3401" s="102"/>
      <c r="J3401" s="445"/>
      <c r="K3401" s="258">
        <f>ROUND(SUMIF('VGT-Bewegungsdaten'!B:B,A3401,'VGT-Bewegungsdaten'!D:D),3)</f>
        <v>0</v>
      </c>
      <c r="L3401" s="259">
        <f>ROUND(SUMIF('VGT-Bewegungsdaten'!B:B,$A3401,'VGT-Bewegungsdaten'!E:E),5)</f>
        <v>0</v>
      </c>
      <c r="N3401" s="298" t="s">
        <v>4918</v>
      </c>
      <c r="O3401" s="298" t="s">
        <v>4925</v>
      </c>
      <c r="P3401" s="261">
        <f>ROUND(SUMIF('AV-Bewegungsdaten'!B:B,A3401,'AV-Bewegungsdaten'!D:D),3)</f>
        <v>0</v>
      </c>
      <c r="Q3401" s="259">
        <f>ROUND(SUMIF('AV-Bewegungsdaten'!B:B,$A3401,'AV-Bewegungsdaten'!E:E),5)</f>
        <v>0</v>
      </c>
      <c r="S3401" s="444"/>
      <c r="T3401" s="444"/>
      <c r="U3401" s="261">
        <f>ROUND(SUMIF('DV-Bewegungsdaten'!B:B,A3401,'DV-Bewegungsdaten'!D:D),3)</f>
        <v>0</v>
      </c>
      <c r="V3401" s="259">
        <f>ROUND(SUMIF('DV-Bewegungsdaten'!B:B,A3401,'DV-Bewegungsdaten'!E:E),5)</f>
        <v>0</v>
      </c>
      <c r="X3401" s="444"/>
      <c r="Y3401" s="444"/>
      <c r="AK3401" s="305"/>
    </row>
    <row r="3402" spans="1:37" ht="15" customHeight="1" x14ac:dyDescent="0.25">
      <c r="A3402" s="103" t="s">
        <v>3817</v>
      </c>
      <c r="B3402" s="101" t="s">
        <v>2068</v>
      </c>
      <c r="C3402" s="101" t="s">
        <v>3997</v>
      </c>
      <c r="D3402" s="101" t="s">
        <v>925</v>
      </c>
      <c r="E3402" s="101" t="s">
        <v>2443</v>
      </c>
      <c r="F3402" s="102">
        <v>15.86</v>
      </c>
      <c r="G3402" s="102">
        <v>16.059999999999999</v>
      </c>
      <c r="H3402" s="102">
        <v>12.69</v>
      </c>
      <c r="I3402" s="102"/>
      <c r="J3402" s="445"/>
      <c r="K3402" s="258">
        <f>ROUND(SUMIF('VGT-Bewegungsdaten'!B:B,A3402,'VGT-Bewegungsdaten'!D:D),3)</f>
        <v>0</v>
      </c>
      <c r="L3402" s="259">
        <f>ROUND(SUMIF('VGT-Bewegungsdaten'!B:B,$A3402,'VGT-Bewegungsdaten'!E:E),5)</f>
        <v>0</v>
      </c>
      <c r="N3402" s="298" t="s">
        <v>4918</v>
      </c>
      <c r="O3402" s="298" t="s">
        <v>4925</v>
      </c>
      <c r="P3402" s="261">
        <f>ROUND(SUMIF('AV-Bewegungsdaten'!B:B,A3402,'AV-Bewegungsdaten'!D:D),3)</f>
        <v>0</v>
      </c>
      <c r="Q3402" s="259">
        <f>ROUND(SUMIF('AV-Bewegungsdaten'!B:B,$A3402,'AV-Bewegungsdaten'!E:E),5)</f>
        <v>0</v>
      </c>
      <c r="S3402" s="444"/>
      <c r="T3402" s="444"/>
      <c r="U3402" s="261">
        <f>ROUND(SUMIF('DV-Bewegungsdaten'!B:B,A3402,'DV-Bewegungsdaten'!D:D),3)</f>
        <v>0</v>
      </c>
      <c r="V3402" s="259">
        <f>ROUND(SUMIF('DV-Bewegungsdaten'!B:B,A3402,'DV-Bewegungsdaten'!E:E),5)</f>
        <v>0</v>
      </c>
      <c r="X3402" s="444"/>
      <c r="Y3402" s="444"/>
      <c r="AK3402" s="305"/>
    </row>
    <row r="3403" spans="1:37" ht="15" customHeight="1" x14ac:dyDescent="0.25">
      <c r="A3403" s="103" t="s">
        <v>3818</v>
      </c>
      <c r="B3403" s="101" t="s">
        <v>2068</v>
      </c>
      <c r="C3403" s="101" t="s">
        <v>3997</v>
      </c>
      <c r="D3403" s="101" t="s">
        <v>927</v>
      </c>
      <c r="E3403" s="101" t="s">
        <v>2446</v>
      </c>
      <c r="F3403" s="102">
        <v>18.8</v>
      </c>
      <c r="G3403" s="102">
        <v>19</v>
      </c>
      <c r="H3403" s="102">
        <v>15.04</v>
      </c>
      <c r="I3403" s="102"/>
      <c r="J3403" s="445"/>
      <c r="K3403" s="258">
        <f>ROUND(SUMIF('VGT-Bewegungsdaten'!B:B,A3403,'VGT-Bewegungsdaten'!D:D),3)</f>
        <v>0</v>
      </c>
      <c r="L3403" s="259">
        <f>ROUND(SUMIF('VGT-Bewegungsdaten'!B:B,$A3403,'VGT-Bewegungsdaten'!E:E),5)</f>
        <v>0</v>
      </c>
      <c r="N3403" s="298" t="s">
        <v>4918</v>
      </c>
      <c r="O3403" s="298" t="s">
        <v>4925</v>
      </c>
      <c r="P3403" s="261">
        <f>ROUND(SUMIF('AV-Bewegungsdaten'!B:B,A3403,'AV-Bewegungsdaten'!D:D),3)</f>
        <v>0</v>
      </c>
      <c r="Q3403" s="259">
        <f>ROUND(SUMIF('AV-Bewegungsdaten'!B:B,$A3403,'AV-Bewegungsdaten'!E:E),5)</f>
        <v>0</v>
      </c>
      <c r="S3403" s="444"/>
      <c r="T3403" s="444"/>
      <c r="U3403" s="261">
        <f>ROUND(SUMIF('DV-Bewegungsdaten'!B:B,A3403,'DV-Bewegungsdaten'!D:D),3)</f>
        <v>0</v>
      </c>
      <c r="V3403" s="259">
        <f>ROUND(SUMIF('DV-Bewegungsdaten'!B:B,A3403,'DV-Bewegungsdaten'!E:E),5)</f>
        <v>0</v>
      </c>
      <c r="X3403" s="444"/>
      <c r="Y3403" s="444"/>
      <c r="AK3403" s="305"/>
    </row>
    <row r="3404" spans="1:37" ht="15" customHeight="1" x14ac:dyDescent="0.25">
      <c r="A3404" s="103" t="s">
        <v>3819</v>
      </c>
      <c r="B3404" s="101" t="s">
        <v>2068</v>
      </c>
      <c r="C3404" s="101" t="s">
        <v>3997</v>
      </c>
      <c r="D3404" s="101" t="s">
        <v>929</v>
      </c>
      <c r="E3404" s="101" t="s">
        <v>2443</v>
      </c>
      <c r="F3404" s="102">
        <v>15.86</v>
      </c>
      <c r="G3404" s="102">
        <v>16.059999999999999</v>
      </c>
      <c r="H3404" s="102">
        <v>12.69</v>
      </c>
      <c r="I3404" s="102"/>
      <c r="J3404" s="445"/>
      <c r="K3404" s="258">
        <f>ROUND(SUMIF('VGT-Bewegungsdaten'!B:B,A3404,'VGT-Bewegungsdaten'!D:D),3)</f>
        <v>0</v>
      </c>
      <c r="L3404" s="259">
        <f>ROUND(SUMIF('VGT-Bewegungsdaten'!B:B,$A3404,'VGT-Bewegungsdaten'!E:E),5)</f>
        <v>0</v>
      </c>
      <c r="N3404" s="298" t="s">
        <v>4918</v>
      </c>
      <c r="O3404" s="298" t="s">
        <v>4925</v>
      </c>
      <c r="P3404" s="261">
        <f>ROUND(SUMIF('AV-Bewegungsdaten'!B:B,A3404,'AV-Bewegungsdaten'!D:D),3)</f>
        <v>0</v>
      </c>
      <c r="Q3404" s="259">
        <f>ROUND(SUMIF('AV-Bewegungsdaten'!B:B,$A3404,'AV-Bewegungsdaten'!E:E),5)</f>
        <v>0</v>
      </c>
      <c r="S3404" s="444"/>
      <c r="T3404" s="444"/>
      <c r="U3404" s="261">
        <f>ROUND(SUMIF('DV-Bewegungsdaten'!B:B,A3404,'DV-Bewegungsdaten'!D:D),3)</f>
        <v>0</v>
      </c>
      <c r="V3404" s="259">
        <f>ROUND(SUMIF('DV-Bewegungsdaten'!B:B,A3404,'DV-Bewegungsdaten'!E:E),5)</f>
        <v>0</v>
      </c>
      <c r="X3404" s="444"/>
      <c r="Y3404" s="444"/>
      <c r="AK3404" s="305"/>
    </row>
    <row r="3405" spans="1:37" ht="15" customHeight="1" x14ac:dyDescent="0.25">
      <c r="A3405" s="103" t="s">
        <v>3820</v>
      </c>
      <c r="B3405" s="101" t="s">
        <v>2068</v>
      </c>
      <c r="C3405" s="101" t="s">
        <v>3997</v>
      </c>
      <c r="D3405" s="101" t="s">
        <v>931</v>
      </c>
      <c r="E3405" s="101" t="s">
        <v>2446</v>
      </c>
      <c r="F3405" s="102">
        <v>18.8</v>
      </c>
      <c r="G3405" s="102">
        <v>19</v>
      </c>
      <c r="H3405" s="102">
        <v>15.04</v>
      </c>
      <c r="I3405" s="102"/>
      <c r="J3405" s="445"/>
      <c r="K3405" s="258">
        <f>ROUND(SUMIF('VGT-Bewegungsdaten'!B:B,A3405,'VGT-Bewegungsdaten'!D:D),3)</f>
        <v>0</v>
      </c>
      <c r="L3405" s="259">
        <f>ROUND(SUMIF('VGT-Bewegungsdaten'!B:B,$A3405,'VGT-Bewegungsdaten'!E:E),5)</f>
        <v>0</v>
      </c>
      <c r="N3405" s="298" t="s">
        <v>4918</v>
      </c>
      <c r="O3405" s="298" t="s">
        <v>4925</v>
      </c>
      <c r="P3405" s="261">
        <f>ROUND(SUMIF('AV-Bewegungsdaten'!B:B,A3405,'AV-Bewegungsdaten'!D:D),3)</f>
        <v>0</v>
      </c>
      <c r="Q3405" s="259">
        <f>ROUND(SUMIF('AV-Bewegungsdaten'!B:B,$A3405,'AV-Bewegungsdaten'!E:E),5)</f>
        <v>0</v>
      </c>
      <c r="S3405" s="444"/>
      <c r="T3405" s="444"/>
      <c r="U3405" s="261">
        <f>ROUND(SUMIF('DV-Bewegungsdaten'!B:B,A3405,'DV-Bewegungsdaten'!D:D),3)</f>
        <v>0</v>
      </c>
      <c r="V3405" s="259">
        <f>ROUND(SUMIF('DV-Bewegungsdaten'!B:B,A3405,'DV-Bewegungsdaten'!E:E),5)</f>
        <v>0</v>
      </c>
      <c r="X3405" s="444"/>
      <c r="Y3405" s="444"/>
      <c r="AK3405" s="305"/>
    </row>
    <row r="3406" spans="1:37" ht="15" customHeight="1" x14ac:dyDescent="0.25">
      <c r="A3406" s="103" t="s">
        <v>3821</v>
      </c>
      <c r="B3406" s="101" t="s">
        <v>2068</v>
      </c>
      <c r="C3406" s="101" t="s">
        <v>3997</v>
      </c>
      <c r="D3406" s="101" t="s">
        <v>933</v>
      </c>
      <c r="E3406" s="101" t="s">
        <v>2443</v>
      </c>
      <c r="F3406" s="102">
        <v>16.84</v>
      </c>
      <c r="G3406" s="102">
        <v>17.04</v>
      </c>
      <c r="H3406" s="102">
        <v>13.47</v>
      </c>
      <c r="I3406" s="102"/>
      <c r="J3406" s="445"/>
      <c r="K3406" s="258">
        <f>ROUND(SUMIF('VGT-Bewegungsdaten'!B:B,A3406,'VGT-Bewegungsdaten'!D:D),3)</f>
        <v>0</v>
      </c>
      <c r="L3406" s="259">
        <f>ROUND(SUMIF('VGT-Bewegungsdaten'!B:B,$A3406,'VGT-Bewegungsdaten'!E:E),5)</f>
        <v>0</v>
      </c>
      <c r="N3406" s="298" t="s">
        <v>4918</v>
      </c>
      <c r="O3406" s="298" t="s">
        <v>4925</v>
      </c>
      <c r="P3406" s="261">
        <f>ROUND(SUMIF('AV-Bewegungsdaten'!B:B,A3406,'AV-Bewegungsdaten'!D:D),3)</f>
        <v>0</v>
      </c>
      <c r="Q3406" s="259">
        <f>ROUND(SUMIF('AV-Bewegungsdaten'!B:B,$A3406,'AV-Bewegungsdaten'!E:E),5)</f>
        <v>0</v>
      </c>
      <c r="S3406" s="444"/>
      <c r="T3406" s="444"/>
      <c r="U3406" s="261">
        <f>ROUND(SUMIF('DV-Bewegungsdaten'!B:B,A3406,'DV-Bewegungsdaten'!D:D),3)</f>
        <v>0</v>
      </c>
      <c r="V3406" s="259">
        <f>ROUND(SUMIF('DV-Bewegungsdaten'!B:B,A3406,'DV-Bewegungsdaten'!E:E),5)</f>
        <v>0</v>
      </c>
      <c r="X3406" s="444"/>
      <c r="Y3406" s="444"/>
      <c r="AK3406" s="305"/>
    </row>
    <row r="3407" spans="1:37" ht="15" customHeight="1" x14ac:dyDescent="0.25">
      <c r="A3407" s="103" t="s">
        <v>3822</v>
      </c>
      <c r="B3407" s="101" t="s">
        <v>2068</v>
      </c>
      <c r="C3407" s="101" t="s">
        <v>3997</v>
      </c>
      <c r="D3407" s="101" t="s">
        <v>935</v>
      </c>
      <c r="E3407" s="101" t="s">
        <v>2446</v>
      </c>
      <c r="F3407" s="102">
        <v>19.78</v>
      </c>
      <c r="G3407" s="102">
        <v>19.98</v>
      </c>
      <c r="H3407" s="102">
        <v>15.82</v>
      </c>
      <c r="I3407" s="102"/>
      <c r="J3407" s="445"/>
      <c r="K3407" s="258">
        <f>ROUND(SUMIF('VGT-Bewegungsdaten'!B:B,A3407,'VGT-Bewegungsdaten'!D:D),3)</f>
        <v>0</v>
      </c>
      <c r="L3407" s="259">
        <f>ROUND(SUMIF('VGT-Bewegungsdaten'!B:B,$A3407,'VGT-Bewegungsdaten'!E:E),5)</f>
        <v>0</v>
      </c>
      <c r="N3407" s="298" t="s">
        <v>4918</v>
      </c>
      <c r="O3407" s="298" t="s">
        <v>4925</v>
      </c>
      <c r="P3407" s="261">
        <f>ROUND(SUMIF('AV-Bewegungsdaten'!B:B,A3407,'AV-Bewegungsdaten'!D:D),3)</f>
        <v>0</v>
      </c>
      <c r="Q3407" s="259">
        <f>ROUND(SUMIF('AV-Bewegungsdaten'!B:B,$A3407,'AV-Bewegungsdaten'!E:E),5)</f>
        <v>0</v>
      </c>
      <c r="S3407" s="444"/>
      <c r="T3407" s="444"/>
      <c r="U3407" s="261">
        <f>ROUND(SUMIF('DV-Bewegungsdaten'!B:B,A3407,'DV-Bewegungsdaten'!D:D),3)</f>
        <v>0</v>
      </c>
      <c r="V3407" s="259">
        <f>ROUND(SUMIF('DV-Bewegungsdaten'!B:B,A3407,'DV-Bewegungsdaten'!E:E),5)</f>
        <v>0</v>
      </c>
      <c r="X3407" s="444"/>
      <c r="Y3407" s="444"/>
      <c r="AK3407" s="305"/>
    </row>
    <row r="3408" spans="1:37" ht="15" customHeight="1" x14ac:dyDescent="0.25">
      <c r="A3408" s="103" t="s">
        <v>3823</v>
      </c>
      <c r="B3408" s="101" t="s">
        <v>2068</v>
      </c>
      <c r="C3408" s="101" t="s">
        <v>3997</v>
      </c>
      <c r="D3408" s="101" t="s">
        <v>937</v>
      </c>
      <c r="E3408" s="101" t="s">
        <v>2443</v>
      </c>
      <c r="F3408" s="102">
        <v>17.82</v>
      </c>
      <c r="G3408" s="102">
        <v>18.02</v>
      </c>
      <c r="H3408" s="102">
        <v>14.26</v>
      </c>
      <c r="I3408" s="102"/>
      <c r="J3408" s="445"/>
      <c r="K3408" s="258">
        <f>ROUND(SUMIF('VGT-Bewegungsdaten'!B:B,A3408,'VGT-Bewegungsdaten'!D:D),3)</f>
        <v>0</v>
      </c>
      <c r="L3408" s="259">
        <f>ROUND(SUMIF('VGT-Bewegungsdaten'!B:B,$A3408,'VGT-Bewegungsdaten'!E:E),5)</f>
        <v>0</v>
      </c>
      <c r="N3408" s="298" t="s">
        <v>4918</v>
      </c>
      <c r="O3408" s="298" t="s">
        <v>4925</v>
      </c>
      <c r="P3408" s="261">
        <f>ROUND(SUMIF('AV-Bewegungsdaten'!B:B,A3408,'AV-Bewegungsdaten'!D:D),3)</f>
        <v>0</v>
      </c>
      <c r="Q3408" s="259">
        <f>ROUND(SUMIF('AV-Bewegungsdaten'!B:B,$A3408,'AV-Bewegungsdaten'!E:E),5)</f>
        <v>0</v>
      </c>
      <c r="S3408" s="444"/>
      <c r="T3408" s="444"/>
      <c r="U3408" s="261">
        <f>ROUND(SUMIF('DV-Bewegungsdaten'!B:B,A3408,'DV-Bewegungsdaten'!D:D),3)</f>
        <v>0</v>
      </c>
      <c r="V3408" s="259">
        <f>ROUND(SUMIF('DV-Bewegungsdaten'!B:B,A3408,'DV-Bewegungsdaten'!E:E),5)</f>
        <v>0</v>
      </c>
      <c r="X3408" s="444"/>
      <c r="Y3408" s="444"/>
      <c r="AK3408" s="305"/>
    </row>
    <row r="3409" spans="1:37" ht="15" customHeight="1" x14ac:dyDescent="0.25">
      <c r="A3409" s="103" t="s">
        <v>3824</v>
      </c>
      <c r="B3409" s="101" t="s">
        <v>2068</v>
      </c>
      <c r="C3409" s="101" t="s">
        <v>3997</v>
      </c>
      <c r="D3409" s="101" t="s">
        <v>939</v>
      </c>
      <c r="E3409" s="101" t="s">
        <v>2446</v>
      </c>
      <c r="F3409" s="102">
        <v>20.759999999999998</v>
      </c>
      <c r="G3409" s="102">
        <v>20.959999999999997</v>
      </c>
      <c r="H3409" s="102">
        <v>16.61</v>
      </c>
      <c r="I3409" s="102"/>
      <c r="J3409" s="445"/>
      <c r="K3409" s="258">
        <f>ROUND(SUMIF('VGT-Bewegungsdaten'!B:B,A3409,'VGT-Bewegungsdaten'!D:D),3)</f>
        <v>0</v>
      </c>
      <c r="L3409" s="259">
        <f>ROUND(SUMIF('VGT-Bewegungsdaten'!B:B,$A3409,'VGT-Bewegungsdaten'!E:E),5)</f>
        <v>0</v>
      </c>
      <c r="N3409" s="298" t="s">
        <v>4918</v>
      </c>
      <c r="O3409" s="298" t="s">
        <v>4925</v>
      </c>
      <c r="P3409" s="261">
        <f>ROUND(SUMIF('AV-Bewegungsdaten'!B:B,A3409,'AV-Bewegungsdaten'!D:D),3)</f>
        <v>0</v>
      </c>
      <c r="Q3409" s="259">
        <f>ROUND(SUMIF('AV-Bewegungsdaten'!B:B,$A3409,'AV-Bewegungsdaten'!E:E),5)</f>
        <v>0</v>
      </c>
      <c r="S3409" s="444"/>
      <c r="T3409" s="444"/>
      <c r="U3409" s="261">
        <f>ROUND(SUMIF('DV-Bewegungsdaten'!B:B,A3409,'DV-Bewegungsdaten'!D:D),3)</f>
        <v>0</v>
      </c>
      <c r="V3409" s="259">
        <f>ROUND(SUMIF('DV-Bewegungsdaten'!B:B,A3409,'DV-Bewegungsdaten'!E:E),5)</f>
        <v>0</v>
      </c>
      <c r="X3409" s="444"/>
      <c r="Y3409" s="444"/>
      <c r="AK3409" s="305"/>
    </row>
    <row r="3410" spans="1:37" ht="15" customHeight="1" x14ac:dyDescent="0.25">
      <c r="A3410" s="103" t="s">
        <v>3825</v>
      </c>
      <c r="B3410" s="101" t="s">
        <v>2068</v>
      </c>
      <c r="C3410" s="101" t="s">
        <v>3997</v>
      </c>
      <c r="D3410" s="101" t="s">
        <v>941</v>
      </c>
      <c r="E3410" s="101" t="s">
        <v>2443</v>
      </c>
      <c r="F3410" s="102">
        <v>18.8</v>
      </c>
      <c r="G3410" s="102">
        <v>19</v>
      </c>
      <c r="H3410" s="102">
        <v>15.04</v>
      </c>
      <c r="I3410" s="102"/>
      <c r="J3410" s="445"/>
      <c r="K3410" s="258">
        <f>ROUND(SUMIF('VGT-Bewegungsdaten'!B:B,A3410,'VGT-Bewegungsdaten'!D:D),3)</f>
        <v>0</v>
      </c>
      <c r="L3410" s="259">
        <f>ROUND(SUMIF('VGT-Bewegungsdaten'!B:B,$A3410,'VGT-Bewegungsdaten'!E:E),5)</f>
        <v>0</v>
      </c>
      <c r="N3410" s="298" t="s">
        <v>4918</v>
      </c>
      <c r="O3410" s="298" t="s">
        <v>4925</v>
      </c>
      <c r="P3410" s="261">
        <f>ROUND(SUMIF('AV-Bewegungsdaten'!B:B,A3410,'AV-Bewegungsdaten'!D:D),3)</f>
        <v>0</v>
      </c>
      <c r="Q3410" s="259">
        <f>ROUND(SUMIF('AV-Bewegungsdaten'!B:B,$A3410,'AV-Bewegungsdaten'!E:E),5)</f>
        <v>0</v>
      </c>
      <c r="S3410" s="444"/>
      <c r="T3410" s="444"/>
      <c r="U3410" s="261">
        <f>ROUND(SUMIF('DV-Bewegungsdaten'!B:B,A3410,'DV-Bewegungsdaten'!D:D),3)</f>
        <v>0</v>
      </c>
      <c r="V3410" s="259">
        <f>ROUND(SUMIF('DV-Bewegungsdaten'!B:B,A3410,'DV-Bewegungsdaten'!E:E),5)</f>
        <v>0</v>
      </c>
      <c r="X3410" s="444"/>
      <c r="Y3410" s="444"/>
      <c r="AK3410" s="305"/>
    </row>
    <row r="3411" spans="1:37" ht="15" customHeight="1" x14ac:dyDescent="0.25">
      <c r="A3411" s="103" t="s">
        <v>3826</v>
      </c>
      <c r="B3411" s="101" t="s">
        <v>2068</v>
      </c>
      <c r="C3411" s="101" t="s">
        <v>3997</v>
      </c>
      <c r="D3411" s="101" t="s">
        <v>943</v>
      </c>
      <c r="E3411" s="101" t="s">
        <v>2446</v>
      </c>
      <c r="F3411" s="102">
        <v>21.740000000000002</v>
      </c>
      <c r="G3411" s="102">
        <v>21.94</v>
      </c>
      <c r="H3411" s="102">
        <v>17.39</v>
      </c>
      <c r="I3411" s="102"/>
      <c r="J3411" s="445"/>
      <c r="K3411" s="258">
        <f>ROUND(SUMIF('VGT-Bewegungsdaten'!B:B,A3411,'VGT-Bewegungsdaten'!D:D),3)</f>
        <v>0</v>
      </c>
      <c r="L3411" s="259">
        <f>ROUND(SUMIF('VGT-Bewegungsdaten'!B:B,$A3411,'VGT-Bewegungsdaten'!E:E),5)</f>
        <v>0</v>
      </c>
      <c r="N3411" s="298" t="s">
        <v>4918</v>
      </c>
      <c r="O3411" s="298" t="s">
        <v>4925</v>
      </c>
      <c r="P3411" s="261">
        <f>ROUND(SUMIF('AV-Bewegungsdaten'!B:B,A3411,'AV-Bewegungsdaten'!D:D),3)</f>
        <v>0</v>
      </c>
      <c r="Q3411" s="259">
        <f>ROUND(SUMIF('AV-Bewegungsdaten'!B:B,$A3411,'AV-Bewegungsdaten'!E:E),5)</f>
        <v>0</v>
      </c>
      <c r="S3411" s="444"/>
      <c r="T3411" s="444"/>
      <c r="U3411" s="261">
        <f>ROUND(SUMIF('DV-Bewegungsdaten'!B:B,A3411,'DV-Bewegungsdaten'!D:D),3)</f>
        <v>0</v>
      </c>
      <c r="V3411" s="259">
        <f>ROUND(SUMIF('DV-Bewegungsdaten'!B:B,A3411,'DV-Bewegungsdaten'!E:E),5)</f>
        <v>0</v>
      </c>
      <c r="X3411" s="444"/>
      <c r="Y3411" s="444"/>
      <c r="AK3411" s="305"/>
    </row>
    <row r="3412" spans="1:37" ht="15" customHeight="1" x14ac:dyDescent="0.25">
      <c r="A3412" s="103" t="s">
        <v>3827</v>
      </c>
      <c r="B3412" s="101" t="s">
        <v>2068</v>
      </c>
      <c r="C3412" s="101" t="s">
        <v>3997</v>
      </c>
      <c r="D3412" s="101" t="s">
        <v>945</v>
      </c>
      <c r="E3412" s="101" t="s">
        <v>2443</v>
      </c>
      <c r="F3412" s="102">
        <v>16.84</v>
      </c>
      <c r="G3412" s="102">
        <v>17.04</v>
      </c>
      <c r="H3412" s="102">
        <v>13.47</v>
      </c>
      <c r="I3412" s="102"/>
      <c r="J3412" s="445"/>
      <c r="K3412" s="258">
        <f>ROUND(SUMIF('VGT-Bewegungsdaten'!B:B,A3412,'VGT-Bewegungsdaten'!D:D),3)</f>
        <v>0</v>
      </c>
      <c r="L3412" s="259">
        <f>ROUND(SUMIF('VGT-Bewegungsdaten'!B:B,$A3412,'VGT-Bewegungsdaten'!E:E),5)</f>
        <v>0</v>
      </c>
      <c r="N3412" s="298" t="s">
        <v>4918</v>
      </c>
      <c r="O3412" s="298" t="s">
        <v>4925</v>
      </c>
      <c r="P3412" s="261">
        <f>ROUND(SUMIF('AV-Bewegungsdaten'!B:B,A3412,'AV-Bewegungsdaten'!D:D),3)</f>
        <v>0</v>
      </c>
      <c r="Q3412" s="259">
        <f>ROUND(SUMIF('AV-Bewegungsdaten'!B:B,$A3412,'AV-Bewegungsdaten'!E:E),5)</f>
        <v>0</v>
      </c>
      <c r="S3412" s="444"/>
      <c r="T3412" s="444"/>
      <c r="U3412" s="261">
        <f>ROUND(SUMIF('DV-Bewegungsdaten'!B:B,A3412,'DV-Bewegungsdaten'!D:D),3)</f>
        <v>0</v>
      </c>
      <c r="V3412" s="259">
        <f>ROUND(SUMIF('DV-Bewegungsdaten'!B:B,A3412,'DV-Bewegungsdaten'!E:E),5)</f>
        <v>0</v>
      </c>
      <c r="X3412" s="444"/>
      <c r="Y3412" s="444"/>
      <c r="AK3412" s="305"/>
    </row>
    <row r="3413" spans="1:37" ht="15" customHeight="1" x14ac:dyDescent="0.25">
      <c r="A3413" s="103" t="s">
        <v>3828</v>
      </c>
      <c r="B3413" s="101" t="s">
        <v>2068</v>
      </c>
      <c r="C3413" s="101" t="s">
        <v>3997</v>
      </c>
      <c r="D3413" s="101" t="s">
        <v>947</v>
      </c>
      <c r="E3413" s="101" t="s">
        <v>2446</v>
      </c>
      <c r="F3413" s="102">
        <v>19.78</v>
      </c>
      <c r="G3413" s="102">
        <v>19.98</v>
      </c>
      <c r="H3413" s="102">
        <v>15.82</v>
      </c>
      <c r="I3413" s="102"/>
      <c r="J3413" s="445"/>
      <c r="K3413" s="258">
        <f>ROUND(SUMIF('VGT-Bewegungsdaten'!B:B,A3413,'VGT-Bewegungsdaten'!D:D),3)</f>
        <v>0</v>
      </c>
      <c r="L3413" s="259">
        <f>ROUND(SUMIF('VGT-Bewegungsdaten'!B:B,$A3413,'VGT-Bewegungsdaten'!E:E),5)</f>
        <v>0</v>
      </c>
      <c r="N3413" s="298" t="s">
        <v>4918</v>
      </c>
      <c r="O3413" s="298" t="s">
        <v>4925</v>
      </c>
      <c r="P3413" s="261">
        <f>ROUND(SUMIF('AV-Bewegungsdaten'!B:B,A3413,'AV-Bewegungsdaten'!D:D),3)</f>
        <v>0</v>
      </c>
      <c r="Q3413" s="259">
        <f>ROUND(SUMIF('AV-Bewegungsdaten'!B:B,$A3413,'AV-Bewegungsdaten'!E:E),5)</f>
        <v>0</v>
      </c>
      <c r="S3413" s="444"/>
      <c r="T3413" s="444"/>
      <c r="U3413" s="261">
        <f>ROUND(SUMIF('DV-Bewegungsdaten'!B:B,A3413,'DV-Bewegungsdaten'!D:D),3)</f>
        <v>0</v>
      </c>
      <c r="V3413" s="259">
        <f>ROUND(SUMIF('DV-Bewegungsdaten'!B:B,A3413,'DV-Bewegungsdaten'!E:E),5)</f>
        <v>0</v>
      </c>
      <c r="X3413" s="444"/>
      <c r="Y3413" s="444"/>
      <c r="AK3413" s="305"/>
    </row>
    <row r="3414" spans="1:37" ht="15" customHeight="1" x14ac:dyDescent="0.25">
      <c r="A3414" s="103" t="s">
        <v>3829</v>
      </c>
      <c r="B3414" s="101" t="s">
        <v>2068</v>
      </c>
      <c r="C3414" s="101" t="s">
        <v>3997</v>
      </c>
      <c r="D3414" s="101" t="s">
        <v>949</v>
      </c>
      <c r="E3414" s="101" t="s">
        <v>2443</v>
      </c>
      <c r="F3414" s="102">
        <v>17.82</v>
      </c>
      <c r="G3414" s="102">
        <v>18.02</v>
      </c>
      <c r="H3414" s="102">
        <v>14.26</v>
      </c>
      <c r="I3414" s="102"/>
      <c r="J3414" s="445"/>
      <c r="K3414" s="258">
        <f>ROUND(SUMIF('VGT-Bewegungsdaten'!B:B,A3414,'VGT-Bewegungsdaten'!D:D),3)</f>
        <v>0</v>
      </c>
      <c r="L3414" s="259">
        <f>ROUND(SUMIF('VGT-Bewegungsdaten'!B:B,$A3414,'VGT-Bewegungsdaten'!E:E),5)</f>
        <v>0</v>
      </c>
      <c r="N3414" s="298" t="s">
        <v>4918</v>
      </c>
      <c r="O3414" s="298" t="s">
        <v>4925</v>
      </c>
      <c r="P3414" s="261">
        <f>ROUND(SUMIF('AV-Bewegungsdaten'!B:B,A3414,'AV-Bewegungsdaten'!D:D),3)</f>
        <v>0</v>
      </c>
      <c r="Q3414" s="259">
        <f>ROUND(SUMIF('AV-Bewegungsdaten'!B:B,$A3414,'AV-Bewegungsdaten'!E:E),5)</f>
        <v>0</v>
      </c>
      <c r="S3414" s="444"/>
      <c r="T3414" s="444"/>
      <c r="U3414" s="261">
        <f>ROUND(SUMIF('DV-Bewegungsdaten'!B:B,A3414,'DV-Bewegungsdaten'!D:D),3)</f>
        <v>0</v>
      </c>
      <c r="V3414" s="259">
        <f>ROUND(SUMIF('DV-Bewegungsdaten'!B:B,A3414,'DV-Bewegungsdaten'!E:E),5)</f>
        <v>0</v>
      </c>
      <c r="X3414" s="444"/>
      <c r="Y3414" s="444"/>
      <c r="AK3414" s="305"/>
    </row>
    <row r="3415" spans="1:37" ht="15" customHeight="1" x14ac:dyDescent="0.25">
      <c r="A3415" s="103" t="s">
        <v>3830</v>
      </c>
      <c r="B3415" s="101" t="s">
        <v>2068</v>
      </c>
      <c r="C3415" s="101" t="s">
        <v>3997</v>
      </c>
      <c r="D3415" s="101" t="s">
        <v>951</v>
      </c>
      <c r="E3415" s="101" t="s">
        <v>2446</v>
      </c>
      <c r="F3415" s="102">
        <v>20.759999999999998</v>
      </c>
      <c r="G3415" s="102">
        <v>20.959999999999997</v>
      </c>
      <c r="H3415" s="102">
        <v>16.61</v>
      </c>
      <c r="I3415" s="102"/>
      <c r="J3415" s="445"/>
      <c r="K3415" s="258">
        <f>ROUND(SUMIF('VGT-Bewegungsdaten'!B:B,A3415,'VGT-Bewegungsdaten'!D:D),3)</f>
        <v>0</v>
      </c>
      <c r="L3415" s="259">
        <f>ROUND(SUMIF('VGT-Bewegungsdaten'!B:B,$A3415,'VGT-Bewegungsdaten'!E:E),5)</f>
        <v>0</v>
      </c>
      <c r="N3415" s="298" t="s">
        <v>4918</v>
      </c>
      <c r="O3415" s="298" t="s">
        <v>4925</v>
      </c>
      <c r="P3415" s="261">
        <f>ROUND(SUMIF('AV-Bewegungsdaten'!B:B,A3415,'AV-Bewegungsdaten'!D:D),3)</f>
        <v>0</v>
      </c>
      <c r="Q3415" s="259">
        <f>ROUND(SUMIF('AV-Bewegungsdaten'!B:B,$A3415,'AV-Bewegungsdaten'!E:E),5)</f>
        <v>0</v>
      </c>
      <c r="S3415" s="444"/>
      <c r="T3415" s="444"/>
      <c r="U3415" s="261">
        <f>ROUND(SUMIF('DV-Bewegungsdaten'!B:B,A3415,'DV-Bewegungsdaten'!D:D),3)</f>
        <v>0</v>
      </c>
      <c r="V3415" s="259">
        <f>ROUND(SUMIF('DV-Bewegungsdaten'!B:B,A3415,'DV-Bewegungsdaten'!E:E),5)</f>
        <v>0</v>
      </c>
      <c r="X3415" s="444"/>
      <c r="Y3415" s="444"/>
      <c r="AK3415" s="305"/>
    </row>
    <row r="3416" spans="1:37" ht="15" customHeight="1" x14ac:dyDescent="0.25">
      <c r="A3416" s="103" t="s">
        <v>3831</v>
      </c>
      <c r="B3416" s="101" t="s">
        <v>2068</v>
      </c>
      <c r="C3416" s="101" t="s">
        <v>3997</v>
      </c>
      <c r="D3416" s="101" t="s">
        <v>953</v>
      </c>
      <c r="E3416" s="101" t="s">
        <v>2443</v>
      </c>
      <c r="F3416" s="102">
        <v>18.8</v>
      </c>
      <c r="G3416" s="102">
        <v>19</v>
      </c>
      <c r="H3416" s="102">
        <v>15.04</v>
      </c>
      <c r="I3416" s="102"/>
      <c r="J3416" s="445"/>
      <c r="K3416" s="258">
        <f>ROUND(SUMIF('VGT-Bewegungsdaten'!B:B,A3416,'VGT-Bewegungsdaten'!D:D),3)</f>
        <v>0</v>
      </c>
      <c r="L3416" s="259">
        <f>ROUND(SUMIF('VGT-Bewegungsdaten'!B:B,$A3416,'VGT-Bewegungsdaten'!E:E),5)</f>
        <v>0</v>
      </c>
      <c r="N3416" s="298" t="s">
        <v>4918</v>
      </c>
      <c r="O3416" s="298" t="s">
        <v>4925</v>
      </c>
      <c r="P3416" s="261">
        <f>ROUND(SUMIF('AV-Bewegungsdaten'!B:B,A3416,'AV-Bewegungsdaten'!D:D),3)</f>
        <v>0</v>
      </c>
      <c r="Q3416" s="259">
        <f>ROUND(SUMIF('AV-Bewegungsdaten'!B:B,$A3416,'AV-Bewegungsdaten'!E:E),5)</f>
        <v>0</v>
      </c>
      <c r="S3416" s="444"/>
      <c r="T3416" s="444"/>
      <c r="U3416" s="261">
        <f>ROUND(SUMIF('DV-Bewegungsdaten'!B:B,A3416,'DV-Bewegungsdaten'!D:D),3)</f>
        <v>0</v>
      </c>
      <c r="V3416" s="259">
        <f>ROUND(SUMIF('DV-Bewegungsdaten'!B:B,A3416,'DV-Bewegungsdaten'!E:E),5)</f>
        <v>0</v>
      </c>
      <c r="X3416" s="444"/>
      <c r="Y3416" s="444"/>
      <c r="AK3416" s="305"/>
    </row>
    <row r="3417" spans="1:37" ht="15" customHeight="1" x14ac:dyDescent="0.25">
      <c r="A3417" s="103" t="s">
        <v>3832</v>
      </c>
      <c r="B3417" s="101" t="s">
        <v>2068</v>
      </c>
      <c r="C3417" s="101" t="s">
        <v>3997</v>
      </c>
      <c r="D3417" s="101" t="s">
        <v>955</v>
      </c>
      <c r="E3417" s="101" t="s">
        <v>2446</v>
      </c>
      <c r="F3417" s="102">
        <v>21.740000000000002</v>
      </c>
      <c r="G3417" s="102">
        <v>21.94</v>
      </c>
      <c r="H3417" s="102">
        <v>17.39</v>
      </c>
      <c r="I3417" s="102"/>
      <c r="J3417" s="445"/>
      <c r="K3417" s="258">
        <f>ROUND(SUMIF('VGT-Bewegungsdaten'!B:B,A3417,'VGT-Bewegungsdaten'!D:D),3)</f>
        <v>0</v>
      </c>
      <c r="L3417" s="259">
        <f>ROUND(SUMIF('VGT-Bewegungsdaten'!B:B,$A3417,'VGT-Bewegungsdaten'!E:E),5)</f>
        <v>0</v>
      </c>
      <c r="N3417" s="298" t="s">
        <v>4918</v>
      </c>
      <c r="O3417" s="298" t="s">
        <v>4925</v>
      </c>
      <c r="P3417" s="261">
        <f>ROUND(SUMIF('AV-Bewegungsdaten'!B:B,A3417,'AV-Bewegungsdaten'!D:D),3)</f>
        <v>0</v>
      </c>
      <c r="Q3417" s="259">
        <f>ROUND(SUMIF('AV-Bewegungsdaten'!B:B,$A3417,'AV-Bewegungsdaten'!E:E),5)</f>
        <v>0</v>
      </c>
      <c r="S3417" s="444"/>
      <c r="T3417" s="444"/>
      <c r="U3417" s="261">
        <f>ROUND(SUMIF('DV-Bewegungsdaten'!B:B,A3417,'DV-Bewegungsdaten'!D:D),3)</f>
        <v>0</v>
      </c>
      <c r="V3417" s="259">
        <f>ROUND(SUMIF('DV-Bewegungsdaten'!B:B,A3417,'DV-Bewegungsdaten'!E:E),5)</f>
        <v>0</v>
      </c>
      <c r="X3417" s="444"/>
      <c r="Y3417" s="444"/>
      <c r="AK3417" s="305"/>
    </row>
    <row r="3418" spans="1:37" ht="15" customHeight="1" x14ac:dyDescent="0.25">
      <c r="A3418" s="103" t="s">
        <v>3833</v>
      </c>
      <c r="B3418" s="101" t="s">
        <v>2068</v>
      </c>
      <c r="C3418" s="101" t="s">
        <v>3997</v>
      </c>
      <c r="D3418" s="101" t="s">
        <v>957</v>
      </c>
      <c r="E3418" s="101" t="s">
        <v>2443</v>
      </c>
      <c r="F3418" s="102">
        <v>19.78</v>
      </c>
      <c r="G3418" s="102">
        <v>19.98</v>
      </c>
      <c r="H3418" s="102">
        <v>15.82</v>
      </c>
      <c r="I3418" s="102"/>
      <c r="J3418" s="445"/>
      <c r="K3418" s="258">
        <f>ROUND(SUMIF('VGT-Bewegungsdaten'!B:B,A3418,'VGT-Bewegungsdaten'!D:D),3)</f>
        <v>0</v>
      </c>
      <c r="L3418" s="259">
        <f>ROUND(SUMIF('VGT-Bewegungsdaten'!B:B,$A3418,'VGT-Bewegungsdaten'!E:E),5)</f>
        <v>0</v>
      </c>
      <c r="N3418" s="298" t="s">
        <v>4918</v>
      </c>
      <c r="O3418" s="298" t="s">
        <v>4925</v>
      </c>
      <c r="P3418" s="261">
        <f>ROUND(SUMIF('AV-Bewegungsdaten'!B:B,A3418,'AV-Bewegungsdaten'!D:D),3)</f>
        <v>0</v>
      </c>
      <c r="Q3418" s="259">
        <f>ROUND(SUMIF('AV-Bewegungsdaten'!B:B,$A3418,'AV-Bewegungsdaten'!E:E),5)</f>
        <v>0</v>
      </c>
      <c r="S3418" s="444"/>
      <c r="T3418" s="444"/>
      <c r="U3418" s="261">
        <f>ROUND(SUMIF('DV-Bewegungsdaten'!B:B,A3418,'DV-Bewegungsdaten'!D:D),3)</f>
        <v>0</v>
      </c>
      <c r="V3418" s="259">
        <f>ROUND(SUMIF('DV-Bewegungsdaten'!B:B,A3418,'DV-Bewegungsdaten'!E:E),5)</f>
        <v>0</v>
      </c>
      <c r="X3418" s="444"/>
      <c r="Y3418" s="444"/>
      <c r="AK3418" s="305"/>
    </row>
    <row r="3419" spans="1:37" ht="15" customHeight="1" x14ac:dyDescent="0.25">
      <c r="A3419" s="103" t="s">
        <v>3834</v>
      </c>
      <c r="B3419" s="101" t="s">
        <v>2068</v>
      </c>
      <c r="C3419" s="101" t="s">
        <v>3997</v>
      </c>
      <c r="D3419" s="101" t="s">
        <v>959</v>
      </c>
      <c r="E3419" s="101" t="s">
        <v>2446</v>
      </c>
      <c r="F3419" s="102">
        <v>22.72</v>
      </c>
      <c r="G3419" s="102">
        <v>22.919999999999998</v>
      </c>
      <c r="H3419" s="102">
        <v>18.18</v>
      </c>
      <c r="I3419" s="102"/>
      <c r="J3419" s="445"/>
      <c r="K3419" s="258">
        <f>ROUND(SUMIF('VGT-Bewegungsdaten'!B:B,A3419,'VGT-Bewegungsdaten'!D:D),3)</f>
        <v>0</v>
      </c>
      <c r="L3419" s="259">
        <f>ROUND(SUMIF('VGT-Bewegungsdaten'!B:B,$A3419,'VGT-Bewegungsdaten'!E:E),5)</f>
        <v>0</v>
      </c>
      <c r="N3419" s="298" t="s">
        <v>4918</v>
      </c>
      <c r="O3419" s="298" t="s">
        <v>4925</v>
      </c>
      <c r="P3419" s="261">
        <f>ROUND(SUMIF('AV-Bewegungsdaten'!B:B,A3419,'AV-Bewegungsdaten'!D:D),3)</f>
        <v>0</v>
      </c>
      <c r="Q3419" s="259">
        <f>ROUND(SUMIF('AV-Bewegungsdaten'!B:B,$A3419,'AV-Bewegungsdaten'!E:E),5)</f>
        <v>0</v>
      </c>
      <c r="S3419" s="444"/>
      <c r="T3419" s="444"/>
      <c r="U3419" s="261">
        <f>ROUND(SUMIF('DV-Bewegungsdaten'!B:B,A3419,'DV-Bewegungsdaten'!D:D),3)</f>
        <v>0</v>
      </c>
      <c r="V3419" s="259">
        <f>ROUND(SUMIF('DV-Bewegungsdaten'!B:B,A3419,'DV-Bewegungsdaten'!E:E),5)</f>
        <v>0</v>
      </c>
      <c r="X3419" s="444"/>
      <c r="Y3419" s="444"/>
      <c r="AK3419" s="305"/>
    </row>
    <row r="3420" spans="1:37" ht="15" customHeight="1" x14ac:dyDescent="0.25">
      <c r="A3420" s="103" t="s">
        <v>3835</v>
      </c>
      <c r="B3420" s="101" t="s">
        <v>2068</v>
      </c>
      <c r="C3420" s="101" t="s">
        <v>3997</v>
      </c>
      <c r="D3420" s="101" t="s">
        <v>1277</v>
      </c>
      <c r="E3420" s="101" t="s">
        <v>2443</v>
      </c>
      <c r="F3420" s="102">
        <v>10.96</v>
      </c>
      <c r="G3420" s="102">
        <v>11.16</v>
      </c>
      <c r="H3420" s="102">
        <v>8.77</v>
      </c>
      <c r="I3420" s="102"/>
      <c r="J3420" s="445"/>
      <c r="K3420" s="258">
        <f>ROUND(SUMIF('VGT-Bewegungsdaten'!B:B,A3420,'VGT-Bewegungsdaten'!D:D),3)</f>
        <v>0</v>
      </c>
      <c r="L3420" s="259">
        <f>ROUND(SUMIF('VGT-Bewegungsdaten'!B:B,$A3420,'VGT-Bewegungsdaten'!E:E),5)</f>
        <v>0</v>
      </c>
      <c r="N3420" s="298" t="s">
        <v>4918</v>
      </c>
      <c r="O3420" s="298" t="s">
        <v>4925</v>
      </c>
      <c r="P3420" s="261">
        <f>ROUND(SUMIF('AV-Bewegungsdaten'!B:B,A3420,'AV-Bewegungsdaten'!D:D),3)</f>
        <v>0</v>
      </c>
      <c r="Q3420" s="259">
        <f>ROUND(SUMIF('AV-Bewegungsdaten'!B:B,$A3420,'AV-Bewegungsdaten'!E:E),5)</f>
        <v>0</v>
      </c>
      <c r="S3420" s="444"/>
      <c r="T3420" s="444"/>
      <c r="U3420" s="261">
        <f>ROUND(SUMIF('DV-Bewegungsdaten'!B:B,A3420,'DV-Bewegungsdaten'!D:D),3)</f>
        <v>0</v>
      </c>
      <c r="V3420" s="259">
        <f>ROUND(SUMIF('DV-Bewegungsdaten'!B:B,A3420,'DV-Bewegungsdaten'!E:E),5)</f>
        <v>0</v>
      </c>
      <c r="X3420" s="444"/>
      <c r="Y3420" s="444"/>
      <c r="AK3420" s="305"/>
    </row>
    <row r="3421" spans="1:37" ht="15" customHeight="1" x14ac:dyDescent="0.25">
      <c r="A3421" s="103" t="s">
        <v>3836</v>
      </c>
      <c r="B3421" s="101" t="s">
        <v>2068</v>
      </c>
      <c r="C3421" s="101" t="s">
        <v>3997</v>
      </c>
      <c r="D3421" s="101" t="s">
        <v>1279</v>
      </c>
      <c r="E3421" s="101" t="s">
        <v>2446</v>
      </c>
      <c r="F3421" s="102">
        <v>13.9</v>
      </c>
      <c r="G3421" s="102">
        <v>14.1</v>
      </c>
      <c r="H3421" s="102">
        <v>11.12</v>
      </c>
      <c r="I3421" s="102"/>
      <c r="J3421" s="445"/>
      <c r="K3421" s="258">
        <f>ROUND(SUMIF('VGT-Bewegungsdaten'!B:B,A3421,'VGT-Bewegungsdaten'!D:D),3)</f>
        <v>0</v>
      </c>
      <c r="L3421" s="259">
        <f>ROUND(SUMIF('VGT-Bewegungsdaten'!B:B,$A3421,'VGT-Bewegungsdaten'!E:E),5)</f>
        <v>0</v>
      </c>
      <c r="N3421" s="298" t="s">
        <v>4918</v>
      </c>
      <c r="O3421" s="298" t="s">
        <v>4925</v>
      </c>
      <c r="P3421" s="261">
        <f>ROUND(SUMIF('AV-Bewegungsdaten'!B:B,A3421,'AV-Bewegungsdaten'!D:D),3)</f>
        <v>0</v>
      </c>
      <c r="Q3421" s="259">
        <f>ROUND(SUMIF('AV-Bewegungsdaten'!B:B,$A3421,'AV-Bewegungsdaten'!E:E),5)</f>
        <v>0</v>
      </c>
      <c r="S3421" s="444"/>
      <c r="T3421" s="444"/>
      <c r="U3421" s="261">
        <f>ROUND(SUMIF('DV-Bewegungsdaten'!B:B,A3421,'DV-Bewegungsdaten'!D:D),3)</f>
        <v>0</v>
      </c>
      <c r="V3421" s="259">
        <f>ROUND(SUMIF('DV-Bewegungsdaten'!B:B,A3421,'DV-Bewegungsdaten'!E:E),5)</f>
        <v>0</v>
      </c>
      <c r="X3421" s="444"/>
      <c r="Y3421" s="444"/>
      <c r="AK3421" s="305"/>
    </row>
    <row r="3422" spans="1:37" ht="15" customHeight="1" x14ac:dyDescent="0.25">
      <c r="A3422" s="103" t="s">
        <v>3837</v>
      </c>
      <c r="B3422" s="101" t="s">
        <v>2068</v>
      </c>
      <c r="C3422" s="101" t="s">
        <v>3997</v>
      </c>
      <c r="D3422" s="101" t="s">
        <v>1277</v>
      </c>
      <c r="E3422" s="101" t="s">
        <v>2443</v>
      </c>
      <c r="F3422" s="102">
        <v>11.94</v>
      </c>
      <c r="G3422" s="102">
        <v>12.139999999999999</v>
      </c>
      <c r="H3422" s="102">
        <v>9.5500000000000007</v>
      </c>
      <c r="I3422" s="102"/>
      <c r="J3422" s="445"/>
      <c r="K3422" s="258">
        <f>ROUND(SUMIF('VGT-Bewegungsdaten'!B:B,A3422,'VGT-Bewegungsdaten'!D:D),3)</f>
        <v>0</v>
      </c>
      <c r="L3422" s="259">
        <f>ROUND(SUMIF('VGT-Bewegungsdaten'!B:B,$A3422,'VGT-Bewegungsdaten'!E:E),5)</f>
        <v>0</v>
      </c>
      <c r="N3422" s="298" t="s">
        <v>4918</v>
      </c>
      <c r="O3422" s="298" t="s">
        <v>4925</v>
      </c>
      <c r="P3422" s="261">
        <f>ROUND(SUMIF('AV-Bewegungsdaten'!B:B,A3422,'AV-Bewegungsdaten'!D:D),3)</f>
        <v>0</v>
      </c>
      <c r="Q3422" s="259">
        <f>ROUND(SUMIF('AV-Bewegungsdaten'!B:B,$A3422,'AV-Bewegungsdaten'!E:E),5)</f>
        <v>0</v>
      </c>
      <c r="S3422" s="444"/>
      <c r="T3422" s="444"/>
      <c r="U3422" s="261">
        <f>ROUND(SUMIF('DV-Bewegungsdaten'!B:B,A3422,'DV-Bewegungsdaten'!D:D),3)</f>
        <v>0</v>
      </c>
      <c r="V3422" s="259">
        <f>ROUND(SUMIF('DV-Bewegungsdaten'!B:B,A3422,'DV-Bewegungsdaten'!E:E),5)</f>
        <v>0</v>
      </c>
      <c r="X3422" s="444"/>
      <c r="Y3422" s="444"/>
      <c r="AK3422" s="305"/>
    </row>
    <row r="3423" spans="1:37" ht="15" customHeight="1" x14ac:dyDescent="0.25">
      <c r="A3423" s="103" t="s">
        <v>3838</v>
      </c>
      <c r="B3423" s="101" t="s">
        <v>2068</v>
      </c>
      <c r="C3423" s="101" t="s">
        <v>3997</v>
      </c>
      <c r="D3423" s="101" t="s">
        <v>1279</v>
      </c>
      <c r="E3423" s="101" t="s">
        <v>2446</v>
      </c>
      <c r="F3423" s="102">
        <v>14.879999999999999</v>
      </c>
      <c r="G3423" s="102">
        <v>15.079999999999998</v>
      </c>
      <c r="H3423" s="102">
        <v>11.9</v>
      </c>
      <c r="I3423" s="102"/>
      <c r="J3423" s="445"/>
      <c r="K3423" s="258">
        <f>ROUND(SUMIF('VGT-Bewegungsdaten'!B:B,A3423,'VGT-Bewegungsdaten'!D:D),3)</f>
        <v>0</v>
      </c>
      <c r="L3423" s="259">
        <f>ROUND(SUMIF('VGT-Bewegungsdaten'!B:B,$A3423,'VGT-Bewegungsdaten'!E:E),5)</f>
        <v>0</v>
      </c>
      <c r="N3423" s="298" t="s">
        <v>4918</v>
      </c>
      <c r="O3423" s="298" t="s">
        <v>4925</v>
      </c>
      <c r="P3423" s="261">
        <f>ROUND(SUMIF('AV-Bewegungsdaten'!B:B,A3423,'AV-Bewegungsdaten'!D:D),3)</f>
        <v>0</v>
      </c>
      <c r="Q3423" s="259">
        <f>ROUND(SUMIF('AV-Bewegungsdaten'!B:B,$A3423,'AV-Bewegungsdaten'!E:E),5)</f>
        <v>0</v>
      </c>
      <c r="S3423" s="444"/>
      <c r="T3423" s="444"/>
      <c r="U3423" s="261">
        <f>ROUND(SUMIF('DV-Bewegungsdaten'!B:B,A3423,'DV-Bewegungsdaten'!D:D),3)</f>
        <v>0</v>
      </c>
      <c r="V3423" s="259">
        <f>ROUND(SUMIF('DV-Bewegungsdaten'!B:B,A3423,'DV-Bewegungsdaten'!E:E),5)</f>
        <v>0</v>
      </c>
      <c r="X3423" s="444"/>
      <c r="Y3423" s="444"/>
      <c r="AK3423" s="305"/>
    </row>
    <row r="3424" spans="1:37" ht="15" customHeight="1" x14ac:dyDescent="0.25">
      <c r="A3424" s="103" t="s">
        <v>3839</v>
      </c>
      <c r="B3424" s="101" t="s">
        <v>2068</v>
      </c>
      <c r="C3424" s="101" t="s">
        <v>3997</v>
      </c>
      <c r="D3424" s="101" t="s">
        <v>1283</v>
      </c>
      <c r="E3424" s="101" t="s">
        <v>2443</v>
      </c>
      <c r="F3424" s="102">
        <v>16.84</v>
      </c>
      <c r="G3424" s="102">
        <v>17.04</v>
      </c>
      <c r="H3424" s="102">
        <v>13.47</v>
      </c>
      <c r="I3424" s="102"/>
      <c r="J3424" s="445"/>
      <c r="K3424" s="258">
        <f>ROUND(SUMIF('VGT-Bewegungsdaten'!B:B,A3424,'VGT-Bewegungsdaten'!D:D),3)</f>
        <v>0</v>
      </c>
      <c r="L3424" s="259">
        <f>ROUND(SUMIF('VGT-Bewegungsdaten'!B:B,$A3424,'VGT-Bewegungsdaten'!E:E),5)</f>
        <v>0</v>
      </c>
      <c r="N3424" s="298" t="s">
        <v>4918</v>
      </c>
      <c r="O3424" s="298" t="s">
        <v>4925</v>
      </c>
      <c r="P3424" s="261">
        <f>ROUND(SUMIF('AV-Bewegungsdaten'!B:B,A3424,'AV-Bewegungsdaten'!D:D),3)</f>
        <v>0</v>
      </c>
      <c r="Q3424" s="259">
        <f>ROUND(SUMIF('AV-Bewegungsdaten'!B:B,$A3424,'AV-Bewegungsdaten'!E:E),5)</f>
        <v>0</v>
      </c>
      <c r="S3424" s="444"/>
      <c r="T3424" s="444"/>
      <c r="U3424" s="261">
        <f>ROUND(SUMIF('DV-Bewegungsdaten'!B:B,A3424,'DV-Bewegungsdaten'!D:D),3)</f>
        <v>0</v>
      </c>
      <c r="V3424" s="259">
        <f>ROUND(SUMIF('DV-Bewegungsdaten'!B:B,A3424,'DV-Bewegungsdaten'!E:E),5)</f>
        <v>0</v>
      </c>
      <c r="X3424" s="444"/>
      <c r="Y3424" s="444"/>
      <c r="AK3424" s="305"/>
    </row>
    <row r="3425" spans="1:37" ht="15" customHeight="1" x14ac:dyDescent="0.25">
      <c r="A3425" s="103" t="s">
        <v>3840</v>
      </c>
      <c r="B3425" s="101" t="s">
        <v>2068</v>
      </c>
      <c r="C3425" s="101" t="s">
        <v>3997</v>
      </c>
      <c r="D3425" s="101" t="s">
        <v>1285</v>
      </c>
      <c r="E3425" s="101" t="s">
        <v>2446</v>
      </c>
      <c r="F3425" s="102">
        <v>19.78</v>
      </c>
      <c r="G3425" s="102">
        <v>19.98</v>
      </c>
      <c r="H3425" s="102">
        <v>15.82</v>
      </c>
      <c r="I3425" s="102"/>
      <c r="J3425" s="445"/>
      <c r="K3425" s="258">
        <f>ROUND(SUMIF('VGT-Bewegungsdaten'!B:B,A3425,'VGT-Bewegungsdaten'!D:D),3)</f>
        <v>0</v>
      </c>
      <c r="L3425" s="259">
        <f>ROUND(SUMIF('VGT-Bewegungsdaten'!B:B,$A3425,'VGT-Bewegungsdaten'!E:E),5)</f>
        <v>0</v>
      </c>
      <c r="N3425" s="298" t="s">
        <v>4918</v>
      </c>
      <c r="O3425" s="298" t="s">
        <v>4925</v>
      </c>
      <c r="P3425" s="261">
        <f>ROUND(SUMIF('AV-Bewegungsdaten'!B:B,A3425,'AV-Bewegungsdaten'!D:D),3)</f>
        <v>0</v>
      </c>
      <c r="Q3425" s="259">
        <f>ROUND(SUMIF('AV-Bewegungsdaten'!B:B,$A3425,'AV-Bewegungsdaten'!E:E),5)</f>
        <v>0</v>
      </c>
      <c r="S3425" s="444"/>
      <c r="T3425" s="444"/>
      <c r="U3425" s="261">
        <f>ROUND(SUMIF('DV-Bewegungsdaten'!B:B,A3425,'DV-Bewegungsdaten'!D:D),3)</f>
        <v>0</v>
      </c>
      <c r="V3425" s="259">
        <f>ROUND(SUMIF('DV-Bewegungsdaten'!B:B,A3425,'DV-Bewegungsdaten'!E:E),5)</f>
        <v>0</v>
      </c>
      <c r="X3425" s="444"/>
      <c r="Y3425" s="444"/>
      <c r="AK3425" s="305"/>
    </row>
    <row r="3426" spans="1:37" ht="15" customHeight="1" x14ac:dyDescent="0.25">
      <c r="A3426" s="103" t="s">
        <v>3841</v>
      </c>
      <c r="B3426" s="101" t="s">
        <v>2068</v>
      </c>
      <c r="C3426" s="101" t="s">
        <v>3997</v>
      </c>
      <c r="D3426" s="101" t="s">
        <v>1287</v>
      </c>
      <c r="E3426" s="101" t="s">
        <v>2443</v>
      </c>
      <c r="F3426" s="102">
        <v>17.82</v>
      </c>
      <c r="G3426" s="102">
        <v>18.02</v>
      </c>
      <c r="H3426" s="102">
        <v>14.26</v>
      </c>
      <c r="I3426" s="102"/>
      <c r="J3426" s="445"/>
      <c r="K3426" s="258">
        <f>ROUND(SUMIF('VGT-Bewegungsdaten'!B:B,A3426,'VGT-Bewegungsdaten'!D:D),3)</f>
        <v>0</v>
      </c>
      <c r="L3426" s="259">
        <f>ROUND(SUMIF('VGT-Bewegungsdaten'!B:B,$A3426,'VGT-Bewegungsdaten'!E:E),5)</f>
        <v>0</v>
      </c>
      <c r="N3426" s="298" t="s">
        <v>4918</v>
      </c>
      <c r="O3426" s="298" t="s">
        <v>4925</v>
      </c>
      <c r="P3426" s="261">
        <f>ROUND(SUMIF('AV-Bewegungsdaten'!B:B,A3426,'AV-Bewegungsdaten'!D:D),3)</f>
        <v>0</v>
      </c>
      <c r="Q3426" s="259">
        <f>ROUND(SUMIF('AV-Bewegungsdaten'!B:B,$A3426,'AV-Bewegungsdaten'!E:E),5)</f>
        <v>0</v>
      </c>
      <c r="S3426" s="444"/>
      <c r="T3426" s="444"/>
      <c r="U3426" s="261">
        <f>ROUND(SUMIF('DV-Bewegungsdaten'!B:B,A3426,'DV-Bewegungsdaten'!D:D),3)</f>
        <v>0</v>
      </c>
      <c r="V3426" s="259">
        <f>ROUND(SUMIF('DV-Bewegungsdaten'!B:B,A3426,'DV-Bewegungsdaten'!E:E),5)</f>
        <v>0</v>
      </c>
      <c r="X3426" s="444"/>
      <c r="Y3426" s="444"/>
      <c r="AK3426" s="305"/>
    </row>
    <row r="3427" spans="1:37" ht="15" customHeight="1" x14ac:dyDescent="0.25">
      <c r="A3427" s="103" t="s">
        <v>3842</v>
      </c>
      <c r="B3427" s="101" t="s">
        <v>2068</v>
      </c>
      <c r="C3427" s="101" t="s">
        <v>3997</v>
      </c>
      <c r="D3427" s="101" t="s">
        <v>1289</v>
      </c>
      <c r="E3427" s="101" t="s">
        <v>2446</v>
      </c>
      <c r="F3427" s="102">
        <v>20.76</v>
      </c>
      <c r="G3427" s="102">
        <v>20.96</v>
      </c>
      <c r="H3427" s="102">
        <v>16.61</v>
      </c>
      <c r="I3427" s="102"/>
      <c r="J3427" s="445"/>
      <c r="K3427" s="258">
        <f>ROUND(SUMIF('VGT-Bewegungsdaten'!B:B,A3427,'VGT-Bewegungsdaten'!D:D),3)</f>
        <v>0</v>
      </c>
      <c r="L3427" s="259">
        <f>ROUND(SUMIF('VGT-Bewegungsdaten'!B:B,$A3427,'VGT-Bewegungsdaten'!E:E),5)</f>
        <v>0</v>
      </c>
      <c r="N3427" s="298" t="s">
        <v>4918</v>
      </c>
      <c r="O3427" s="298" t="s">
        <v>4925</v>
      </c>
      <c r="P3427" s="261">
        <f>ROUND(SUMIF('AV-Bewegungsdaten'!B:B,A3427,'AV-Bewegungsdaten'!D:D),3)</f>
        <v>0</v>
      </c>
      <c r="Q3427" s="259">
        <f>ROUND(SUMIF('AV-Bewegungsdaten'!B:B,$A3427,'AV-Bewegungsdaten'!E:E),5)</f>
        <v>0</v>
      </c>
      <c r="S3427" s="444"/>
      <c r="T3427" s="444"/>
      <c r="U3427" s="261">
        <f>ROUND(SUMIF('DV-Bewegungsdaten'!B:B,A3427,'DV-Bewegungsdaten'!D:D),3)</f>
        <v>0</v>
      </c>
      <c r="V3427" s="259">
        <f>ROUND(SUMIF('DV-Bewegungsdaten'!B:B,A3427,'DV-Bewegungsdaten'!E:E),5)</f>
        <v>0</v>
      </c>
      <c r="X3427" s="444"/>
      <c r="Y3427" s="444"/>
      <c r="AK3427" s="305"/>
    </row>
    <row r="3428" spans="1:37" ht="15" customHeight="1" x14ac:dyDescent="0.25">
      <c r="A3428" s="103" t="s">
        <v>3843</v>
      </c>
      <c r="B3428" s="101" t="s">
        <v>2068</v>
      </c>
      <c r="C3428" s="101" t="s">
        <v>3997</v>
      </c>
      <c r="D3428" s="101" t="s">
        <v>1291</v>
      </c>
      <c r="E3428" s="101" t="s">
        <v>2443</v>
      </c>
      <c r="F3428" s="102">
        <v>17.82</v>
      </c>
      <c r="G3428" s="102">
        <v>18.02</v>
      </c>
      <c r="H3428" s="102">
        <v>14.26</v>
      </c>
      <c r="I3428" s="102"/>
      <c r="J3428" s="445"/>
      <c r="K3428" s="258">
        <f>ROUND(SUMIF('VGT-Bewegungsdaten'!B:B,A3428,'VGT-Bewegungsdaten'!D:D),3)</f>
        <v>0</v>
      </c>
      <c r="L3428" s="259">
        <f>ROUND(SUMIF('VGT-Bewegungsdaten'!B:B,$A3428,'VGT-Bewegungsdaten'!E:E),5)</f>
        <v>0</v>
      </c>
      <c r="N3428" s="298" t="s">
        <v>4918</v>
      </c>
      <c r="O3428" s="298" t="s">
        <v>4925</v>
      </c>
      <c r="P3428" s="261">
        <f>ROUND(SUMIF('AV-Bewegungsdaten'!B:B,A3428,'AV-Bewegungsdaten'!D:D),3)</f>
        <v>0</v>
      </c>
      <c r="Q3428" s="259">
        <f>ROUND(SUMIF('AV-Bewegungsdaten'!B:B,$A3428,'AV-Bewegungsdaten'!E:E),5)</f>
        <v>0</v>
      </c>
      <c r="S3428" s="444"/>
      <c r="T3428" s="444"/>
      <c r="U3428" s="261">
        <f>ROUND(SUMIF('DV-Bewegungsdaten'!B:B,A3428,'DV-Bewegungsdaten'!D:D),3)</f>
        <v>0</v>
      </c>
      <c r="V3428" s="259">
        <f>ROUND(SUMIF('DV-Bewegungsdaten'!B:B,A3428,'DV-Bewegungsdaten'!E:E),5)</f>
        <v>0</v>
      </c>
      <c r="X3428" s="444"/>
      <c r="Y3428" s="444"/>
      <c r="AK3428" s="305"/>
    </row>
    <row r="3429" spans="1:37" ht="15" customHeight="1" x14ac:dyDescent="0.25">
      <c r="A3429" s="103" t="s">
        <v>3844</v>
      </c>
      <c r="B3429" s="101" t="s">
        <v>2068</v>
      </c>
      <c r="C3429" s="101" t="s">
        <v>3997</v>
      </c>
      <c r="D3429" s="101" t="s">
        <v>1293</v>
      </c>
      <c r="E3429" s="101" t="s">
        <v>2446</v>
      </c>
      <c r="F3429" s="102">
        <v>20.76</v>
      </c>
      <c r="G3429" s="102">
        <v>20.96</v>
      </c>
      <c r="H3429" s="102">
        <v>16.61</v>
      </c>
      <c r="I3429" s="102"/>
      <c r="J3429" s="445"/>
      <c r="K3429" s="258">
        <f>ROUND(SUMIF('VGT-Bewegungsdaten'!B:B,A3429,'VGT-Bewegungsdaten'!D:D),3)</f>
        <v>0</v>
      </c>
      <c r="L3429" s="259">
        <f>ROUND(SUMIF('VGT-Bewegungsdaten'!B:B,$A3429,'VGT-Bewegungsdaten'!E:E),5)</f>
        <v>0</v>
      </c>
      <c r="N3429" s="298" t="s">
        <v>4918</v>
      </c>
      <c r="O3429" s="298" t="s">
        <v>4925</v>
      </c>
      <c r="P3429" s="261">
        <f>ROUND(SUMIF('AV-Bewegungsdaten'!B:B,A3429,'AV-Bewegungsdaten'!D:D),3)</f>
        <v>0</v>
      </c>
      <c r="Q3429" s="259">
        <f>ROUND(SUMIF('AV-Bewegungsdaten'!B:B,$A3429,'AV-Bewegungsdaten'!E:E),5)</f>
        <v>0</v>
      </c>
      <c r="S3429" s="444"/>
      <c r="T3429" s="444"/>
      <c r="U3429" s="261">
        <f>ROUND(SUMIF('DV-Bewegungsdaten'!B:B,A3429,'DV-Bewegungsdaten'!D:D),3)</f>
        <v>0</v>
      </c>
      <c r="V3429" s="259">
        <f>ROUND(SUMIF('DV-Bewegungsdaten'!B:B,A3429,'DV-Bewegungsdaten'!E:E),5)</f>
        <v>0</v>
      </c>
      <c r="X3429" s="444"/>
      <c r="Y3429" s="444"/>
      <c r="AK3429" s="305"/>
    </row>
    <row r="3430" spans="1:37" ht="15" customHeight="1" x14ac:dyDescent="0.25">
      <c r="A3430" s="103" t="s">
        <v>3845</v>
      </c>
      <c r="B3430" s="101" t="s">
        <v>2068</v>
      </c>
      <c r="C3430" s="101" t="s">
        <v>3997</v>
      </c>
      <c r="D3430" s="101" t="s">
        <v>1295</v>
      </c>
      <c r="E3430" s="101" t="s">
        <v>2443</v>
      </c>
      <c r="F3430" s="102">
        <v>18.8</v>
      </c>
      <c r="G3430" s="102">
        <v>19</v>
      </c>
      <c r="H3430" s="102">
        <v>15.04</v>
      </c>
      <c r="I3430" s="102"/>
      <c r="J3430" s="445"/>
      <c r="K3430" s="258">
        <f>ROUND(SUMIF('VGT-Bewegungsdaten'!B:B,A3430,'VGT-Bewegungsdaten'!D:D),3)</f>
        <v>0</v>
      </c>
      <c r="L3430" s="259">
        <f>ROUND(SUMIF('VGT-Bewegungsdaten'!B:B,$A3430,'VGT-Bewegungsdaten'!E:E),5)</f>
        <v>0</v>
      </c>
      <c r="N3430" s="298" t="s">
        <v>4918</v>
      </c>
      <c r="O3430" s="298" t="s">
        <v>4925</v>
      </c>
      <c r="P3430" s="261">
        <f>ROUND(SUMIF('AV-Bewegungsdaten'!B:B,A3430,'AV-Bewegungsdaten'!D:D),3)</f>
        <v>0</v>
      </c>
      <c r="Q3430" s="259">
        <f>ROUND(SUMIF('AV-Bewegungsdaten'!B:B,$A3430,'AV-Bewegungsdaten'!E:E),5)</f>
        <v>0</v>
      </c>
      <c r="S3430" s="444"/>
      <c r="T3430" s="444"/>
      <c r="U3430" s="261">
        <f>ROUND(SUMIF('DV-Bewegungsdaten'!B:B,A3430,'DV-Bewegungsdaten'!D:D),3)</f>
        <v>0</v>
      </c>
      <c r="V3430" s="259">
        <f>ROUND(SUMIF('DV-Bewegungsdaten'!B:B,A3430,'DV-Bewegungsdaten'!E:E),5)</f>
        <v>0</v>
      </c>
      <c r="X3430" s="444"/>
      <c r="Y3430" s="444"/>
      <c r="AK3430" s="305"/>
    </row>
    <row r="3431" spans="1:37" ht="15" customHeight="1" x14ac:dyDescent="0.25">
      <c r="A3431" s="103" t="s">
        <v>3846</v>
      </c>
      <c r="B3431" s="101" t="s">
        <v>2068</v>
      </c>
      <c r="C3431" s="101" t="s">
        <v>3997</v>
      </c>
      <c r="D3431" s="101" t="s">
        <v>1297</v>
      </c>
      <c r="E3431" s="101" t="s">
        <v>2446</v>
      </c>
      <c r="F3431" s="102">
        <v>21.740000000000002</v>
      </c>
      <c r="G3431" s="102">
        <v>21.94</v>
      </c>
      <c r="H3431" s="102">
        <v>17.39</v>
      </c>
      <c r="I3431" s="102"/>
      <c r="J3431" s="445"/>
      <c r="K3431" s="258">
        <f>ROUND(SUMIF('VGT-Bewegungsdaten'!B:B,A3431,'VGT-Bewegungsdaten'!D:D),3)</f>
        <v>0</v>
      </c>
      <c r="L3431" s="259">
        <f>ROUND(SUMIF('VGT-Bewegungsdaten'!B:B,$A3431,'VGT-Bewegungsdaten'!E:E),5)</f>
        <v>0</v>
      </c>
      <c r="N3431" s="298" t="s">
        <v>4918</v>
      </c>
      <c r="O3431" s="298" t="s">
        <v>4925</v>
      </c>
      <c r="P3431" s="261">
        <f>ROUND(SUMIF('AV-Bewegungsdaten'!B:B,A3431,'AV-Bewegungsdaten'!D:D),3)</f>
        <v>0</v>
      </c>
      <c r="Q3431" s="259">
        <f>ROUND(SUMIF('AV-Bewegungsdaten'!B:B,$A3431,'AV-Bewegungsdaten'!E:E),5)</f>
        <v>0</v>
      </c>
      <c r="S3431" s="444"/>
      <c r="T3431" s="444"/>
      <c r="U3431" s="261">
        <f>ROUND(SUMIF('DV-Bewegungsdaten'!B:B,A3431,'DV-Bewegungsdaten'!D:D),3)</f>
        <v>0</v>
      </c>
      <c r="V3431" s="259">
        <f>ROUND(SUMIF('DV-Bewegungsdaten'!B:B,A3431,'DV-Bewegungsdaten'!E:E),5)</f>
        <v>0</v>
      </c>
      <c r="X3431" s="444"/>
      <c r="Y3431" s="444"/>
      <c r="AK3431" s="305"/>
    </row>
    <row r="3432" spans="1:37" ht="15" customHeight="1" x14ac:dyDescent="0.25">
      <c r="A3432" s="103" t="s">
        <v>3847</v>
      </c>
      <c r="B3432" s="101" t="s">
        <v>2068</v>
      </c>
      <c r="C3432" s="101" t="s">
        <v>3997</v>
      </c>
      <c r="D3432" s="101" t="s">
        <v>1299</v>
      </c>
      <c r="E3432" s="101" t="s">
        <v>2443</v>
      </c>
      <c r="F3432" s="102">
        <v>19.78</v>
      </c>
      <c r="G3432" s="102">
        <v>19.98</v>
      </c>
      <c r="H3432" s="102">
        <v>15.82</v>
      </c>
      <c r="I3432" s="102"/>
      <c r="J3432" s="445"/>
      <c r="K3432" s="258">
        <f>ROUND(SUMIF('VGT-Bewegungsdaten'!B:B,A3432,'VGT-Bewegungsdaten'!D:D),3)</f>
        <v>0</v>
      </c>
      <c r="L3432" s="259">
        <f>ROUND(SUMIF('VGT-Bewegungsdaten'!B:B,$A3432,'VGT-Bewegungsdaten'!E:E),5)</f>
        <v>0</v>
      </c>
      <c r="N3432" s="298" t="s">
        <v>4918</v>
      </c>
      <c r="O3432" s="298" t="s">
        <v>4925</v>
      </c>
      <c r="P3432" s="261">
        <f>ROUND(SUMIF('AV-Bewegungsdaten'!B:B,A3432,'AV-Bewegungsdaten'!D:D),3)</f>
        <v>0</v>
      </c>
      <c r="Q3432" s="259">
        <f>ROUND(SUMIF('AV-Bewegungsdaten'!B:B,$A3432,'AV-Bewegungsdaten'!E:E),5)</f>
        <v>0</v>
      </c>
      <c r="S3432" s="444"/>
      <c r="T3432" s="444"/>
      <c r="U3432" s="261">
        <f>ROUND(SUMIF('DV-Bewegungsdaten'!B:B,A3432,'DV-Bewegungsdaten'!D:D),3)</f>
        <v>0</v>
      </c>
      <c r="V3432" s="259">
        <f>ROUND(SUMIF('DV-Bewegungsdaten'!B:B,A3432,'DV-Bewegungsdaten'!E:E),5)</f>
        <v>0</v>
      </c>
      <c r="X3432" s="444"/>
      <c r="Y3432" s="444"/>
      <c r="AK3432" s="305"/>
    </row>
    <row r="3433" spans="1:37" ht="15" customHeight="1" x14ac:dyDescent="0.25">
      <c r="A3433" s="103" t="s">
        <v>3848</v>
      </c>
      <c r="B3433" s="101" t="s">
        <v>2068</v>
      </c>
      <c r="C3433" s="101" t="s">
        <v>3997</v>
      </c>
      <c r="D3433" s="101" t="s">
        <v>1301</v>
      </c>
      <c r="E3433" s="101" t="s">
        <v>2446</v>
      </c>
      <c r="F3433" s="102">
        <v>22.72</v>
      </c>
      <c r="G3433" s="102">
        <v>22.919999999999998</v>
      </c>
      <c r="H3433" s="102">
        <v>18.18</v>
      </c>
      <c r="I3433" s="102"/>
      <c r="J3433" s="445"/>
      <c r="K3433" s="258">
        <f>ROUND(SUMIF('VGT-Bewegungsdaten'!B:B,A3433,'VGT-Bewegungsdaten'!D:D),3)</f>
        <v>0</v>
      </c>
      <c r="L3433" s="259">
        <f>ROUND(SUMIF('VGT-Bewegungsdaten'!B:B,$A3433,'VGT-Bewegungsdaten'!E:E),5)</f>
        <v>0</v>
      </c>
      <c r="N3433" s="298" t="s">
        <v>4918</v>
      </c>
      <c r="O3433" s="298" t="s">
        <v>4925</v>
      </c>
      <c r="P3433" s="261">
        <f>ROUND(SUMIF('AV-Bewegungsdaten'!B:B,A3433,'AV-Bewegungsdaten'!D:D),3)</f>
        <v>0</v>
      </c>
      <c r="Q3433" s="259">
        <f>ROUND(SUMIF('AV-Bewegungsdaten'!B:B,$A3433,'AV-Bewegungsdaten'!E:E),5)</f>
        <v>0</v>
      </c>
      <c r="S3433" s="444"/>
      <c r="T3433" s="444"/>
      <c r="U3433" s="261">
        <f>ROUND(SUMIF('DV-Bewegungsdaten'!B:B,A3433,'DV-Bewegungsdaten'!D:D),3)</f>
        <v>0</v>
      </c>
      <c r="V3433" s="259">
        <f>ROUND(SUMIF('DV-Bewegungsdaten'!B:B,A3433,'DV-Bewegungsdaten'!E:E),5)</f>
        <v>0</v>
      </c>
      <c r="X3433" s="444"/>
      <c r="Y3433" s="444"/>
      <c r="AK3433" s="305"/>
    </row>
    <row r="3434" spans="1:37" ht="15" customHeight="1" x14ac:dyDescent="0.25">
      <c r="A3434" s="103" t="s">
        <v>3849</v>
      </c>
      <c r="B3434" s="101" t="s">
        <v>2068</v>
      </c>
      <c r="C3434" s="101" t="s">
        <v>3997</v>
      </c>
      <c r="D3434" s="101" t="s">
        <v>1303</v>
      </c>
      <c r="E3434" s="101" t="s">
        <v>2443</v>
      </c>
      <c r="F3434" s="102">
        <v>20.76</v>
      </c>
      <c r="G3434" s="102">
        <v>20.96</v>
      </c>
      <c r="H3434" s="102">
        <v>16.61</v>
      </c>
      <c r="I3434" s="102"/>
      <c r="J3434" s="445"/>
      <c r="K3434" s="258">
        <f>ROUND(SUMIF('VGT-Bewegungsdaten'!B:B,A3434,'VGT-Bewegungsdaten'!D:D),3)</f>
        <v>0</v>
      </c>
      <c r="L3434" s="259">
        <f>ROUND(SUMIF('VGT-Bewegungsdaten'!B:B,$A3434,'VGT-Bewegungsdaten'!E:E),5)</f>
        <v>0</v>
      </c>
      <c r="N3434" s="298" t="s">
        <v>4918</v>
      </c>
      <c r="O3434" s="298" t="s">
        <v>4925</v>
      </c>
      <c r="P3434" s="261">
        <f>ROUND(SUMIF('AV-Bewegungsdaten'!B:B,A3434,'AV-Bewegungsdaten'!D:D),3)</f>
        <v>0</v>
      </c>
      <c r="Q3434" s="259">
        <f>ROUND(SUMIF('AV-Bewegungsdaten'!B:B,$A3434,'AV-Bewegungsdaten'!E:E),5)</f>
        <v>0</v>
      </c>
      <c r="S3434" s="444"/>
      <c r="T3434" s="444"/>
      <c r="U3434" s="261">
        <f>ROUND(SUMIF('DV-Bewegungsdaten'!B:B,A3434,'DV-Bewegungsdaten'!D:D),3)</f>
        <v>0</v>
      </c>
      <c r="V3434" s="259">
        <f>ROUND(SUMIF('DV-Bewegungsdaten'!B:B,A3434,'DV-Bewegungsdaten'!E:E),5)</f>
        <v>0</v>
      </c>
      <c r="X3434" s="444"/>
      <c r="Y3434" s="444"/>
      <c r="AK3434" s="305"/>
    </row>
    <row r="3435" spans="1:37" ht="15" customHeight="1" x14ac:dyDescent="0.25">
      <c r="A3435" s="103" t="s">
        <v>3850</v>
      </c>
      <c r="B3435" s="101" t="s">
        <v>2068</v>
      </c>
      <c r="C3435" s="101" t="s">
        <v>3997</v>
      </c>
      <c r="D3435" s="101" t="s">
        <v>1305</v>
      </c>
      <c r="E3435" s="101" t="s">
        <v>2446</v>
      </c>
      <c r="F3435" s="102">
        <v>23.7</v>
      </c>
      <c r="G3435" s="102">
        <v>23.9</v>
      </c>
      <c r="H3435" s="102">
        <v>18.96</v>
      </c>
      <c r="I3435" s="102"/>
      <c r="J3435" s="445"/>
      <c r="K3435" s="258">
        <f>ROUND(SUMIF('VGT-Bewegungsdaten'!B:B,A3435,'VGT-Bewegungsdaten'!D:D),3)</f>
        <v>0</v>
      </c>
      <c r="L3435" s="259">
        <f>ROUND(SUMIF('VGT-Bewegungsdaten'!B:B,$A3435,'VGT-Bewegungsdaten'!E:E),5)</f>
        <v>0</v>
      </c>
      <c r="N3435" s="298" t="s">
        <v>4918</v>
      </c>
      <c r="O3435" s="298" t="s">
        <v>4925</v>
      </c>
      <c r="P3435" s="261">
        <f>ROUND(SUMIF('AV-Bewegungsdaten'!B:B,A3435,'AV-Bewegungsdaten'!D:D),3)</f>
        <v>0</v>
      </c>
      <c r="Q3435" s="259">
        <f>ROUND(SUMIF('AV-Bewegungsdaten'!B:B,$A3435,'AV-Bewegungsdaten'!E:E),5)</f>
        <v>0</v>
      </c>
      <c r="S3435" s="444"/>
      <c r="T3435" s="444"/>
      <c r="U3435" s="261">
        <f>ROUND(SUMIF('DV-Bewegungsdaten'!B:B,A3435,'DV-Bewegungsdaten'!D:D),3)</f>
        <v>0</v>
      </c>
      <c r="V3435" s="259">
        <f>ROUND(SUMIF('DV-Bewegungsdaten'!B:B,A3435,'DV-Bewegungsdaten'!E:E),5)</f>
        <v>0</v>
      </c>
      <c r="X3435" s="444"/>
      <c r="Y3435" s="444"/>
      <c r="AK3435" s="305"/>
    </row>
    <row r="3436" spans="1:37" ht="15" customHeight="1" x14ac:dyDescent="0.25">
      <c r="A3436" s="103" t="s">
        <v>3851</v>
      </c>
      <c r="B3436" s="101" t="s">
        <v>2068</v>
      </c>
      <c r="C3436" s="101" t="s">
        <v>3997</v>
      </c>
      <c r="D3436" s="101" t="s">
        <v>1307</v>
      </c>
      <c r="E3436" s="101" t="s">
        <v>2443</v>
      </c>
      <c r="F3436" s="102">
        <v>18.8</v>
      </c>
      <c r="G3436" s="102">
        <v>19</v>
      </c>
      <c r="H3436" s="102">
        <v>15.04</v>
      </c>
      <c r="I3436" s="102"/>
      <c r="J3436" s="445"/>
      <c r="K3436" s="258">
        <f>ROUND(SUMIF('VGT-Bewegungsdaten'!B:B,A3436,'VGT-Bewegungsdaten'!D:D),3)</f>
        <v>0</v>
      </c>
      <c r="L3436" s="259">
        <f>ROUND(SUMIF('VGT-Bewegungsdaten'!B:B,$A3436,'VGT-Bewegungsdaten'!E:E),5)</f>
        <v>0</v>
      </c>
      <c r="N3436" s="298" t="s">
        <v>4918</v>
      </c>
      <c r="O3436" s="298" t="s">
        <v>4925</v>
      </c>
      <c r="P3436" s="261">
        <f>ROUND(SUMIF('AV-Bewegungsdaten'!B:B,A3436,'AV-Bewegungsdaten'!D:D),3)</f>
        <v>0</v>
      </c>
      <c r="Q3436" s="259">
        <f>ROUND(SUMIF('AV-Bewegungsdaten'!B:B,$A3436,'AV-Bewegungsdaten'!E:E),5)</f>
        <v>0</v>
      </c>
      <c r="S3436" s="444"/>
      <c r="T3436" s="444"/>
      <c r="U3436" s="261">
        <f>ROUND(SUMIF('DV-Bewegungsdaten'!B:B,A3436,'DV-Bewegungsdaten'!D:D),3)</f>
        <v>0</v>
      </c>
      <c r="V3436" s="259">
        <f>ROUND(SUMIF('DV-Bewegungsdaten'!B:B,A3436,'DV-Bewegungsdaten'!E:E),5)</f>
        <v>0</v>
      </c>
      <c r="X3436" s="444"/>
      <c r="Y3436" s="444"/>
      <c r="AK3436" s="305"/>
    </row>
    <row r="3437" spans="1:37" ht="15" customHeight="1" x14ac:dyDescent="0.25">
      <c r="A3437" s="103" t="s">
        <v>3852</v>
      </c>
      <c r="B3437" s="101" t="s">
        <v>2068</v>
      </c>
      <c r="C3437" s="101" t="s">
        <v>3997</v>
      </c>
      <c r="D3437" s="101" t="s">
        <v>1309</v>
      </c>
      <c r="E3437" s="101" t="s">
        <v>2446</v>
      </c>
      <c r="F3437" s="102">
        <v>21.74</v>
      </c>
      <c r="G3437" s="102">
        <v>21.939999999999998</v>
      </c>
      <c r="H3437" s="102">
        <v>17.39</v>
      </c>
      <c r="I3437" s="102"/>
      <c r="J3437" s="445"/>
      <c r="K3437" s="258">
        <f>ROUND(SUMIF('VGT-Bewegungsdaten'!B:B,A3437,'VGT-Bewegungsdaten'!D:D),3)</f>
        <v>0</v>
      </c>
      <c r="L3437" s="259">
        <f>ROUND(SUMIF('VGT-Bewegungsdaten'!B:B,$A3437,'VGT-Bewegungsdaten'!E:E),5)</f>
        <v>0</v>
      </c>
      <c r="N3437" s="298" t="s">
        <v>4918</v>
      </c>
      <c r="O3437" s="298" t="s">
        <v>4925</v>
      </c>
      <c r="P3437" s="261">
        <f>ROUND(SUMIF('AV-Bewegungsdaten'!B:B,A3437,'AV-Bewegungsdaten'!D:D),3)</f>
        <v>0</v>
      </c>
      <c r="Q3437" s="259">
        <f>ROUND(SUMIF('AV-Bewegungsdaten'!B:B,$A3437,'AV-Bewegungsdaten'!E:E),5)</f>
        <v>0</v>
      </c>
      <c r="S3437" s="444"/>
      <c r="T3437" s="444"/>
      <c r="U3437" s="261">
        <f>ROUND(SUMIF('DV-Bewegungsdaten'!B:B,A3437,'DV-Bewegungsdaten'!D:D),3)</f>
        <v>0</v>
      </c>
      <c r="V3437" s="259">
        <f>ROUND(SUMIF('DV-Bewegungsdaten'!B:B,A3437,'DV-Bewegungsdaten'!E:E),5)</f>
        <v>0</v>
      </c>
      <c r="X3437" s="444"/>
      <c r="Y3437" s="444"/>
      <c r="AK3437" s="305"/>
    </row>
    <row r="3438" spans="1:37" ht="15" customHeight="1" x14ac:dyDescent="0.25">
      <c r="A3438" s="103" t="s">
        <v>3853</v>
      </c>
      <c r="B3438" s="101" t="s">
        <v>2068</v>
      </c>
      <c r="C3438" s="101" t="s">
        <v>3997</v>
      </c>
      <c r="D3438" s="101" t="s">
        <v>1311</v>
      </c>
      <c r="E3438" s="101" t="s">
        <v>2443</v>
      </c>
      <c r="F3438" s="102">
        <v>19.78</v>
      </c>
      <c r="G3438" s="102">
        <v>19.98</v>
      </c>
      <c r="H3438" s="102">
        <v>15.82</v>
      </c>
      <c r="I3438" s="102"/>
      <c r="J3438" s="445"/>
      <c r="K3438" s="258">
        <f>ROUND(SUMIF('VGT-Bewegungsdaten'!B:B,A3438,'VGT-Bewegungsdaten'!D:D),3)</f>
        <v>0</v>
      </c>
      <c r="L3438" s="259">
        <f>ROUND(SUMIF('VGT-Bewegungsdaten'!B:B,$A3438,'VGT-Bewegungsdaten'!E:E),5)</f>
        <v>0</v>
      </c>
      <c r="N3438" s="298" t="s">
        <v>4918</v>
      </c>
      <c r="O3438" s="298" t="s">
        <v>4925</v>
      </c>
      <c r="P3438" s="261">
        <f>ROUND(SUMIF('AV-Bewegungsdaten'!B:B,A3438,'AV-Bewegungsdaten'!D:D),3)</f>
        <v>0</v>
      </c>
      <c r="Q3438" s="259">
        <f>ROUND(SUMIF('AV-Bewegungsdaten'!B:B,$A3438,'AV-Bewegungsdaten'!E:E),5)</f>
        <v>0</v>
      </c>
      <c r="S3438" s="444"/>
      <c r="T3438" s="444"/>
      <c r="U3438" s="261">
        <f>ROUND(SUMIF('DV-Bewegungsdaten'!B:B,A3438,'DV-Bewegungsdaten'!D:D),3)</f>
        <v>0</v>
      </c>
      <c r="V3438" s="259">
        <f>ROUND(SUMIF('DV-Bewegungsdaten'!B:B,A3438,'DV-Bewegungsdaten'!E:E),5)</f>
        <v>0</v>
      </c>
      <c r="X3438" s="444"/>
      <c r="Y3438" s="444"/>
      <c r="AK3438" s="305"/>
    </row>
    <row r="3439" spans="1:37" ht="15" customHeight="1" x14ac:dyDescent="0.25">
      <c r="A3439" s="103" t="s">
        <v>3854</v>
      </c>
      <c r="B3439" s="101" t="s">
        <v>2068</v>
      </c>
      <c r="C3439" s="101" t="s">
        <v>3997</v>
      </c>
      <c r="D3439" s="101" t="s">
        <v>1313</v>
      </c>
      <c r="E3439" s="101" t="s">
        <v>2446</v>
      </c>
      <c r="F3439" s="102">
        <v>22.72</v>
      </c>
      <c r="G3439" s="102">
        <v>22.919999999999998</v>
      </c>
      <c r="H3439" s="102">
        <v>18.18</v>
      </c>
      <c r="I3439" s="102"/>
      <c r="J3439" s="445"/>
      <c r="K3439" s="258">
        <f>ROUND(SUMIF('VGT-Bewegungsdaten'!B:B,A3439,'VGT-Bewegungsdaten'!D:D),3)</f>
        <v>0</v>
      </c>
      <c r="L3439" s="259">
        <f>ROUND(SUMIF('VGT-Bewegungsdaten'!B:B,$A3439,'VGT-Bewegungsdaten'!E:E),5)</f>
        <v>0</v>
      </c>
      <c r="N3439" s="298" t="s">
        <v>4918</v>
      </c>
      <c r="O3439" s="298" t="s">
        <v>4925</v>
      </c>
      <c r="P3439" s="261">
        <f>ROUND(SUMIF('AV-Bewegungsdaten'!B:B,A3439,'AV-Bewegungsdaten'!D:D),3)</f>
        <v>0</v>
      </c>
      <c r="Q3439" s="259">
        <f>ROUND(SUMIF('AV-Bewegungsdaten'!B:B,$A3439,'AV-Bewegungsdaten'!E:E),5)</f>
        <v>0</v>
      </c>
      <c r="S3439" s="444"/>
      <c r="T3439" s="444"/>
      <c r="U3439" s="261">
        <f>ROUND(SUMIF('DV-Bewegungsdaten'!B:B,A3439,'DV-Bewegungsdaten'!D:D),3)</f>
        <v>0</v>
      </c>
      <c r="V3439" s="259">
        <f>ROUND(SUMIF('DV-Bewegungsdaten'!B:B,A3439,'DV-Bewegungsdaten'!E:E),5)</f>
        <v>0</v>
      </c>
      <c r="X3439" s="444"/>
      <c r="Y3439" s="444"/>
      <c r="AK3439" s="305"/>
    </row>
    <row r="3440" spans="1:37" ht="15" customHeight="1" x14ac:dyDescent="0.25">
      <c r="A3440" s="103" t="s">
        <v>3855</v>
      </c>
      <c r="B3440" s="101" t="s">
        <v>2068</v>
      </c>
      <c r="C3440" s="101" t="s">
        <v>3997</v>
      </c>
      <c r="D3440" s="101" t="s">
        <v>1315</v>
      </c>
      <c r="E3440" s="101" t="s">
        <v>2443</v>
      </c>
      <c r="F3440" s="102">
        <v>20.76</v>
      </c>
      <c r="G3440" s="102">
        <v>20.96</v>
      </c>
      <c r="H3440" s="102">
        <v>16.61</v>
      </c>
      <c r="I3440" s="102"/>
      <c r="J3440" s="445"/>
      <c r="K3440" s="258">
        <f>ROUND(SUMIF('VGT-Bewegungsdaten'!B:B,A3440,'VGT-Bewegungsdaten'!D:D),3)</f>
        <v>0</v>
      </c>
      <c r="L3440" s="259">
        <f>ROUND(SUMIF('VGT-Bewegungsdaten'!B:B,$A3440,'VGT-Bewegungsdaten'!E:E),5)</f>
        <v>0</v>
      </c>
      <c r="N3440" s="298" t="s">
        <v>4918</v>
      </c>
      <c r="O3440" s="298" t="s">
        <v>4925</v>
      </c>
      <c r="P3440" s="261">
        <f>ROUND(SUMIF('AV-Bewegungsdaten'!B:B,A3440,'AV-Bewegungsdaten'!D:D),3)</f>
        <v>0</v>
      </c>
      <c r="Q3440" s="259">
        <f>ROUND(SUMIF('AV-Bewegungsdaten'!B:B,$A3440,'AV-Bewegungsdaten'!E:E),5)</f>
        <v>0</v>
      </c>
      <c r="S3440" s="444"/>
      <c r="T3440" s="444"/>
      <c r="U3440" s="261">
        <f>ROUND(SUMIF('DV-Bewegungsdaten'!B:B,A3440,'DV-Bewegungsdaten'!D:D),3)</f>
        <v>0</v>
      </c>
      <c r="V3440" s="259">
        <f>ROUND(SUMIF('DV-Bewegungsdaten'!B:B,A3440,'DV-Bewegungsdaten'!E:E),5)</f>
        <v>0</v>
      </c>
      <c r="X3440" s="444"/>
      <c r="Y3440" s="444"/>
      <c r="AK3440" s="305"/>
    </row>
    <row r="3441" spans="1:37" ht="15" customHeight="1" x14ac:dyDescent="0.25">
      <c r="A3441" s="103" t="s">
        <v>3856</v>
      </c>
      <c r="B3441" s="101" t="s">
        <v>2068</v>
      </c>
      <c r="C3441" s="101" t="s">
        <v>3997</v>
      </c>
      <c r="D3441" s="101" t="s">
        <v>1317</v>
      </c>
      <c r="E3441" s="101" t="s">
        <v>2446</v>
      </c>
      <c r="F3441" s="102">
        <v>23.7</v>
      </c>
      <c r="G3441" s="102">
        <v>23.9</v>
      </c>
      <c r="H3441" s="102">
        <v>18.96</v>
      </c>
      <c r="I3441" s="102"/>
      <c r="J3441" s="445"/>
      <c r="K3441" s="258">
        <f>ROUND(SUMIF('VGT-Bewegungsdaten'!B:B,A3441,'VGT-Bewegungsdaten'!D:D),3)</f>
        <v>0</v>
      </c>
      <c r="L3441" s="259">
        <f>ROUND(SUMIF('VGT-Bewegungsdaten'!B:B,$A3441,'VGT-Bewegungsdaten'!E:E),5)</f>
        <v>0</v>
      </c>
      <c r="N3441" s="298" t="s">
        <v>4918</v>
      </c>
      <c r="O3441" s="298" t="s">
        <v>4925</v>
      </c>
      <c r="P3441" s="261">
        <f>ROUND(SUMIF('AV-Bewegungsdaten'!B:B,A3441,'AV-Bewegungsdaten'!D:D),3)</f>
        <v>0</v>
      </c>
      <c r="Q3441" s="259">
        <f>ROUND(SUMIF('AV-Bewegungsdaten'!B:B,$A3441,'AV-Bewegungsdaten'!E:E),5)</f>
        <v>0</v>
      </c>
      <c r="S3441" s="444"/>
      <c r="T3441" s="444"/>
      <c r="U3441" s="261">
        <f>ROUND(SUMIF('DV-Bewegungsdaten'!B:B,A3441,'DV-Bewegungsdaten'!D:D),3)</f>
        <v>0</v>
      </c>
      <c r="V3441" s="259">
        <f>ROUND(SUMIF('DV-Bewegungsdaten'!B:B,A3441,'DV-Bewegungsdaten'!E:E),5)</f>
        <v>0</v>
      </c>
      <c r="X3441" s="444"/>
      <c r="Y3441" s="444"/>
      <c r="AK3441" s="305"/>
    </row>
    <row r="3442" spans="1:37" ht="15" customHeight="1" x14ac:dyDescent="0.25">
      <c r="A3442" s="103" t="s">
        <v>3857</v>
      </c>
      <c r="B3442" s="101" t="s">
        <v>2068</v>
      </c>
      <c r="C3442" s="101" t="s">
        <v>3997</v>
      </c>
      <c r="D3442" s="101" t="s">
        <v>1319</v>
      </c>
      <c r="E3442" s="101" t="s">
        <v>2443</v>
      </c>
      <c r="F3442" s="102">
        <v>21.740000000000002</v>
      </c>
      <c r="G3442" s="102">
        <v>21.94</v>
      </c>
      <c r="H3442" s="102">
        <v>17.39</v>
      </c>
      <c r="I3442" s="102"/>
      <c r="J3442" s="445"/>
      <c r="K3442" s="258">
        <f>ROUND(SUMIF('VGT-Bewegungsdaten'!B:B,A3442,'VGT-Bewegungsdaten'!D:D),3)</f>
        <v>0</v>
      </c>
      <c r="L3442" s="259">
        <f>ROUND(SUMIF('VGT-Bewegungsdaten'!B:B,$A3442,'VGT-Bewegungsdaten'!E:E),5)</f>
        <v>0</v>
      </c>
      <c r="N3442" s="298" t="s">
        <v>4918</v>
      </c>
      <c r="O3442" s="298" t="s">
        <v>4925</v>
      </c>
      <c r="P3442" s="261">
        <f>ROUND(SUMIF('AV-Bewegungsdaten'!B:B,A3442,'AV-Bewegungsdaten'!D:D),3)</f>
        <v>0</v>
      </c>
      <c r="Q3442" s="259">
        <f>ROUND(SUMIF('AV-Bewegungsdaten'!B:B,$A3442,'AV-Bewegungsdaten'!E:E),5)</f>
        <v>0</v>
      </c>
      <c r="S3442" s="444"/>
      <c r="T3442" s="444"/>
      <c r="U3442" s="261">
        <f>ROUND(SUMIF('DV-Bewegungsdaten'!B:B,A3442,'DV-Bewegungsdaten'!D:D),3)</f>
        <v>0</v>
      </c>
      <c r="V3442" s="259">
        <f>ROUND(SUMIF('DV-Bewegungsdaten'!B:B,A3442,'DV-Bewegungsdaten'!E:E),5)</f>
        <v>0</v>
      </c>
      <c r="X3442" s="444"/>
      <c r="Y3442" s="444"/>
      <c r="AK3442" s="305"/>
    </row>
    <row r="3443" spans="1:37" ht="15" customHeight="1" x14ac:dyDescent="0.25">
      <c r="A3443" s="103" t="s">
        <v>3858</v>
      </c>
      <c r="B3443" s="101" t="s">
        <v>2068</v>
      </c>
      <c r="C3443" s="101" t="s">
        <v>3997</v>
      </c>
      <c r="D3443" s="101" t="s">
        <v>1321</v>
      </c>
      <c r="E3443" s="101" t="s">
        <v>2446</v>
      </c>
      <c r="F3443" s="102">
        <v>24.68</v>
      </c>
      <c r="G3443" s="102">
        <v>24.88</v>
      </c>
      <c r="H3443" s="102">
        <v>19.739999999999998</v>
      </c>
      <c r="I3443" s="102"/>
      <c r="J3443" s="445"/>
      <c r="K3443" s="258">
        <f>ROUND(SUMIF('VGT-Bewegungsdaten'!B:B,A3443,'VGT-Bewegungsdaten'!D:D),3)</f>
        <v>0</v>
      </c>
      <c r="L3443" s="259">
        <f>ROUND(SUMIF('VGT-Bewegungsdaten'!B:B,$A3443,'VGT-Bewegungsdaten'!E:E),5)</f>
        <v>0</v>
      </c>
      <c r="N3443" s="298" t="s">
        <v>4918</v>
      </c>
      <c r="O3443" s="298" t="s">
        <v>4925</v>
      </c>
      <c r="P3443" s="261">
        <f>ROUND(SUMIF('AV-Bewegungsdaten'!B:B,A3443,'AV-Bewegungsdaten'!D:D),3)</f>
        <v>0</v>
      </c>
      <c r="Q3443" s="259">
        <f>ROUND(SUMIF('AV-Bewegungsdaten'!B:B,$A3443,'AV-Bewegungsdaten'!E:E),5)</f>
        <v>0</v>
      </c>
      <c r="S3443" s="444"/>
      <c r="T3443" s="444"/>
      <c r="U3443" s="261">
        <f>ROUND(SUMIF('DV-Bewegungsdaten'!B:B,A3443,'DV-Bewegungsdaten'!D:D),3)</f>
        <v>0</v>
      </c>
      <c r="V3443" s="259">
        <f>ROUND(SUMIF('DV-Bewegungsdaten'!B:B,A3443,'DV-Bewegungsdaten'!E:E),5)</f>
        <v>0</v>
      </c>
      <c r="X3443" s="444"/>
      <c r="Y3443" s="444"/>
      <c r="AK3443" s="305"/>
    </row>
    <row r="3444" spans="1:37" ht="15" customHeight="1" x14ac:dyDescent="0.25">
      <c r="A3444" s="103" t="s">
        <v>3859</v>
      </c>
      <c r="B3444" s="101" t="s">
        <v>2068</v>
      </c>
      <c r="C3444" s="101" t="s">
        <v>3997</v>
      </c>
      <c r="D3444" s="101" t="s">
        <v>1323</v>
      </c>
      <c r="E3444" s="101" t="s">
        <v>2443</v>
      </c>
      <c r="F3444" s="102">
        <v>9.98</v>
      </c>
      <c r="G3444" s="102">
        <v>10.18</v>
      </c>
      <c r="H3444" s="102">
        <v>7.98</v>
      </c>
      <c r="I3444" s="102"/>
      <c r="J3444" s="445"/>
      <c r="K3444" s="258">
        <f>ROUND(SUMIF('VGT-Bewegungsdaten'!B:B,A3444,'VGT-Bewegungsdaten'!D:D),3)</f>
        <v>0</v>
      </c>
      <c r="L3444" s="259">
        <f>ROUND(SUMIF('VGT-Bewegungsdaten'!B:B,$A3444,'VGT-Bewegungsdaten'!E:E),5)</f>
        <v>0</v>
      </c>
      <c r="N3444" s="298" t="s">
        <v>4918</v>
      </c>
      <c r="O3444" s="298" t="s">
        <v>4925</v>
      </c>
      <c r="P3444" s="261">
        <f>ROUND(SUMIF('AV-Bewegungsdaten'!B:B,A3444,'AV-Bewegungsdaten'!D:D),3)</f>
        <v>0</v>
      </c>
      <c r="Q3444" s="259">
        <f>ROUND(SUMIF('AV-Bewegungsdaten'!B:B,$A3444,'AV-Bewegungsdaten'!E:E),5)</f>
        <v>0</v>
      </c>
      <c r="S3444" s="444"/>
      <c r="T3444" s="444"/>
      <c r="U3444" s="261">
        <f>ROUND(SUMIF('DV-Bewegungsdaten'!B:B,A3444,'DV-Bewegungsdaten'!D:D),3)</f>
        <v>0</v>
      </c>
      <c r="V3444" s="259">
        <f>ROUND(SUMIF('DV-Bewegungsdaten'!B:B,A3444,'DV-Bewegungsdaten'!E:E),5)</f>
        <v>0</v>
      </c>
      <c r="X3444" s="444"/>
      <c r="Y3444" s="444"/>
      <c r="AK3444" s="305"/>
    </row>
    <row r="3445" spans="1:37" ht="15" customHeight="1" x14ac:dyDescent="0.25">
      <c r="A3445" s="103" t="s">
        <v>3860</v>
      </c>
      <c r="B3445" s="101" t="s">
        <v>2068</v>
      </c>
      <c r="C3445" s="101" t="s">
        <v>3997</v>
      </c>
      <c r="D3445" s="101" t="s">
        <v>1325</v>
      </c>
      <c r="E3445" s="101" t="s">
        <v>2446</v>
      </c>
      <c r="F3445" s="102">
        <v>12.92</v>
      </c>
      <c r="G3445" s="102">
        <v>13.12</v>
      </c>
      <c r="H3445" s="102">
        <v>10.34</v>
      </c>
      <c r="I3445" s="102"/>
      <c r="J3445" s="445"/>
      <c r="K3445" s="258">
        <f>ROUND(SUMIF('VGT-Bewegungsdaten'!B:B,A3445,'VGT-Bewegungsdaten'!D:D),3)</f>
        <v>0</v>
      </c>
      <c r="L3445" s="259">
        <f>ROUND(SUMIF('VGT-Bewegungsdaten'!B:B,$A3445,'VGT-Bewegungsdaten'!E:E),5)</f>
        <v>0</v>
      </c>
      <c r="N3445" s="298" t="s">
        <v>4918</v>
      </c>
      <c r="O3445" s="298" t="s">
        <v>4925</v>
      </c>
      <c r="P3445" s="261">
        <f>ROUND(SUMIF('AV-Bewegungsdaten'!B:B,A3445,'AV-Bewegungsdaten'!D:D),3)</f>
        <v>0</v>
      </c>
      <c r="Q3445" s="259">
        <f>ROUND(SUMIF('AV-Bewegungsdaten'!B:B,$A3445,'AV-Bewegungsdaten'!E:E),5)</f>
        <v>0</v>
      </c>
      <c r="S3445" s="444"/>
      <c r="T3445" s="444"/>
      <c r="U3445" s="261">
        <f>ROUND(SUMIF('DV-Bewegungsdaten'!B:B,A3445,'DV-Bewegungsdaten'!D:D),3)</f>
        <v>0</v>
      </c>
      <c r="V3445" s="259">
        <f>ROUND(SUMIF('DV-Bewegungsdaten'!B:B,A3445,'DV-Bewegungsdaten'!E:E),5)</f>
        <v>0</v>
      </c>
      <c r="X3445" s="444"/>
      <c r="Y3445" s="444"/>
      <c r="AK3445" s="305"/>
    </row>
    <row r="3446" spans="1:37" ht="15" customHeight="1" x14ac:dyDescent="0.25">
      <c r="A3446" s="103" t="s">
        <v>3861</v>
      </c>
      <c r="B3446" s="101" t="s">
        <v>2068</v>
      </c>
      <c r="C3446" s="101" t="s">
        <v>3997</v>
      </c>
      <c r="D3446" s="101" t="s">
        <v>1327</v>
      </c>
      <c r="E3446" s="101" t="s">
        <v>2443</v>
      </c>
      <c r="F3446" s="102">
        <v>10.96</v>
      </c>
      <c r="G3446" s="102">
        <v>11.16</v>
      </c>
      <c r="H3446" s="102">
        <v>8.77</v>
      </c>
      <c r="I3446" s="102"/>
      <c r="J3446" s="445"/>
      <c r="K3446" s="258">
        <f>ROUND(SUMIF('VGT-Bewegungsdaten'!B:B,A3446,'VGT-Bewegungsdaten'!D:D),3)</f>
        <v>0</v>
      </c>
      <c r="L3446" s="259">
        <f>ROUND(SUMIF('VGT-Bewegungsdaten'!B:B,$A3446,'VGT-Bewegungsdaten'!E:E),5)</f>
        <v>0</v>
      </c>
      <c r="N3446" s="298" t="s">
        <v>4918</v>
      </c>
      <c r="O3446" s="298" t="s">
        <v>4925</v>
      </c>
      <c r="P3446" s="261">
        <f>ROUND(SUMIF('AV-Bewegungsdaten'!B:B,A3446,'AV-Bewegungsdaten'!D:D),3)</f>
        <v>0</v>
      </c>
      <c r="Q3446" s="259">
        <f>ROUND(SUMIF('AV-Bewegungsdaten'!B:B,$A3446,'AV-Bewegungsdaten'!E:E),5)</f>
        <v>0</v>
      </c>
      <c r="S3446" s="444"/>
      <c r="T3446" s="444"/>
      <c r="U3446" s="261">
        <f>ROUND(SUMIF('DV-Bewegungsdaten'!B:B,A3446,'DV-Bewegungsdaten'!D:D),3)</f>
        <v>0</v>
      </c>
      <c r="V3446" s="259">
        <f>ROUND(SUMIF('DV-Bewegungsdaten'!B:B,A3446,'DV-Bewegungsdaten'!E:E),5)</f>
        <v>0</v>
      </c>
      <c r="X3446" s="444"/>
      <c r="Y3446" s="444"/>
      <c r="AK3446" s="305"/>
    </row>
    <row r="3447" spans="1:37" ht="15" customHeight="1" x14ac:dyDescent="0.25">
      <c r="A3447" s="103" t="s">
        <v>3862</v>
      </c>
      <c r="B3447" s="101" t="s">
        <v>2068</v>
      </c>
      <c r="C3447" s="101" t="s">
        <v>3997</v>
      </c>
      <c r="D3447" s="101" t="s">
        <v>1329</v>
      </c>
      <c r="E3447" s="101" t="s">
        <v>2446</v>
      </c>
      <c r="F3447" s="102">
        <v>13.9</v>
      </c>
      <c r="G3447" s="102">
        <v>14.1</v>
      </c>
      <c r="H3447" s="102">
        <v>11.12</v>
      </c>
      <c r="I3447" s="102"/>
      <c r="J3447" s="445"/>
      <c r="K3447" s="258">
        <f>ROUND(SUMIF('VGT-Bewegungsdaten'!B:B,A3447,'VGT-Bewegungsdaten'!D:D),3)</f>
        <v>0</v>
      </c>
      <c r="L3447" s="259">
        <f>ROUND(SUMIF('VGT-Bewegungsdaten'!B:B,$A3447,'VGT-Bewegungsdaten'!E:E),5)</f>
        <v>0</v>
      </c>
      <c r="N3447" s="298" t="s">
        <v>4918</v>
      </c>
      <c r="O3447" s="298" t="s">
        <v>4925</v>
      </c>
      <c r="P3447" s="261">
        <f>ROUND(SUMIF('AV-Bewegungsdaten'!B:B,A3447,'AV-Bewegungsdaten'!D:D),3)</f>
        <v>0</v>
      </c>
      <c r="Q3447" s="259">
        <f>ROUND(SUMIF('AV-Bewegungsdaten'!B:B,$A3447,'AV-Bewegungsdaten'!E:E),5)</f>
        <v>0</v>
      </c>
      <c r="S3447" s="444"/>
      <c r="T3447" s="444"/>
      <c r="U3447" s="261">
        <f>ROUND(SUMIF('DV-Bewegungsdaten'!B:B,A3447,'DV-Bewegungsdaten'!D:D),3)</f>
        <v>0</v>
      </c>
      <c r="V3447" s="259">
        <f>ROUND(SUMIF('DV-Bewegungsdaten'!B:B,A3447,'DV-Bewegungsdaten'!E:E),5)</f>
        <v>0</v>
      </c>
      <c r="X3447" s="444"/>
      <c r="Y3447" s="444"/>
      <c r="AK3447" s="305"/>
    </row>
    <row r="3448" spans="1:37" ht="15" customHeight="1" x14ac:dyDescent="0.25">
      <c r="A3448" s="103" t="s">
        <v>3863</v>
      </c>
      <c r="B3448" s="101" t="s">
        <v>2068</v>
      </c>
      <c r="C3448" s="101" t="s">
        <v>3997</v>
      </c>
      <c r="D3448" s="101" t="s">
        <v>1331</v>
      </c>
      <c r="E3448" s="101" t="s">
        <v>2443</v>
      </c>
      <c r="F3448" s="102">
        <v>15.86</v>
      </c>
      <c r="G3448" s="102">
        <v>16.059999999999999</v>
      </c>
      <c r="H3448" s="102">
        <v>12.69</v>
      </c>
      <c r="I3448" s="102"/>
      <c r="J3448" s="445"/>
      <c r="K3448" s="258">
        <f>ROUND(SUMIF('VGT-Bewegungsdaten'!B:B,A3448,'VGT-Bewegungsdaten'!D:D),3)</f>
        <v>0</v>
      </c>
      <c r="L3448" s="259">
        <f>ROUND(SUMIF('VGT-Bewegungsdaten'!B:B,$A3448,'VGT-Bewegungsdaten'!E:E),5)</f>
        <v>0</v>
      </c>
      <c r="N3448" s="298" t="s">
        <v>4918</v>
      </c>
      <c r="O3448" s="298" t="s">
        <v>4925</v>
      </c>
      <c r="P3448" s="261">
        <f>ROUND(SUMIF('AV-Bewegungsdaten'!B:B,A3448,'AV-Bewegungsdaten'!D:D),3)</f>
        <v>0</v>
      </c>
      <c r="Q3448" s="259">
        <f>ROUND(SUMIF('AV-Bewegungsdaten'!B:B,$A3448,'AV-Bewegungsdaten'!E:E),5)</f>
        <v>0</v>
      </c>
      <c r="S3448" s="444"/>
      <c r="T3448" s="444"/>
      <c r="U3448" s="261">
        <f>ROUND(SUMIF('DV-Bewegungsdaten'!B:B,A3448,'DV-Bewegungsdaten'!D:D),3)</f>
        <v>0</v>
      </c>
      <c r="V3448" s="259">
        <f>ROUND(SUMIF('DV-Bewegungsdaten'!B:B,A3448,'DV-Bewegungsdaten'!E:E),5)</f>
        <v>0</v>
      </c>
      <c r="X3448" s="444"/>
      <c r="Y3448" s="444"/>
      <c r="AK3448" s="305"/>
    </row>
    <row r="3449" spans="1:37" ht="15" customHeight="1" x14ac:dyDescent="0.25">
      <c r="A3449" s="103" t="s">
        <v>3864</v>
      </c>
      <c r="B3449" s="101" t="s">
        <v>2068</v>
      </c>
      <c r="C3449" s="101" t="s">
        <v>3997</v>
      </c>
      <c r="D3449" s="101" t="s">
        <v>1333</v>
      </c>
      <c r="E3449" s="101" t="s">
        <v>2446</v>
      </c>
      <c r="F3449" s="102">
        <v>18.8</v>
      </c>
      <c r="G3449" s="102">
        <v>19</v>
      </c>
      <c r="H3449" s="102">
        <v>15.04</v>
      </c>
      <c r="I3449" s="102"/>
      <c r="J3449" s="445"/>
      <c r="K3449" s="258">
        <f>ROUND(SUMIF('VGT-Bewegungsdaten'!B:B,A3449,'VGT-Bewegungsdaten'!D:D),3)</f>
        <v>0</v>
      </c>
      <c r="L3449" s="259">
        <f>ROUND(SUMIF('VGT-Bewegungsdaten'!B:B,$A3449,'VGT-Bewegungsdaten'!E:E),5)</f>
        <v>0</v>
      </c>
      <c r="N3449" s="298" t="s">
        <v>4918</v>
      </c>
      <c r="O3449" s="298" t="s">
        <v>4925</v>
      </c>
      <c r="P3449" s="261">
        <f>ROUND(SUMIF('AV-Bewegungsdaten'!B:B,A3449,'AV-Bewegungsdaten'!D:D),3)</f>
        <v>0</v>
      </c>
      <c r="Q3449" s="259">
        <f>ROUND(SUMIF('AV-Bewegungsdaten'!B:B,$A3449,'AV-Bewegungsdaten'!E:E),5)</f>
        <v>0</v>
      </c>
      <c r="S3449" s="444"/>
      <c r="T3449" s="444"/>
      <c r="U3449" s="261">
        <f>ROUND(SUMIF('DV-Bewegungsdaten'!B:B,A3449,'DV-Bewegungsdaten'!D:D),3)</f>
        <v>0</v>
      </c>
      <c r="V3449" s="259">
        <f>ROUND(SUMIF('DV-Bewegungsdaten'!B:B,A3449,'DV-Bewegungsdaten'!E:E),5)</f>
        <v>0</v>
      </c>
      <c r="X3449" s="444"/>
      <c r="Y3449" s="444"/>
      <c r="AK3449" s="305"/>
    </row>
    <row r="3450" spans="1:37" ht="15" customHeight="1" x14ac:dyDescent="0.25">
      <c r="A3450" s="103" t="s">
        <v>3865</v>
      </c>
      <c r="B3450" s="101" t="s">
        <v>2068</v>
      </c>
      <c r="C3450" s="101" t="s">
        <v>3997</v>
      </c>
      <c r="D3450" s="101" t="s">
        <v>1335</v>
      </c>
      <c r="E3450" s="101" t="s">
        <v>2443</v>
      </c>
      <c r="F3450" s="102">
        <v>16.84</v>
      </c>
      <c r="G3450" s="102">
        <v>17.04</v>
      </c>
      <c r="H3450" s="102">
        <v>13.47</v>
      </c>
      <c r="I3450" s="102"/>
      <c r="J3450" s="445"/>
      <c r="K3450" s="258">
        <f>ROUND(SUMIF('VGT-Bewegungsdaten'!B:B,A3450,'VGT-Bewegungsdaten'!D:D),3)</f>
        <v>0</v>
      </c>
      <c r="L3450" s="259">
        <f>ROUND(SUMIF('VGT-Bewegungsdaten'!B:B,$A3450,'VGT-Bewegungsdaten'!E:E),5)</f>
        <v>0</v>
      </c>
      <c r="N3450" s="298" t="s">
        <v>4918</v>
      </c>
      <c r="O3450" s="298" t="s">
        <v>4925</v>
      </c>
      <c r="P3450" s="261">
        <f>ROUND(SUMIF('AV-Bewegungsdaten'!B:B,A3450,'AV-Bewegungsdaten'!D:D),3)</f>
        <v>0</v>
      </c>
      <c r="Q3450" s="259">
        <f>ROUND(SUMIF('AV-Bewegungsdaten'!B:B,$A3450,'AV-Bewegungsdaten'!E:E),5)</f>
        <v>0</v>
      </c>
      <c r="S3450" s="444"/>
      <c r="T3450" s="444"/>
      <c r="U3450" s="261">
        <f>ROUND(SUMIF('DV-Bewegungsdaten'!B:B,A3450,'DV-Bewegungsdaten'!D:D),3)</f>
        <v>0</v>
      </c>
      <c r="V3450" s="259">
        <f>ROUND(SUMIF('DV-Bewegungsdaten'!B:B,A3450,'DV-Bewegungsdaten'!E:E),5)</f>
        <v>0</v>
      </c>
      <c r="X3450" s="444"/>
      <c r="Y3450" s="444"/>
      <c r="AK3450" s="305"/>
    </row>
    <row r="3451" spans="1:37" ht="15" customHeight="1" x14ac:dyDescent="0.25">
      <c r="A3451" s="103" t="s">
        <v>3866</v>
      </c>
      <c r="B3451" s="101" t="s">
        <v>2068</v>
      </c>
      <c r="C3451" s="101" t="s">
        <v>3997</v>
      </c>
      <c r="D3451" s="101" t="s">
        <v>1337</v>
      </c>
      <c r="E3451" s="101" t="s">
        <v>2446</v>
      </c>
      <c r="F3451" s="102">
        <v>19.78</v>
      </c>
      <c r="G3451" s="102">
        <v>19.98</v>
      </c>
      <c r="H3451" s="102">
        <v>15.82</v>
      </c>
      <c r="I3451" s="102"/>
      <c r="J3451" s="445"/>
      <c r="K3451" s="258">
        <f>ROUND(SUMIF('VGT-Bewegungsdaten'!B:B,A3451,'VGT-Bewegungsdaten'!D:D),3)</f>
        <v>0</v>
      </c>
      <c r="L3451" s="259">
        <f>ROUND(SUMIF('VGT-Bewegungsdaten'!B:B,$A3451,'VGT-Bewegungsdaten'!E:E),5)</f>
        <v>0</v>
      </c>
      <c r="N3451" s="298" t="s">
        <v>4918</v>
      </c>
      <c r="O3451" s="298" t="s">
        <v>4925</v>
      </c>
      <c r="P3451" s="261">
        <f>ROUND(SUMIF('AV-Bewegungsdaten'!B:B,A3451,'AV-Bewegungsdaten'!D:D),3)</f>
        <v>0</v>
      </c>
      <c r="Q3451" s="259">
        <f>ROUND(SUMIF('AV-Bewegungsdaten'!B:B,$A3451,'AV-Bewegungsdaten'!E:E),5)</f>
        <v>0</v>
      </c>
      <c r="S3451" s="444"/>
      <c r="T3451" s="444"/>
      <c r="U3451" s="261">
        <f>ROUND(SUMIF('DV-Bewegungsdaten'!B:B,A3451,'DV-Bewegungsdaten'!D:D),3)</f>
        <v>0</v>
      </c>
      <c r="V3451" s="259">
        <f>ROUND(SUMIF('DV-Bewegungsdaten'!B:B,A3451,'DV-Bewegungsdaten'!E:E),5)</f>
        <v>0</v>
      </c>
      <c r="X3451" s="444"/>
      <c r="Y3451" s="444"/>
      <c r="AK3451" s="305"/>
    </row>
    <row r="3452" spans="1:37" ht="15" customHeight="1" x14ac:dyDescent="0.25">
      <c r="A3452" s="103" t="s">
        <v>3867</v>
      </c>
      <c r="B3452" s="101" t="s">
        <v>2068</v>
      </c>
      <c r="C3452" s="101" t="s">
        <v>3997</v>
      </c>
      <c r="D3452" s="101" t="s">
        <v>1339</v>
      </c>
      <c r="E3452" s="101" t="s">
        <v>2443</v>
      </c>
      <c r="F3452" s="102">
        <v>16.84</v>
      </c>
      <c r="G3452" s="102">
        <v>17.04</v>
      </c>
      <c r="H3452" s="102">
        <v>13.47</v>
      </c>
      <c r="I3452" s="102"/>
      <c r="J3452" s="445"/>
      <c r="K3452" s="258">
        <f>ROUND(SUMIF('VGT-Bewegungsdaten'!B:B,A3452,'VGT-Bewegungsdaten'!D:D),3)</f>
        <v>0</v>
      </c>
      <c r="L3452" s="259">
        <f>ROUND(SUMIF('VGT-Bewegungsdaten'!B:B,$A3452,'VGT-Bewegungsdaten'!E:E),5)</f>
        <v>0</v>
      </c>
      <c r="N3452" s="298" t="s">
        <v>4918</v>
      </c>
      <c r="O3452" s="298" t="s">
        <v>4925</v>
      </c>
      <c r="P3452" s="261">
        <f>ROUND(SUMIF('AV-Bewegungsdaten'!B:B,A3452,'AV-Bewegungsdaten'!D:D),3)</f>
        <v>0</v>
      </c>
      <c r="Q3452" s="259">
        <f>ROUND(SUMIF('AV-Bewegungsdaten'!B:B,$A3452,'AV-Bewegungsdaten'!E:E),5)</f>
        <v>0</v>
      </c>
      <c r="S3452" s="444"/>
      <c r="T3452" s="444"/>
      <c r="U3452" s="261">
        <f>ROUND(SUMIF('DV-Bewegungsdaten'!B:B,A3452,'DV-Bewegungsdaten'!D:D),3)</f>
        <v>0</v>
      </c>
      <c r="V3452" s="259">
        <f>ROUND(SUMIF('DV-Bewegungsdaten'!B:B,A3452,'DV-Bewegungsdaten'!E:E),5)</f>
        <v>0</v>
      </c>
      <c r="X3452" s="444"/>
      <c r="Y3452" s="444"/>
      <c r="AK3452" s="305"/>
    </row>
    <row r="3453" spans="1:37" ht="15" customHeight="1" x14ac:dyDescent="0.25">
      <c r="A3453" s="103" t="s">
        <v>3868</v>
      </c>
      <c r="B3453" s="101" t="s">
        <v>2068</v>
      </c>
      <c r="C3453" s="101" t="s">
        <v>3997</v>
      </c>
      <c r="D3453" s="101" t="s">
        <v>1341</v>
      </c>
      <c r="E3453" s="101" t="s">
        <v>2446</v>
      </c>
      <c r="F3453" s="102">
        <v>19.78</v>
      </c>
      <c r="G3453" s="102">
        <v>19.98</v>
      </c>
      <c r="H3453" s="102">
        <v>15.82</v>
      </c>
      <c r="I3453" s="102"/>
      <c r="J3453" s="445"/>
      <c r="K3453" s="258">
        <f>ROUND(SUMIF('VGT-Bewegungsdaten'!B:B,A3453,'VGT-Bewegungsdaten'!D:D),3)</f>
        <v>0</v>
      </c>
      <c r="L3453" s="259">
        <f>ROUND(SUMIF('VGT-Bewegungsdaten'!B:B,$A3453,'VGT-Bewegungsdaten'!E:E),5)</f>
        <v>0</v>
      </c>
      <c r="N3453" s="298" t="s">
        <v>4918</v>
      </c>
      <c r="O3453" s="298" t="s">
        <v>4925</v>
      </c>
      <c r="P3453" s="261">
        <f>ROUND(SUMIF('AV-Bewegungsdaten'!B:B,A3453,'AV-Bewegungsdaten'!D:D),3)</f>
        <v>0</v>
      </c>
      <c r="Q3453" s="259">
        <f>ROUND(SUMIF('AV-Bewegungsdaten'!B:B,$A3453,'AV-Bewegungsdaten'!E:E),5)</f>
        <v>0</v>
      </c>
      <c r="S3453" s="444"/>
      <c r="T3453" s="444"/>
      <c r="U3453" s="261">
        <f>ROUND(SUMIF('DV-Bewegungsdaten'!B:B,A3453,'DV-Bewegungsdaten'!D:D),3)</f>
        <v>0</v>
      </c>
      <c r="V3453" s="259">
        <f>ROUND(SUMIF('DV-Bewegungsdaten'!B:B,A3453,'DV-Bewegungsdaten'!E:E),5)</f>
        <v>0</v>
      </c>
      <c r="X3453" s="444"/>
      <c r="Y3453" s="444"/>
      <c r="AK3453" s="305"/>
    </row>
    <row r="3454" spans="1:37" ht="15" customHeight="1" x14ac:dyDescent="0.25">
      <c r="A3454" s="103" t="s">
        <v>3869</v>
      </c>
      <c r="B3454" s="101" t="s">
        <v>2068</v>
      </c>
      <c r="C3454" s="101" t="s">
        <v>3997</v>
      </c>
      <c r="D3454" s="101" t="s">
        <v>1343</v>
      </c>
      <c r="E3454" s="101" t="s">
        <v>2443</v>
      </c>
      <c r="F3454" s="102">
        <v>17.82</v>
      </c>
      <c r="G3454" s="102">
        <v>18.02</v>
      </c>
      <c r="H3454" s="102">
        <v>14.26</v>
      </c>
      <c r="I3454" s="102"/>
      <c r="J3454" s="445"/>
      <c r="K3454" s="258">
        <f>ROUND(SUMIF('VGT-Bewegungsdaten'!B:B,A3454,'VGT-Bewegungsdaten'!D:D),3)</f>
        <v>0</v>
      </c>
      <c r="L3454" s="259">
        <f>ROUND(SUMIF('VGT-Bewegungsdaten'!B:B,$A3454,'VGT-Bewegungsdaten'!E:E),5)</f>
        <v>0</v>
      </c>
      <c r="N3454" s="298" t="s">
        <v>4918</v>
      </c>
      <c r="O3454" s="298" t="s">
        <v>4925</v>
      </c>
      <c r="P3454" s="261">
        <f>ROUND(SUMIF('AV-Bewegungsdaten'!B:B,A3454,'AV-Bewegungsdaten'!D:D),3)</f>
        <v>0</v>
      </c>
      <c r="Q3454" s="259">
        <f>ROUND(SUMIF('AV-Bewegungsdaten'!B:B,$A3454,'AV-Bewegungsdaten'!E:E),5)</f>
        <v>0</v>
      </c>
      <c r="S3454" s="444"/>
      <c r="T3454" s="444"/>
      <c r="U3454" s="261">
        <f>ROUND(SUMIF('DV-Bewegungsdaten'!B:B,A3454,'DV-Bewegungsdaten'!D:D),3)</f>
        <v>0</v>
      </c>
      <c r="V3454" s="259">
        <f>ROUND(SUMIF('DV-Bewegungsdaten'!B:B,A3454,'DV-Bewegungsdaten'!E:E),5)</f>
        <v>0</v>
      </c>
      <c r="X3454" s="444"/>
      <c r="Y3454" s="444"/>
      <c r="AK3454" s="305"/>
    </row>
    <row r="3455" spans="1:37" ht="15" customHeight="1" x14ac:dyDescent="0.25">
      <c r="A3455" s="103" t="s">
        <v>3870</v>
      </c>
      <c r="B3455" s="101" t="s">
        <v>2068</v>
      </c>
      <c r="C3455" s="101" t="s">
        <v>3997</v>
      </c>
      <c r="D3455" s="101" t="s">
        <v>1345</v>
      </c>
      <c r="E3455" s="101" t="s">
        <v>2446</v>
      </c>
      <c r="F3455" s="102">
        <v>20.76</v>
      </c>
      <c r="G3455" s="102">
        <v>20.96</v>
      </c>
      <c r="H3455" s="102">
        <v>16.61</v>
      </c>
      <c r="I3455" s="102"/>
      <c r="J3455" s="445"/>
      <c r="K3455" s="258">
        <f>ROUND(SUMIF('VGT-Bewegungsdaten'!B:B,A3455,'VGT-Bewegungsdaten'!D:D),3)</f>
        <v>0</v>
      </c>
      <c r="L3455" s="259">
        <f>ROUND(SUMIF('VGT-Bewegungsdaten'!B:B,$A3455,'VGT-Bewegungsdaten'!E:E),5)</f>
        <v>0</v>
      </c>
      <c r="N3455" s="298" t="s">
        <v>4918</v>
      </c>
      <c r="O3455" s="298" t="s">
        <v>4925</v>
      </c>
      <c r="P3455" s="261">
        <f>ROUND(SUMIF('AV-Bewegungsdaten'!B:B,A3455,'AV-Bewegungsdaten'!D:D),3)</f>
        <v>0</v>
      </c>
      <c r="Q3455" s="259">
        <f>ROUND(SUMIF('AV-Bewegungsdaten'!B:B,$A3455,'AV-Bewegungsdaten'!E:E),5)</f>
        <v>0</v>
      </c>
      <c r="S3455" s="444"/>
      <c r="T3455" s="444"/>
      <c r="U3455" s="261">
        <f>ROUND(SUMIF('DV-Bewegungsdaten'!B:B,A3455,'DV-Bewegungsdaten'!D:D),3)</f>
        <v>0</v>
      </c>
      <c r="V3455" s="259">
        <f>ROUND(SUMIF('DV-Bewegungsdaten'!B:B,A3455,'DV-Bewegungsdaten'!E:E),5)</f>
        <v>0</v>
      </c>
      <c r="X3455" s="444"/>
      <c r="Y3455" s="444"/>
      <c r="AK3455" s="305"/>
    </row>
    <row r="3456" spans="1:37" ht="15" customHeight="1" x14ac:dyDescent="0.25">
      <c r="A3456" s="103" t="s">
        <v>3871</v>
      </c>
      <c r="B3456" s="101" t="s">
        <v>2068</v>
      </c>
      <c r="C3456" s="101" t="s">
        <v>3997</v>
      </c>
      <c r="D3456" s="101" t="s">
        <v>1347</v>
      </c>
      <c r="E3456" s="101" t="s">
        <v>2443</v>
      </c>
      <c r="F3456" s="102">
        <v>18.8</v>
      </c>
      <c r="G3456" s="102">
        <v>19</v>
      </c>
      <c r="H3456" s="102">
        <v>15.04</v>
      </c>
      <c r="I3456" s="102"/>
      <c r="J3456" s="445"/>
      <c r="K3456" s="258">
        <f>ROUND(SUMIF('VGT-Bewegungsdaten'!B:B,A3456,'VGT-Bewegungsdaten'!D:D),3)</f>
        <v>0</v>
      </c>
      <c r="L3456" s="259">
        <f>ROUND(SUMIF('VGT-Bewegungsdaten'!B:B,$A3456,'VGT-Bewegungsdaten'!E:E),5)</f>
        <v>0</v>
      </c>
      <c r="N3456" s="298" t="s">
        <v>4918</v>
      </c>
      <c r="O3456" s="298" t="s">
        <v>4925</v>
      </c>
      <c r="P3456" s="261">
        <f>ROUND(SUMIF('AV-Bewegungsdaten'!B:B,A3456,'AV-Bewegungsdaten'!D:D),3)</f>
        <v>0</v>
      </c>
      <c r="Q3456" s="259">
        <f>ROUND(SUMIF('AV-Bewegungsdaten'!B:B,$A3456,'AV-Bewegungsdaten'!E:E),5)</f>
        <v>0</v>
      </c>
      <c r="S3456" s="444"/>
      <c r="T3456" s="444"/>
      <c r="U3456" s="261">
        <f>ROUND(SUMIF('DV-Bewegungsdaten'!B:B,A3456,'DV-Bewegungsdaten'!D:D),3)</f>
        <v>0</v>
      </c>
      <c r="V3456" s="259">
        <f>ROUND(SUMIF('DV-Bewegungsdaten'!B:B,A3456,'DV-Bewegungsdaten'!E:E),5)</f>
        <v>0</v>
      </c>
      <c r="X3456" s="444"/>
      <c r="Y3456" s="444"/>
      <c r="AK3456" s="305"/>
    </row>
    <row r="3457" spans="1:37" ht="15" customHeight="1" x14ac:dyDescent="0.25">
      <c r="A3457" s="103" t="s">
        <v>3872</v>
      </c>
      <c r="B3457" s="101" t="s">
        <v>2068</v>
      </c>
      <c r="C3457" s="101" t="s">
        <v>3997</v>
      </c>
      <c r="D3457" s="101" t="s">
        <v>1349</v>
      </c>
      <c r="E3457" s="101" t="s">
        <v>2446</v>
      </c>
      <c r="F3457" s="102">
        <v>21.740000000000002</v>
      </c>
      <c r="G3457" s="102">
        <v>21.94</v>
      </c>
      <c r="H3457" s="102">
        <v>17.39</v>
      </c>
      <c r="I3457" s="102"/>
      <c r="J3457" s="445"/>
      <c r="K3457" s="258">
        <f>ROUND(SUMIF('VGT-Bewegungsdaten'!B:B,A3457,'VGT-Bewegungsdaten'!D:D),3)</f>
        <v>0</v>
      </c>
      <c r="L3457" s="259">
        <f>ROUND(SUMIF('VGT-Bewegungsdaten'!B:B,$A3457,'VGT-Bewegungsdaten'!E:E),5)</f>
        <v>0</v>
      </c>
      <c r="N3457" s="298" t="s">
        <v>4918</v>
      </c>
      <c r="O3457" s="298" t="s">
        <v>4925</v>
      </c>
      <c r="P3457" s="261">
        <f>ROUND(SUMIF('AV-Bewegungsdaten'!B:B,A3457,'AV-Bewegungsdaten'!D:D),3)</f>
        <v>0</v>
      </c>
      <c r="Q3457" s="259">
        <f>ROUND(SUMIF('AV-Bewegungsdaten'!B:B,$A3457,'AV-Bewegungsdaten'!E:E),5)</f>
        <v>0</v>
      </c>
      <c r="S3457" s="444"/>
      <c r="T3457" s="444"/>
      <c r="U3457" s="261">
        <f>ROUND(SUMIF('DV-Bewegungsdaten'!B:B,A3457,'DV-Bewegungsdaten'!D:D),3)</f>
        <v>0</v>
      </c>
      <c r="V3457" s="259">
        <f>ROUND(SUMIF('DV-Bewegungsdaten'!B:B,A3457,'DV-Bewegungsdaten'!E:E),5)</f>
        <v>0</v>
      </c>
      <c r="X3457" s="444"/>
      <c r="Y3457" s="444"/>
      <c r="AK3457" s="305"/>
    </row>
    <row r="3458" spans="1:37" ht="15" customHeight="1" x14ac:dyDescent="0.25">
      <c r="A3458" s="103" t="s">
        <v>3873</v>
      </c>
      <c r="B3458" s="101" t="s">
        <v>2068</v>
      </c>
      <c r="C3458" s="101" t="s">
        <v>3997</v>
      </c>
      <c r="D3458" s="101" t="s">
        <v>1351</v>
      </c>
      <c r="E3458" s="101" t="s">
        <v>2443</v>
      </c>
      <c r="F3458" s="102">
        <v>19.78</v>
      </c>
      <c r="G3458" s="102">
        <v>19.98</v>
      </c>
      <c r="H3458" s="102">
        <v>15.82</v>
      </c>
      <c r="I3458" s="102"/>
      <c r="J3458" s="445"/>
      <c r="K3458" s="258">
        <f>ROUND(SUMIF('VGT-Bewegungsdaten'!B:B,A3458,'VGT-Bewegungsdaten'!D:D),3)</f>
        <v>0</v>
      </c>
      <c r="L3458" s="259">
        <f>ROUND(SUMIF('VGT-Bewegungsdaten'!B:B,$A3458,'VGT-Bewegungsdaten'!E:E),5)</f>
        <v>0</v>
      </c>
      <c r="N3458" s="298" t="s">
        <v>4918</v>
      </c>
      <c r="O3458" s="298" t="s">
        <v>4925</v>
      </c>
      <c r="P3458" s="261">
        <f>ROUND(SUMIF('AV-Bewegungsdaten'!B:B,A3458,'AV-Bewegungsdaten'!D:D),3)</f>
        <v>0</v>
      </c>
      <c r="Q3458" s="259">
        <f>ROUND(SUMIF('AV-Bewegungsdaten'!B:B,$A3458,'AV-Bewegungsdaten'!E:E),5)</f>
        <v>0</v>
      </c>
      <c r="S3458" s="444"/>
      <c r="T3458" s="444"/>
      <c r="U3458" s="261">
        <f>ROUND(SUMIF('DV-Bewegungsdaten'!B:B,A3458,'DV-Bewegungsdaten'!D:D),3)</f>
        <v>0</v>
      </c>
      <c r="V3458" s="259">
        <f>ROUND(SUMIF('DV-Bewegungsdaten'!B:B,A3458,'DV-Bewegungsdaten'!E:E),5)</f>
        <v>0</v>
      </c>
      <c r="X3458" s="444"/>
      <c r="Y3458" s="444"/>
      <c r="AK3458" s="305"/>
    </row>
    <row r="3459" spans="1:37" ht="15" customHeight="1" x14ac:dyDescent="0.25">
      <c r="A3459" s="103" t="s">
        <v>3874</v>
      </c>
      <c r="B3459" s="101" t="s">
        <v>2068</v>
      </c>
      <c r="C3459" s="101" t="s">
        <v>3997</v>
      </c>
      <c r="D3459" s="101" t="s">
        <v>1353</v>
      </c>
      <c r="E3459" s="101" t="s">
        <v>2446</v>
      </c>
      <c r="F3459" s="102">
        <v>22.72</v>
      </c>
      <c r="G3459" s="102">
        <v>22.919999999999998</v>
      </c>
      <c r="H3459" s="102">
        <v>18.18</v>
      </c>
      <c r="I3459" s="102"/>
      <c r="J3459" s="445"/>
      <c r="K3459" s="258">
        <f>ROUND(SUMIF('VGT-Bewegungsdaten'!B:B,A3459,'VGT-Bewegungsdaten'!D:D),3)</f>
        <v>0</v>
      </c>
      <c r="L3459" s="259">
        <f>ROUND(SUMIF('VGT-Bewegungsdaten'!B:B,$A3459,'VGT-Bewegungsdaten'!E:E),5)</f>
        <v>0</v>
      </c>
      <c r="N3459" s="298" t="s">
        <v>4918</v>
      </c>
      <c r="O3459" s="298" t="s">
        <v>4925</v>
      </c>
      <c r="P3459" s="261">
        <f>ROUND(SUMIF('AV-Bewegungsdaten'!B:B,A3459,'AV-Bewegungsdaten'!D:D),3)</f>
        <v>0</v>
      </c>
      <c r="Q3459" s="259">
        <f>ROUND(SUMIF('AV-Bewegungsdaten'!B:B,$A3459,'AV-Bewegungsdaten'!E:E),5)</f>
        <v>0</v>
      </c>
      <c r="S3459" s="444"/>
      <c r="T3459" s="444"/>
      <c r="U3459" s="261">
        <f>ROUND(SUMIF('DV-Bewegungsdaten'!B:B,A3459,'DV-Bewegungsdaten'!D:D),3)</f>
        <v>0</v>
      </c>
      <c r="V3459" s="259">
        <f>ROUND(SUMIF('DV-Bewegungsdaten'!B:B,A3459,'DV-Bewegungsdaten'!E:E),5)</f>
        <v>0</v>
      </c>
      <c r="X3459" s="444"/>
      <c r="Y3459" s="444"/>
      <c r="AK3459" s="305"/>
    </row>
    <row r="3460" spans="1:37" ht="15" customHeight="1" x14ac:dyDescent="0.25">
      <c r="A3460" s="103" t="s">
        <v>3875</v>
      </c>
      <c r="B3460" s="101" t="s">
        <v>2068</v>
      </c>
      <c r="C3460" s="101" t="s">
        <v>3997</v>
      </c>
      <c r="D3460" s="101" t="s">
        <v>1355</v>
      </c>
      <c r="E3460" s="101" t="s">
        <v>2443</v>
      </c>
      <c r="F3460" s="102">
        <v>17.82</v>
      </c>
      <c r="G3460" s="102">
        <v>18.02</v>
      </c>
      <c r="H3460" s="102">
        <v>14.26</v>
      </c>
      <c r="I3460" s="102"/>
      <c r="J3460" s="445"/>
      <c r="K3460" s="258">
        <f>ROUND(SUMIF('VGT-Bewegungsdaten'!B:B,A3460,'VGT-Bewegungsdaten'!D:D),3)</f>
        <v>0</v>
      </c>
      <c r="L3460" s="259">
        <f>ROUND(SUMIF('VGT-Bewegungsdaten'!B:B,$A3460,'VGT-Bewegungsdaten'!E:E),5)</f>
        <v>0</v>
      </c>
      <c r="N3460" s="298" t="s">
        <v>4918</v>
      </c>
      <c r="O3460" s="298" t="s">
        <v>4925</v>
      </c>
      <c r="P3460" s="261">
        <f>ROUND(SUMIF('AV-Bewegungsdaten'!B:B,A3460,'AV-Bewegungsdaten'!D:D),3)</f>
        <v>0</v>
      </c>
      <c r="Q3460" s="259">
        <f>ROUND(SUMIF('AV-Bewegungsdaten'!B:B,$A3460,'AV-Bewegungsdaten'!E:E),5)</f>
        <v>0</v>
      </c>
      <c r="S3460" s="444"/>
      <c r="T3460" s="444"/>
      <c r="U3460" s="261">
        <f>ROUND(SUMIF('DV-Bewegungsdaten'!B:B,A3460,'DV-Bewegungsdaten'!D:D),3)</f>
        <v>0</v>
      </c>
      <c r="V3460" s="259">
        <f>ROUND(SUMIF('DV-Bewegungsdaten'!B:B,A3460,'DV-Bewegungsdaten'!E:E),5)</f>
        <v>0</v>
      </c>
      <c r="X3460" s="444"/>
      <c r="Y3460" s="444"/>
      <c r="AK3460" s="305"/>
    </row>
    <row r="3461" spans="1:37" ht="15" customHeight="1" x14ac:dyDescent="0.25">
      <c r="A3461" s="103" t="s">
        <v>3876</v>
      </c>
      <c r="B3461" s="101" t="s">
        <v>2068</v>
      </c>
      <c r="C3461" s="101" t="s">
        <v>3997</v>
      </c>
      <c r="D3461" s="101" t="s">
        <v>1357</v>
      </c>
      <c r="E3461" s="101" t="s">
        <v>2446</v>
      </c>
      <c r="F3461" s="102">
        <v>20.759999999999998</v>
      </c>
      <c r="G3461" s="102">
        <v>20.959999999999997</v>
      </c>
      <c r="H3461" s="102">
        <v>16.61</v>
      </c>
      <c r="I3461" s="102"/>
      <c r="J3461" s="445"/>
      <c r="K3461" s="258">
        <f>ROUND(SUMIF('VGT-Bewegungsdaten'!B:B,A3461,'VGT-Bewegungsdaten'!D:D),3)</f>
        <v>0</v>
      </c>
      <c r="L3461" s="259">
        <f>ROUND(SUMIF('VGT-Bewegungsdaten'!B:B,$A3461,'VGT-Bewegungsdaten'!E:E),5)</f>
        <v>0</v>
      </c>
      <c r="N3461" s="298" t="s">
        <v>4918</v>
      </c>
      <c r="O3461" s="298" t="s">
        <v>4925</v>
      </c>
      <c r="P3461" s="261">
        <f>ROUND(SUMIF('AV-Bewegungsdaten'!B:B,A3461,'AV-Bewegungsdaten'!D:D),3)</f>
        <v>0</v>
      </c>
      <c r="Q3461" s="259">
        <f>ROUND(SUMIF('AV-Bewegungsdaten'!B:B,$A3461,'AV-Bewegungsdaten'!E:E),5)</f>
        <v>0</v>
      </c>
      <c r="S3461" s="444"/>
      <c r="T3461" s="444"/>
      <c r="U3461" s="261">
        <f>ROUND(SUMIF('DV-Bewegungsdaten'!B:B,A3461,'DV-Bewegungsdaten'!D:D),3)</f>
        <v>0</v>
      </c>
      <c r="V3461" s="259">
        <f>ROUND(SUMIF('DV-Bewegungsdaten'!B:B,A3461,'DV-Bewegungsdaten'!E:E),5)</f>
        <v>0</v>
      </c>
      <c r="X3461" s="444"/>
      <c r="Y3461" s="444"/>
      <c r="AK3461" s="305"/>
    </row>
    <row r="3462" spans="1:37" ht="15" customHeight="1" x14ac:dyDescent="0.25">
      <c r="A3462" s="103" t="s">
        <v>3877</v>
      </c>
      <c r="B3462" s="101" t="s">
        <v>2068</v>
      </c>
      <c r="C3462" s="101" t="s">
        <v>3997</v>
      </c>
      <c r="D3462" s="101" t="s">
        <v>1359</v>
      </c>
      <c r="E3462" s="101" t="s">
        <v>2443</v>
      </c>
      <c r="F3462" s="102">
        <v>18.8</v>
      </c>
      <c r="G3462" s="102">
        <v>19</v>
      </c>
      <c r="H3462" s="102">
        <v>15.04</v>
      </c>
      <c r="I3462" s="102"/>
      <c r="J3462" s="445"/>
      <c r="K3462" s="258">
        <f>ROUND(SUMIF('VGT-Bewegungsdaten'!B:B,A3462,'VGT-Bewegungsdaten'!D:D),3)</f>
        <v>0</v>
      </c>
      <c r="L3462" s="259">
        <f>ROUND(SUMIF('VGT-Bewegungsdaten'!B:B,$A3462,'VGT-Bewegungsdaten'!E:E),5)</f>
        <v>0</v>
      </c>
      <c r="N3462" s="298" t="s">
        <v>4918</v>
      </c>
      <c r="O3462" s="298" t="s">
        <v>4925</v>
      </c>
      <c r="P3462" s="261">
        <f>ROUND(SUMIF('AV-Bewegungsdaten'!B:B,A3462,'AV-Bewegungsdaten'!D:D),3)</f>
        <v>0</v>
      </c>
      <c r="Q3462" s="259">
        <f>ROUND(SUMIF('AV-Bewegungsdaten'!B:B,$A3462,'AV-Bewegungsdaten'!E:E),5)</f>
        <v>0</v>
      </c>
      <c r="S3462" s="444"/>
      <c r="T3462" s="444"/>
      <c r="U3462" s="261">
        <f>ROUND(SUMIF('DV-Bewegungsdaten'!B:B,A3462,'DV-Bewegungsdaten'!D:D),3)</f>
        <v>0</v>
      </c>
      <c r="V3462" s="259">
        <f>ROUND(SUMIF('DV-Bewegungsdaten'!B:B,A3462,'DV-Bewegungsdaten'!E:E),5)</f>
        <v>0</v>
      </c>
      <c r="X3462" s="444"/>
      <c r="Y3462" s="444"/>
      <c r="AK3462" s="305"/>
    </row>
    <row r="3463" spans="1:37" ht="15" customHeight="1" x14ac:dyDescent="0.25">
      <c r="A3463" s="103" t="s">
        <v>3878</v>
      </c>
      <c r="B3463" s="101" t="s">
        <v>2068</v>
      </c>
      <c r="C3463" s="101" t="s">
        <v>3997</v>
      </c>
      <c r="D3463" s="101" t="s">
        <v>1361</v>
      </c>
      <c r="E3463" s="101" t="s">
        <v>2446</v>
      </c>
      <c r="F3463" s="102">
        <v>21.740000000000002</v>
      </c>
      <c r="G3463" s="102">
        <v>21.94</v>
      </c>
      <c r="H3463" s="102">
        <v>17.39</v>
      </c>
      <c r="I3463" s="102"/>
      <c r="J3463" s="445"/>
      <c r="K3463" s="258">
        <f>ROUND(SUMIF('VGT-Bewegungsdaten'!B:B,A3463,'VGT-Bewegungsdaten'!D:D),3)</f>
        <v>0</v>
      </c>
      <c r="L3463" s="259">
        <f>ROUND(SUMIF('VGT-Bewegungsdaten'!B:B,$A3463,'VGT-Bewegungsdaten'!E:E),5)</f>
        <v>0</v>
      </c>
      <c r="N3463" s="298" t="s">
        <v>4918</v>
      </c>
      <c r="O3463" s="298" t="s">
        <v>4925</v>
      </c>
      <c r="P3463" s="261">
        <f>ROUND(SUMIF('AV-Bewegungsdaten'!B:B,A3463,'AV-Bewegungsdaten'!D:D),3)</f>
        <v>0</v>
      </c>
      <c r="Q3463" s="259">
        <f>ROUND(SUMIF('AV-Bewegungsdaten'!B:B,$A3463,'AV-Bewegungsdaten'!E:E),5)</f>
        <v>0</v>
      </c>
      <c r="S3463" s="444"/>
      <c r="T3463" s="444"/>
      <c r="U3463" s="261">
        <f>ROUND(SUMIF('DV-Bewegungsdaten'!B:B,A3463,'DV-Bewegungsdaten'!D:D),3)</f>
        <v>0</v>
      </c>
      <c r="V3463" s="259">
        <f>ROUND(SUMIF('DV-Bewegungsdaten'!B:B,A3463,'DV-Bewegungsdaten'!E:E),5)</f>
        <v>0</v>
      </c>
      <c r="X3463" s="444"/>
      <c r="Y3463" s="444"/>
      <c r="AK3463" s="305"/>
    </row>
    <row r="3464" spans="1:37" ht="15" customHeight="1" x14ac:dyDescent="0.25">
      <c r="A3464" s="103" t="s">
        <v>3879</v>
      </c>
      <c r="B3464" s="101" t="s">
        <v>2068</v>
      </c>
      <c r="C3464" s="101" t="s">
        <v>3997</v>
      </c>
      <c r="D3464" s="101" t="s">
        <v>1363</v>
      </c>
      <c r="E3464" s="101" t="s">
        <v>2443</v>
      </c>
      <c r="F3464" s="102">
        <v>19.78</v>
      </c>
      <c r="G3464" s="102">
        <v>19.98</v>
      </c>
      <c r="H3464" s="102">
        <v>15.82</v>
      </c>
      <c r="I3464" s="102"/>
      <c r="J3464" s="445"/>
      <c r="K3464" s="258">
        <f>ROUND(SUMIF('VGT-Bewegungsdaten'!B:B,A3464,'VGT-Bewegungsdaten'!D:D),3)</f>
        <v>0</v>
      </c>
      <c r="L3464" s="259">
        <f>ROUND(SUMIF('VGT-Bewegungsdaten'!B:B,$A3464,'VGT-Bewegungsdaten'!E:E),5)</f>
        <v>0</v>
      </c>
      <c r="N3464" s="298" t="s">
        <v>4918</v>
      </c>
      <c r="O3464" s="298" t="s">
        <v>4925</v>
      </c>
      <c r="P3464" s="261">
        <f>ROUND(SUMIF('AV-Bewegungsdaten'!B:B,A3464,'AV-Bewegungsdaten'!D:D),3)</f>
        <v>0</v>
      </c>
      <c r="Q3464" s="259">
        <f>ROUND(SUMIF('AV-Bewegungsdaten'!B:B,$A3464,'AV-Bewegungsdaten'!E:E),5)</f>
        <v>0</v>
      </c>
      <c r="S3464" s="444"/>
      <c r="T3464" s="444"/>
      <c r="U3464" s="261">
        <f>ROUND(SUMIF('DV-Bewegungsdaten'!B:B,A3464,'DV-Bewegungsdaten'!D:D),3)</f>
        <v>0</v>
      </c>
      <c r="V3464" s="259">
        <f>ROUND(SUMIF('DV-Bewegungsdaten'!B:B,A3464,'DV-Bewegungsdaten'!E:E),5)</f>
        <v>0</v>
      </c>
      <c r="X3464" s="444"/>
      <c r="Y3464" s="444"/>
      <c r="AK3464" s="305"/>
    </row>
    <row r="3465" spans="1:37" ht="15" customHeight="1" x14ac:dyDescent="0.25">
      <c r="A3465" s="103" t="s">
        <v>3880</v>
      </c>
      <c r="B3465" s="101" t="s">
        <v>2068</v>
      </c>
      <c r="C3465" s="101" t="s">
        <v>3997</v>
      </c>
      <c r="D3465" s="101" t="s">
        <v>1365</v>
      </c>
      <c r="E3465" s="101" t="s">
        <v>2446</v>
      </c>
      <c r="F3465" s="102">
        <v>22.72</v>
      </c>
      <c r="G3465" s="102">
        <v>22.919999999999998</v>
      </c>
      <c r="H3465" s="102">
        <v>18.18</v>
      </c>
      <c r="I3465" s="102"/>
      <c r="J3465" s="445"/>
      <c r="K3465" s="258">
        <f>ROUND(SUMIF('VGT-Bewegungsdaten'!B:B,A3465,'VGT-Bewegungsdaten'!D:D),3)</f>
        <v>0</v>
      </c>
      <c r="L3465" s="259">
        <f>ROUND(SUMIF('VGT-Bewegungsdaten'!B:B,$A3465,'VGT-Bewegungsdaten'!E:E),5)</f>
        <v>0</v>
      </c>
      <c r="N3465" s="298" t="s">
        <v>4918</v>
      </c>
      <c r="O3465" s="298" t="s">
        <v>4925</v>
      </c>
      <c r="P3465" s="261">
        <f>ROUND(SUMIF('AV-Bewegungsdaten'!B:B,A3465,'AV-Bewegungsdaten'!D:D),3)</f>
        <v>0</v>
      </c>
      <c r="Q3465" s="259">
        <f>ROUND(SUMIF('AV-Bewegungsdaten'!B:B,$A3465,'AV-Bewegungsdaten'!E:E),5)</f>
        <v>0</v>
      </c>
      <c r="S3465" s="444"/>
      <c r="T3465" s="444"/>
      <c r="U3465" s="261">
        <f>ROUND(SUMIF('DV-Bewegungsdaten'!B:B,A3465,'DV-Bewegungsdaten'!D:D),3)</f>
        <v>0</v>
      </c>
      <c r="V3465" s="259">
        <f>ROUND(SUMIF('DV-Bewegungsdaten'!B:B,A3465,'DV-Bewegungsdaten'!E:E),5)</f>
        <v>0</v>
      </c>
      <c r="X3465" s="444"/>
      <c r="Y3465" s="444"/>
      <c r="AK3465" s="305"/>
    </row>
    <row r="3466" spans="1:37" ht="15" customHeight="1" x14ac:dyDescent="0.25">
      <c r="A3466" s="103" t="s">
        <v>3881</v>
      </c>
      <c r="B3466" s="101" t="s">
        <v>2068</v>
      </c>
      <c r="C3466" s="101" t="s">
        <v>3997</v>
      </c>
      <c r="D3466" s="101" t="s">
        <v>1367</v>
      </c>
      <c r="E3466" s="101" t="s">
        <v>2443</v>
      </c>
      <c r="F3466" s="102">
        <v>20.76</v>
      </c>
      <c r="G3466" s="102">
        <v>20.96</v>
      </c>
      <c r="H3466" s="102">
        <v>16.61</v>
      </c>
      <c r="I3466" s="102"/>
      <c r="J3466" s="445"/>
      <c r="K3466" s="258">
        <f>ROUND(SUMIF('VGT-Bewegungsdaten'!B:B,A3466,'VGT-Bewegungsdaten'!D:D),3)</f>
        <v>0</v>
      </c>
      <c r="L3466" s="259">
        <f>ROUND(SUMIF('VGT-Bewegungsdaten'!B:B,$A3466,'VGT-Bewegungsdaten'!E:E),5)</f>
        <v>0</v>
      </c>
      <c r="N3466" s="298" t="s">
        <v>4918</v>
      </c>
      <c r="O3466" s="298" t="s">
        <v>4925</v>
      </c>
      <c r="P3466" s="261">
        <f>ROUND(SUMIF('AV-Bewegungsdaten'!B:B,A3466,'AV-Bewegungsdaten'!D:D),3)</f>
        <v>0</v>
      </c>
      <c r="Q3466" s="259">
        <f>ROUND(SUMIF('AV-Bewegungsdaten'!B:B,$A3466,'AV-Bewegungsdaten'!E:E),5)</f>
        <v>0</v>
      </c>
      <c r="S3466" s="444"/>
      <c r="T3466" s="444"/>
      <c r="U3466" s="261">
        <f>ROUND(SUMIF('DV-Bewegungsdaten'!B:B,A3466,'DV-Bewegungsdaten'!D:D),3)</f>
        <v>0</v>
      </c>
      <c r="V3466" s="259">
        <f>ROUND(SUMIF('DV-Bewegungsdaten'!B:B,A3466,'DV-Bewegungsdaten'!E:E),5)</f>
        <v>0</v>
      </c>
      <c r="X3466" s="444"/>
      <c r="Y3466" s="444"/>
      <c r="AK3466" s="305"/>
    </row>
    <row r="3467" spans="1:37" ht="15" customHeight="1" x14ac:dyDescent="0.25">
      <c r="A3467" s="103" t="s">
        <v>3882</v>
      </c>
      <c r="B3467" s="101" t="s">
        <v>2068</v>
      </c>
      <c r="C3467" s="101" t="s">
        <v>3997</v>
      </c>
      <c r="D3467" s="101" t="s">
        <v>1369</v>
      </c>
      <c r="E3467" s="101" t="s">
        <v>2446</v>
      </c>
      <c r="F3467" s="102">
        <v>23.700000000000003</v>
      </c>
      <c r="G3467" s="102">
        <v>23.900000000000002</v>
      </c>
      <c r="H3467" s="102">
        <v>18.96</v>
      </c>
      <c r="I3467" s="102"/>
      <c r="J3467" s="445"/>
      <c r="K3467" s="258">
        <f>ROUND(SUMIF('VGT-Bewegungsdaten'!B:B,A3467,'VGT-Bewegungsdaten'!D:D),3)</f>
        <v>0</v>
      </c>
      <c r="L3467" s="259">
        <f>ROUND(SUMIF('VGT-Bewegungsdaten'!B:B,$A3467,'VGT-Bewegungsdaten'!E:E),5)</f>
        <v>0</v>
      </c>
      <c r="N3467" s="298" t="s">
        <v>4918</v>
      </c>
      <c r="O3467" s="298" t="s">
        <v>4925</v>
      </c>
      <c r="P3467" s="261">
        <f>ROUND(SUMIF('AV-Bewegungsdaten'!B:B,A3467,'AV-Bewegungsdaten'!D:D),3)</f>
        <v>0</v>
      </c>
      <c r="Q3467" s="259">
        <f>ROUND(SUMIF('AV-Bewegungsdaten'!B:B,$A3467,'AV-Bewegungsdaten'!E:E),5)</f>
        <v>0</v>
      </c>
      <c r="S3467" s="444"/>
      <c r="T3467" s="444"/>
      <c r="U3467" s="261">
        <f>ROUND(SUMIF('DV-Bewegungsdaten'!B:B,A3467,'DV-Bewegungsdaten'!D:D),3)</f>
        <v>0</v>
      </c>
      <c r="V3467" s="259">
        <f>ROUND(SUMIF('DV-Bewegungsdaten'!B:B,A3467,'DV-Bewegungsdaten'!E:E),5)</f>
        <v>0</v>
      </c>
      <c r="X3467" s="444"/>
      <c r="Y3467" s="444"/>
      <c r="AK3467" s="305"/>
    </row>
    <row r="3468" spans="1:37" ht="15" customHeight="1" x14ac:dyDescent="0.25">
      <c r="A3468" s="103" t="s">
        <v>3883</v>
      </c>
      <c r="B3468" s="101" t="s">
        <v>2068</v>
      </c>
      <c r="C3468" s="101" t="s">
        <v>3997</v>
      </c>
      <c r="D3468" s="101" t="s">
        <v>1371</v>
      </c>
      <c r="E3468" s="101" t="s">
        <v>2443</v>
      </c>
      <c r="F3468" s="102">
        <v>10.96</v>
      </c>
      <c r="G3468" s="102">
        <v>11.16</v>
      </c>
      <c r="H3468" s="102">
        <v>8.77</v>
      </c>
      <c r="I3468" s="102"/>
      <c r="J3468" s="445"/>
      <c r="K3468" s="258">
        <f>ROUND(SUMIF('VGT-Bewegungsdaten'!B:B,A3468,'VGT-Bewegungsdaten'!D:D),3)</f>
        <v>0</v>
      </c>
      <c r="L3468" s="259">
        <f>ROUND(SUMIF('VGT-Bewegungsdaten'!B:B,$A3468,'VGT-Bewegungsdaten'!E:E),5)</f>
        <v>0</v>
      </c>
      <c r="N3468" s="298" t="s">
        <v>4918</v>
      </c>
      <c r="O3468" s="298" t="s">
        <v>4925</v>
      </c>
      <c r="P3468" s="261">
        <f>ROUND(SUMIF('AV-Bewegungsdaten'!B:B,A3468,'AV-Bewegungsdaten'!D:D),3)</f>
        <v>0</v>
      </c>
      <c r="Q3468" s="259">
        <f>ROUND(SUMIF('AV-Bewegungsdaten'!B:B,$A3468,'AV-Bewegungsdaten'!E:E),5)</f>
        <v>0</v>
      </c>
      <c r="S3468" s="444"/>
      <c r="T3468" s="444"/>
      <c r="U3468" s="261">
        <f>ROUND(SUMIF('DV-Bewegungsdaten'!B:B,A3468,'DV-Bewegungsdaten'!D:D),3)</f>
        <v>0</v>
      </c>
      <c r="V3468" s="259">
        <f>ROUND(SUMIF('DV-Bewegungsdaten'!B:B,A3468,'DV-Bewegungsdaten'!E:E),5)</f>
        <v>0</v>
      </c>
      <c r="X3468" s="444"/>
      <c r="Y3468" s="444"/>
      <c r="AK3468" s="305"/>
    </row>
    <row r="3469" spans="1:37" ht="15" customHeight="1" x14ac:dyDescent="0.25">
      <c r="A3469" s="103" t="s">
        <v>3884</v>
      </c>
      <c r="B3469" s="101" t="s">
        <v>2068</v>
      </c>
      <c r="C3469" s="101" t="s">
        <v>3997</v>
      </c>
      <c r="D3469" s="101" t="s">
        <v>1373</v>
      </c>
      <c r="E3469" s="101" t="s">
        <v>2446</v>
      </c>
      <c r="F3469" s="102">
        <v>13.9</v>
      </c>
      <c r="G3469" s="102">
        <v>14.1</v>
      </c>
      <c r="H3469" s="102">
        <v>11.12</v>
      </c>
      <c r="I3469" s="102"/>
      <c r="J3469" s="445"/>
      <c r="K3469" s="258">
        <f>ROUND(SUMIF('VGT-Bewegungsdaten'!B:B,A3469,'VGT-Bewegungsdaten'!D:D),3)</f>
        <v>0</v>
      </c>
      <c r="L3469" s="259">
        <f>ROUND(SUMIF('VGT-Bewegungsdaten'!B:B,$A3469,'VGT-Bewegungsdaten'!E:E),5)</f>
        <v>0</v>
      </c>
      <c r="N3469" s="298" t="s">
        <v>4918</v>
      </c>
      <c r="O3469" s="298" t="s">
        <v>4925</v>
      </c>
      <c r="P3469" s="261">
        <f>ROUND(SUMIF('AV-Bewegungsdaten'!B:B,A3469,'AV-Bewegungsdaten'!D:D),3)</f>
        <v>0</v>
      </c>
      <c r="Q3469" s="259">
        <f>ROUND(SUMIF('AV-Bewegungsdaten'!B:B,$A3469,'AV-Bewegungsdaten'!E:E),5)</f>
        <v>0</v>
      </c>
      <c r="S3469" s="444"/>
      <c r="T3469" s="444"/>
      <c r="U3469" s="261">
        <f>ROUND(SUMIF('DV-Bewegungsdaten'!B:B,A3469,'DV-Bewegungsdaten'!D:D),3)</f>
        <v>0</v>
      </c>
      <c r="V3469" s="259">
        <f>ROUND(SUMIF('DV-Bewegungsdaten'!B:B,A3469,'DV-Bewegungsdaten'!E:E),5)</f>
        <v>0</v>
      </c>
      <c r="X3469" s="444"/>
      <c r="Y3469" s="444"/>
      <c r="AK3469" s="305"/>
    </row>
    <row r="3470" spans="1:37" ht="15" customHeight="1" x14ac:dyDescent="0.25">
      <c r="A3470" s="103" t="s">
        <v>3885</v>
      </c>
      <c r="B3470" s="101" t="s">
        <v>2068</v>
      </c>
      <c r="C3470" s="101" t="s">
        <v>3997</v>
      </c>
      <c r="D3470" s="101" t="s">
        <v>1375</v>
      </c>
      <c r="E3470" s="101" t="s">
        <v>2443</v>
      </c>
      <c r="F3470" s="102">
        <v>11.94</v>
      </c>
      <c r="G3470" s="102">
        <v>12.139999999999999</v>
      </c>
      <c r="H3470" s="102">
        <v>9.5500000000000007</v>
      </c>
      <c r="I3470" s="102"/>
      <c r="J3470" s="445"/>
      <c r="K3470" s="258">
        <f>ROUND(SUMIF('VGT-Bewegungsdaten'!B:B,A3470,'VGT-Bewegungsdaten'!D:D),3)</f>
        <v>0</v>
      </c>
      <c r="L3470" s="259">
        <f>ROUND(SUMIF('VGT-Bewegungsdaten'!B:B,$A3470,'VGT-Bewegungsdaten'!E:E),5)</f>
        <v>0</v>
      </c>
      <c r="N3470" s="298" t="s">
        <v>4918</v>
      </c>
      <c r="O3470" s="298" t="s">
        <v>4925</v>
      </c>
      <c r="P3470" s="261">
        <f>ROUND(SUMIF('AV-Bewegungsdaten'!B:B,A3470,'AV-Bewegungsdaten'!D:D),3)</f>
        <v>0</v>
      </c>
      <c r="Q3470" s="259">
        <f>ROUND(SUMIF('AV-Bewegungsdaten'!B:B,$A3470,'AV-Bewegungsdaten'!E:E),5)</f>
        <v>0</v>
      </c>
      <c r="S3470" s="444"/>
      <c r="T3470" s="444"/>
      <c r="U3470" s="261">
        <f>ROUND(SUMIF('DV-Bewegungsdaten'!B:B,A3470,'DV-Bewegungsdaten'!D:D),3)</f>
        <v>0</v>
      </c>
      <c r="V3470" s="259">
        <f>ROUND(SUMIF('DV-Bewegungsdaten'!B:B,A3470,'DV-Bewegungsdaten'!E:E),5)</f>
        <v>0</v>
      </c>
      <c r="X3470" s="444"/>
      <c r="Y3470" s="444"/>
      <c r="AK3470" s="305"/>
    </row>
    <row r="3471" spans="1:37" ht="15" customHeight="1" x14ac:dyDescent="0.25">
      <c r="A3471" s="103" t="s">
        <v>3886</v>
      </c>
      <c r="B3471" s="101" t="s">
        <v>2068</v>
      </c>
      <c r="C3471" s="101" t="s">
        <v>3997</v>
      </c>
      <c r="D3471" s="101" t="s">
        <v>1377</v>
      </c>
      <c r="E3471" s="101" t="s">
        <v>2446</v>
      </c>
      <c r="F3471" s="102">
        <v>14.879999999999999</v>
      </c>
      <c r="G3471" s="102">
        <v>15.079999999999998</v>
      </c>
      <c r="H3471" s="102">
        <v>11.9</v>
      </c>
      <c r="I3471" s="102"/>
      <c r="J3471" s="445"/>
      <c r="K3471" s="258">
        <f>ROUND(SUMIF('VGT-Bewegungsdaten'!B:B,A3471,'VGT-Bewegungsdaten'!D:D),3)</f>
        <v>0</v>
      </c>
      <c r="L3471" s="259">
        <f>ROUND(SUMIF('VGT-Bewegungsdaten'!B:B,$A3471,'VGT-Bewegungsdaten'!E:E),5)</f>
        <v>0</v>
      </c>
      <c r="N3471" s="298" t="s">
        <v>4918</v>
      </c>
      <c r="O3471" s="298" t="s">
        <v>4925</v>
      </c>
      <c r="P3471" s="261">
        <f>ROUND(SUMIF('AV-Bewegungsdaten'!B:B,A3471,'AV-Bewegungsdaten'!D:D),3)</f>
        <v>0</v>
      </c>
      <c r="Q3471" s="259">
        <f>ROUND(SUMIF('AV-Bewegungsdaten'!B:B,$A3471,'AV-Bewegungsdaten'!E:E),5)</f>
        <v>0</v>
      </c>
      <c r="S3471" s="444"/>
      <c r="T3471" s="444"/>
      <c r="U3471" s="261">
        <f>ROUND(SUMIF('DV-Bewegungsdaten'!B:B,A3471,'DV-Bewegungsdaten'!D:D),3)</f>
        <v>0</v>
      </c>
      <c r="V3471" s="259">
        <f>ROUND(SUMIF('DV-Bewegungsdaten'!B:B,A3471,'DV-Bewegungsdaten'!E:E),5)</f>
        <v>0</v>
      </c>
      <c r="X3471" s="444"/>
      <c r="Y3471" s="444"/>
      <c r="AK3471" s="305"/>
    </row>
    <row r="3472" spans="1:37" ht="15" customHeight="1" x14ac:dyDescent="0.25">
      <c r="A3472" s="103" t="s">
        <v>3887</v>
      </c>
      <c r="B3472" s="101" t="s">
        <v>2068</v>
      </c>
      <c r="C3472" s="101" t="s">
        <v>3997</v>
      </c>
      <c r="D3472" s="101" t="s">
        <v>1379</v>
      </c>
      <c r="E3472" s="101" t="s">
        <v>2443</v>
      </c>
      <c r="F3472" s="102">
        <v>16.84</v>
      </c>
      <c r="G3472" s="102">
        <v>17.04</v>
      </c>
      <c r="H3472" s="102">
        <v>13.47</v>
      </c>
      <c r="I3472" s="102"/>
      <c r="J3472" s="445"/>
      <c r="K3472" s="258">
        <f>ROUND(SUMIF('VGT-Bewegungsdaten'!B:B,A3472,'VGT-Bewegungsdaten'!D:D),3)</f>
        <v>0</v>
      </c>
      <c r="L3472" s="259">
        <f>ROUND(SUMIF('VGT-Bewegungsdaten'!B:B,$A3472,'VGT-Bewegungsdaten'!E:E),5)</f>
        <v>0</v>
      </c>
      <c r="N3472" s="298" t="s">
        <v>4918</v>
      </c>
      <c r="O3472" s="298" t="s">
        <v>4925</v>
      </c>
      <c r="P3472" s="261">
        <f>ROUND(SUMIF('AV-Bewegungsdaten'!B:B,A3472,'AV-Bewegungsdaten'!D:D),3)</f>
        <v>0</v>
      </c>
      <c r="Q3472" s="259">
        <f>ROUND(SUMIF('AV-Bewegungsdaten'!B:B,$A3472,'AV-Bewegungsdaten'!E:E),5)</f>
        <v>0</v>
      </c>
      <c r="S3472" s="444"/>
      <c r="T3472" s="444"/>
      <c r="U3472" s="261">
        <f>ROUND(SUMIF('DV-Bewegungsdaten'!B:B,A3472,'DV-Bewegungsdaten'!D:D),3)</f>
        <v>0</v>
      </c>
      <c r="V3472" s="259">
        <f>ROUND(SUMIF('DV-Bewegungsdaten'!B:B,A3472,'DV-Bewegungsdaten'!E:E),5)</f>
        <v>0</v>
      </c>
      <c r="X3472" s="444"/>
      <c r="Y3472" s="444"/>
      <c r="AK3472" s="305"/>
    </row>
    <row r="3473" spans="1:37" ht="15" customHeight="1" x14ac:dyDescent="0.25">
      <c r="A3473" s="103" t="s">
        <v>3888</v>
      </c>
      <c r="B3473" s="101" t="s">
        <v>2068</v>
      </c>
      <c r="C3473" s="101" t="s">
        <v>3997</v>
      </c>
      <c r="D3473" s="101" t="s">
        <v>1381</v>
      </c>
      <c r="E3473" s="101" t="s">
        <v>2446</v>
      </c>
      <c r="F3473" s="102">
        <v>19.78</v>
      </c>
      <c r="G3473" s="102">
        <v>19.98</v>
      </c>
      <c r="H3473" s="102">
        <v>15.82</v>
      </c>
      <c r="I3473" s="102"/>
      <c r="J3473" s="445"/>
      <c r="K3473" s="258">
        <f>ROUND(SUMIF('VGT-Bewegungsdaten'!B:B,A3473,'VGT-Bewegungsdaten'!D:D),3)</f>
        <v>0</v>
      </c>
      <c r="L3473" s="259">
        <f>ROUND(SUMIF('VGT-Bewegungsdaten'!B:B,$A3473,'VGT-Bewegungsdaten'!E:E),5)</f>
        <v>0</v>
      </c>
      <c r="N3473" s="298" t="s">
        <v>4918</v>
      </c>
      <c r="O3473" s="298" t="s">
        <v>4925</v>
      </c>
      <c r="P3473" s="261">
        <f>ROUND(SUMIF('AV-Bewegungsdaten'!B:B,A3473,'AV-Bewegungsdaten'!D:D),3)</f>
        <v>0</v>
      </c>
      <c r="Q3473" s="259">
        <f>ROUND(SUMIF('AV-Bewegungsdaten'!B:B,$A3473,'AV-Bewegungsdaten'!E:E),5)</f>
        <v>0</v>
      </c>
      <c r="S3473" s="444"/>
      <c r="T3473" s="444"/>
      <c r="U3473" s="261">
        <f>ROUND(SUMIF('DV-Bewegungsdaten'!B:B,A3473,'DV-Bewegungsdaten'!D:D),3)</f>
        <v>0</v>
      </c>
      <c r="V3473" s="259">
        <f>ROUND(SUMIF('DV-Bewegungsdaten'!B:B,A3473,'DV-Bewegungsdaten'!E:E),5)</f>
        <v>0</v>
      </c>
      <c r="X3473" s="444"/>
      <c r="Y3473" s="444"/>
      <c r="AK3473" s="305"/>
    </row>
    <row r="3474" spans="1:37" ht="15" customHeight="1" x14ac:dyDescent="0.25">
      <c r="A3474" s="103" t="s">
        <v>3889</v>
      </c>
      <c r="B3474" s="101" t="s">
        <v>2068</v>
      </c>
      <c r="C3474" s="101" t="s">
        <v>3997</v>
      </c>
      <c r="D3474" s="101" t="s">
        <v>1383</v>
      </c>
      <c r="E3474" s="101" t="s">
        <v>2443</v>
      </c>
      <c r="F3474" s="102">
        <v>17.82</v>
      </c>
      <c r="G3474" s="102">
        <v>18.02</v>
      </c>
      <c r="H3474" s="102">
        <v>14.26</v>
      </c>
      <c r="I3474" s="102"/>
      <c r="J3474" s="445"/>
      <c r="K3474" s="258">
        <f>ROUND(SUMIF('VGT-Bewegungsdaten'!B:B,A3474,'VGT-Bewegungsdaten'!D:D),3)</f>
        <v>0</v>
      </c>
      <c r="L3474" s="259">
        <f>ROUND(SUMIF('VGT-Bewegungsdaten'!B:B,$A3474,'VGT-Bewegungsdaten'!E:E),5)</f>
        <v>0</v>
      </c>
      <c r="N3474" s="298" t="s">
        <v>4918</v>
      </c>
      <c r="O3474" s="298" t="s">
        <v>4925</v>
      </c>
      <c r="P3474" s="261">
        <f>ROUND(SUMIF('AV-Bewegungsdaten'!B:B,A3474,'AV-Bewegungsdaten'!D:D),3)</f>
        <v>0</v>
      </c>
      <c r="Q3474" s="259">
        <f>ROUND(SUMIF('AV-Bewegungsdaten'!B:B,$A3474,'AV-Bewegungsdaten'!E:E),5)</f>
        <v>0</v>
      </c>
      <c r="S3474" s="444"/>
      <c r="T3474" s="444"/>
      <c r="U3474" s="261">
        <f>ROUND(SUMIF('DV-Bewegungsdaten'!B:B,A3474,'DV-Bewegungsdaten'!D:D),3)</f>
        <v>0</v>
      </c>
      <c r="V3474" s="259">
        <f>ROUND(SUMIF('DV-Bewegungsdaten'!B:B,A3474,'DV-Bewegungsdaten'!E:E),5)</f>
        <v>0</v>
      </c>
      <c r="X3474" s="444"/>
      <c r="Y3474" s="444"/>
      <c r="AK3474" s="305"/>
    </row>
    <row r="3475" spans="1:37" ht="15" customHeight="1" x14ac:dyDescent="0.25">
      <c r="A3475" s="103" t="s">
        <v>3890</v>
      </c>
      <c r="B3475" s="101" t="s">
        <v>2068</v>
      </c>
      <c r="C3475" s="101" t="s">
        <v>3997</v>
      </c>
      <c r="D3475" s="101" t="s">
        <v>1385</v>
      </c>
      <c r="E3475" s="101" t="s">
        <v>2446</v>
      </c>
      <c r="F3475" s="102">
        <v>20.76</v>
      </c>
      <c r="G3475" s="102">
        <v>20.96</v>
      </c>
      <c r="H3475" s="102">
        <v>16.61</v>
      </c>
      <c r="I3475" s="102"/>
      <c r="J3475" s="445"/>
      <c r="K3475" s="258">
        <f>ROUND(SUMIF('VGT-Bewegungsdaten'!B:B,A3475,'VGT-Bewegungsdaten'!D:D),3)</f>
        <v>0</v>
      </c>
      <c r="L3475" s="259">
        <f>ROUND(SUMIF('VGT-Bewegungsdaten'!B:B,$A3475,'VGT-Bewegungsdaten'!E:E),5)</f>
        <v>0</v>
      </c>
      <c r="N3475" s="298" t="s">
        <v>4918</v>
      </c>
      <c r="O3475" s="298" t="s">
        <v>4925</v>
      </c>
      <c r="P3475" s="261">
        <f>ROUND(SUMIF('AV-Bewegungsdaten'!B:B,A3475,'AV-Bewegungsdaten'!D:D),3)</f>
        <v>0</v>
      </c>
      <c r="Q3475" s="259">
        <f>ROUND(SUMIF('AV-Bewegungsdaten'!B:B,$A3475,'AV-Bewegungsdaten'!E:E),5)</f>
        <v>0</v>
      </c>
      <c r="S3475" s="444"/>
      <c r="T3475" s="444"/>
      <c r="U3475" s="261">
        <f>ROUND(SUMIF('DV-Bewegungsdaten'!B:B,A3475,'DV-Bewegungsdaten'!D:D),3)</f>
        <v>0</v>
      </c>
      <c r="V3475" s="259">
        <f>ROUND(SUMIF('DV-Bewegungsdaten'!B:B,A3475,'DV-Bewegungsdaten'!E:E),5)</f>
        <v>0</v>
      </c>
      <c r="X3475" s="444"/>
      <c r="Y3475" s="444"/>
      <c r="AK3475" s="305"/>
    </row>
    <row r="3476" spans="1:37" ht="15" customHeight="1" x14ac:dyDescent="0.25">
      <c r="A3476" s="103" t="s">
        <v>3891</v>
      </c>
      <c r="B3476" s="101" t="s">
        <v>2068</v>
      </c>
      <c r="C3476" s="101" t="s">
        <v>3997</v>
      </c>
      <c r="D3476" s="101" t="s">
        <v>1387</v>
      </c>
      <c r="E3476" s="101" t="s">
        <v>2443</v>
      </c>
      <c r="F3476" s="102">
        <v>17.82</v>
      </c>
      <c r="G3476" s="102">
        <v>18.02</v>
      </c>
      <c r="H3476" s="102">
        <v>14.26</v>
      </c>
      <c r="I3476" s="102"/>
      <c r="J3476" s="445"/>
      <c r="K3476" s="258">
        <f>ROUND(SUMIF('VGT-Bewegungsdaten'!B:B,A3476,'VGT-Bewegungsdaten'!D:D),3)</f>
        <v>0</v>
      </c>
      <c r="L3476" s="259">
        <f>ROUND(SUMIF('VGT-Bewegungsdaten'!B:B,$A3476,'VGT-Bewegungsdaten'!E:E),5)</f>
        <v>0</v>
      </c>
      <c r="N3476" s="298" t="s">
        <v>4918</v>
      </c>
      <c r="O3476" s="298" t="s">
        <v>4925</v>
      </c>
      <c r="P3476" s="261">
        <f>ROUND(SUMIF('AV-Bewegungsdaten'!B:B,A3476,'AV-Bewegungsdaten'!D:D),3)</f>
        <v>0</v>
      </c>
      <c r="Q3476" s="259">
        <f>ROUND(SUMIF('AV-Bewegungsdaten'!B:B,$A3476,'AV-Bewegungsdaten'!E:E),5)</f>
        <v>0</v>
      </c>
      <c r="S3476" s="444"/>
      <c r="T3476" s="444"/>
      <c r="U3476" s="261">
        <f>ROUND(SUMIF('DV-Bewegungsdaten'!B:B,A3476,'DV-Bewegungsdaten'!D:D),3)</f>
        <v>0</v>
      </c>
      <c r="V3476" s="259">
        <f>ROUND(SUMIF('DV-Bewegungsdaten'!B:B,A3476,'DV-Bewegungsdaten'!E:E),5)</f>
        <v>0</v>
      </c>
      <c r="X3476" s="444"/>
      <c r="Y3476" s="444"/>
      <c r="AK3476" s="305"/>
    </row>
    <row r="3477" spans="1:37" ht="15" customHeight="1" x14ac:dyDescent="0.25">
      <c r="A3477" s="103" t="s">
        <v>3892</v>
      </c>
      <c r="B3477" s="101" t="s">
        <v>2068</v>
      </c>
      <c r="C3477" s="101" t="s">
        <v>3997</v>
      </c>
      <c r="D3477" s="101" t="s">
        <v>1389</v>
      </c>
      <c r="E3477" s="101" t="s">
        <v>2446</v>
      </c>
      <c r="F3477" s="102">
        <v>20.76</v>
      </c>
      <c r="G3477" s="102">
        <v>20.96</v>
      </c>
      <c r="H3477" s="102">
        <v>16.61</v>
      </c>
      <c r="I3477" s="102"/>
      <c r="J3477" s="445"/>
      <c r="K3477" s="258">
        <f>ROUND(SUMIF('VGT-Bewegungsdaten'!B:B,A3477,'VGT-Bewegungsdaten'!D:D),3)</f>
        <v>0</v>
      </c>
      <c r="L3477" s="259">
        <f>ROUND(SUMIF('VGT-Bewegungsdaten'!B:B,$A3477,'VGT-Bewegungsdaten'!E:E),5)</f>
        <v>0</v>
      </c>
      <c r="N3477" s="298" t="s">
        <v>4918</v>
      </c>
      <c r="O3477" s="298" t="s">
        <v>4925</v>
      </c>
      <c r="P3477" s="261">
        <f>ROUND(SUMIF('AV-Bewegungsdaten'!B:B,A3477,'AV-Bewegungsdaten'!D:D),3)</f>
        <v>0</v>
      </c>
      <c r="Q3477" s="259">
        <f>ROUND(SUMIF('AV-Bewegungsdaten'!B:B,$A3477,'AV-Bewegungsdaten'!E:E),5)</f>
        <v>0</v>
      </c>
      <c r="S3477" s="444"/>
      <c r="T3477" s="444"/>
      <c r="U3477" s="261">
        <f>ROUND(SUMIF('DV-Bewegungsdaten'!B:B,A3477,'DV-Bewegungsdaten'!D:D),3)</f>
        <v>0</v>
      </c>
      <c r="V3477" s="259">
        <f>ROUND(SUMIF('DV-Bewegungsdaten'!B:B,A3477,'DV-Bewegungsdaten'!E:E),5)</f>
        <v>0</v>
      </c>
      <c r="X3477" s="444"/>
      <c r="Y3477" s="444"/>
      <c r="AK3477" s="305"/>
    </row>
    <row r="3478" spans="1:37" ht="15" customHeight="1" x14ac:dyDescent="0.25">
      <c r="A3478" s="103" t="s">
        <v>3893</v>
      </c>
      <c r="B3478" s="101" t="s">
        <v>2068</v>
      </c>
      <c r="C3478" s="101" t="s">
        <v>3997</v>
      </c>
      <c r="D3478" s="101" t="s">
        <v>1391</v>
      </c>
      <c r="E3478" s="101" t="s">
        <v>2443</v>
      </c>
      <c r="F3478" s="102">
        <v>18.8</v>
      </c>
      <c r="G3478" s="102">
        <v>19</v>
      </c>
      <c r="H3478" s="102">
        <v>15.04</v>
      </c>
      <c r="I3478" s="102"/>
      <c r="J3478" s="445"/>
      <c r="K3478" s="258">
        <f>ROUND(SUMIF('VGT-Bewegungsdaten'!B:B,A3478,'VGT-Bewegungsdaten'!D:D),3)</f>
        <v>0</v>
      </c>
      <c r="L3478" s="259">
        <f>ROUND(SUMIF('VGT-Bewegungsdaten'!B:B,$A3478,'VGT-Bewegungsdaten'!E:E),5)</f>
        <v>0</v>
      </c>
      <c r="N3478" s="298" t="s">
        <v>4918</v>
      </c>
      <c r="O3478" s="298" t="s">
        <v>4925</v>
      </c>
      <c r="P3478" s="261">
        <f>ROUND(SUMIF('AV-Bewegungsdaten'!B:B,A3478,'AV-Bewegungsdaten'!D:D),3)</f>
        <v>0</v>
      </c>
      <c r="Q3478" s="259">
        <f>ROUND(SUMIF('AV-Bewegungsdaten'!B:B,$A3478,'AV-Bewegungsdaten'!E:E),5)</f>
        <v>0</v>
      </c>
      <c r="S3478" s="444"/>
      <c r="T3478" s="444"/>
      <c r="U3478" s="261">
        <f>ROUND(SUMIF('DV-Bewegungsdaten'!B:B,A3478,'DV-Bewegungsdaten'!D:D),3)</f>
        <v>0</v>
      </c>
      <c r="V3478" s="259">
        <f>ROUND(SUMIF('DV-Bewegungsdaten'!B:B,A3478,'DV-Bewegungsdaten'!E:E),5)</f>
        <v>0</v>
      </c>
      <c r="X3478" s="444"/>
      <c r="Y3478" s="444"/>
      <c r="AK3478" s="305"/>
    </row>
    <row r="3479" spans="1:37" ht="15" customHeight="1" x14ac:dyDescent="0.25">
      <c r="A3479" s="103" t="s">
        <v>3894</v>
      </c>
      <c r="B3479" s="101" t="s">
        <v>2068</v>
      </c>
      <c r="C3479" s="101" t="s">
        <v>3997</v>
      </c>
      <c r="D3479" s="101" t="s">
        <v>1393</v>
      </c>
      <c r="E3479" s="101" t="s">
        <v>2446</v>
      </c>
      <c r="F3479" s="102">
        <v>21.740000000000002</v>
      </c>
      <c r="G3479" s="102">
        <v>21.94</v>
      </c>
      <c r="H3479" s="102">
        <v>17.39</v>
      </c>
      <c r="I3479" s="102"/>
      <c r="J3479" s="445"/>
      <c r="K3479" s="258">
        <f>ROUND(SUMIF('VGT-Bewegungsdaten'!B:B,A3479,'VGT-Bewegungsdaten'!D:D),3)</f>
        <v>0</v>
      </c>
      <c r="L3479" s="259">
        <f>ROUND(SUMIF('VGT-Bewegungsdaten'!B:B,$A3479,'VGT-Bewegungsdaten'!E:E),5)</f>
        <v>0</v>
      </c>
      <c r="N3479" s="298" t="s">
        <v>4918</v>
      </c>
      <c r="O3479" s="298" t="s">
        <v>4925</v>
      </c>
      <c r="P3479" s="261">
        <f>ROUND(SUMIF('AV-Bewegungsdaten'!B:B,A3479,'AV-Bewegungsdaten'!D:D),3)</f>
        <v>0</v>
      </c>
      <c r="Q3479" s="259">
        <f>ROUND(SUMIF('AV-Bewegungsdaten'!B:B,$A3479,'AV-Bewegungsdaten'!E:E),5)</f>
        <v>0</v>
      </c>
      <c r="S3479" s="444"/>
      <c r="T3479" s="444"/>
      <c r="U3479" s="261">
        <f>ROUND(SUMIF('DV-Bewegungsdaten'!B:B,A3479,'DV-Bewegungsdaten'!D:D),3)</f>
        <v>0</v>
      </c>
      <c r="V3479" s="259">
        <f>ROUND(SUMIF('DV-Bewegungsdaten'!B:B,A3479,'DV-Bewegungsdaten'!E:E),5)</f>
        <v>0</v>
      </c>
      <c r="X3479" s="444"/>
      <c r="Y3479" s="444"/>
      <c r="AK3479" s="305"/>
    </row>
    <row r="3480" spans="1:37" ht="15" customHeight="1" x14ac:dyDescent="0.25">
      <c r="A3480" s="103" t="s">
        <v>3895</v>
      </c>
      <c r="B3480" s="101" t="s">
        <v>2068</v>
      </c>
      <c r="C3480" s="101" t="s">
        <v>3997</v>
      </c>
      <c r="D3480" s="101" t="s">
        <v>1395</v>
      </c>
      <c r="E3480" s="101" t="s">
        <v>2443</v>
      </c>
      <c r="F3480" s="102">
        <v>19.78</v>
      </c>
      <c r="G3480" s="102">
        <v>19.98</v>
      </c>
      <c r="H3480" s="102">
        <v>15.82</v>
      </c>
      <c r="I3480" s="102"/>
      <c r="J3480" s="445"/>
      <c r="K3480" s="258">
        <f>ROUND(SUMIF('VGT-Bewegungsdaten'!B:B,A3480,'VGT-Bewegungsdaten'!D:D),3)</f>
        <v>0</v>
      </c>
      <c r="L3480" s="259">
        <f>ROUND(SUMIF('VGT-Bewegungsdaten'!B:B,$A3480,'VGT-Bewegungsdaten'!E:E),5)</f>
        <v>0</v>
      </c>
      <c r="N3480" s="298" t="s">
        <v>4918</v>
      </c>
      <c r="O3480" s="298" t="s">
        <v>4925</v>
      </c>
      <c r="P3480" s="261">
        <f>ROUND(SUMIF('AV-Bewegungsdaten'!B:B,A3480,'AV-Bewegungsdaten'!D:D),3)</f>
        <v>0</v>
      </c>
      <c r="Q3480" s="259">
        <f>ROUND(SUMIF('AV-Bewegungsdaten'!B:B,$A3480,'AV-Bewegungsdaten'!E:E),5)</f>
        <v>0</v>
      </c>
      <c r="S3480" s="444"/>
      <c r="T3480" s="444"/>
      <c r="U3480" s="261">
        <f>ROUND(SUMIF('DV-Bewegungsdaten'!B:B,A3480,'DV-Bewegungsdaten'!D:D),3)</f>
        <v>0</v>
      </c>
      <c r="V3480" s="259">
        <f>ROUND(SUMIF('DV-Bewegungsdaten'!B:B,A3480,'DV-Bewegungsdaten'!E:E),5)</f>
        <v>0</v>
      </c>
      <c r="X3480" s="444"/>
      <c r="Y3480" s="444"/>
      <c r="AK3480" s="305"/>
    </row>
    <row r="3481" spans="1:37" ht="15" customHeight="1" x14ac:dyDescent="0.25">
      <c r="A3481" s="103" t="s">
        <v>3896</v>
      </c>
      <c r="B3481" s="101" t="s">
        <v>2068</v>
      </c>
      <c r="C3481" s="101" t="s">
        <v>3997</v>
      </c>
      <c r="D3481" s="101" t="s">
        <v>1397</v>
      </c>
      <c r="E3481" s="101" t="s">
        <v>2446</v>
      </c>
      <c r="F3481" s="102">
        <v>22.72</v>
      </c>
      <c r="G3481" s="102">
        <v>22.919999999999998</v>
      </c>
      <c r="H3481" s="102">
        <v>18.18</v>
      </c>
      <c r="I3481" s="102"/>
      <c r="J3481" s="445"/>
      <c r="K3481" s="258">
        <f>ROUND(SUMIF('VGT-Bewegungsdaten'!B:B,A3481,'VGT-Bewegungsdaten'!D:D),3)</f>
        <v>0</v>
      </c>
      <c r="L3481" s="259">
        <f>ROUND(SUMIF('VGT-Bewegungsdaten'!B:B,$A3481,'VGT-Bewegungsdaten'!E:E),5)</f>
        <v>0</v>
      </c>
      <c r="N3481" s="298" t="s">
        <v>4918</v>
      </c>
      <c r="O3481" s="298" t="s">
        <v>4925</v>
      </c>
      <c r="P3481" s="261">
        <f>ROUND(SUMIF('AV-Bewegungsdaten'!B:B,A3481,'AV-Bewegungsdaten'!D:D),3)</f>
        <v>0</v>
      </c>
      <c r="Q3481" s="259">
        <f>ROUND(SUMIF('AV-Bewegungsdaten'!B:B,$A3481,'AV-Bewegungsdaten'!E:E),5)</f>
        <v>0</v>
      </c>
      <c r="S3481" s="444"/>
      <c r="T3481" s="444"/>
      <c r="U3481" s="261">
        <f>ROUND(SUMIF('DV-Bewegungsdaten'!B:B,A3481,'DV-Bewegungsdaten'!D:D),3)</f>
        <v>0</v>
      </c>
      <c r="V3481" s="259">
        <f>ROUND(SUMIF('DV-Bewegungsdaten'!B:B,A3481,'DV-Bewegungsdaten'!E:E),5)</f>
        <v>0</v>
      </c>
      <c r="X3481" s="444"/>
      <c r="Y3481" s="444"/>
      <c r="AK3481" s="305"/>
    </row>
    <row r="3482" spans="1:37" ht="15" customHeight="1" x14ac:dyDescent="0.25">
      <c r="A3482" s="103" t="s">
        <v>3897</v>
      </c>
      <c r="B3482" s="101" t="s">
        <v>2068</v>
      </c>
      <c r="C3482" s="101" t="s">
        <v>3997</v>
      </c>
      <c r="D3482" s="101" t="s">
        <v>1399</v>
      </c>
      <c r="E3482" s="101" t="s">
        <v>2443</v>
      </c>
      <c r="F3482" s="102">
        <v>20.76</v>
      </c>
      <c r="G3482" s="102">
        <v>20.96</v>
      </c>
      <c r="H3482" s="102">
        <v>16.61</v>
      </c>
      <c r="I3482" s="102"/>
      <c r="J3482" s="445"/>
      <c r="K3482" s="258">
        <f>ROUND(SUMIF('VGT-Bewegungsdaten'!B:B,A3482,'VGT-Bewegungsdaten'!D:D),3)</f>
        <v>0</v>
      </c>
      <c r="L3482" s="259">
        <f>ROUND(SUMIF('VGT-Bewegungsdaten'!B:B,$A3482,'VGT-Bewegungsdaten'!E:E),5)</f>
        <v>0</v>
      </c>
      <c r="N3482" s="298" t="s">
        <v>4918</v>
      </c>
      <c r="O3482" s="298" t="s">
        <v>4925</v>
      </c>
      <c r="P3482" s="261">
        <f>ROUND(SUMIF('AV-Bewegungsdaten'!B:B,A3482,'AV-Bewegungsdaten'!D:D),3)</f>
        <v>0</v>
      </c>
      <c r="Q3482" s="259">
        <f>ROUND(SUMIF('AV-Bewegungsdaten'!B:B,$A3482,'AV-Bewegungsdaten'!E:E),5)</f>
        <v>0</v>
      </c>
      <c r="S3482" s="444"/>
      <c r="T3482" s="444"/>
      <c r="U3482" s="261">
        <f>ROUND(SUMIF('DV-Bewegungsdaten'!B:B,A3482,'DV-Bewegungsdaten'!D:D),3)</f>
        <v>0</v>
      </c>
      <c r="V3482" s="259">
        <f>ROUND(SUMIF('DV-Bewegungsdaten'!B:B,A3482,'DV-Bewegungsdaten'!E:E),5)</f>
        <v>0</v>
      </c>
      <c r="X3482" s="444"/>
      <c r="Y3482" s="444"/>
      <c r="AK3482" s="305"/>
    </row>
    <row r="3483" spans="1:37" ht="15" customHeight="1" x14ac:dyDescent="0.25">
      <c r="A3483" s="103" t="s">
        <v>3898</v>
      </c>
      <c r="B3483" s="101" t="s">
        <v>2068</v>
      </c>
      <c r="C3483" s="101" t="s">
        <v>3997</v>
      </c>
      <c r="D3483" s="101" t="s">
        <v>1401</v>
      </c>
      <c r="E3483" s="101" t="s">
        <v>2446</v>
      </c>
      <c r="F3483" s="102">
        <v>23.7</v>
      </c>
      <c r="G3483" s="102">
        <v>23.9</v>
      </c>
      <c r="H3483" s="102">
        <v>18.96</v>
      </c>
      <c r="I3483" s="102"/>
      <c r="J3483" s="445"/>
      <c r="K3483" s="258">
        <f>ROUND(SUMIF('VGT-Bewegungsdaten'!B:B,A3483,'VGT-Bewegungsdaten'!D:D),3)</f>
        <v>0</v>
      </c>
      <c r="L3483" s="259">
        <f>ROUND(SUMIF('VGT-Bewegungsdaten'!B:B,$A3483,'VGT-Bewegungsdaten'!E:E),5)</f>
        <v>0</v>
      </c>
      <c r="N3483" s="298" t="s">
        <v>4918</v>
      </c>
      <c r="O3483" s="298" t="s">
        <v>4925</v>
      </c>
      <c r="P3483" s="261">
        <f>ROUND(SUMIF('AV-Bewegungsdaten'!B:B,A3483,'AV-Bewegungsdaten'!D:D),3)</f>
        <v>0</v>
      </c>
      <c r="Q3483" s="259">
        <f>ROUND(SUMIF('AV-Bewegungsdaten'!B:B,$A3483,'AV-Bewegungsdaten'!E:E),5)</f>
        <v>0</v>
      </c>
      <c r="S3483" s="444"/>
      <c r="T3483" s="444"/>
      <c r="U3483" s="261">
        <f>ROUND(SUMIF('DV-Bewegungsdaten'!B:B,A3483,'DV-Bewegungsdaten'!D:D),3)</f>
        <v>0</v>
      </c>
      <c r="V3483" s="259">
        <f>ROUND(SUMIF('DV-Bewegungsdaten'!B:B,A3483,'DV-Bewegungsdaten'!E:E),5)</f>
        <v>0</v>
      </c>
      <c r="X3483" s="444"/>
      <c r="Y3483" s="444"/>
      <c r="AK3483" s="305"/>
    </row>
    <row r="3484" spans="1:37" ht="15" customHeight="1" x14ac:dyDescent="0.25">
      <c r="A3484" s="103" t="s">
        <v>3899</v>
      </c>
      <c r="B3484" s="101" t="s">
        <v>2068</v>
      </c>
      <c r="C3484" s="101" t="s">
        <v>3997</v>
      </c>
      <c r="D3484" s="101" t="s">
        <v>1403</v>
      </c>
      <c r="E3484" s="101" t="s">
        <v>2443</v>
      </c>
      <c r="F3484" s="102">
        <v>18.8</v>
      </c>
      <c r="G3484" s="102">
        <v>19</v>
      </c>
      <c r="H3484" s="102">
        <v>15.04</v>
      </c>
      <c r="I3484" s="102"/>
      <c r="J3484" s="445"/>
      <c r="K3484" s="258">
        <f>ROUND(SUMIF('VGT-Bewegungsdaten'!B:B,A3484,'VGT-Bewegungsdaten'!D:D),3)</f>
        <v>0</v>
      </c>
      <c r="L3484" s="259">
        <f>ROUND(SUMIF('VGT-Bewegungsdaten'!B:B,$A3484,'VGT-Bewegungsdaten'!E:E),5)</f>
        <v>0</v>
      </c>
      <c r="N3484" s="298" t="s">
        <v>4918</v>
      </c>
      <c r="O3484" s="298" t="s">
        <v>4925</v>
      </c>
      <c r="P3484" s="261">
        <f>ROUND(SUMIF('AV-Bewegungsdaten'!B:B,A3484,'AV-Bewegungsdaten'!D:D),3)</f>
        <v>0</v>
      </c>
      <c r="Q3484" s="259">
        <f>ROUND(SUMIF('AV-Bewegungsdaten'!B:B,$A3484,'AV-Bewegungsdaten'!E:E),5)</f>
        <v>0</v>
      </c>
      <c r="S3484" s="444"/>
      <c r="T3484" s="444"/>
      <c r="U3484" s="261">
        <f>ROUND(SUMIF('DV-Bewegungsdaten'!B:B,A3484,'DV-Bewegungsdaten'!D:D),3)</f>
        <v>0</v>
      </c>
      <c r="V3484" s="259">
        <f>ROUND(SUMIF('DV-Bewegungsdaten'!B:B,A3484,'DV-Bewegungsdaten'!E:E),5)</f>
        <v>0</v>
      </c>
      <c r="X3484" s="444"/>
      <c r="Y3484" s="444"/>
      <c r="AK3484" s="305"/>
    </row>
    <row r="3485" spans="1:37" ht="15" customHeight="1" x14ac:dyDescent="0.25">
      <c r="A3485" s="103" t="s">
        <v>3900</v>
      </c>
      <c r="B3485" s="101" t="s">
        <v>2068</v>
      </c>
      <c r="C3485" s="101" t="s">
        <v>3997</v>
      </c>
      <c r="D3485" s="101" t="s">
        <v>1405</v>
      </c>
      <c r="E3485" s="101" t="s">
        <v>2446</v>
      </c>
      <c r="F3485" s="102">
        <v>21.74</v>
      </c>
      <c r="G3485" s="102">
        <v>21.939999999999998</v>
      </c>
      <c r="H3485" s="102">
        <v>17.39</v>
      </c>
      <c r="I3485" s="102"/>
      <c r="J3485" s="445"/>
      <c r="K3485" s="258">
        <f>ROUND(SUMIF('VGT-Bewegungsdaten'!B:B,A3485,'VGT-Bewegungsdaten'!D:D),3)</f>
        <v>0</v>
      </c>
      <c r="L3485" s="259">
        <f>ROUND(SUMIF('VGT-Bewegungsdaten'!B:B,$A3485,'VGT-Bewegungsdaten'!E:E),5)</f>
        <v>0</v>
      </c>
      <c r="N3485" s="298" t="s">
        <v>4918</v>
      </c>
      <c r="O3485" s="298" t="s">
        <v>4925</v>
      </c>
      <c r="P3485" s="261">
        <f>ROUND(SUMIF('AV-Bewegungsdaten'!B:B,A3485,'AV-Bewegungsdaten'!D:D),3)</f>
        <v>0</v>
      </c>
      <c r="Q3485" s="259">
        <f>ROUND(SUMIF('AV-Bewegungsdaten'!B:B,$A3485,'AV-Bewegungsdaten'!E:E),5)</f>
        <v>0</v>
      </c>
      <c r="S3485" s="444"/>
      <c r="T3485" s="444"/>
      <c r="U3485" s="261">
        <f>ROUND(SUMIF('DV-Bewegungsdaten'!B:B,A3485,'DV-Bewegungsdaten'!D:D),3)</f>
        <v>0</v>
      </c>
      <c r="V3485" s="259">
        <f>ROUND(SUMIF('DV-Bewegungsdaten'!B:B,A3485,'DV-Bewegungsdaten'!E:E),5)</f>
        <v>0</v>
      </c>
      <c r="X3485" s="444"/>
      <c r="Y3485" s="444"/>
      <c r="AK3485" s="305"/>
    </row>
    <row r="3486" spans="1:37" ht="15" customHeight="1" x14ac:dyDescent="0.25">
      <c r="A3486" s="103" t="s">
        <v>3901</v>
      </c>
      <c r="B3486" s="101" t="s">
        <v>2068</v>
      </c>
      <c r="C3486" s="101" t="s">
        <v>3997</v>
      </c>
      <c r="D3486" s="101" t="s">
        <v>1407</v>
      </c>
      <c r="E3486" s="101" t="s">
        <v>2443</v>
      </c>
      <c r="F3486" s="102">
        <v>19.78</v>
      </c>
      <c r="G3486" s="102">
        <v>19.98</v>
      </c>
      <c r="H3486" s="102">
        <v>15.82</v>
      </c>
      <c r="I3486" s="102"/>
      <c r="J3486" s="445"/>
      <c r="K3486" s="258">
        <f>ROUND(SUMIF('VGT-Bewegungsdaten'!B:B,A3486,'VGT-Bewegungsdaten'!D:D),3)</f>
        <v>0</v>
      </c>
      <c r="L3486" s="259">
        <f>ROUND(SUMIF('VGT-Bewegungsdaten'!B:B,$A3486,'VGT-Bewegungsdaten'!E:E),5)</f>
        <v>0</v>
      </c>
      <c r="N3486" s="298" t="s">
        <v>4918</v>
      </c>
      <c r="O3486" s="298" t="s">
        <v>4925</v>
      </c>
      <c r="P3486" s="261">
        <f>ROUND(SUMIF('AV-Bewegungsdaten'!B:B,A3486,'AV-Bewegungsdaten'!D:D),3)</f>
        <v>0</v>
      </c>
      <c r="Q3486" s="259">
        <f>ROUND(SUMIF('AV-Bewegungsdaten'!B:B,$A3486,'AV-Bewegungsdaten'!E:E),5)</f>
        <v>0</v>
      </c>
      <c r="S3486" s="444"/>
      <c r="T3486" s="444"/>
      <c r="U3486" s="261">
        <f>ROUND(SUMIF('DV-Bewegungsdaten'!B:B,A3486,'DV-Bewegungsdaten'!D:D),3)</f>
        <v>0</v>
      </c>
      <c r="V3486" s="259">
        <f>ROUND(SUMIF('DV-Bewegungsdaten'!B:B,A3486,'DV-Bewegungsdaten'!E:E),5)</f>
        <v>0</v>
      </c>
      <c r="X3486" s="444"/>
      <c r="Y3486" s="444"/>
      <c r="AK3486" s="305"/>
    </row>
    <row r="3487" spans="1:37" ht="15" customHeight="1" x14ac:dyDescent="0.25">
      <c r="A3487" s="103" t="s">
        <v>3902</v>
      </c>
      <c r="B3487" s="101" t="s">
        <v>2068</v>
      </c>
      <c r="C3487" s="101" t="s">
        <v>3997</v>
      </c>
      <c r="D3487" s="101" t="s">
        <v>1409</v>
      </c>
      <c r="E3487" s="101" t="s">
        <v>2446</v>
      </c>
      <c r="F3487" s="102">
        <v>22.72</v>
      </c>
      <c r="G3487" s="102">
        <v>22.919999999999998</v>
      </c>
      <c r="H3487" s="102">
        <v>18.18</v>
      </c>
      <c r="I3487" s="102"/>
      <c r="J3487" s="445"/>
      <c r="K3487" s="258">
        <f>ROUND(SUMIF('VGT-Bewegungsdaten'!B:B,A3487,'VGT-Bewegungsdaten'!D:D),3)</f>
        <v>0</v>
      </c>
      <c r="L3487" s="259">
        <f>ROUND(SUMIF('VGT-Bewegungsdaten'!B:B,$A3487,'VGT-Bewegungsdaten'!E:E),5)</f>
        <v>0</v>
      </c>
      <c r="N3487" s="298" t="s">
        <v>4918</v>
      </c>
      <c r="O3487" s="298" t="s">
        <v>4925</v>
      </c>
      <c r="P3487" s="261">
        <f>ROUND(SUMIF('AV-Bewegungsdaten'!B:B,A3487,'AV-Bewegungsdaten'!D:D),3)</f>
        <v>0</v>
      </c>
      <c r="Q3487" s="259">
        <f>ROUND(SUMIF('AV-Bewegungsdaten'!B:B,$A3487,'AV-Bewegungsdaten'!E:E),5)</f>
        <v>0</v>
      </c>
      <c r="S3487" s="444"/>
      <c r="T3487" s="444"/>
      <c r="U3487" s="261">
        <f>ROUND(SUMIF('DV-Bewegungsdaten'!B:B,A3487,'DV-Bewegungsdaten'!D:D),3)</f>
        <v>0</v>
      </c>
      <c r="V3487" s="259">
        <f>ROUND(SUMIF('DV-Bewegungsdaten'!B:B,A3487,'DV-Bewegungsdaten'!E:E),5)</f>
        <v>0</v>
      </c>
      <c r="X3487" s="444"/>
      <c r="Y3487" s="444"/>
      <c r="AK3487" s="305"/>
    </row>
    <row r="3488" spans="1:37" ht="15" customHeight="1" x14ac:dyDescent="0.25">
      <c r="A3488" s="103" t="s">
        <v>3903</v>
      </c>
      <c r="B3488" s="101" t="s">
        <v>2068</v>
      </c>
      <c r="C3488" s="101" t="s">
        <v>3997</v>
      </c>
      <c r="D3488" s="101" t="s">
        <v>1411</v>
      </c>
      <c r="E3488" s="101" t="s">
        <v>2443</v>
      </c>
      <c r="F3488" s="102">
        <v>20.76</v>
      </c>
      <c r="G3488" s="102">
        <v>20.96</v>
      </c>
      <c r="H3488" s="102">
        <v>16.61</v>
      </c>
      <c r="I3488" s="102"/>
      <c r="J3488" s="445"/>
      <c r="K3488" s="258">
        <f>ROUND(SUMIF('VGT-Bewegungsdaten'!B:B,A3488,'VGT-Bewegungsdaten'!D:D),3)</f>
        <v>0</v>
      </c>
      <c r="L3488" s="259">
        <f>ROUND(SUMIF('VGT-Bewegungsdaten'!B:B,$A3488,'VGT-Bewegungsdaten'!E:E),5)</f>
        <v>0</v>
      </c>
      <c r="N3488" s="298" t="s">
        <v>4918</v>
      </c>
      <c r="O3488" s="298" t="s">
        <v>4925</v>
      </c>
      <c r="P3488" s="261">
        <f>ROUND(SUMIF('AV-Bewegungsdaten'!B:B,A3488,'AV-Bewegungsdaten'!D:D),3)</f>
        <v>0</v>
      </c>
      <c r="Q3488" s="259">
        <f>ROUND(SUMIF('AV-Bewegungsdaten'!B:B,$A3488,'AV-Bewegungsdaten'!E:E),5)</f>
        <v>0</v>
      </c>
      <c r="S3488" s="444"/>
      <c r="T3488" s="444"/>
      <c r="U3488" s="261">
        <f>ROUND(SUMIF('DV-Bewegungsdaten'!B:B,A3488,'DV-Bewegungsdaten'!D:D),3)</f>
        <v>0</v>
      </c>
      <c r="V3488" s="259">
        <f>ROUND(SUMIF('DV-Bewegungsdaten'!B:B,A3488,'DV-Bewegungsdaten'!E:E),5)</f>
        <v>0</v>
      </c>
      <c r="X3488" s="444"/>
      <c r="Y3488" s="444"/>
      <c r="AK3488" s="305"/>
    </row>
    <row r="3489" spans="1:37" ht="15" customHeight="1" x14ac:dyDescent="0.25">
      <c r="A3489" s="103" t="s">
        <v>3904</v>
      </c>
      <c r="B3489" s="101" t="s">
        <v>2068</v>
      </c>
      <c r="C3489" s="101" t="s">
        <v>3997</v>
      </c>
      <c r="D3489" s="101" t="s">
        <v>1413</v>
      </c>
      <c r="E3489" s="101" t="s">
        <v>2446</v>
      </c>
      <c r="F3489" s="102">
        <v>23.7</v>
      </c>
      <c r="G3489" s="102">
        <v>23.9</v>
      </c>
      <c r="H3489" s="102">
        <v>18.96</v>
      </c>
      <c r="I3489" s="102"/>
      <c r="J3489" s="445"/>
      <c r="K3489" s="258">
        <f>ROUND(SUMIF('VGT-Bewegungsdaten'!B:B,A3489,'VGT-Bewegungsdaten'!D:D),3)</f>
        <v>0</v>
      </c>
      <c r="L3489" s="259">
        <f>ROUND(SUMIF('VGT-Bewegungsdaten'!B:B,$A3489,'VGT-Bewegungsdaten'!E:E),5)</f>
        <v>0</v>
      </c>
      <c r="N3489" s="298" t="s">
        <v>4918</v>
      </c>
      <c r="O3489" s="298" t="s">
        <v>4925</v>
      </c>
      <c r="P3489" s="261">
        <f>ROUND(SUMIF('AV-Bewegungsdaten'!B:B,A3489,'AV-Bewegungsdaten'!D:D),3)</f>
        <v>0</v>
      </c>
      <c r="Q3489" s="259">
        <f>ROUND(SUMIF('AV-Bewegungsdaten'!B:B,$A3489,'AV-Bewegungsdaten'!E:E),5)</f>
        <v>0</v>
      </c>
      <c r="S3489" s="444"/>
      <c r="T3489" s="444"/>
      <c r="U3489" s="261">
        <f>ROUND(SUMIF('DV-Bewegungsdaten'!B:B,A3489,'DV-Bewegungsdaten'!D:D),3)</f>
        <v>0</v>
      </c>
      <c r="V3489" s="259">
        <f>ROUND(SUMIF('DV-Bewegungsdaten'!B:B,A3489,'DV-Bewegungsdaten'!E:E),5)</f>
        <v>0</v>
      </c>
      <c r="X3489" s="444"/>
      <c r="Y3489" s="444"/>
      <c r="AK3489" s="305"/>
    </row>
    <row r="3490" spans="1:37" ht="15" customHeight="1" x14ac:dyDescent="0.25">
      <c r="A3490" s="103" t="s">
        <v>3905</v>
      </c>
      <c r="B3490" s="101" t="s">
        <v>2068</v>
      </c>
      <c r="C3490" s="101" t="s">
        <v>3997</v>
      </c>
      <c r="D3490" s="101" t="s">
        <v>1415</v>
      </c>
      <c r="E3490" s="101" t="s">
        <v>2443</v>
      </c>
      <c r="F3490" s="102">
        <v>21.740000000000002</v>
      </c>
      <c r="G3490" s="102">
        <v>21.94</v>
      </c>
      <c r="H3490" s="102">
        <v>17.39</v>
      </c>
      <c r="I3490" s="102"/>
      <c r="J3490" s="445"/>
      <c r="K3490" s="258">
        <f>ROUND(SUMIF('VGT-Bewegungsdaten'!B:B,A3490,'VGT-Bewegungsdaten'!D:D),3)</f>
        <v>0</v>
      </c>
      <c r="L3490" s="259">
        <f>ROUND(SUMIF('VGT-Bewegungsdaten'!B:B,$A3490,'VGT-Bewegungsdaten'!E:E),5)</f>
        <v>0</v>
      </c>
      <c r="N3490" s="298" t="s">
        <v>4918</v>
      </c>
      <c r="O3490" s="298" t="s">
        <v>4925</v>
      </c>
      <c r="P3490" s="261">
        <f>ROUND(SUMIF('AV-Bewegungsdaten'!B:B,A3490,'AV-Bewegungsdaten'!D:D),3)</f>
        <v>0</v>
      </c>
      <c r="Q3490" s="259">
        <f>ROUND(SUMIF('AV-Bewegungsdaten'!B:B,$A3490,'AV-Bewegungsdaten'!E:E),5)</f>
        <v>0</v>
      </c>
      <c r="S3490" s="444"/>
      <c r="T3490" s="444"/>
      <c r="U3490" s="261">
        <f>ROUND(SUMIF('DV-Bewegungsdaten'!B:B,A3490,'DV-Bewegungsdaten'!D:D),3)</f>
        <v>0</v>
      </c>
      <c r="V3490" s="259">
        <f>ROUND(SUMIF('DV-Bewegungsdaten'!B:B,A3490,'DV-Bewegungsdaten'!E:E),5)</f>
        <v>0</v>
      </c>
      <c r="X3490" s="444"/>
      <c r="Y3490" s="444"/>
      <c r="AK3490" s="305"/>
    </row>
    <row r="3491" spans="1:37" ht="15" customHeight="1" x14ac:dyDescent="0.25">
      <c r="A3491" s="103" t="s">
        <v>3906</v>
      </c>
      <c r="B3491" s="101" t="s">
        <v>2068</v>
      </c>
      <c r="C3491" s="101" t="s">
        <v>3997</v>
      </c>
      <c r="D3491" s="101" t="s">
        <v>1417</v>
      </c>
      <c r="E3491" s="101" t="s">
        <v>2446</v>
      </c>
      <c r="F3491" s="102">
        <v>24.68</v>
      </c>
      <c r="G3491" s="102">
        <v>24.88</v>
      </c>
      <c r="H3491" s="102">
        <v>19.739999999999998</v>
      </c>
      <c r="I3491" s="102"/>
      <c r="J3491" s="445"/>
      <c r="K3491" s="258">
        <f>ROUND(SUMIF('VGT-Bewegungsdaten'!B:B,A3491,'VGT-Bewegungsdaten'!D:D),3)</f>
        <v>0</v>
      </c>
      <c r="L3491" s="259">
        <f>ROUND(SUMIF('VGT-Bewegungsdaten'!B:B,$A3491,'VGT-Bewegungsdaten'!E:E),5)</f>
        <v>0</v>
      </c>
      <c r="N3491" s="298" t="s">
        <v>4918</v>
      </c>
      <c r="O3491" s="298" t="s">
        <v>4925</v>
      </c>
      <c r="P3491" s="261">
        <f>ROUND(SUMIF('AV-Bewegungsdaten'!B:B,A3491,'AV-Bewegungsdaten'!D:D),3)</f>
        <v>0</v>
      </c>
      <c r="Q3491" s="259">
        <f>ROUND(SUMIF('AV-Bewegungsdaten'!B:B,$A3491,'AV-Bewegungsdaten'!E:E),5)</f>
        <v>0</v>
      </c>
      <c r="S3491" s="444"/>
      <c r="T3491" s="444"/>
      <c r="U3491" s="261">
        <f>ROUND(SUMIF('DV-Bewegungsdaten'!B:B,A3491,'DV-Bewegungsdaten'!D:D),3)</f>
        <v>0</v>
      </c>
      <c r="V3491" s="259">
        <f>ROUND(SUMIF('DV-Bewegungsdaten'!B:B,A3491,'DV-Bewegungsdaten'!E:E),5)</f>
        <v>0</v>
      </c>
      <c r="X3491" s="444"/>
      <c r="Y3491" s="444"/>
      <c r="AK3491" s="305"/>
    </row>
    <row r="3492" spans="1:37" ht="15" customHeight="1" x14ac:dyDescent="0.25">
      <c r="A3492" s="103" t="s">
        <v>3907</v>
      </c>
      <c r="B3492" s="101" t="s">
        <v>2068</v>
      </c>
      <c r="C3492" s="101" t="s">
        <v>3997</v>
      </c>
      <c r="D3492" s="101" t="s">
        <v>1419</v>
      </c>
      <c r="E3492" s="101" t="s">
        <v>2443</v>
      </c>
      <c r="F3492" s="102">
        <v>8.09</v>
      </c>
      <c r="G3492" s="102">
        <v>8.2899999999999991</v>
      </c>
      <c r="H3492" s="102">
        <v>6.47</v>
      </c>
      <c r="I3492" s="102"/>
      <c r="J3492" s="445"/>
      <c r="K3492" s="258">
        <f>ROUND(SUMIF('VGT-Bewegungsdaten'!B:B,A3492,'VGT-Bewegungsdaten'!D:D),3)</f>
        <v>0</v>
      </c>
      <c r="L3492" s="259">
        <f>ROUND(SUMIF('VGT-Bewegungsdaten'!B:B,$A3492,'VGT-Bewegungsdaten'!E:E),5)</f>
        <v>0</v>
      </c>
      <c r="N3492" s="298" t="s">
        <v>4918</v>
      </c>
      <c r="O3492" s="298" t="s">
        <v>4925</v>
      </c>
      <c r="P3492" s="261">
        <f>ROUND(SUMIF('AV-Bewegungsdaten'!B:B,A3492,'AV-Bewegungsdaten'!D:D),3)</f>
        <v>0</v>
      </c>
      <c r="Q3492" s="259">
        <f>ROUND(SUMIF('AV-Bewegungsdaten'!B:B,$A3492,'AV-Bewegungsdaten'!E:E),5)</f>
        <v>0</v>
      </c>
      <c r="S3492" s="444"/>
      <c r="T3492" s="444"/>
      <c r="U3492" s="261">
        <f>ROUND(SUMIF('DV-Bewegungsdaten'!B:B,A3492,'DV-Bewegungsdaten'!D:D),3)</f>
        <v>0</v>
      </c>
      <c r="V3492" s="259">
        <f>ROUND(SUMIF('DV-Bewegungsdaten'!B:B,A3492,'DV-Bewegungsdaten'!E:E),5)</f>
        <v>0</v>
      </c>
      <c r="X3492" s="444"/>
      <c r="Y3492" s="444"/>
      <c r="AK3492" s="305"/>
    </row>
    <row r="3493" spans="1:37" ht="15" customHeight="1" x14ac:dyDescent="0.25">
      <c r="A3493" s="103" t="s">
        <v>3908</v>
      </c>
      <c r="B3493" s="101" t="s">
        <v>2068</v>
      </c>
      <c r="C3493" s="101" t="s">
        <v>3997</v>
      </c>
      <c r="D3493" s="101" t="s">
        <v>1421</v>
      </c>
      <c r="E3493" s="101" t="s">
        <v>2446</v>
      </c>
      <c r="F3493" s="102">
        <v>11.03</v>
      </c>
      <c r="G3493" s="102">
        <v>11.229999999999999</v>
      </c>
      <c r="H3493" s="102">
        <v>8.82</v>
      </c>
      <c r="I3493" s="102"/>
      <c r="J3493" s="445"/>
      <c r="K3493" s="258">
        <f>ROUND(SUMIF('VGT-Bewegungsdaten'!B:B,A3493,'VGT-Bewegungsdaten'!D:D),3)</f>
        <v>0</v>
      </c>
      <c r="L3493" s="259">
        <f>ROUND(SUMIF('VGT-Bewegungsdaten'!B:B,$A3493,'VGT-Bewegungsdaten'!E:E),5)</f>
        <v>0</v>
      </c>
      <c r="N3493" s="298" t="s">
        <v>4918</v>
      </c>
      <c r="O3493" s="298" t="s">
        <v>4925</v>
      </c>
      <c r="P3493" s="261">
        <f>ROUND(SUMIF('AV-Bewegungsdaten'!B:B,A3493,'AV-Bewegungsdaten'!D:D),3)</f>
        <v>0</v>
      </c>
      <c r="Q3493" s="259">
        <f>ROUND(SUMIF('AV-Bewegungsdaten'!B:B,$A3493,'AV-Bewegungsdaten'!E:E),5)</f>
        <v>0</v>
      </c>
      <c r="S3493" s="444"/>
      <c r="T3493" s="444"/>
      <c r="U3493" s="261">
        <f>ROUND(SUMIF('DV-Bewegungsdaten'!B:B,A3493,'DV-Bewegungsdaten'!D:D),3)</f>
        <v>0</v>
      </c>
      <c r="V3493" s="259">
        <f>ROUND(SUMIF('DV-Bewegungsdaten'!B:B,A3493,'DV-Bewegungsdaten'!E:E),5)</f>
        <v>0</v>
      </c>
      <c r="X3493" s="444"/>
      <c r="Y3493" s="444"/>
      <c r="AK3493" s="305"/>
    </row>
    <row r="3494" spans="1:37" ht="15" customHeight="1" x14ac:dyDescent="0.25">
      <c r="A3494" s="103" t="s">
        <v>3909</v>
      </c>
      <c r="B3494" s="101" t="s">
        <v>2068</v>
      </c>
      <c r="C3494" s="101" t="s">
        <v>3997</v>
      </c>
      <c r="D3494" s="101" t="s">
        <v>1423</v>
      </c>
      <c r="E3494" s="101" t="s">
        <v>2443</v>
      </c>
      <c r="F3494" s="102">
        <v>12.01</v>
      </c>
      <c r="G3494" s="102">
        <v>12.209999999999999</v>
      </c>
      <c r="H3494" s="102">
        <v>9.61</v>
      </c>
      <c r="I3494" s="102"/>
      <c r="J3494" s="445"/>
      <c r="K3494" s="258">
        <f>ROUND(SUMIF('VGT-Bewegungsdaten'!B:B,A3494,'VGT-Bewegungsdaten'!D:D),3)</f>
        <v>0</v>
      </c>
      <c r="L3494" s="259">
        <f>ROUND(SUMIF('VGT-Bewegungsdaten'!B:B,$A3494,'VGT-Bewegungsdaten'!E:E),5)</f>
        <v>0</v>
      </c>
      <c r="N3494" s="298" t="s">
        <v>4918</v>
      </c>
      <c r="O3494" s="298" t="s">
        <v>4925</v>
      </c>
      <c r="P3494" s="261">
        <f>ROUND(SUMIF('AV-Bewegungsdaten'!B:B,A3494,'AV-Bewegungsdaten'!D:D),3)</f>
        <v>0</v>
      </c>
      <c r="Q3494" s="259">
        <f>ROUND(SUMIF('AV-Bewegungsdaten'!B:B,$A3494,'AV-Bewegungsdaten'!E:E),5)</f>
        <v>0</v>
      </c>
      <c r="S3494" s="444"/>
      <c r="T3494" s="444"/>
      <c r="U3494" s="261">
        <f>ROUND(SUMIF('DV-Bewegungsdaten'!B:B,A3494,'DV-Bewegungsdaten'!D:D),3)</f>
        <v>0</v>
      </c>
      <c r="V3494" s="259">
        <f>ROUND(SUMIF('DV-Bewegungsdaten'!B:B,A3494,'DV-Bewegungsdaten'!E:E),5)</f>
        <v>0</v>
      </c>
      <c r="X3494" s="444"/>
      <c r="Y3494" s="444"/>
      <c r="AK3494" s="305"/>
    </row>
    <row r="3495" spans="1:37" ht="15" customHeight="1" x14ac:dyDescent="0.25">
      <c r="A3495" s="103" t="s">
        <v>3910</v>
      </c>
      <c r="B3495" s="101" t="s">
        <v>2068</v>
      </c>
      <c r="C3495" s="101" t="s">
        <v>3997</v>
      </c>
      <c r="D3495" s="101" t="s">
        <v>1425</v>
      </c>
      <c r="E3495" s="101" t="s">
        <v>2446</v>
      </c>
      <c r="F3495" s="102">
        <v>14.95</v>
      </c>
      <c r="G3495" s="102">
        <v>15.149999999999999</v>
      </c>
      <c r="H3495" s="102">
        <v>11.96</v>
      </c>
      <c r="I3495" s="102"/>
      <c r="J3495" s="445"/>
      <c r="K3495" s="258">
        <f>ROUND(SUMIF('VGT-Bewegungsdaten'!B:B,A3495,'VGT-Bewegungsdaten'!D:D),3)</f>
        <v>0</v>
      </c>
      <c r="L3495" s="259">
        <f>ROUND(SUMIF('VGT-Bewegungsdaten'!B:B,$A3495,'VGT-Bewegungsdaten'!E:E),5)</f>
        <v>0</v>
      </c>
      <c r="N3495" s="298" t="s">
        <v>4918</v>
      </c>
      <c r="O3495" s="298" t="s">
        <v>4925</v>
      </c>
      <c r="P3495" s="261">
        <f>ROUND(SUMIF('AV-Bewegungsdaten'!B:B,A3495,'AV-Bewegungsdaten'!D:D),3)</f>
        <v>0</v>
      </c>
      <c r="Q3495" s="259">
        <f>ROUND(SUMIF('AV-Bewegungsdaten'!B:B,$A3495,'AV-Bewegungsdaten'!E:E),5)</f>
        <v>0</v>
      </c>
      <c r="S3495" s="444"/>
      <c r="T3495" s="444"/>
      <c r="U3495" s="261">
        <f>ROUND(SUMIF('DV-Bewegungsdaten'!B:B,A3495,'DV-Bewegungsdaten'!D:D),3)</f>
        <v>0</v>
      </c>
      <c r="V3495" s="259">
        <f>ROUND(SUMIF('DV-Bewegungsdaten'!B:B,A3495,'DV-Bewegungsdaten'!E:E),5)</f>
        <v>0</v>
      </c>
      <c r="X3495" s="444"/>
      <c r="Y3495" s="444"/>
      <c r="AK3495" s="305"/>
    </row>
    <row r="3496" spans="1:37" ht="15" customHeight="1" x14ac:dyDescent="0.25">
      <c r="A3496" s="103" t="s">
        <v>3911</v>
      </c>
      <c r="B3496" s="101" t="s">
        <v>2068</v>
      </c>
      <c r="C3496" s="101" t="s">
        <v>3997</v>
      </c>
      <c r="D3496" s="101" t="s">
        <v>1427</v>
      </c>
      <c r="E3496" s="101" t="s">
        <v>2443</v>
      </c>
      <c r="F3496" s="102">
        <v>10.54</v>
      </c>
      <c r="G3496" s="102">
        <v>10.739999999999998</v>
      </c>
      <c r="H3496" s="102">
        <v>8.43</v>
      </c>
      <c r="I3496" s="102"/>
      <c r="J3496" s="445"/>
      <c r="K3496" s="258">
        <f>ROUND(SUMIF('VGT-Bewegungsdaten'!B:B,A3496,'VGT-Bewegungsdaten'!D:D),3)</f>
        <v>0</v>
      </c>
      <c r="L3496" s="259">
        <f>ROUND(SUMIF('VGT-Bewegungsdaten'!B:B,$A3496,'VGT-Bewegungsdaten'!E:E),5)</f>
        <v>0</v>
      </c>
      <c r="N3496" s="298" t="s">
        <v>4918</v>
      </c>
      <c r="O3496" s="298" t="s">
        <v>4925</v>
      </c>
      <c r="P3496" s="261">
        <f>ROUND(SUMIF('AV-Bewegungsdaten'!B:B,A3496,'AV-Bewegungsdaten'!D:D),3)</f>
        <v>0</v>
      </c>
      <c r="Q3496" s="259">
        <f>ROUND(SUMIF('AV-Bewegungsdaten'!B:B,$A3496,'AV-Bewegungsdaten'!E:E),5)</f>
        <v>0</v>
      </c>
      <c r="S3496" s="444"/>
      <c r="T3496" s="444"/>
      <c r="U3496" s="261">
        <f>ROUND(SUMIF('DV-Bewegungsdaten'!B:B,A3496,'DV-Bewegungsdaten'!D:D),3)</f>
        <v>0</v>
      </c>
      <c r="V3496" s="259">
        <f>ROUND(SUMIF('DV-Bewegungsdaten'!B:B,A3496,'DV-Bewegungsdaten'!E:E),5)</f>
        <v>0</v>
      </c>
      <c r="X3496" s="444"/>
      <c r="Y3496" s="444"/>
      <c r="AK3496" s="305"/>
    </row>
    <row r="3497" spans="1:37" ht="15" customHeight="1" x14ac:dyDescent="0.25">
      <c r="A3497" s="103" t="s">
        <v>3912</v>
      </c>
      <c r="B3497" s="101" t="s">
        <v>2068</v>
      </c>
      <c r="C3497" s="101" t="s">
        <v>3997</v>
      </c>
      <c r="D3497" s="101" t="s">
        <v>1429</v>
      </c>
      <c r="E3497" s="101" t="s">
        <v>2446</v>
      </c>
      <c r="F3497" s="102">
        <v>13.48</v>
      </c>
      <c r="G3497" s="102">
        <v>13.68</v>
      </c>
      <c r="H3497" s="102">
        <v>10.78</v>
      </c>
      <c r="I3497" s="102"/>
      <c r="J3497" s="445"/>
      <c r="K3497" s="258">
        <f>ROUND(SUMIF('VGT-Bewegungsdaten'!B:B,A3497,'VGT-Bewegungsdaten'!D:D),3)</f>
        <v>0</v>
      </c>
      <c r="L3497" s="259">
        <f>ROUND(SUMIF('VGT-Bewegungsdaten'!B:B,$A3497,'VGT-Bewegungsdaten'!E:E),5)</f>
        <v>0</v>
      </c>
      <c r="N3497" s="298" t="s">
        <v>4918</v>
      </c>
      <c r="O3497" s="298" t="s">
        <v>4925</v>
      </c>
      <c r="P3497" s="261">
        <f>ROUND(SUMIF('AV-Bewegungsdaten'!B:B,A3497,'AV-Bewegungsdaten'!D:D),3)</f>
        <v>0</v>
      </c>
      <c r="Q3497" s="259">
        <f>ROUND(SUMIF('AV-Bewegungsdaten'!B:B,$A3497,'AV-Bewegungsdaten'!E:E),5)</f>
        <v>0</v>
      </c>
      <c r="S3497" s="444"/>
      <c r="T3497" s="444"/>
      <c r="U3497" s="261">
        <f>ROUND(SUMIF('DV-Bewegungsdaten'!B:B,A3497,'DV-Bewegungsdaten'!D:D),3)</f>
        <v>0</v>
      </c>
      <c r="V3497" s="259">
        <f>ROUND(SUMIF('DV-Bewegungsdaten'!B:B,A3497,'DV-Bewegungsdaten'!E:E),5)</f>
        <v>0</v>
      </c>
      <c r="X3497" s="444"/>
      <c r="Y3497" s="444"/>
      <c r="AK3497" s="305"/>
    </row>
    <row r="3498" spans="1:37" ht="15" customHeight="1" x14ac:dyDescent="0.25">
      <c r="A3498" s="103" t="s">
        <v>3913</v>
      </c>
      <c r="B3498" s="101" t="s">
        <v>2068</v>
      </c>
      <c r="C3498" s="101" t="s">
        <v>3997</v>
      </c>
      <c r="D3498" s="101" t="s">
        <v>1431</v>
      </c>
      <c r="E3498" s="101" t="s">
        <v>2443</v>
      </c>
      <c r="F3498" s="102">
        <v>10.050000000000001</v>
      </c>
      <c r="G3498" s="102">
        <v>10.25</v>
      </c>
      <c r="H3498" s="102">
        <v>8.0399999999999991</v>
      </c>
      <c r="I3498" s="102"/>
      <c r="J3498" s="445"/>
      <c r="K3498" s="258">
        <f>ROUND(SUMIF('VGT-Bewegungsdaten'!B:B,A3498,'VGT-Bewegungsdaten'!D:D),3)</f>
        <v>0</v>
      </c>
      <c r="L3498" s="259">
        <f>ROUND(SUMIF('VGT-Bewegungsdaten'!B:B,$A3498,'VGT-Bewegungsdaten'!E:E),5)</f>
        <v>0</v>
      </c>
      <c r="N3498" s="298" t="s">
        <v>4918</v>
      </c>
      <c r="O3498" s="298" t="s">
        <v>4925</v>
      </c>
      <c r="P3498" s="261">
        <f>ROUND(SUMIF('AV-Bewegungsdaten'!B:B,A3498,'AV-Bewegungsdaten'!D:D),3)</f>
        <v>0</v>
      </c>
      <c r="Q3498" s="259">
        <f>ROUND(SUMIF('AV-Bewegungsdaten'!B:B,$A3498,'AV-Bewegungsdaten'!E:E),5)</f>
        <v>0</v>
      </c>
      <c r="S3498" s="444"/>
      <c r="T3498" s="444"/>
      <c r="U3498" s="261">
        <f>ROUND(SUMIF('DV-Bewegungsdaten'!B:B,A3498,'DV-Bewegungsdaten'!D:D),3)</f>
        <v>0</v>
      </c>
      <c r="V3498" s="259">
        <f>ROUND(SUMIF('DV-Bewegungsdaten'!B:B,A3498,'DV-Bewegungsdaten'!E:E),5)</f>
        <v>0</v>
      </c>
      <c r="X3498" s="444"/>
      <c r="Y3498" s="444"/>
      <c r="AK3498" s="305"/>
    </row>
    <row r="3499" spans="1:37" ht="15" customHeight="1" x14ac:dyDescent="0.25">
      <c r="A3499" s="103" t="s">
        <v>3914</v>
      </c>
      <c r="B3499" s="101" t="s">
        <v>2068</v>
      </c>
      <c r="C3499" s="101" t="s">
        <v>3997</v>
      </c>
      <c r="D3499" s="101" t="s">
        <v>1433</v>
      </c>
      <c r="E3499" s="101" t="s">
        <v>2446</v>
      </c>
      <c r="F3499" s="102">
        <v>12.99</v>
      </c>
      <c r="G3499" s="102">
        <v>13.19</v>
      </c>
      <c r="H3499" s="102">
        <v>10.39</v>
      </c>
      <c r="I3499" s="102"/>
      <c r="J3499" s="445"/>
      <c r="K3499" s="258">
        <f>ROUND(SUMIF('VGT-Bewegungsdaten'!B:B,A3499,'VGT-Bewegungsdaten'!D:D),3)</f>
        <v>0</v>
      </c>
      <c r="L3499" s="259">
        <f>ROUND(SUMIF('VGT-Bewegungsdaten'!B:B,$A3499,'VGT-Bewegungsdaten'!E:E),5)</f>
        <v>0</v>
      </c>
      <c r="N3499" s="298" t="s">
        <v>4918</v>
      </c>
      <c r="O3499" s="298" t="s">
        <v>4925</v>
      </c>
      <c r="P3499" s="261">
        <f>ROUND(SUMIF('AV-Bewegungsdaten'!B:B,A3499,'AV-Bewegungsdaten'!D:D),3)</f>
        <v>0</v>
      </c>
      <c r="Q3499" s="259">
        <f>ROUND(SUMIF('AV-Bewegungsdaten'!B:B,$A3499,'AV-Bewegungsdaten'!E:E),5)</f>
        <v>0</v>
      </c>
      <c r="S3499" s="444"/>
      <c r="T3499" s="444"/>
      <c r="U3499" s="261">
        <f>ROUND(SUMIF('DV-Bewegungsdaten'!B:B,A3499,'DV-Bewegungsdaten'!D:D),3)</f>
        <v>0</v>
      </c>
      <c r="V3499" s="259">
        <f>ROUND(SUMIF('DV-Bewegungsdaten'!B:B,A3499,'DV-Bewegungsdaten'!E:E),5)</f>
        <v>0</v>
      </c>
      <c r="X3499" s="444"/>
      <c r="Y3499" s="444"/>
      <c r="AK3499" s="305"/>
    </row>
    <row r="3500" spans="1:37" ht="15" customHeight="1" x14ac:dyDescent="0.25">
      <c r="A3500" s="103" t="s">
        <v>3915</v>
      </c>
      <c r="B3500" s="101" t="s">
        <v>2068</v>
      </c>
      <c r="C3500" s="101" t="s">
        <v>3997</v>
      </c>
      <c r="D3500" s="101" t="s">
        <v>1435</v>
      </c>
      <c r="E3500" s="101" t="s">
        <v>2443</v>
      </c>
      <c r="F3500" s="102">
        <v>13.969999999999999</v>
      </c>
      <c r="G3500" s="102">
        <v>14.169999999999998</v>
      </c>
      <c r="H3500" s="102">
        <v>11.18</v>
      </c>
      <c r="I3500" s="102"/>
      <c r="J3500" s="445"/>
      <c r="K3500" s="258">
        <f>ROUND(SUMIF('VGT-Bewegungsdaten'!B:B,A3500,'VGT-Bewegungsdaten'!D:D),3)</f>
        <v>0</v>
      </c>
      <c r="L3500" s="259">
        <f>ROUND(SUMIF('VGT-Bewegungsdaten'!B:B,$A3500,'VGT-Bewegungsdaten'!E:E),5)</f>
        <v>0</v>
      </c>
      <c r="N3500" s="298" t="s">
        <v>4918</v>
      </c>
      <c r="O3500" s="298" t="s">
        <v>4925</v>
      </c>
      <c r="P3500" s="261">
        <f>ROUND(SUMIF('AV-Bewegungsdaten'!B:B,A3500,'AV-Bewegungsdaten'!D:D),3)</f>
        <v>0</v>
      </c>
      <c r="Q3500" s="259">
        <f>ROUND(SUMIF('AV-Bewegungsdaten'!B:B,$A3500,'AV-Bewegungsdaten'!E:E),5)</f>
        <v>0</v>
      </c>
      <c r="S3500" s="444"/>
      <c r="T3500" s="444"/>
      <c r="U3500" s="261">
        <f>ROUND(SUMIF('DV-Bewegungsdaten'!B:B,A3500,'DV-Bewegungsdaten'!D:D),3)</f>
        <v>0</v>
      </c>
      <c r="V3500" s="259">
        <f>ROUND(SUMIF('DV-Bewegungsdaten'!B:B,A3500,'DV-Bewegungsdaten'!E:E),5)</f>
        <v>0</v>
      </c>
      <c r="X3500" s="444"/>
      <c r="Y3500" s="444"/>
      <c r="AK3500" s="305"/>
    </row>
    <row r="3501" spans="1:37" ht="15" customHeight="1" x14ac:dyDescent="0.25">
      <c r="A3501" s="103" t="s">
        <v>3916</v>
      </c>
      <c r="B3501" s="101" t="s">
        <v>2068</v>
      </c>
      <c r="C3501" s="101" t="s">
        <v>3997</v>
      </c>
      <c r="D3501" s="101" t="s">
        <v>1437</v>
      </c>
      <c r="E3501" s="101" t="s">
        <v>2446</v>
      </c>
      <c r="F3501" s="102">
        <v>16.91</v>
      </c>
      <c r="G3501" s="102">
        <v>17.11</v>
      </c>
      <c r="H3501" s="102">
        <v>13.53</v>
      </c>
      <c r="I3501" s="102"/>
      <c r="J3501" s="445"/>
      <c r="K3501" s="258">
        <f>ROUND(SUMIF('VGT-Bewegungsdaten'!B:B,A3501,'VGT-Bewegungsdaten'!D:D),3)</f>
        <v>0</v>
      </c>
      <c r="L3501" s="259">
        <f>ROUND(SUMIF('VGT-Bewegungsdaten'!B:B,$A3501,'VGT-Bewegungsdaten'!E:E),5)</f>
        <v>0</v>
      </c>
      <c r="N3501" s="298" t="s">
        <v>4918</v>
      </c>
      <c r="O3501" s="298" t="s">
        <v>4925</v>
      </c>
      <c r="P3501" s="261">
        <f>ROUND(SUMIF('AV-Bewegungsdaten'!B:B,A3501,'AV-Bewegungsdaten'!D:D),3)</f>
        <v>0</v>
      </c>
      <c r="Q3501" s="259">
        <f>ROUND(SUMIF('AV-Bewegungsdaten'!B:B,$A3501,'AV-Bewegungsdaten'!E:E),5)</f>
        <v>0</v>
      </c>
      <c r="S3501" s="444"/>
      <c r="T3501" s="444"/>
      <c r="U3501" s="261">
        <f>ROUND(SUMIF('DV-Bewegungsdaten'!B:B,A3501,'DV-Bewegungsdaten'!D:D),3)</f>
        <v>0</v>
      </c>
      <c r="V3501" s="259">
        <f>ROUND(SUMIF('DV-Bewegungsdaten'!B:B,A3501,'DV-Bewegungsdaten'!E:E),5)</f>
        <v>0</v>
      </c>
      <c r="X3501" s="444"/>
      <c r="Y3501" s="444"/>
      <c r="AK3501" s="305"/>
    </row>
    <row r="3502" spans="1:37" ht="15" customHeight="1" x14ac:dyDescent="0.25">
      <c r="A3502" s="103" t="s">
        <v>3917</v>
      </c>
      <c r="B3502" s="101" t="s">
        <v>2068</v>
      </c>
      <c r="C3502" s="101" t="s">
        <v>3997</v>
      </c>
      <c r="D3502" s="101" t="s">
        <v>1439</v>
      </c>
      <c r="E3502" s="101" t="s">
        <v>2443</v>
      </c>
      <c r="F3502" s="102">
        <v>12.5</v>
      </c>
      <c r="G3502" s="102">
        <v>12.7</v>
      </c>
      <c r="H3502" s="102">
        <v>10</v>
      </c>
      <c r="I3502" s="102"/>
      <c r="J3502" s="445"/>
      <c r="K3502" s="258">
        <f>ROUND(SUMIF('VGT-Bewegungsdaten'!B:B,A3502,'VGT-Bewegungsdaten'!D:D),3)</f>
        <v>0</v>
      </c>
      <c r="L3502" s="259">
        <f>ROUND(SUMIF('VGT-Bewegungsdaten'!B:B,$A3502,'VGT-Bewegungsdaten'!E:E),5)</f>
        <v>0</v>
      </c>
      <c r="N3502" s="298" t="s">
        <v>4918</v>
      </c>
      <c r="O3502" s="298" t="s">
        <v>4925</v>
      </c>
      <c r="P3502" s="261">
        <f>ROUND(SUMIF('AV-Bewegungsdaten'!B:B,A3502,'AV-Bewegungsdaten'!D:D),3)</f>
        <v>0</v>
      </c>
      <c r="Q3502" s="259">
        <f>ROUND(SUMIF('AV-Bewegungsdaten'!B:B,$A3502,'AV-Bewegungsdaten'!E:E),5)</f>
        <v>0</v>
      </c>
      <c r="S3502" s="444"/>
      <c r="T3502" s="444"/>
      <c r="U3502" s="261">
        <f>ROUND(SUMIF('DV-Bewegungsdaten'!B:B,A3502,'DV-Bewegungsdaten'!D:D),3)</f>
        <v>0</v>
      </c>
      <c r="V3502" s="259">
        <f>ROUND(SUMIF('DV-Bewegungsdaten'!B:B,A3502,'DV-Bewegungsdaten'!E:E),5)</f>
        <v>0</v>
      </c>
      <c r="X3502" s="444"/>
      <c r="Y3502" s="444"/>
      <c r="AK3502" s="305"/>
    </row>
    <row r="3503" spans="1:37" ht="15" customHeight="1" x14ac:dyDescent="0.25">
      <c r="A3503" s="103" t="s">
        <v>3918</v>
      </c>
      <c r="B3503" s="101" t="s">
        <v>2068</v>
      </c>
      <c r="C3503" s="101" t="s">
        <v>3997</v>
      </c>
      <c r="D3503" s="101" t="s">
        <v>1441</v>
      </c>
      <c r="E3503" s="101" t="s">
        <v>2446</v>
      </c>
      <c r="F3503" s="102">
        <v>15.440000000000001</v>
      </c>
      <c r="G3503" s="102">
        <v>15.64</v>
      </c>
      <c r="H3503" s="102">
        <v>12.35</v>
      </c>
      <c r="I3503" s="102"/>
      <c r="J3503" s="445"/>
      <c r="K3503" s="258">
        <f>ROUND(SUMIF('VGT-Bewegungsdaten'!B:B,A3503,'VGT-Bewegungsdaten'!D:D),3)</f>
        <v>0</v>
      </c>
      <c r="L3503" s="259">
        <f>ROUND(SUMIF('VGT-Bewegungsdaten'!B:B,$A3503,'VGT-Bewegungsdaten'!E:E),5)</f>
        <v>0</v>
      </c>
      <c r="N3503" s="298" t="s">
        <v>4918</v>
      </c>
      <c r="O3503" s="298" t="s">
        <v>4925</v>
      </c>
      <c r="P3503" s="261">
        <f>ROUND(SUMIF('AV-Bewegungsdaten'!B:B,A3503,'AV-Bewegungsdaten'!D:D),3)</f>
        <v>0</v>
      </c>
      <c r="Q3503" s="259">
        <f>ROUND(SUMIF('AV-Bewegungsdaten'!B:B,$A3503,'AV-Bewegungsdaten'!E:E),5)</f>
        <v>0</v>
      </c>
      <c r="S3503" s="444"/>
      <c r="T3503" s="444"/>
      <c r="U3503" s="261">
        <f>ROUND(SUMIF('DV-Bewegungsdaten'!B:B,A3503,'DV-Bewegungsdaten'!D:D),3)</f>
        <v>0</v>
      </c>
      <c r="V3503" s="259">
        <f>ROUND(SUMIF('DV-Bewegungsdaten'!B:B,A3503,'DV-Bewegungsdaten'!E:E),5)</f>
        <v>0</v>
      </c>
      <c r="X3503" s="444"/>
      <c r="Y3503" s="444"/>
      <c r="AK3503" s="305"/>
    </row>
    <row r="3504" spans="1:37" ht="15" customHeight="1" x14ac:dyDescent="0.25">
      <c r="A3504" s="103" t="s">
        <v>3919</v>
      </c>
      <c r="B3504" s="101" t="s">
        <v>2068</v>
      </c>
      <c r="C3504" s="101" t="s">
        <v>3997</v>
      </c>
      <c r="D3504" s="101" t="s">
        <v>1443</v>
      </c>
      <c r="E3504" s="101" t="s">
        <v>2443</v>
      </c>
      <c r="F3504" s="102">
        <v>9.07</v>
      </c>
      <c r="G3504" s="102">
        <v>9.27</v>
      </c>
      <c r="H3504" s="102">
        <v>7.26</v>
      </c>
      <c r="I3504" s="102"/>
      <c r="J3504" s="445"/>
      <c r="K3504" s="258">
        <f>ROUND(SUMIF('VGT-Bewegungsdaten'!B:B,A3504,'VGT-Bewegungsdaten'!D:D),3)</f>
        <v>0</v>
      </c>
      <c r="L3504" s="259">
        <f>ROUND(SUMIF('VGT-Bewegungsdaten'!B:B,$A3504,'VGT-Bewegungsdaten'!E:E),5)</f>
        <v>0</v>
      </c>
      <c r="N3504" s="298" t="s">
        <v>4918</v>
      </c>
      <c r="O3504" s="298" t="s">
        <v>4925</v>
      </c>
      <c r="P3504" s="261">
        <f>ROUND(SUMIF('AV-Bewegungsdaten'!B:B,A3504,'AV-Bewegungsdaten'!D:D),3)</f>
        <v>0</v>
      </c>
      <c r="Q3504" s="259">
        <f>ROUND(SUMIF('AV-Bewegungsdaten'!B:B,$A3504,'AV-Bewegungsdaten'!E:E),5)</f>
        <v>0</v>
      </c>
      <c r="S3504" s="444"/>
      <c r="T3504" s="444"/>
      <c r="U3504" s="261">
        <f>ROUND(SUMIF('DV-Bewegungsdaten'!B:B,A3504,'DV-Bewegungsdaten'!D:D),3)</f>
        <v>0</v>
      </c>
      <c r="V3504" s="259">
        <f>ROUND(SUMIF('DV-Bewegungsdaten'!B:B,A3504,'DV-Bewegungsdaten'!E:E),5)</f>
        <v>0</v>
      </c>
      <c r="X3504" s="444"/>
      <c r="Y3504" s="444"/>
      <c r="AK3504" s="305"/>
    </row>
    <row r="3505" spans="1:37" ht="15" customHeight="1" x14ac:dyDescent="0.25">
      <c r="A3505" s="103" t="s">
        <v>3920</v>
      </c>
      <c r="B3505" s="101" t="s">
        <v>2068</v>
      </c>
      <c r="C3505" s="101" t="s">
        <v>3997</v>
      </c>
      <c r="D3505" s="101" t="s">
        <v>1445</v>
      </c>
      <c r="E3505" s="101" t="s">
        <v>2446</v>
      </c>
      <c r="F3505" s="102">
        <v>12.01</v>
      </c>
      <c r="G3505" s="102">
        <v>12.209999999999999</v>
      </c>
      <c r="H3505" s="102">
        <v>9.61</v>
      </c>
      <c r="I3505" s="102"/>
      <c r="J3505" s="445"/>
      <c r="K3505" s="258">
        <f>ROUND(SUMIF('VGT-Bewegungsdaten'!B:B,A3505,'VGT-Bewegungsdaten'!D:D),3)</f>
        <v>0</v>
      </c>
      <c r="L3505" s="259">
        <f>ROUND(SUMIF('VGT-Bewegungsdaten'!B:B,$A3505,'VGT-Bewegungsdaten'!E:E),5)</f>
        <v>0</v>
      </c>
      <c r="N3505" s="298" t="s">
        <v>4918</v>
      </c>
      <c r="O3505" s="298" t="s">
        <v>4925</v>
      </c>
      <c r="P3505" s="261">
        <f>ROUND(SUMIF('AV-Bewegungsdaten'!B:B,A3505,'AV-Bewegungsdaten'!D:D),3)</f>
        <v>0</v>
      </c>
      <c r="Q3505" s="259">
        <f>ROUND(SUMIF('AV-Bewegungsdaten'!B:B,$A3505,'AV-Bewegungsdaten'!E:E),5)</f>
        <v>0</v>
      </c>
      <c r="S3505" s="444"/>
      <c r="T3505" s="444"/>
      <c r="U3505" s="261">
        <f>ROUND(SUMIF('DV-Bewegungsdaten'!B:B,A3505,'DV-Bewegungsdaten'!D:D),3)</f>
        <v>0</v>
      </c>
      <c r="V3505" s="259">
        <f>ROUND(SUMIF('DV-Bewegungsdaten'!B:B,A3505,'DV-Bewegungsdaten'!E:E),5)</f>
        <v>0</v>
      </c>
      <c r="X3505" s="444"/>
      <c r="Y3505" s="444"/>
      <c r="AK3505" s="305"/>
    </row>
    <row r="3506" spans="1:37" ht="15" customHeight="1" x14ac:dyDescent="0.25">
      <c r="A3506" s="103" t="s">
        <v>3921</v>
      </c>
      <c r="B3506" s="101" t="s">
        <v>2068</v>
      </c>
      <c r="C3506" s="101" t="s">
        <v>3997</v>
      </c>
      <c r="D3506" s="101" t="s">
        <v>1447</v>
      </c>
      <c r="E3506" s="101" t="s">
        <v>2443</v>
      </c>
      <c r="F3506" s="102">
        <v>12.99</v>
      </c>
      <c r="G3506" s="102">
        <v>13.19</v>
      </c>
      <c r="H3506" s="102">
        <v>10.39</v>
      </c>
      <c r="I3506" s="102"/>
      <c r="J3506" s="445"/>
      <c r="K3506" s="258">
        <f>ROUND(SUMIF('VGT-Bewegungsdaten'!B:B,A3506,'VGT-Bewegungsdaten'!D:D),3)</f>
        <v>0</v>
      </c>
      <c r="L3506" s="259">
        <f>ROUND(SUMIF('VGT-Bewegungsdaten'!B:B,$A3506,'VGT-Bewegungsdaten'!E:E),5)</f>
        <v>0</v>
      </c>
      <c r="N3506" s="298" t="s">
        <v>4918</v>
      </c>
      <c r="O3506" s="298" t="s">
        <v>4925</v>
      </c>
      <c r="P3506" s="261">
        <f>ROUND(SUMIF('AV-Bewegungsdaten'!B:B,A3506,'AV-Bewegungsdaten'!D:D),3)</f>
        <v>0</v>
      </c>
      <c r="Q3506" s="259">
        <f>ROUND(SUMIF('AV-Bewegungsdaten'!B:B,$A3506,'AV-Bewegungsdaten'!E:E),5)</f>
        <v>0</v>
      </c>
      <c r="S3506" s="444"/>
      <c r="T3506" s="444"/>
      <c r="U3506" s="261">
        <f>ROUND(SUMIF('DV-Bewegungsdaten'!B:B,A3506,'DV-Bewegungsdaten'!D:D),3)</f>
        <v>0</v>
      </c>
      <c r="V3506" s="259">
        <f>ROUND(SUMIF('DV-Bewegungsdaten'!B:B,A3506,'DV-Bewegungsdaten'!E:E),5)</f>
        <v>0</v>
      </c>
      <c r="X3506" s="444"/>
      <c r="Y3506" s="444"/>
      <c r="AK3506" s="305"/>
    </row>
    <row r="3507" spans="1:37" ht="15" customHeight="1" x14ac:dyDescent="0.25">
      <c r="A3507" s="103" t="s">
        <v>3922</v>
      </c>
      <c r="B3507" s="101" t="s">
        <v>2068</v>
      </c>
      <c r="C3507" s="101" t="s">
        <v>3997</v>
      </c>
      <c r="D3507" s="101" t="s">
        <v>1449</v>
      </c>
      <c r="E3507" s="101" t="s">
        <v>2446</v>
      </c>
      <c r="F3507" s="102">
        <v>15.93</v>
      </c>
      <c r="G3507" s="102">
        <v>16.13</v>
      </c>
      <c r="H3507" s="102">
        <v>12.74</v>
      </c>
      <c r="I3507" s="102"/>
      <c r="J3507" s="445"/>
      <c r="K3507" s="258">
        <f>ROUND(SUMIF('VGT-Bewegungsdaten'!B:B,A3507,'VGT-Bewegungsdaten'!D:D),3)</f>
        <v>0</v>
      </c>
      <c r="L3507" s="259">
        <f>ROUND(SUMIF('VGT-Bewegungsdaten'!B:B,$A3507,'VGT-Bewegungsdaten'!E:E),5)</f>
        <v>0</v>
      </c>
      <c r="N3507" s="298" t="s">
        <v>4918</v>
      </c>
      <c r="O3507" s="298" t="s">
        <v>4925</v>
      </c>
      <c r="P3507" s="261">
        <f>ROUND(SUMIF('AV-Bewegungsdaten'!B:B,A3507,'AV-Bewegungsdaten'!D:D),3)</f>
        <v>0</v>
      </c>
      <c r="Q3507" s="259">
        <f>ROUND(SUMIF('AV-Bewegungsdaten'!B:B,$A3507,'AV-Bewegungsdaten'!E:E),5)</f>
        <v>0</v>
      </c>
      <c r="S3507" s="444"/>
      <c r="T3507" s="444"/>
      <c r="U3507" s="261">
        <f>ROUND(SUMIF('DV-Bewegungsdaten'!B:B,A3507,'DV-Bewegungsdaten'!D:D),3)</f>
        <v>0</v>
      </c>
      <c r="V3507" s="259">
        <f>ROUND(SUMIF('DV-Bewegungsdaten'!B:B,A3507,'DV-Bewegungsdaten'!E:E),5)</f>
        <v>0</v>
      </c>
      <c r="X3507" s="444"/>
      <c r="Y3507" s="444"/>
      <c r="AK3507" s="305"/>
    </row>
    <row r="3508" spans="1:37" ht="15" customHeight="1" x14ac:dyDescent="0.25">
      <c r="A3508" s="103" t="s">
        <v>3923</v>
      </c>
      <c r="B3508" s="101" t="s">
        <v>2068</v>
      </c>
      <c r="C3508" s="101" t="s">
        <v>3997</v>
      </c>
      <c r="D3508" s="101" t="s">
        <v>1451</v>
      </c>
      <c r="E3508" s="101" t="s">
        <v>2443</v>
      </c>
      <c r="F3508" s="102">
        <v>11.52</v>
      </c>
      <c r="G3508" s="102">
        <v>11.719999999999999</v>
      </c>
      <c r="H3508" s="102">
        <v>9.2200000000000006</v>
      </c>
      <c r="I3508" s="102"/>
      <c r="J3508" s="445"/>
      <c r="K3508" s="258">
        <f>ROUND(SUMIF('VGT-Bewegungsdaten'!B:B,A3508,'VGT-Bewegungsdaten'!D:D),3)</f>
        <v>0</v>
      </c>
      <c r="L3508" s="259">
        <f>ROUND(SUMIF('VGT-Bewegungsdaten'!B:B,$A3508,'VGT-Bewegungsdaten'!E:E),5)</f>
        <v>0</v>
      </c>
      <c r="N3508" s="298" t="s">
        <v>4918</v>
      </c>
      <c r="O3508" s="298" t="s">
        <v>4925</v>
      </c>
      <c r="P3508" s="261">
        <f>ROUND(SUMIF('AV-Bewegungsdaten'!B:B,A3508,'AV-Bewegungsdaten'!D:D),3)</f>
        <v>0</v>
      </c>
      <c r="Q3508" s="259">
        <f>ROUND(SUMIF('AV-Bewegungsdaten'!B:B,$A3508,'AV-Bewegungsdaten'!E:E),5)</f>
        <v>0</v>
      </c>
      <c r="S3508" s="444"/>
      <c r="T3508" s="444"/>
      <c r="U3508" s="261">
        <f>ROUND(SUMIF('DV-Bewegungsdaten'!B:B,A3508,'DV-Bewegungsdaten'!D:D),3)</f>
        <v>0</v>
      </c>
      <c r="V3508" s="259">
        <f>ROUND(SUMIF('DV-Bewegungsdaten'!B:B,A3508,'DV-Bewegungsdaten'!E:E),5)</f>
        <v>0</v>
      </c>
      <c r="X3508" s="444"/>
      <c r="Y3508" s="444"/>
      <c r="AK3508" s="305"/>
    </row>
    <row r="3509" spans="1:37" ht="15" customHeight="1" x14ac:dyDescent="0.25">
      <c r="A3509" s="103" t="s">
        <v>3924</v>
      </c>
      <c r="B3509" s="101" t="s">
        <v>2068</v>
      </c>
      <c r="C3509" s="101" t="s">
        <v>3997</v>
      </c>
      <c r="D3509" s="101" t="s">
        <v>1453</v>
      </c>
      <c r="E3509" s="101" t="s">
        <v>2446</v>
      </c>
      <c r="F3509" s="102">
        <v>14.46</v>
      </c>
      <c r="G3509" s="102">
        <v>14.66</v>
      </c>
      <c r="H3509" s="102">
        <v>11.57</v>
      </c>
      <c r="I3509" s="102"/>
      <c r="J3509" s="445"/>
      <c r="K3509" s="258">
        <f>ROUND(SUMIF('VGT-Bewegungsdaten'!B:B,A3509,'VGT-Bewegungsdaten'!D:D),3)</f>
        <v>0</v>
      </c>
      <c r="L3509" s="259">
        <f>ROUND(SUMIF('VGT-Bewegungsdaten'!B:B,$A3509,'VGT-Bewegungsdaten'!E:E),5)</f>
        <v>0</v>
      </c>
      <c r="N3509" s="298" t="s">
        <v>4918</v>
      </c>
      <c r="O3509" s="298" t="s">
        <v>4925</v>
      </c>
      <c r="P3509" s="261">
        <f>ROUND(SUMIF('AV-Bewegungsdaten'!B:B,A3509,'AV-Bewegungsdaten'!D:D),3)</f>
        <v>0</v>
      </c>
      <c r="Q3509" s="259">
        <f>ROUND(SUMIF('AV-Bewegungsdaten'!B:B,$A3509,'AV-Bewegungsdaten'!E:E),5)</f>
        <v>0</v>
      </c>
      <c r="S3509" s="444"/>
      <c r="T3509" s="444"/>
      <c r="U3509" s="261">
        <f>ROUND(SUMIF('DV-Bewegungsdaten'!B:B,A3509,'DV-Bewegungsdaten'!D:D),3)</f>
        <v>0</v>
      </c>
      <c r="V3509" s="259">
        <f>ROUND(SUMIF('DV-Bewegungsdaten'!B:B,A3509,'DV-Bewegungsdaten'!E:E),5)</f>
        <v>0</v>
      </c>
      <c r="X3509" s="444"/>
      <c r="Y3509" s="444"/>
      <c r="AK3509" s="305"/>
    </row>
    <row r="3510" spans="1:37" ht="15" customHeight="1" x14ac:dyDescent="0.25">
      <c r="A3510" s="103" t="s">
        <v>3925</v>
      </c>
      <c r="B3510" s="101" t="s">
        <v>2068</v>
      </c>
      <c r="C3510" s="101" t="s">
        <v>3997</v>
      </c>
      <c r="D3510" s="101" t="s">
        <v>1455</v>
      </c>
      <c r="E3510" s="101" t="s">
        <v>2443</v>
      </c>
      <c r="F3510" s="102">
        <v>10.050000000000001</v>
      </c>
      <c r="G3510" s="102">
        <v>10.25</v>
      </c>
      <c r="H3510" s="102">
        <v>8.0399999999999991</v>
      </c>
      <c r="I3510" s="102"/>
      <c r="J3510" s="445"/>
      <c r="K3510" s="258">
        <f>ROUND(SUMIF('VGT-Bewegungsdaten'!B:B,A3510,'VGT-Bewegungsdaten'!D:D),3)</f>
        <v>0</v>
      </c>
      <c r="L3510" s="259">
        <f>ROUND(SUMIF('VGT-Bewegungsdaten'!B:B,$A3510,'VGT-Bewegungsdaten'!E:E),5)</f>
        <v>0</v>
      </c>
      <c r="N3510" s="298" t="s">
        <v>4918</v>
      </c>
      <c r="O3510" s="298" t="s">
        <v>4925</v>
      </c>
      <c r="P3510" s="261">
        <f>ROUND(SUMIF('AV-Bewegungsdaten'!B:B,A3510,'AV-Bewegungsdaten'!D:D),3)</f>
        <v>0</v>
      </c>
      <c r="Q3510" s="259">
        <f>ROUND(SUMIF('AV-Bewegungsdaten'!B:B,$A3510,'AV-Bewegungsdaten'!E:E),5)</f>
        <v>0</v>
      </c>
      <c r="S3510" s="444"/>
      <c r="T3510" s="444"/>
      <c r="U3510" s="261">
        <f>ROUND(SUMIF('DV-Bewegungsdaten'!B:B,A3510,'DV-Bewegungsdaten'!D:D),3)</f>
        <v>0</v>
      </c>
      <c r="V3510" s="259">
        <f>ROUND(SUMIF('DV-Bewegungsdaten'!B:B,A3510,'DV-Bewegungsdaten'!E:E),5)</f>
        <v>0</v>
      </c>
      <c r="X3510" s="444"/>
      <c r="Y3510" s="444"/>
      <c r="AK3510" s="305"/>
    </row>
    <row r="3511" spans="1:37" ht="15" customHeight="1" x14ac:dyDescent="0.25">
      <c r="A3511" s="103" t="s">
        <v>3926</v>
      </c>
      <c r="B3511" s="101" t="s">
        <v>2068</v>
      </c>
      <c r="C3511" s="101" t="s">
        <v>3997</v>
      </c>
      <c r="D3511" s="101" t="s">
        <v>1457</v>
      </c>
      <c r="E3511" s="101" t="s">
        <v>2446</v>
      </c>
      <c r="F3511" s="102">
        <v>12.99</v>
      </c>
      <c r="G3511" s="102">
        <v>13.19</v>
      </c>
      <c r="H3511" s="102">
        <v>10.39</v>
      </c>
      <c r="I3511" s="102"/>
      <c r="J3511" s="445"/>
      <c r="K3511" s="258">
        <f>ROUND(SUMIF('VGT-Bewegungsdaten'!B:B,A3511,'VGT-Bewegungsdaten'!D:D),3)</f>
        <v>0</v>
      </c>
      <c r="L3511" s="259">
        <f>ROUND(SUMIF('VGT-Bewegungsdaten'!B:B,$A3511,'VGT-Bewegungsdaten'!E:E),5)</f>
        <v>0</v>
      </c>
      <c r="N3511" s="298" t="s">
        <v>4918</v>
      </c>
      <c r="O3511" s="298" t="s">
        <v>4925</v>
      </c>
      <c r="P3511" s="261">
        <f>ROUND(SUMIF('AV-Bewegungsdaten'!B:B,A3511,'AV-Bewegungsdaten'!D:D),3)</f>
        <v>0</v>
      </c>
      <c r="Q3511" s="259">
        <f>ROUND(SUMIF('AV-Bewegungsdaten'!B:B,$A3511,'AV-Bewegungsdaten'!E:E),5)</f>
        <v>0</v>
      </c>
      <c r="S3511" s="444"/>
      <c r="T3511" s="444"/>
      <c r="U3511" s="261">
        <f>ROUND(SUMIF('DV-Bewegungsdaten'!B:B,A3511,'DV-Bewegungsdaten'!D:D),3)</f>
        <v>0</v>
      </c>
      <c r="V3511" s="259">
        <f>ROUND(SUMIF('DV-Bewegungsdaten'!B:B,A3511,'DV-Bewegungsdaten'!E:E),5)</f>
        <v>0</v>
      </c>
      <c r="X3511" s="444"/>
      <c r="Y3511" s="444"/>
      <c r="AK3511" s="305"/>
    </row>
    <row r="3512" spans="1:37" ht="15" customHeight="1" x14ac:dyDescent="0.25">
      <c r="A3512" s="103" t="s">
        <v>3927</v>
      </c>
      <c r="B3512" s="101" t="s">
        <v>2068</v>
      </c>
      <c r="C3512" s="101" t="s">
        <v>3997</v>
      </c>
      <c r="D3512" s="101" t="s">
        <v>1459</v>
      </c>
      <c r="E3512" s="101" t="s">
        <v>2443</v>
      </c>
      <c r="F3512" s="102">
        <v>13.969999999999999</v>
      </c>
      <c r="G3512" s="102">
        <v>14.169999999999998</v>
      </c>
      <c r="H3512" s="102">
        <v>11.18</v>
      </c>
      <c r="I3512" s="102"/>
      <c r="J3512" s="445"/>
      <c r="K3512" s="258">
        <f>ROUND(SUMIF('VGT-Bewegungsdaten'!B:B,A3512,'VGT-Bewegungsdaten'!D:D),3)</f>
        <v>0</v>
      </c>
      <c r="L3512" s="259">
        <f>ROUND(SUMIF('VGT-Bewegungsdaten'!B:B,$A3512,'VGT-Bewegungsdaten'!E:E),5)</f>
        <v>0</v>
      </c>
      <c r="N3512" s="298" t="s">
        <v>4918</v>
      </c>
      <c r="O3512" s="298" t="s">
        <v>4925</v>
      </c>
      <c r="P3512" s="261">
        <f>ROUND(SUMIF('AV-Bewegungsdaten'!B:B,A3512,'AV-Bewegungsdaten'!D:D),3)</f>
        <v>0</v>
      </c>
      <c r="Q3512" s="259">
        <f>ROUND(SUMIF('AV-Bewegungsdaten'!B:B,$A3512,'AV-Bewegungsdaten'!E:E),5)</f>
        <v>0</v>
      </c>
      <c r="S3512" s="444"/>
      <c r="T3512" s="444"/>
      <c r="U3512" s="261">
        <f>ROUND(SUMIF('DV-Bewegungsdaten'!B:B,A3512,'DV-Bewegungsdaten'!D:D),3)</f>
        <v>0</v>
      </c>
      <c r="V3512" s="259">
        <f>ROUND(SUMIF('DV-Bewegungsdaten'!B:B,A3512,'DV-Bewegungsdaten'!E:E),5)</f>
        <v>0</v>
      </c>
      <c r="X3512" s="444"/>
      <c r="Y3512" s="444"/>
      <c r="AK3512" s="305"/>
    </row>
    <row r="3513" spans="1:37" ht="15" customHeight="1" x14ac:dyDescent="0.25">
      <c r="A3513" s="103" t="s">
        <v>3928</v>
      </c>
      <c r="B3513" s="101" t="s">
        <v>2068</v>
      </c>
      <c r="C3513" s="101" t="s">
        <v>3997</v>
      </c>
      <c r="D3513" s="101" t="s">
        <v>1461</v>
      </c>
      <c r="E3513" s="101" t="s">
        <v>2446</v>
      </c>
      <c r="F3513" s="102">
        <v>16.91</v>
      </c>
      <c r="G3513" s="102">
        <v>17.11</v>
      </c>
      <c r="H3513" s="102">
        <v>13.53</v>
      </c>
      <c r="I3513" s="102"/>
      <c r="J3513" s="445"/>
      <c r="K3513" s="258">
        <f>ROUND(SUMIF('VGT-Bewegungsdaten'!B:B,A3513,'VGT-Bewegungsdaten'!D:D),3)</f>
        <v>0</v>
      </c>
      <c r="L3513" s="259">
        <f>ROUND(SUMIF('VGT-Bewegungsdaten'!B:B,$A3513,'VGT-Bewegungsdaten'!E:E),5)</f>
        <v>0</v>
      </c>
      <c r="N3513" s="298" t="s">
        <v>4918</v>
      </c>
      <c r="O3513" s="298" t="s">
        <v>4925</v>
      </c>
      <c r="P3513" s="261">
        <f>ROUND(SUMIF('AV-Bewegungsdaten'!B:B,A3513,'AV-Bewegungsdaten'!D:D),3)</f>
        <v>0</v>
      </c>
      <c r="Q3513" s="259">
        <f>ROUND(SUMIF('AV-Bewegungsdaten'!B:B,$A3513,'AV-Bewegungsdaten'!E:E),5)</f>
        <v>0</v>
      </c>
      <c r="S3513" s="444"/>
      <c r="T3513" s="444"/>
      <c r="U3513" s="261">
        <f>ROUND(SUMIF('DV-Bewegungsdaten'!B:B,A3513,'DV-Bewegungsdaten'!D:D),3)</f>
        <v>0</v>
      </c>
      <c r="V3513" s="259">
        <f>ROUND(SUMIF('DV-Bewegungsdaten'!B:B,A3513,'DV-Bewegungsdaten'!E:E),5)</f>
        <v>0</v>
      </c>
      <c r="X3513" s="444"/>
      <c r="Y3513" s="444"/>
      <c r="AK3513" s="305"/>
    </row>
    <row r="3514" spans="1:37" ht="15" customHeight="1" x14ac:dyDescent="0.25">
      <c r="A3514" s="103" t="s">
        <v>3929</v>
      </c>
      <c r="B3514" s="101" t="s">
        <v>2068</v>
      </c>
      <c r="C3514" s="101" t="s">
        <v>3997</v>
      </c>
      <c r="D3514" s="101" t="s">
        <v>1463</v>
      </c>
      <c r="E3514" s="101" t="s">
        <v>2443</v>
      </c>
      <c r="F3514" s="102">
        <v>12.5</v>
      </c>
      <c r="G3514" s="102">
        <v>12.7</v>
      </c>
      <c r="H3514" s="102">
        <v>10</v>
      </c>
      <c r="I3514" s="102"/>
      <c r="J3514" s="445"/>
      <c r="K3514" s="258">
        <f>ROUND(SUMIF('VGT-Bewegungsdaten'!B:B,A3514,'VGT-Bewegungsdaten'!D:D),3)</f>
        <v>0</v>
      </c>
      <c r="L3514" s="259">
        <f>ROUND(SUMIF('VGT-Bewegungsdaten'!B:B,$A3514,'VGT-Bewegungsdaten'!E:E),5)</f>
        <v>0</v>
      </c>
      <c r="N3514" s="298" t="s">
        <v>4918</v>
      </c>
      <c r="O3514" s="298" t="s">
        <v>4925</v>
      </c>
      <c r="P3514" s="261">
        <f>ROUND(SUMIF('AV-Bewegungsdaten'!B:B,A3514,'AV-Bewegungsdaten'!D:D),3)</f>
        <v>0</v>
      </c>
      <c r="Q3514" s="259">
        <f>ROUND(SUMIF('AV-Bewegungsdaten'!B:B,$A3514,'AV-Bewegungsdaten'!E:E),5)</f>
        <v>0</v>
      </c>
      <c r="S3514" s="444"/>
      <c r="T3514" s="444"/>
      <c r="U3514" s="261">
        <f>ROUND(SUMIF('DV-Bewegungsdaten'!B:B,A3514,'DV-Bewegungsdaten'!D:D),3)</f>
        <v>0</v>
      </c>
      <c r="V3514" s="259">
        <f>ROUND(SUMIF('DV-Bewegungsdaten'!B:B,A3514,'DV-Bewegungsdaten'!E:E),5)</f>
        <v>0</v>
      </c>
      <c r="X3514" s="444"/>
      <c r="Y3514" s="444"/>
      <c r="AK3514" s="305"/>
    </row>
    <row r="3515" spans="1:37" ht="15" customHeight="1" x14ac:dyDescent="0.25">
      <c r="A3515" s="103" t="s">
        <v>3930</v>
      </c>
      <c r="B3515" s="101" t="s">
        <v>2068</v>
      </c>
      <c r="C3515" s="101" t="s">
        <v>3997</v>
      </c>
      <c r="D3515" s="101" t="s">
        <v>1465</v>
      </c>
      <c r="E3515" s="101" t="s">
        <v>2446</v>
      </c>
      <c r="F3515" s="102">
        <v>15.440000000000001</v>
      </c>
      <c r="G3515" s="102">
        <v>15.64</v>
      </c>
      <c r="H3515" s="102">
        <v>12.35</v>
      </c>
      <c r="I3515" s="102"/>
      <c r="J3515" s="445"/>
      <c r="K3515" s="258">
        <f>ROUND(SUMIF('VGT-Bewegungsdaten'!B:B,A3515,'VGT-Bewegungsdaten'!D:D),3)</f>
        <v>0</v>
      </c>
      <c r="L3515" s="259">
        <f>ROUND(SUMIF('VGT-Bewegungsdaten'!B:B,$A3515,'VGT-Bewegungsdaten'!E:E),5)</f>
        <v>0</v>
      </c>
      <c r="N3515" s="298" t="s">
        <v>4918</v>
      </c>
      <c r="O3515" s="298" t="s">
        <v>4925</v>
      </c>
      <c r="P3515" s="261">
        <f>ROUND(SUMIF('AV-Bewegungsdaten'!B:B,A3515,'AV-Bewegungsdaten'!D:D),3)</f>
        <v>0</v>
      </c>
      <c r="Q3515" s="259">
        <f>ROUND(SUMIF('AV-Bewegungsdaten'!B:B,$A3515,'AV-Bewegungsdaten'!E:E),5)</f>
        <v>0</v>
      </c>
      <c r="S3515" s="444"/>
      <c r="T3515" s="444"/>
      <c r="U3515" s="261">
        <f>ROUND(SUMIF('DV-Bewegungsdaten'!B:B,A3515,'DV-Bewegungsdaten'!D:D),3)</f>
        <v>0</v>
      </c>
      <c r="V3515" s="259">
        <f>ROUND(SUMIF('DV-Bewegungsdaten'!B:B,A3515,'DV-Bewegungsdaten'!E:E),5)</f>
        <v>0</v>
      </c>
      <c r="X3515" s="444"/>
      <c r="Y3515" s="444"/>
      <c r="AK3515" s="305"/>
    </row>
    <row r="3516" spans="1:37" ht="15" customHeight="1" x14ac:dyDescent="0.25">
      <c r="A3516" s="103" t="s">
        <v>3931</v>
      </c>
      <c r="B3516" s="101" t="s">
        <v>2068</v>
      </c>
      <c r="C3516" s="101" t="s">
        <v>3997</v>
      </c>
      <c r="D3516" s="101" t="s">
        <v>1467</v>
      </c>
      <c r="E3516" s="101" t="s">
        <v>2446</v>
      </c>
      <c r="F3516" s="102">
        <v>10.57</v>
      </c>
      <c r="G3516" s="102">
        <v>10.77</v>
      </c>
      <c r="H3516" s="102">
        <v>8.4600000000000009</v>
      </c>
      <c r="I3516" s="102"/>
      <c r="J3516" s="445"/>
      <c r="K3516" s="258">
        <f>ROUND(SUMIF('VGT-Bewegungsdaten'!B:B,A3516,'VGT-Bewegungsdaten'!D:D),3)</f>
        <v>0</v>
      </c>
      <c r="L3516" s="259">
        <f>ROUND(SUMIF('VGT-Bewegungsdaten'!B:B,$A3516,'VGT-Bewegungsdaten'!E:E),5)</f>
        <v>0</v>
      </c>
      <c r="N3516" s="298" t="s">
        <v>4918</v>
      </c>
      <c r="O3516" s="298" t="s">
        <v>4925</v>
      </c>
      <c r="P3516" s="261">
        <f>ROUND(SUMIF('AV-Bewegungsdaten'!B:B,A3516,'AV-Bewegungsdaten'!D:D),3)</f>
        <v>0</v>
      </c>
      <c r="Q3516" s="259">
        <f>ROUND(SUMIF('AV-Bewegungsdaten'!B:B,$A3516,'AV-Bewegungsdaten'!E:E),5)</f>
        <v>0</v>
      </c>
      <c r="S3516" s="444"/>
      <c r="T3516" s="444"/>
      <c r="U3516" s="261">
        <f>ROUND(SUMIF('DV-Bewegungsdaten'!B:B,A3516,'DV-Bewegungsdaten'!D:D),3)</f>
        <v>0</v>
      </c>
      <c r="V3516" s="259">
        <f>ROUND(SUMIF('DV-Bewegungsdaten'!B:B,A3516,'DV-Bewegungsdaten'!E:E),5)</f>
        <v>0</v>
      </c>
      <c r="X3516" s="444"/>
      <c r="Y3516" s="444"/>
      <c r="AK3516" s="305"/>
    </row>
    <row r="3517" spans="1:37" ht="15" customHeight="1" x14ac:dyDescent="0.25">
      <c r="A3517" s="103" t="s">
        <v>4479</v>
      </c>
      <c r="B3517" s="101" t="s">
        <v>2068</v>
      </c>
      <c r="C3517" s="101" t="s">
        <v>3999</v>
      </c>
      <c r="D3517" s="101" t="s">
        <v>1201</v>
      </c>
      <c r="E3517" s="101" t="s">
        <v>2443</v>
      </c>
      <c r="F3517" s="102">
        <v>11.32</v>
      </c>
      <c r="G3517" s="102">
        <v>11.52</v>
      </c>
      <c r="H3517" s="102">
        <v>9.06</v>
      </c>
      <c r="I3517" s="102"/>
      <c r="J3517" s="445"/>
      <c r="K3517" s="258">
        <f>ROUND(SUMIF('VGT-Bewegungsdaten'!B:B,A3517,'VGT-Bewegungsdaten'!D:D),3)</f>
        <v>0</v>
      </c>
      <c r="L3517" s="259">
        <f>ROUND(SUMIF('VGT-Bewegungsdaten'!B:B,$A3517,'VGT-Bewegungsdaten'!E:E),5)</f>
        <v>0</v>
      </c>
      <c r="N3517" s="298" t="s">
        <v>4918</v>
      </c>
      <c r="O3517" s="298" t="s">
        <v>4925</v>
      </c>
      <c r="P3517" s="261">
        <f>ROUND(SUMIF('AV-Bewegungsdaten'!B:B,A3517,'AV-Bewegungsdaten'!D:D),3)</f>
        <v>0</v>
      </c>
      <c r="Q3517" s="259">
        <f>ROUND(SUMIF('AV-Bewegungsdaten'!B:B,$A3517,'AV-Bewegungsdaten'!E:E),5)</f>
        <v>0</v>
      </c>
      <c r="S3517" s="444"/>
      <c r="T3517" s="444"/>
      <c r="U3517" s="261">
        <f>ROUND(SUMIF('DV-Bewegungsdaten'!B:B,A3517,'DV-Bewegungsdaten'!D:D),3)</f>
        <v>0</v>
      </c>
      <c r="V3517" s="259">
        <f>ROUND(SUMIF('DV-Bewegungsdaten'!B:B,A3517,'DV-Bewegungsdaten'!E:E),5)</f>
        <v>0</v>
      </c>
      <c r="X3517" s="444"/>
      <c r="Y3517" s="444"/>
      <c r="AK3517" s="305"/>
    </row>
    <row r="3518" spans="1:37" ht="15" customHeight="1" x14ac:dyDescent="0.25">
      <c r="A3518" s="103" t="s">
        <v>4480</v>
      </c>
      <c r="B3518" s="101" t="s">
        <v>2068</v>
      </c>
      <c r="C3518" s="101" t="s">
        <v>3999</v>
      </c>
      <c r="D3518" s="101" t="s">
        <v>1203</v>
      </c>
      <c r="E3518" s="101" t="s">
        <v>2446</v>
      </c>
      <c r="F3518" s="102">
        <v>14.23</v>
      </c>
      <c r="G3518" s="102">
        <v>14.43</v>
      </c>
      <c r="H3518" s="102">
        <v>11.38</v>
      </c>
      <c r="I3518" s="102"/>
      <c r="J3518" s="445"/>
      <c r="K3518" s="258">
        <f>ROUND(SUMIF('VGT-Bewegungsdaten'!B:B,A3518,'VGT-Bewegungsdaten'!D:D),3)</f>
        <v>0</v>
      </c>
      <c r="L3518" s="259">
        <f>ROUND(SUMIF('VGT-Bewegungsdaten'!B:B,$A3518,'VGT-Bewegungsdaten'!E:E),5)</f>
        <v>0</v>
      </c>
      <c r="N3518" s="298" t="s">
        <v>4918</v>
      </c>
      <c r="O3518" s="298" t="s">
        <v>4925</v>
      </c>
      <c r="P3518" s="261">
        <f>ROUND(SUMIF('AV-Bewegungsdaten'!B:B,A3518,'AV-Bewegungsdaten'!D:D),3)</f>
        <v>0</v>
      </c>
      <c r="Q3518" s="259">
        <f>ROUND(SUMIF('AV-Bewegungsdaten'!B:B,$A3518,'AV-Bewegungsdaten'!E:E),5)</f>
        <v>0</v>
      </c>
      <c r="S3518" s="444"/>
      <c r="T3518" s="444"/>
      <c r="U3518" s="261">
        <f>ROUND(SUMIF('DV-Bewegungsdaten'!B:B,A3518,'DV-Bewegungsdaten'!D:D),3)</f>
        <v>0</v>
      </c>
      <c r="V3518" s="259">
        <f>ROUND(SUMIF('DV-Bewegungsdaten'!B:B,A3518,'DV-Bewegungsdaten'!E:E),5)</f>
        <v>0</v>
      </c>
      <c r="X3518" s="444"/>
      <c r="Y3518" s="444"/>
      <c r="AK3518" s="305"/>
    </row>
    <row r="3519" spans="1:37" ht="15" customHeight="1" x14ac:dyDescent="0.25">
      <c r="A3519" s="103" t="s">
        <v>4481</v>
      </c>
      <c r="B3519" s="101" t="s">
        <v>2068</v>
      </c>
      <c r="C3519" s="101" t="s">
        <v>3999</v>
      </c>
      <c r="D3519" s="101" t="s">
        <v>1209</v>
      </c>
      <c r="E3519" s="101" t="s">
        <v>2443</v>
      </c>
      <c r="F3519" s="102">
        <v>17.14</v>
      </c>
      <c r="G3519" s="102">
        <v>17.34</v>
      </c>
      <c r="H3519" s="102">
        <v>13.71</v>
      </c>
      <c r="I3519" s="102"/>
      <c r="J3519" s="445"/>
      <c r="K3519" s="258">
        <f>ROUND(SUMIF('VGT-Bewegungsdaten'!B:B,A3519,'VGT-Bewegungsdaten'!D:D),3)</f>
        <v>0</v>
      </c>
      <c r="L3519" s="259">
        <f>ROUND(SUMIF('VGT-Bewegungsdaten'!B:B,$A3519,'VGT-Bewegungsdaten'!E:E),5)</f>
        <v>0</v>
      </c>
      <c r="N3519" s="298" t="s">
        <v>4918</v>
      </c>
      <c r="O3519" s="298" t="s">
        <v>4925</v>
      </c>
      <c r="P3519" s="261">
        <f>ROUND(SUMIF('AV-Bewegungsdaten'!B:B,A3519,'AV-Bewegungsdaten'!D:D),3)</f>
        <v>0</v>
      </c>
      <c r="Q3519" s="259">
        <f>ROUND(SUMIF('AV-Bewegungsdaten'!B:B,$A3519,'AV-Bewegungsdaten'!E:E),5)</f>
        <v>0</v>
      </c>
      <c r="S3519" s="444"/>
      <c r="T3519" s="444"/>
      <c r="U3519" s="261">
        <f>ROUND(SUMIF('DV-Bewegungsdaten'!B:B,A3519,'DV-Bewegungsdaten'!D:D),3)</f>
        <v>0</v>
      </c>
      <c r="V3519" s="259">
        <f>ROUND(SUMIF('DV-Bewegungsdaten'!B:B,A3519,'DV-Bewegungsdaten'!E:E),5)</f>
        <v>0</v>
      </c>
      <c r="X3519" s="444"/>
      <c r="Y3519" s="444"/>
      <c r="AK3519" s="305"/>
    </row>
    <row r="3520" spans="1:37" ht="15" customHeight="1" x14ac:dyDescent="0.25">
      <c r="A3520" s="103" t="s">
        <v>4482</v>
      </c>
      <c r="B3520" s="101" t="s">
        <v>2068</v>
      </c>
      <c r="C3520" s="101" t="s">
        <v>3999</v>
      </c>
      <c r="D3520" s="101" t="s">
        <v>1211</v>
      </c>
      <c r="E3520" s="101" t="s">
        <v>2446</v>
      </c>
      <c r="F3520" s="102">
        <v>20.05</v>
      </c>
      <c r="G3520" s="102">
        <v>20.25</v>
      </c>
      <c r="H3520" s="102">
        <v>16.04</v>
      </c>
      <c r="I3520" s="102"/>
      <c r="J3520" s="445"/>
      <c r="K3520" s="258">
        <f>ROUND(SUMIF('VGT-Bewegungsdaten'!B:B,A3520,'VGT-Bewegungsdaten'!D:D),3)</f>
        <v>0</v>
      </c>
      <c r="L3520" s="259">
        <f>ROUND(SUMIF('VGT-Bewegungsdaten'!B:B,$A3520,'VGT-Bewegungsdaten'!E:E),5)</f>
        <v>0</v>
      </c>
      <c r="N3520" s="298" t="s">
        <v>4918</v>
      </c>
      <c r="O3520" s="298" t="s">
        <v>4925</v>
      </c>
      <c r="P3520" s="261">
        <f>ROUND(SUMIF('AV-Bewegungsdaten'!B:B,A3520,'AV-Bewegungsdaten'!D:D),3)</f>
        <v>0</v>
      </c>
      <c r="Q3520" s="259">
        <f>ROUND(SUMIF('AV-Bewegungsdaten'!B:B,$A3520,'AV-Bewegungsdaten'!E:E),5)</f>
        <v>0</v>
      </c>
      <c r="S3520" s="444"/>
      <c r="T3520" s="444"/>
      <c r="U3520" s="261">
        <f>ROUND(SUMIF('DV-Bewegungsdaten'!B:B,A3520,'DV-Bewegungsdaten'!D:D),3)</f>
        <v>0</v>
      </c>
      <c r="V3520" s="259">
        <f>ROUND(SUMIF('DV-Bewegungsdaten'!B:B,A3520,'DV-Bewegungsdaten'!E:E),5)</f>
        <v>0</v>
      </c>
      <c r="X3520" s="444"/>
      <c r="Y3520" s="444"/>
      <c r="AK3520" s="305"/>
    </row>
    <row r="3521" spans="1:37" ht="15" customHeight="1" x14ac:dyDescent="0.25">
      <c r="A3521" s="103" t="s">
        <v>4483</v>
      </c>
      <c r="B3521" s="101" t="s">
        <v>2068</v>
      </c>
      <c r="C3521" s="101" t="s">
        <v>3999</v>
      </c>
      <c r="D3521" s="101" t="s">
        <v>865</v>
      </c>
      <c r="E3521" s="101" t="s">
        <v>2443</v>
      </c>
      <c r="F3521" s="102">
        <v>13.26</v>
      </c>
      <c r="G3521" s="102">
        <v>13.459999999999999</v>
      </c>
      <c r="H3521" s="102">
        <v>10.61</v>
      </c>
      <c r="I3521" s="102"/>
      <c r="J3521" s="445"/>
      <c r="K3521" s="258">
        <f>ROUND(SUMIF('VGT-Bewegungsdaten'!B:B,A3521,'VGT-Bewegungsdaten'!D:D),3)</f>
        <v>0</v>
      </c>
      <c r="L3521" s="259">
        <f>ROUND(SUMIF('VGT-Bewegungsdaten'!B:B,$A3521,'VGT-Bewegungsdaten'!E:E),5)</f>
        <v>0</v>
      </c>
      <c r="N3521" s="298" t="s">
        <v>4918</v>
      </c>
      <c r="O3521" s="298" t="s">
        <v>4925</v>
      </c>
      <c r="P3521" s="261">
        <f>ROUND(SUMIF('AV-Bewegungsdaten'!B:B,A3521,'AV-Bewegungsdaten'!D:D),3)</f>
        <v>0</v>
      </c>
      <c r="Q3521" s="259">
        <f>ROUND(SUMIF('AV-Bewegungsdaten'!B:B,$A3521,'AV-Bewegungsdaten'!E:E),5)</f>
        <v>0</v>
      </c>
      <c r="S3521" s="444"/>
      <c r="T3521" s="444"/>
      <c r="U3521" s="261">
        <f>ROUND(SUMIF('DV-Bewegungsdaten'!B:B,A3521,'DV-Bewegungsdaten'!D:D),3)</f>
        <v>0</v>
      </c>
      <c r="V3521" s="259">
        <f>ROUND(SUMIF('DV-Bewegungsdaten'!B:B,A3521,'DV-Bewegungsdaten'!E:E),5)</f>
        <v>0</v>
      </c>
      <c r="X3521" s="444"/>
      <c r="Y3521" s="444"/>
      <c r="AK3521" s="305"/>
    </row>
    <row r="3522" spans="1:37" ht="15" customHeight="1" x14ac:dyDescent="0.25">
      <c r="A3522" s="103" t="s">
        <v>4484</v>
      </c>
      <c r="B3522" s="101" t="s">
        <v>2068</v>
      </c>
      <c r="C3522" s="101" t="s">
        <v>3999</v>
      </c>
      <c r="D3522" s="101" t="s">
        <v>867</v>
      </c>
      <c r="E3522" s="101" t="s">
        <v>2446</v>
      </c>
      <c r="F3522" s="102">
        <v>16.170000000000002</v>
      </c>
      <c r="G3522" s="102">
        <v>16.37</v>
      </c>
      <c r="H3522" s="102">
        <v>12.94</v>
      </c>
      <c r="I3522" s="102"/>
      <c r="J3522" s="445"/>
      <c r="K3522" s="258">
        <f>ROUND(SUMIF('VGT-Bewegungsdaten'!B:B,A3522,'VGT-Bewegungsdaten'!D:D),3)</f>
        <v>0</v>
      </c>
      <c r="L3522" s="259">
        <f>ROUND(SUMIF('VGT-Bewegungsdaten'!B:B,$A3522,'VGT-Bewegungsdaten'!E:E),5)</f>
        <v>0</v>
      </c>
      <c r="N3522" s="298" t="s">
        <v>4918</v>
      </c>
      <c r="O3522" s="298" t="s">
        <v>4925</v>
      </c>
      <c r="P3522" s="261">
        <f>ROUND(SUMIF('AV-Bewegungsdaten'!B:B,A3522,'AV-Bewegungsdaten'!D:D),3)</f>
        <v>0</v>
      </c>
      <c r="Q3522" s="259">
        <f>ROUND(SUMIF('AV-Bewegungsdaten'!B:B,$A3522,'AV-Bewegungsdaten'!E:E),5)</f>
        <v>0</v>
      </c>
      <c r="S3522" s="444"/>
      <c r="T3522" s="444"/>
      <c r="U3522" s="261">
        <f>ROUND(SUMIF('DV-Bewegungsdaten'!B:B,A3522,'DV-Bewegungsdaten'!D:D),3)</f>
        <v>0</v>
      </c>
      <c r="V3522" s="259">
        <f>ROUND(SUMIF('DV-Bewegungsdaten'!B:B,A3522,'DV-Bewegungsdaten'!E:E),5)</f>
        <v>0</v>
      </c>
      <c r="X3522" s="444"/>
      <c r="Y3522" s="444"/>
      <c r="AK3522" s="305"/>
    </row>
    <row r="3523" spans="1:37" ht="15" customHeight="1" x14ac:dyDescent="0.25">
      <c r="A3523" s="103" t="s">
        <v>4485</v>
      </c>
      <c r="B3523" s="101" t="s">
        <v>2068</v>
      </c>
      <c r="C3523" s="101" t="s">
        <v>3999</v>
      </c>
      <c r="D3523" s="101" t="s">
        <v>873</v>
      </c>
      <c r="E3523" s="101" t="s">
        <v>2443</v>
      </c>
      <c r="F3523" s="102">
        <v>19.079999999999998</v>
      </c>
      <c r="G3523" s="102">
        <v>19.279999999999998</v>
      </c>
      <c r="H3523" s="102">
        <v>15.26</v>
      </c>
      <c r="I3523" s="102"/>
      <c r="J3523" s="445"/>
      <c r="K3523" s="258">
        <f>ROUND(SUMIF('VGT-Bewegungsdaten'!B:B,A3523,'VGT-Bewegungsdaten'!D:D),3)</f>
        <v>0</v>
      </c>
      <c r="L3523" s="259">
        <f>ROUND(SUMIF('VGT-Bewegungsdaten'!B:B,$A3523,'VGT-Bewegungsdaten'!E:E),5)</f>
        <v>0</v>
      </c>
      <c r="N3523" s="298" t="s">
        <v>4918</v>
      </c>
      <c r="O3523" s="298" t="s">
        <v>4925</v>
      </c>
      <c r="P3523" s="261">
        <f>ROUND(SUMIF('AV-Bewegungsdaten'!B:B,A3523,'AV-Bewegungsdaten'!D:D),3)</f>
        <v>0</v>
      </c>
      <c r="Q3523" s="259">
        <f>ROUND(SUMIF('AV-Bewegungsdaten'!B:B,$A3523,'AV-Bewegungsdaten'!E:E),5)</f>
        <v>0</v>
      </c>
      <c r="S3523" s="444"/>
      <c r="T3523" s="444"/>
      <c r="U3523" s="261">
        <f>ROUND(SUMIF('DV-Bewegungsdaten'!B:B,A3523,'DV-Bewegungsdaten'!D:D),3)</f>
        <v>0</v>
      </c>
      <c r="V3523" s="259">
        <f>ROUND(SUMIF('DV-Bewegungsdaten'!B:B,A3523,'DV-Bewegungsdaten'!E:E),5)</f>
        <v>0</v>
      </c>
      <c r="X3523" s="444"/>
      <c r="Y3523" s="444"/>
      <c r="AK3523" s="305"/>
    </row>
    <row r="3524" spans="1:37" ht="15" customHeight="1" x14ac:dyDescent="0.25">
      <c r="A3524" s="103" t="s">
        <v>4486</v>
      </c>
      <c r="B3524" s="101" t="s">
        <v>2068</v>
      </c>
      <c r="C3524" s="101" t="s">
        <v>3999</v>
      </c>
      <c r="D3524" s="101" t="s">
        <v>875</v>
      </c>
      <c r="E3524" s="101" t="s">
        <v>2446</v>
      </c>
      <c r="F3524" s="102">
        <v>21.990000000000002</v>
      </c>
      <c r="G3524" s="102">
        <v>22.19</v>
      </c>
      <c r="H3524" s="102">
        <v>17.59</v>
      </c>
      <c r="I3524" s="102"/>
      <c r="J3524" s="445"/>
      <c r="K3524" s="258">
        <f>ROUND(SUMIF('VGT-Bewegungsdaten'!B:B,A3524,'VGT-Bewegungsdaten'!D:D),3)</f>
        <v>0</v>
      </c>
      <c r="L3524" s="259">
        <f>ROUND(SUMIF('VGT-Bewegungsdaten'!B:B,$A3524,'VGT-Bewegungsdaten'!E:E),5)</f>
        <v>0</v>
      </c>
      <c r="N3524" s="298" t="s">
        <v>4918</v>
      </c>
      <c r="O3524" s="298" t="s">
        <v>4925</v>
      </c>
      <c r="P3524" s="261">
        <f>ROUND(SUMIF('AV-Bewegungsdaten'!B:B,A3524,'AV-Bewegungsdaten'!D:D),3)</f>
        <v>0</v>
      </c>
      <c r="Q3524" s="259">
        <f>ROUND(SUMIF('AV-Bewegungsdaten'!B:B,$A3524,'AV-Bewegungsdaten'!E:E),5)</f>
        <v>0</v>
      </c>
      <c r="S3524" s="444"/>
      <c r="T3524" s="444"/>
      <c r="U3524" s="261">
        <f>ROUND(SUMIF('DV-Bewegungsdaten'!B:B,A3524,'DV-Bewegungsdaten'!D:D),3)</f>
        <v>0</v>
      </c>
      <c r="V3524" s="259">
        <f>ROUND(SUMIF('DV-Bewegungsdaten'!B:B,A3524,'DV-Bewegungsdaten'!E:E),5)</f>
        <v>0</v>
      </c>
      <c r="X3524" s="444"/>
      <c r="Y3524" s="444"/>
      <c r="AK3524" s="305"/>
    </row>
    <row r="3525" spans="1:37" ht="15" customHeight="1" x14ac:dyDescent="0.25">
      <c r="A3525" s="103" t="s">
        <v>4487</v>
      </c>
      <c r="B3525" s="101" t="s">
        <v>2068</v>
      </c>
      <c r="C3525" s="101" t="s">
        <v>3999</v>
      </c>
      <c r="D3525" s="101" t="s">
        <v>913</v>
      </c>
      <c r="E3525" s="101" t="s">
        <v>2443</v>
      </c>
      <c r="F3525" s="102">
        <v>8.91</v>
      </c>
      <c r="G3525" s="102">
        <v>9.11</v>
      </c>
      <c r="H3525" s="102">
        <v>7.13</v>
      </c>
      <c r="I3525" s="102"/>
      <c r="J3525" s="445"/>
      <c r="K3525" s="258">
        <f>ROUND(SUMIF('VGT-Bewegungsdaten'!B:B,A3525,'VGT-Bewegungsdaten'!D:D),3)</f>
        <v>0</v>
      </c>
      <c r="L3525" s="259">
        <f>ROUND(SUMIF('VGT-Bewegungsdaten'!B:B,$A3525,'VGT-Bewegungsdaten'!E:E),5)</f>
        <v>0</v>
      </c>
      <c r="N3525" s="298" t="s">
        <v>4918</v>
      </c>
      <c r="O3525" s="298" t="s">
        <v>4925</v>
      </c>
      <c r="P3525" s="261">
        <f>ROUND(SUMIF('AV-Bewegungsdaten'!B:B,A3525,'AV-Bewegungsdaten'!D:D),3)</f>
        <v>0</v>
      </c>
      <c r="Q3525" s="259">
        <f>ROUND(SUMIF('AV-Bewegungsdaten'!B:B,$A3525,'AV-Bewegungsdaten'!E:E),5)</f>
        <v>0</v>
      </c>
      <c r="S3525" s="444"/>
      <c r="T3525" s="444"/>
      <c r="U3525" s="261">
        <f>ROUND(SUMIF('DV-Bewegungsdaten'!B:B,A3525,'DV-Bewegungsdaten'!D:D),3)</f>
        <v>0</v>
      </c>
      <c r="V3525" s="259">
        <f>ROUND(SUMIF('DV-Bewegungsdaten'!B:B,A3525,'DV-Bewegungsdaten'!E:E),5)</f>
        <v>0</v>
      </c>
      <c r="X3525" s="444"/>
      <c r="Y3525" s="444"/>
      <c r="AK3525" s="305"/>
    </row>
    <row r="3526" spans="1:37" ht="15" customHeight="1" x14ac:dyDescent="0.25">
      <c r="A3526" s="103" t="s">
        <v>4488</v>
      </c>
      <c r="B3526" s="101" t="s">
        <v>2068</v>
      </c>
      <c r="C3526" s="101" t="s">
        <v>3999</v>
      </c>
      <c r="D3526" s="101" t="s">
        <v>915</v>
      </c>
      <c r="E3526" s="101" t="s">
        <v>2446</v>
      </c>
      <c r="F3526" s="102">
        <v>11.82</v>
      </c>
      <c r="G3526" s="102">
        <v>12.02</v>
      </c>
      <c r="H3526" s="102">
        <v>9.4600000000000009</v>
      </c>
      <c r="I3526" s="102"/>
      <c r="J3526" s="445"/>
      <c r="K3526" s="258">
        <f>ROUND(SUMIF('VGT-Bewegungsdaten'!B:B,A3526,'VGT-Bewegungsdaten'!D:D),3)</f>
        <v>0</v>
      </c>
      <c r="L3526" s="259">
        <f>ROUND(SUMIF('VGT-Bewegungsdaten'!B:B,$A3526,'VGT-Bewegungsdaten'!E:E),5)</f>
        <v>0</v>
      </c>
      <c r="N3526" s="298" t="s">
        <v>4918</v>
      </c>
      <c r="O3526" s="298" t="s">
        <v>4925</v>
      </c>
      <c r="P3526" s="261">
        <f>ROUND(SUMIF('AV-Bewegungsdaten'!B:B,A3526,'AV-Bewegungsdaten'!D:D),3)</f>
        <v>0</v>
      </c>
      <c r="Q3526" s="259">
        <f>ROUND(SUMIF('AV-Bewegungsdaten'!B:B,$A3526,'AV-Bewegungsdaten'!E:E),5)</f>
        <v>0</v>
      </c>
      <c r="S3526" s="444"/>
      <c r="T3526" s="444"/>
      <c r="U3526" s="261">
        <f>ROUND(SUMIF('DV-Bewegungsdaten'!B:B,A3526,'DV-Bewegungsdaten'!D:D),3)</f>
        <v>0</v>
      </c>
      <c r="V3526" s="259">
        <f>ROUND(SUMIF('DV-Bewegungsdaten'!B:B,A3526,'DV-Bewegungsdaten'!E:E),5)</f>
        <v>0</v>
      </c>
      <c r="X3526" s="444"/>
      <c r="Y3526" s="444"/>
      <c r="AK3526" s="305"/>
    </row>
    <row r="3527" spans="1:37" ht="15" customHeight="1" x14ac:dyDescent="0.25">
      <c r="A3527" s="103" t="s">
        <v>4489</v>
      </c>
      <c r="B3527" s="101" t="s">
        <v>2068</v>
      </c>
      <c r="C3527" s="101" t="s">
        <v>3999</v>
      </c>
      <c r="D3527" s="101" t="s">
        <v>921</v>
      </c>
      <c r="E3527" s="101" t="s">
        <v>2443</v>
      </c>
      <c r="F3527" s="102">
        <v>14.73</v>
      </c>
      <c r="G3527" s="102">
        <v>14.93</v>
      </c>
      <c r="H3527" s="102">
        <v>11.78</v>
      </c>
      <c r="I3527" s="102"/>
      <c r="J3527" s="445"/>
      <c r="K3527" s="258">
        <f>ROUND(SUMIF('VGT-Bewegungsdaten'!B:B,A3527,'VGT-Bewegungsdaten'!D:D),3)</f>
        <v>0</v>
      </c>
      <c r="L3527" s="259">
        <f>ROUND(SUMIF('VGT-Bewegungsdaten'!B:B,$A3527,'VGT-Bewegungsdaten'!E:E),5)</f>
        <v>0</v>
      </c>
      <c r="N3527" s="298" t="s">
        <v>4918</v>
      </c>
      <c r="O3527" s="298" t="s">
        <v>4925</v>
      </c>
      <c r="P3527" s="261">
        <f>ROUND(SUMIF('AV-Bewegungsdaten'!B:B,A3527,'AV-Bewegungsdaten'!D:D),3)</f>
        <v>0</v>
      </c>
      <c r="Q3527" s="259">
        <f>ROUND(SUMIF('AV-Bewegungsdaten'!B:B,$A3527,'AV-Bewegungsdaten'!E:E),5)</f>
        <v>0</v>
      </c>
      <c r="S3527" s="444"/>
      <c r="T3527" s="444"/>
      <c r="U3527" s="261">
        <f>ROUND(SUMIF('DV-Bewegungsdaten'!B:B,A3527,'DV-Bewegungsdaten'!D:D),3)</f>
        <v>0</v>
      </c>
      <c r="V3527" s="259">
        <f>ROUND(SUMIF('DV-Bewegungsdaten'!B:B,A3527,'DV-Bewegungsdaten'!E:E),5)</f>
        <v>0</v>
      </c>
      <c r="X3527" s="444"/>
      <c r="Y3527" s="444"/>
      <c r="AK3527" s="305"/>
    </row>
    <row r="3528" spans="1:37" ht="15" customHeight="1" x14ac:dyDescent="0.25">
      <c r="A3528" s="103" t="s">
        <v>4490</v>
      </c>
      <c r="B3528" s="101" t="s">
        <v>2068</v>
      </c>
      <c r="C3528" s="101" t="s">
        <v>3999</v>
      </c>
      <c r="D3528" s="101" t="s">
        <v>923</v>
      </c>
      <c r="E3528" s="101" t="s">
        <v>2446</v>
      </c>
      <c r="F3528" s="102">
        <v>17.64</v>
      </c>
      <c r="G3528" s="102">
        <v>17.84</v>
      </c>
      <c r="H3528" s="102">
        <v>14.11</v>
      </c>
      <c r="I3528" s="102"/>
      <c r="J3528" s="445"/>
      <c r="K3528" s="258">
        <f>ROUND(SUMIF('VGT-Bewegungsdaten'!B:B,A3528,'VGT-Bewegungsdaten'!D:D),3)</f>
        <v>0</v>
      </c>
      <c r="L3528" s="259">
        <f>ROUND(SUMIF('VGT-Bewegungsdaten'!B:B,$A3528,'VGT-Bewegungsdaten'!E:E),5)</f>
        <v>0</v>
      </c>
      <c r="N3528" s="298" t="s">
        <v>4918</v>
      </c>
      <c r="O3528" s="298" t="s">
        <v>4925</v>
      </c>
      <c r="P3528" s="261">
        <f>ROUND(SUMIF('AV-Bewegungsdaten'!B:B,A3528,'AV-Bewegungsdaten'!D:D),3)</f>
        <v>0</v>
      </c>
      <c r="Q3528" s="259">
        <f>ROUND(SUMIF('AV-Bewegungsdaten'!B:B,$A3528,'AV-Bewegungsdaten'!E:E),5)</f>
        <v>0</v>
      </c>
      <c r="S3528" s="444"/>
      <c r="T3528" s="444"/>
      <c r="U3528" s="261">
        <f>ROUND(SUMIF('DV-Bewegungsdaten'!B:B,A3528,'DV-Bewegungsdaten'!D:D),3)</f>
        <v>0</v>
      </c>
      <c r="V3528" s="259">
        <f>ROUND(SUMIF('DV-Bewegungsdaten'!B:B,A3528,'DV-Bewegungsdaten'!E:E),5)</f>
        <v>0</v>
      </c>
      <c r="X3528" s="444"/>
      <c r="Y3528" s="444"/>
      <c r="AK3528" s="305"/>
    </row>
    <row r="3529" spans="1:37" ht="15" customHeight="1" x14ac:dyDescent="0.25">
      <c r="A3529" s="103" t="s">
        <v>4491</v>
      </c>
      <c r="B3529" s="101" t="s">
        <v>2068</v>
      </c>
      <c r="C3529" s="101" t="s">
        <v>3999</v>
      </c>
      <c r="D3529" s="101" t="s">
        <v>1371</v>
      </c>
      <c r="E3529" s="101" t="s">
        <v>2443</v>
      </c>
      <c r="F3529" s="102">
        <v>10.85</v>
      </c>
      <c r="G3529" s="102">
        <v>11.049999999999999</v>
      </c>
      <c r="H3529" s="102">
        <v>8.68</v>
      </c>
      <c r="I3529" s="102"/>
      <c r="J3529" s="445"/>
      <c r="K3529" s="258">
        <f>ROUND(SUMIF('VGT-Bewegungsdaten'!B:B,A3529,'VGT-Bewegungsdaten'!D:D),3)</f>
        <v>0</v>
      </c>
      <c r="L3529" s="259">
        <f>ROUND(SUMIF('VGT-Bewegungsdaten'!B:B,$A3529,'VGT-Bewegungsdaten'!E:E),5)</f>
        <v>0</v>
      </c>
      <c r="N3529" s="298" t="s">
        <v>4918</v>
      </c>
      <c r="O3529" s="298" t="s">
        <v>4925</v>
      </c>
      <c r="P3529" s="261">
        <f>ROUND(SUMIF('AV-Bewegungsdaten'!B:B,A3529,'AV-Bewegungsdaten'!D:D),3)</f>
        <v>0</v>
      </c>
      <c r="Q3529" s="259">
        <f>ROUND(SUMIF('AV-Bewegungsdaten'!B:B,$A3529,'AV-Bewegungsdaten'!E:E),5)</f>
        <v>0</v>
      </c>
      <c r="S3529" s="444"/>
      <c r="T3529" s="444"/>
      <c r="U3529" s="261">
        <f>ROUND(SUMIF('DV-Bewegungsdaten'!B:B,A3529,'DV-Bewegungsdaten'!D:D),3)</f>
        <v>0</v>
      </c>
      <c r="V3529" s="259">
        <f>ROUND(SUMIF('DV-Bewegungsdaten'!B:B,A3529,'DV-Bewegungsdaten'!E:E),5)</f>
        <v>0</v>
      </c>
      <c r="X3529" s="444"/>
      <c r="Y3529" s="444"/>
      <c r="AK3529" s="305"/>
    </row>
    <row r="3530" spans="1:37" ht="15" customHeight="1" x14ac:dyDescent="0.25">
      <c r="A3530" s="103" t="s">
        <v>4492</v>
      </c>
      <c r="B3530" s="101" t="s">
        <v>2068</v>
      </c>
      <c r="C3530" s="101" t="s">
        <v>3999</v>
      </c>
      <c r="D3530" s="101" t="s">
        <v>1373</v>
      </c>
      <c r="E3530" s="101" t="s">
        <v>2446</v>
      </c>
      <c r="F3530" s="102">
        <v>13.76</v>
      </c>
      <c r="G3530" s="102">
        <v>13.959999999999999</v>
      </c>
      <c r="H3530" s="102">
        <v>11.01</v>
      </c>
      <c r="I3530" s="102"/>
      <c r="J3530" s="445"/>
      <c r="K3530" s="258">
        <f>ROUND(SUMIF('VGT-Bewegungsdaten'!B:B,A3530,'VGT-Bewegungsdaten'!D:D),3)</f>
        <v>0</v>
      </c>
      <c r="L3530" s="259">
        <f>ROUND(SUMIF('VGT-Bewegungsdaten'!B:B,$A3530,'VGT-Bewegungsdaten'!E:E),5)</f>
        <v>0</v>
      </c>
      <c r="N3530" s="298" t="s">
        <v>4918</v>
      </c>
      <c r="O3530" s="298" t="s">
        <v>4925</v>
      </c>
      <c r="P3530" s="261">
        <f>ROUND(SUMIF('AV-Bewegungsdaten'!B:B,A3530,'AV-Bewegungsdaten'!D:D),3)</f>
        <v>0</v>
      </c>
      <c r="Q3530" s="259">
        <f>ROUND(SUMIF('AV-Bewegungsdaten'!B:B,$A3530,'AV-Bewegungsdaten'!E:E),5)</f>
        <v>0</v>
      </c>
      <c r="S3530" s="444"/>
      <c r="T3530" s="444"/>
      <c r="U3530" s="261">
        <f>ROUND(SUMIF('DV-Bewegungsdaten'!B:B,A3530,'DV-Bewegungsdaten'!D:D),3)</f>
        <v>0</v>
      </c>
      <c r="V3530" s="259">
        <f>ROUND(SUMIF('DV-Bewegungsdaten'!B:B,A3530,'DV-Bewegungsdaten'!E:E),5)</f>
        <v>0</v>
      </c>
      <c r="X3530" s="444"/>
      <c r="Y3530" s="444"/>
      <c r="AK3530" s="305"/>
    </row>
    <row r="3531" spans="1:37" ht="15" customHeight="1" x14ac:dyDescent="0.25">
      <c r="A3531" s="103" t="s">
        <v>4493</v>
      </c>
      <c r="B3531" s="101" t="s">
        <v>2068</v>
      </c>
      <c r="C3531" s="101" t="s">
        <v>3999</v>
      </c>
      <c r="D3531" s="101" t="s">
        <v>1379</v>
      </c>
      <c r="E3531" s="101" t="s">
        <v>2443</v>
      </c>
      <c r="F3531" s="102">
        <v>16.670000000000002</v>
      </c>
      <c r="G3531" s="102">
        <v>16.87</v>
      </c>
      <c r="H3531" s="102">
        <v>13.34</v>
      </c>
      <c r="I3531" s="102"/>
      <c r="J3531" s="445"/>
      <c r="K3531" s="258">
        <f>ROUND(SUMIF('VGT-Bewegungsdaten'!B:B,A3531,'VGT-Bewegungsdaten'!D:D),3)</f>
        <v>0</v>
      </c>
      <c r="L3531" s="259">
        <f>ROUND(SUMIF('VGT-Bewegungsdaten'!B:B,$A3531,'VGT-Bewegungsdaten'!E:E),5)</f>
        <v>0</v>
      </c>
      <c r="N3531" s="298" t="s">
        <v>4918</v>
      </c>
      <c r="O3531" s="298" t="s">
        <v>4925</v>
      </c>
      <c r="P3531" s="261">
        <f>ROUND(SUMIF('AV-Bewegungsdaten'!B:B,A3531,'AV-Bewegungsdaten'!D:D),3)</f>
        <v>0</v>
      </c>
      <c r="Q3531" s="259">
        <f>ROUND(SUMIF('AV-Bewegungsdaten'!B:B,$A3531,'AV-Bewegungsdaten'!E:E),5)</f>
        <v>0</v>
      </c>
      <c r="S3531" s="444"/>
      <c r="T3531" s="444"/>
      <c r="U3531" s="261">
        <f>ROUND(SUMIF('DV-Bewegungsdaten'!B:B,A3531,'DV-Bewegungsdaten'!D:D),3)</f>
        <v>0</v>
      </c>
      <c r="V3531" s="259">
        <f>ROUND(SUMIF('DV-Bewegungsdaten'!B:B,A3531,'DV-Bewegungsdaten'!E:E),5)</f>
        <v>0</v>
      </c>
      <c r="X3531" s="444"/>
      <c r="Y3531" s="444"/>
      <c r="AK3531" s="305"/>
    </row>
    <row r="3532" spans="1:37" ht="15" customHeight="1" x14ac:dyDescent="0.25">
      <c r="A3532" s="103" t="s">
        <v>4494</v>
      </c>
      <c r="B3532" s="101" t="s">
        <v>2068</v>
      </c>
      <c r="C3532" s="101" t="s">
        <v>3999</v>
      </c>
      <c r="D3532" s="101" t="s">
        <v>1381</v>
      </c>
      <c r="E3532" s="101" t="s">
        <v>2446</v>
      </c>
      <c r="F3532" s="102">
        <v>19.579999999999998</v>
      </c>
      <c r="G3532" s="102">
        <v>19.779999999999998</v>
      </c>
      <c r="H3532" s="102">
        <v>15.66</v>
      </c>
      <c r="I3532" s="102"/>
      <c r="J3532" s="445"/>
      <c r="K3532" s="258">
        <f>ROUND(SUMIF('VGT-Bewegungsdaten'!B:B,A3532,'VGT-Bewegungsdaten'!D:D),3)</f>
        <v>0</v>
      </c>
      <c r="L3532" s="259">
        <f>ROUND(SUMIF('VGT-Bewegungsdaten'!B:B,$A3532,'VGT-Bewegungsdaten'!E:E),5)</f>
        <v>0</v>
      </c>
      <c r="N3532" s="298" t="s">
        <v>4918</v>
      </c>
      <c r="O3532" s="298" t="s">
        <v>4925</v>
      </c>
      <c r="P3532" s="261">
        <f>ROUND(SUMIF('AV-Bewegungsdaten'!B:B,A3532,'AV-Bewegungsdaten'!D:D),3)</f>
        <v>0</v>
      </c>
      <c r="Q3532" s="259">
        <f>ROUND(SUMIF('AV-Bewegungsdaten'!B:B,$A3532,'AV-Bewegungsdaten'!E:E),5)</f>
        <v>0</v>
      </c>
      <c r="S3532" s="444"/>
      <c r="T3532" s="444"/>
      <c r="U3532" s="261">
        <f>ROUND(SUMIF('DV-Bewegungsdaten'!B:B,A3532,'DV-Bewegungsdaten'!D:D),3)</f>
        <v>0</v>
      </c>
      <c r="V3532" s="259">
        <f>ROUND(SUMIF('DV-Bewegungsdaten'!B:B,A3532,'DV-Bewegungsdaten'!E:E),5)</f>
        <v>0</v>
      </c>
      <c r="X3532" s="444"/>
      <c r="Y3532" s="444"/>
      <c r="AK3532" s="305"/>
    </row>
    <row r="3533" spans="1:37" ht="15" customHeight="1" x14ac:dyDescent="0.25">
      <c r="A3533" s="103" t="s">
        <v>4495</v>
      </c>
      <c r="B3533" s="101" t="s">
        <v>2068</v>
      </c>
      <c r="C3533" s="101" t="s">
        <v>3999</v>
      </c>
      <c r="D3533" s="101" t="s">
        <v>1419</v>
      </c>
      <c r="E3533" s="101" t="s">
        <v>2443</v>
      </c>
      <c r="F3533" s="102">
        <v>8</v>
      </c>
      <c r="G3533" s="102">
        <v>8.1999999999999993</v>
      </c>
      <c r="H3533" s="102">
        <v>6.4</v>
      </c>
      <c r="I3533" s="102"/>
      <c r="J3533" s="445"/>
      <c r="K3533" s="258">
        <f>ROUND(SUMIF('VGT-Bewegungsdaten'!B:B,A3533,'VGT-Bewegungsdaten'!D:D),3)</f>
        <v>0</v>
      </c>
      <c r="L3533" s="259">
        <f>ROUND(SUMIF('VGT-Bewegungsdaten'!B:B,$A3533,'VGT-Bewegungsdaten'!E:E),5)</f>
        <v>0</v>
      </c>
      <c r="N3533" s="298" t="s">
        <v>4918</v>
      </c>
      <c r="O3533" s="298" t="s">
        <v>4925</v>
      </c>
      <c r="P3533" s="261">
        <f>ROUND(SUMIF('AV-Bewegungsdaten'!B:B,A3533,'AV-Bewegungsdaten'!D:D),3)</f>
        <v>0</v>
      </c>
      <c r="Q3533" s="259">
        <f>ROUND(SUMIF('AV-Bewegungsdaten'!B:B,$A3533,'AV-Bewegungsdaten'!E:E),5)</f>
        <v>0</v>
      </c>
      <c r="S3533" s="444"/>
      <c r="T3533" s="444"/>
      <c r="U3533" s="261">
        <f>ROUND(SUMIF('DV-Bewegungsdaten'!B:B,A3533,'DV-Bewegungsdaten'!D:D),3)</f>
        <v>0</v>
      </c>
      <c r="V3533" s="259">
        <f>ROUND(SUMIF('DV-Bewegungsdaten'!B:B,A3533,'DV-Bewegungsdaten'!E:E),5)</f>
        <v>0</v>
      </c>
      <c r="X3533" s="444"/>
      <c r="Y3533" s="444"/>
      <c r="AK3533" s="305"/>
    </row>
    <row r="3534" spans="1:37" ht="15" customHeight="1" x14ac:dyDescent="0.25">
      <c r="A3534" s="103" t="s">
        <v>4496</v>
      </c>
      <c r="B3534" s="101" t="s">
        <v>2068</v>
      </c>
      <c r="C3534" s="101" t="s">
        <v>3999</v>
      </c>
      <c r="D3534" s="101" t="s">
        <v>1421</v>
      </c>
      <c r="E3534" s="101" t="s">
        <v>2446</v>
      </c>
      <c r="F3534" s="102">
        <v>10.91</v>
      </c>
      <c r="G3534" s="102">
        <v>11.11</v>
      </c>
      <c r="H3534" s="102">
        <v>8.73</v>
      </c>
      <c r="I3534" s="102"/>
      <c r="J3534" s="445"/>
      <c r="K3534" s="258">
        <f>ROUND(SUMIF('VGT-Bewegungsdaten'!B:B,A3534,'VGT-Bewegungsdaten'!D:D),3)</f>
        <v>0</v>
      </c>
      <c r="L3534" s="259">
        <f>ROUND(SUMIF('VGT-Bewegungsdaten'!B:B,$A3534,'VGT-Bewegungsdaten'!E:E),5)</f>
        <v>0</v>
      </c>
      <c r="N3534" s="298" t="s">
        <v>4918</v>
      </c>
      <c r="O3534" s="298" t="s">
        <v>4925</v>
      </c>
      <c r="P3534" s="261">
        <f>ROUND(SUMIF('AV-Bewegungsdaten'!B:B,A3534,'AV-Bewegungsdaten'!D:D),3)</f>
        <v>0</v>
      </c>
      <c r="Q3534" s="259">
        <f>ROUND(SUMIF('AV-Bewegungsdaten'!B:B,$A3534,'AV-Bewegungsdaten'!E:E),5)</f>
        <v>0</v>
      </c>
      <c r="S3534" s="444"/>
      <c r="T3534" s="444"/>
      <c r="U3534" s="261">
        <f>ROUND(SUMIF('DV-Bewegungsdaten'!B:B,A3534,'DV-Bewegungsdaten'!D:D),3)</f>
        <v>0</v>
      </c>
      <c r="V3534" s="259">
        <f>ROUND(SUMIF('DV-Bewegungsdaten'!B:B,A3534,'DV-Bewegungsdaten'!E:E),5)</f>
        <v>0</v>
      </c>
      <c r="X3534" s="444"/>
      <c r="Y3534" s="444"/>
      <c r="AK3534" s="305"/>
    </row>
    <row r="3535" spans="1:37" ht="15" customHeight="1" x14ac:dyDescent="0.25">
      <c r="A3535" s="103" t="s">
        <v>4497</v>
      </c>
      <c r="B3535" s="101" t="s">
        <v>2068</v>
      </c>
      <c r="C3535" s="101" t="s">
        <v>3999</v>
      </c>
      <c r="D3535" s="101" t="s">
        <v>1423</v>
      </c>
      <c r="E3535" s="101" t="s">
        <v>2443</v>
      </c>
      <c r="F3535" s="102">
        <v>11.879999999999999</v>
      </c>
      <c r="G3535" s="102">
        <v>12.079999999999998</v>
      </c>
      <c r="H3535" s="102">
        <v>9.5</v>
      </c>
      <c r="I3535" s="102"/>
      <c r="J3535" s="445"/>
      <c r="K3535" s="258">
        <f>ROUND(SUMIF('VGT-Bewegungsdaten'!B:B,A3535,'VGT-Bewegungsdaten'!D:D),3)</f>
        <v>0</v>
      </c>
      <c r="L3535" s="259">
        <f>ROUND(SUMIF('VGT-Bewegungsdaten'!B:B,$A3535,'VGT-Bewegungsdaten'!E:E),5)</f>
        <v>0</v>
      </c>
      <c r="N3535" s="298" t="s">
        <v>4918</v>
      </c>
      <c r="O3535" s="298" t="s">
        <v>4925</v>
      </c>
      <c r="P3535" s="261">
        <f>ROUND(SUMIF('AV-Bewegungsdaten'!B:B,A3535,'AV-Bewegungsdaten'!D:D),3)</f>
        <v>0</v>
      </c>
      <c r="Q3535" s="259">
        <f>ROUND(SUMIF('AV-Bewegungsdaten'!B:B,$A3535,'AV-Bewegungsdaten'!E:E),5)</f>
        <v>0</v>
      </c>
      <c r="S3535" s="444"/>
      <c r="T3535" s="444"/>
      <c r="U3535" s="261">
        <f>ROUND(SUMIF('DV-Bewegungsdaten'!B:B,A3535,'DV-Bewegungsdaten'!D:D),3)</f>
        <v>0</v>
      </c>
      <c r="V3535" s="259">
        <f>ROUND(SUMIF('DV-Bewegungsdaten'!B:B,A3535,'DV-Bewegungsdaten'!E:E),5)</f>
        <v>0</v>
      </c>
      <c r="X3535" s="444"/>
      <c r="Y3535" s="444"/>
      <c r="AK3535" s="305"/>
    </row>
    <row r="3536" spans="1:37" ht="15" customHeight="1" x14ac:dyDescent="0.25">
      <c r="A3536" s="103" t="s">
        <v>4498</v>
      </c>
      <c r="B3536" s="101" t="s">
        <v>2068</v>
      </c>
      <c r="C3536" s="101" t="s">
        <v>3999</v>
      </c>
      <c r="D3536" s="101" t="s">
        <v>1425</v>
      </c>
      <c r="E3536" s="101" t="s">
        <v>2446</v>
      </c>
      <c r="F3536" s="102">
        <v>14.79</v>
      </c>
      <c r="G3536" s="102">
        <v>14.989999999999998</v>
      </c>
      <c r="H3536" s="102">
        <v>11.83</v>
      </c>
      <c r="I3536" s="102"/>
      <c r="J3536" s="445"/>
      <c r="K3536" s="258">
        <f>ROUND(SUMIF('VGT-Bewegungsdaten'!B:B,A3536,'VGT-Bewegungsdaten'!D:D),3)</f>
        <v>0</v>
      </c>
      <c r="L3536" s="259">
        <f>ROUND(SUMIF('VGT-Bewegungsdaten'!B:B,$A3536,'VGT-Bewegungsdaten'!E:E),5)</f>
        <v>0</v>
      </c>
      <c r="N3536" s="298" t="s">
        <v>4918</v>
      </c>
      <c r="O3536" s="298" t="s">
        <v>4925</v>
      </c>
      <c r="P3536" s="261">
        <f>ROUND(SUMIF('AV-Bewegungsdaten'!B:B,A3536,'AV-Bewegungsdaten'!D:D),3)</f>
        <v>0</v>
      </c>
      <c r="Q3536" s="259">
        <f>ROUND(SUMIF('AV-Bewegungsdaten'!B:B,$A3536,'AV-Bewegungsdaten'!E:E),5)</f>
        <v>0</v>
      </c>
      <c r="S3536" s="444"/>
      <c r="T3536" s="444"/>
      <c r="U3536" s="261">
        <f>ROUND(SUMIF('DV-Bewegungsdaten'!B:B,A3536,'DV-Bewegungsdaten'!D:D),3)</f>
        <v>0</v>
      </c>
      <c r="V3536" s="259">
        <f>ROUND(SUMIF('DV-Bewegungsdaten'!B:B,A3536,'DV-Bewegungsdaten'!E:E),5)</f>
        <v>0</v>
      </c>
      <c r="X3536" s="444"/>
      <c r="Y3536" s="444"/>
      <c r="AK3536" s="305"/>
    </row>
    <row r="3537" spans="1:37" ht="15" customHeight="1" x14ac:dyDescent="0.25">
      <c r="A3537" s="103" t="s">
        <v>4499</v>
      </c>
      <c r="B3537" s="101" t="s">
        <v>2068</v>
      </c>
      <c r="C3537" s="101" t="s">
        <v>3999</v>
      </c>
      <c r="D3537" s="101" t="s">
        <v>1427</v>
      </c>
      <c r="E3537" s="101" t="s">
        <v>2443</v>
      </c>
      <c r="F3537" s="102">
        <v>10.43</v>
      </c>
      <c r="G3537" s="102">
        <v>10.629999999999999</v>
      </c>
      <c r="H3537" s="102">
        <v>8.34</v>
      </c>
      <c r="I3537" s="102"/>
      <c r="J3537" s="445"/>
      <c r="K3537" s="258">
        <f>ROUND(SUMIF('VGT-Bewegungsdaten'!B:B,A3537,'VGT-Bewegungsdaten'!D:D),3)</f>
        <v>0</v>
      </c>
      <c r="L3537" s="259">
        <f>ROUND(SUMIF('VGT-Bewegungsdaten'!B:B,$A3537,'VGT-Bewegungsdaten'!E:E),5)</f>
        <v>0</v>
      </c>
      <c r="N3537" s="298" t="s">
        <v>4918</v>
      </c>
      <c r="O3537" s="298" t="s">
        <v>4925</v>
      </c>
      <c r="P3537" s="261">
        <f>ROUND(SUMIF('AV-Bewegungsdaten'!B:B,A3537,'AV-Bewegungsdaten'!D:D),3)</f>
        <v>0</v>
      </c>
      <c r="Q3537" s="259">
        <f>ROUND(SUMIF('AV-Bewegungsdaten'!B:B,$A3537,'AV-Bewegungsdaten'!E:E),5)</f>
        <v>0</v>
      </c>
      <c r="S3537" s="444"/>
      <c r="T3537" s="444"/>
      <c r="U3537" s="261">
        <f>ROUND(SUMIF('DV-Bewegungsdaten'!B:B,A3537,'DV-Bewegungsdaten'!D:D),3)</f>
        <v>0</v>
      </c>
      <c r="V3537" s="259">
        <f>ROUND(SUMIF('DV-Bewegungsdaten'!B:B,A3537,'DV-Bewegungsdaten'!E:E),5)</f>
        <v>0</v>
      </c>
      <c r="X3537" s="444"/>
      <c r="Y3537" s="444"/>
      <c r="AK3537" s="305"/>
    </row>
    <row r="3538" spans="1:37" ht="15" customHeight="1" x14ac:dyDescent="0.25">
      <c r="A3538" s="103" t="s">
        <v>4500</v>
      </c>
      <c r="B3538" s="101" t="s">
        <v>2068</v>
      </c>
      <c r="C3538" s="101" t="s">
        <v>3999</v>
      </c>
      <c r="D3538" s="101" t="s">
        <v>1429</v>
      </c>
      <c r="E3538" s="101" t="s">
        <v>2446</v>
      </c>
      <c r="F3538" s="102">
        <v>13.34</v>
      </c>
      <c r="G3538" s="102">
        <v>13.54</v>
      </c>
      <c r="H3538" s="102">
        <v>10.67</v>
      </c>
      <c r="I3538" s="102"/>
      <c r="J3538" s="445"/>
      <c r="K3538" s="258">
        <f>ROUND(SUMIF('VGT-Bewegungsdaten'!B:B,A3538,'VGT-Bewegungsdaten'!D:D),3)</f>
        <v>0</v>
      </c>
      <c r="L3538" s="259">
        <f>ROUND(SUMIF('VGT-Bewegungsdaten'!B:B,$A3538,'VGT-Bewegungsdaten'!E:E),5)</f>
        <v>0</v>
      </c>
      <c r="N3538" s="298" t="s">
        <v>4918</v>
      </c>
      <c r="O3538" s="298" t="s">
        <v>4925</v>
      </c>
      <c r="P3538" s="261">
        <f>ROUND(SUMIF('AV-Bewegungsdaten'!B:B,A3538,'AV-Bewegungsdaten'!D:D),3)</f>
        <v>0</v>
      </c>
      <c r="Q3538" s="259">
        <f>ROUND(SUMIF('AV-Bewegungsdaten'!B:B,$A3538,'AV-Bewegungsdaten'!E:E),5)</f>
        <v>0</v>
      </c>
      <c r="S3538" s="444"/>
      <c r="T3538" s="444"/>
      <c r="U3538" s="261">
        <f>ROUND(SUMIF('DV-Bewegungsdaten'!B:B,A3538,'DV-Bewegungsdaten'!D:D),3)</f>
        <v>0</v>
      </c>
      <c r="V3538" s="259">
        <f>ROUND(SUMIF('DV-Bewegungsdaten'!B:B,A3538,'DV-Bewegungsdaten'!E:E),5)</f>
        <v>0</v>
      </c>
      <c r="X3538" s="444"/>
      <c r="Y3538" s="444"/>
      <c r="AK3538" s="305"/>
    </row>
    <row r="3539" spans="1:37" ht="15" customHeight="1" x14ac:dyDescent="0.25">
      <c r="A3539" s="103" t="s">
        <v>4501</v>
      </c>
      <c r="B3539" s="101" t="s">
        <v>2068</v>
      </c>
      <c r="C3539" s="101" t="s">
        <v>3999</v>
      </c>
      <c r="D3539" s="101" t="s">
        <v>1455</v>
      </c>
      <c r="E3539" s="101" t="s">
        <v>2443</v>
      </c>
      <c r="F3539" s="102">
        <v>9.94</v>
      </c>
      <c r="G3539" s="102">
        <v>10.139999999999999</v>
      </c>
      <c r="H3539" s="102">
        <v>7.95</v>
      </c>
      <c r="I3539" s="102"/>
      <c r="J3539" s="445"/>
      <c r="K3539" s="258">
        <f>ROUND(SUMIF('VGT-Bewegungsdaten'!B:B,A3539,'VGT-Bewegungsdaten'!D:D),3)</f>
        <v>0</v>
      </c>
      <c r="L3539" s="259">
        <f>ROUND(SUMIF('VGT-Bewegungsdaten'!B:B,$A3539,'VGT-Bewegungsdaten'!E:E),5)</f>
        <v>0</v>
      </c>
      <c r="N3539" s="298" t="s">
        <v>4918</v>
      </c>
      <c r="O3539" s="298" t="s">
        <v>4925</v>
      </c>
      <c r="P3539" s="261">
        <f>ROUND(SUMIF('AV-Bewegungsdaten'!B:B,A3539,'AV-Bewegungsdaten'!D:D),3)</f>
        <v>0</v>
      </c>
      <c r="Q3539" s="259">
        <f>ROUND(SUMIF('AV-Bewegungsdaten'!B:B,$A3539,'AV-Bewegungsdaten'!E:E),5)</f>
        <v>0</v>
      </c>
      <c r="S3539" s="444"/>
      <c r="T3539" s="444"/>
      <c r="U3539" s="261">
        <f>ROUND(SUMIF('DV-Bewegungsdaten'!B:B,A3539,'DV-Bewegungsdaten'!D:D),3)</f>
        <v>0</v>
      </c>
      <c r="V3539" s="259">
        <f>ROUND(SUMIF('DV-Bewegungsdaten'!B:B,A3539,'DV-Bewegungsdaten'!E:E),5)</f>
        <v>0</v>
      </c>
      <c r="X3539" s="444"/>
      <c r="Y3539" s="444"/>
      <c r="AK3539" s="305"/>
    </row>
    <row r="3540" spans="1:37" ht="15" customHeight="1" x14ac:dyDescent="0.25">
      <c r="A3540" s="103" t="s">
        <v>4502</v>
      </c>
      <c r="B3540" s="101" t="s">
        <v>2068</v>
      </c>
      <c r="C3540" s="101" t="s">
        <v>3999</v>
      </c>
      <c r="D3540" s="101" t="s">
        <v>1457</v>
      </c>
      <c r="E3540" s="101" t="s">
        <v>2446</v>
      </c>
      <c r="F3540" s="102">
        <v>12.85</v>
      </c>
      <c r="G3540" s="102">
        <v>13.049999999999999</v>
      </c>
      <c r="H3540" s="102">
        <v>10.28</v>
      </c>
      <c r="I3540" s="102"/>
      <c r="J3540" s="445"/>
      <c r="K3540" s="258">
        <f>ROUND(SUMIF('VGT-Bewegungsdaten'!B:B,A3540,'VGT-Bewegungsdaten'!D:D),3)</f>
        <v>0</v>
      </c>
      <c r="L3540" s="259">
        <f>ROUND(SUMIF('VGT-Bewegungsdaten'!B:B,$A3540,'VGT-Bewegungsdaten'!E:E),5)</f>
        <v>0</v>
      </c>
      <c r="N3540" s="298" t="s">
        <v>4918</v>
      </c>
      <c r="O3540" s="298" t="s">
        <v>4925</v>
      </c>
      <c r="P3540" s="261">
        <f>ROUND(SUMIF('AV-Bewegungsdaten'!B:B,A3540,'AV-Bewegungsdaten'!D:D),3)</f>
        <v>0</v>
      </c>
      <c r="Q3540" s="259">
        <f>ROUND(SUMIF('AV-Bewegungsdaten'!B:B,$A3540,'AV-Bewegungsdaten'!E:E),5)</f>
        <v>0</v>
      </c>
      <c r="S3540" s="444"/>
      <c r="T3540" s="444"/>
      <c r="U3540" s="261">
        <f>ROUND(SUMIF('DV-Bewegungsdaten'!B:B,A3540,'DV-Bewegungsdaten'!D:D),3)</f>
        <v>0</v>
      </c>
      <c r="V3540" s="259">
        <f>ROUND(SUMIF('DV-Bewegungsdaten'!B:B,A3540,'DV-Bewegungsdaten'!E:E),5)</f>
        <v>0</v>
      </c>
      <c r="X3540" s="444"/>
      <c r="Y3540" s="444"/>
      <c r="AK3540" s="305"/>
    </row>
    <row r="3541" spans="1:37" ht="15" customHeight="1" x14ac:dyDescent="0.25">
      <c r="A3541" s="103" t="s">
        <v>4503</v>
      </c>
      <c r="B3541" s="101" t="s">
        <v>2068</v>
      </c>
      <c r="C3541" s="101" t="s">
        <v>3999</v>
      </c>
      <c r="D3541" s="101" t="s">
        <v>1459</v>
      </c>
      <c r="E3541" s="101" t="s">
        <v>2443</v>
      </c>
      <c r="F3541" s="102">
        <v>13.82</v>
      </c>
      <c r="G3541" s="102">
        <v>14.02</v>
      </c>
      <c r="H3541" s="102">
        <v>11.06</v>
      </c>
      <c r="I3541" s="102"/>
      <c r="J3541" s="445"/>
      <c r="K3541" s="258">
        <f>ROUND(SUMIF('VGT-Bewegungsdaten'!B:B,A3541,'VGT-Bewegungsdaten'!D:D),3)</f>
        <v>0</v>
      </c>
      <c r="L3541" s="259">
        <f>ROUND(SUMIF('VGT-Bewegungsdaten'!B:B,$A3541,'VGT-Bewegungsdaten'!E:E),5)</f>
        <v>0</v>
      </c>
      <c r="N3541" s="298" t="s">
        <v>4918</v>
      </c>
      <c r="O3541" s="298" t="s">
        <v>4925</v>
      </c>
      <c r="P3541" s="261">
        <f>ROUND(SUMIF('AV-Bewegungsdaten'!B:B,A3541,'AV-Bewegungsdaten'!D:D),3)</f>
        <v>0</v>
      </c>
      <c r="Q3541" s="259">
        <f>ROUND(SUMIF('AV-Bewegungsdaten'!B:B,$A3541,'AV-Bewegungsdaten'!E:E),5)</f>
        <v>0</v>
      </c>
      <c r="S3541" s="444"/>
      <c r="T3541" s="444"/>
      <c r="U3541" s="261">
        <f>ROUND(SUMIF('DV-Bewegungsdaten'!B:B,A3541,'DV-Bewegungsdaten'!D:D),3)</f>
        <v>0</v>
      </c>
      <c r="V3541" s="259">
        <f>ROUND(SUMIF('DV-Bewegungsdaten'!B:B,A3541,'DV-Bewegungsdaten'!E:E),5)</f>
        <v>0</v>
      </c>
      <c r="X3541" s="444"/>
      <c r="Y3541" s="444"/>
      <c r="AK3541" s="305"/>
    </row>
    <row r="3542" spans="1:37" ht="15" customHeight="1" x14ac:dyDescent="0.25">
      <c r="A3542" s="103" t="s">
        <v>4504</v>
      </c>
      <c r="B3542" s="101" t="s">
        <v>2068</v>
      </c>
      <c r="C3542" s="101" t="s">
        <v>3999</v>
      </c>
      <c r="D3542" s="101" t="s">
        <v>1461</v>
      </c>
      <c r="E3542" s="101" t="s">
        <v>2446</v>
      </c>
      <c r="F3542" s="102">
        <v>16.73</v>
      </c>
      <c r="G3542" s="102">
        <v>16.93</v>
      </c>
      <c r="H3542" s="102">
        <v>13.38</v>
      </c>
      <c r="I3542" s="102"/>
      <c r="J3542" s="445"/>
      <c r="K3542" s="258">
        <f>ROUND(SUMIF('VGT-Bewegungsdaten'!B:B,A3542,'VGT-Bewegungsdaten'!D:D),3)</f>
        <v>0</v>
      </c>
      <c r="L3542" s="259">
        <f>ROUND(SUMIF('VGT-Bewegungsdaten'!B:B,$A3542,'VGT-Bewegungsdaten'!E:E),5)</f>
        <v>0</v>
      </c>
      <c r="N3542" s="298" t="s">
        <v>4918</v>
      </c>
      <c r="O3542" s="298" t="s">
        <v>4925</v>
      </c>
      <c r="P3542" s="261">
        <f>ROUND(SUMIF('AV-Bewegungsdaten'!B:B,A3542,'AV-Bewegungsdaten'!D:D),3)</f>
        <v>0</v>
      </c>
      <c r="Q3542" s="259">
        <f>ROUND(SUMIF('AV-Bewegungsdaten'!B:B,$A3542,'AV-Bewegungsdaten'!E:E),5)</f>
        <v>0</v>
      </c>
      <c r="S3542" s="444"/>
      <c r="T3542" s="444"/>
      <c r="U3542" s="261">
        <f>ROUND(SUMIF('DV-Bewegungsdaten'!B:B,A3542,'DV-Bewegungsdaten'!D:D),3)</f>
        <v>0</v>
      </c>
      <c r="V3542" s="259">
        <f>ROUND(SUMIF('DV-Bewegungsdaten'!B:B,A3542,'DV-Bewegungsdaten'!E:E),5)</f>
        <v>0</v>
      </c>
      <c r="X3542" s="444"/>
      <c r="Y3542" s="444"/>
      <c r="AK3542" s="305"/>
    </row>
    <row r="3543" spans="1:37" ht="15" customHeight="1" x14ac:dyDescent="0.25">
      <c r="A3543" s="103" t="s">
        <v>4505</v>
      </c>
      <c r="B3543" s="101" t="s">
        <v>2068</v>
      </c>
      <c r="C3543" s="101" t="s">
        <v>3999</v>
      </c>
      <c r="D3543" s="101" t="s">
        <v>1463</v>
      </c>
      <c r="E3543" s="101" t="s">
        <v>2443</v>
      </c>
      <c r="F3543" s="102">
        <v>12.370000000000001</v>
      </c>
      <c r="G3543" s="102">
        <v>12.57</v>
      </c>
      <c r="H3543" s="102">
        <v>9.9</v>
      </c>
      <c r="I3543" s="102"/>
      <c r="J3543" s="445"/>
      <c r="K3543" s="258">
        <f>ROUND(SUMIF('VGT-Bewegungsdaten'!B:B,A3543,'VGT-Bewegungsdaten'!D:D),3)</f>
        <v>0</v>
      </c>
      <c r="L3543" s="259">
        <f>ROUND(SUMIF('VGT-Bewegungsdaten'!B:B,$A3543,'VGT-Bewegungsdaten'!E:E),5)</f>
        <v>0</v>
      </c>
      <c r="N3543" s="298" t="s">
        <v>4918</v>
      </c>
      <c r="O3543" s="298" t="s">
        <v>4925</v>
      </c>
      <c r="P3543" s="261">
        <f>ROUND(SUMIF('AV-Bewegungsdaten'!B:B,A3543,'AV-Bewegungsdaten'!D:D),3)</f>
        <v>0</v>
      </c>
      <c r="Q3543" s="259">
        <f>ROUND(SUMIF('AV-Bewegungsdaten'!B:B,$A3543,'AV-Bewegungsdaten'!E:E),5)</f>
        <v>0</v>
      </c>
      <c r="S3543" s="444"/>
      <c r="T3543" s="444"/>
      <c r="U3543" s="261">
        <f>ROUND(SUMIF('DV-Bewegungsdaten'!B:B,A3543,'DV-Bewegungsdaten'!D:D),3)</f>
        <v>0</v>
      </c>
      <c r="V3543" s="259">
        <f>ROUND(SUMIF('DV-Bewegungsdaten'!B:B,A3543,'DV-Bewegungsdaten'!E:E),5)</f>
        <v>0</v>
      </c>
      <c r="X3543" s="444"/>
      <c r="Y3543" s="444"/>
      <c r="AK3543" s="305"/>
    </row>
    <row r="3544" spans="1:37" ht="15" customHeight="1" x14ac:dyDescent="0.25">
      <c r="A3544" s="103" t="s">
        <v>4506</v>
      </c>
      <c r="B3544" s="101" t="s">
        <v>2068</v>
      </c>
      <c r="C3544" s="101" t="s">
        <v>3999</v>
      </c>
      <c r="D3544" s="101" t="s">
        <v>1465</v>
      </c>
      <c r="E3544" s="101" t="s">
        <v>2446</v>
      </c>
      <c r="F3544" s="102">
        <v>15.28</v>
      </c>
      <c r="G3544" s="102">
        <v>15.479999999999999</v>
      </c>
      <c r="H3544" s="102">
        <v>12.22</v>
      </c>
      <c r="I3544" s="102"/>
      <c r="J3544" s="445"/>
      <c r="K3544" s="258">
        <f>ROUND(SUMIF('VGT-Bewegungsdaten'!B:B,A3544,'VGT-Bewegungsdaten'!D:D),3)</f>
        <v>0</v>
      </c>
      <c r="L3544" s="259">
        <f>ROUND(SUMIF('VGT-Bewegungsdaten'!B:B,$A3544,'VGT-Bewegungsdaten'!E:E),5)</f>
        <v>0</v>
      </c>
      <c r="N3544" s="298" t="s">
        <v>4918</v>
      </c>
      <c r="O3544" s="298" t="s">
        <v>4925</v>
      </c>
      <c r="P3544" s="261">
        <f>ROUND(SUMIF('AV-Bewegungsdaten'!B:B,A3544,'AV-Bewegungsdaten'!D:D),3)</f>
        <v>0</v>
      </c>
      <c r="Q3544" s="259">
        <f>ROUND(SUMIF('AV-Bewegungsdaten'!B:B,$A3544,'AV-Bewegungsdaten'!E:E),5)</f>
        <v>0</v>
      </c>
      <c r="S3544" s="444"/>
      <c r="T3544" s="444"/>
      <c r="U3544" s="261">
        <f>ROUND(SUMIF('DV-Bewegungsdaten'!B:B,A3544,'DV-Bewegungsdaten'!D:D),3)</f>
        <v>0</v>
      </c>
      <c r="V3544" s="259">
        <f>ROUND(SUMIF('DV-Bewegungsdaten'!B:B,A3544,'DV-Bewegungsdaten'!E:E),5)</f>
        <v>0</v>
      </c>
      <c r="X3544" s="444"/>
      <c r="Y3544" s="444"/>
      <c r="AK3544" s="305"/>
    </row>
    <row r="3545" spans="1:37" ht="15" customHeight="1" x14ac:dyDescent="0.25">
      <c r="A3545" s="103" t="s">
        <v>4507</v>
      </c>
      <c r="B3545" s="101" t="s">
        <v>2068</v>
      </c>
      <c r="C3545" s="101" t="s">
        <v>3999</v>
      </c>
      <c r="D3545" s="101" t="s">
        <v>1467</v>
      </c>
      <c r="E3545" s="101" t="s">
        <v>2446</v>
      </c>
      <c r="F3545" s="102">
        <v>10.469999999999999</v>
      </c>
      <c r="G3545" s="102">
        <v>10.669999999999998</v>
      </c>
      <c r="H3545" s="102">
        <v>8.3800000000000008</v>
      </c>
      <c r="I3545" s="102"/>
      <c r="J3545" s="445"/>
      <c r="K3545" s="258">
        <f>ROUND(SUMIF('VGT-Bewegungsdaten'!B:B,A3545,'VGT-Bewegungsdaten'!D:D),3)</f>
        <v>0</v>
      </c>
      <c r="L3545" s="259">
        <f>ROUND(SUMIF('VGT-Bewegungsdaten'!B:B,$A3545,'VGT-Bewegungsdaten'!E:E),5)</f>
        <v>0</v>
      </c>
      <c r="N3545" s="298" t="s">
        <v>4918</v>
      </c>
      <c r="O3545" s="298" t="s">
        <v>4925</v>
      </c>
      <c r="P3545" s="261">
        <f>ROUND(SUMIF('AV-Bewegungsdaten'!B:B,A3545,'AV-Bewegungsdaten'!D:D),3)</f>
        <v>0</v>
      </c>
      <c r="Q3545" s="259">
        <f>ROUND(SUMIF('AV-Bewegungsdaten'!B:B,$A3545,'AV-Bewegungsdaten'!E:E),5)</f>
        <v>0</v>
      </c>
      <c r="S3545" s="444"/>
      <c r="T3545" s="444"/>
      <c r="U3545" s="261">
        <f>ROUND(SUMIF('DV-Bewegungsdaten'!B:B,A3545,'DV-Bewegungsdaten'!D:D),3)</f>
        <v>0</v>
      </c>
      <c r="V3545" s="259">
        <f>ROUND(SUMIF('DV-Bewegungsdaten'!B:B,A3545,'DV-Bewegungsdaten'!E:E),5)</f>
        <v>0</v>
      </c>
      <c r="X3545" s="444"/>
      <c r="Y3545" s="444"/>
      <c r="AK3545" s="305"/>
    </row>
    <row r="3546" spans="1:37" ht="15" customHeight="1" x14ac:dyDescent="0.25">
      <c r="A3546" s="103" t="s">
        <v>4508</v>
      </c>
      <c r="B3546" s="101" t="s">
        <v>2068</v>
      </c>
      <c r="C3546" s="101" t="s">
        <v>3999</v>
      </c>
      <c r="D3546" s="101" t="s">
        <v>4509</v>
      </c>
      <c r="F3546" s="102">
        <v>14.3</v>
      </c>
      <c r="G3546" s="102">
        <v>14.5</v>
      </c>
      <c r="H3546" s="102">
        <v>11.44</v>
      </c>
      <c r="I3546" s="102"/>
      <c r="J3546" s="445"/>
      <c r="K3546" s="258">
        <f>ROUND(SUMIF('VGT-Bewegungsdaten'!B:B,A3546,'VGT-Bewegungsdaten'!D:D),3)</f>
        <v>0</v>
      </c>
      <c r="L3546" s="259">
        <f>ROUND(SUMIF('VGT-Bewegungsdaten'!B:B,$A3546,'VGT-Bewegungsdaten'!E:E),5)</f>
        <v>0</v>
      </c>
      <c r="N3546" s="298" t="s">
        <v>4918</v>
      </c>
      <c r="O3546" s="298" t="s">
        <v>4925</v>
      </c>
      <c r="P3546" s="261">
        <f>ROUND(SUMIF('AV-Bewegungsdaten'!B:B,A3546,'AV-Bewegungsdaten'!D:D),3)</f>
        <v>0</v>
      </c>
      <c r="Q3546" s="259">
        <f>ROUND(SUMIF('AV-Bewegungsdaten'!B:B,$A3546,'AV-Bewegungsdaten'!E:E),5)</f>
        <v>0</v>
      </c>
      <c r="S3546" s="444"/>
      <c r="T3546" s="444"/>
      <c r="U3546" s="261">
        <f>ROUND(SUMIF('DV-Bewegungsdaten'!B:B,A3546,'DV-Bewegungsdaten'!D:D),3)</f>
        <v>0</v>
      </c>
      <c r="V3546" s="259">
        <f>ROUND(SUMIF('DV-Bewegungsdaten'!B:B,A3546,'DV-Bewegungsdaten'!E:E),5)</f>
        <v>0</v>
      </c>
      <c r="X3546" s="444"/>
      <c r="Y3546" s="444"/>
      <c r="AK3546" s="305"/>
    </row>
    <row r="3547" spans="1:37" ht="15" customHeight="1" x14ac:dyDescent="0.25">
      <c r="A3547" s="103" t="s">
        <v>4510</v>
      </c>
      <c r="B3547" s="101" t="s">
        <v>2068</v>
      </c>
      <c r="C3547" s="101" t="s">
        <v>3999</v>
      </c>
      <c r="D3547" s="101" t="s">
        <v>4511</v>
      </c>
      <c r="F3547" s="102">
        <v>20.3</v>
      </c>
      <c r="G3547" s="102">
        <v>20.5</v>
      </c>
      <c r="H3547" s="102">
        <v>16.239999999999998</v>
      </c>
      <c r="I3547" s="102"/>
      <c r="J3547" s="445"/>
      <c r="K3547" s="258">
        <f>ROUND(SUMIF('VGT-Bewegungsdaten'!B:B,A3547,'VGT-Bewegungsdaten'!D:D),3)</f>
        <v>0</v>
      </c>
      <c r="L3547" s="259">
        <f>ROUND(SUMIF('VGT-Bewegungsdaten'!B:B,$A3547,'VGT-Bewegungsdaten'!E:E),5)</f>
        <v>0</v>
      </c>
      <c r="N3547" s="298" t="s">
        <v>4918</v>
      </c>
      <c r="O3547" s="298" t="s">
        <v>4925</v>
      </c>
      <c r="P3547" s="261">
        <f>ROUND(SUMIF('AV-Bewegungsdaten'!B:B,A3547,'AV-Bewegungsdaten'!D:D),3)</f>
        <v>0</v>
      </c>
      <c r="Q3547" s="259">
        <f>ROUND(SUMIF('AV-Bewegungsdaten'!B:B,$A3547,'AV-Bewegungsdaten'!E:E),5)</f>
        <v>0</v>
      </c>
      <c r="S3547" s="444"/>
      <c r="T3547" s="444"/>
      <c r="U3547" s="261">
        <f>ROUND(SUMIF('DV-Bewegungsdaten'!B:B,A3547,'DV-Bewegungsdaten'!D:D),3)</f>
        <v>0</v>
      </c>
      <c r="V3547" s="259">
        <f>ROUND(SUMIF('DV-Bewegungsdaten'!B:B,A3547,'DV-Bewegungsdaten'!E:E),5)</f>
        <v>0</v>
      </c>
      <c r="X3547" s="444"/>
      <c r="Y3547" s="444"/>
      <c r="AK3547" s="305"/>
    </row>
    <row r="3548" spans="1:37" ht="15" customHeight="1" x14ac:dyDescent="0.25">
      <c r="A3548" s="103" t="s">
        <v>4512</v>
      </c>
      <c r="B3548" s="101" t="s">
        <v>2068</v>
      </c>
      <c r="C3548" s="101" t="s">
        <v>3999</v>
      </c>
      <c r="D3548" s="101" t="s">
        <v>4513</v>
      </c>
      <c r="F3548" s="102">
        <v>22.3</v>
      </c>
      <c r="G3548" s="102">
        <v>22.5</v>
      </c>
      <c r="H3548" s="102">
        <v>17.84</v>
      </c>
      <c r="I3548" s="102"/>
      <c r="J3548" s="445"/>
      <c r="K3548" s="258">
        <f>ROUND(SUMIF('VGT-Bewegungsdaten'!B:B,A3548,'VGT-Bewegungsdaten'!D:D),3)</f>
        <v>0</v>
      </c>
      <c r="L3548" s="259">
        <f>ROUND(SUMIF('VGT-Bewegungsdaten'!B:B,$A3548,'VGT-Bewegungsdaten'!E:E),5)</f>
        <v>0</v>
      </c>
      <c r="N3548" s="298" t="s">
        <v>4918</v>
      </c>
      <c r="O3548" s="298" t="s">
        <v>4925</v>
      </c>
      <c r="P3548" s="261">
        <f>ROUND(SUMIF('AV-Bewegungsdaten'!B:B,A3548,'AV-Bewegungsdaten'!D:D),3)</f>
        <v>0</v>
      </c>
      <c r="Q3548" s="259">
        <f>ROUND(SUMIF('AV-Bewegungsdaten'!B:B,$A3548,'AV-Bewegungsdaten'!E:E),5)</f>
        <v>0</v>
      </c>
      <c r="S3548" s="444"/>
      <c r="T3548" s="444"/>
      <c r="U3548" s="261">
        <f>ROUND(SUMIF('DV-Bewegungsdaten'!B:B,A3548,'DV-Bewegungsdaten'!D:D),3)</f>
        <v>0</v>
      </c>
      <c r="V3548" s="259">
        <f>ROUND(SUMIF('DV-Bewegungsdaten'!B:B,A3548,'DV-Bewegungsdaten'!E:E),5)</f>
        <v>0</v>
      </c>
      <c r="X3548" s="444"/>
      <c r="Y3548" s="444"/>
      <c r="AK3548" s="305"/>
    </row>
    <row r="3549" spans="1:37" ht="15" customHeight="1" x14ac:dyDescent="0.25">
      <c r="A3549" s="103" t="s">
        <v>4514</v>
      </c>
      <c r="B3549" s="101" t="s">
        <v>2068</v>
      </c>
      <c r="C3549" s="101" t="s">
        <v>3999</v>
      </c>
      <c r="D3549" s="101" t="s">
        <v>4515</v>
      </c>
      <c r="F3549" s="102">
        <v>22.3</v>
      </c>
      <c r="G3549" s="102">
        <v>22.5</v>
      </c>
      <c r="H3549" s="102">
        <v>17.84</v>
      </c>
      <c r="I3549" s="102"/>
      <c r="J3549" s="445"/>
      <c r="K3549" s="258">
        <f>ROUND(SUMIF('VGT-Bewegungsdaten'!B:B,A3549,'VGT-Bewegungsdaten'!D:D),3)</f>
        <v>0</v>
      </c>
      <c r="L3549" s="259">
        <f>ROUND(SUMIF('VGT-Bewegungsdaten'!B:B,$A3549,'VGT-Bewegungsdaten'!E:E),5)</f>
        <v>0</v>
      </c>
      <c r="N3549" s="298" t="s">
        <v>4918</v>
      </c>
      <c r="O3549" s="298" t="s">
        <v>4925</v>
      </c>
      <c r="P3549" s="261">
        <f>ROUND(SUMIF('AV-Bewegungsdaten'!B:B,A3549,'AV-Bewegungsdaten'!D:D),3)</f>
        <v>0</v>
      </c>
      <c r="Q3549" s="259">
        <f>ROUND(SUMIF('AV-Bewegungsdaten'!B:B,$A3549,'AV-Bewegungsdaten'!E:E),5)</f>
        <v>0</v>
      </c>
      <c r="S3549" s="444"/>
      <c r="T3549" s="444"/>
      <c r="U3549" s="261">
        <f>ROUND(SUMIF('DV-Bewegungsdaten'!B:B,A3549,'DV-Bewegungsdaten'!D:D),3)</f>
        <v>0</v>
      </c>
      <c r="V3549" s="259">
        <f>ROUND(SUMIF('DV-Bewegungsdaten'!B:B,A3549,'DV-Bewegungsdaten'!E:E),5)</f>
        <v>0</v>
      </c>
      <c r="X3549" s="444"/>
      <c r="Y3549" s="444"/>
      <c r="AK3549" s="305"/>
    </row>
    <row r="3550" spans="1:37" ht="15" customHeight="1" x14ac:dyDescent="0.25">
      <c r="A3550" s="103" t="s">
        <v>4516</v>
      </c>
      <c r="B3550" s="101" t="s">
        <v>2068</v>
      </c>
      <c r="C3550" s="101" t="s">
        <v>3999</v>
      </c>
      <c r="D3550" s="101" t="s">
        <v>4517</v>
      </c>
      <c r="F3550" s="102">
        <v>17.3</v>
      </c>
      <c r="G3550" s="102">
        <v>17.5</v>
      </c>
      <c r="H3550" s="102">
        <v>13.84</v>
      </c>
      <c r="I3550" s="102"/>
      <c r="J3550" s="445"/>
      <c r="K3550" s="258">
        <f>ROUND(SUMIF('VGT-Bewegungsdaten'!B:B,A3550,'VGT-Bewegungsdaten'!D:D),3)</f>
        <v>0</v>
      </c>
      <c r="L3550" s="259">
        <f>ROUND(SUMIF('VGT-Bewegungsdaten'!B:B,$A3550,'VGT-Bewegungsdaten'!E:E),5)</f>
        <v>0</v>
      </c>
      <c r="N3550" s="298" t="s">
        <v>4918</v>
      </c>
      <c r="O3550" s="298" t="s">
        <v>4925</v>
      </c>
      <c r="P3550" s="261">
        <f>ROUND(SUMIF('AV-Bewegungsdaten'!B:B,A3550,'AV-Bewegungsdaten'!D:D),3)</f>
        <v>0</v>
      </c>
      <c r="Q3550" s="259">
        <f>ROUND(SUMIF('AV-Bewegungsdaten'!B:B,$A3550,'AV-Bewegungsdaten'!E:E),5)</f>
        <v>0</v>
      </c>
      <c r="S3550" s="444"/>
      <c r="T3550" s="444"/>
      <c r="U3550" s="261">
        <f>ROUND(SUMIF('DV-Bewegungsdaten'!B:B,A3550,'DV-Bewegungsdaten'!D:D),3)</f>
        <v>0</v>
      </c>
      <c r="V3550" s="259">
        <f>ROUND(SUMIF('DV-Bewegungsdaten'!B:B,A3550,'DV-Bewegungsdaten'!E:E),5)</f>
        <v>0</v>
      </c>
      <c r="X3550" s="444"/>
      <c r="Y3550" s="444"/>
      <c r="AK3550" s="305"/>
    </row>
    <row r="3551" spans="1:37" ht="15" customHeight="1" x14ac:dyDescent="0.25">
      <c r="A3551" s="103" t="s">
        <v>4518</v>
      </c>
      <c r="B3551" s="101" t="s">
        <v>2068</v>
      </c>
      <c r="C3551" s="101" t="s">
        <v>3999</v>
      </c>
      <c r="D3551" s="101" t="s">
        <v>4519</v>
      </c>
      <c r="F3551" s="102">
        <v>23.3</v>
      </c>
      <c r="G3551" s="102">
        <v>23.5</v>
      </c>
      <c r="H3551" s="102">
        <v>18.64</v>
      </c>
      <c r="I3551" s="102"/>
      <c r="J3551" s="445"/>
      <c r="K3551" s="258">
        <f>ROUND(SUMIF('VGT-Bewegungsdaten'!B:B,A3551,'VGT-Bewegungsdaten'!D:D),3)</f>
        <v>0</v>
      </c>
      <c r="L3551" s="259">
        <f>ROUND(SUMIF('VGT-Bewegungsdaten'!B:B,$A3551,'VGT-Bewegungsdaten'!E:E),5)</f>
        <v>0</v>
      </c>
      <c r="N3551" s="298" t="s">
        <v>4918</v>
      </c>
      <c r="O3551" s="298" t="s">
        <v>4925</v>
      </c>
      <c r="P3551" s="261">
        <f>ROUND(SUMIF('AV-Bewegungsdaten'!B:B,A3551,'AV-Bewegungsdaten'!D:D),3)</f>
        <v>0</v>
      </c>
      <c r="Q3551" s="259">
        <f>ROUND(SUMIF('AV-Bewegungsdaten'!B:B,$A3551,'AV-Bewegungsdaten'!E:E),5)</f>
        <v>0</v>
      </c>
      <c r="S3551" s="444"/>
      <c r="T3551" s="444"/>
      <c r="U3551" s="261">
        <f>ROUND(SUMIF('DV-Bewegungsdaten'!B:B,A3551,'DV-Bewegungsdaten'!D:D),3)</f>
        <v>0</v>
      </c>
      <c r="V3551" s="259">
        <f>ROUND(SUMIF('DV-Bewegungsdaten'!B:B,A3551,'DV-Bewegungsdaten'!E:E),5)</f>
        <v>0</v>
      </c>
      <c r="X3551" s="444"/>
      <c r="Y3551" s="444"/>
      <c r="AK3551" s="305"/>
    </row>
    <row r="3552" spans="1:37" ht="15" customHeight="1" x14ac:dyDescent="0.25">
      <c r="A3552" s="103" t="s">
        <v>4520</v>
      </c>
      <c r="B3552" s="101" t="s">
        <v>2068</v>
      </c>
      <c r="C3552" s="101" t="s">
        <v>3999</v>
      </c>
      <c r="D3552" s="101" t="s">
        <v>4521</v>
      </c>
      <c r="F3552" s="102">
        <v>25.3</v>
      </c>
      <c r="G3552" s="102">
        <v>25.5</v>
      </c>
      <c r="H3552" s="102">
        <v>20.239999999999998</v>
      </c>
      <c r="I3552" s="102"/>
      <c r="J3552" s="445"/>
      <c r="K3552" s="258">
        <f>ROUND(SUMIF('VGT-Bewegungsdaten'!B:B,A3552,'VGT-Bewegungsdaten'!D:D),3)</f>
        <v>0</v>
      </c>
      <c r="L3552" s="259">
        <f>ROUND(SUMIF('VGT-Bewegungsdaten'!B:B,$A3552,'VGT-Bewegungsdaten'!E:E),5)</f>
        <v>0</v>
      </c>
      <c r="N3552" s="298" t="s">
        <v>4918</v>
      </c>
      <c r="O3552" s="298" t="s">
        <v>4925</v>
      </c>
      <c r="P3552" s="261">
        <f>ROUND(SUMIF('AV-Bewegungsdaten'!B:B,A3552,'AV-Bewegungsdaten'!D:D),3)</f>
        <v>0</v>
      </c>
      <c r="Q3552" s="259">
        <f>ROUND(SUMIF('AV-Bewegungsdaten'!B:B,$A3552,'AV-Bewegungsdaten'!E:E),5)</f>
        <v>0</v>
      </c>
      <c r="S3552" s="444"/>
      <c r="T3552" s="444"/>
      <c r="U3552" s="261">
        <f>ROUND(SUMIF('DV-Bewegungsdaten'!B:B,A3552,'DV-Bewegungsdaten'!D:D),3)</f>
        <v>0</v>
      </c>
      <c r="V3552" s="259">
        <f>ROUND(SUMIF('DV-Bewegungsdaten'!B:B,A3552,'DV-Bewegungsdaten'!E:E),5)</f>
        <v>0</v>
      </c>
      <c r="X3552" s="444"/>
      <c r="Y3552" s="444"/>
      <c r="AK3552" s="305"/>
    </row>
    <row r="3553" spans="1:37" ht="15" customHeight="1" x14ac:dyDescent="0.25">
      <c r="A3553" s="103" t="s">
        <v>4522</v>
      </c>
      <c r="B3553" s="101" t="s">
        <v>2068</v>
      </c>
      <c r="C3553" s="101" t="s">
        <v>3999</v>
      </c>
      <c r="D3553" s="101" t="s">
        <v>4523</v>
      </c>
      <c r="F3553" s="102">
        <v>25.3</v>
      </c>
      <c r="G3553" s="102">
        <v>25.5</v>
      </c>
      <c r="H3553" s="102">
        <v>20.239999999999998</v>
      </c>
      <c r="I3553" s="102"/>
      <c r="J3553" s="445"/>
      <c r="K3553" s="258">
        <f>ROUND(SUMIF('VGT-Bewegungsdaten'!B:B,A3553,'VGT-Bewegungsdaten'!D:D),3)</f>
        <v>0</v>
      </c>
      <c r="L3553" s="259">
        <f>ROUND(SUMIF('VGT-Bewegungsdaten'!B:B,$A3553,'VGT-Bewegungsdaten'!E:E),5)</f>
        <v>0</v>
      </c>
      <c r="N3553" s="298" t="s">
        <v>4918</v>
      </c>
      <c r="O3553" s="298" t="s">
        <v>4925</v>
      </c>
      <c r="P3553" s="261">
        <f>ROUND(SUMIF('AV-Bewegungsdaten'!B:B,A3553,'AV-Bewegungsdaten'!D:D),3)</f>
        <v>0</v>
      </c>
      <c r="Q3553" s="259">
        <f>ROUND(SUMIF('AV-Bewegungsdaten'!B:B,$A3553,'AV-Bewegungsdaten'!E:E),5)</f>
        <v>0</v>
      </c>
      <c r="S3553" s="444"/>
      <c r="T3553" s="444"/>
      <c r="U3553" s="261">
        <f>ROUND(SUMIF('DV-Bewegungsdaten'!B:B,A3553,'DV-Bewegungsdaten'!D:D),3)</f>
        <v>0</v>
      </c>
      <c r="V3553" s="259">
        <f>ROUND(SUMIF('DV-Bewegungsdaten'!B:B,A3553,'DV-Bewegungsdaten'!E:E),5)</f>
        <v>0</v>
      </c>
      <c r="X3553" s="444"/>
      <c r="Y3553" s="444"/>
      <c r="AK3553" s="305"/>
    </row>
    <row r="3554" spans="1:37" ht="15" customHeight="1" x14ac:dyDescent="0.25">
      <c r="A3554" s="103" t="s">
        <v>4524</v>
      </c>
      <c r="B3554" s="101" t="s">
        <v>2068</v>
      </c>
      <c r="C3554" s="101" t="s">
        <v>3999</v>
      </c>
      <c r="D3554" s="101" t="s">
        <v>4525</v>
      </c>
      <c r="F3554" s="102">
        <v>16.3</v>
      </c>
      <c r="G3554" s="102">
        <v>16.5</v>
      </c>
      <c r="H3554" s="102">
        <v>13.04</v>
      </c>
      <c r="I3554" s="102"/>
      <c r="J3554" s="445"/>
      <c r="K3554" s="258">
        <f>ROUND(SUMIF('VGT-Bewegungsdaten'!B:B,A3554,'VGT-Bewegungsdaten'!D:D),3)</f>
        <v>0</v>
      </c>
      <c r="L3554" s="259">
        <f>ROUND(SUMIF('VGT-Bewegungsdaten'!B:B,$A3554,'VGT-Bewegungsdaten'!E:E),5)</f>
        <v>0</v>
      </c>
      <c r="N3554" s="298" t="s">
        <v>4918</v>
      </c>
      <c r="O3554" s="298" t="s">
        <v>4925</v>
      </c>
      <c r="P3554" s="261">
        <f>ROUND(SUMIF('AV-Bewegungsdaten'!B:B,A3554,'AV-Bewegungsdaten'!D:D),3)</f>
        <v>0</v>
      </c>
      <c r="Q3554" s="259">
        <f>ROUND(SUMIF('AV-Bewegungsdaten'!B:B,$A3554,'AV-Bewegungsdaten'!E:E),5)</f>
        <v>0</v>
      </c>
      <c r="S3554" s="444"/>
      <c r="T3554" s="444"/>
      <c r="U3554" s="261">
        <f>ROUND(SUMIF('DV-Bewegungsdaten'!B:B,A3554,'DV-Bewegungsdaten'!D:D),3)</f>
        <v>0</v>
      </c>
      <c r="V3554" s="259">
        <f>ROUND(SUMIF('DV-Bewegungsdaten'!B:B,A3554,'DV-Bewegungsdaten'!E:E),5)</f>
        <v>0</v>
      </c>
      <c r="X3554" s="444"/>
      <c r="Y3554" s="444"/>
      <c r="AK3554" s="305"/>
    </row>
    <row r="3555" spans="1:37" ht="15" customHeight="1" x14ac:dyDescent="0.25">
      <c r="A3555" s="103" t="s">
        <v>4526</v>
      </c>
      <c r="B3555" s="101" t="s">
        <v>2068</v>
      </c>
      <c r="C3555" s="101" t="s">
        <v>3999</v>
      </c>
      <c r="D3555" s="101" t="s">
        <v>4527</v>
      </c>
      <c r="F3555" s="102">
        <v>22.3</v>
      </c>
      <c r="G3555" s="102">
        <v>22.5</v>
      </c>
      <c r="H3555" s="102">
        <v>17.84</v>
      </c>
      <c r="I3555" s="102"/>
      <c r="J3555" s="445"/>
      <c r="K3555" s="258">
        <f>ROUND(SUMIF('VGT-Bewegungsdaten'!B:B,A3555,'VGT-Bewegungsdaten'!D:D),3)</f>
        <v>0</v>
      </c>
      <c r="L3555" s="259">
        <f>ROUND(SUMIF('VGT-Bewegungsdaten'!B:B,$A3555,'VGT-Bewegungsdaten'!E:E),5)</f>
        <v>0</v>
      </c>
      <c r="N3555" s="298" t="s">
        <v>4918</v>
      </c>
      <c r="O3555" s="298" t="s">
        <v>4925</v>
      </c>
      <c r="P3555" s="261">
        <f>ROUND(SUMIF('AV-Bewegungsdaten'!B:B,A3555,'AV-Bewegungsdaten'!D:D),3)</f>
        <v>0</v>
      </c>
      <c r="Q3555" s="259">
        <f>ROUND(SUMIF('AV-Bewegungsdaten'!B:B,$A3555,'AV-Bewegungsdaten'!E:E),5)</f>
        <v>0</v>
      </c>
      <c r="S3555" s="444"/>
      <c r="T3555" s="444"/>
      <c r="U3555" s="261">
        <f>ROUND(SUMIF('DV-Bewegungsdaten'!B:B,A3555,'DV-Bewegungsdaten'!D:D),3)</f>
        <v>0</v>
      </c>
      <c r="V3555" s="259">
        <f>ROUND(SUMIF('DV-Bewegungsdaten'!B:B,A3555,'DV-Bewegungsdaten'!E:E),5)</f>
        <v>0</v>
      </c>
      <c r="X3555" s="444"/>
      <c r="Y3555" s="444"/>
      <c r="AK3555" s="305"/>
    </row>
    <row r="3556" spans="1:37" ht="15" customHeight="1" x14ac:dyDescent="0.25">
      <c r="A3556" s="103" t="s">
        <v>4528</v>
      </c>
      <c r="B3556" s="101" t="s">
        <v>2068</v>
      </c>
      <c r="C3556" s="101" t="s">
        <v>3999</v>
      </c>
      <c r="D3556" s="101" t="s">
        <v>4529</v>
      </c>
      <c r="F3556" s="102">
        <v>24.3</v>
      </c>
      <c r="G3556" s="102">
        <v>24.5</v>
      </c>
      <c r="H3556" s="102">
        <v>19.440000000000001</v>
      </c>
      <c r="I3556" s="102"/>
      <c r="J3556" s="445"/>
      <c r="K3556" s="258">
        <f>ROUND(SUMIF('VGT-Bewegungsdaten'!B:B,A3556,'VGT-Bewegungsdaten'!D:D),3)</f>
        <v>0</v>
      </c>
      <c r="L3556" s="259">
        <f>ROUND(SUMIF('VGT-Bewegungsdaten'!B:B,$A3556,'VGT-Bewegungsdaten'!E:E),5)</f>
        <v>0</v>
      </c>
      <c r="N3556" s="298" t="s">
        <v>4918</v>
      </c>
      <c r="O3556" s="298" t="s">
        <v>4925</v>
      </c>
      <c r="P3556" s="261">
        <f>ROUND(SUMIF('AV-Bewegungsdaten'!B:B,A3556,'AV-Bewegungsdaten'!D:D),3)</f>
        <v>0</v>
      </c>
      <c r="Q3556" s="259">
        <f>ROUND(SUMIF('AV-Bewegungsdaten'!B:B,$A3556,'AV-Bewegungsdaten'!E:E),5)</f>
        <v>0</v>
      </c>
      <c r="S3556" s="444"/>
      <c r="T3556" s="444"/>
      <c r="U3556" s="261">
        <f>ROUND(SUMIF('DV-Bewegungsdaten'!B:B,A3556,'DV-Bewegungsdaten'!D:D),3)</f>
        <v>0</v>
      </c>
      <c r="V3556" s="259">
        <f>ROUND(SUMIF('DV-Bewegungsdaten'!B:B,A3556,'DV-Bewegungsdaten'!E:E),5)</f>
        <v>0</v>
      </c>
      <c r="X3556" s="444"/>
      <c r="Y3556" s="444"/>
      <c r="AK3556" s="305"/>
    </row>
    <row r="3557" spans="1:37" ht="15" customHeight="1" x14ac:dyDescent="0.25">
      <c r="A3557" s="103" t="s">
        <v>4530</v>
      </c>
      <c r="B3557" s="101" t="s">
        <v>2068</v>
      </c>
      <c r="C3557" s="101" t="s">
        <v>3999</v>
      </c>
      <c r="D3557" s="101" t="s">
        <v>4531</v>
      </c>
      <c r="F3557" s="102">
        <v>24.3</v>
      </c>
      <c r="G3557" s="102">
        <v>24.5</v>
      </c>
      <c r="H3557" s="102">
        <v>19.440000000000001</v>
      </c>
      <c r="I3557" s="102"/>
      <c r="J3557" s="445"/>
      <c r="K3557" s="258">
        <f>ROUND(SUMIF('VGT-Bewegungsdaten'!B:B,A3557,'VGT-Bewegungsdaten'!D:D),3)</f>
        <v>0</v>
      </c>
      <c r="L3557" s="259">
        <f>ROUND(SUMIF('VGT-Bewegungsdaten'!B:B,$A3557,'VGT-Bewegungsdaten'!E:E),5)</f>
        <v>0</v>
      </c>
      <c r="N3557" s="298" t="s">
        <v>4918</v>
      </c>
      <c r="O3557" s="298" t="s">
        <v>4925</v>
      </c>
      <c r="P3557" s="261">
        <f>ROUND(SUMIF('AV-Bewegungsdaten'!B:B,A3557,'AV-Bewegungsdaten'!D:D),3)</f>
        <v>0</v>
      </c>
      <c r="Q3557" s="259">
        <f>ROUND(SUMIF('AV-Bewegungsdaten'!B:B,$A3557,'AV-Bewegungsdaten'!E:E),5)</f>
        <v>0</v>
      </c>
      <c r="S3557" s="444"/>
      <c r="T3557" s="444"/>
      <c r="U3557" s="261">
        <f>ROUND(SUMIF('DV-Bewegungsdaten'!B:B,A3557,'DV-Bewegungsdaten'!D:D),3)</f>
        <v>0</v>
      </c>
      <c r="V3557" s="259">
        <f>ROUND(SUMIF('DV-Bewegungsdaten'!B:B,A3557,'DV-Bewegungsdaten'!E:E),5)</f>
        <v>0</v>
      </c>
      <c r="X3557" s="444"/>
      <c r="Y3557" s="444"/>
      <c r="AK3557" s="305"/>
    </row>
    <row r="3558" spans="1:37" ht="15" customHeight="1" x14ac:dyDescent="0.25">
      <c r="A3558" s="103" t="s">
        <v>4532</v>
      </c>
      <c r="B3558" s="101" t="s">
        <v>2068</v>
      </c>
      <c r="C3558" s="101" t="s">
        <v>3999</v>
      </c>
      <c r="D3558" s="101" t="s">
        <v>4533</v>
      </c>
      <c r="F3558" s="102">
        <v>15.3</v>
      </c>
      <c r="G3558" s="102">
        <v>15.5</v>
      </c>
      <c r="H3558" s="102">
        <v>12.24</v>
      </c>
      <c r="I3558" s="102"/>
      <c r="J3558" s="445"/>
      <c r="K3558" s="258">
        <f>ROUND(SUMIF('VGT-Bewegungsdaten'!B:B,A3558,'VGT-Bewegungsdaten'!D:D),3)</f>
        <v>0</v>
      </c>
      <c r="L3558" s="259">
        <f>ROUND(SUMIF('VGT-Bewegungsdaten'!B:B,$A3558,'VGT-Bewegungsdaten'!E:E),5)</f>
        <v>0</v>
      </c>
      <c r="N3558" s="298" t="s">
        <v>4918</v>
      </c>
      <c r="O3558" s="298" t="s">
        <v>4925</v>
      </c>
      <c r="P3558" s="261">
        <f>ROUND(SUMIF('AV-Bewegungsdaten'!B:B,A3558,'AV-Bewegungsdaten'!D:D),3)</f>
        <v>0</v>
      </c>
      <c r="Q3558" s="259">
        <f>ROUND(SUMIF('AV-Bewegungsdaten'!B:B,$A3558,'AV-Bewegungsdaten'!E:E),5)</f>
        <v>0</v>
      </c>
      <c r="S3558" s="444"/>
      <c r="T3558" s="444"/>
      <c r="U3558" s="261">
        <f>ROUND(SUMIF('DV-Bewegungsdaten'!B:B,A3558,'DV-Bewegungsdaten'!D:D),3)</f>
        <v>0</v>
      </c>
      <c r="V3558" s="259">
        <f>ROUND(SUMIF('DV-Bewegungsdaten'!B:B,A3558,'DV-Bewegungsdaten'!E:E),5)</f>
        <v>0</v>
      </c>
      <c r="X3558" s="444"/>
      <c r="Y3558" s="444"/>
      <c r="AK3558" s="305"/>
    </row>
    <row r="3559" spans="1:37" ht="15" customHeight="1" x14ac:dyDescent="0.25">
      <c r="A3559" s="103" t="s">
        <v>4534</v>
      </c>
      <c r="B3559" s="101" t="s">
        <v>2068</v>
      </c>
      <c r="C3559" s="101" t="s">
        <v>3999</v>
      </c>
      <c r="D3559" s="101" t="s">
        <v>4535</v>
      </c>
      <c r="F3559" s="102">
        <v>21.3</v>
      </c>
      <c r="G3559" s="102">
        <v>21.5</v>
      </c>
      <c r="H3559" s="102">
        <v>17.04</v>
      </c>
      <c r="I3559" s="102"/>
      <c r="J3559" s="445"/>
      <c r="K3559" s="258">
        <f>ROUND(SUMIF('VGT-Bewegungsdaten'!B:B,A3559,'VGT-Bewegungsdaten'!D:D),3)</f>
        <v>0</v>
      </c>
      <c r="L3559" s="259">
        <f>ROUND(SUMIF('VGT-Bewegungsdaten'!B:B,$A3559,'VGT-Bewegungsdaten'!E:E),5)</f>
        <v>0</v>
      </c>
      <c r="N3559" s="298" t="s">
        <v>4918</v>
      </c>
      <c r="O3559" s="298" t="s">
        <v>4925</v>
      </c>
      <c r="P3559" s="261">
        <f>ROUND(SUMIF('AV-Bewegungsdaten'!B:B,A3559,'AV-Bewegungsdaten'!D:D),3)</f>
        <v>0</v>
      </c>
      <c r="Q3559" s="259">
        <f>ROUND(SUMIF('AV-Bewegungsdaten'!B:B,$A3559,'AV-Bewegungsdaten'!E:E),5)</f>
        <v>0</v>
      </c>
      <c r="S3559" s="444"/>
      <c r="T3559" s="444"/>
      <c r="U3559" s="261">
        <f>ROUND(SUMIF('DV-Bewegungsdaten'!B:B,A3559,'DV-Bewegungsdaten'!D:D),3)</f>
        <v>0</v>
      </c>
      <c r="V3559" s="259">
        <f>ROUND(SUMIF('DV-Bewegungsdaten'!B:B,A3559,'DV-Bewegungsdaten'!E:E),5)</f>
        <v>0</v>
      </c>
      <c r="X3559" s="444"/>
      <c r="Y3559" s="444"/>
      <c r="AK3559" s="305"/>
    </row>
    <row r="3560" spans="1:37" ht="15" customHeight="1" x14ac:dyDescent="0.25">
      <c r="A3560" s="103" t="s">
        <v>4536</v>
      </c>
      <c r="B3560" s="101" t="s">
        <v>2068</v>
      </c>
      <c r="C3560" s="101" t="s">
        <v>3999</v>
      </c>
      <c r="D3560" s="101" t="s">
        <v>4537</v>
      </c>
      <c r="F3560" s="102">
        <v>23.3</v>
      </c>
      <c r="G3560" s="102">
        <v>23.5</v>
      </c>
      <c r="H3560" s="102">
        <v>18.64</v>
      </c>
      <c r="I3560" s="102"/>
      <c r="J3560" s="445"/>
      <c r="K3560" s="258">
        <f>ROUND(SUMIF('VGT-Bewegungsdaten'!B:B,A3560,'VGT-Bewegungsdaten'!D:D),3)</f>
        <v>0</v>
      </c>
      <c r="L3560" s="259">
        <f>ROUND(SUMIF('VGT-Bewegungsdaten'!B:B,$A3560,'VGT-Bewegungsdaten'!E:E),5)</f>
        <v>0</v>
      </c>
      <c r="N3560" s="298" t="s">
        <v>4918</v>
      </c>
      <c r="O3560" s="298" t="s">
        <v>4925</v>
      </c>
      <c r="P3560" s="261">
        <f>ROUND(SUMIF('AV-Bewegungsdaten'!B:B,A3560,'AV-Bewegungsdaten'!D:D),3)</f>
        <v>0</v>
      </c>
      <c r="Q3560" s="259">
        <f>ROUND(SUMIF('AV-Bewegungsdaten'!B:B,$A3560,'AV-Bewegungsdaten'!E:E),5)</f>
        <v>0</v>
      </c>
      <c r="S3560" s="444"/>
      <c r="T3560" s="444"/>
      <c r="U3560" s="261">
        <f>ROUND(SUMIF('DV-Bewegungsdaten'!B:B,A3560,'DV-Bewegungsdaten'!D:D),3)</f>
        <v>0</v>
      </c>
      <c r="V3560" s="259">
        <f>ROUND(SUMIF('DV-Bewegungsdaten'!B:B,A3560,'DV-Bewegungsdaten'!E:E),5)</f>
        <v>0</v>
      </c>
      <c r="X3560" s="444"/>
      <c r="Y3560" s="444"/>
      <c r="AK3560" s="305"/>
    </row>
    <row r="3561" spans="1:37" ht="15" customHeight="1" x14ac:dyDescent="0.25">
      <c r="A3561" s="103" t="s">
        <v>4538</v>
      </c>
      <c r="B3561" s="101" t="s">
        <v>2068</v>
      </c>
      <c r="C3561" s="101" t="s">
        <v>3999</v>
      </c>
      <c r="D3561" s="101" t="s">
        <v>4539</v>
      </c>
      <c r="F3561" s="102">
        <v>23.3</v>
      </c>
      <c r="G3561" s="102">
        <v>23.5</v>
      </c>
      <c r="H3561" s="102">
        <v>18.64</v>
      </c>
      <c r="I3561" s="102"/>
      <c r="J3561" s="445"/>
      <c r="K3561" s="258">
        <f>ROUND(SUMIF('VGT-Bewegungsdaten'!B:B,A3561,'VGT-Bewegungsdaten'!D:D),3)</f>
        <v>0</v>
      </c>
      <c r="L3561" s="259">
        <f>ROUND(SUMIF('VGT-Bewegungsdaten'!B:B,$A3561,'VGT-Bewegungsdaten'!E:E),5)</f>
        <v>0</v>
      </c>
      <c r="N3561" s="298" t="s">
        <v>4918</v>
      </c>
      <c r="O3561" s="298" t="s">
        <v>4925</v>
      </c>
      <c r="P3561" s="261">
        <f>ROUND(SUMIF('AV-Bewegungsdaten'!B:B,A3561,'AV-Bewegungsdaten'!D:D),3)</f>
        <v>0</v>
      </c>
      <c r="Q3561" s="259">
        <f>ROUND(SUMIF('AV-Bewegungsdaten'!B:B,$A3561,'AV-Bewegungsdaten'!E:E),5)</f>
        <v>0</v>
      </c>
      <c r="S3561" s="444"/>
      <c r="T3561" s="444"/>
      <c r="U3561" s="261">
        <f>ROUND(SUMIF('DV-Bewegungsdaten'!B:B,A3561,'DV-Bewegungsdaten'!D:D),3)</f>
        <v>0</v>
      </c>
      <c r="V3561" s="259">
        <f>ROUND(SUMIF('DV-Bewegungsdaten'!B:B,A3561,'DV-Bewegungsdaten'!E:E),5)</f>
        <v>0</v>
      </c>
      <c r="X3561" s="444"/>
      <c r="Y3561" s="444"/>
      <c r="AK3561" s="305"/>
    </row>
    <row r="3562" spans="1:37" ht="15" customHeight="1" x14ac:dyDescent="0.25">
      <c r="A3562" s="103" t="s">
        <v>4540</v>
      </c>
      <c r="B3562" s="101" t="s">
        <v>2068</v>
      </c>
      <c r="C3562" s="101" t="s">
        <v>3999</v>
      </c>
      <c r="D3562" s="101" t="s">
        <v>4541</v>
      </c>
      <c r="F3562" s="102">
        <v>12.3</v>
      </c>
      <c r="G3562" s="102">
        <v>12.5</v>
      </c>
      <c r="H3562" s="102">
        <v>9.84</v>
      </c>
      <c r="I3562" s="102"/>
      <c r="J3562" s="445"/>
      <c r="K3562" s="258">
        <f>ROUND(SUMIF('VGT-Bewegungsdaten'!B:B,A3562,'VGT-Bewegungsdaten'!D:D),3)</f>
        <v>0</v>
      </c>
      <c r="L3562" s="259">
        <f>ROUND(SUMIF('VGT-Bewegungsdaten'!B:B,$A3562,'VGT-Bewegungsdaten'!E:E),5)</f>
        <v>0</v>
      </c>
      <c r="N3562" s="298" t="s">
        <v>4918</v>
      </c>
      <c r="O3562" s="298" t="s">
        <v>4925</v>
      </c>
      <c r="P3562" s="261">
        <f>ROUND(SUMIF('AV-Bewegungsdaten'!B:B,A3562,'AV-Bewegungsdaten'!D:D),3)</f>
        <v>0</v>
      </c>
      <c r="Q3562" s="259">
        <f>ROUND(SUMIF('AV-Bewegungsdaten'!B:B,$A3562,'AV-Bewegungsdaten'!E:E),5)</f>
        <v>0</v>
      </c>
      <c r="S3562" s="444"/>
      <c r="T3562" s="444"/>
      <c r="U3562" s="261">
        <f>ROUND(SUMIF('DV-Bewegungsdaten'!B:B,A3562,'DV-Bewegungsdaten'!D:D),3)</f>
        <v>0</v>
      </c>
      <c r="V3562" s="259">
        <f>ROUND(SUMIF('DV-Bewegungsdaten'!B:B,A3562,'DV-Bewegungsdaten'!E:E),5)</f>
        <v>0</v>
      </c>
      <c r="X3562" s="444"/>
      <c r="Y3562" s="444"/>
      <c r="AK3562" s="305"/>
    </row>
    <row r="3563" spans="1:37" ht="15" customHeight="1" x14ac:dyDescent="0.25">
      <c r="A3563" s="103" t="s">
        <v>4542</v>
      </c>
      <c r="B3563" s="101" t="s">
        <v>2068</v>
      </c>
      <c r="C3563" s="101" t="s">
        <v>3999</v>
      </c>
      <c r="D3563" s="101" t="s">
        <v>4543</v>
      </c>
      <c r="F3563" s="102">
        <v>18.3</v>
      </c>
      <c r="G3563" s="102">
        <v>18.5</v>
      </c>
      <c r="H3563" s="102">
        <v>14.64</v>
      </c>
      <c r="I3563" s="102"/>
      <c r="J3563" s="445"/>
      <c r="K3563" s="258">
        <f>ROUND(SUMIF('VGT-Bewegungsdaten'!B:B,A3563,'VGT-Bewegungsdaten'!D:D),3)</f>
        <v>0</v>
      </c>
      <c r="L3563" s="259">
        <f>ROUND(SUMIF('VGT-Bewegungsdaten'!B:B,$A3563,'VGT-Bewegungsdaten'!E:E),5)</f>
        <v>0</v>
      </c>
      <c r="N3563" s="298" t="s">
        <v>4918</v>
      </c>
      <c r="O3563" s="298" t="s">
        <v>4925</v>
      </c>
      <c r="P3563" s="261">
        <f>ROUND(SUMIF('AV-Bewegungsdaten'!B:B,A3563,'AV-Bewegungsdaten'!D:D),3)</f>
        <v>0</v>
      </c>
      <c r="Q3563" s="259">
        <f>ROUND(SUMIF('AV-Bewegungsdaten'!B:B,$A3563,'AV-Bewegungsdaten'!E:E),5)</f>
        <v>0</v>
      </c>
      <c r="S3563" s="444"/>
      <c r="T3563" s="444"/>
      <c r="U3563" s="261">
        <f>ROUND(SUMIF('DV-Bewegungsdaten'!B:B,A3563,'DV-Bewegungsdaten'!D:D),3)</f>
        <v>0</v>
      </c>
      <c r="V3563" s="259">
        <f>ROUND(SUMIF('DV-Bewegungsdaten'!B:B,A3563,'DV-Bewegungsdaten'!E:E),5)</f>
        <v>0</v>
      </c>
      <c r="X3563" s="444"/>
      <c r="Y3563" s="444"/>
      <c r="AK3563" s="305"/>
    </row>
    <row r="3564" spans="1:37" ht="15" customHeight="1" x14ac:dyDescent="0.25">
      <c r="A3564" s="103" t="s">
        <v>4544</v>
      </c>
      <c r="B3564" s="101" t="s">
        <v>2068</v>
      </c>
      <c r="C3564" s="101" t="s">
        <v>3999</v>
      </c>
      <c r="D3564" s="101" t="s">
        <v>4545</v>
      </c>
      <c r="F3564" s="102">
        <v>20.3</v>
      </c>
      <c r="G3564" s="102">
        <v>20.5</v>
      </c>
      <c r="H3564" s="102">
        <v>16.239999999999998</v>
      </c>
      <c r="I3564" s="102"/>
      <c r="J3564" s="445"/>
      <c r="K3564" s="258">
        <f>ROUND(SUMIF('VGT-Bewegungsdaten'!B:B,A3564,'VGT-Bewegungsdaten'!D:D),3)</f>
        <v>0</v>
      </c>
      <c r="L3564" s="259">
        <f>ROUND(SUMIF('VGT-Bewegungsdaten'!B:B,$A3564,'VGT-Bewegungsdaten'!E:E),5)</f>
        <v>0</v>
      </c>
      <c r="N3564" s="298" t="s">
        <v>4918</v>
      </c>
      <c r="O3564" s="298" t="s">
        <v>4925</v>
      </c>
      <c r="P3564" s="261">
        <f>ROUND(SUMIF('AV-Bewegungsdaten'!B:B,A3564,'AV-Bewegungsdaten'!D:D),3)</f>
        <v>0</v>
      </c>
      <c r="Q3564" s="259">
        <f>ROUND(SUMIF('AV-Bewegungsdaten'!B:B,$A3564,'AV-Bewegungsdaten'!E:E),5)</f>
        <v>0</v>
      </c>
      <c r="S3564" s="444"/>
      <c r="T3564" s="444"/>
      <c r="U3564" s="261">
        <f>ROUND(SUMIF('DV-Bewegungsdaten'!B:B,A3564,'DV-Bewegungsdaten'!D:D),3)</f>
        <v>0</v>
      </c>
      <c r="V3564" s="259">
        <f>ROUND(SUMIF('DV-Bewegungsdaten'!B:B,A3564,'DV-Bewegungsdaten'!E:E),5)</f>
        <v>0</v>
      </c>
      <c r="X3564" s="444"/>
      <c r="Y3564" s="444"/>
      <c r="AK3564" s="305"/>
    </row>
    <row r="3565" spans="1:37" ht="15" customHeight="1" x14ac:dyDescent="0.25">
      <c r="A3565" s="103" t="s">
        <v>4546</v>
      </c>
      <c r="B3565" s="101" t="s">
        <v>2068</v>
      </c>
      <c r="C3565" s="101" t="s">
        <v>3999</v>
      </c>
      <c r="D3565" s="101" t="s">
        <v>4547</v>
      </c>
      <c r="F3565" s="102">
        <v>20.3</v>
      </c>
      <c r="G3565" s="102">
        <v>20.5</v>
      </c>
      <c r="H3565" s="102">
        <v>16.239999999999998</v>
      </c>
      <c r="I3565" s="102"/>
      <c r="J3565" s="445"/>
      <c r="K3565" s="258">
        <f>ROUND(SUMIF('VGT-Bewegungsdaten'!B:B,A3565,'VGT-Bewegungsdaten'!D:D),3)</f>
        <v>0</v>
      </c>
      <c r="L3565" s="259">
        <f>ROUND(SUMIF('VGT-Bewegungsdaten'!B:B,$A3565,'VGT-Bewegungsdaten'!E:E),5)</f>
        <v>0</v>
      </c>
      <c r="N3565" s="298" t="s">
        <v>4918</v>
      </c>
      <c r="O3565" s="298" t="s">
        <v>4925</v>
      </c>
      <c r="P3565" s="261">
        <f>ROUND(SUMIF('AV-Bewegungsdaten'!B:B,A3565,'AV-Bewegungsdaten'!D:D),3)</f>
        <v>0</v>
      </c>
      <c r="Q3565" s="259">
        <f>ROUND(SUMIF('AV-Bewegungsdaten'!B:B,$A3565,'AV-Bewegungsdaten'!E:E),5)</f>
        <v>0</v>
      </c>
      <c r="S3565" s="444"/>
      <c r="T3565" s="444"/>
      <c r="U3565" s="261">
        <f>ROUND(SUMIF('DV-Bewegungsdaten'!B:B,A3565,'DV-Bewegungsdaten'!D:D),3)</f>
        <v>0</v>
      </c>
      <c r="V3565" s="259">
        <f>ROUND(SUMIF('DV-Bewegungsdaten'!B:B,A3565,'DV-Bewegungsdaten'!E:E),5)</f>
        <v>0</v>
      </c>
      <c r="X3565" s="444"/>
      <c r="Y3565" s="444"/>
      <c r="AK3565" s="305"/>
    </row>
    <row r="3566" spans="1:37" ht="15" customHeight="1" x14ac:dyDescent="0.25">
      <c r="A3566" s="103" t="s">
        <v>4548</v>
      </c>
      <c r="B3566" s="101" t="s">
        <v>2068</v>
      </c>
      <c r="C3566" s="101" t="s">
        <v>3999</v>
      </c>
      <c r="D3566" s="101" t="s">
        <v>4549</v>
      </c>
      <c r="F3566" s="102">
        <v>15.3</v>
      </c>
      <c r="G3566" s="102">
        <v>15.5</v>
      </c>
      <c r="H3566" s="102">
        <v>12.24</v>
      </c>
      <c r="I3566" s="102"/>
      <c r="J3566" s="445"/>
      <c r="K3566" s="258">
        <f>ROUND(SUMIF('VGT-Bewegungsdaten'!B:B,A3566,'VGT-Bewegungsdaten'!D:D),3)</f>
        <v>0</v>
      </c>
      <c r="L3566" s="259">
        <f>ROUND(SUMIF('VGT-Bewegungsdaten'!B:B,$A3566,'VGT-Bewegungsdaten'!E:E),5)</f>
        <v>0</v>
      </c>
      <c r="N3566" s="298" t="s">
        <v>4918</v>
      </c>
      <c r="O3566" s="298" t="s">
        <v>4925</v>
      </c>
      <c r="P3566" s="261">
        <f>ROUND(SUMIF('AV-Bewegungsdaten'!B:B,A3566,'AV-Bewegungsdaten'!D:D),3)</f>
        <v>0</v>
      </c>
      <c r="Q3566" s="259">
        <f>ROUND(SUMIF('AV-Bewegungsdaten'!B:B,$A3566,'AV-Bewegungsdaten'!E:E),5)</f>
        <v>0</v>
      </c>
      <c r="S3566" s="444"/>
      <c r="T3566" s="444"/>
      <c r="U3566" s="261">
        <f>ROUND(SUMIF('DV-Bewegungsdaten'!B:B,A3566,'DV-Bewegungsdaten'!D:D),3)</f>
        <v>0</v>
      </c>
      <c r="V3566" s="259">
        <f>ROUND(SUMIF('DV-Bewegungsdaten'!B:B,A3566,'DV-Bewegungsdaten'!E:E),5)</f>
        <v>0</v>
      </c>
      <c r="X3566" s="444"/>
      <c r="Y3566" s="444"/>
      <c r="AK3566" s="305"/>
    </row>
    <row r="3567" spans="1:37" ht="15" customHeight="1" x14ac:dyDescent="0.25">
      <c r="A3567" s="103" t="s">
        <v>4550</v>
      </c>
      <c r="B3567" s="101" t="s">
        <v>2068</v>
      </c>
      <c r="C3567" s="101" t="s">
        <v>3999</v>
      </c>
      <c r="D3567" s="101" t="s">
        <v>4551</v>
      </c>
      <c r="F3567" s="102">
        <v>21.3</v>
      </c>
      <c r="G3567" s="102">
        <v>21.5</v>
      </c>
      <c r="H3567" s="102">
        <v>17.04</v>
      </c>
      <c r="I3567" s="102"/>
      <c r="J3567" s="445"/>
      <c r="K3567" s="258">
        <f>ROUND(SUMIF('VGT-Bewegungsdaten'!B:B,A3567,'VGT-Bewegungsdaten'!D:D),3)</f>
        <v>0</v>
      </c>
      <c r="L3567" s="259">
        <f>ROUND(SUMIF('VGT-Bewegungsdaten'!B:B,$A3567,'VGT-Bewegungsdaten'!E:E),5)</f>
        <v>0</v>
      </c>
      <c r="N3567" s="298" t="s">
        <v>4918</v>
      </c>
      <c r="O3567" s="298" t="s">
        <v>4925</v>
      </c>
      <c r="P3567" s="261">
        <f>ROUND(SUMIF('AV-Bewegungsdaten'!B:B,A3567,'AV-Bewegungsdaten'!D:D),3)</f>
        <v>0</v>
      </c>
      <c r="Q3567" s="259">
        <f>ROUND(SUMIF('AV-Bewegungsdaten'!B:B,$A3567,'AV-Bewegungsdaten'!E:E),5)</f>
        <v>0</v>
      </c>
      <c r="S3567" s="444"/>
      <c r="T3567" s="444"/>
      <c r="U3567" s="261">
        <f>ROUND(SUMIF('DV-Bewegungsdaten'!B:B,A3567,'DV-Bewegungsdaten'!D:D),3)</f>
        <v>0</v>
      </c>
      <c r="V3567" s="259">
        <f>ROUND(SUMIF('DV-Bewegungsdaten'!B:B,A3567,'DV-Bewegungsdaten'!E:E),5)</f>
        <v>0</v>
      </c>
      <c r="X3567" s="444"/>
      <c r="Y3567" s="444"/>
      <c r="AK3567" s="305"/>
    </row>
    <row r="3568" spans="1:37" ht="15" customHeight="1" x14ac:dyDescent="0.25">
      <c r="A3568" s="103" t="s">
        <v>4552</v>
      </c>
      <c r="B3568" s="101" t="s">
        <v>2068</v>
      </c>
      <c r="C3568" s="101" t="s">
        <v>3999</v>
      </c>
      <c r="D3568" s="101" t="s">
        <v>4553</v>
      </c>
      <c r="F3568" s="102">
        <v>23.3</v>
      </c>
      <c r="G3568" s="102">
        <v>23.5</v>
      </c>
      <c r="H3568" s="102">
        <v>18.64</v>
      </c>
      <c r="I3568" s="102"/>
      <c r="J3568" s="445"/>
      <c r="K3568" s="258">
        <f>ROUND(SUMIF('VGT-Bewegungsdaten'!B:B,A3568,'VGT-Bewegungsdaten'!D:D),3)</f>
        <v>0</v>
      </c>
      <c r="L3568" s="259">
        <f>ROUND(SUMIF('VGT-Bewegungsdaten'!B:B,$A3568,'VGT-Bewegungsdaten'!E:E),5)</f>
        <v>0</v>
      </c>
      <c r="N3568" s="298" t="s">
        <v>4918</v>
      </c>
      <c r="O3568" s="298" t="s">
        <v>4925</v>
      </c>
      <c r="P3568" s="261">
        <f>ROUND(SUMIF('AV-Bewegungsdaten'!B:B,A3568,'AV-Bewegungsdaten'!D:D),3)</f>
        <v>0</v>
      </c>
      <c r="Q3568" s="259">
        <f>ROUND(SUMIF('AV-Bewegungsdaten'!B:B,$A3568,'AV-Bewegungsdaten'!E:E),5)</f>
        <v>0</v>
      </c>
      <c r="S3568" s="444"/>
      <c r="T3568" s="444"/>
      <c r="U3568" s="261">
        <f>ROUND(SUMIF('DV-Bewegungsdaten'!B:B,A3568,'DV-Bewegungsdaten'!D:D),3)</f>
        <v>0</v>
      </c>
      <c r="V3568" s="259">
        <f>ROUND(SUMIF('DV-Bewegungsdaten'!B:B,A3568,'DV-Bewegungsdaten'!E:E),5)</f>
        <v>0</v>
      </c>
      <c r="X3568" s="444"/>
      <c r="Y3568" s="444"/>
      <c r="AK3568" s="305"/>
    </row>
    <row r="3569" spans="1:37" ht="15" customHeight="1" x14ac:dyDescent="0.25">
      <c r="A3569" s="103" t="s">
        <v>4554</v>
      </c>
      <c r="B3569" s="101" t="s">
        <v>2068</v>
      </c>
      <c r="C3569" s="101" t="s">
        <v>3999</v>
      </c>
      <c r="D3569" s="101" t="s">
        <v>4555</v>
      </c>
      <c r="F3569" s="102">
        <v>23.3</v>
      </c>
      <c r="G3569" s="102">
        <v>23.5</v>
      </c>
      <c r="H3569" s="102">
        <v>18.64</v>
      </c>
      <c r="I3569" s="102"/>
      <c r="J3569" s="445"/>
      <c r="K3569" s="258">
        <f>ROUND(SUMIF('VGT-Bewegungsdaten'!B:B,A3569,'VGT-Bewegungsdaten'!D:D),3)</f>
        <v>0</v>
      </c>
      <c r="L3569" s="259">
        <f>ROUND(SUMIF('VGT-Bewegungsdaten'!B:B,$A3569,'VGT-Bewegungsdaten'!E:E),5)</f>
        <v>0</v>
      </c>
      <c r="N3569" s="298" t="s">
        <v>4918</v>
      </c>
      <c r="O3569" s="298" t="s">
        <v>4925</v>
      </c>
      <c r="P3569" s="261">
        <f>ROUND(SUMIF('AV-Bewegungsdaten'!B:B,A3569,'AV-Bewegungsdaten'!D:D),3)</f>
        <v>0</v>
      </c>
      <c r="Q3569" s="259">
        <f>ROUND(SUMIF('AV-Bewegungsdaten'!B:B,$A3569,'AV-Bewegungsdaten'!E:E),5)</f>
        <v>0</v>
      </c>
      <c r="S3569" s="444"/>
      <c r="T3569" s="444"/>
      <c r="U3569" s="261">
        <f>ROUND(SUMIF('DV-Bewegungsdaten'!B:B,A3569,'DV-Bewegungsdaten'!D:D),3)</f>
        <v>0</v>
      </c>
      <c r="V3569" s="259">
        <f>ROUND(SUMIF('DV-Bewegungsdaten'!B:B,A3569,'DV-Bewegungsdaten'!E:E),5)</f>
        <v>0</v>
      </c>
      <c r="X3569" s="444"/>
      <c r="Y3569" s="444"/>
      <c r="AK3569" s="305"/>
    </row>
    <row r="3570" spans="1:37" ht="15" customHeight="1" x14ac:dyDescent="0.25">
      <c r="A3570" s="103" t="s">
        <v>4556</v>
      </c>
      <c r="B3570" s="101" t="s">
        <v>2068</v>
      </c>
      <c r="C3570" s="101" t="s">
        <v>3999</v>
      </c>
      <c r="D3570" s="101" t="s">
        <v>4557</v>
      </c>
      <c r="F3570" s="102">
        <v>14.3</v>
      </c>
      <c r="G3570" s="102">
        <v>14.5</v>
      </c>
      <c r="H3570" s="102">
        <v>11.44</v>
      </c>
      <c r="I3570" s="102"/>
      <c r="J3570" s="445"/>
      <c r="K3570" s="258">
        <f>ROUND(SUMIF('VGT-Bewegungsdaten'!B:B,A3570,'VGT-Bewegungsdaten'!D:D),3)</f>
        <v>0</v>
      </c>
      <c r="L3570" s="259">
        <f>ROUND(SUMIF('VGT-Bewegungsdaten'!B:B,$A3570,'VGT-Bewegungsdaten'!E:E),5)</f>
        <v>0</v>
      </c>
      <c r="N3570" s="298" t="s">
        <v>4918</v>
      </c>
      <c r="O3570" s="298" t="s">
        <v>4925</v>
      </c>
      <c r="P3570" s="261">
        <f>ROUND(SUMIF('AV-Bewegungsdaten'!B:B,A3570,'AV-Bewegungsdaten'!D:D),3)</f>
        <v>0</v>
      </c>
      <c r="Q3570" s="259">
        <f>ROUND(SUMIF('AV-Bewegungsdaten'!B:B,$A3570,'AV-Bewegungsdaten'!E:E),5)</f>
        <v>0</v>
      </c>
      <c r="S3570" s="444"/>
      <c r="T3570" s="444"/>
      <c r="U3570" s="261">
        <f>ROUND(SUMIF('DV-Bewegungsdaten'!B:B,A3570,'DV-Bewegungsdaten'!D:D),3)</f>
        <v>0</v>
      </c>
      <c r="V3570" s="259">
        <f>ROUND(SUMIF('DV-Bewegungsdaten'!B:B,A3570,'DV-Bewegungsdaten'!E:E),5)</f>
        <v>0</v>
      </c>
      <c r="X3570" s="444"/>
      <c r="Y3570" s="444"/>
      <c r="AK3570" s="305"/>
    </row>
    <row r="3571" spans="1:37" ht="15" customHeight="1" x14ac:dyDescent="0.25">
      <c r="A3571" s="103" t="s">
        <v>4558</v>
      </c>
      <c r="B3571" s="101" t="s">
        <v>2068</v>
      </c>
      <c r="C3571" s="101" t="s">
        <v>3999</v>
      </c>
      <c r="D3571" s="101" t="s">
        <v>4559</v>
      </c>
      <c r="F3571" s="102">
        <v>20.3</v>
      </c>
      <c r="G3571" s="102">
        <v>20.5</v>
      </c>
      <c r="H3571" s="102">
        <v>16.239999999999998</v>
      </c>
      <c r="I3571" s="102"/>
      <c r="J3571" s="445"/>
      <c r="K3571" s="258">
        <f>ROUND(SUMIF('VGT-Bewegungsdaten'!B:B,A3571,'VGT-Bewegungsdaten'!D:D),3)</f>
        <v>0</v>
      </c>
      <c r="L3571" s="259">
        <f>ROUND(SUMIF('VGT-Bewegungsdaten'!B:B,$A3571,'VGT-Bewegungsdaten'!E:E),5)</f>
        <v>0</v>
      </c>
      <c r="N3571" s="298" t="s">
        <v>4918</v>
      </c>
      <c r="O3571" s="298" t="s">
        <v>4925</v>
      </c>
      <c r="P3571" s="261">
        <f>ROUND(SUMIF('AV-Bewegungsdaten'!B:B,A3571,'AV-Bewegungsdaten'!D:D),3)</f>
        <v>0</v>
      </c>
      <c r="Q3571" s="259">
        <f>ROUND(SUMIF('AV-Bewegungsdaten'!B:B,$A3571,'AV-Bewegungsdaten'!E:E),5)</f>
        <v>0</v>
      </c>
      <c r="S3571" s="444"/>
      <c r="T3571" s="444"/>
      <c r="U3571" s="261">
        <f>ROUND(SUMIF('DV-Bewegungsdaten'!B:B,A3571,'DV-Bewegungsdaten'!D:D),3)</f>
        <v>0</v>
      </c>
      <c r="V3571" s="259">
        <f>ROUND(SUMIF('DV-Bewegungsdaten'!B:B,A3571,'DV-Bewegungsdaten'!E:E),5)</f>
        <v>0</v>
      </c>
      <c r="X3571" s="444"/>
      <c r="Y3571" s="444"/>
      <c r="AK3571" s="305"/>
    </row>
    <row r="3572" spans="1:37" ht="15" customHeight="1" x14ac:dyDescent="0.25">
      <c r="A3572" s="103" t="s">
        <v>4560</v>
      </c>
      <c r="B3572" s="101" t="s">
        <v>2068</v>
      </c>
      <c r="C3572" s="101" t="s">
        <v>3999</v>
      </c>
      <c r="D3572" s="101" t="s">
        <v>4561</v>
      </c>
      <c r="F3572" s="102">
        <v>22.3</v>
      </c>
      <c r="G3572" s="102">
        <v>22.5</v>
      </c>
      <c r="H3572" s="102">
        <v>17.84</v>
      </c>
      <c r="I3572" s="102"/>
      <c r="J3572" s="445"/>
      <c r="K3572" s="258">
        <f>ROUND(SUMIF('VGT-Bewegungsdaten'!B:B,A3572,'VGT-Bewegungsdaten'!D:D),3)</f>
        <v>0</v>
      </c>
      <c r="L3572" s="259">
        <f>ROUND(SUMIF('VGT-Bewegungsdaten'!B:B,$A3572,'VGT-Bewegungsdaten'!E:E),5)</f>
        <v>0</v>
      </c>
      <c r="N3572" s="298" t="s">
        <v>4918</v>
      </c>
      <c r="O3572" s="298" t="s">
        <v>4925</v>
      </c>
      <c r="P3572" s="261">
        <f>ROUND(SUMIF('AV-Bewegungsdaten'!B:B,A3572,'AV-Bewegungsdaten'!D:D),3)</f>
        <v>0</v>
      </c>
      <c r="Q3572" s="259">
        <f>ROUND(SUMIF('AV-Bewegungsdaten'!B:B,$A3572,'AV-Bewegungsdaten'!E:E),5)</f>
        <v>0</v>
      </c>
      <c r="S3572" s="444"/>
      <c r="T3572" s="444"/>
      <c r="U3572" s="261">
        <f>ROUND(SUMIF('DV-Bewegungsdaten'!B:B,A3572,'DV-Bewegungsdaten'!D:D),3)</f>
        <v>0</v>
      </c>
      <c r="V3572" s="259">
        <f>ROUND(SUMIF('DV-Bewegungsdaten'!B:B,A3572,'DV-Bewegungsdaten'!E:E),5)</f>
        <v>0</v>
      </c>
      <c r="X3572" s="444"/>
      <c r="Y3572" s="444"/>
      <c r="AK3572" s="305"/>
    </row>
    <row r="3573" spans="1:37" ht="15" customHeight="1" x14ac:dyDescent="0.25">
      <c r="A3573" s="103" t="s">
        <v>4562</v>
      </c>
      <c r="B3573" s="101" t="s">
        <v>2068</v>
      </c>
      <c r="C3573" s="101" t="s">
        <v>3999</v>
      </c>
      <c r="D3573" s="101" t="s">
        <v>4563</v>
      </c>
      <c r="F3573" s="102">
        <v>22.3</v>
      </c>
      <c r="G3573" s="102">
        <v>22.5</v>
      </c>
      <c r="H3573" s="102">
        <v>17.84</v>
      </c>
      <c r="I3573" s="102"/>
      <c r="J3573" s="445"/>
      <c r="K3573" s="258">
        <f>ROUND(SUMIF('VGT-Bewegungsdaten'!B:B,A3573,'VGT-Bewegungsdaten'!D:D),3)</f>
        <v>0</v>
      </c>
      <c r="L3573" s="259">
        <f>ROUND(SUMIF('VGT-Bewegungsdaten'!B:B,$A3573,'VGT-Bewegungsdaten'!E:E),5)</f>
        <v>0</v>
      </c>
      <c r="N3573" s="298" t="s">
        <v>4918</v>
      </c>
      <c r="O3573" s="298" t="s">
        <v>4925</v>
      </c>
      <c r="P3573" s="261">
        <f>ROUND(SUMIF('AV-Bewegungsdaten'!B:B,A3573,'AV-Bewegungsdaten'!D:D),3)</f>
        <v>0</v>
      </c>
      <c r="Q3573" s="259">
        <f>ROUND(SUMIF('AV-Bewegungsdaten'!B:B,$A3573,'AV-Bewegungsdaten'!E:E),5)</f>
        <v>0</v>
      </c>
      <c r="S3573" s="444"/>
      <c r="T3573" s="444"/>
      <c r="U3573" s="261">
        <f>ROUND(SUMIF('DV-Bewegungsdaten'!B:B,A3573,'DV-Bewegungsdaten'!D:D),3)</f>
        <v>0</v>
      </c>
      <c r="V3573" s="259">
        <f>ROUND(SUMIF('DV-Bewegungsdaten'!B:B,A3573,'DV-Bewegungsdaten'!E:E),5)</f>
        <v>0</v>
      </c>
      <c r="X3573" s="444"/>
      <c r="Y3573" s="444"/>
      <c r="AK3573" s="305"/>
    </row>
    <row r="3574" spans="1:37" ht="15" customHeight="1" x14ac:dyDescent="0.25">
      <c r="A3574" s="103" t="s">
        <v>4564</v>
      </c>
      <c r="B3574" s="101" t="s">
        <v>2068</v>
      </c>
      <c r="C3574" s="101" t="s">
        <v>3999</v>
      </c>
      <c r="D3574" s="101" t="s">
        <v>4565</v>
      </c>
      <c r="F3574" s="102">
        <v>13.3</v>
      </c>
      <c r="G3574" s="102">
        <v>13.5</v>
      </c>
      <c r="H3574" s="102">
        <v>10.64</v>
      </c>
      <c r="I3574" s="102"/>
      <c r="J3574" s="445"/>
      <c r="K3574" s="258">
        <f>ROUND(SUMIF('VGT-Bewegungsdaten'!B:B,A3574,'VGT-Bewegungsdaten'!D:D),3)</f>
        <v>0</v>
      </c>
      <c r="L3574" s="259">
        <f>ROUND(SUMIF('VGT-Bewegungsdaten'!B:B,$A3574,'VGT-Bewegungsdaten'!E:E),5)</f>
        <v>0</v>
      </c>
      <c r="N3574" s="298" t="s">
        <v>4918</v>
      </c>
      <c r="O3574" s="298" t="s">
        <v>4925</v>
      </c>
      <c r="P3574" s="261">
        <f>ROUND(SUMIF('AV-Bewegungsdaten'!B:B,A3574,'AV-Bewegungsdaten'!D:D),3)</f>
        <v>0</v>
      </c>
      <c r="Q3574" s="259">
        <f>ROUND(SUMIF('AV-Bewegungsdaten'!B:B,$A3574,'AV-Bewegungsdaten'!E:E),5)</f>
        <v>0</v>
      </c>
      <c r="S3574" s="444"/>
      <c r="T3574" s="444"/>
      <c r="U3574" s="261">
        <f>ROUND(SUMIF('DV-Bewegungsdaten'!B:B,A3574,'DV-Bewegungsdaten'!D:D),3)</f>
        <v>0</v>
      </c>
      <c r="V3574" s="259">
        <f>ROUND(SUMIF('DV-Bewegungsdaten'!B:B,A3574,'DV-Bewegungsdaten'!E:E),5)</f>
        <v>0</v>
      </c>
      <c r="X3574" s="444"/>
      <c r="Y3574" s="444"/>
      <c r="AK3574" s="305"/>
    </row>
    <row r="3575" spans="1:37" ht="15" customHeight="1" x14ac:dyDescent="0.25">
      <c r="A3575" s="103" t="s">
        <v>4566</v>
      </c>
      <c r="B3575" s="101" t="s">
        <v>2068</v>
      </c>
      <c r="C3575" s="101" t="s">
        <v>3999</v>
      </c>
      <c r="D3575" s="101" t="s">
        <v>4567</v>
      </c>
      <c r="F3575" s="102">
        <v>19.3</v>
      </c>
      <c r="G3575" s="102">
        <v>19.5</v>
      </c>
      <c r="H3575" s="102">
        <v>15.44</v>
      </c>
      <c r="I3575" s="102"/>
      <c r="J3575" s="445"/>
      <c r="K3575" s="258">
        <f>ROUND(SUMIF('VGT-Bewegungsdaten'!B:B,A3575,'VGT-Bewegungsdaten'!D:D),3)</f>
        <v>0</v>
      </c>
      <c r="L3575" s="259">
        <f>ROUND(SUMIF('VGT-Bewegungsdaten'!B:B,$A3575,'VGT-Bewegungsdaten'!E:E),5)</f>
        <v>0</v>
      </c>
      <c r="N3575" s="298" t="s">
        <v>4918</v>
      </c>
      <c r="O3575" s="298" t="s">
        <v>4925</v>
      </c>
      <c r="P3575" s="261">
        <f>ROUND(SUMIF('AV-Bewegungsdaten'!B:B,A3575,'AV-Bewegungsdaten'!D:D),3)</f>
        <v>0</v>
      </c>
      <c r="Q3575" s="259">
        <f>ROUND(SUMIF('AV-Bewegungsdaten'!B:B,$A3575,'AV-Bewegungsdaten'!E:E),5)</f>
        <v>0</v>
      </c>
      <c r="S3575" s="444"/>
      <c r="T3575" s="444"/>
      <c r="U3575" s="261">
        <f>ROUND(SUMIF('DV-Bewegungsdaten'!B:B,A3575,'DV-Bewegungsdaten'!D:D),3)</f>
        <v>0</v>
      </c>
      <c r="V3575" s="259">
        <f>ROUND(SUMIF('DV-Bewegungsdaten'!B:B,A3575,'DV-Bewegungsdaten'!E:E),5)</f>
        <v>0</v>
      </c>
      <c r="X3575" s="444"/>
      <c r="Y3575" s="444"/>
      <c r="AK3575" s="305"/>
    </row>
    <row r="3576" spans="1:37" ht="15" customHeight="1" x14ac:dyDescent="0.25">
      <c r="A3576" s="103" t="s">
        <v>4568</v>
      </c>
      <c r="B3576" s="101" t="s">
        <v>2068</v>
      </c>
      <c r="C3576" s="101" t="s">
        <v>3999</v>
      </c>
      <c r="D3576" s="101" t="s">
        <v>4569</v>
      </c>
      <c r="F3576" s="102">
        <v>21.3</v>
      </c>
      <c r="G3576" s="102">
        <v>21.5</v>
      </c>
      <c r="H3576" s="102">
        <v>17.04</v>
      </c>
      <c r="I3576" s="102"/>
      <c r="J3576" s="445"/>
      <c r="K3576" s="258">
        <f>ROUND(SUMIF('VGT-Bewegungsdaten'!B:B,A3576,'VGT-Bewegungsdaten'!D:D),3)</f>
        <v>0</v>
      </c>
      <c r="L3576" s="259">
        <f>ROUND(SUMIF('VGT-Bewegungsdaten'!B:B,$A3576,'VGT-Bewegungsdaten'!E:E),5)</f>
        <v>0</v>
      </c>
      <c r="N3576" s="298" t="s">
        <v>4918</v>
      </c>
      <c r="O3576" s="298" t="s">
        <v>4925</v>
      </c>
      <c r="P3576" s="261">
        <f>ROUND(SUMIF('AV-Bewegungsdaten'!B:B,A3576,'AV-Bewegungsdaten'!D:D),3)</f>
        <v>0</v>
      </c>
      <c r="Q3576" s="259">
        <f>ROUND(SUMIF('AV-Bewegungsdaten'!B:B,$A3576,'AV-Bewegungsdaten'!E:E),5)</f>
        <v>0</v>
      </c>
      <c r="S3576" s="444"/>
      <c r="T3576" s="444"/>
      <c r="U3576" s="261">
        <f>ROUND(SUMIF('DV-Bewegungsdaten'!B:B,A3576,'DV-Bewegungsdaten'!D:D),3)</f>
        <v>0</v>
      </c>
      <c r="V3576" s="259">
        <f>ROUND(SUMIF('DV-Bewegungsdaten'!B:B,A3576,'DV-Bewegungsdaten'!E:E),5)</f>
        <v>0</v>
      </c>
      <c r="X3576" s="444"/>
      <c r="Y3576" s="444"/>
      <c r="AK3576" s="305"/>
    </row>
    <row r="3577" spans="1:37" ht="15" customHeight="1" x14ac:dyDescent="0.25">
      <c r="A3577" s="103" t="s">
        <v>4570</v>
      </c>
      <c r="B3577" s="101" t="s">
        <v>2068</v>
      </c>
      <c r="C3577" s="101" t="s">
        <v>3999</v>
      </c>
      <c r="D3577" s="101" t="s">
        <v>4571</v>
      </c>
      <c r="F3577" s="102">
        <v>21.3</v>
      </c>
      <c r="G3577" s="102">
        <v>21.5</v>
      </c>
      <c r="H3577" s="102">
        <v>17.04</v>
      </c>
      <c r="I3577" s="102"/>
      <c r="J3577" s="445"/>
      <c r="K3577" s="258">
        <f>ROUND(SUMIF('VGT-Bewegungsdaten'!B:B,A3577,'VGT-Bewegungsdaten'!D:D),3)</f>
        <v>0</v>
      </c>
      <c r="L3577" s="259">
        <f>ROUND(SUMIF('VGT-Bewegungsdaten'!B:B,$A3577,'VGT-Bewegungsdaten'!E:E),5)</f>
        <v>0</v>
      </c>
      <c r="N3577" s="298" t="s">
        <v>4918</v>
      </c>
      <c r="O3577" s="298" t="s">
        <v>4925</v>
      </c>
      <c r="P3577" s="261">
        <f>ROUND(SUMIF('AV-Bewegungsdaten'!B:B,A3577,'AV-Bewegungsdaten'!D:D),3)</f>
        <v>0</v>
      </c>
      <c r="Q3577" s="259">
        <f>ROUND(SUMIF('AV-Bewegungsdaten'!B:B,$A3577,'AV-Bewegungsdaten'!E:E),5)</f>
        <v>0</v>
      </c>
      <c r="S3577" s="444"/>
      <c r="T3577" s="444"/>
      <c r="U3577" s="261">
        <f>ROUND(SUMIF('DV-Bewegungsdaten'!B:B,A3577,'DV-Bewegungsdaten'!D:D),3)</f>
        <v>0</v>
      </c>
      <c r="V3577" s="259">
        <f>ROUND(SUMIF('DV-Bewegungsdaten'!B:B,A3577,'DV-Bewegungsdaten'!E:E),5)</f>
        <v>0</v>
      </c>
      <c r="X3577" s="444"/>
      <c r="Y3577" s="444"/>
      <c r="AK3577" s="305"/>
    </row>
    <row r="3578" spans="1:37" ht="15" customHeight="1" x14ac:dyDescent="0.25">
      <c r="A3578" s="103" t="s">
        <v>4572</v>
      </c>
      <c r="B3578" s="101" t="s">
        <v>2068</v>
      </c>
      <c r="C3578" s="101" t="s">
        <v>3999</v>
      </c>
      <c r="D3578" s="101" t="s">
        <v>4573</v>
      </c>
      <c r="F3578" s="102">
        <v>11</v>
      </c>
      <c r="G3578" s="102">
        <v>11.2</v>
      </c>
      <c r="H3578" s="102">
        <v>8.8000000000000007</v>
      </c>
      <c r="I3578" s="102"/>
      <c r="J3578" s="445"/>
      <c r="K3578" s="258">
        <f>ROUND(SUMIF('VGT-Bewegungsdaten'!B:B,A3578,'VGT-Bewegungsdaten'!D:D),3)</f>
        <v>0</v>
      </c>
      <c r="L3578" s="259">
        <f>ROUND(SUMIF('VGT-Bewegungsdaten'!B:B,$A3578,'VGT-Bewegungsdaten'!E:E),5)</f>
        <v>0</v>
      </c>
      <c r="N3578" s="298" t="s">
        <v>4918</v>
      </c>
      <c r="O3578" s="298" t="s">
        <v>4925</v>
      </c>
      <c r="P3578" s="261">
        <f>ROUND(SUMIF('AV-Bewegungsdaten'!B:B,A3578,'AV-Bewegungsdaten'!D:D),3)</f>
        <v>0</v>
      </c>
      <c r="Q3578" s="259">
        <f>ROUND(SUMIF('AV-Bewegungsdaten'!B:B,$A3578,'AV-Bewegungsdaten'!E:E),5)</f>
        <v>0</v>
      </c>
      <c r="S3578" s="444"/>
      <c r="T3578" s="444"/>
      <c r="U3578" s="261">
        <f>ROUND(SUMIF('DV-Bewegungsdaten'!B:B,A3578,'DV-Bewegungsdaten'!D:D),3)</f>
        <v>0</v>
      </c>
      <c r="V3578" s="259">
        <f>ROUND(SUMIF('DV-Bewegungsdaten'!B:B,A3578,'DV-Bewegungsdaten'!E:E),5)</f>
        <v>0</v>
      </c>
      <c r="X3578" s="444"/>
      <c r="Y3578" s="444"/>
      <c r="AK3578" s="305"/>
    </row>
    <row r="3579" spans="1:37" ht="15" customHeight="1" x14ac:dyDescent="0.25">
      <c r="A3579" s="103" t="s">
        <v>4574</v>
      </c>
      <c r="B3579" s="101" t="s">
        <v>2068</v>
      </c>
      <c r="C3579" s="101" t="s">
        <v>3999</v>
      </c>
      <c r="D3579" s="101" t="s">
        <v>4575</v>
      </c>
      <c r="F3579" s="102">
        <v>16</v>
      </c>
      <c r="G3579" s="102">
        <v>16.2</v>
      </c>
      <c r="H3579" s="102">
        <v>12.8</v>
      </c>
      <c r="I3579" s="102"/>
      <c r="J3579" s="445"/>
      <c r="K3579" s="258">
        <f>ROUND(SUMIF('VGT-Bewegungsdaten'!B:B,A3579,'VGT-Bewegungsdaten'!D:D),3)</f>
        <v>0</v>
      </c>
      <c r="L3579" s="259">
        <f>ROUND(SUMIF('VGT-Bewegungsdaten'!B:B,$A3579,'VGT-Bewegungsdaten'!E:E),5)</f>
        <v>0</v>
      </c>
      <c r="N3579" s="298" t="s">
        <v>4918</v>
      </c>
      <c r="O3579" s="298" t="s">
        <v>4925</v>
      </c>
      <c r="P3579" s="261">
        <f>ROUND(SUMIF('AV-Bewegungsdaten'!B:B,A3579,'AV-Bewegungsdaten'!D:D),3)</f>
        <v>0</v>
      </c>
      <c r="Q3579" s="259">
        <f>ROUND(SUMIF('AV-Bewegungsdaten'!B:B,$A3579,'AV-Bewegungsdaten'!E:E),5)</f>
        <v>0</v>
      </c>
      <c r="S3579" s="444"/>
      <c r="T3579" s="444"/>
      <c r="U3579" s="261">
        <f>ROUND(SUMIF('DV-Bewegungsdaten'!B:B,A3579,'DV-Bewegungsdaten'!D:D),3)</f>
        <v>0</v>
      </c>
      <c r="V3579" s="259">
        <f>ROUND(SUMIF('DV-Bewegungsdaten'!B:B,A3579,'DV-Bewegungsdaten'!E:E),5)</f>
        <v>0</v>
      </c>
      <c r="X3579" s="444"/>
      <c r="Y3579" s="444"/>
      <c r="AK3579" s="305"/>
    </row>
    <row r="3580" spans="1:37" ht="15" customHeight="1" x14ac:dyDescent="0.25">
      <c r="A3580" s="103" t="s">
        <v>4576</v>
      </c>
      <c r="B3580" s="101" t="s">
        <v>2068</v>
      </c>
      <c r="C3580" s="101" t="s">
        <v>3999</v>
      </c>
      <c r="D3580" s="101" t="s">
        <v>4577</v>
      </c>
      <c r="F3580" s="102">
        <v>13.5</v>
      </c>
      <c r="G3580" s="102">
        <v>13.7</v>
      </c>
      <c r="H3580" s="102">
        <v>10.8</v>
      </c>
      <c r="I3580" s="102"/>
      <c r="J3580" s="445"/>
      <c r="K3580" s="258">
        <f>ROUND(SUMIF('VGT-Bewegungsdaten'!B:B,A3580,'VGT-Bewegungsdaten'!D:D),3)</f>
        <v>0</v>
      </c>
      <c r="L3580" s="259">
        <f>ROUND(SUMIF('VGT-Bewegungsdaten'!B:B,$A3580,'VGT-Bewegungsdaten'!E:E),5)</f>
        <v>0</v>
      </c>
      <c r="N3580" s="298" t="s">
        <v>4918</v>
      </c>
      <c r="O3580" s="298" t="s">
        <v>4925</v>
      </c>
      <c r="P3580" s="261">
        <f>ROUND(SUMIF('AV-Bewegungsdaten'!B:B,A3580,'AV-Bewegungsdaten'!D:D),3)</f>
        <v>0</v>
      </c>
      <c r="Q3580" s="259">
        <f>ROUND(SUMIF('AV-Bewegungsdaten'!B:B,$A3580,'AV-Bewegungsdaten'!E:E),5)</f>
        <v>0</v>
      </c>
      <c r="S3580" s="444"/>
      <c r="T3580" s="444"/>
      <c r="U3580" s="261">
        <f>ROUND(SUMIF('DV-Bewegungsdaten'!B:B,A3580,'DV-Bewegungsdaten'!D:D),3)</f>
        <v>0</v>
      </c>
      <c r="V3580" s="259">
        <f>ROUND(SUMIF('DV-Bewegungsdaten'!B:B,A3580,'DV-Bewegungsdaten'!E:E),5)</f>
        <v>0</v>
      </c>
      <c r="X3580" s="444"/>
      <c r="Y3580" s="444"/>
      <c r="AK3580" s="305"/>
    </row>
    <row r="3581" spans="1:37" ht="15" customHeight="1" x14ac:dyDescent="0.25">
      <c r="A3581" s="103" t="s">
        <v>4578</v>
      </c>
      <c r="B3581" s="101" t="s">
        <v>2068</v>
      </c>
      <c r="C3581" s="101" t="s">
        <v>3999</v>
      </c>
      <c r="D3581" s="101" t="s">
        <v>4579</v>
      </c>
      <c r="F3581" s="102">
        <v>19</v>
      </c>
      <c r="G3581" s="102">
        <v>19.2</v>
      </c>
      <c r="H3581" s="102">
        <v>15.2</v>
      </c>
      <c r="I3581" s="102"/>
      <c r="J3581" s="445"/>
      <c r="K3581" s="258">
        <f>ROUND(SUMIF('VGT-Bewegungsdaten'!B:B,A3581,'VGT-Bewegungsdaten'!D:D),3)</f>
        <v>0</v>
      </c>
      <c r="L3581" s="259">
        <f>ROUND(SUMIF('VGT-Bewegungsdaten'!B:B,$A3581,'VGT-Bewegungsdaten'!E:E),5)</f>
        <v>0</v>
      </c>
      <c r="N3581" s="298" t="s">
        <v>4918</v>
      </c>
      <c r="O3581" s="298" t="s">
        <v>4925</v>
      </c>
      <c r="P3581" s="261">
        <f>ROUND(SUMIF('AV-Bewegungsdaten'!B:B,A3581,'AV-Bewegungsdaten'!D:D),3)</f>
        <v>0</v>
      </c>
      <c r="Q3581" s="259">
        <f>ROUND(SUMIF('AV-Bewegungsdaten'!B:B,$A3581,'AV-Bewegungsdaten'!E:E),5)</f>
        <v>0</v>
      </c>
      <c r="S3581" s="444"/>
      <c r="T3581" s="444"/>
      <c r="U3581" s="261">
        <f>ROUND(SUMIF('DV-Bewegungsdaten'!B:B,A3581,'DV-Bewegungsdaten'!D:D),3)</f>
        <v>0</v>
      </c>
      <c r="V3581" s="259">
        <f>ROUND(SUMIF('DV-Bewegungsdaten'!B:B,A3581,'DV-Bewegungsdaten'!E:E),5)</f>
        <v>0</v>
      </c>
      <c r="X3581" s="444"/>
      <c r="Y3581" s="444"/>
      <c r="AK3581" s="305"/>
    </row>
    <row r="3582" spans="1:37" ht="15" customHeight="1" x14ac:dyDescent="0.25">
      <c r="A3582" s="103" t="s">
        <v>4580</v>
      </c>
      <c r="B3582" s="101" t="s">
        <v>2068</v>
      </c>
      <c r="C3582" s="101" t="s">
        <v>3999</v>
      </c>
      <c r="D3582" s="101" t="s">
        <v>4581</v>
      </c>
      <c r="F3582" s="102">
        <v>17</v>
      </c>
      <c r="G3582" s="102">
        <v>17.2</v>
      </c>
      <c r="H3582" s="102">
        <v>13.6</v>
      </c>
      <c r="I3582" s="102"/>
      <c r="J3582" s="445"/>
      <c r="K3582" s="258">
        <f>ROUND(SUMIF('VGT-Bewegungsdaten'!B:B,A3582,'VGT-Bewegungsdaten'!D:D),3)</f>
        <v>0</v>
      </c>
      <c r="L3582" s="259">
        <f>ROUND(SUMIF('VGT-Bewegungsdaten'!B:B,$A3582,'VGT-Bewegungsdaten'!E:E),5)</f>
        <v>0</v>
      </c>
      <c r="N3582" s="298" t="s">
        <v>4918</v>
      </c>
      <c r="O3582" s="298" t="s">
        <v>4925</v>
      </c>
      <c r="P3582" s="261">
        <f>ROUND(SUMIF('AV-Bewegungsdaten'!B:B,A3582,'AV-Bewegungsdaten'!D:D),3)</f>
        <v>0</v>
      </c>
      <c r="Q3582" s="259">
        <f>ROUND(SUMIF('AV-Bewegungsdaten'!B:B,$A3582,'AV-Bewegungsdaten'!E:E),5)</f>
        <v>0</v>
      </c>
      <c r="S3582" s="444"/>
      <c r="T3582" s="444"/>
      <c r="U3582" s="261">
        <f>ROUND(SUMIF('DV-Bewegungsdaten'!B:B,A3582,'DV-Bewegungsdaten'!D:D),3)</f>
        <v>0</v>
      </c>
      <c r="V3582" s="259">
        <f>ROUND(SUMIF('DV-Bewegungsdaten'!B:B,A3582,'DV-Bewegungsdaten'!E:E),5)</f>
        <v>0</v>
      </c>
      <c r="X3582" s="444"/>
      <c r="Y3582" s="444"/>
      <c r="AK3582" s="305"/>
    </row>
    <row r="3583" spans="1:37" ht="15" customHeight="1" x14ac:dyDescent="0.25">
      <c r="A3583" s="103" t="s">
        <v>4582</v>
      </c>
      <c r="B3583" s="101" t="s">
        <v>2068</v>
      </c>
      <c r="C3583" s="101" t="s">
        <v>3999</v>
      </c>
      <c r="D3583" s="101" t="s">
        <v>4583</v>
      </c>
      <c r="F3583" s="102">
        <v>14</v>
      </c>
      <c r="G3583" s="102">
        <v>14.2</v>
      </c>
      <c r="H3583" s="102">
        <v>11.2</v>
      </c>
      <c r="I3583" s="102"/>
      <c r="J3583" s="445"/>
      <c r="K3583" s="258">
        <f>ROUND(SUMIF('VGT-Bewegungsdaten'!B:B,A3583,'VGT-Bewegungsdaten'!D:D),3)</f>
        <v>0</v>
      </c>
      <c r="L3583" s="259">
        <f>ROUND(SUMIF('VGT-Bewegungsdaten'!B:B,$A3583,'VGT-Bewegungsdaten'!E:E),5)</f>
        <v>0</v>
      </c>
      <c r="N3583" s="298" t="s">
        <v>4918</v>
      </c>
      <c r="O3583" s="298" t="s">
        <v>4925</v>
      </c>
      <c r="P3583" s="261">
        <f>ROUND(SUMIF('AV-Bewegungsdaten'!B:B,A3583,'AV-Bewegungsdaten'!D:D),3)</f>
        <v>0</v>
      </c>
      <c r="Q3583" s="259">
        <f>ROUND(SUMIF('AV-Bewegungsdaten'!B:B,$A3583,'AV-Bewegungsdaten'!E:E),5)</f>
        <v>0</v>
      </c>
      <c r="S3583" s="444"/>
      <c r="T3583" s="444"/>
      <c r="U3583" s="261">
        <f>ROUND(SUMIF('DV-Bewegungsdaten'!B:B,A3583,'DV-Bewegungsdaten'!D:D),3)</f>
        <v>0</v>
      </c>
      <c r="V3583" s="259">
        <f>ROUND(SUMIF('DV-Bewegungsdaten'!B:B,A3583,'DV-Bewegungsdaten'!E:E),5)</f>
        <v>0</v>
      </c>
      <c r="X3583" s="444"/>
      <c r="Y3583" s="444"/>
      <c r="AK3583" s="305"/>
    </row>
    <row r="3584" spans="1:37" ht="15" customHeight="1" x14ac:dyDescent="0.25">
      <c r="A3584" s="103" t="s">
        <v>4584</v>
      </c>
      <c r="B3584" s="101" t="s">
        <v>2068</v>
      </c>
      <c r="C3584" s="101" t="s">
        <v>3999</v>
      </c>
      <c r="D3584" s="101" t="s">
        <v>4585</v>
      </c>
      <c r="F3584" s="102">
        <v>19</v>
      </c>
      <c r="G3584" s="102">
        <v>19.2</v>
      </c>
      <c r="H3584" s="102">
        <v>15.2</v>
      </c>
      <c r="I3584" s="102"/>
      <c r="J3584" s="445"/>
      <c r="K3584" s="258">
        <f>ROUND(SUMIF('VGT-Bewegungsdaten'!B:B,A3584,'VGT-Bewegungsdaten'!D:D),3)</f>
        <v>0</v>
      </c>
      <c r="L3584" s="259">
        <f>ROUND(SUMIF('VGT-Bewegungsdaten'!B:B,$A3584,'VGT-Bewegungsdaten'!E:E),5)</f>
        <v>0</v>
      </c>
      <c r="N3584" s="298" t="s">
        <v>4918</v>
      </c>
      <c r="O3584" s="298" t="s">
        <v>4925</v>
      </c>
      <c r="P3584" s="261">
        <f>ROUND(SUMIF('AV-Bewegungsdaten'!B:B,A3584,'AV-Bewegungsdaten'!D:D),3)</f>
        <v>0</v>
      </c>
      <c r="Q3584" s="259">
        <f>ROUND(SUMIF('AV-Bewegungsdaten'!B:B,$A3584,'AV-Bewegungsdaten'!E:E),5)</f>
        <v>0</v>
      </c>
      <c r="S3584" s="444"/>
      <c r="T3584" s="444"/>
      <c r="U3584" s="261">
        <f>ROUND(SUMIF('DV-Bewegungsdaten'!B:B,A3584,'DV-Bewegungsdaten'!D:D),3)</f>
        <v>0</v>
      </c>
      <c r="V3584" s="259">
        <f>ROUND(SUMIF('DV-Bewegungsdaten'!B:B,A3584,'DV-Bewegungsdaten'!E:E),5)</f>
        <v>0</v>
      </c>
      <c r="X3584" s="444"/>
      <c r="Y3584" s="444"/>
      <c r="AK3584" s="305"/>
    </row>
    <row r="3585" spans="1:37" ht="15" customHeight="1" x14ac:dyDescent="0.25">
      <c r="A3585" s="103" t="s">
        <v>4586</v>
      </c>
      <c r="B3585" s="101" t="s">
        <v>2068</v>
      </c>
      <c r="C3585" s="101" t="s">
        <v>3999</v>
      </c>
      <c r="D3585" s="101" t="s">
        <v>4587</v>
      </c>
      <c r="F3585" s="102">
        <v>16.5</v>
      </c>
      <c r="G3585" s="102">
        <v>16.7</v>
      </c>
      <c r="H3585" s="102">
        <v>13.2</v>
      </c>
      <c r="I3585" s="102"/>
      <c r="J3585" s="445"/>
      <c r="K3585" s="258">
        <f>ROUND(SUMIF('VGT-Bewegungsdaten'!B:B,A3585,'VGT-Bewegungsdaten'!D:D),3)</f>
        <v>0</v>
      </c>
      <c r="L3585" s="259">
        <f>ROUND(SUMIF('VGT-Bewegungsdaten'!B:B,$A3585,'VGT-Bewegungsdaten'!E:E),5)</f>
        <v>0</v>
      </c>
      <c r="N3585" s="298" t="s">
        <v>4918</v>
      </c>
      <c r="O3585" s="298" t="s">
        <v>4925</v>
      </c>
      <c r="P3585" s="261">
        <f>ROUND(SUMIF('AV-Bewegungsdaten'!B:B,A3585,'AV-Bewegungsdaten'!D:D),3)</f>
        <v>0</v>
      </c>
      <c r="Q3585" s="259">
        <f>ROUND(SUMIF('AV-Bewegungsdaten'!B:B,$A3585,'AV-Bewegungsdaten'!E:E),5)</f>
        <v>0</v>
      </c>
      <c r="S3585" s="444"/>
      <c r="T3585" s="444"/>
      <c r="U3585" s="261">
        <f>ROUND(SUMIF('DV-Bewegungsdaten'!B:B,A3585,'DV-Bewegungsdaten'!D:D),3)</f>
        <v>0</v>
      </c>
      <c r="V3585" s="259">
        <f>ROUND(SUMIF('DV-Bewegungsdaten'!B:B,A3585,'DV-Bewegungsdaten'!E:E),5)</f>
        <v>0</v>
      </c>
      <c r="X3585" s="444"/>
      <c r="Y3585" s="444"/>
      <c r="AK3585" s="305"/>
    </row>
    <row r="3586" spans="1:37" ht="15" customHeight="1" x14ac:dyDescent="0.25">
      <c r="A3586" s="103" t="s">
        <v>4588</v>
      </c>
      <c r="B3586" s="101" t="s">
        <v>2068</v>
      </c>
      <c r="C3586" s="101" t="s">
        <v>3999</v>
      </c>
      <c r="D3586" s="101" t="s">
        <v>4589</v>
      </c>
      <c r="F3586" s="102">
        <v>22</v>
      </c>
      <c r="G3586" s="102">
        <v>22.2</v>
      </c>
      <c r="H3586" s="102">
        <v>17.600000000000001</v>
      </c>
      <c r="I3586" s="102"/>
      <c r="J3586" s="445"/>
      <c r="K3586" s="258">
        <f>ROUND(SUMIF('VGT-Bewegungsdaten'!B:B,A3586,'VGT-Bewegungsdaten'!D:D),3)</f>
        <v>0</v>
      </c>
      <c r="L3586" s="259">
        <f>ROUND(SUMIF('VGT-Bewegungsdaten'!B:B,$A3586,'VGT-Bewegungsdaten'!E:E),5)</f>
        <v>0</v>
      </c>
      <c r="N3586" s="298" t="s">
        <v>4918</v>
      </c>
      <c r="O3586" s="298" t="s">
        <v>4925</v>
      </c>
      <c r="P3586" s="261">
        <f>ROUND(SUMIF('AV-Bewegungsdaten'!B:B,A3586,'AV-Bewegungsdaten'!D:D),3)</f>
        <v>0</v>
      </c>
      <c r="Q3586" s="259">
        <f>ROUND(SUMIF('AV-Bewegungsdaten'!B:B,$A3586,'AV-Bewegungsdaten'!E:E),5)</f>
        <v>0</v>
      </c>
      <c r="S3586" s="444"/>
      <c r="T3586" s="444"/>
      <c r="U3586" s="261">
        <f>ROUND(SUMIF('DV-Bewegungsdaten'!B:B,A3586,'DV-Bewegungsdaten'!D:D),3)</f>
        <v>0</v>
      </c>
      <c r="V3586" s="259">
        <f>ROUND(SUMIF('DV-Bewegungsdaten'!B:B,A3586,'DV-Bewegungsdaten'!E:E),5)</f>
        <v>0</v>
      </c>
      <c r="X3586" s="444"/>
      <c r="Y3586" s="444"/>
      <c r="AK3586" s="305"/>
    </row>
    <row r="3587" spans="1:37" ht="15" customHeight="1" x14ac:dyDescent="0.25">
      <c r="A3587" s="103" t="s">
        <v>4590</v>
      </c>
      <c r="B3587" s="101" t="s">
        <v>2068</v>
      </c>
      <c r="C3587" s="101" t="s">
        <v>3999</v>
      </c>
      <c r="D3587" s="101" t="s">
        <v>4591</v>
      </c>
      <c r="F3587" s="102">
        <v>20</v>
      </c>
      <c r="G3587" s="102">
        <v>20.2</v>
      </c>
      <c r="H3587" s="102">
        <v>16</v>
      </c>
      <c r="I3587" s="102"/>
      <c r="J3587" s="445"/>
      <c r="K3587" s="258">
        <f>ROUND(SUMIF('VGT-Bewegungsdaten'!B:B,A3587,'VGT-Bewegungsdaten'!D:D),3)</f>
        <v>0</v>
      </c>
      <c r="L3587" s="259">
        <f>ROUND(SUMIF('VGT-Bewegungsdaten'!B:B,$A3587,'VGT-Bewegungsdaten'!E:E),5)</f>
        <v>0</v>
      </c>
      <c r="N3587" s="298" t="s">
        <v>4918</v>
      </c>
      <c r="O3587" s="298" t="s">
        <v>4925</v>
      </c>
      <c r="P3587" s="261">
        <f>ROUND(SUMIF('AV-Bewegungsdaten'!B:B,A3587,'AV-Bewegungsdaten'!D:D),3)</f>
        <v>0</v>
      </c>
      <c r="Q3587" s="259">
        <f>ROUND(SUMIF('AV-Bewegungsdaten'!B:B,$A3587,'AV-Bewegungsdaten'!E:E),5)</f>
        <v>0</v>
      </c>
      <c r="S3587" s="444"/>
      <c r="T3587" s="444"/>
      <c r="U3587" s="261">
        <f>ROUND(SUMIF('DV-Bewegungsdaten'!B:B,A3587,'DV-Bewegungsdaten'!D:D),3)</f>
        <v>0</v>
      </c>
      <c r="V3587" s="259">
        <f>ROUND(SUMIF('DV-Bewegungsdaten'!B:B,A3587,'DV-Bewegungsdaten'!E:E),5)</f>
        <v>0</v>
      </c>
      <c r="X3587" s="444"/>
      <c r="Y3587" s="444"/>
      <c r="AK3587" s="305"/>
    </row>
    <row r="3588" spans="1:37" ht="15" customHeight="1" x14ac:dyDescent="0.25">
      <c r="A3588" s="103" t="s">
        <v>4592</v>
      </c>
      <c r="B3588" s="101" t="s">
        <v>2068</v>
      </c>
      <c r="C3588" s="101" t="s">
        <v>3999</v>
      </c>
      <c r="D3588" s="101" t="s">
        <v>4593</v>
      </c>
      <c r="F3588" s="102">
        <v>13</v>
      </c>
      <c r="G3588" s="102">
        <v>13.2</v>
      </c>
      <c r="H3588" s="102">
        <v>10.4</v>
      </c>
      <c r="I3588" s="102"/>
      <c r="J3588" s="445"/>
      <c r="K3588" s="258">
        <f>ROUND(SUMIF('VGT-Bewegungsdaten'!B:B,A3588,'VGT-Bewegungsdaten'!D:D),3)</f>
        <v>0</v>
      </c>
      <c r="L3588" s="259">
        <f>ROUND(SUMIF('VGT-Bewegungsdaten'!B:B,$A3588,'VGT-Bewegungsdaten'!E:E),5)</f>
        <v>0</v>
      </c>
      <c r="N3588" s="298" t="s">
        <v>4918</v>
      </c>
      <c r="O3588" s="298" t="s">
        <v>4925</v>
      </c>
      <c r="P3588" s="261">
        <f>ROUND(SUMIF('AV-Bewegungsdaten'!B:B,A3588,'AV-Bewegungsdaten'!D:D),3)</f>
        <v>0</v>
      </c>
      <c r="Q3588" s="259">
        <f>ROUND(SUMIF('AV-Bewegungsdaten'!B:B,$A3588,'AV-Bewegungsdaten'!E:E),5)</f>
        <v>0</v>
      </c>
      <c r="S3588" s="444"/>
      <c r="T3588" s="444"/>
      <c r="U3588" s="261">
        <f>ROUND(SUMIF('DV-Bewegungsdaten'!B:B,A3588,'DV-Bewegungsdaten'!D:D),3)</f>
        <v>0</v>
      </c>
      <c r="V3588" s="259">
        <f>ROUND(SUMIF('DV-Bewegungsdaten'!B:B,A3588,'DV-Bewegungsdaten'!E:E),5)</f>
        <v>0</v>
      </c>
      <c r="X3588" s="444"/>
      <c r="Y3588" s="444"/>
      <c r="AK3588" s="305"/>
    </row>
    <row r="3589" spans="1:37" ht="15" customHeight="1" x14ac:dyDescent="0.25">
      <c r="A3589" s="103" t="s">
        <v>4594</v>
      </c>
      <c r="B3589" s="101" t="s">
        <v>2068</v>
      </c>
      <c r="C3589" s="101" t="s">
        <v>3999</v>
      </c>
      <c r="D3589" s="101" t="s">
        <v>4595</v>
      </c>
      <c r="F3589" s="102">
        <v>18</v>
      </c>
      <c r="G3589" s="102">
        <v>18.2</v>
      </c>
      <c r="H3589" s="102">
        <v>14.4</v>
      </c>
      <c r="I3589" s="102"/>
      <c r="J3589" s="445"/>
      <c r="K3589" s="258">
        <f>ROUND(SUMIF('VGT-Bewegungsdaten'!B:B,A3589,'VGT-Bewegungsdaten'!D:D),3)</f>
        <v>0</v>
      </c>
      <c r="L3589" s="259">
        <f>ROUND(SUMIF('VGT-Bewegungsdaten'!B:B,$A3589,'VGT-Bewegungsdaten'!E:E),5)</f>
        <v>0</v>
      </c>
      <c r="N3589" s="298" t="s">
        <v>4918</v>
      </c>
      <c r="O3589" s="298" t="s">
        <v>4925</v>
      </c>
      <c r="P3589" s="261">
        <f>ROUND(SUMIF('AV-Bewegungsdaten'!B:B,A3589,'AV-Bewegungsdaten'!D:D),3)</f>
        <v>0</v>
      </c>
      <c r="Q3589" s="259">
        <f>ROUND(SUMIF('AV-Bewegungsdaten'!B:B,$A3589,'AV-Bewegungsdaten'!E:E),5)</f>
        <v>0</v>
      </c>
      <c r="S3589" s="444"/>
      <c r="T3589" s="444"/>
      <c r="U3589" s="261">
        <f>ROUND(SUMIF('DV-Bewegungsdaten'!B:B,A3589,'DV-Bewegungsdaten'!D:D),3)</f>
        <v>0</v>
      </c>
      <c r="V3589" s="259">
        <f>ROUND(SUMIF('DV-Bewegungsdaten'!B:B,A3589,'DV-Bewegungsdaten'!E:E),5)</f>
        <v>0</v>
      </c>
      <c r="X3589" s="444"/>
      <c r="Y3589" s="444"/>
      <c r="AK3589" s="305"/>
    </row>
    <row r="3590" spans="1:37" ht="15" customHeight="1" x14ac:dyDescent="0.25">
      <c r="A3590" s="103" t="s">
        <v>4596</v>
      </c>
      <c r="B3590" s="101" t="s">
        <v>2068</v>
      </c>
      <c r="C3590" s="101" t="s">
        <v>3999</v>
      </c>
      <c r="D3590" s="101" t="s">
        <v>4597</v>
      </c>
      <c r="F3590" s="102">
        <v>15.5</v>
      </c>
      <c r="G3590" s="102">
        <v>15.7</v>
      </c>
      <c r="H3590" s="102">
        <v>12.4</v>
      </c>
      <c r="I3590" s="102"/>
      <c r="J3590" s="445"/>
      <c r="K3590" s="258">
        <f>ROUND(SUMIF('VGT-Bewegungsdaten'!B:B,A3590,'VGT-Bewegungsdaten'!D:D),3)</f>
        <v>0</v>
      </c>
      <c r="L3590" s="259">
        <f>ROUND(SUMIF('VGT-Bewegungsdaten'!B:B,$A3590,'VGT-Bewegungsdaten'!E:E),5)</f>
        <v>0</v>
      </c>
      <c r="N3590" s="298" t="s">
        <v>4918</v>
      </c>
      <c r="O3590" s="298" t="s">
        <v>4925</v>
      </c>
      <c r="P3590" s="261">
        <f>ROUND(SUMIF('AV-Bewegungsdaten'!B:B,A3590,'AV-Bewegungsdaten'!D:D),3)</f>
        <v>0</v>
      </c>
      <c r="Q3590" s="259">
        <f>ROUND(SUMIF('AV-Bewegungsdaten'!B:B,$A3590,'AV-Bewegungsdaten'!E:E),5)</f>
        <v>0</v>
      </c>
      <c r="S3590" s="444"/>
      <c r="T3590" s="444"/>
      <c r="U3590" s="261">
        <f>ROUND(SUMIF('DV-Bewegungsdaten'!B:B,A3590,'DV-Bewegungsdaten'!D:D),3)</f>
        <v>0</v>
      </c>
      <c r="V3590" s="259">
        <f>ROUND(SUMIF('DV-Bewegungsdaten'!B:B,A3590,'DV-Bewegungsdaten'!E:E),5)</f>
        <v>0</v>
      </c>
      <c r="X3590" s="444"/>
      <c r="Y3590" s="444"/>
      <c r="AK3590" s="305"/>
    </row>
    <row r="3591" spans="1:37" ht="15" customHeight="1" x14ac:dyDescent="0.25">
      <c r="A3591" s="103" t="s">
        <v>4598</v>
      </c>
      <c r="B3591" s="101" t="s">
        <v>2068</v>
      </c>
      <c r="C3591" s="101" t="s">
        <v>3999</v>
      </c>
      <c r="D3591" s="101" t="s">
        <v>4599</v>
      </c>
      <c r="F3591" s="102">
        <v>21</v>
      </c>
      <c r="G3591" s="102">
        <v>21.2</v>
      </c>
      <c r="H3591" s="102">
        <v>16.8</v>
      </c>
      <c r="I3591" s="102"/>
      <c r="J3591" s="445"/>
      <c r="K3591" s="258">
        <f>ROUND(SUMIF('VGT-Bewegungsdaten'!B:B,A3591,'VGT-Bewegungsdaten'!D:D),3)</f>
        <v>0</v>
      </c>
      <c r="L3591" s="259">
        <f>ROUND(SUMIF('VGT-Bewegungsdaten'!B:B,$A3591,'VGT-Bewegungsdaten'!E:E),5)</f>
        <v>0</v>
      </c>
      <c r="N3591" s="298" t="s">
        <v>4918</v>
      </c>
      <c r="O3591" s="298" t="s">
        <v>4925</v>
      </c>
      <c r="P3591" s="261">
        <f>ROUND(SUMIF('AV-Bewegungsdaten'!B:B,A3591,'AV-Bewegungsdaten'!D:D),3)</f>
        <v>0</v>
      </c>
      <c r="Q3591" s="259">
        <f>ROUND(SUMIF('AV-Bewegungsdaten'!B:B,$A3591,'AV-Bewegungsdaten'!E:E),5)</f>
        <v>0</v>
      </c>
      <c r="S3591" s="444"/>
      <c r="T3591" s="444"/>
      <c r="U3591" s="261">
        <f>ROUND(SUMIF('DV-Bewegungsdaten'!B:B,A3591,'DV-Bewegungsdaten'!D:D),3)</f>
        <v>0</v>
      </c>
      <c r="V3591" s="259">
        <f>ROUND(SUMIF('DV-Bewegungsdaten'!B:B,A3591,'DV-Bewegungsdaten'!E:E),5)</f>
        <v>0</v>
      </c>
      <c r="X3591" s="444"/>
      <c r="Y3591" s="444"/>
      <c r="AK3591" s="305"/>
    </row>
    <row r="3592" spans="1:37" ht="15" customHeight="1" x14ac:dyDescent="0.25">
      <c r="A3592" s="103" t="s">
        <v>4600</v>
      </c>
      <c r="B3592" s="101" t="s">
        <v>2068</v>
      </c>
      <c r="C3592" s="101" t="s">
        <v>3999</v>
      </c>
      <c r="D3592" s="101" t="s">
        <v>4601</v>
      </c>
      <c r="F3592" s="102">
        <v>19</v>
      </c>
      <c r="G3592" s="102">
        <v>19.2</v>
      </c>
      <c r="H3592" s="102">
        <v>15.2</v>
      </c>
      <c r="I3592" s="102"/>
      <c r="J3592" s="445"/>
      <c r="K3592" s="258">
        <f>ROUND(SUMIF('VGT-Bewegungsdaten'!B:B,A3592,'VGT-Bewegungsdaten'!D:D),3)</f>
        <v>0</v>
      </c>
      <c r="L3592" s="259">
        <f>ROUND(SUMIF('VGT-Bewegungsdaten'!B:B,$A3592,'VGT-Bewegungsdaten'!E:E),5)</f>
        <v>0</v>
      </c>
      <c r="N3592" s="298" t="s">
        <v>4918</v>
      </c>
      <c r="O3592" s="298" t="s">
        <v>4925</v>
      </c>
      <c r="P3592" s="261">
        <f>ROUND(SUMIF('AV-Bewegungsdaten'!B:B,A3592,'AV-Bewegungsdaten'!D:D),3)</f>
        <v>0</v>
      </c>
      <c r="Q3592" s="259">
        <f>ROUND(SUMIF('AV-Bewegungsdaten'!B:B,$A3592,'AV-Bewegungsdaten'!E:E),5)</f>
        <v>0</v>
      </c>
      <c r="S3592" s="444"/>
      <c r="T3592" s="444"/>
      <c r="U3592" s="261">
        <f>ROUND(SUMIF('DV-Bewegungsdaten'!B:B,A3592,'DV-Bewegungsdaten'!D:D),3)</f>
        <v>0</v>
      </c>
      <c r="V3592" s="259">
        <f>ROUND(SUMIF('DV-Bewegungsdaten'!B:B,A3592,'DV-Bewegungsdaten'!E:E),5)</f>
        <v>0</v>
      </c>
      <c r="X3592" s="444"/>
      <c r="Y3592" s="444"/>
      <c r="AK3592" s="305"/>
    </row>
    <row r="3593" spans="1:37" ht="15" customHeight="1" x14ac:dyDescent="0.25">
      <c r="A3593" s="103" t="s">
        <v>4602</v>
      </c>
      <c r="B3593" s="101" t="s">
        <v>2068</v>
      </c>
      <c r="C3593" s="101" t="s">
        <v>3999</v>
      </c>
      <c r="D3593" s="101" t="s">
        <v>4603</v>
      </c>
      <c r="F3593" s="102">
        <v>12</v>
      </c>
      <c r="G3593" s="102">
        <v>12.2</v>
      </c>
      <c r="H3593" s="102">
        <v>9.6</v>
      </c>
      <c r="I3593" s="102"/>
      <c r="J3593" s="445"/>
      <c r="K3593" s="258">
        <f>ROUND(SUMIF('VGT-Bewegungsdaten'!B:B,A3593,'VGT-Bewegungsdaten'!D:D),3)</f>
        <v>0</v>
      </c>
      <c r="L3593" s="259">
        <f>ROUND(SUMIF('VGT-Bewegungsdaten'!B:B,$A3593,'VGT-Bewegungsdaten'!E:E),5)</f>
        <v>0</v>
      </c>
      <c r="N3593" s="298" t="s">
        <v>4918</v>
      </c>
      <c r="O3593" s="298" t="s">
        <v>4925</v>
      </c>
      <c r="P3593" s="261">
        <f>ROUND(SUMIF('AV-Bewegungsdaten'!B:B,A3593,'AV-Bewegungsdaten'!D:D),3)</f>
        <v>0</v>
      </c>
      <c r="Q3593" s="259">
        <f>ROUND(SUMIF('AV-Bewegungsdaten'!B:B,$A3593,'AV-Bewegungsdaten'!E:E),5)</f>
        <v>0</v>
      </c>
      <c r="S3593" s="444"/>
      <c r="T3593" s="444"/>
      <c r="U3593" s="261">
        <f>ROUND(SUMIF('DV-Bewegungsdaten'!B:B,A3593,'DV-Bewegungsdaten'!D:D),3)</f>
        <v>0</v>
      </c>
      <c r="V3593" s="259">
        <f>ROUND(SUMIF('DV-Bewegungsdaten'!B:B,A3593,'DV-Bewegungsdaten'!E:E),5)</f>
        <v>0</v>
      </c>
      <c r="X3593" s="444"/>
      <c r="Y3593" s="444"/>
      <c r="AK3593" s="305"/>
    </row>
    <row r="3594" spans="1:37" ht="15" customHeight="1" x14ac:dyDescent="0.25">
      <c r="A3594" s="103" t="s">
        <v>4604</v>
      </c>
      <c r="B3594" s="101" t="s">
        <v>2068</v>
      </c>
      <c r="C3594" s="101" t="s">
        <v>3999</v>
      </c>
      <c r="D3594" s="101" t="s">
        <v>4605</v>
      </c>
      <c r="F3594" s="102">
        <v>17</v>
      </c>
      <c r="G3594" s="102">
        <v>17.2</v>
      </c>
      <c r="H3594" s="102">
        <v>13.6</v>
      </c>
      <c r="I3594" s="102"/>
      <c r="J3594" s="445"/>
      <c r="K3594" s="258">
        <f>ROUND(SUMIF('VGT-Bewegungsdaten'!B:B,A3594,'VGT-Bewegungsdaten'!D:D),3)</f>
        <v>0</v>
      </c>
      <c r="L3594" s="259">
        <f>ROUND(SUMIF('VGT-Bewegungsdaten'!B:B,$A3594,'VGT-Bewegungsdaten'!E:E),5)</f>
        <v>0</v>
      </c>
      <c r="N3594" s="298" t="s">
        <v>4918</v>
      </c>
      <c r="O3594" s="298" t="s">
        <v>4925</v>
      </c>
      <c r="P3594" s="261">
        <f>ROUND(SUMIF('AV-Bewegungsdaten'!B:B,A3594,'AV-Bewegungsdaten'!D:D),3)</f>
        <v>0</v>
      </c>
      <c r="Q3594" s="259">
        <f>ROUND(SUMIF('AV-Bewegungsdaten'!B:B,$A3594,'AV-Bewegungsdaten'!E:E),5)</f>
        <v>0</v>
      </c>
      <c r="S3594" s="444"/>
      <c r="T3594" s="444"/>
      <c r="U3594" s="261">
        <f>ROUND(SUMIF('DV-Bewegungsdaten'!B:B,A3594,'DV-Bewegungsdaten'!D:D),3)</f>
        <v>0</v>
      </c>
      <c r="V3594" s="259">
        <f>ROUND(SUMIF('DV-Bewegungsdaten'!B:B,A3594,'DV-Bewegungsdaten'!E:E),5)</f>
        <v>0</v>
      </c>
      <c r="X3594" s="444"/>
      <c r="Y3594" s="444"/>
      <c r="AK3594" s="305"/>
    </row>
    <row r="3595" spans="1:37" ht="15" customHeight="1" x14ac:dyDescent="0.25">
      <c r="A3595" s="103" t="s">
        <v>4606</v>
      </c>
      <c r="B3595" s="101" t="s">
        <v>2068</v>
      </c>
      <c r="C3595" s="101" t="s">
        <v>3999</v>
      </c>
      <c r="D3595" s="101" t="s">
        <v>4607</v>
      </c>
      <c r="F3595" s="102">
        <v>14.5</v>
      </c>
      <c r="G3595" s="102">
        <v>14.7</v>
      </c>
      <c r="H3595" s="102">
        <v>11.6</v>
      </c>
      <c r="I3595" s="102"/>
      <c r="J3595" s="445"/>
      <c r="K3595" s="258">
        <f>ROUND(SUMIF('VGT-Bewegungsdaten'!B:B,A3595,'VGT-Bewegungsdaten'!D:D),3)</f>
        <v>0</v>
      </c>
      <c r="L3595" s="259">
        <f>ROUND(SUMIF('VGT-Bewegungsdaten'!B:B,$A3595,'VGT-Bewegungsdaten'!E:E),5)</f>
        <v>0</v>
      </c>
      <c r="N3595" s="298" t="s">
        <v>4918</v>
      </c>
      <c r="O3595" s="298" t="s">
        <v>4925</v>
      </c>
      <c r="P3595" s="261">
        <f>ROUND(SUMIF('AV-Bewegungsdaten'!B:B,A3595,'AV-Bewegungsdaten'!D:D),3)</f>
        <v>0</v>
      </c>
      <c r="Q3595" s="259">
        <f>ROUND(SUMIF('AV-Bewegungsdaten'!B:B,$A3595,'AV-Bewegungsdaten'!E:E),5)</f>
        <v>0</v>
      </c>
      <c r="S3595" s="444"/>
      <c r="T3595" s="444"/>
      <c r="U3595" s="261">
        <f>ROUND(SUMIF('DV-Bewegungsdaten'!B:B,A3595,'DV-Bewegungsdaten'!D:D),3)</f>
        <v>0</v>
      </c>
      <c r="V3595" s="259">
        <f>ROUND(SUMIF('DV-Bewegungsdaten'!B:B,A3595,'DV-Bewegungsdaten'!E:E),5)</f>
        <v>0</v>
      </c>
      <c r="X3595" s="444"/>
      <c r="Y3595" s="444"/>
      <c r="AK3595" s="305"/>
    </row>
    <row r="3596" spans="1:37" ht="15" customHeight="1" x14ac:dyDescent="0.25">
      <c r="A3596" s="103" t="s">
        <v>4608</v>
      </c>
      <c r="B3596" s="101" t="s">
        <v>2068</v>
      </c>
      <c r="C3596" s="101" t="s">
        <v>3999</v>
      </c>
      <c r="D3596" s="101" t="s">
        <v>4609</v>
      </c>
      <c r="F3596" s="102">
        <v>20</v>
      </c>
      <c r="G3596" s="102">
        <v>20.2</v>
      </c>
      <c r="H3596" s="102">
        <v>16</v>
      </c>
      <c r="I3596" s="102"/>
      <c r="J3596" s="445"/>
      <c r="K3596" s="258">
        <f>ROUND(SUMIF('VGT-Bewegungsdaten'!B:B,A3596,'VGT-Bewegungsdaten'!D:D),3)</f>
        <v>0</v>
      </c>
      <c r="L3596" s="259">
        <f>ROUND(SUMIF('VGT-Bewegungsdaten'!B:B,$A3596,'VGT-Bewegungsdaten'!E:E),5)</f>
        <v>0</v>
      </c>
      <c r="N3596" s="298" t="s">
        <v>4918</v>
      </c>
      <c r="O3596" s="298" t="s">
        <v>4925</v>
      </c>
      <c r="P3596" s="261">
        <f>ROUND(SUMIF('AV-Bewegungsdaten'!B:B,A3596,'AV-Bewegungsdaten'!D:D),3)</f>
        <v>0</v>
      </c>
      <c r="Q3596" s="259">
        <f>ROUND(SUMIF('AV-Bewegungsdaten'!B:B,$A3596,'AV-Bewegungsdaten'!E:E),5)</f>
        <v>0</v>
      </c>
      <c r="S3596" s="444"/>
      <c r="T3596" s="444"/>
      <c r="U3596" s="261">
        <f>ROUND(SUMIF('DV-Bewegungsdaten'!B:B,A3596,'DV-Bewegungsdaten'!D:D),3)</f>
        <v>0</v>
      </c>
      <c r="V3596" s="259">
        <f>ROUND(SUMIF('DV-Bewegungsdaten'!B:B,A3596,'DV-Bewegungsdaten'!E:E),5)</f>
        <v>0</v>
      </c>
      <c r="X3596" s="444"/>
      <c r="Y3596" s="444"/>
      <c r="AK3596" s="305"/>
    </row>
    <row r="3597" spans="1:37" ht="15" customHeight="1" x14ac:dyDescent="0.25">
      <c r="A3597" s="103" t="s">
        <v>4610</v>
      </c>
      <c r="B3597" s="101" t="s">
        <v>2068</v>
      </c>
      <c r="C3597" s="101" t="s">
        <v>3999</v>
      </c>
      <c r="D3597" s="101" t="s">
        <v>4611</v>
      </c>
      <c r="F3597" s="102">
        <v>18</v>
      </c>
      <c r="G3597" s="102">
        <v>18.2</v>
      </c>
      <c r="H3597" s="102">
        <v>14.4</v>
      </c>
      <c r="I3597" s="102"/>
      <c r="J3597" s="445"/>
      <c r="K3597" s="258">
        <f>ROUND(SUMIF('VGT-Bewegungsdaten'!B:B,A3597,'VGT-Bewegungsdaten'!D:D),3)</f>
        <v>0</v>
      </c>
      <c r="L3597" s="259">
        <f>ROUND(SUMIF('VGT-Bewegungsdaten'!B:B,$A3597,'VGT-Bewegungsdaten'!E:E),5)</f>
        <v>0</v>
      </c>
      <c r="N3597" s="298" t="s">
        <v>4918</v>
      </c>
      <c r="O3597" s="298" t="s">
        <v>4925</v>
      </c>
      <c r="P3597" s="261">
        <f>ROUND(SUMIF('AV-Bewegungsdaten'!B:B,A3597,'AV-Bewegungsdaten'!D:D),3)</f>
        <v>0</v>
      </c>
      <c r="Q3597" s="259">
        <f>ROUND(SUMIF('AV-Bewegungsdaten'!B:B,$A3597,'AV-Bewegungsdaten'!E:E),5)</f>
        <v>0</v>
      </c>
      <c r="S3597" s="444"/>
      <c r="T3597" s="444"/>
      <c r="U3597" s="261">
        <f>ROUND(SUMIF('DV-Bewegungsdaten'!B:B,A3597,'DV-Bewegungsdaten'!D:D),3)</f>
        <v>0</v>
      </c>
      <c r="V3597" s="259">
        <f>ROUND(SUMIF('DV-Bewegungsdaten'!B:B,A3597,'DV-Bewegungsdaten'!E:E),5)</f>
        <v>0</v>
      </c>
      <c r="X3597" s="444"/>
      <c r="Y3597" s="444"/>
      <c r="AK3597" s="305"/>
    </row>
    <row r="3598" spans="1:37" ht="15" customHeight="1" x14ac:dyDescent="0.25">
      <c r="A3598" s="103" t="s">
        <v>4612</v>
      </c>
      <c r="B3598" s="101" t="s">
        <v>2068</v>
      </c>
      <c r="C3598" s="101" t="s">
        <v>3999</v>
      </c>
      <c r="D3598" s="101" t="s">
        <v>4613</v>
      </c>
      <c r="F3598" s="102">
        <v>11</v>
      </c>
      <c r="G3598" s="102">
        <v>11.2</v>
      </c>
      <c r="H3598" s="102">
        <v>8.8000000000000007</v>
      </c>
      <c r="I3598" s="102"/>
      <c r="J3598" s="445"/>
      <c r="K3598" s="258">
        <f>ROUND(SUMIF('VGT-Bewegungsdaten'!B:B,A3598,'VGT-Bewegungsdaten'!D:D),3)</f>
        <v>0</v>
      </c>
      <c r="L3598" s="259">
        <f>ROUND(SUMIF('VGT-Bewegungsdaten'!B:B,$A3598,'VGT-Bewegungsdaten'!E:E),5)</f>
        <v>0</v>
      </c>
      <c r="N3598" s="298" t="s">
        <v>4918</v>
      </c>
      <c r="O3598" s="298" t="s">
        <v>4925</v>
      </c>
      <c r="P3598" s="261">
        <f>ROUND(SUMIF('AV-Bewegungsdaten'!B:B,A3598,'AV-Bewegungsdaten'!D:D),3)</f>
        <v>0</v>
      </c>
      <c r="Q3598" s="259">
        <f>ROUND(SUMIF('AV-Bewegungsdaten'!B:B,$A3598,'AV-Bewegungsdaten'!E:E),5)</f>
        <v>0</v>
      </c>
      <c r="S3598" s="444"/>
      <c r="T3598" s="444"/>
      <c r="U3598" s="261">
        <f>ROUND(SUMIF('DV-Bewegungsdaten'!B:B,A3598,'DV-Bewegungsdaten'!D:D),3)</f>
        <v>0</v>
      </c>
      <c r="V3598" s="259">
        <f>ROUND(SUMIF('DV-Bewegungsdaten'!B:B,A3598,'DV-Bewegungsdaten'!E:E),5)</f>
        <v>0</v>
      </c>
      <c r="X3598" s="444"/>
      <c r="Y3598" s="444"/>
      <c r="AK3598" s="305"/>
    </row>
    <row r="3599" spans="1:37" ht="15" customHeight="1" x14ac:dyDescent="0.25">
      <c r="A3599" s="103" t="s">
        <v>4614</v>
      </c>
      <c r="B3599" s="101" t="s">
        <v>2068</v>
      </c>
      <c r="C3599" s="101" t="s">
        <v>3999</v>
      </c>
      <c r="D3599" s="101" t="s">
        <v>4615</v>
      </c>
      <c r="F3599" s="102">
        <v>15</v>
      </c>
      <c r="G3599" s="102">
        <v>15.2</v>
      </c>
      <c r="H3599" s="102">
        <v>12</v>
      </c>
      <c r="I3599" s="102"/>
      <c r="J3599" s="445"/>
      <c r="K3599" s="258">
        <f>ROUND(SUMIF('VGT-Bewegungsdaten'!B:B,A3599,'VGT-Bewegungsdaten'!D:D),3)</f>
        <v>0</v>
      </c>
      <c r="L3599" s="259">
        <f>ROUND(SUMIF('VGT-Bewegungsdaten'!B:B,$A3599,'VGT-Bewegungsdaten'!E:E),5)</f>
        <v>0</v>
      </c>
      <c r="N3599" s="298" t="s">
        <v>4918</v>
      </c>
      <c r="O3599" s="298" t="s">
        <v>4925</v>
      </c>
      <c r="P3599" s="261">
        <f>ROUND(SUMIF('AV-Bewegungsdaten'!B:B,A3599,'AV-Bewegungsdaten'!D:D),3)</f>
        <v>0</v>
      </c>
      <c r="Q3599" s="259">
        <f>ROUND(SUMIF('AV-Bewegungsdaten'!B:B,$A3599,'AV-Bewegungsdaten'!E:E),5)</f>
        <v>0</v>
      </c>
      <c r="S3599" s="444"/>
      <c r="T3599" s="444"/>
      <c r="U3599" s="261">
        <f>ROUND(SUMIF('DV-Bewegungsdaten'!B:B,A3599,'DV-Bewegungsdaten'!D:D),3)</f>
        <v>0</v>
      </c>
      <c r="V3599" s="259">
        <f>ROUND(SUMIF('DV-Bewegungsdaten'!B:B,A3599,'DV-Bewegungsdaten'!E:E),5)</f>
        <v>0</v>
      </c>
      <c r="X3599" s="444"/>
      <c r="Y3599" s="444"/>
      <c r="AK3599" s="305"/>
    </row>
    <row r="3600" spans="1:37" ht="15" customHeight="1" x14ac:dyDescent="0.25">
      <c r="A3600" s="103" t="s">
        <v>4616</v>
      </c>
      <c r="B3600" s="101" t="s">
        <v>2068</v>
      </c>
      <c r="C3600" s="101" t="s">
        <v>3999</v>
      </c>
      <c r="D3600" s="101" t="s">
        <v>4617</v>
      </c>
      <c r="F3600" s="102">
        <v>13.5</v>
      </c>
      <c r="G3600" s="102">
        <v>13.7</v>
      </c>
      <c r="H3600" s="102">
        <v>10.8</v>
      </c>
      <c r="I3600" s="102"/>
      <c r="J3600" s="445"/>
      <c r="K3600" s="258">
        <f>ROUND(SUMIF('VGT-Bewegungsdaten'!B:B,A3600,'VGT-Bewegungsdaten'!D:D),3)</f>
        <v>0</v>
      </c>
      <c r="L3600" s="259">
        <f>ROUND(SUMIF('VGT-Bewegungsdaten'!B:B,$A3600,'VGT-Bewegungsdaten'!E:E),5)</f>
        <v>0</v>
      </c>
      <c r="N3600" s="298" t="s">
        <v>4918</v>
      </c>
      <c r="O3600" s="298" t="s">
        <v>4925</v>
      </c>
      <c r="P3600" s="261">
        <f>ROUND(SUMIF('AV-Bewegungsdaten'!B:B,A3600,'AV-Bewegungsdaten'!D:D),3)</f>
        <v>0</v>
      </c>
      <c r="Q3600" s="259">
        <f>ROUND(SUMIF('AV-Bewegungsdaten'!B:B,$A3600,'AV-Bewegungsdaten'!E:E),5)</f>
        <v>0</v>
      </c>
      <c r="S3600" s="444"/>
      <c r="T3600" s="444"/>
      <c r="U3600" s="261">
        <f>ROUND(SUMIF('DV-Bewegungsdaten'!B:B,A3600,'DV-Bewegungsdaten'!D:D),3)</f>
        <v>0</v>
      </c>
      <c r="V3600" s="259">
        <f>ROUND(SUMIF('DV-Bewegungsdaten'!B:B,A3600,'DV-Bewegungsdaten'!E:E),5)</f>
        <v>0</v>
      </c>
      <c r="X3600" s="444"/>
      <c r="Y3600" s="444"/>
      <c r="AK3600" s="305"/>
    </row>
    <row r="3601" spans="1:37" ht="15" customHeight="1" x14ac:dyDescent="0.25">
      <c r="A3601" s="103" t="s">
        <v>4618</v>
      </c>
      <c r="B3601" s="101" t="s">
        <v>2068</v>
      </c>
      <c r="C3601" s="101" t="s">
        <v>3999</v>
      </c>
      <c r="D3601" s="101" t="s">
        <v>4619</v>
      </c>
      <c r="F3601" s="102">
        <v>19</v>
      </c>
      <c r="G3601" s="102">
        <v>19.2</v>
      </c>
      <c r="H3601" s="102">
        <v>15.2</v>
      </c>
      <c r="I3601" s="102"/>
      <c r="J3601" s="445"/>
      <c r="K3601" s="258">
        <f>ROUND(SUMIF('VGT-Bewegungsdaten'!B:B,A3601,'VGT-Bewegungsdaten'!D:D),3)</f>
        <v>0</v>
      </c>
      <c r="L3601" s="259">
        <f>ROUND(SUMIF('VGT-Bewegungsdaten'!B:B,$A3601,'VGT-Bewegungsdaten'!E:E),5)</f>
        <v>0</v>
      </c>
      <c r="N3601" s="298" t="s">
        <v>4918</v>
      </c>
      <c r="O3601" s="298" t="s">
        <v>4925</v>
      </c>
      <c r="P3601" s="261">
        <f>ROUND(SUMIF('AV-Bewegungsdaten'!B:B,A3601,'AV-Bewegungsdaten'!D:D),3)</f>
        <v>0</v>
      </c>
      <c r="Q3601" s="259">
        <f>ROUND(SUMIF('AV-Bewegungsdaten'!B:B,$A3601,'AV-Bewegungsdaten'!E:E),5)</f>
        <v>0</v>
      </c>
      <c r="S3601" s="444"/>
      <c r="T3601" s="444"/>
      <c r="U3601" s="261">
        <f>ROUND(SUMIF('DV-Bewegungsdaten'!B:B,A3601,'DV-Bewegungsdaten'!D:D),3)</f>
        <v>0</v>
      </c>
      <c r="V3601" s="259">
        <f>ROUND(SUMIF('DV-Bewegungsdaten'!B:B,A3601,'DV-Bewegungsdaten'!E:E),5)</f>
        <v>0</v>
      </c>
      <c r="X3601" s="444"/>
      <c r="Y3601" s="444"/>
      <c r="AK3601" s="305"/>
    </row>
    <row r="3602" spans="1:37" ht="15" customHeight="1" x14ac:dyDescent="0.25">
      <c r="A3602" s="103" t="s">
        <v>4620</v>
      </c>
      <c r="B3602" s="101" t="s">
        <v>2068</v>
      </c>
      <c r="C3602" s="101" t="s">
        <v>3999</v>
      </c>
      <c r="D3602" s="101" t="s">
        <v>4621</v>
      </c>
      <c r="F3602" s="102">
        <v>17</v>
      </c>
      <c r="G3602" s="102">
        <v>17.2</v>
      </c>
      <c r="H3602" s="102">
        <v>13.6</v>
      </c>
      <c r="I3602" s="102"/>
      <c r="J3602" s="445"/>
      <c r="K3602" s="258">
        <f>ROUND(SUMIF('VGT-Bewegungsdaten'!B:B,A3602,'VGT-Bewegungsdaten'!D:D),3)</f>
        <v>0</v>
      </c>
      <c r="L3602" s="259">
        <f>ROUND(SUMIF('VGT-Bewegungsdaten'!B:B,$A3602,'VGT-Bewegungsdaten'!E:E),5)</f>
        <v>0</v>
      </c>
      <c r="N3602" s="298" t="s">
        <v>4918</v>
      </c>
      <c r="O3602" s="298" t="s">
        <v>4925</v>
      </c>
      <c r="P3602" s="261">
        <f>ROUND(SUMIF('AV-Bewegungsdaten'!B:B,A3602,'AV-Bewegungsdaten'!D:D),3)</f>
        <v>0</v>
      </c>
      <c r="Q3602" s="259">
        <f>ROUND(SUMIF('AV-Bewegungsdaten'!B:B,$A3602,'AV-Bewegungsdaten'!E:E),5)</f>
        <v>0</v>
      </c>
      <c r="S3602" s="444"/>
      <c r="T3602" s="444"/>
      <c r="U3602" s="261">
        <f>ROUND(SUMIF('DV-Bewegungsdaten'!B:B,A3602,'DV-Bewegungsdaten'!D:D),3)</f>
        <v>0</v>
      </c>
      <c r="V3602" s="259">
        <f>ROUND(SUMIF('DV-Bewegungsdaten'!B:B,A3602,'DV-Bewegungsdaten'!E:E),5)</f>
        <v>0</v>
      </c>
      <c r="X3602" s="444"/>
      <c r="Y3602" s="444"/>
      <c r="AK3602" s="305"/>
    </row>
    <row r="3603" spans="1:37" ht="15" customHeight="1" x14ac:dyDescent="0.25">
      <c r="A3603" s="103" t="s">
        <v>4622</v>
      </c>
      <c r="B3603" s="101" t="s">
        <v>2068</v>
      </c>
      <c r="C3603" s="101" t="s">
        <v>3999</v>
      </c>
      <c r="D3603" s="101" t="s">
        <v>4623</v>
      </c>
      <c r="F3603" s="102">
        <v>14</v>
      </c>
      <c r="G3603" s="102">
        <v>14.2</v>
      </c>
      <c r="H3603" s="102">
        <v>11.2</v>
      </c>
      <c r="I3603" s="102"/>
      <c r="J3603" s="445"/>
      <c r="K3603" s="258">
        <f>ROUND(SUMIF('VGT-Bewegungsdaten'!B:B,A3603,'VGT-Bewegungsdaten'!D:D),3)</f>
        <v>0</v>
      </c>
      <c r="L3603" s="259">
        <f>ROUND(SUMIF('VGT-Bewegungsdaten'!B:B,$A3603,'VGT-Bewegungsdaten'!E:E),5)</f>
        <v>0</v>
      </c>
      <c r="N3603" s="298" t="s">
        <v>4918</v>
      </c>
      <c r="O3603" s="298" t="s">
        <v>4925</v>
      </c>
      <c r="P3603" s="261">
        <f>ROUND(SUMIF('AV-Bewegungsdaten'!B:B,A3603,'AV-Bewegungsdaten'!D:D),3)</f>
        <v>0</v>
      </c>
      <c r="Q3603" s="259">
        <f>ROUND(SUMIF('AV-Bewegungsdaten'!B:B,$A3603,'AV-Bewegungsdaten'!E:E),5)</f>
        <v>0</v>
      </c>
      <c r="S3603" s="444"/>
      <c r="T3603" s="444"/>
      <c r="U3603" s="261">
        <f>ROUND(SUMIF('DV-Bewegungsdaten'!B:B,A3603,'DV-Bewegungsdaten'!D:D),3)</f>
        <v>0</v>
      </c>
      <c r="V3603" s="259">
        <f>ROUND(SUMIF('DV-Bewegungsdaten'!B:B,A3603,'DV-Bewegungsdaten'!E:E),5)</f>
        <v>0</v>
      </c>
      <c r="X3603" s="444"/>
      <c r="Y3603" s="444"/>
      <c r="AK3603" s="305"/>
    </row>
    <row r="3604" spans="1:37" ht="15" customHeight="1" x14ac:dyDescent="0.25">
      <c r="A3604" s="103" t="s">
        <v>4624</v>
      </c>
      <c r="B3604" s="101" t="s">
        <v>2068</v>
      </c>
      <c r="C3604" s="101" t="s">
        <v>3999</v>
      </c>
      <c r="D3604" s="101" t="s">
        <v>4625</v>
      </c>
      <c r="F3604" s="102">
        <v>18</v>
      </c>
      <c r="G3604" s="102">
        <v>18.2</v>
      </c>
      <c r="H3604" s="102">
        <v>14.4</v>
      </c>
      <c r="I3604" s="102"/>
      <c r="J3604" s="445"/>
      <c r="K3604" s="258">
        <f>ROUND(SUMIF('VGT-Bewegungsdaten'!B:B,A3604,'VGT-Bewegungsdaten'!D:D),3)</f>
        <v>0</v>
      </c>
      <c r="L3604" s="259">
        <f>ROUND(SUMIF('VGT-Bewegungsdaten'!B:B,$A3604,'VGT-Bewegungsdaten'!E:E),5)</f>
        <v>0</v>
      </c>
      <c r="N3604" s="298" t="s">
        <v>4918</v>
      </c>
      <c r="O3604" s="298" t="s">
        <v>4925</v>
      </c>
      <c r="P3604" s="261">
        <f>ROUND(SUMIF('AV-Bewegungsdaten'!B:B,A3604,'AV-Bewegungsdaten'!D:D),3)</f>
        <v>0</v>
      </c>
      <c r="Q3604" s="259">
        <f>ROUND(SUMIF('AV-Bewegungsdaten'!B:B,$A3604,'AV-Bewegungsdaten'!E:E),5)</f>
        <v>0</v>
      </c>
      <c r="S3604" s="444"/>
      <c r="T3604" s="444"/>
      <c r="U3604" s="261">
        <f>ROUND(SUMIF('DV-Bewegungsdaten'!B:B,A3604,'DV-Bewegungsdaten'!D:D),3)</f>
        <v>0</v>
      </c>
      <c r="V3604" s="259">
        <f>ROUND(SUMIF('DV-Bewegungsdaten'!B:B,A3604,'DV-Bewegungsdaten'!E:E),5)</f>
        <v>0</v>
      </c>
      <c r="X3604" s="444"/>
      <c r="Y3604" s="444"/>
      <c r="AK3604" s="305"/>
    </row>
    <row r="3605" spans="1:37" ht="15" customHeight="1" x14ac:dyDescent="0.25">
      <c r="A3605" s="103" t="s">
        <v>4626</v>
      </c>
      <c r="B3605" s="101" t="s">
        <v>2068</v>
      </c>
      <c r="C3605" s="101" t="s">
        <v>3999</v>
      </c>
      <c r="D3605" s="101" t="s">
        <v>4627</v>
      </c>
      <c r="F3605" s="102">
        <v>16.5</v>
      </c>
      <c r="G3605" s="102">
        <v>16.7</v>
      </c>
      <c r="H3605" s="102">
        <v>13.2</v>
      </c>
      <c r="I3605" s="102"/>
      <c r="J3605" s="445"/>
      <c r="K3605" s="258">
        <f>ROUND(SUMIF('VGT-Bewegungsdaten'!B:B,A3605,'VGT-Bewegungsdaten'!D:D),3)</f>
        <v>0</v>
      </c>
      <c r="L3605" s="259">
        <f>ROUND(SUMIF('VGT-Bewegungsdaten'!B:B,$A3605,'VGT-Bewegungsdaten'!E:E),5)</f>
        <v>0</v>
      </c>
      <c r="N3605" s="298" t="s">
        <v>4918</v>
      </c>
      <c r="O3605" s="298" t="s">
        <v>4925</v>
      </c>
      <c r="P3605" s="261">
        <f>ROUND(SUMIF('AV-Bewegungsdaten'!B:B,A3605,'AV-Bewegungsdaten'!D:D),3)</f>
        <v>0</v>
      </c>
      <c r="Q3605" s="259">
        <f>ROUND(SUMIF('AV-Bewegungsdaten'!B:B,$A3605,'AV-Bewegungsdaten'!E:E),5)</f>
        <v>0</v>
      </c>
      <c r="S3605" s="444"/>
      <c r="T3605" s="444"/>
      <c r="U3605" s="261">
        <f>ROUND(SUMIF('DV-Bewegungsdaten'!B:B,A3605,'DV-Bewegungsdaten'!D:D),3)</f>
        <v>0</v>
      </c>
      <c r="V3605" s="259">
        <f>ROUND(SUMIF('DV-Bewegungsdaten'!B:B,A3605,'DV-Bewegungsdaten'!E:E),5)</f>
        <v>0</v>
      </c>
      <c r="X3605" s="444"/>
      <c r="Y3605" s="444"/>
      <c r="AK3605" s="305"/>
    </row>
    <row r="3606" spans="1:37" ht="15" customHeight="1" x14ac:dyDescent="0.25">
      <c r="A3606" s="103" t="s">
        <v>4628</v>
      </c>
      <c r="B3606" s="101" t="s">
        <v>2068</v>
      </c>
      <c r="C3606" s="101" t="s">
        <v>3999</v>
      </c>
      <c r="D3606" s="101" t="s">
        <v>4629</v>
      </c>
      <c r="F3606" s="102">
        <v>22</v>
      </c>
      <c r="G3606" s="102">
        <v>22.2</v>
      </c>
      <c r="H3606" s="102">
        <v>17.600000000000001</v>
      </c>
      <c r="I3606" s="102"/>
      <c r="J3606" s="445"/>
      <c r="K3606" s="258">
        <f>ROUND(SUMIF('VGT-Bewegungsdaten'!B:B,A3606,'VGT-Bewegungsdaten'!D:D),3)</f>
        <v>0</v>
      </c>
      <c r="L3606" s="259">
        <f>ROUND(SUMIF('VGT-Bewegungsdaten'!B:B,$A3606,'VGT-Bewegungsdaten'!E:E),5)</f>
        <v>0</v>
      </c>
      <c r="N3606" s="298" t="s">
        <v>4918</v>
      </c>
      <c r="O3606" s="298" t="s">
        <v>4925</v>
      </c>
      <c r="P3606" s="261">
        <f>ROUND(SUMIF('AV-Bewegungsdaten'!B:B,A3606,'AV-Bewegungsdaten'!D:D),3)</f>
        <v>0</v>
      </c>
      <c r="Q3606" s="259">
        <f>ROUND(SUMIF('AV-Bewegungsdaten'!B:B,$A3606,'AV-Bewegungsdaten'!E:E),5)</f>
        <v>0</v>
      </c>
      <c r="S3606" s="444"/>
      <c r="T3606" s="444"/>
      <c r="U3606" s="261">
        <f>ROUND(SUMIF('DV-Bewegungsdaten'!B:B,A3606,'DV-Bewegungsdaten'!D:D),3)</f>
        <v>0</v>
      </c>
      <c r="V3606" s="259">
        <f>ROUND(SUMIF('DV-Bewegungsdaten'!B:B,A3606,'DV-Bewegungsdaten'!E:E),5)</f>
        <v>0</v>
      </c>
      <c r="X3606" s="444"/>
      <c r="Y3606" s="444"/>
      <c r="AK3606" s="305"/>
    </row>
    <row r="3607" spans="1:37" ht="15" customHeight="1" x14ac:dyDescent="0.25">
      <c r="A3607" s="103" t="s">
        <v>4630</v>
      </c>
      <c r="B3607" s="101" t="s">
        <v>2068</v>
      </c>
      <c r="C3607" s="101" t="s">
        <v>3999</v>
      </c>
      <c r="D3607" s="101" t="s">
        <v>4631</v>
      </c>
      <c r="F3607" s="102">
        <v>20</v>
      </c>
      <c r="G3607" s="102">
        <v>20.2</v>
      </c>
      <c r="H3607" s="102">
        <v>16</v>
      </c>
      <c r="I3607" s="102"/>
      <c r="J3607" s="445"/>
      <c r="K3607" s="258">
        <f>ROUND(SUMIF('VGT-Bewegungsdaten'!B:B,A3607,'VGT-Bewegungsdaten'!D:D),3)</f>
        <v>0</v>
      </c>
      <c r="L3607" s="259">
        <f>ROUND(SUMIF('VGT-Bewegungsdaten'!B:B,$A3607,'VGT-Bewegungsdaten'!E:E),5)</f>
        <v>0</v>
      </c>
      <c r="N3607" s="298" t="s">
        <v>4918</v>
      </c>
      <c r="O3607" s="298" t="s">
        <v>4925</v>
      </c>
      <c r="P3607" s="261">
        <f>ROUND(SUMIF('AV-Bewegungsdaten'!B:B,A3607,'AV-Bewegungsdaten'!D:D),3)</f>
        <v>0</v>
      </c>
      <c r="Q3607" s="259">
        <f>ROUND(SUMIF('AV-Bewegungsdaten'!B:B,$A3607,'AV-Bewegungsdaten'!E:E),5)</f>
        <v>0</v>
      </c>
      <c r="S3607" s="444"/>
      <c r="T3607" s="444"/>
      <c r="U3607" s="261">
        <f>ROUND(SUMIF('DV-Bewegungsdaten'!B:B,A3607,'DV-Bewegungsdaten'!D:D),3)</f>
        <v>0</v>
      </c>
      <c r="V3607" s="259">
        <f>ROUND(SUMIF('DV-Bewegungsdaten'!B:B,A3607,'DV-Bewegungsdaten'!E:E),5)</f>
        <v>0</v>
      </c>
      <c r="X3607" s="444"/>
      <c r="Y3607" s="444"/>
      <c r="AK3607" s="305"/>
    </row>
    <row r="3608" spans="1:37" ht="15" customHeight="1" x14ac:dyDescent="0.25">
      <c r="A3608" s="103" t="s">
        <v>4632</v>
      </c>
      <c r="B3608" s="101" t="s">
        <v>2068</v>
      </c>
      <c r="C3608" s="101" t="s">
        <v>3999</v>
      </c>
      <c r="D3608" s="101" t="s">
        <v>4633</v>
      </c>
      <c r="F3608" s="102">
        <v>13</v>
      </c>
      <c r="G3608" s="102">
        <v>13.2</v>
      </c>
      <c r="H3608" s="102">
        <v>10.4</v>
      </c>
      <c r="I3608" s="102"/>
      <c r="J3608" s="445"/>
      <c r="K3608" s="258">
        <f>ROUND(SUMIF('VGT-Bewegungsdaten'!B:B,A3608,'VGT-Bewegungsdaten'!D:D),3)</f>
        <v>0</v>
      </c>
      <c r="L3608" s="259">
        <f>ROUND(SUMIF('VGT-Bewegungsdaten'!B:B,$A3608,'VGT-Bewegungsdaten'!E:E),5)</f>
        <v>0</v>
      </c>
      <c r="N3608" s="298" t="s">
        <v>4918</v>
      </c>
      <c r="O3608" s="298" t="s">
        <v>4925</v>
      </c>
      <c r="P3608" s="261">
        <f>ROUND(SUMIF('AV-Bewegungsdaten'!B:B,A3608,'AV-Bewegungsdaten'!D:D),3)</f>
        <v>0</v>
      </c>
      <c r="Q3608" s="259">
        <f>ROUND(SUMIF('AV-Bewegungsdaten'!B:B,$A3608,'AV-Bewegungsdaten'!E:E),5)</f>
        <v>0</v>
      </c>
      <c r="S3608" s="444"/>
      <c r="T3608" s="444"/>
      <c r="U3608" s="261">
        <f>ROUND(SUMIF('DV-Bewegungsdaten'!B:B,A3608,'DV-Bewegungsdaten'!D:D),3)</f>
        <v>0</v>
      </c>
      <c r="V3608" s="259">
        <f>ROUND(SUMIF('DV-Bewegungsdaten'!B:B,A3608,'DV-Bewegungsdaten'!E:E),5)</f>
        <v>0</v>
      </c>
      <c r="X3608" s="444"/>
      <c r="Y3608" s="444"/>
      <c r="AK3608" s="305"/>
    </row>
    <row r="3609" spans="1:37" ht="15" customHeight="1" x14ac:dyDescent="0.25">
      <c r="A3609" s="103" t="s">
        <v>4634</v>
      </c>
      <c r="B3609" s="101" t="s">
        <v>2068</v>
      </c>
      <c r="C3609" s="101" t="s">
        <v>3999</v>
      </c>
      <c r="D3609" s="101" t="s">
        <v>4635</v>
      </c>
      <c r="F3609" s="102">
        <v>17</v>
      </c>
      <c r="G3609" s="102">
        <v>17.2</v>
      </c>
      <c r="H3609" s="102">
        <v>13.6</v>
      </c>
      <c r="I3609" s="102"/>
      <c r="J3609" s="445"/>
      <c r="K3609" s="258">
        <f>ROUND(SUMIF('VGT-Bewegungsdaten'!B:B,A3609,'VGT-Bewegungsdaten'!D:D),3)</f>
        <v>0</v>
      </c>
      <c r="L3609" s="259">
        <f>ROUND(SUMIF('VGT-Bewegungsdaten'!B:B,$A3609,'VGT-Bewegungsdaten'!E:E),5)</f>
        <v>0</v>
      </c>
      <c r="N3609" s="298" t="s">
        <v>4918</v>
      </c>
      <c r="O3609" s="298" t="s">
        <v>4925</v>
      </c>
      <c r="P3609" s="261">
        <f>ROUND(SUMIF('AV-Bewegungsdaten'!B:B,A3609,'AV-Bewegungsdaten'!D:D),3)</f>
        <v>0</v>
      </c>
      <c r="Q3609" s="259">
        <f>ROUND(SUMIF('AV-Bewegungsdaten'!B:B,$A3609,'AV-Bewegungsdaten'!E:E),5)</f>
        <v>0</v>
      </c>
      <c r="S3609" s="444"/>
      <c r="T3609" s="444"/>
      <c r="U3609" s="261">
        <f>ROUND(SUMIF('DV-Bewegungsdaten'!B:B,A3609,'DV-Bewegungsdaten'!D:D),3)</f>
        <v>0</v>
      </c>
      <c r="V3609" s="259">
        <f>ROUND(SUMIF('DV-Bewegungsdaten'!B:B,A3609,'DV-Bewegungsdaten'!E:E),5)</f>
        <v>0</v>
      </c>
      <c r="X3609" s="444"/>
      <c r="Y3609" s="444"/>
      <c r="AK3609" s="305"/>
    </row>
    <row r="3610" spans="1:37" ht="15" customHeight="1" x14ac:dyDescent="0.25">
      <c r="A3610" s="103" t="s">
        <v>4636</v>
      </c>
      <c r="B3610" s="101" t="s">
        <v>2068</v>
      </c>
      <c r="C3610" s="101" t="s">
        <v>3999</v>
      </c>
      <c r="D3610" s="101" t="s">
        <v>4637</v>
      </c>
      <c r="F3610" s="102">
        <v>15.5</v>
      </c>
      <c r="G3610" s="102">
        <v>15.7</v>
      </c>
      <c r="H3610" s="102">
        <v>12.4</v>
      </c>
      <c r="I3610" s="102"/>
      <c r="J3610" s="445"/>
      <c r="K3610" s="258">
        <f>ROUND(SUMIF('VGT-Bewegungsdaten'!B:B,A3610,'VGT-Bewegungsdaten'!D:D),3)</f>
        <v>0</v>
      </c>
      <c r="L3610" s="259">
        <f>ROUND(SUMIF('VGT-Bewegungsdaten'!B:B,$A3610,'VGT-Bewegungsdaten'!E:E),5)</f>
        <v>0</v>
      </c>
      <c r="N3610" s="298" t="s">
        <v>4918</v>
      </c>
      <c r="O3610" s="298" t="s">
        <v>4925</v>
      </c>
      <c r="P3610" s="261">
        <f>ROUND(SUMIF('AV-Bewegungsdaten'!B:B,A3610,'AV-Bewegungsdaten'!D:D),3)</f>
        <v>0</v>
      </c>
      <c r="Q3610" s="259">
        <f>ROUND(SUMIF('AV-Bewegungsdaten'!B:B,$A3610,'AV-Bewegungsdaten'!E:E),5)</f>
        <v>0</v>
      </c>
      <c r="S3610" s="444"/>
      <c r="T3610" s="444"/>
      <c r="U3610" s="261">
        <f>ROUND(SUMIF('DV-Bewegungsdaten'!B:B,A3610,'DV-Bewegungsdaten'!D:D),3)</f>
        <v>0</v>
      </c>
      <c r="V3610" s="259">
        <f>ROUND(SUMIF('DV-Bewegungsdaten'!B:B,A3610,'DV-Bewegungsdaten'!E:E),5)</f>
        <v>0</v>
      </c>
      <c r="X3610" s="444"/>
      <c r="Y3610" s="444"/>
      <c r="AK3610" s="305"/>
    </row>
    <row r="3611" spans="1:37" ht="15" customHeight="1" x14ac:dyDescent="0.25">
      <c r="A3611" s="103" t="s">
        <v>4638</v>
      </c>
      <c r="B3611" s="101" t="s">
        <v>2068</v>
      </c>
      <c r="C3611" s="101" t="s">
        <v>3999</v>
      </c>
      <c r="D3611" s="101" t="s">
        <v>4639</v>
      </c>
      <c r="F3611" s="102">
        <v>21</v>
      </c>
      <c r="G3611" s="102">
        <v>21.2</v>
      </c>
      <c r="H3611" s="102">
        <v>16.8</v>
      </c>
      <c r="I3611" s="102"/>
      <c r="J3611" s="445"/>
      <c r="K3611" s="258">
        <f>ROUND(SUMIF('VGT-Bewegungsdaten'!B:B,A3611,'VGT-Bewegungsdaten'!D:D),3)</f>
        <v>0</v>
      </c>
      <c r="L3611" s="259">
        <f>ROUND(SUMIF('VGT-Bewegungsdaten'!B:B,$A3611,'VGT-Bewegungsdaten'!E:E),5)</f>
        <v>0</v>
      </c>
      <c r="N3611" s="298" t="s">
        <v>4918</v>
      </c>
      <c r="O3611" s="298" t="s">
        <v>4925</v>
      </c>
      <c r="P3611" s="261">
        <f>ROUND(SUMIF('AV-Bewegungsdaten'!B:B,A3611,'AV-Bewegungsdaten'!D:D),3)</f>
        <v>0</v>
      </c>
      <c r="Q3611" s="259">
        <f>ROUND(SUMIF('AV-Bewegungsdaten'!B:B,$A3611,'AV-Bewegungsdaten'!E:E),5)</f>
        <v>0</v>
      </c>
      <c r="S3611" s="444"/>
      <c r="T3611" s="444"/>
      <c r="U3611" s="261">
        <f>ROUND(SUMIF('DV-Bewegungsdaten'!B:B,A3611,'DV-Bewegungsdaten'!D:D),3)</f>
        <v>0</v>
      </c>
      <c r="V3611" s="259">
        <f>ROUND(SUMIF('DV-Bewegungsdaten'!B:B,A3611,'DV-Bewegungsdaten'!E:E),5)</f>
        <v>0</v>
      </c>
      <c r="X3611" s="444"/>
      <c r="Y3611" s="444"/>
      <c r="AK3611" s="305"/>
    </row>
    <row r="3612" spans="1:37" ht="15" customHeight="1" x14ac:dyDescent="0.25">
      <c r="A3612" s="103" t="s">
        <v>4640</v>
      </c>
      <c r="B3612" s="101" t="s">
        <v>2068</v>
      </c>
      <c r="C3612" s="101" t="s">
        <v>3999</v>
      </c>
      <c r="D3612" s="101" t="s">
        <v>4641</v>
      </c>
      <c r="F3612" s="102">
        <v>19</v>
      </c>
      <c r="G3612" s="102">
        <v>19.2</v>
      </c>
      <c r="H3612" s="102">
        <v>15.2</v>
      </c>
      <c r="I3612" s="102"/>
      <c r="J3612" s="445"/>
      <c r="K3612" s="258">
        <f>ROUND(SUMIF('VGT-Bewegungsdaten'!B:B,A3612,'VGT-Bewegungsdaten'!D:D),3)</f>
        <v>0</v>
      </c>
      <c r="L3612" s="259">
        <f>ROUND(SUMIF('VGT-Bewegungsdaten'!B:B,$A3612,'VGT-Bewegungsdaten'!E:E),5)</f>
        <v>0</v>
      </c>
      <c r="N3612" s="298" t="s">
        <v>4918</v>
      </c>
      <c r="O3612" s="298" t="s">
        <v>4925</v>
      </c>
      <c r="P3612" s="261">
        <f>ROUND(SUMIF('AV-Bewegungsdaten'!B:B,A3612,'AV-Bewegungsdaten'!D:D),3)</f>
        <v>0</v>
      </c>
      <c r="Q3612" s="259">
        <f>ROUND(SUMIF('AV-Bewegungsdaten'!B:B,$A3612,'AV-Bewegungsdaten'!E:E),5)</f>
        <v>0</v>
      </c>
      <c r="S3612" s="444"/>
      <c r="T3612" s="444"/>
      <c r="U3612" s="261">
        <f>ROUND(SUMIF('DV-Bewegungsdaten'!B:B,A3612,'DV-Bewegungsdaten'!D:D),3)</f>
        <v>0</v>
      </c>
      <c r="V3612" s="259">
        <f>ROUND(SUMIF('DV-Bewegungsdaten'!B:B,A3612,'DV-Bewegungsdaten'!E:E),5)</f>
        <v>0</v>
      </c>
      <c r="X3612" s="444"/>
      <c r="Y3612" s="444"/>
      <c r="AK3612" s="305"/>
    </row>
    <row r="3613" spans="1:37" ht="15" customHeight="1" x14ac:dyDescent="0.25">
      <c r="A3613" s="103" t="s">
        <v>4642</v>
      </c>
      <c r="B3613" s="101" t="s">
        <v>2068</v>
      </c>
      <c r="C3613" s="101" t="s">
        <v>3999</v>
      </c>
      <c r="D3613" s="101" t="s">
        <v>4643</v>
      </c>
      <c r="F3613" s="102">
        <v>12</v>
      </c>
      <c r="G3613" s="102">
        <v>12.2</v>
      </c>
      <c r="H3613" s="102">
        <v>9.6</v>
      </c>
      <c r="I3613" s="102"/>
      <c r="J3613" s="445"/>
      <c r="K3613" s="258">
        <f>ROUND(SUMIF('VGT-Bewegungsdaten'!B:B,A3613,'VGT-Bewegungsdaten'!D:D),3)</f>
        <v>0</v>
      </c>
      <c r="L3613" s="259">
        <f>ROUND(SUMIF('VGT-Bewegungsdaten'!B:B,$A3613,'VGT-Bewegungsdaten'!E:E),5)</f>
        <v>0</v>
      </c>
      <c r="N3613" s="298" t="s">
        <v>4918</v>
      </c>
      <c r="O3613" s="298" t="s">
        <v>4925</v>
      </c>
      <c r="P3613" s="261">
        <f>ROUND(SUMIF('AV-Bewegungsdaten'!B:B,A3613,'AV-Bewegungsdaten'!D:D),3)</f>
        <v>0</v>
      </c>
      <c r="Q3613" s="259">
        <f>ROUND(SUMIF('AV-Bewegungsdaten'!B:B,$A3613,'AV-Bewegungsdaten'!E:E),5)</f>
        <v>0</v>
      </c>
      <c r="S3613" s="444"/>
      <c r="T3613" s="444"/>
      <c r="U3613" s="261">
        <f>ROUND(SUMIF('DV-Bewegungsdaten'!B:B,A3613,'DV-Bewegungsdaten'!D:D),3)</f>
        <v>0</v>
      </c>
      <c r="V3613" s="259">
        <f>ROUND(SUMIF('DV-Bewegungsdaten'!B:B,A3613,'DV-Bewegungsdaten'!E:E),5)</f>
        <v>0</v>
      </c>
      <c r="X3613" s="444"/>
      <c r="Y3613" s="444"/>
      <c r="AK3613" s="305"/>
    </row>
    <row r="3614" spans="1:37" ht="15" customHeight="1" x14ac:dyDescent="0.25">
      <c r="A3614" s="103" t="s">
        <v>4644</v>
      </c>
      <c r="B3614" s="101" t="s">
        <v>2068</v>
      </c>
      <c r="C3614" s="101" t="s">
        <v>3999</v>
      </c>
      <c r="D3614" s="101" t="s">
        <v>4645</v>
      </c>
      <c r="F3614" s="102">
        <v>16</v>
      </c>
      <c r="G3614" s="102">
        <v>16.2</v>
      </c>
      <c r="H3614" s="102">
        <v>12.8</v>
      </c>
      <c r="I3614" s="102"/>
      <c r="J3614" s="445"/>
      <c r="K3614" s="258">
        <f>ROUND(SUMIF('VGT-Bewegungsdaten'!B:B,A3614,'VGT-Bewegungsdaten'!D:D),3)</f>
        <v>0</v>
      </c>
      <c r="L3614" s="259">
        <f>ROUND(SUMIF('VGT-Bewegungsdaten'!B:B,$A3614,'VGT-Bewegungsdaten'!E:E),5)</f>
        <v>0</v>
      </c>
      <c r="N3614" s="298" t="s">
        <v>4918</v>
      </c>
      <c r="O3614" s="298" t="s">
        <v>4925</v>
      </c>
      <c r="P3614" s="261">
        <f>ROUND(SUMIF('AV-Bewegungsdaten'!B:B,A3614,'AV-Bewegungsdaten'!D:D),3)</f>
        <v>0</v>
      </c>
      <c r="Q3614" s="259">
        <f>ROUND(SUMIF('AV-Bewegungsdaten'!B:B,$A3614,'AV-Bewegungsdaten'!E:E),5)</f>
        <v>0</v>
      </c>
      <c r="S3614" s="444"/>
      <c r="T3614" s="444"/>
      <c r="U3614" s="261">
        <f>ROUND(SUMIF('DV-Bewegungsdaten'!B:B,A3614,'DV-Bewegungsdaten'!D:D),3)</f>
        <v>0</v>
      </c>
      <c r="V3614" s="259">
        <f>ROUND(SUMIF('DV-Bewegungsdaten'!B:B,A3614,'DV-Bewegungsdaten'!E:E),5)</f>
        <v>0</v>
      </c>
      <c r="X3614" s="444"/>
      <c r="Y3614" s="444"/>
      <c r="AK3614" s="305"/>
    </row>
    <row r="3615" spans="1:37" ht="15" customHeight="1" x14ac:dyDescent="0.25">
      <c r="A3615" s="103" t="s">
        <v>4646</v>
      </c>
      <c r="B3615" s="101" t="s">
        <v>2068</v>
      </c>
      <c r="C3615" s="101" t="s">
        <v>3999</v>
      </c>
      <c r="D3615" s="101" t="s">
        <v>4647</v>
      </c>
      <c r="F3615" s="102">
        <v>14.5</v>
      </c>
      <c r="G3615" s="102">
        <v>14.7</v>
      </c>
      <c r="H3615" s="102">
        <v>11.6</v>
      </c>
      <c r="I3615" s="102"/>
      <c r="J3615" s="445"/>
      <c r="K3615" s="258">
        <f>ROUND(SUMIF('VGT-Bewegungsdaten'!B:B,A3615,'VGT-Bewegungsdaten'!D:D),3)</f>
        <v>0</v>
      </c>
      <c r="L3615" s="259">
        <f>ROUND(SUMIF('VGT-Bewegungsdaten'!B:B,$A3615,'VGT-Bewegungsdaten'!E:E),5)</f>
        <v>0</v>
      </c>
      <c r="N3615" s="298" t="s">
        <v>4918</v>
      </c>
      <c r="O3615" s="298" t="s">
        <v>4925</v>
      </c>
      <c r="P3615" s="261">
        <f>ROUND(SUMIF('AV-Bewegungsdaten'!B:B,A3615,'AV-Bewegungsdaten'!D:D),3)</f>
        <v>0</v>
      </c>
      <c r="Q3615" s="259">
        <f>ROUND(SUMIF('AV-Bewegungsdaten'!B:B,$A3615,'AV-Bewegungsdaten'!E:E),5)</f>
        <v>0</v>
      </c>
      <c r="S3615" s="444"/>
      <c r="T3615" s="444"/>
      <c r="U3615" s="261">
        <f>ROUND(SUMIF('DV-Bewegungsdaten'!B:B,A3615,'DV-Bewegungsdaten'!D:D),3)</f>
        <v>0</v>
      </c>
      <c r="V3615" s="259">
        <f>ROUND(SUMIF('DV-Bewegungsdaten'!B:B,A3615,'DV-Bewegungsdaten'!E:E),5)</f>
        <v>0</v>
      </c>
      <c r="X3615" s="444"/>
      <c r="Y3615" s="444"/>
      <c r="AK3615" s="305"/>
    </row>
    <row r="3616" spans="1:37" ht="15" customHeight="1" x14ac:dyDescent="0.25">
      <c r="A3616" s="103" t="s">
        <v>4648</v>
      </c>
      <c r="B3616" s="101" t="s">
        <v>2068</v>
      </c>
      <c r="C3616" s="101" t="s">
        <v>3999</v>
      </c>
      <c r="D3616" s="101" t="s">
        <v>4649</v>
      </c>
      <c r="F3616" s="102">
        <v>20</v>
      </c>
      <c r="G3616" s="102">
        <v>20.2</v>
      </c>
      <c r="H3616" s="102">
        <v>16</v>
      </c>
      <c r="I3616" s="102"/>
      <c r="J3616" s="445"/>
      <c r="K3616" s="258">
        <f>ROUND(SUMIF('VGT-Bewegungsdaten'!B:B,A3616,'VGT-Bewegungsdaten'!D:D),3)</f>
        <v>0</v>
      </c>
      <c r="L3616" s="259">
        <f>ROUND(SUMIF('VGT-Bewegungsdaten'!B:B,$A3616,'VGT-Bewegungsdaten'!E:E),5)</f>
        <v>0</v>
      </c>
      <c r="N3616" s="298" t="s">
        <v>4918</v>
      </c>
      <c r="O3616" s="298" t="s">
        <v>4925</v>
      </c>
      <c r="P3616" s="261">
        <f>ROUND(SUMIF('AV-Bewegungsdaten'!B:B,A3616,'AV-Bewegungsdaten'!D:D),3)</f>
        <v>0</v>
      </c>
      <c r="Q3616" s="259">
        <f>ROUND(SUMIF('AV-Bewegungsdaten'!B:B,$A3616,'AV-Bewegungsdaten'!E:E),5)</f>
        <v>0</v>
      </c>
      <c r="S3616" s="444"/>
      <c r="T3616" s="444"/>
      <c r="U3616" s="261">
        <f>ROUND(SUMIF('DV-Bewegungsdaten'!B:B,A3616,'DV-Bewegungsdaten'!D:D),3)</f>
        <v>0</v>
      </c>
      <c r="V3616" s="259">
        <f>ROUND(SUMIF('DV-Bewegungsdaten'!B:B,A3616,'DV-Bewegungsdaten'!E:E),5)</f>
        <v>0</v>
      </c>
      <c r="X3616" s="444"/>
      <c r="Y3616" s="444"/>
      <c r="AK3616" s="305"/>
    </row>
    <row r="3617" spans="1:37" ht="15" customHeight="1" x14ac:dyDescent="0.25">
      <c r="A3617" s="103" t="s">
        <v>4650</v>
      </c>
      <c r="B3617" s="101" t="s">
        <v>2068</v>
      </c>
      <c r="C3617" s="101" t="s">
        <v>3999</v>
      </c>
      <c r="D3617" s="101" t="s">
        <v>4651</v>
      </c>
      <c r="F3617" s="102">
        <v>18</v>
      </c>
      <c r="G3617" s="102">
        <v>18.2</v>
      </c>
      <c r="H3617" s="102">
        <v>14.4</v>
      </c>
      <c r="I3617" s="102"/>
      <c r="J3617" s="445"/>
      <c r="K3617" s="258">
        <f>ROUND(SUMIF('VGT-Bewegungsdaten'!B:B,A3617,'VGT-Bewegungsdaten'!D:D),3)</f>
        <v>0</v>
      </c>
      <c r="L3617" s="259">
        <f>ROUND(SUMIF('VGT-Bewegungsdaten'!B:B,$A3617,'VGT-Bewegungsdaten'!E:E),5)</f>
        <v>0</v>
      </c>
      <c r="N3617" s="298" t="s">
        <v>4918</v>
      </c>
      <c r="O3617" s="298" t="s">
        <v>4925</v>
      </c>
      <c r="P3617" s="261">
        <f>ROUND(SUMIF('AV-Bewegungsdaten'!B:B,A3617,'AV-Bewegungsdaten'!D:D),3)</f>
        <v>0</v>
      </c>
      <c r="Q3617" s="259">
        <f>ROUND(SUMIF('AV-Bewegungsdaten'!B:B,$A3617,'AV-Bewegungsdaten'!E:E),5)</f>
        <v>0</v>
      </c>
      <c r="S3617" s="444"/>
      <c r="T3617" s="444"/>
      <c r="U3617" s="261">
        <f>ROUND(SUMIF('DV-Bewegungsdaten'!B:B,A3617,'DV-Bewegungsdaten'!D:D),3)</f>
        <v>0</v>
      </c>
      <c r="V3617" s="259">
        <f>ROUND(SUMIF('DV-Bewegungsdaten'!B:B,A3617,'DV-Bewegungsdaten'!E:E),5)</f>
        <v>0</v>
      </c>
      <c r="X3617" s="444"/>
      <c r="Y3617" s="444"/>
      <c r="AK3617" s="305"/>
    </row>
    <row r="3618" spans="1:37" ht="15" customHeight="1" x14ac:dyDescent="0.25">
      <c r="A3618" s="103" t="s">
        <v>4652</v>
      </c>
      <c r="B3618" s="101" t="s">
        <v>2068</v>
      </c>
      <c r="C3618" s="101" t="s">
        <v>3999</v>
      </c>
      <c r="D3618" s="101" t="s">
        <v>4653</v>
      </c>
      <c r="F3618" s="102">
        <v>6</v>
      </c>
      <c r="G3618" s="102">
        <v>6.2</v>
      </c>
      <c r="H3618" s="102">
        <v>4.8</v>
      </c>
      <c r="I3618" s="102"/>
      <c r="J3618" s="445"/>
      <c r="K3618" s="258">
        <f>ROUND(SUMIF('VGT-Bewegungsdaten'!B:B,A3618,'VGT-Bewegungsdaten'!D:D),3)</f>
        <v>0</v>
      </c>
      <c r="L3618" s="259">
        <f>ROUND(SUMIF('VGT-Bewegungsdaten'!B:B,$A3618,'VGT-Bewegungsdaten'!E:E),5)</f>
        <v>0</v>
      </c>
      <c r="N3618" s="298" t="s">
        <v>4918</v>
      </c>
      <c r="O3618" s="298" t="s">
        <v>4925</v>
      </c>
      <c r="P3618" s="261">
        <f>ROUND(SUMIF('AV-Bewegungsdaten'!B:B,A3618,'AV-Bewegungsdaten'!D:D),3)</f>
        <v>0</v>
      </c>
      <c r="Q3618" s="259">
        <f>ROUND(SUMIF('AV-Bewegungsdaten'!B:B,$A3618,'AV-Bewegungsdaten'!E:E),5)</f>
        <v>0</v>
      </c>
      <c r="S3618" s="444"/>
      <c r="T3618" s="444"/>
      <c r="U3618" s="261">
        <f>ROUND(SUMIF('DV-Bewegungsdaten'!B:B,A3618,'DV-Bewegungsdaten'!D:D),3)</f>
        <v>0</v>
      </c>
      <c r="V3618" s="259">
        <f>ROUND(SUMIF('DV-Bewegungsdaten'!B:B,A3618,'DV-Bewegungsdaten'!E:E),5)</f>
        <v>0</v>
      </c>
      <c r="X3618" s="444"/>
      <c r="Y3618" s="444"/>
      <c r="AK3618" s="305"/>
    </row>
    <row r="3619" spans="1:37" ht="15" customHeight="1" x14ac:dyDescent="0.25">
      <c r="A3619" s="103" t="s">
        <v>4998</v>
      </c>
      <c r="B3619" s="101" t="s">
        <v>2068</v>
      </c>
      <c r="C3619" s="101" t="s">
        <v>4954</v>
      </c>
      <c r="D3619" s="101" t="s">
        <v>4509</v>
      </c>
      <c r="F3619" s="102">
        <v>14.01</v>
      </c>
      <c r="G3619" s="102">
        <v>14.209999999999999</v>
      </c>
      <c r="H3619" s="102">
        <v>11.21</v>
      </c>
      <c r="I3619" s="102"/>
      <c r="J3619" s="445"/>
      <c r="K3619" s="258">
        <f>ROUND(SUMIF('VGT-Bewegungsdaten'!B:B,A3619,'VGT-Bewegungsdaten'!D:D),3)</f>
        <v>0</v>
      </c>
      <c r="L3619" s="259">
        <f>ROUND(SUMIF('VGT-Bewegungsdaten'!B:B,$A3619,'VGT-Bewegungsdaten'!E:E),5)</f>
        <v>0</v>
      </c>
      <c r="N3619" s="298" t="s">
        <v>4918</v>
      </c>
      <c r="O3619" s="298" t="s">
        <v>4925</v>
      </c>
      <c r="P3619" s="261">
        <f>ROUND(SUMIF('AV-Bewegungsdaten'!B:B,A3619,'AV-Bewegungsdaten'!D:D),3)</f>
        <v>0</v>
      </c>
      <c r="Q3619" s="259">
        <f>ROUND(SUMIF('AV-Bewegungsdaten'!B:B,$A3619,'AV-Bewegungsdaten'!E:E),5)</f>
        <v>0</v>
      </c>
      <c r="S3619" s="444"/>
      <c r="T3619" s="444"/>
      <c r="U3619" s="261">
        <f>ROUND(SUMIF('DV-Bewegungsdaten'!B:B,A3619,'DV-Bewegungsdaten'!D:D),3)</f>
        <v>0</v>
      </c>
      <c r="V3619" s="259">
        <f>ROUND(SUMIF('DV-Bewegungsdaten'!B:B,A3619,'DV-Bewegungsdaten'!E:E),5)</f>
        <v>0</v>
      </c>
      <c r="X3619" s="444"/>
      <c r="Y3619" s="444"/>
      <c r="AK3619" s="305"/>
    </row>
    <row r="3620" spans="1:37" ht="15" customHeight="1" x14ac:dyDescent="0.25">
      <c r="A3620" s="103" t="s">
        <v>4999</v>
      </c>
      <c r="B3620" s="101" t="s">
        <v>2068</v>
      </c>
      <c r="C3620" s="101" t="s">
        <v>4954</v>
      </c>
      <c r="D3620" s="101" t="s">
        <v>4511</v>
      </c>
      <c r="F3620" s="102">
        <v>20.009999999999998</v>
      </c>
      <c r="G3620" s="102">
        <v>20.209999999999997</v>
      </c>
      <c r="H3620" s="102">
        <v>16.010000000000002</v>
      </c>
      <c r="I3620" s="102"/>
      <c r="J3620" s="445"/>
      <c r="K3620" s="258">
        <f>ROUND(SUMIF('VGT-Bewegungsdaten'!B:B,A3620,'VGT-Bewegungsdaten'!D:D),3)</f>
        <v>0</v>
      </c>
      <c r="L3620" s="259">
        <f>ROUND(SUMIF('VGT-Bewegungsdaten'!B:B,$A3620,'VGT-Bewegungsdaten'!E:E),5)</f>
        <v>0</v>
      </c>
      <c r="N3620" s="298" t="s">
        <v>4918</v>
      </c>
      <c r="O3620" s="298" t="s">
        <v>4925</v>
      </c>
      <c r="P3620" s="261">
        <f>ROUND(SUMIF('AV-Bewegungsdaten'!B:B,A3620,'AV-Bewegungsdaten'!D:D),3)</f>
        <v>0</v>
      </c>
      <c r="Q3620" s="259">
        <f>ROUND(SUMIF('AV-Bewegungsdaten'!B:B,$A3620,'AV-Bewegungsdaten'!E:E),5)</f>
        <v>0</v>
      </c>
      <c r="S3620" s="444"/>
      <c r="T3620" s="444"/>
      <c r="U3620" s="261">
        <f>ROUND(SUMIF('DV-Bewegungsdaten'!B:B,A3620,'DV-Bewegungsdaten'!D:D),3)</f>
        <v>0</v>
      </c>
      <c r="V3620" s="259">
        <f>ROUND(SUMIF('DV-Bewegungsdaten'!B:B,A3620,'DV-Bewegungsdaten'!E:E),5)</f>
        <v>0</v>
      </c>
      <c r="X3620" s="444"/>
      <c r="Y3620" s="444"/>
      <c r="AK3620" s="305"/>
    </row>
    <row r="3621" spans="1:37" ht="15" customHeight="1" x14ac:dyDescent="0.25">
      <c r="A3621" s="103" t="s">
        <v>5000</v>
      </c>
      <c r="B3621" s="101" t="s">
        <v>2068</v>
      </c>
      <c r="C3621" s="101" t="s">
        <v>4954</v>
      </c>
      <c r="D3621" s="101" t="s">
        <v>4513</v>
      </c>
      <c r="F3621" s="102">
        <v>22.009999999999998</v>
      </c>
      <c r="G3621" s="102">
        <v>22.209999999999997</v>
      </c>
      <c r="H3621" s="102">
        <v>17.61</v>
      </c>
      <c r="I3621" s="102"/>
      <c r="J3621" s="445"/>
      <c r="K3621" s="258">
        <f>ROUND(SUMIF('VGT-Bewegungsdaten'!B:B,A3621,'VGT-Bewegungsdaten'!D:D),3)</f>
        <v>0</v>
      </c>
      <c r="L3621" s="259">
        <f>ROUND(SUMIF('VGT-Bewegungsdaten'!B:B,$A3621,'VGT-Bewegungsdaten'!E:E),5)</f>
        <v>0</v>
      </c>
      <c r="N3621" s="298" t="s">
        <v>4918</v>
      </c>
      <c r="O3621" s="298" t="s">
        <v>4925</v>
      </c>
      <c r="P3621" s="261">
        <f>ROUND(SUMIF('AV-Bewegungsdaten'!B:B,A3621,'AV-Bewegungsdaten'!D:D),3)</f>
        <v>0</v>
      </c>
      <c r="Q3621" s="259">
        <f>ROUND(SUMIF('AV-Bewegungsdaten'!B:B,$A3621,'AV-Bewegungsdaten'!E:E),5)</f>
        <v>0</v>
      </c>
      <c r="S3621" s="444"/>
      <c r="T3621" s="444"/>
      <c r="U3621" s="261">
        <f>ROUND(SUMIF('DV-Bewegungsdaten'!B:B,A3621,'DV-Bewegungsdaten'!D:D),3)</f>
        <v>0</v>
      </c>
      <c r="V3621" s="259">
        <f>ROUND(SUMIF('DV-Bewegungsdaten'!B:B,A3621,'DV-Bewegungsdaten'!E:E),5)</f>
        <v>0</v>
      </c>
      <c r="X3621" s="444"/>
      <c r="Y3621" s="444"/>
      <c r="AK3621" s="305"/>
    </row>
    <row r="3622" spans="1:37" ht="15" customHeight="1" x14ac:dyDescent="0.25">
      <c r="A3622" s="103" t="s">
        <v>5001</v>
      </c>
      <c r="B3622" s="101" t="s">
        <v>2068</v>
      </c>
      <c r="C3622" s="101" t="s">
        <v>4954</v>
      </c>
      <c r="D3622" s="101" t="s">
        <v>4515</v>
      </c>
      <c r="F3622" s="102">
        <v>22.009999999999998</v>
      </c>
      <c r="G3622" s="102">
        <v>22.209999999999997</v>
      </c>
      <c r="H3622" s="102">
        <v>17.61</v>
      </c>
      <c r="I3622" s="102"/>
      <c r="J3622" s="445"/>
      <c r="K3622" s="258">
        <f>ROUND(SUMIF('VGT-Bewegungsdaten'!B:B,A3622,'VGT-Bewegungsdaten'!D:D),3)</f>
        <v>0</v>
      </c>
      <c r="L3622" s="259">
        <f>ROUND(SUMIF('VGT-Bewegungsdaten'!B:B,$A3622,'VGT-Bewegungsdaten'!E:E),5)</f>
        <v>0</v>
      </c>
      <c r="N3622" s="298" t="s">
        <v>4918</v>
      </c>
      <c r="O3622" s="298" t="s">
        <v>4925</v>
      </c>
      <c r="P3622" s="261">
        <f>ROUND(SUMIF('AV-Bewegungsdaten'!B:B,A3622,'AV-Bewegungsdaten'!D:D),3)</f>
        <v>0</v>
      </c>
      <c r="Q3622" s="259">
        <f>ROUND(SUMIF('AV-Bewegungsdaten'!B:B,$A3622,'AV-Bewegungsdaten'!E:E),5)</f>
        <v>0</v>
      </c>
      <c r="S3622" s="444"/>
      <c r="T3622" s="444"/>
      <c r="U3622" s="261">
        <f>ROUND(SUMIF('DV-Bewegungsdaten'!B:B,A3622,'DV-Bewegungsdaten'!D:D),3)</f>
        <v>0</v>
      </c>
      <c r="V3622" s="259">
        <f>ROUND(SUMIF('DV-Bewegungsdaten'!B:B,A3622,'DV-Bewegungsdaten'!E:E),5)</f>
        <v>0</v>
      </c>
      <c r="X3622" s="444"/>
      <c r="Y3622" s="444"/>
      <c r="AK3622" s="305"/>
    </row>
    <row r="3623" spans="1:37" ht="15" customHeight="1" x14ac:dyDescent="0.25">
      <c r="A3623" s="103" t="s">
        <v>5002</v>
      </c>
      <c r="B3623" s="101" t="s">
        <v>2068</v>
      </c>
      <c r="C3623" s="101" t="s">
        <v>4954</v>
      </c>
      <c r="D3623" s="101" t="s">
        <v>4517</v>
      </c>
      <c r="F3623" s="102">
        <v>16.95</v>
      </c>
      <c r="G3623" s="102">
        <v>17.149999999999999</v>
      </c>
      <c r="H3623" s="102">
        <v>13.56</v>
      </c>
      <c r="I3623" s="102"/>
      <c r="J3623" s="445"/>
      <c r="K3623" s="258">
        <f>ROUND(SUMIF('VGT-Bewegungsdaten'!B:B,A3623,'VGT-Bewegungsdaten'!D:D),3)</f>
        <v>0</v>
      </c>
      <c r="L3623" s="259">
        <f>ROUND(SUMIF('VGT-Bewegungsdaten'!B:B,$A3623,'VGT-Bewegungsdaten'!E:E),5)</f>
        <v>0</v>
      </c>
      <c r="N3623" s="298" t="s">
        <v>4918</v>
      </c>
      <c r="O3623" s="298" t="s">
        <v>4925</v>
      </c>
      <c r="P3623" s="261">
        <f>ROUND(SUMIF('AV-Bewegungsdaten'!B:B,A3623,'AV-Bewegungsdaten'!D:D),3)</f>
        <v>0</v>
      </c>
      <c r="Q3623" s="259">
        <f>ROUND(SUMIF('AV-Bewegungsdaten'!B:B,$A3623,'AV-Bewegungsdaten'!E:E),5)</f>
        <v>0</v>
      </c>
      <c r="S3623" s="444"/>
      <c r="T3623" s="444"/>
      <c r="U3623" s="261">
        <f>ROUND(SUMIF('DV-Bewegungsdaten'!B:B,A3623,'DV-Bewegungsdaten'!D:D),3)</f>
        <v>0</v>
      </c>
      <c r="V3623" s="259">
        <f>ROUND(SUMIF('DV-Bewegungsdaten'!B:B,A3623,'DV-Bewegungsdaten'!E:E),5)</f>
        <v>0</v>
      </c>
      <c r="X3623" s="444"/>
      <c r="Y3623" s="444"/>
      <c r="AK3623" s="305"/>
    </row>
    <row r="3624" spans="1:37" ht="15" customHeight="1" x14ac:dyDescent="0.25">
      <c r="A3624" s="103" t="s">
        <v>5003</v>
      </c>
      <c r="B3624" s="101" t="s">
        <v>2068</v>
      </c>
      <c r="C3624" s="101" t="s">
        <v>4954</v>
      </c>
      <c r="D3624" s="101" t="s">
        <v>4519</v>
      </c>
      <c r="F3624" s="102">
        <v>22.95</v>
      </c>
      <c r="G3624" s="102">
        <v>23.15</v>
      </c>
      <c r="H3624" s="102">
        <v>18.36</v>
      </c>
      <c r="I3624" s="102"/>
      <c r="J3624" s="445"/>
      <c r="K3624" s="258">
        <f>ROUND(SUMIF('VGT-Bewegungsdaten'!B:B,A3624,'VGT-Bewegungsdaten'!D:D),3)</f>
        <v>0</v>
      </c>
      <c r="L3624" s="259">
        <f>ROUND(SUMIF('VGT-Bewegungsdaten'!B:B,$A3624,'VGT-Bewegungsdaten'!E:E),5)</f>
        <v>0</v>
      </c>
      <c r="N3624" s="298" t="s">
        <v>4918</v>
      </c>
      <c r="O3624" s="298" t="s">
        <v>4925</v>
      </c>
      <c r="P3624" s="261">
        <f>ROUND(SUMIF('AV-Bewegungsdaten'!B:B,A3624,'AV-Bewegungsdaten'!D:D),3)</f>
        <v>0</v>
      </c>
      <c r="Q3624" s="259">
        <f>ROUND(SUMIF('AV-Bewegungsdaten'!B:B,$A3624,'AV-Bewegungsdaten'!E:E),5)</f>
        <v>0</v>
      </c>
      <c r="S3624" s="444"/>
      <c r="T3624" s="444"/>
      <c r="U3624" s="261">
        <f>ROUND(SUMIF('DV-Bewegungsdaten'!B:B,A3624,'DV-Bewegungsdaten'!D:D),3)</f>
        <v>0</v>
      </c>
      <c r="V3624" s="259">
        <f>ROUND(SUMIF('DV-Bewegungsdaten'!B:B,A3624,'DV-Bewegungsdaten'!E:E),5)</f>
        <v>0</v>
      </c>
      <c r="X3624" s="444"/>
      <c r="Y3624" s="444"/>
      <c r="AK3624" s="305"/>
    </row>
    <row r="3625" spans="1:37" ht="15" customHeight="1" x14ac:dyDescent="0.25">
      <c r="A3625" s="103" t="s">
        <v>5004</v>
      </c>
      <c r="B3625" s="101" t="s">
        <v>2068</v>
      </c>
      <c r="C3625" s="101" t="s">
        <v>4954</v>
      </c>
      <c r="D3625" s="101" t="s">
        <v>4521</v>
      </c>
      <c r="F3625" s="102">
        <v>24.95</v>
      </c>
      <c r="G3625" s="102">
        <v>25.15</v>
      </c>
      <c r="H3625" s="102">
        <v>19.96</v>
      </c>
      <c r="I3625" s="102"/>
      <c r="J3625" s="445"/>
      <c r="K3625" s="258">
        <f>ROUND(SUMIF('VGT-Bewegungsdaten'!B:B,A3625,'VGT-Bewegungsdaten'!D:D),3)</f>
        <v>0</v>
      </c>
      <c r="L3625" s="259">
        <f>ROUND(SUMIF('VGT-Bewegungsdaten'!B:B,$A3625,'VGT-Bewegungsdaten'!E:E),5)</f>
        <v>0</v>
      </c>
      <c r="N3625" s="298" t="s">
        <v>4918</v>
      </c>
      <c r="O3625" s="298" t="s">
        <v>4925</v>
      </c>
      <c r="P3625" s="261">
        <f>ROUND(SUMIF('AV-Bewegungsdaten'!B:B,A3625,'AV-Bewegungsdaten'!D:D),3)</f>
        <v>0</v>
      </c>
      <c r="Q3625" s="259">
        <f>ROUND(SUMIF('AV-Bewegungsdaten'!B:B,$A3625,'AV-Bewegungsdaten'!E:E),5)</f>
        <v>0</v>
      </c>
      <c r="S3625" s="444"/>
      <c r="T3625" s="444"/>
      <c r="U3625" s="261">
        <f>ROUND(SUMIF('DV-Bewegungsdaten'!B:B,A3625,'DV-Bewegungsdaten'!D:D),3)</f>
        <v>0</v>
      </c>
      <c r="V3625" s="259">
        <f>ROUND(SUMIF('DV-Bewegungsdaten'!B:B,A3625,'DV-Bewegungsdaten'!E:E),5)</f>
        <v>0</v>
      </c>
      <c r="X3625" s="444"/>
      <c r="Y3625" s="444"/>
      <c r="AK3625" s="305"/>
    </row>
    <row r="3626" spans="1:37" ht="15" customHeight="1" x14ac:dyDescent="0.25">
      <c r="A3626" s="103" t="s">
        <v>5005</v>
      </c>
      <c r="B3626" s="101" t="s">
        <v>2068</v>
      </c>
      <c r="C3626" s="101" t="s">
        <v>4954</v>
      </c>
      <c r="D3626" s="101" t="s">
        <v>4523</v>
      </c>
      <c r="F3626" s="102">
        <v>24.95</v>
      </c>
      <c r="G3626" s="102">
        <v>25.15</v>
      </c>
      <c r="H3626" s="102">
        <v>19.96</v>
      </c>
      <c r="I3626" s="102"/>
      <c r="J3626" s="445"/>
      <c r="K3626" s="258">
        <f>ROUND(SUMIF('VGT-Bewegungsdaten'!B:B,A3626,'VGT-Bewegungsdaten'!D:D),3)</f>
        <v>0</v>
      </c>
      <c r="L3626" s="259">
        <f>ROUND(SUMIF('VGT-Bewegungsdaten'!B:B,$A3626,'VGT-Bewegungsdaten'!E:E),5)</f>
        <v>0</v>
      </c>
      <c r="N3626" s="298" t="s">
        <v>4918</v>
      </c>
      <c r="O3626" s="298" t="s">
        <v>4925</v>
      </c>
      <c r="P3626" s="261">
        <f>ROUND(SUMIF('AV-Bewegungsdaten'!B:B,A3626,'AV-Bewegungsdaten'!D:D),3)</f>
        <v>0</v>
      </c>
      <c r="Q3626" s="259">
        <f>ROUND(SUMIF('AV-Bewegungsdaten'!B:B,$A3626,'AV-Bewegungsdaten'!E:E),5)</f>
        <v>0</v>
      </c>
      <c r="S3626" s="444"/>
      <c r="T3626" s="444"/>
      <c r="U3626" s="261">
        <f>ROUND(SUMIF('DV-Bewegungsdaten'!B:B,A3626,'DV-Bewegungsdaten'!D:D),3)</f>
        <v>0</v>
      </c>
      <c r="V3626" s="259">
        <f>ROUND(SUMIF('DV-Bewegungsdaten'!B:B,A3626,'DV-Bewegungsdaten'!E:E),5)</f>
        <v>0</v>
      </c>
      <c r="X3626" s="444"/>
      <c r="Y3626" s="444"/>
      <c r="AK3626" s="305"/>
    </row>
    <row r="3627" spans="1:37" ht="15" customHeight="1" x14ac:dyDescent="0.25">
      <c r="A3627" s="103" t="s">
        <v>5006</v>
      </c>
      <c r="B3627" s="101" t="s">
        <v>2068</v>
      </c>
      <c r="C3627" s="101" t="s">
        <v>4954</v>
      </c>
      <c r="D3627" s="101" t="s">
        <v>4525</v>
      </c>
      <c r="F3627" s="102">
        <v>15.969999999999999</v>
      </c>
      <c r="G3627" s="102">
        <v>16.169999999999998</v>
      </c>
      <c r="H3627" s="102">
        <v>12.78</v>
      </c>
      <c r="I3627" s="102"/>
      <c r="J3627" s="445"/>
      <c r="K3627" s="258">
        <f>ROUND(SUMIF('VGT-Bewegungsdaten'!B:B,A3627,'VGT-Bewegungsdaten'!D:D),3)</f>
        <v>0</v>
      </c>
      <c r="L3627" s="259">
        <f>ROUND(SUMIF('VGT-Bewegungsdaten'!B:B,$A3627,'VGT-Bewegungsdaten'!E:E),5)</f>
        <v>0</v>
      </c>
      <c r="N3627" s="298" t="s">
        <v>4918</v>
      </c>
      <c r="O3627" s="298" t="s">
        <v>4925</v>
      </c>
      <c r="P3627" s="261">
        <f>ROUND(SUMIF('AV-Bewegungsdaten'!B:B,A3627,'AV-Bewegungsdaten'!D:D),3)</f>
        <v>0</v>
      </c>
      <c r="Q3627" s="259">
        <f>ROUND(SUMIF('AV-Bewegungsdaten'!B:B,$A3627,'AV-Bewegungsdaten'!E:E),5)</f>
        <v>0</v>
      </c>
      <c r="S3627" s="444"/>
      <c r="T3627" s="444"/>
      <c r="U3627" s="261">
        <f>ROUND(SUMIF('DV-Bewegungsdaten'!B:B,A3627,'DV-Bewegungsdaten'!D:D),3)</f>
        <v>0</v>
      </c>
      <c r="V3627" s="259">
        <f>ROUND(SUMIF('DV-Bewegungsdaten'!B:B,A3627,'DV-Bewegungsdaten'!E:E),5)</f>
        <v>0</v>
      </c>
      <c r="X3627" s="444"/>
      <c r="Y3627" s="444"/>
      <c r="AK3627" s="305"/>
    </row>
    <row r="3628" spans="1:37" ht="15" customHeight="1" x14ac:dyDescent="0.25">
      <c r="A3628" s="103" t="s">
        <v>5007</v>
      </c>
      <c r="B3628" s="101" t="s">
        <v>2068</v>
      </c>
      <c r="C3628" s="101" t="s">
        <v>4954</v>
      </c>
      <c r="D3628" s="101" t="s">
        <v>4527</v>
      </c>
      <c r="F3628" s="102">
        <v>21.97</v>
      </c>
      <c r="G3628" s="102">
        <v>22.169999999999998</v>
      </c>
      <c r="H3628" s="102">
        <v>17.579999999999998</v>
      </c>
      <c r="I3628" s="102"/>
      <c r="J3628" s="445"/>
      <c r="K3628" s="258">
        <f>ROUND(SUMIF('VGT-Bewegungsdaten'!B:B,A3628,'VGT-Bewegungsdaten'!D:D),3)</f>
        <v>0</v>
      </c>
      <c r="L3628" s="259">
        <f>ROUND(SUMIF('VGT-Bewegungsdaten'!B:B,$A3628,'VGT-Bewegungsdaten'!E:E),5)</f>
        <v>0</v>
      </c>
      <c r="N3628" s="298" t="s">
        <v>4918</v>
      </c>
      <c r="O3628" s="298" t="s">
        <v>4925</v>
      </c>
      <c r="P3628" s="261">
        <f>ROUND(SUMIF('AV-Bewegungsdaten'!B:B,A3628,'AV-Bewegungsdaten'!D:D),3)</f>
        <v>0</v>
      </c>
      <c r="Q3628" s="259">
        <f>ROUND(SUMIF('AV-Bewegungsdaten'!B:B,$A3628,'AV-Bewegungsdaten'!E:E),5)</f>
        <v>0</v>
      </c>
      <c r="S3628" s="444"/>
      <c r="T3628" s="444"/>
      <c r="U3628" s="261">
        <f>ROUND(SUMIF('DV-Bewegungsdaten'!B:B,A3628,'DV-Bewegungsdaten'!D:D),3)</f>
        <v>0</v>
      </c>
      <c r="V3628" s="259">
        <f>ROUND(SUMIF('DV-Bewegungsdaten'!B:B,A3628,'DV-Bewegungsdaten'!E:E),5)</f>
        <v>0</v>
      </c>
      <c r="X3628" s="444"/>
      <c r="Y3628" s="444"/>
      <c r="AK3628" s="305"/>
    </row>
    <row r="3629" spans="1:37" ht="15" customHeight="1" x14ac:dyDescent="0.25">
      <c r="A3629" s="103" t="s">
        <v>5008</v>
      </c>
      <c r="B3629" s="101" t="s">
        <v>2068</v>
      </c>
      <c r="C3629" s="101" t="s">
        <v>4954</v>
      </c>
      <c r="D3629" s="101" t="s">
        <v>4529</v>
      </c>
      <c r="F3629" s="102">
        <v>23.97</v>
      </c>
      <c r="G3629" s="102">
        <v>24.169999999999998</v>
      </c>
      <c r="H3629" s="102">
        <v>19.18</v>
      </c>
      <c r="I3629" s="102"/>
      <c r="J3629" s="445"/>
      <c r="K3629" s="258">
        <f>ROUND(SUMIF('VGT-Bewegungsdaten'!B:B,A3629,'VGT-Bewegungsdaten'!D:D),3)</f>
        <v>0</v>
      </c>
      <c r="L3629" s="259">
        <f>ROUND(SUMIF('VGT-Bewegungsdaten'!B:B,$A3629,'VGT-Bewegungsdaten'!E:E),5)</f>
        <v>0</v>
      </c>
      <c r="N3629" s="298" t="s">
        <v>4918</v>
      </c>
      <c r="O3629" s="298" t="s">
        <v>4925</v>
      </c>
      <c r="P3629" s="261">
        <f>ROUND(SUMIF('AV-Bewegungsdaten'!B:B,A3629,'AV-Bewegungsdaten'!D:D),3)</f>
        <v>0</v>
      </c>
      <c r="Q3629" s="259">
        <f>ROUND(SUMIF('AV-Bewegungsdaten'!B:B,$A3629,'AV-Bewegungsdaten'!E:E),5)</f>
        <v>0</v>
      </c>
      <c r="S3629" s="444"/>
      <c r="T3629" s="444"/>
      <c r="U3629" s="261">
        <f>ROUND(SUMIF('DV-Bewegungsdaten'!B:B,A3629,'DV-Bewegungsdaten'!D:D),3)</f>
        <v>0</v>
      </c>
      <c r="V3629" s="259">
        <f>ROUND(SUMIF('DV-Bewegungsdaten'!B:B,A3629,'DV-Bewegungsdaten'!E:E),5)</f>
        <v>0</v>
      </c>
      <c r="X3629" s="444"/>
      <c r="Y3629" s="444"/>
      <c r="AK3629" s="305"/>
    </row>
    <row r="3630" spans="1:37" ht="15" customHeight="1" x14ac:dyDescent="0.25">
      <c r="A3630" s="103" t="s">
        <v>5009</v>
      </c>
      <c r="B3630" s="101" t="s">
        <v>2068</v>
      </c>
      <c r="C3630" s="101" t="s">
        <v>4954</v>
      </c>
      <c r="D3630" s="101" t="s">
        <v>4531</v>
      </c>
      <c r="F3630" s="102">
        <v>23.97</v>
      </c>
      <c r="G3630" s="102">
        <v>24.169999999999998</v>
      </c>
      <c r="H3630" s="102">
        <v>19.18</v>
      </c>
      <c r="I3630" s="102"/>
      <c r="J3630" s="445"/>
      <c r="K3630" s="258">
        <f>ROUND(SUMIF('VGT-Bewegungsdaten'!B:B,A3630,'VGT-Bewegungsdaten'!D:D),3)</f>
        <v>0</v>
      </c>
      <c r="L3630" s="259">
        <f>ROUND(SUMIF('VGT-Bewegungsdaten'!B:B,$A3630,'VGT-Bewegungsdaten'!E:E),5)</f>
        <v>0</v>
      </c>
      <c r="N3630" s="298" t="s">
        <v>4918</v>
      </c>
      <c r="O3630" s="298" t="s">
        <v>4925</v>
      </c>
      <c r="P3630" s="261">
        <f>ROUND(SUMIF('AV-Bewegungsdaten'!B:B,A3630,'AV-Bewegungsdaten'!D:D),3)</f>
        <v>0</v>
      </c>
      <c r="Q3630" s="259">
        <f>ROUND(SUMIF('AV-Bewegungsdaten'!B:B,$A3630,'AV-Bewegungsdaten'!E:E),5)</f>
        <v>0</v>
      </c>
      <c r="S3630" s="444"/>
      <c r="T3630" s="444"/>
      <c r="U3630" s="261">
        <f>ROUND(SUMIF('DV-Bewegungsdaten'!B:B,A3630,'DV-Bewegungsdaten'!D:D),3)</f>
        <v>0</v>
      </c>
      <c r="V3630" s="259">
        <f>ROUND(SUMIF('DV-Bewegungsdaten'!B:B,A3630,'DV-Bewegungsdaten'!E:E),5)</f>
        <v>0</v>
      </c>
      <c r="X3630" s="444"/>
      <c r="Y3630" s="444"/>
      <c r="AK3630" s="305"/>
    </row>
    <row r="3631" spans="1:37" ht="15" customHeight="1" x14ac:dyDescent="0.25">
      <c r="A3631" s="103" t="s">
        <v>5010</v>
      </c>
      <c r="B3631" s="101" t="s">
        <v>2068</v>
      </c>
      <c r="C3631" s="101" t="s">
        <v>4954</v>
      </c>
      <c r="D3631" s="101" t="s">
        <v>4533</v>
      </c>
      <c r="F3631" s="102">
        <v>14.99</v>
      </c>
      <c r="G3631" s="102">
        <v>15.19</v>
      </c>
      <c r="H3631" s="102">
        <v>11.99</v>
      </c>
      <c r="I3631" s="102"/>
      <c r="J3631" s="445"/>
      <c r="K3631" s="258">
        <f>ROUND(SUMIF('VGT-Bewegungsdaten'!B:B,A3631,'VGT-Bewegungsdaten'!D:D),3)</f>
        <v>0</v>
      </c>
      <c r="L3631" s="259">
        <f>ROUND(SUMIF('VGT-Bewegungsdaten'!B:B,$A3631,'VGT-Bewegungsdaten'!E:E),5)</f>
        <v>0</v>
      </c>
      <c r="N3631" s="298" t="s">
        <v>4918</v>
      </c>
      <c r="O3631" s="298" t="s">
        <v>4925</v>
      </c>
      <c r="P3631" s="261">
        <f>ROUND(SUMIF('AV-Bewegungsdaten'!B:B,A3631,'AV-Bewegungsdaten'!D:D),3)</f>
        <v>0</v>
      </c>
      <c r="Q3631" s="259">
        <f>ROUND(SUMIF('AV-Bewegungsdaten'!B:B,$A3631,'AV-Bewegungsdaten'!E:E),5)</f>
        <v>0</v>
      </c>
      <c r="S3631" s="444"/>
      <c r="T3631" s="444"/>
      <c r="U3631" s="261">
        <f>ROUND(SUMIF('DV-Bewegungsdaten'!B:B,A3631,'DV-Bewegungsdaten'!D:D),3)</f>
        <v>0</v>
      </c>
      <c r="V3631" s="259">
        <f>ROUND(SUMIF('DV-Bewegungsdaten'!B:B,A3631,'DV-Bewegungsdaten'!E:E),5)</f>
        <v>0</v>
      </c>
      <c r="X3631" s="444"/>
      <c r="Y3631" s="444"/>
      <c r="AK3631" s="305"/>
    </row>
    <row r="3632" spans="1:37" ht="15" customHeight="1" x14ac:dyDescent="0.25">
      <c r="A3632" s="103" t="s">
        <v>5011</v>
      </c>
      <c r="B3632" s="101" t="s">
        <v>2068</v>
      </c>
      <c r="C3632" s="101" t="s">
        <v>4954</v>
      </c>
      <c r="D3632" s="101" t="s">
        <v>4535</v>
      </c>
      <c r="F3632" s="102">
        <v>20.990000000000002</v>
      </c>
      <c r="G3632" s="102">
        <v>21.19</v>
      </c>
      <c r="H3632" s="102">
        <v>16.79</v>
      </c>
      <c r="I3632" s="102"/>
      <c r="J3632" s="445"/>
      <c r="K3632" s="258">
        <f>ROUND(SUMIF('VGT-Bewegungsdaten'!B:B,A3632,'VGT-Bewegungsdaten'!D:D),3)</f>
        <v>0</v>
      </c>
      <c r="L3632" s="259">
        <f>ROUND(SUMIF('VGT-Bewegungsdaten'!B:B,$A3632,'VGT-Bewegungsdaten'!E:E),5)</f>
        <v>0</v>
      </c>
      <c r="N3632" s="298" t="s">
        <v>4918</v>
      </c>
      <c r="O3632" s="298" t="s">
        <v>4925</v>
      </c>
      <c r="P3632" s="261">
        <f>ROUND(SUMIF('AV-Bewegungsdaten'!B:B,A3632,'AV-Bewegungsdaten'!D:D),3)</f>
        <v>0</v>
      </c>
      <c r="Q3632" s="259">
        <f>ROUND(SUMIF('AV-Bewegungsdaten'!B:B,$A3632,'AV-Bewegungsdaten'!E:E),5)</f>
        <v>0</v>
      </c>
      <c r="S3632" s="444"/>
      <c r="T3632" s="444"/>
      <c r="U3632" s="261">
        <f>ROUND(SUMIF('DV-Bewegungsdaten'!B:B,A3632,'DV-Bewegungsdaten'!D:D),3)</f>
        <v>0</v>
      </c>
      <c r="V3632" s="259">
        <f>ROUND(SUMIF('DV-Bewegungsdaten'!B:B,A3632,'DV-Bewegungsdaten'!E:E),5)</f>
        <v>0</v>
      </c>
      <c r="X3632" s="444"/>
      <c r="Y3632" s="444"/>
      <c r="AK3632" s="305"/>
    </row>
    <row r="3633" spans="1:37" ht="15" customHeight="1" x14ac:dyDescent="0.25">
      <c r="A3633" s="103" t="s">
        <v>5012</v>
      </c>
      <c r="B3633" s="101" t="s">
        <v>2068</v>
      </c>
      <c r="C3633" s="101" t="s">
        <v>4954</v>
      </c>
      <c r="D3633" s="101" t="s">
        <v>4537</v>
      </c>
      <c r="F3633" s="102">
        <v>22.990000000000002</v>
      </c>
      <c r="G3633" s="102">
        <v>23.19</v>
      </c>
      <c r="H3633" s="102">
        <v>18.39</v>
      </c>
      <c r="I3633" s="102"/>
      <c r="J3633" s="445"/>
      <c r="K3633" s="258">
        <f>ROUND(SUMIF('VGT-Bewegungsdaten'!B:B,A3633,'VGT-Bewegungsdaten'!D:D),3)</f>
        <v>0</v>
      </c>
      <c r="L3633" s="259">
        <f>ROUND(SUMIF('VGT-Bewegungsdaten'!B:B,$A3633,'VGT-Bewegungsdaten'!E:E),5)</f>
        <v>0</v>
      </c>
      <c r="N3633" s="298" t="s">
        <v>4918</v>
      </c>
      <c r="O3633" s="298" t="s">
        <v>4925</v>
      </c>
      <c r="P3633" s="261">
        <f>ROUND(SUMIF('AV-Bewegungsdaten'!B:B,A3633,'AV-Bewegungsdaten'!D:D),3)</f>
        <v>0</v>
      </c>
      <c r="Q3633" s="259">
        <f>ROUND(SUMIF('AV-Bewegungsdaten'!B:B,$A3633,'AV-Bewegungsdaten'!E:E),5)</f>
        <v>0</v>
      </c>
      <c r="S3633" s="444"/>
      <c r="T3633" s="444"/>
      <c r="U3633" s="261">
        <f>ROUND(SUMIF('DV-Bewegungsdaten'!B:B,A3633,'DV-Bewegungsdaten'!D:D),3)</f>
        <v>0</v>
      </c>
      <c r="V3633" s="259">
        <f>ROUND(SUMIF('DV-Bewegungsdaten'!B:B,A3633,'DV-Bewegungsdaten'!E:E),5)</f>
        <v>0</v>
      </c>
      <c r="X3633" s="444"/>
      <c r="Y3633" s="444"/>
      <c r="AK3633" s="305"/>
    </row>
    <row r="3634" spans="1:37" ht="15" customHeight="1" x14ac:dyDescent="0.25">
      <c r="A3634" s="103" t="s">
        <v>5013</v>
      </c>
      <c r="B3634" s="101" t="s">
        <v>2068</v>
      </c>
      <c r="C3634" s="101" t="s">
        <v>4954</v>
      </c>
      <c r="D3634" s="101" t="s">
        <v>4539</v>
      </c>
      <c r="F3634" s="102">
        <v>22.990000000000002</v>
      </c>
      <c r="G3634" s="102">
        <v>23.19</v>
      </c>
      <c r="H3634" s="102">
        <v>18.39</v>
      </c>
      <c r="I3634" s="102"/>
      <c r="J3634" s="445"/>
      <c r="K3634" s="258">
        <f>ROUND(SUMIF('VGT-Bewegungsdaten'!B:B,A3634,'VGT-Bewegungsdaten'!D:D),3)</f>
        <v>0</v>
      </c>
      <c r="L3634" s="259">
        <f>ROUND(SUMIF('VGT-Bewegungsdaten'!B:B,$A3634,'VGT-Bewegungsdaten'!E:E),5)</f>
        <v>0</v>
      </c>
      <c r="N3634" s="298" t="s">
        <v>4918</v>
      </c>
      <c r="O3634" s="298" t="s">
        <v>4925</v>
      </c>
      <c r="P3634" s="261">
        <f>ROUND(SUMIF('AV-Bewegungsdaten'!B:B,A3634,'AV-Bewegungsdaten'!D:D),3)</f>
        <v>0</v>
      </c>
      <c r="Q3634" s="259">
        <f>ROUND(SUMIF('AV-Bewegungsdaten'!B:B,$A3634,'AV-Bewegungsdaten'!E:E),5)</f>
        <v>0</v>
      </c>
      <c r="S3634" s="444"/>
      <c r="T3634" s="444"/>
      <c r="U3634" s="261">
        <f>ROUND(SUMIF('DV-Bewegungsdaten'!B:B,A3634,'DV-Bewegungsdaten'!D:D),3)</f>
        <v>0</v>
      </c>
      <c r="V3634" s="259">
        <f>ROUND(SUMIF('DV-Bewegungsdaten'!B:B,A3634,'DV-Bewegungsdaten'!E:E),5)</f>
        <v>0</v>
      </c>
      <c r="X3634" s="444"/>
      <c r="Y3634" s="444"/>
      <c r="AK3634" s="305"/>
    </row>
    <row r="3635" spans="1:37" ht="15" customHeight="1" x14ac:dyDescent="0.25">
      <c r="A3635" s="103" t="s">
        <v>5014</v>
      </c>
      <c r="B3635" s="101" t="s">
        <v>2068</v>
      </c>
      <c r="C3635" s="101" t="s">
        <v>4954</v>
      </c>
      <c r="D3635" s="101" t="s">
        <v>4541</v>
      </c>
      <c r="F3635" s="102">
        <v>12.05</v>
      </c>
      <c r="G3635" s="102">
        <v>12.25</v>
      </c>
      <c r="H3635" s="102">
        <v>9.64</v>
      </c>
      <c r="I3635" s="102"/>
      <c r="J3635" s="445"/>
      <c r="K3635" s="258">
        <f>ROUND(SUMIF('VGT-Bewegungsdaten'!B:B,A3635,'VGT-Bewegungsdaten'!D:D),3)</f>
        <v>0</v>
      </c>
      <c r="L3635" s="259">
        <f>ROUND(SUMIF('VGT-Bewegungsdaten'!B:B,$A3635,'VGT-Bewegungsdaten'!E:E),5)</f>
        <v>0</v>
      </c>
      <c r="N3635" s="298" t="s">
        <v>4918</v>
      </c>
      <c r="O3635" s="298" t="s">
        <v>4925</v>
      </c>
      <c r="P3635" s="261">
        <f>ROUND(SUMIF('AV-Bewegungsdaten'!B:B,A3635,'AV-Bewegungsdaten'!D:D),3)</f>
        <v>0</v>
      </c>
      <c r="Q3635" s="259">
        <f>ROUND(SUMIF('AV-Bewegungsdaten'!B:B,$A3635,'AV-Bewegungsdaten'!E:E),5)</f>
        <v>0</v>
      </c>
      <c r="S3635" s="444"/>
      <c r="T3635" s="444"/>
      <c r="U3635" s="261">
        <f>ROUND(SUMIF('DV-Bewegungsdaten'!B:B,A3635,'DV-Bewegungsdaten'!D:D),3)</f>
        <v>0</v>
      </c>
      <c r="V3635" s="259">
        <f>ROUND(SUMIF('DV-Bewegungsdaten'!B:B,A3635,'DV-Bewegungsdaten'!E:E),5)</f>
        <v>0</v>
      </c>
      <c r="X3635" s="444"/>
      <c r="Y3635" s="444"/>
      <c r="AK3635" s="305"/>
    </row>
    <row r="3636" spans="1:37" ht="15" customHeight="1" x14ac:dyDescent="0.25">
      <c r="A3636" s="103" t="s">
        <v>5015</v>
      </c>
      <c r="B3636" s="101" t="s">
        <v>2068</v>
      </c>
      <c r="C3636" s="101" t="s">
        <v>4954</v>
      </c>
      <c r="D3636" s="101" t="s">
        <v>4543</v>
      </c>
      <c r="F3636" s="102">
        <v>18.05</v>
      </c>
      <c r="G3636" s="102">
        <v>18.25</v>
      </c>
      <c r="H3636" s="102">
        <v>14.44</v>
      </c>
      <c r="I3636" s="102"/>
      <c r="J3636" s="445"/>
      <c r="K3636" s="258">
        <f>ROUND(SUMIF('VGT-Bewegungsdaten'!B:B,A3636,'VGT-Bewegungsdaten'!D:D),3)</f>
        <v>0</v>
      </c>
      <c r="L3636" s="259">
        <f>ROUND(SUMIF('VGT-Bewegungsdaten'!B:B,$A3636,'VGT-Bewegungsdaten'!E:E),5)</f>
        <v>0</v>
      </c>
      <c r="N3636" s="298" t="s">
        <v>4918</v>
      </c>
      <c r="O3636" s="298" t="s">
        <v>4925</v>
      </c>
      <c r="P3636" s="261">
        <f>ROUND(SUMIF('AV-Bewegungsdaten'!B:B,A3636,'AV-Bewegungsdaten'!D:D),3)</f>
        <v>0</v>
      </c>
      <c r="Q3636" s="259">
        <f>ROUND(SUMIF('AV-Bewegungsdaten'!B:B,$A3636,'AV-Bewegungsdaten'!E:E),5)</f>
        <v>0</v>
      </c>
      <c r="S3636" s="444"/>
      <c r="T3636" s="444"/>
      <c r="U3636" s="261">
        <f>ROUND(SUMIF('DV-Bewegungsdaten'!B:B,A3636,'DV-Bewegungsdaten'!D:D),3)</f>
        <v>0</v>
      </c>
      <c r="V3636" s="259">
        <f>ROUND(SUMIF('DV-Bewegungsdaten'!B:B,A3636,'DV-Bewegungsdaten'!E:E),5)</f>
        <v>0</v>
      </c>
      <c r="X3636" s="444"/>
      <c r="Y3636" s="444"/>
      <c r="AK3636" s="305"/>
    </row>
    <row r="3637" spans="1:37" ht="15" customHeight="1" x14ac:dyDescent="0.25">
      <c r="A3637" s="103" t="s">
        <v>5016</v>
      </c>
      <c r="B3637" s="101" t="s">
        <v>2068</v>
      </c>
      <c r="C3637" s="101" t="s">
        <v>4954</v>
      </c>
      <c r="D3637" s="101" t="s">
        <v>4545</v>
      </c>
      <c r="F3637" s="102">
        <v>20.05</v>
      </c>
      <c r="G3637" s="102">
        <v>20.25</v>
      </c>
      <c r="H3637" s="102">
        <v>16.04</v>
      </c>
      <c r="I3637" s="102"/>
      <c r="J3637" s="445"/>
      <c r="K3637" s="258">
        <f>ROUND(SUMIF('VGT-Bewegungsdaten'!B:B,A3637,'VGT-Bewegungsdaten'!D:D),3)</f>
        <v>0</v>
      </c>
      <c r="L3637" s="259">
        <f>ROUND(SUMIF('VGT-Bewegungsdaten'!B:B,$A3637,'VGT-Bewegungsdaten'!E:E),5)</f>
        <v>0</v>
      </c>
      <c r="N3637" s="298" t="s">
        <v>4918</v>
      </c>
      <c r="O3637" s="298" t="s">
        <v>4925</v>
      </c>
      <c r="P3637" s="261">
        <f>ROUND(SUMIF('AV-Bewegungsdaten'!B:B,A3637,'AV-Bewegungsdaten'!D:D),3)</f>
        <v>0</v>
      </c>
      <c r="Q3637" s="259">
        <f>ROUND(SUMIF('AV-Bewegungsdaten'!B:B,$A3637,'AV-Bewegungsdaten'!E:E),5)</f>
        <v>0</v>
      </c>
      <c r="S3637" s="444"/>
      <c r="T3637" s="444"/>
      <c r="U3637" s="261">
        <f>ROUND(SUMIF('DV-Bewegungsdaten'!B:B,A3637,'DV-Bewegungsdaten'!D:D),3)</f>
        <v>0</v>
      </c>
      <c r="V3637" s="259">
        <f>ROUND(SUMIF('DV-Bewegungsdaten'!B:B,A3637,'DV-Bewegungsdaten'!E:E),5)</f>
        <v>0</v>
      </c>
      <c r="X3637" s="444"/>
      <c r="Y3637" s="444"/>
      <c r="AK3637" s="305"/>
    </row>
    <row r="3638" spans="1:37" ht="15" customHeight="1" x14ac:dyDescent="0.25">
      <c r="A3638" s="103" t="s">
        <v>5017</v>
      </c>
      <c r="B3638" s="101" t="s">
        <v>2068</v>
      </c>
      <c r="C3638" s="101" t="s">
        <v>4954</v>
      </c>
      <c r="D3638" s="101" t="s">
        <v>4547</v>
      </c>
      <c r="F3638" s="102">
        <v>20.05</v>
      </c>
      <c r="G3638" s="102">
        <v>20.25</v>
      </c>
      <c r="H3638" s="102">
        <v>16.04</v>
      </c>
      <c r="I3638" s="102"/>
      <c r="J3638" s="445"/>
      <c r="K3638" s="258">
        <f>ROUND(SUMIF('VGT-Bewegungsdaten'!B:B,A3638,'VGT-Bewegungsdaten'!D:D),3)</f>
        <v>0</v>
      </c>
      <c r="L3638" s="259">
        <f>ROUND(SUMIF('VGT-Bewegungsdaten'!B:B,$A3638,'VGT-Bewegungsdaten'!E:E),5)</f>
        <v>0</v>
      </c>
      <c r="N3638" s="298" t="s">
        <v>4918</v>
      </c>
      <c r="O3638" s="298" t="s">
        <v>4925</v>
      </c>
      <c r="P3638" s="261">
        <f>ROUND(SUMIF('AV-Bewegungsdaten'!B:B,A3638,'AV-Bewegungsdaten'!D:D),3)</f>
        <v>0</v>
      </c>
      <c r="Q3638" s="259">
        <f>ROUND(SUMIF('AV-Bewegungsdaten'!B:B,$A3638,'AV-Bewegungsdaten'!E:E),5)</f>
        <v>0</v>
      </c>
      <c r="S3638" s="444"/>
      <c r="T3638" s="444"/>
      <c r="U3638" s="261">
        <f>ROUND(SUMIF('DV-Bewegungsdaten'!B:B,A3638,'DV-Bewegungsdaten'!D:D),3)</f>
        <v>0</v>
      </c>
      <c r="V3638" s="259">
        <f>ROUND(SUMIF('DV-Bewegungsdaten'!B:B,A3638,'DV-Bewegungsdaten'!E:E),5)</f>
        <v>0</v>
      </c>
      <c r="X3638" s="444"/>
      <c r="Y3638" s="444"/>
      <c r="AK3638" s="305"/>
    </row>
    <row r="3639" spans="1:37" ht="15" customHeight="1" x14ac:dyDescent="0.25">
      <c r="A3639" s="103" t="s">
        <v>5018</v>
      </c>
      <c r="B3639" s="101" t="s">
        <v>2068</v>
      </c>
      <c r="C3639" s="101" t="s">
        <v>4954</v>
      </c>
      <c r="D3639" s="101" t="s">
        <v>4549</v>
      </c>
      <c r="F3639" s="102">
        <v>14.99</v>
      </c>
      <c r="G3639" s="102">
        <v>15.19</v>
      </c>
      <c r="H3639" s="102">
        <v>11.99</v>
      </c>
      <c r="I3639" s="102"/>
      <c r="J3639" s="445"/>
      <c r="K3639" s="258">
        <f>ROUND(SUMIF('VGT-Bewegungsdaten'!B:B,A3639,'VGT-Bewegungsdaten'!D:D),3)</f>
        <v>0</v>
      </c>
      <c r="L3639" s="259">
        <f>ROUND(SUMIF('VGT-Bewegungsdaten'!B:B,$A3639,'VGT-Bewegungsdaten'!E:E),5)</f>
        <v>0</v>
      </c>
      <c r="N3639" s="298" t="s">
        <v>4918</v>
      </c>
      <c r="O3639" s="298" t="s">
        <v>4925</v>
      </c>
      <c r="P3639" s="261">
        <f>ROUND(SUMIF('AV-Bewegungsdaten'!B:B,A3639,'AV-Bewegungsdaten'!D:D),3)</f>
        <v>0</v>
      </c>
      <c r="Q3639" s="259">
        <f>ROUND(SUMIF('AV-Bewegungsdaten'!B:B,$A3639,'AV-Bewegungsdaten'!E:E),5)</f>
        <v>0</v>
      </c>
      <c r="S3639" s="444"/>
      <c r="T3639" s="444"/>
      <c r="U3639" s="261">
        <f>ROUND(SUMIF('DV-Bewegungsdaten'!B:B,A3639,'DV-Bewegungsdaten'!D:D),3)</f>
        <v>0</v>
      </c>
      <c r="V3639" s="259">
        <f>ROUND(SUMIF('DV-Bewegungsdaten'!B:B,A3639,'DV-Bewegungsdaten'!E:E),5)</f>
        <v>0</v>
      </c>
      <c r="X3639" s="444"/>
      <c r="Y3639" s="444"/>
      <c r="AK3639" s="305"/>
    </row>
    <row r="3640" spans="1:37" ht="15" customHeight="1" x14ac:dyDescent="0.25">
      <c r="A3640" s="103" t="s">
        <v>5019</v>
      </c>
      <c r="B3640" s="101" t="s">
        <v>2068</v>
      </c>
      <c r="C3640" s="101" t="s">
        <v>4954</v>
      </c>
      <c r="D3640" s="101" t="s">
        <v>4551</v>
      </c>
      <c r="F3640" s="102">
        <v>20.990000000000002</v>
      </c>
      <c r="G3640" s="102">
        <v>21.19</v>
      </c>
      <c r="H3640" s="102">
        <v>16.79</v>
      </c>
      <c r="I3640" s="102"/>
      <c r="J3640" s="445"/>
      <c r="K3640" s="258">
        <f>ROUND(SUMIF('VGT-Bewegungsdaten'!B:B,A3640,'VGT-Bewegungsdaten'!D:D),3)</f>
        <v>0</v>
      </c>
      <c r="L3640" s="259">
        <f>ROUND(SUMIF('VGT-Bewegungsdaten'!B:B,$A3640,'VGT-Bewegungsdaten'!E:E),5)</f>
        <v>0</v>
      </c>
      <c r="N3640" s="298" t="s">
        <v>4918</v>
      </c>
      <c r="O3640" s="298" t="s">
        <v>4925</v>
      </c>
      <c r="P3640" s="261">
        <f>ROUND(SUMIF('AV-Bewegungsdaten'!B:B,A3640,'AV-Bewegungsdaten'!D:D),3)</f>
        <v>0</v>
      </c>
      <c r="Q3640" s="259">
        <f>ROUND(SUMIF('AV-Bewegungsdaten'!B:B,$A3640,'AV-Bewegungsdaten'!E:E),5)</f>
        <v>0</v>
      </c>
      <c r="S3640" s="444"/>
      <c r="T3640" s="444"/>
      <c r="U3640" s="261">
        <f>ROUND(SUMIF('DV-Bewegungsdaten'!B:B,A3640,'DV-Bewegungsdaten'!D:D),3)</f>
        <v>0</v>
      </c>
      <c r="V3640" s="259">
        <f>ROUND(SUMIF('DV-Bewegungsdaten'!B:B,A3640,'DV-Bewegungsdaten'!E:E),5)</f>
        <v>0</v>
      </c>
      <c r="X3640" s="444"/>
      <c r="Y3640" s="444"/>
      <c r="AK3640" s="305"/>
    </row>
    <row r="3641" spans="1:37" ht="15" customHeight="1" x14ac:dyDescent="0.25">
      <c r="A3641" s="103" t="s">
        <v>5020</v>
      </c>
      <c r="B3641" s="101" t="s">
        <v>2068</v>
      </c>
      <c r="C3641" s="101" t="s">
        <v>4954</v>
      </c>
      <c r="D3641" s="101" t="s">
        <v>4553</v>
      </c>
      <c r="F3641" s="102">
        <v>22.990000000000002</v>
      </c>
      <c r="G3641" s="102">
        <v>23.19</v>
      </c>
      <c r="H3641" s="102">
        <v>18.39</v>
      </c>
      <c r="I3641" s="102"/>
      <c r="J3641" s="445"/>
      <c r="K3641" s="258">
        <f>ROUND(SUMIF('VGT-Bewegungsdaten'!B:B,A3641,'VGT-Bewegungsdaten'!D:D),3)</f>
        <v>0</v>
      </c>
      <c r="L3641" s="259">
        <f>ROUND(SUMIF('VGT-Bewegungsdaten'!B:B,$A3641,'VGT-Bewegungsdaten'!E:E),5)</f>
        <v>0</v>
      </c>
      <c r="N3641" s="298" t="s">
        <v>4918</v>
      </c>
      <c r="O3641" s="298" t="s">
        <v>4925</v>
      </c>
      <c r="P3641" s="261">
        <f>ROUND(SUMIF('AV-Bewegungsdaten'!B:B,A3641,'AV-Bewegungsdaten'!D:D),3)</f>
        <v>0</v>
      </c>
      <c r="Q3641" s="259">
        <f>ROUND(SUMIF('AV-Bewegungsdaten'!B:B,$A3641,'AV-Bewegungsdaten'!E:E),5)</f>
        <v>0</v>
      </c>
      <c r="S3641" s="444"/>
      <c r="T3641" s="444"/>
      <c r="U3641" s="261">
        <f>ROUND(SUMIF('DV-Bewegungsdaten'!B:B,A3641,'DV-Bewegungsdaten'!D:D),3)</f>
        <v>0</v>
      </c>
      <c r="V3641" s="259">
        <f>ROUND(SUMIF('DV-Bewegungsdaten'!B:B,A3641,'DV-Bewegungsdaten'!E:E),5)</f>
        <v>0</v>
      </c>
      <c r="X3641" s="444"/>
      <c r="Y3641" s="444"/>
      <c r="AK3641" s="305"/>
    </row>
    <row r="3642" spans="1:37" ht="15" customHeight="1" x14ac:dyDescent="0.25">
      <c r="A3642" s="103" t="s">
        <v>5021</v>
      </c>
      <c r="B3642" s="101" t="s">
        <v>2068</v>
      </c>
      <c r="C3642" s="101" t="s">
        <v>4954</v>
      </c>
      <c r="D3642" s="101" t="s">
        <v>4555</v>
      </c>
      <c r="F3642" s="102">
        <v>22.990000000000002</v>
      </c>
      <c r="G3642" s="102">
        <v>23.19</v>
      </c>
      <c r="H3642" s="102">
        <v>18.39</v>
      </c>
      <c r="I3642" s="102"/>
      <c r="J3642" s="445"/>
      <c r="K3642" s="258">
        <f>ROUND(SUMIF('VGT-Bewegungsdaten'!B:B,A3642,'VGT-Bewegungsdaten'!D:D),3)</f>
        <v>0</v>
      </c>
      <c r="L3642" s="259">
        <f>ROUND(SUMIF('VGT-Bewegungsdaten'!B:B,$A3642,'VGT-Bewegungsdaten'!E:E),5)</f>
        <v>0</v>
      </c>
      <c r="N3642" s="298" t="s">
        <v>4918</v>
      </c>
      <c r="O3642" s="298" t="s">
        <v>4925</v>
      </c>
      <c r="P3642" s="261">
        <f>ROUND(SUMIF('AV-Bewegungsdaten'!B:B,A3642,'AV-Bewegungsdaten'!D:D),3)</f>
        <v>0</v>
      </c>
      <c r="Q3642" s="259">
        <f>ROUND(SUMIF('AV-Bewegungsdaten'!B:B,$A3642,'AV-Bewegungsdaten'!E:E),5)</f>
        <v>0</v>
      </c>
      <c r="S3642" s="444"/>
      <c r="T3642" s="444"/>
      <c r="U3642" s="261">
        <f>ROUND(SUMIF('DV-Bewegungsdaten'!B:B,A3642,'DV-Bewegungsdaten'!D:D),3)</f>
        <v>0</v>
      </c>
      <c r="V3642" s="259">
        <f>ROUND(SUMIF('DV-Bewegungsdaten'!B:B,A3642,'DV-Bewegungsdaten'!E:E),5)</f>
        <v>0</v>
      </c>
      <c r="X3642" s="444"/>
      <c r="Y3642" s="444"/>
      <c r="AK3642" s="305"/>
    </row>
    <row r="3643" spans="1:37" ht="15" customHeight="1" x14ac:dyDescent="0.25">
      <c r="A3643" s="103" t="s">
        <v>5022</v>
      </c>
      <c r="B3643" s="101" t="s">
        <v>2068</v>
      </c>
      <c r="C3643" s="101" t="s">
        <v>4954</v>
      </c>
      <c r="D3643" s="101" t="s">
        <v>4557</v>
      </c>
      <c r="F3643" s="102">
        <v>14.010000000000002</v>
      </c>
      <c r="G3643" s="102">
        <v>14.21</v>
      </c>
      <c r="H3643" s="102">
        <v>11.21</v>
      </c>
      <c r="I3643" s="102"/>
      <c r="J3643" s="445"/>
      <c r="K3643" s="258">
        <f>ROUND(SUMIF('VGT-Bewegungsdaten'!B:B,A3643,'VGT-Bewegungsdaten'!D:D),3)</f>
        <v>0</v>
      </c>
      <c r="L3643" s="259">
        <f>ROUND(SUMIF('VGT-Bewegungsdaten'!B:B,$A3643,'VGT-Bewegungsdaten'!E:E),5)</f>
        <v>0</v>
      </c>
      <c r="N3643" s="298" t="s">
        <v>4918</v>
      </c>
      <c r="O3643" s="298" t="s">
        <v>4925</v>
      </c>
      <c r="P3643" s="261">
        <f>ROUND(SUMIF('AV-Bewegungsdaten'!B:B,A3643,'AV-Bewegungsdaten'!D:D),3)</f>
        <v>0</v>
      </c>
      <c r="Q3643" s="259">
        <f>ROUND(SUMIF('AV-Bewegungsdaten'!B:B,$A3643,'AV-Bewegungsdaten'!E:E),5)</f>
        <v>0</v>
      </c>
      <c r="S3643" s="444"/>
      <c r="T3643" s="444"/>
      <c r="U3643" s="261">
        <f>ROUND(SUMIF('DV-Bewegungsdaten'!B:B,A3643,'DV-Bewegungsdaten'!D:D),3)</f>
        <v>0</v>
      </c>
      <c r="V3643" s="259">
        <f>ROUND(SUMIF('DV-Bewegungsdaten'!B:B,A3643,'DV-Bewegungsdaten'!E:E),5)</f>
        <v>0</v>
      </c>
      <c r="X3643" s="444"/>
      <c r="Y3643" s="444"/>
      <c r="AK3643" s="305"/>
    </row>
    <row r="3644" spans="1:37" ht="15" customHeight="1" x14ac:dyDescent="0.25">
      <c r="A3644" s="103" t="s">
        <v>5023</v>
      </c>
      <c r="B3644" s="101" t="s">
        <v>2068</v>
      </c>
      <c r="C3644" s="101" t="s">
        <v>4954</v>
      </c>
      <c r="D3644" s="101" t="s">
        <v>4559</v>
      </c>
      <c r="F3644" s="102">
        <v>20.010000000000002</v>
      </c>
      <c r="G3644" s="102">
        <v>20.21</v>
      </c>
      <c r="H3644" s="102">
        <v>16.010000000000002</v>
      </c>
      <c r="I3644" s="102"/>
      <c r="J3644" s="445"/>
      <c r="K3644" s="258">
        <f>ROUND(SUMIF('VGT-Bewegungsdaten'!B:B,A3644,'VGT-Bewegungsdaten'!D:D),3)</f>
        <v>0</v>
      </c>
      <c r="L3644" s="259">
        <f>ROUND(SUMIF('VGT-Bewegungsdaten'!B:B,$A3644,'VGT-Bewegungsdaten'!E:E),5)</f>
        <v>0</v>
      </c>
      <c r="N3644" s="298" t="s">
        <v>4918</v>
      </c>
      <c r="O3644" s="298" t="s">
        <v>4925</v>
      </c>
      <c r="P3644" s="261">
        <f>ROUND(SUMIF('AV-Bewegungsdaten'!B:B,A3644,'AV-Bewegungsdaten'!D:D),3)</f>
        <v>0</v>
      </c>
      <c r="Q3644" s="259">
        <f>ROUND(SUMIF('AV-Bewegungsdaten'!B:B,$A3644,'AV-Bewegungsdaten'!E:E),5)</f>
        <v>0</v>
      </c>
      <c r="S3644" s="444"/>
      <c r="T3644" s="444"/>
      <c r="U3644" s="261">
        <f>ROUND(SUMIF('DV-Bewegungsdaten'!B:B,A3644,'DV-Bewegungsdaten'!D:D),3)</f>
        <v>0</v>
      </c>
      <c r="V3644" s="259">
        <f>ROUND(SUMIF('DV-Bewegungsdaten'!B:B,A3644,'DV-Bewegungsdaten'!E:E),5)</f>
        <v>0</v>
      </c>
      <c r="X3644" s="444"/>
      <c r="Y3644" s="444"/>
      <c r="AK3644" s="305"/>
    </row>
    <row r="3645" spans="1:37" ht="15" customHeight="1" x14ac:dyDescent="0.25">
      <c r="A3645" s="103" t="s">
        <v>5024</v>
      </c>
      <c r="B3645" s="101" t="s">
        <v>2068</v>
      </c>
      <c r="C3645" s="101" t="s">
        <v>4954</v>
      </c>
      <c r="D3645" s="101" t="s">
        <v>4561</v>
      </c>
      <c r="F3645" s="102">
        <v>22.01</v>
      </c>
      <c r="G3645" s="102">
        <v>22.21</v>
      </c>
      <c r="H3645" s="102">
        <v>17.61</v>
      </c>
      <c r="I3645" s="102"/>
      <c r="J3645" s="445"/>
      <c r="K3645" s="258">
        <f>ROUND(SUMIF('VGT-Bewegungsdaten'!B:B,A3645,'VGT-Bewegungsdaten'!D:D),3)</f>
        <v>0</v>
      </c>
      <c r="L3645" s="259">
        <f>ROUND(SUMIF('VGT-Bewegungsdaten'!B:B,$A3645,'VGT-Bewegungsdaten'!E:E),5)</f>
        <v>0</v>
      </c>
      <c r="N3645" s="298" t="s">
        <v>4918</v>
      </c>
      <c r="O3645" s="298" t="s">
        <v>4925</v>
      </c>
      <c r="P3645" s="261">
        <f>ROUND(SUMIF('AV-Bewegungsdaten'!B:B,A3645,'AV-Bewegungsdaten'!D:D),3)</f>
        <v>0</v>
      </c>
      <c r="Q3645" s="259">
        <f>ROUND(SUMIF('AV-Bewegungsdaten'!B:B,$A3645,'AV-Bewegungsdaten'!E:E),5)</f>
        <v>0</v>
      </c>
      <c r="S3645" s="444"/>
      <c r="T3645" s="444"/>
      <c r="U3645" s="261">
        <f>ROUND(SUMIF('DV-Bewegungsdaten'!B:B,A3645,'DV-Bewegungsdaten'!D:D),3)</f>
        <v>0</v>
      </c>
      <c r="V3645" s="259">
        <f>ROUND(SUMIF('DV-Bewegungsdaten'!B:B,A3645,'DV-Bewegungsdaten'!E:E),5)</f>
        <v>0</v>
      </c>
      <c r="X3645" s="444"/>
      <c r="Y3645" s="444"/>
      <c r="AK3645" s="305"/>
    </row>
    <row r="3646" spans="1:37" ht="15" customHeight="1" x14ac:dyDescent="0.25">
      <c r="A3646" s="103" t="s">
        <v>5025</v>
      </c>
      <c r="B3646" s="101" t="s">
        <v>2068</v>
      </c>
      <c r="C3646" s="101" t="s">
        <v>4954</v>
      </c>
      <c r="D3646" s="101" t="s">
        <v>4563</v>
      </c>
      <c r="F3646" s="102">
        <v>22.01</v>
      </c>
      <c r="G3646" s="102">
        <v>22.21</v>
      </c>
      <c r="H3646" s="102">
        <v>17.61</v>
      </c>
      <c r="I3646" s="102"/>
      <c r="J3646" s="445"/>
      <c r="K3646" s="258">
        <f>ROUND(SUMIF('VGT-Bewegungsdaten'!B:B,A3646,'VGT-Bewegungsdaten'!D:D),3)</f>
        <v>0</v>
      </c>
      <c r="L3646" s="259">
        <f>ROUND(SUMIF('VGT-Bewegungsdaten'!B:B,$A3646,'VGT-Bewegungsdaten'!E:E),5)</f>
        <v>0</v>
      </c>
      <c r="N3646" s="298" t="s">
        <v>4918</v>
      </c>
      <c r="O3646" s="298" t="s">
        <v>4925</v>
      </c>
      <c r="P3646" s="261">
        <f>ROUND(SUMIF('AV-Bewegungsdaten'!B:B,A3646,'AV-Bewegungsdaten'!D:D),3)</f>
        <v>0</v>
      </c>
      <c r="Q3646" s="259">
        <f>ROUND(SUMIF('AV-Bewegungsdaten'!B:B,$A3646,'AV-Bewegungsdaten'!E:E),5)</f>
        <v>0</v>
      </c>
      <c r="S3646" s="444"/>
      <c r="T3646" s="444"/>
      <c r="U3646" s="261">
        <f>ROUND(SUMIF('DV-Bewegungsdaten'!B:B,A3646,'DV-Bewegungsdaten'!D:D),3)</f>
        <v>0</v>
      </c>
      <c r="V3646" s="259">
        <f>ROUND(SUMIF('DV-Bewegungsdaten'!B:B,A3646,'DV-Bewegungsdaten'!E:E),5)</f>
        <v>0</v>
      </c>
      <c r="X3646" s="444"/>
      <c r="Y3646" s="444"/>
      <c r="AK3646" s="305"/>
    </row>
    <row r="3647" spans="1:37" ht="15" customHeight="1" x14ac:dyDescent="0.25">
      <c r="A3647" s="103" t="s">
        <v>5026</v>
      </c>
      <c r="B3647" s="101" t="s">
        <v>2068</v>
      </c>
      <c r="C3647" s="101" t="s">
        <v>4954</v>
      </c>
      <c r="D3647" s="101" t="s">
        <v>4565</v>
      </c>
      <c r="F3647" s="102">
        <v>13.030000000000001</v>
      </c>
      <c r="G3647" s="102">
        <v>13.23</v>
      </c>
      <c r="H3647" s="102">
        <v>10.42</v>
      </c>
      <c r="I3647" s="102"/>
      <c r="J3647" s="445"/>
      <c r="K3647" s="258">
        <f>ROUND(SUMIF('VGT-Bewegungsdaten'!B:B,A3647,'VGT-Bewegungsdaten'!D:D),3)</f>
        <v>0</v>
      </c>
      <c r="L3647" s="259">
        <f>ROUND(SUMIF('VGT-Bewegungsdaten'!B:B,$A3647,'VGT-Bewegungsdaten'!E:E),5)</f>
        <v>0</v>
      </c>
      <c r="N3647" s="298" t="s">
        <v>4918</v>
      </c>
      <c r="O3647" s="298" t="s">
        <v>4925</v>
      </c>
      <c r="P3647" s="261">
        <f>ROUND(SUMIF('AV-Bewegungsdaten'!B:B,A3647,'AV-Bewegungsdaten'!D:D),3)</f>
        <v>0</v>
      </c>
      <c r="Q3647" s="259">
        <f>ROUND(SUMIF('AV-Bewegungsdaten'!B:B,$A3647,'AV-Bewegungsdaten'!E:E),5)</f>
        <v>0</v>
      </c>
      <c r="S3647" s="444"/>
      <c r="T3647" s="444"/>
      <c r="U3647" s="261">
        <f>ROUND(SUMIF('DV-Bewegungsdaten'!B:B,A3647,'DV-Bewegungsdaten'!D:D),3)</f>
        <v>0</v>
      </c>
      <c r="V3647" s="259">
        <f>ROUND(SUMIF('DV-Bewegungsdaten'!B:B,A3647,'DV-Bewegungsdaten'!E:E),5)</f>
        <v>0</v>
      </c>
      <c r="X3647" s="444"/>
      <c r="Y3647" s="444"/>
      <c r="AK3647" s="305"/>
    </row>
    <row r="3648" spans="1:37" ht="15" customHeight="1" x14ac:dyDescent="0.25">
      <c r="A3648" s="103" t="s">
        <v>5027</v>
      </c>
      <c r="B3648" s="101" t="s">
        <v>2068</v>
      </c>
      <c r="C3648" s="101" t="s">
        <v>4954</v>
      </c>
      <c r="D3648" s="101" t="s">
        <v>4567</v>
      </c>
      <c r="F3648" s="102">
        <v>19.03</v>
      </c>
      <c r="G3648" s="102">
        <v>19.23</v>
      </c>
      <c r="H3648" s="102">
        <v>15.22</v>
      </c>
      <c r="I3648" s="102"/>
      <c r="J3648" s="445"/>
      <c r="K3648" s="258">
        <f>ROUND(SUMIF('VGT-Bewegungsdaten'!B:B,A3648,'VGT-Bewegungsdaten'!D:D),3)</f>
        <v>0</v>
      </c>
      <c r="L3648" s="259">
        <f>ROUND(SUMIF('VGT-Bewegungsdaten'!B:B,$A3648,'VGT-Bewegungsdaten'!E:E),5)</f>
        <v>0</v>
      </c>
      <c r="N3648" s="298" t="s">
        <v>4918</v>
      </c>
      <c r="O3648" s="298" t="s">
        <v>4925</v>
      </c>
      <c r="P3648" s="261">
        <f>ROUND(SUMIF('AV-Bewegungsdaten'!B:B,A3648,'AV-Bewegungsdaten'!D:D),3)</f>
        <v>0</v>
      </c>
      <c r="Q3648" s="259">
        <f>ROUND(SUMIF('AV-Bewegungsdaten'!B:B,$A3648,'AV-Bewegungsdaten'!E:E),5)</f>
        <v>0</v>
      </c>
      <c r="S3648" s="444"/>
      <c r="T3648" s="444"/>
      <c r="U3648" s="261">
        <f>ROUND(SUMIF('DV-Bewegungsdaten'!B:B,A3648,'DV-Bewegungsdaten'!D:D),3)</f>
        <v>0</v>
      </c>
      <c r="V3648" s="259">
        <f>ROUND(SUMIF('DV-Bewegungsdaten'!B:B,A3648,'DV-Bewegungsdaten'!E:E),5)</f>
        <v>0</v>
      </c>
      <c r="X3648" s="444"/>
      <c r="Y3648" s="444"/>
      <c r="AK3648" s="305"/>
    </row>
    <row r="3649" spans="1:37" ht="15" customHeight="1" x14ac:dyDescent="0.25">
      <c r="A3649" s="103" t="s">
        <v>5028</v>
      </c>
      <c r="B3649" s="101" t="s">
        <v>2068</v>
      </c>
      <c r="C3649" s="101" t="s">
        <v>4954</v>
      </c>
      <c r="D3649" s="101" t="s">
        <v>4569</v>
      </c>
      <c r="F3649" s="102">
        <v>21.03</v>
      </c>
      <c r="G3649" s="102">
        <v>21.23</v>
      </c>
      <c r="H3649" s="102">
        <v>16.82</v>
      </c>
      <c r="I3649" s="102"/>
      <c r="J3649" s="445"/>
      <c r="K3649" s="258">
        <f>ROUND(SUMIF('VGT-Bewegungsdaten'!B:B,A3649,'VGT-Bewegungsdaten'!D:D),3)</f>
        <v>0</v>
      </c>
      <c r="L3649" s="259">
        <f>ROUND(SUMIF('VGT-Bewegungsdaten'!B:B,$A3649,'VGT-Bewegungsdaten'!E:E),5)</f>
        <v>0</v>
      </c>
      <c r="N3649" s="298" t="s">
        <v>4918</v>
      </c>
      <c r="O3649" s="298" t="s">
        <v>4925</v>
      </c>
      <c r="P3649" s="261">
        <f>ROUND(SUMIF('AV-Bewegungsdaten'!B:B,A3649,'AV-Bewegungsdaten'!D:D),3)</f>
        <v>0</v>
      </c>
      <c r="Q3649" s="259">
        <f>ROUND(SUMIF('AV-Bewegungsdaten'!B:B,$A3649,'AV-Bewegungsdaten'!E:E),5)</f>
        <v>0</v>
      </c>
      <c r="S3649" s="444"/>
      <c r="T3649" s="444"/>
      <c r="U3649" s="261">
        <f>ROUND(SUMIF('DV-Bewegungsdaten'!B:B,A3649,'DV-Bewegungsdaten'!D:D),3)</f>
        <v>0</v>
      </c>
      <c r="V3649" s="259">
        <f>ROUND(SUMIF('DV-Bewegungsdaten'!B:B,A3649,'DV-Bewegungsdaten'!E:E),5)</f>
        <v>0</v>
      </c>
      <c r="X3649" s="444"/>
      <c r="Y3649" s="444"/>
      <c r="AK3649" s="305"/>
    </row>
    <row r="3650" spans="1:37" ht="15" customHeight="1" x14ac:dyDescent="0.25">
      <c r="A3650" s="103" t="s">
        <v>5029</v>
      </c>
      <c r="B3650" s="101" t="s">
        <v>2068</v>
      </c>
      <c r="C3650" s="101" t="s">
        <v>4954</v>
      </c>
      <c r="D3650" s="101" t="s">
        <v>4571</v>
      </c>
      <c r="F3650" s="102">
        <v>21.03</v>
      </c>
      <c r="G3650" s="102">
        <v>21.23</v>
      </c>
      <c r="H3650" s="102">
        <v>16.82</v>
      </c>
      <c r="I3650" s="102"/>
      <c r="J3650" s="445"/>
      <c r="K3650" s="258">
        <f>ROUND(SUMIF('VGT-Bewegungsdaten'!B:B,A3650,'VGT-Bewegungsdaten'!D:D),3)</f>
        <v>0</v>
      </c>
      <c r="L3650" s="259">
        <f>ROUND(SUMIF('VGT-Bewegungsdaten'!B:B,$A3650,'VGT-Bewegungsdaten'!E:E),5)</f>
        <v>0</v>
      </c>
      <c r="N3650" s="298" t="s">
        <v>4918</v>
      </c>
      <c r="O3650" s="298" t="s">
        <v>4925</v>
      </c>
      <c r="P3650" s="261">
        <f>ROUND(SUMIF('AV-Bewegungsdaten'!B:B,A3650,'AV-Bewegungsdaten'!D:D),3)</f>
        <v>0</v>
      </c>
      <c r="Q3650" s="259">
        <f>ROUND(SUMIF('AV-Bewegungsdaten'!B:B,$A3650,'AV-Bewegungsdaten'!E:E),5)</f>
        <v>0</v>
      </c>
      <c r="S3650" s="444"/>
      <c r="T3650" s="444"/>
      <c r="U3650" s="261">
        <f>ROUND(SUMIF('DV-Bewegungsdaten'!B:B,A3650,'DV-Bewegungsdaten'!D:D),3)</f>
        <v>0</v>
      </c>
      <c r="V3650" s="259">
        <f>ROUND(SUMIF('DV-Bewegungsdaten'!B:B,A3650,'DV-Bewegungsdaten'!E:E),5)</f>
        <v>0</v>
      </c>
      <c r="X3650" s="444"/>
      <c r="Y3650" s="444"/>
      <c r="AK3650" s="305"/>
    </row>
    <row r="3651" spans="1:37" ht="15" customHeight="1" x14ac:dyDescent="0.25">
      <c r="A3651" s="103" t="s">
        <v>5030</v>
      </c>
      <c r="B3651" s="101" t="s">
        <v>2068</v>
      </c>
      <c r="C3651" s="101" t="s">
        <v>4954</v>
      </c>
      <c r="D3651" s="101" t="s">
        <v>4573</v>
      </c>
      <c r="F3651" s="102">
        <v>10.78</v>
      </c>
      <c r="G3651" s="102">
        <v>10.979999999999999</v>
      </c>
      <c r="H3651" s="102">
        <v>8.6199999999999992</v>
      </c>
      <c r="I3651" s="102"/>
      <c r="J3651" s="445"/>
      <c r="K3651" s="258">
        <f>ROUND(SUMIF('VGT-Bewegungsdaten'!B:B,A3651,'VGT-Bewegungsdaten'!D:D),3)</f>
        <v>0</v>
      </c>
      <c r="L3651" s="259">
        <f>ROUND(SUMIF('VGT-Bewegungsdaten'!B:B,$A3651,'VGT-Bewegungsdaten'!E:E),5)</f>
        <v>0</v>
      </c>
      <c r="N3651" s="298" t="s">
        <v>4918</v>
      </c>
      <c r="O3651" s="298" t="s">
        <v>4925</v>
      </c>
      <c r="P3651" s="261">
        <f>ROUND(SUMIF('AV-Bewegungsdaten'!B:B,A3651,'AV-Bewegungsdaten'!D:D),3)</f>
        <v>0</v>
      </c>
      <c r="Q3651" s="259">
        <f>ROUND(SUMIF('AV-Bewegungsdaten'!B:B,$A3651,'AV-Bewegungsdaten'!E:E),5)</f>
        <v>0</v>
      </c>
      <c r="S3651" s="444"/>
      <c r="T3651" s="444"/>
      <c r="U3651" s="261">
        <f>ROUND(SUMIF('DV-Bewegungsdaten'!B:B,A3651,'DV-Bewegungsdaten'!D:D),3)</f>
        <v>0</v>
      </c>
      <c r="V3651" s="259">
        <f>ROUND(SUMIF('DV-Bewegungsdaten'!B:B,A3651,'DV-Bewegungsdaten'!E:E),5)</f>
        <v>0</v>
      </c>
      <c r="X3651" s="444"/>
      <c r="Y3651" s="444"/>
      <c r="AK3651" s="305"/>
    </row>
    <row r="3652" spans="1:37" ht="15" customHeight="1" x14ac:dyDescent="0.25">
      <c r="A3652" s="103" t="s">
        <v>5031</v>
      </c>
      <c r="B3652" s="101" t="s">
        <v>2068</v>
      </c>
      <c r="C3652" s="101" t="s">
        <v>4954</v>
      </c>
      <c r="D3652" s="101" t="s">
        <v>4575</v>
      </c>
      <c r="F3652" s="102">
        <v>15.78</v>
      </c>
      <c r="G3652" s="102">
        <v>15.979999999999999</v>
      </c>
      <c r="H3652" s="102">
        <v>12.62</v>
      </c>
      <c r="I3652" s="102"/>
      <c r="J3652" s="445"/>
      <c r="K3652" s="258">
        <f>ROUND(SUMIF('VGT-Bewegungsdaten'!B:B,A3652,'VGT-Bewegungsdaten'!D:D),3)</f>
        <v>0</v>
      </c>
      <c r="L3652" s="259">
        <f>ROUND(SUMIF('VGT-Bewegungsdaten'!B:B,$A3652,'VGT-Bewegungsdaten'!E:E),5)</f>
        <v>0</v>
      </c>
      <c r="N3652" s="298" t="s">
        <v>4918</v>
      </c>
      <c r="O3652" s="298" t="s">
        <v>4925</v>
      </c>
      <c r="P3652" s="261">
        <f>ROUND(SUMIF('AV-Bewegungsdaten'!B:B,A3652,'AV-Bewegungsdaten'!D:D),3)</f>
        <v>0</v>
      </c>
      <c r="Q3652" s="259">
        <f>ROUND(SUMIF('AV-Bewegungsdaten'!B:B,$A3652,'AV-Bewegungsdaten'!E:E),5)</f>
        <v>0</v>
      </c>
      <c r="S3652" s="444"/>
      <c r="T3652" s="444"/>
      <c r="U3652" s="261">
        <f>ROUND(SUMIF('DV-Bewegungsdaten'!B:B,A3652,'DV-Bewegungsdaten'!D:D),3)</f>
        <v>0</v>
      </c>
      <c r="V3652" s="259">
        <f>ROUND(SUMIF('DV-Bewegungsdaten'!B:B,A3652,'DV-Bewegungsdaten'!E:E),5)</f>
        <v>0</v>
      </c>
      <c r="X3652" s="444"/>
      <c r="Y3652" s="444"/>
      <c r="AK3652" s="305"/>
    </row>
    <row r="3653" spans="1:37" ht="15" customHeight="1" x14ac:dyDescent="0.25">
      <c r="A3653" s="103" t="s">
        <v>5032</v>
      </c>
      <c r="B3653" s="101" t="s">
        <v>2068</v>
      </c>
      <c r="C3653" s="101" t="s">
        <v>4954</v>
      </c>
      <c r="D3653" s="101" t="s">
        <v>4577</v>
      </c>
      <c r="F3653" s="102">
        <v>13.28</v>
      </c>
      <c r="G3653" s="102">
        <v>13.479999999999999</v>
      </c>
      <c r="H3653" s="102">
        <v>10.62</v>
      </c>
      <c r="I3653" s="102"/>
      <c r="J3653" s="445"/>
      <c r="K3653" s="258">
        <f>ROUND(SUMIF('VGT-Bewegungsdaten'!B:B,A3653,'VGT-Bewegungsdaten'!D:D),3)</f>
        <v>0</v>
      </c>
      <c r="L3653" s="259">
        <f>ROUND(SUMIF('VGT-Bewegungsdaten'!B:B,$A3653,'VGT-Bewegungsdaten'!E:E),5)</f>
        <v>0</v>
      </c>
      <c r="N3653" s="298" t="s">
        <v>4918</v>
      </c>
      <c r="O3653" s="298" t="s">
        <v>4925</v>
      </c>
      <c r="P3653" s="261">
        <f>ROUND(SUMIF('AV-Bewegungsdaten'!B:B,A3653,'AV-Bewegungsdaten'!D:D),3)</f>
        <v>0</v>
      </c>
      <c r="Q3653" s="259">
        <f>ROUND(SUMIF('AV-Bewegungsdaten'!B:B,$A3653,'AV-Bewegungsdaten'!E:E),5)</f>
        <v>0</v>
      </c>
      <c r="S3653" s="444"/>
      <c r="T3653" s="444"/>
      <c r="U3653" s="261">
        <f>ROUND(SUMIF('DV-Bewegungsdaten'!B:B,A3653,'DV-Bewegungsdaten'!D:D),3)</f>
        <v>0</v>
      </c>
      <c r="V3653" s="259">
        <f>ROUND(SUMIF('DV-Bewegungsdaten'!B:B,A3653,'DV-Bewegungsdaten'!E:E),5)</f>
        <v>0</v>
      </c>
      <c r="X3653" s="444"/>
      <c r="Y3653" s="444"/>
      <c r="AK3653" s="305"/>
    </row>
    <row r="3654" spans="1:37" ht="15" customHeight="1" x14ac:dyDescent="0.25">
      <c r="A3654" s="103" t="s">
        <v>5033</v>
      </c>
      <c r="B3654" s="101" t="s">
        <v>2068</v>
      </c>
      <c r="C3654" s="101" t="s">
        <v>4954</v>
      </c>
      <c r="D3654" s="101" t="s">
        <v>4579</v>
      </c>
      <c r="F3654" s="102">
        <v>18.78</v>
      </c>
      <c r="G3654" s="102">
        <v>18.98</v>
      </c>
      <c r="H3654" s="102">
        <v>15.02</v>
      </c>
      <c r="I3654" s="102"/>
      <c r="J3654" s="445"/>
      <c r="K3654" s="258">
        <f>ROUND(SUMIF('VGT-Bewegungsdaten'!B:B,A3654,'VGT-Bewegungsdaten'!D:D),3)</f>
        <v>0</v>
      </c>
      <c r="L3654" s="259">
        <f>ROUND(SUMIF('VGT-Bewegungsdaten'!B:B,$A3654,'VGT-Bewegungsdaten'!E:E),5)</f>
        <v>0</v>
      </c>
      <c r="N3654" s="298" t="s">
        <v>4918</v>
      </c>
      <c r="O3654" s="298" t="s">
        <v>4925</v>
      </c>
      <c r="P3654" s="261">
        <f>ROUND(SUMIF('AV-Bewegungsdaten'!B:B,A3654,'AV-Bewegungsdaten'!D:D),3)</f>
        <v>0</v>
      </c>
      <c r="Q3654" s="259">
        <f>ROUND(SUMIF('AV-Bewegungsdaten'!B:B,$A3654,'AV-Bewegungsdaten'!E:E),5)</f>
        <v>0</v>
      </c>
      <c r="S3654" s="444"/>
      <c r="T3654" s="444"/>
      <c r="U3654" s="261">
        <f>ROUND(SUMIF('DV-Bewegungsdaten'!B:B,A3654,'DV-Bewegungsdaten'!D:D),3)</f>
        <v>0</v>
      </c>
      <c r="V3654" s="259">
        <f>ROUND(SUMIF('DV-Bewegungsdaten'!B:B,A3654,'DV-Bewegungsdaten'!E:E),5)</f>
        <v>0</v>
      </c>
      <c r="X3654" s="444"/>
      <c r="Y3654" s="444"/>
      <c r="AK3654" s="305"/>
    </row>
    <row r="3655" spans="1:37" ht="15" customHeight="1" x14ac:dyDescent="0.25">
      <c r="A3655" s="103" t="s">
        <v>5034</v>
      </c>
      <c r="B3655" s="101" t="s">
        <v>2068</v>
      </c>
      <c r="C3655" s="101" t="s">
        <v>4954</v>
      </c>
      <c r="D3655" s="101" t="s">
        <v>4581</v>
      </c>
      <c r="F3655" s="102">
        <v>16.78</v>
      </c>
      <c r="G3655" s="102">
        <v>16.98</v>
      </c>
      <c r="H3655" s="102">
        <v>13.42</v>
      </c>
      <c r="I3655" s="102"/>
      <c r="J3655" s="445"/>
      <c r="K3655" s="258">
        <f>ROUND(SUMIF('VGT-Bewegungsdaten'!B:B,A3655,'VGT-Bewegungsdaten'!D:D),3)</f>
        <v>0</v>
      </c>
      <c r="L3655" s="259">
        <f>ROUND(SUMIF('VGT-Bewegungsdaten'!B:B,$A3655,'VGT-Bewegungsdaten'!E:E),5)</f>
        <v>0</v>
      </c>
      <c r="N3655" s="298" t="s">
        <v>4918</v>
      </c>
      <c r="O3655" s="298" t="s">
        <v>4925</v>
      </c>
      <c r="P3655" s="261">
        <f>ROUND(SUMIF('AV-Bewegungsdaten'!B:B,A3655,'AV-Bewegungsdaten'!D:D),3)</f>
        <v>0</v>
      </c>
      <c r="Q3655" s="259">
        <f>ROUND(SUMIF('AV-Bewegungsdaten'!B:B,$A3655,'AV-Bewegungsdaten'!E:E),5)</f>
        <v>0</v>
      </c>
      <c r="S3655" s="444"/>
      <c r="T3655" s="444"/>
      <c r="U3655" s="261">
        <f>ROUND(SUMIF('DV-Bewegungsdaten'!B:B,A3655,'DV-Bewegungsdaten'!D:D),3)</f>
        <v>0</v>
      </c>
      <c r="V3655" s="259">
        <f>ROUND(SUMIF('DV-Bewegungsdaten'!B:B,A3655,'DV-Bewegungsdaten'!E:E),5)</f>
        <v>0</v>
      </c>
      <c r="X3655" s="444"/>
      <c r="Y3655" s="444"/>
      <c r="AK3655" s="305"/>
    </row>
    <row r="3656" spans="1:37" ht="15" customHeight="1" x14ac:dyDescent="0.25">
      <c r="A3656" s="103" t="s">
        <v>5035</v>
      </c>
      <c r="B3656" s="101" t="s">
        <v>2068</v>
      </c>
      <c r="C3656" s="101" t="s">
        <v>4954</v>
      </c>
      <c r="D3656" s="101" t="s">
        <v>4583</v>
      </c>
      <c r="F3656" s="102">
        <v>13.719999999999999</v>
      </c>
      <c r="G3656" s="102">
        <v>13.919999999999998</v>
      </c>
      <c r="H3656" s="102">
        <v>10.98</v>
      </c>
      <c r="I3656" s="102"/>
      <c r="J3656" s="445"/>
      <c r="K3656" s="258">
        <f>ROUND(SUMIF('VGT-Bewegungsdaten'!B:B,A3656,'VGT-Bewegungsdaten'!D:D),3)</f>
        <v>0</v>
      </c>
      <c r="L3656" s="259">
        <f>ROUND(SUMIF('VGT-Bewegungsdaten'!B:B,$A3656,'VGT-Bewegungsdaten'!E:E),5)</f>
        <v>0</v>
      </c>
      <c r="N3656" s="298" t="s">
        <v>4918</v>
      </c>
      <c r="O3656" s="298" t="s">
        <v>4925</v>
      </c>
      <c r="P3656" s="261">
        <f>ROUND(SUMIF('AV-Bewegungsdaten'!B:B,A3656,'AV-Bewegungsdaten'!D:D),3)</f>
        <v>0</v>
      </c>
      <c r="Q3656" s="259">
        <f>ROUND(SUMIF('AV-Bewegungsdaten'!B:B,$A3656,'AV-Bewegungsdaten'!E:E),5)</f>
        <v>0</v>
      </c>
      <c r="S3656" s="444"/>
      <c r="T3656" s="444"/>
      <c r="U3656" s="261">
        <f>ROUND(SUMIF('DV-Bewegungsdaten'!B:B,A3656,'DV-Bewegungsdaten'!D:D),3)</f>
        <v>0</v>
      </c>
      <c r="V3656" s="259">
        <f>ROUND(SUMIF('DV-Bewegungsdaten'!B:B,A3656,'DV-Bewegungsdaten'!E:E),5)</f>
        <v>0</v>
      </c>
      <c r="X3656" s="444"/>
      <c r="Y3656" s="444"/>
      <c r="AK3656" s="305"/>
    </row>
    <row r="3657" spans="1:37" ht="15" customHeight="1" x14ac:dyDescent="0.25">
      <c r="A3657" s="103" t="s">
        <v>5036</v>
      </c>
      <c r="B3657" s="101" t="s">
        <v>2068</v>
      </c>
      <c r="C3657" s="101" t="s">
        <v>4954</v>
      </c>
      <c r="D3657" s="101" t="s">
        <v>4585</v>
      </c>
      <c r="F3657" s="102">
        <v>18.72</v>
      </c>
      <c r="G3657" s="102">
        <v>18.919999999999998</v>
      </c>
      <c r="H3657" s="102">
        <v>14.98</v>
      </c>
      <c r="I3657" s="102"/>
      <c r="J3657" s="445"/>
      <c r="K3657" s="258">
        <f>ROUND(SUMIF('VGT-Bewegungsdaten'!B:B,A3657,'VGT-Bewegungsdaten'!D:D),3)</f>
        <v>0</v>
      </c>
      <c r="L3657" s="259">
        <f>ROUND(SUMIF('VGT-Bewegungsdaten'!B:B,$A3657,'VGT-Bewegungsdaten'!E:E),5)</f>
        <v>0</v>
      </c>
      <c r="N3657" s="298" t="s">
        <v>4918</v>
      </c>
      <c r="O3657" s="298" t="s">
        <v>4925</v>
      </c>
      <c r="P3657" s="261">
        <f>ROUND(SUMIF('AV-Bewegungsdaten'!B:B,A3657,'AV-Bewegungsdaten'!D:D),3)</f>
        <v>0</v>
      </c>
      <c r="Q3657" s="259">
        <f>ROUND(SUMIF('AV-Bewegungsdaten'!B:B,$A3657,'AV-Bewegungsdaten'!E:E),5)</f>
        <v>0</v>
      </c>
      <c r="S3657" s="444"/>
      <c r="T3657" s="444"/>
      <c r="U3657" s="261">
        <f>ROUND(SUMIF('DV-Bewegungsdaten'!B:B,A3657,'DV-Bewegungsdaten'!D:D),3)</f>
        <v>0</v>
      </c>
      <c r="V3657" s="259">
        <f>ROUND(SUMIF('DV-Bewegungsdaten'!B:B,A3657,'DV-Bewegungsdaten'!E:E),5)</f>
        <v>0</v>
      </c>
      <c r="X3657" s="444"/>
      <c r="Y3657" s="444"/>
      <c r="AK3657" s="305"/>
    </row>
    <row r="3658" spans="1:37" ht="15" customHeight="1" x14ac:dyDescent="0.25">
      <c r="A3658" s="103" t="s">
        <v>5037</v>
      </c>
      <c r="B3658" s="101" t="s">
        <v>2068</v>
      </c>
      <c r="C3658" s="101" t="s">
        <v>4954</v>
      </c>
      <c r="D3658" s="101" t="s">
        <v>4587</v>
      </c>
      <c r="F3658" s="102">
        <v>16.22</v>
      </c>
      <c r="G3658" s="102">
        <v>16.419999999999998</v>
      </c>
      <c r="H3658" s="102">
        <v>12.98</v>
      </c>
      <c r="I3658" s="102"/>
      <c r="J3658" s="445"/>
      <c r="K3658" s="258">
        <f>ROUND(SUMIF('VGT-Bewegungsdaten'!B:B,A3658,'VGT-Bewegungsdaten'!D:D),3)</f>
        <v>0</v>
      </c>
      <c r="L3658" s="259">
        <f>ROUND(SUMIF('VGT-Bewegungsdaten'!B:B,$A3658,'VGT-Bewegungsdaten'!E:E),5)</f>
        <v>0</v>
      </c>
      <c r="N3658" s="298" t="s">
        <v>4918</v>
      </c>
      <c r="O3658" s="298" t="s">
        <v>4925</v>
      </c>
      <c r="P3658" s="261">
        <f>ROUND(SUMIF('AV-Bewegungsdaten'!B:B,A3658,'AV-Bewegungsdaten'!D:D),3)</f>
        <v>0</v>
      </c>
      <c r="Q3658" s="259">
        <f>ROUND(SUMIF('AV-Bewegungsdaten'!B:B,$A3658,'AV-Bewegungsdaten'!E:E),5)</f>
        <v>0</v>
      </c>
      <c r="S3658" s="444"/>
      <c r="T3658" s="444"/>
      <c r="U3658" s="261">
        <f>ROUND(SUMIF('DV-Bewegungsdaten'!B:B,A3658,'DV-Bewegungsdaten'!D:D),3)</f>
        <v>0</v>
      </c>
      <c r="V3658" s="259">
        <f>ROUND(SUMIF('DV-Bewegungsdaten'!B:B,A3658,'DV-Bewegungsdaten'!E:E),5)</f>
        <v>0</v>
      </c>
      <c r="X3658" s="444"/>
      <c r="Y3658" s="444"/>
      <c r="AK3658" s="305"/>
    </row>
    <row r="3659" spans="1:37" ht="15" customHeight="1" x14ac:dyDescent="0.25">
      <c r="A3659" s="103" t="s">
        <v>5038</v>
      </c>
      <c r="B3659" s="101" t="s">
        <v>2068</v>
      </c>
      <c r="C3659" s="101" t="s">
        <v>4954</v>
      </c>
      <c r="D3659" s="101" t="s">
        <v>4589</v>
      </c>
      <c r="F3659" s="102">
        <v>21.72</v>
      </c>
      <c r="G3659" s="102">
        <v>21.919999999999998</v>
      </c>
      <c r="H3659" s="102">
        <v>17.38</v>
      </c>
      <c r="I3659" s="102"/>
      <c r="J3659" s="445"/>
      <c r="K3659" s="258">
        <f>ROUND(SUMIF('VGT-Bewegungsdaten'!B:B,A3659,'VGT-Bewegungsdaten'!D:D),3)</f>
        <v>0</v>
      </c>
      <c r="L3659" s="259">
        <f>ROUND(SUMIF('VGT-Bewegungsdaten'!B:B,$A3659,'VGT-Bewegungsdaten'!E:E),5)</f>
        <v>0</v>
      </c>
      <c r="N3659" s="298" t="s">
        <v>4918</v>
      </c>
      <c r="O3659" s="298" t="s">
        <v>4925</v>
      </c>
      <c r="P3659" s="261">
        <f>ROUND(SUMIF('AV-Bewegungsdaten'!B:B,A3659,'AV-Bewegungsdaten'!D:D),3)</f>
        <v>0</v>
      </c>
      <c r="Q3659" s="259">
        <f>ROUND(SUMIF('AV-Bewegungsdaten'!B:B,$A3659,'AV-Bewegungsdaten'!E:E),5)</f>
        <v>0</v>
      </c>
      <c r="S3659" s="444"/>
      <c r="T3659" s="444"/>
      <c r="U3659" s="261">
        <f>ROUND(SUMIF('DV-Bewegungsdaten'!B:B,A3659,'DV-Bewegungsdaten'!D:D),3)</f>
        <v>0</v>
      </c>
      <c r="V3659" s="259">
        <f>ROUND(SUMIF('DV-Bewegungsdaten'!B:B,A3659,'DV-Bewegungsdaten'!E:E),5)</f>
        <v>0</v>
      </c>
      <c r="X3659" s="444"/>
      <c r="Y3659" s="444"/>
      <c r="AK3659" s="305"/>
    </row>
    <row r="3660" spans="1:37" ht="15" customHeight="1" x14ac:dyDescent="0.25">
      <c r="A3660" s="103" t="s">
        <v>5039</v>
      </c>
      <c r="B3660" s="101" t="s">
        <v>2068</v>
      </c>
      <c r="C3660" s="101" t="s">
        <v>4954</v>
      </c>
      <c r="D3660" s="101" t="s">
        <v>4591</v>
      </c>
      <c r="F3660" s="102">
        <v>19.72</v>
      </c>
      <c r="G3660" s="102">
        <v>19.919999999999998</v>
      </c>
      <c r="H3660" s="102">
        <v>15.78</v>
      </c>
      <c r="I3660" s="102"/>
      <c r="J3660" s="445"/>
      <c r="K3660" s="258">
        <f>ROUND(SUMIF('VGT-Bewegungsdaten'!B:B,A3660,'VGT-Bewegungsdaten'!D:D),3)</f>
        <v>0</v>
      </c>
      <c r="L3660" s="259">
        <f>ROUND(SUMIF('VGT-Bewegungsdaten'!B:B,$A3660,'VGT-Bewegungsdaten'!E:E),5)</f>
        <v>0</v>
      </c>
      <c r="N3660" s="298" t="s">
        <v>4918</v>
      </c>
      <c r="O3660" s="298" t="s">
        <v>4925</v>
      </c>
      <c r="P3660" s="261">
        <f>ROUND(SUMIF('AV-Bewegungsdaten'!B:B,A3660,'AV-Bewegungsdaten'!D:D),3)</f>
        <v>0</v>
      </c>
      <c r="Q3660" s="259">
        <f>ROUND(SUMIF('AV-Bewegungsdaten'!B:B,$A3660,'AV-Bewegungsdaten'!E:E),5)</f>
        <v>0</v>
      </c>
      <c r="S3660" s="444"/>
      <c r="T3660" s="444"/>
      <c r="U3660" s="261">
        <f>ROUND(SUMIF('DV-Bewegungsdaten'!B:B,A3660,'DV-Bewegungsdaten'!D:D),3)</f>
        <v>0</v>
      </c>
      <c r="V3660" s="259">
        <f>ROUND(SUMIF('DV-Bewegungsdaten'!B:B,A3660,'DV-Bewegungsdaten'!E:E),5)</f>
        <v>0</v>
      </c>
      <c r="X3660" s="444"/>
      <c r="Y3660" s="444"/>
      <c r="AK3660" s="305"/>
    </row>
    <row r="3661" spans="1:37" ht="15" customHeight="1" x14ac:dyDescent="0.25">
      <c r="A3661" s="103" t="s">
        <v>5040</v>
      </c>
      <c r="B3661" s="101" t="s">
        <v>2068</v>
      </c>
      <c r="C3661" s="101" t="s">
        <v>4954</v>
      </c>
      <c r="D3661" s="101" t="s">
        <v>4593</v>
      </c>
      <c r="F3661" s="102">
        <v>12.739999999999998</v>
      </c>
      <c r="G3661" s="102">
        <v>12.939999999999998</v>
      </c>
      <c r="H3661" s="102">
        <v>10.19</v>
      </c>
      <c r="I3661" s="102"/>
      <c r="J3661" s="445"/>
      <c r="K3661" s="258">
        <f>ROUND(SUMIF('VGT-Bewegungsdaten'!B:B,A3661,'VGT-Bewegungsdaten'!D:D),3)</f>
        <v>0</v>
      </c>
      <c r="L3661" s="259">
        <f>ROUND(SUMIF('VGT-Bewegungsdaten'!B:B,$A3661,'VGT-Bewegungsdaten'!E:E),5)</f>
        <v>0</v>
      </c>
      <c r="N3661" s="298" t="s">
        <v>4918</v>
      </c>
      <c r="O3661" s="298" t="s">
        <v>4925</v>
      </c>
      <c r="P3661" s="261">
        <f>ROUND(SUMIF('AV-Bewegungsdaten'!B:B,A3661,'AV-Bewegungsdaten'!D:D),3)</f>
        <v>0</v>
      </c>
      <c r="Q3661" s="259">
        <f>ROUND(SUMIF('AV-Bewegungsdaten'!B:B,$A3661,'AV-Bewegungsdaten'!E:E),5)</f>
        <v>0</v>
      </c>
      <c r="S3661" s="444"/>
      <c r="T3661" s="444"/>
      <c r="U3661" s="261">
        <f>ROUND(SUMIF('DV-Bewegungsdaten'!B:B,A3661,'DV-Bewegungsdaten'!D:D),3)</f>
        <v>0</v>
      </c>
      <c r="V3661" s="259">
        <f>ROUND(SUMIF('DV-Bewegungsdaten'!B:B,A3661,'DV-Bewegungsdaten'!E:E),5)</f>
        <v>0</v>
      </c>
      <c r="X3661" s="444"/>
      <c r="Y3661" s="444"/>
      <c r="AK3661" s="305"/>
    </row>
    <row r="3662" spans="1:37" ht="15" customHeight="1" x14ac:dyDescent="0.25">
      <c r="A3662" s="103" t="s">
        <v>5041</v>
      </c>
      <c r="B3662" s="101" t="s">
        <v>2068</v>
      </c>
      <c r="C3662" s="101" t="s">
        <v>4954</v>
      </c>
      <c r="D3662" s="101" t="s">
        <v>4595</v>
      </c>
      <c r="F3662" s="102">
        <v>17.739999999999998</v>
      </c>
      <c r="G3662" s="102">
        <v>17.939999999999998</v>
      </c>
      <c r="H3662" s="102">
        <v>14.19</v>
      </c>
      <c r="I3662" s="102"/>
      <c r="J3662" s="445"/>
      <c r="K3662" s="258">
        <f>ROUND(SUMIF('VGT-Bewegungsdaten'!B:B,A3662,'VGT-Bewegungsdaten'!D:D),3)</f>
        <v>0</v>
      </c>
      <c r="L3662" s="259">
        <f>ROUND(SUMIF('VGT-Bewegungsdaten'!B:B,$A3662,'VGT-Bewegungsdaten'!E:E),5)</f>
        <v>0</v>
      </c>
      <c r="N3662" s="298" t="s">
        <v>4918</v>
      </c>
      <c r="O3662" s="298" t="s">
        <v>4925</v>
      </c>
      <c r="P3662" s="261">
        <f>ROUND(SUMIF('AV-Bewegungsdaten'!B:B,A3662,'AV-Bewegungsdaten'!D:D),3)</f>
        <v>0</v>
      </c>
      <c r="Q3662" s="259">
        <f>ROUND(SUMIF('AV-Bewegungsdaten'!B:B,$A3662,'AV-Bewegungsdaten'!E:E),5)</f>
        <v>0</v>
      </c>
      <c r="S3662" s="444"/>
      <c r="T3662" s="444"/>
      <c r="U3662" s="261">
        <f>ROUND(SUMIF('DV-Bewegungsdaten'!B:B,A3662,'DV-Bewegungsdaten'!D:D),3)</f>
        <v>0</v>
      </c>
      <c r="V3662" s="259">
        <f>ROUND(SUMIF('DV-Bewegungsdaten'!B:B,A3662,'DV-Bewegungsdaten'!E:E),5)</f>
        <v>0</v>
      </c>
      <c r="X3662" s="444"/>
      <c r="Y3662" s="444"/>
      <c r="AK3662" s="305"/>
    </row>
    <row r="3663" spans="1:37" ht="15" customHeight="1" x14ac:dyDescent="0.25">
      <c r="A3663" s="103" t="s">
        <v>5042</v>
      </c>
      <c r="B3663" s="101" t="s">
        <v>2068</v>
      </c>
      <c r="C3663" s="101" t="s">
        <v>4954</v>
      </c>
      <c r="D3663" s="101" t="s">
        <v>4597</v>
      </c>
      <c r="F3663" s="102">
        <v>15.239999999999998</v>
      </c>
      <c r="G3663" s="102">
        <v>15.439999999999998</v>
      </c>
      <c r="H3663" s="102">
        <v>12.19</v>
      </c>
      <c r="I3663" s="102"/>
      <c r="J3663" s="445"/>
      <c r="K3663" s="258">
        <f>ROUND(SUMIF('VGT-Bewegungsdaten'!B:B,A3663,'VGT-Bewegungsdaten'!D:D),3)</f>
        <v>0</v>
      </c>
      <c r="L3663" s="259">
        <f>ROUND(SUMIF('VGT-Bewegungsdaten'!B:B,$A3663,'VGT-Bewegungsdaten'!E:E),5)</f>
        <v>0</v>
      </c>
      <c r="N3663" s="298" t="s">
        <v>4918</v>
      </c>
      <c r="O3663" s="298" t="s">
        <v>4925</v>
      </c>
      <c r="P3663" s="261">
        <f>ROUND(SUMIF('AV-Bewegungsdaten'!B:B,A3663,'AV-Bewegungsdaten'!D:D),3)</f>
        <v>0</v>
      </c>
      <c r="Q3663" s="259">
        <f>ROUND(SUMIF('AV-Bewegungsdaten'!B:B,$A3663,'AV-Bewegungsdaten'!E:E),5)</f>
        <v>0</v>
      </c>
      <c r="S3663" s="444"/>
      <c r="T3663" s="444"/>
      <c r="U3663" s="261">
        <f>ROUND(SUMIF('DV-Bewegungsdaten'!B:B,A3663,'DV-Bewegungsdaten'!D:D),3)</f>
        <v>0</v>
      </c>
      <c r="V3663" s="259">
        <f>ROUND(SUMIF('DV-Bewegungsdaten'!B:B,A3663,'DV-Bewegungsdaten'!E:E),5)</f>
        <v>0</v>
      </c>
      <c r="X3663" s="444"/>
      <c r="Y3663" s="444"/>
      <c r="AK3663" s="305"/>
    </row>
    <row r="3664" spans="1:37" ht="15" customHeight="1" x14ac:dyDescent="0.25">
      <c r="A3664" s="103" t="s">
        <v>5043</v>
      </c>
      <c r="B3664" s="101" t="s">
        <v>2068</v>
      </c>
      <c r="C3664" s="101" t="s">
        <v>4954</v>
      </c>
      <c r="D3664" s="101" t="s">
        <v>4599</v>
      </c>
      <c r="F3664" s="102">
        <v>20.740000000000002</v>
      </c>
      <c r="G3664" s="102">
        <v>20.94</v>
      </c>
      <c r="H3664" s="102">
        <v>16.59</v>
      </c>
      <c r="I3664" s="102"/>
      <c r="J3664" s="445"/>
      <c r="K3664" s="258">
        <f>ROUND(SUMIF('VGT-Bewegungsdaten'!B:B,A3664,'VGT-Bewegungsdaten'!D:D),3)</f>
        <v>0</v>
      </c>
      <c r="L3664" s="259">
        <f>ROUND(SUMIF('VGT-Bewegungsdaten'!B:B,$A3664,'VGT-Bewegungsdaten'!E:E),5)</f>
        <v>0</v>
      </c>
      <c r="N3664" s="298" t="s">
        <v>4918</v>
      </c>
      <c r="O3664" s="298" t="s">
        <v>4925</v>
      </c>
      <c r="P3664" s="261">
        <f>ROUND(SUMIF('AV-Bewegungsdaten'!B:B,A3664,'AV-Bewegungsdaten'!D:D),3)</f>
        <v>0</v>
      </c>
      <c r="Q3664" s="259">
        <f>ROUND(SUMIF('AV-Bewegungsdaten'!B:B,$A3664,'AV-Bewegungsdaten'!E:E),5)</f>
        <v>0</v>
      </c>
      <c r="S3664" s="444"/>
      <c r="T3664" s="444"/>
      <c r="U3664" s="261">
        <f>ROUND(SUMIF('DV-Bewegungsdaten'!B:B,A3664,'DV-Bewegungsdaten'!D:D),3)</f>
        <v>0</v>
      </c>
      <c r="V3664" s="259">
        <f>ROUND(SUMIF('DV-Bewegungsdaten'!B:B,A3664,'DV-Bewegungsdaten'!E:E),5)</f>
        <v>0</v>
      </c>
      <c r="X3664" s="444"/>
      <c r="Y3664" s="444"/>
      <c r="AK3664" s="305"/>
    </row>
    <row r="3665" spans="1:37" ht="15" customHeight="1" x14ac:dyDescent="0.25">
      <c r="A3665" s="103" t="s">
        <v>5044</v>
      </c>
      <c r="B3665" s="101" t="s">
        <v>2068</v>
      </c>
      <c r="C3665" s="101" t="s">
        <v>4954</v>
      </c>
      <c r="D3665" s="101" t="s">
        <v>4601</v>
      </c>
      <c r="F3665" s="102">
        <v>18.739999999999998</v>
      </c>
      <c r="G3665" s="102">
        <v>18.939999999999998</v>
      </c>
      <c r="H3665" s="102">
        <v>14.99</v>
      </c>
      <c r="I3665" s="102"/>
      <c r="J3665" s="445"/>
      <c r="K3665" s="258">
        <f>ROUND(SUMIF('VGT-Bewegungsdaten'!B:B,A3665,'VGT-Bewegungsdaten'!D:D),3)</f>
        <v>0</v>
      </c>
      <c r="L3665" s="259">
        <f>ROUND(SUMIF('VGT-Bewegungsdaten'!B:B,$A3665,'VGT-Bewegungsdaten'!E:E),5)</f>
        <v>0</v>
      </c>
      <c r="N3665" s="298" t="s">
        <v>4918</v>
      </c>
      <c r="O3665" s="298" t="s">
        <v>4925</v>
      </c>
      <c r="P3665" s="261">
        <f>ROUND(SUMIF('AV-Bewegungsdaten'!B:B,A3665,'AV-Bewegungsdaten'!D:D),3)</f>
        <v>0</v>
      </c>
      <c r="Q3665" s="259">
        <f>ROUND(SUMIF('AV-Bewegungsdaten'!B:B,$A3665,'AV-Bewegungsdaten'!E:E),5)</f>
        <v>0</v>
      </c>
      <c r="S3665" s="444"/>
      <c r="T3665" s="444"/>
      <c r="U3665" s="261">
        <f>ROUND(SUMIF('DV-Bewegungsdaten'!B:B,A3665,'DV-Bewegungsdaten'!D:D),3)</f>
        <v>0</v>
      </c>
      <c r="V3665" s="259">
        <f>ROUND(SUMIF('DV-Bewegungsdaten'!B:B,A3665,'DV-Bewegungsdaten'!E:E),5)</f>
        <v>0</v>
      </c>
      <c r="X3665" s="444"/>
      <c r="Y3665" s="444"/>
      <c r="AK3665" s="305"/>
    </row>
    <row r="3666" spans="1:37" ht="15" customHeight="1" x14ac:dyDescent="0.25">
      <c r="A3666" s="103" t="s">
        <v>5045</v>
      </c>
      <c r="B3666" s="101" t="s">
        <v>2068</v>
      </c>
      <c r="C3666" s="101" t="s">
        <v>4954</v>
      </c>
      <c r="D3666" s="101" t="s">
        <v>4603</v>
      </c>
      <c r="F3666" s="102">
        <v>11.76</v>
      </c>
      <c r="G3666" s="102">
        <v>11.959999999999999</v>
      </c>
      <c r="H3666" s="102">
        <v>9.41</v>
      </c>
      <c r="I3666" s="102"/>
      <c r="J3666" s="445"/>
      <c r="K3666" s="258">
        <f>ROUND(SUMIF('VGT-Bewegungsdaten'!B:B,A3666,'VGT-Bewegungsdaten'!D:D),3)</f>
        <v>0</v>
      </c>
      <c r="L3666" s="259">
        <f>ROUND(SUMIF('VGT-Bewegungsdaten'!B:B,$A3666,'VGT-Bewegungsdaten'!E:E),5)</f>
        <v>0</v>
      </c>
      <c r="N3666" s="298" t="s">
        <v>4918</v>
      </c>
      <c r="O3666" s="298" t="s">
        <v>4925</v>
      </c>
      <c r="P3666" s="261">
        <f>ROUND(SUMIF('AV-Bewegungsdaten'!B:B,A3666,'AV-Bewegungsdaten'!D:D),3)</f>
        <v>0</v>
      </c>
      <c r="Q3666" s="259">
        <f>ROUND(SUMIF('AV-Bewegungsdaten'!B:B,$A3666,'AV-Bewegungsdaten'!E:E),5)</f>
        <v>0</v>
      </c>
      <c r="S3666" s="444"/>
      <c r="T3666" s="444"/>
      <c r="U3666" s="261">
        <f>ROUND(SUMIF('DV-Bewegungsdaten'!B:B,A3666,'DV-Bewegungsdaten'!D:D),3)</f>
        <v>0</v>
      </c>
      <c r="V3666" s="259">
        <f>ROUND(SUMIF('DV-Bewegungsdaten'!B:B,A3666,'DV-Bewegungsdaten'!E:E),5)</f>
        <v>0</v>
      </c>
      <c r="X3666" s="444"/>
      <c r="Y3666" s="444"/>
      <c r="AK3666" s="305"/>
    </row>
    <row r="3667" spans="1:37" ht="15" customHeight="1" x14ac:dyDescent="0.25">
      <c r="A3667" s="103" t="s">
        <v>5046</v>
      </c>
      <c r="B3667" s="101" t="s">
        <v>2068</v>
      </c>
      <c r="C3667" s="101" t="s">
        <v>4954</v>
      </c>
      <c r="D3667" s="101" t="s">
        <v>4605</v>
      </c>
      <c r="F3667" s="102">
        <v>16.759999999999998</v>
      </c>
      <c r="G3667" s="102">
        <v>16.959999999999997</v>
      </c>
      <c r="H3667" s="102">
        <v>13.41</v>
      </c>
      <c r="I3667" s="102"/>
      <c r="J3667" s="445"/>
      <c r="K3667" s="258">
        <f>ROUND(SUMIF('VGT-Bewegungsdaten'!B:B,A3667,'VGT-Bewegungsdaten'!D:D),3)</f>
        <v>0</v>
      </c>
      <c r="L3667" s="259">
        <f>ROUND(SUMIF('VGT-Bewegungsdaten'!B:B,$A3667,'VGT-Bewegungsdaten'!E:E),5)</f>
        <v>0</v>
      </c>
      <c r="N3667" s="298" t="s">
        <v>4918</v>
      </c>
      <c r="O3667" s="298" t="s">
        <v>4925</v>
      </c>
      <c r="P3667" s="261">
        <f>ROUND(SUMIF('AV-Bewegungsdaten'!B:B,A3667,'AV-Bewegungsdaten'!D:D),3)</f>
        <v>0</v>
      </c>
      <c r="Q3667" s="259">
        <f>ROUND(SUMIF('AV-Bewegungsdaten'!B:B,$A3667,'AV-Bewegungsdaten'!E:E),5)</f>
        <v>0</v>
      </c>
      <c r="S3667" s="444"/>
      <c r="T3667" s="444"/>
      <c r="U3667" s="261">
        <f>ROUND(SUMIF('DV-Bewegungsdaten'!B:B,A3667,'DV-Bewegungsdaten'!D:D),3)</f>
        <v>0</v>
      </c>
      <c r="V3667" s="259">
        <f>ROUND(SUMIF('DV-Bewegungsdaten'!B:B,A3667,'DV-Bewegungsdaten'!E:E),5)</f>
        <v>0</v>
      </c>
      <c r="X3667" s="444"/>
      <c r="Y3667" s="444"/>
      <c r="AK3667" s="305"/>
    </row>
    <row r="3668" spans="1:37" ht="15" customHeight="1" x14ac:dyDescent="0.25">
      <c r="A3668" s="103" t="s">
        <v>5047</v>
      </c>
      <c r="B3668" s="101" t="s">
        <v>2068</v>
      </c>
      <c r="C3668" s="101" t="s">
        <v>4954</v>
      </c>
      <c r="D3668" s="101" t="s">
        <v>4607</v>
      </c>
      <c r="F3668" s="102">
        <v>14.26</v>
      </c>
      <c r="G3668" s="102">
        <v>14.459999999999999</v>
      </c>
      <c r="H3668" s="102">
        <v>11.41</v>
      </c>
      <c r="I3668" s="102"/>
      <c r="J3668" s="445"/>
      <c r="K3668" s="258">
        <f>ROUND(SUMIF('VGT-Bewegungsdaten'!B:B,A3668,'VGT-Bewegungsdaten'!D:D),3)</f>
        <v>0</v>
      </c>
      <c r="L3668" s="259">
        <f>ROUND(SUMIF('VGT-Bewegungsdaten'!B:B,$A3668,'VGT-Bewegungsdaten'!E:E),5)</f>
        <v>0</v>
      </c>
      <c r="N3668" s="298" t="s">
        <v>4918</v>
      </c>
      <c r="O3668" s="298" t="s">
        <v>4925</v>
      </c>
      <c r="P3668" s="261">
        <f>ROUND(SUMIF('AV-Bewegungsdaten'!B:B,A3668,'AV-Bewegungsdaten'!D:D),3)</f>
        <v>0</v>
      </c>
      <c r="Q3668" s="259">
        <f>ROUND(SUMIF('AV-Bewegungsdaten'!B:B,$A3668,'AV-Bewegungsdaten'!E:E),5)</f>
        <v>0</v>
      </c>
      <c r="S3668" s="444"/>
      <c r="T3668" s="444"/>
      <c r="U3668" s="261">
        <f>ROUND(SUMIF('DV-Bewegungsdaten'!B:B,A3668,'DV-Bewegungsdaten'!D:D),3)</f>
        <v>0</v>
      </c>
      <c r="V3668" s="259">
        <f>ROUND(SUMIF('DV-Bewegungsdaten'!B:B,A3668,'DV-Bewegungsdaten'!E:E),5)</f>
        <v>0</v>
      </c>
      <c r="X3668" s="444"/>
      <c r="Y3668" s="444"/>
      <c r="AK3668" s="305"/>
    </row>
    <row r="3669" spans="1:37" ht="15" customHeight="1" x14ac:dyDescent="0.25">
      <c r="A3669" s="103" t="s">
        <v>5048</v>
      </c>
      <c r="B3669" s="101" t="s">
        <v>2068</v>
      </c>
      <c r="C3669" s="101" t="s">
        <v>4954</v>
      </c>
      <c r="D3669" s="101" t="s">
        <v>4609</v>
      </c>
      <c r="F3669" s="102">
        <v>19.759999999999998</v>
      </c>
      <c r="G3669" s="102">
        <v>19.959999999999997</v>
      </c>
      <c r="H3669" s="102">
        <v>15.81</v>
      </c>
      <c r="I3669" s="102"/>
      <c r="J3669" s="445"/>
      <c r="K3669" s="258">
        <f>ROUND(SUMIF('VGT-Bewegungsdaten'!B:B,A3669,'VGT-Bewegungsdaten'!D:D),3)</f>
        <v>0</v>
      </c>
      <c r="L3669" s="259">
        <f>ROUND(SUMIF('VGT-Bewegungsdaten'!B:B,$A3669,'VGT-Bewegungsdaten'!E:E),5)</f>
        <v>0</v>
      </c>
      <c r="N3669" s="298" t="s">
        <v>4918</v>
      </c>
      <c r="O3669" s="298" t="s">
        <v>4925</v>
      </c>
      <c r="P3669" s="261">
        <f>ROUND(SUMIF('AV-Bewegungsdaten'!B:B,A3669,'AV-Bewegungsdaten'!D:D),3)</f>
        <v>0</v>
      </c>
      <c r="Q3669" s="259">
        <f>ROUND(SUMIF('AV-Bewegungsdaten'!B:B,$A3669,'AV-Bewegungsdaten'!E:E),5)</f>
        <v>0</v>
      </c>
      <c r="S3669" s="444"/>
      <c r="T3669" s="444"/>
      <c r="U3669" s="261">
        <f>ROUND(SUMIF('DV-Bewegungsdaten'!B:B,A3669,'DV-Bewegungsdaten'!D:D),3)</f>
        <v>0</v>
      </c>
      <c r="V3669" s="259">
        <f>ROUND(SUMIF('DV-Bewegungsdaten'!B:B,A3669,'DV-Bewegungsdaten'!E:E),5)</f>
        <v>0</v>
      </c>
      <c r="X3669" s="444"/>
      <c r="Y3669" s="444"/>
      <c r="AK3669" s="305"/>
    </row>
    <row r="3670" spans="1:37" ht="15" customHeight="1" x14ac:dyDescent="0.25">
      <c r="A3670" s="103" t="s">
        <v>5049</v>
      </c>
      <c r="B3670" s="101" t="s">
        <v>2068</v>
      </c>
      <c r="C3670" s="101" t="s">
        <v>4954</v>
      </c>
      <c r="D3670" s="101" t="s">
        <v>4611</v>
      </c>
      <c r="F3670" s="102">
        <v>17.759999999999998</v>
      </c>
      <c r="G3670" s="102">
        <v>17.959999999999997</v>
      </c>
      <c r="H3670" s="102">
        <v>14.21</v>
      </c>
      <c r="I3670" s="102"/>
      <c r="J3670" s="445"/>
      <c r="K3670" s="258">
        <f>ROUND(SUMIF('VGT-Bewegungsdaten'!B:B,A3670,'VGT-Bewegungsdaten'!D:D),3)</f>
        <v>0</v>
      </c>
      <c r="L3670" s="259">
        <f>ROUND(SUMIF('VGT-Bewegungsdaten'!B:B,$A3670,'VGT-Bewegungsdaten'!E:E),5)</f>
        <v>0</v>
      </c>
      <c r="N3670" s="298" t="s">
        <v>4918</v>
      </c>
      <c r="O3670" s="298" t="s">
        <v>4925</v>
      </c>
      <c r="P3670" s="261">
        <f>ROUND(SUMIF('AV-Bewegungsdaten'!B:B,A3670,'AV-Bewegungsdaten'!D:D),3)</f>
        <v>0</v>
      </c>
      <c r="Q3670" s="259">
        <f>ROUND(SUMIF('AV-Bewegungsdaten'!B:B,$A3670,'AV-Bewegungsdaten'!E:E),5)</f>
        <v>0</v>
      </c>
      <c r="S3670" s="444"/>
      <c r="T3670" s="444"/>
      <c r="U3670" s="261">
        <f>ROUND(SUMIF('DV-Bewegungsdaten'!B:B,A3670,'DV-Bewegungsdaten'!D:D),3)</f>
        <v>0</v>
      </c>
      <c r="V3670" s="259">
        <f>ROUND(SUMIF('DV-Bewegungsdaten'!B:B,A3670,'DV-Bewegungsdaten'!E:E),5)</f>
        <v>0</v>
      </c>
      <c r="X3670" s="444"/>
      <c r="Y3670" s="444"/>
      <c r="AK3670" s="305"/>
    </row>
    <row r="3671" spans="1:37" ht="15" customHeight="1" x14ac:dyDescent="0.25">
      <c r="A3671" s="103" t="s">
        <v>5050</v>
      </c>
      <c r="B3671" s="101" t="s">
        <v>2068</v>
      </c>
      <c r="C3671" s="101" t="s">
        <v>4954</v>
      </c>
      <c r="D3671" s="101" t="s">
        <v>4613</v>
      </c>
      <c r="F3671" s="102">
        <v>10.78</v>
      </c>
      <c r="G3671" s="102">
        <v>10.979999999999999</v>
      </c>
      <c r="H3671" s="102">
        <v>8.6199999999999992</v>
      </c>
      <c r="I3671" s="102"/>
      <c r="J3671" s="445"/>
      <c r="K3671" s="258">
        <f>ROUND(SUMIF('VGT-Bewegungsdaten'!B:B,A3671,'VGT-Bewegungsdaten'!D:D),3)</f>
        <v>0</v>
      </c>
      <c r="L3671" s="259">
        <f>ROUND(SUMIF('VGT-Bewegungsdaten'!B:B,$A3671,'VGT-Bewegungsdaten'!E:E),5)</f>
        <v>0</v>
      </c>
      <c r="N3671" s="298" t="s">
        <v>4918</v>
      </c>
      <c r="O3671" s="298" t="s">
        <v>4925</v>
      </c>
      <c r="P3671" s="261">
        <f>ROUND(SUMIF('AV-Bewegungsdaten'!B:B,A3671,'AV-Bewegungsdaten'!D:D),3)</f>
        <v>0</v>
      </c>
      <c r="Q3671" s="259">
        <f>ROUND(SUMIF('AV-Bewegungsdaten'!B:B,$A3671,'AV-Bewegungsdaten'!E:E),5)</f>
        <v>0</v>
      </c>
      <c r="S3671" s="444"/>
      <c r="T3671" s="444"/>
      <c r="U3671" s="261">
        <f>ROUND(SUMIF('DV-Bewegungsdaten'!B:B,A3671,'DV-Bewegungsdaten'!D:D),3)</f>
        <v>0</v>
      </c>
      <c r="V3671" s="259">
        <f>ROUND(SUMIF('DV-Bewegungsdaten'!B:B,A3671,'DV-Bewegungsdaten'!E:E),5)</f>
        <v>0</v>
      </c>
      <c r="X3671" s="444"/>
      <c r="Y3671" s="444"/>
      <c r="AK3671" s="305"/>
    </row>
    <row r="3672" spans="1:37" ht="15" customHeight="1" x14ac:dyDescent="0.25">
      <c r="A3672" s="103" t="s">
        <v>5051</v>
      </c>
      <c r="B3672" s="101" t="s">
        <v>2068</v>
      </c>
      <c r="C3672" s="101" t="s">
        <v>4954</v>
      </c>
      <c r="D3672" s="101" t="s">
        <v>4615</v>
      </c>
      <c r="F3672" s="102">
        <v>14.78</v>
      </c>
      <c r="G3672" s="102">
        <v>14.979999999999999</v>
      </c>
      <c r="H3672" s="102">
        <v>11.82</v>
      </c>
      <c r="I3672" s="102"/>
      <c r="J3672" s="445"/>
      <c r="K3672" s="258">
        <f>ROUND(SUMIF('VGT-Bewegungsdaten'!B:B,A3672,'VGT-Bewegungsdaten'!D:D),3)</f>
        <v>0</v>
      </c>
      <c r="L3672" s="259">
        <f>ROUND(SUMIF('VGT-Bewegungsdaten'!B:B,$A3672,'VGT-Bewegungsdaten'!E:E),5)</f>
        <v>0</v>
      </c>
      <c r="N3672" s="298" t="s">
        <v>4918</v>
      </c>
      <c r="O3672" s="298" t="s">
        <v>4925</v>
      </c>
      <c r="P3672" s="261">
        <f>ROUND(SUMIF('AV-Bewegungsdaten'!B:B,A3672,'AV-Bewegungsdaten'!D:D),3)</f>
        <v>0</v>
      </c>
      <c r="Q3672" s="259">
        <f>ROUND(SUMIF('AV-Bewegungsdaten'!B:B,$A3672,'AV-Bewegungsdaten'!E:E),5)</f>
        <v>0</v>
      </c>
      <c r="S3672" s="444"/>
      <c r="T3672" s="444"/>
      <c r="U3672" s="261">
        <f>ROUND(SUMIF('DV-Bewegungsdaten'!B:B,A3672,'DV-Bewegungsdaten'!D:D),3)</f>
        <v>0</v>
      </c>
      <c r="V3672" s="259">
        <f>ROUND(SUMIF('DV-Bewegungsdaten'!B:B,A3672,'DV-Bewegungsdaten'!E:E),5)</f>
        <v>0</v>
      </c>
      <c r="X3672" s="444"/>
      <c r="Y3672" s="444"/>
      <c r="AK3672" s="305"/>
    </row>
    <row r="3673" spans="1:37" ht="15" customHeight="1" x14ac:dyDescent="0.25">
      <c r="A3673" s="103" t="s">
        <v>5052</v>
      </c>
      <c r="B3673" s="101" t="s">
        <v>2068</v>
      </c>
      <c r="C3673" s="101" t="s">
        <v>4954</v>
      </c>
      <c r="D3673" s="101" t="s">
        <v>4617</v>
      </c>
      <c r="F3673" s="102">
        <v>13.28</v>
      </c>
      <c r="G3673" s="102">
        <v>13.479999999999999</v>
      </c>
      <c r="H3673" s="102">
        <v>10.62</v>
      </c>
      <c r="I3673" s="102"/>
      <c r="J3673" s="445"/>
      <c r="K3673" s="258">
        <f>ROUND(SUMIF('VGT-Bewegungsdaten'!B:B,A3673,'VGT-Bewegungsdaten'!D:D),3)</f>
        <v>0</v>
      </c>
      <c r="L3673" s="259">
        <f>ROUND(SUMIF('VGT-Bewegungsdaten'!B:B,$A3673,'VGT-Bewegungsdaten'!E:E),5)</f>
        <v>0</v>
      </c>
      <c r="N3673" s="298" t="s">
        <v>4918</v>
      </c>
      <c r="O3673" s="298" t="s">
        <v>4925</v>
      </c>
      <c r="P3673" s="261">
        <f>ROUND(SUMIF('AV-Bewegungsdaten'!B:B,A3673,'AV-Bewegungsdaten'!D:D),3)</f>
        <v>0</v>
      </c>
      <c r="Q3673" s="259">
        <f>ROUND(SUMIF('AV-Bewegungsdaten'!B:B,$A3673,'AV-Bewegungsdaten'!E:E),5)</f>
        <v>0</v>
      </c>
      <c r="S3673" s="444"/>
      <c r="T3673" s="444"/>
      <c r="U3673" s="261">
        <f>ROUND(SUMIF('DV-Bewegungsdaten'!B:B,A3673,'DV-Bewegungsdaten'!D:D),3)</f>
        <v>0</v>
      </c>
      <c r="V3673" s="259">
        <f>ROUND(SUMIF('DV-Bewegungsdaten'!B:B,A3673,'DV-Bewegungsdaten'!E:E),5)</f>
        <v>0</v>
      </c>
      <c r="X3673" s="444"/>
      <c r="Y3673" s="444"/>
      <c r="AK3673" s="305"/>
    </row>
    <row r="3674" spans="1:37" ht="15" customHeight="1" x14ac:dyDescent="0.25">
      <c r="A3674" s="103" t="s">
        <v>5053</v>
      </c>
      <c r="B3674" s="101" t="s">
        <v>2068</v>
      </c>
      <c r="C3674" s="101" t="s">
        <v>4954</v>
      </c>
      <c r="D3674" s="101" t="s">
        <v>4619</v>
      </c>
      <c r="F3674" s="102">
        <v>18.78</v>
      </c>
      <c r="G3674" s="102">
        <v>18.98</v>
      </c>
      <c r="H3674" s="102">
        <v>15.02</v>
      </c>
      <c r="I3674" s="102"/>
      <c r="J3674" s="445"/>
      <c r="K3674" s="258">
        <f>ROUND(SUMIF('VGT-Bewegungsdaten'!B:B,A3674,'VGT-Bewegungsdaten'!D:D),3)</f>
        <v>0</v>
      </c>
      <c r="L3674" s="259">
        <f>ROUND(SUMIF('VGT-Bewegungsdaten'!B:B,$A3674,'VGT-Bewegungsdaten'!E:E),5)</f>
        <v>0</v>
      </c>
      <c r="N3674" s="298" t="s">
        <v>4918</v>
      </c>
      <c r="O3674" s="298" t="s">
        <v>4925</v>
      </c>
      <c r="P3674" s="261">
        <f>ROUND(SUMIF('AV-Bewegungsdaten'!B:B,A3674,'AV-Bewegungsdaten'!D:D),3)</f>
        <v>0</v>
      </c>
      <c r="Q3674" s="259">
        <f>ROUND(SUMIF('AV-Bewegungsdaten'!B:B,$A3674,'AV-Bewegungsdaten'!E:E),5)</f>
        <v>0</v>
      </c>
      <c r="S3674" s="444"/>
      <c r="T3674" s="444"/>
      <c r="U3674" s="261">
        <f>ROUND(SUMIF('DV-Bewegungsdaten'!B:B,A3674,'DV-Bewegungsdaten'!D:D),3)</f>
        <v>0</v>
      </c>
      <c r="V3674" s="259">
        <f>ROUND(SUMIF('DV-Bewegungsdaten'!B:B,A3674,'DV-Bewegungsdaten'!E:E),5)</f>
        <v>0</v>
      </c>
      <c r="X3674" s="444"/>
      <c r="Y3674" s="444"/>
      <c r="AK3674" s="305"/>
    </row>
    <row r="3675" spans="1:37" ht="15" customHeight="1" x14ac:dyDescent="0.25">
      <c r="A3675" s="103" t="s">
        <v>5054</v>
      </c>
      <c r="B3675" s="101" t="s">
        <v>2068</v>
      </c>
      <c r="C3675" s="101" t="s">
        <v>4954</v>
      </c>
      <c r="D3675" s="101" t="s">
        <v>4621</v>
      </c>
      <c r="F3675" s="102">
        <v>16.78</v>
      </c>
      <c r="G3675" s="102">
        <v>16.98</v>
      </c>
      <c r="H3675" s="102">
        <v>13.42</v>
      </c>
      <c r="I3675" s="102"/>
      <c r="J3675" s="445"/>
      <c r="K3675" s="258">
        <f>ROUND(SUMIF('VGT-Bewegungsdaten'!B:B,A3675,'VGT-Bewegungsdaten'!D:D),3)</f>
        <v>0</v>
      </c>
      <c r="L3675" s="259">
        <f>ROUND(SUMIF('VGT-Bewegungsdaten'!B:B,$A3675,'VGT-Bewegungsdaten'!E:E),5)</f>
        <v>0</v>
      </c>
      <c r="N3675" s="298" t="s">
        <v>4918</v>
      </c>
      <c r="O3675" s="298" t="s">
        <v>4925</v>
      </c>
      <c r="P3675" s="261">
        <f>ROUND(SUMIF('AV-Bewegungsdaten'!B:B,A3675,'AV-Bewegungsdaten'!D:D),3)</f>
        <v>0</v>
      </c>
      <c r="Q3675" s="259">
        <f>ROUND(SUMIF('AV-Bewegungsdaten'!B:B,$A3675,'AV-Bewegungsdaten'!E:E),5)</f>
        <v>0</v>
      </c>
      <c r="S3675" s="444"/>
      <c r="T3675" s="444"/>
      <c r="U3675" s="261">
        <f>ROUND(SUMIF('DV-Bewegungsdaten'!B:B,A3675,'DV-Bewegungsdaten'!D:D),3)</f>
        <v>0</v>
      </c>
      <c r="V3675" s="259">
        <f>ROUND(SUMIF('DV-Bewegungsdaten'!B:B,A3675,'DV-Bewegungsdaten'!E:E),5)</f>
        <v>0</v>
      </c>
      <c r="X3675" s="444"/>
      <c r="Y3675" s="444"/>
      <c r="AK3675" s="305"/>
    </row>
    <row r="3676" spans="1:37" ht="15" customHeight="1" x14ac:dyDescent="0.25">
      <c r="A3676" s="103" t="s">
        <v>5055</v>
      </c>
      <c r="B3676" s="101" t="s">
        <v>2068</v>
      </c>
      <c r="C3676" s="101" t="s">
        <v>4954</v>
      </c>
      <c r="D3676" s="101" t="s">
        <v>4623</v>
      </c>
      <c r="F3676" s="102">
        <v>13.719999999999999</v>
      </c>
      <c r="G3676" s="102">
        <v>13.919999999999998</v>
      </c>
      <c r="H3676" s="102">
        <v>10.98</v>
      </c>
      <c r="I3676" s="102"/>
      <c r="J3676" s="445"/>
      <c r="K3676" s="258">
        <f>ROUND(SUMIF('VGT-Bewegungsdaten'!B:B,A3676,'VGT-Bewegungsdaten'!D:D),3)</f>
        <v>0</v>
      </c>
      <c r="L3676" s="259">
        <f>ROUND(SUMIF('VGT-Bewegungsdaten'!B:B,$A3676,'VGT-Bewegungsdaten'!E:E),5)</f>
        <v>0</v>
      </c>
      <c r="N3676" s="298" t="s">
        <v>4918</v>
      </c>
      <c r="O3676" s="298" t="s">
        <v>4925</v>
      </c>
      <c r="P3676" s="261">
        <f>ROUND(SUMIF('AV-Bewegungsdaten'!B:B,A3676,'AV-Bewegungsdaten'!D:D),3)</f>
        <v>0</v>
      </c>
      <c r="Q3676" s="259">
        <f>ROUND(SUMIF('AV-Bewegungsdaten'!B:B,$A3676,'AV-Bewegungsdaten'!E:E),5)</f>
        <v>0</v>
      </c>
      <c r="S3676" s="444"/>
      <c r="T3676" s="444"/>
      <c r="U3676" s="261">
        <f>ROUND(SUMIF('DV-Bewegungsdaten'!B:B,A3676,'DV-Bewegungsdaten'!D:D),3)</f>
        <v>0</v>
      </c>
      <c r="V3676" s="259">
        <f>ROUND(SUMIF('DV-Bewegungsdaten'!B:B,A3676,'DV-Bewegungsdaten'!E:E),5)</f>
        <v>0</v>
      </c>
      <c r="X3676" s="444"/>
      <c r="Y3676" s="444"/>
      <c r="AK3676" s="305"/>
    </row>
    <row r="3677" spans="1:37" ht="15" customHeight="1" x14ac:dyDescent="0.25">
      <c r="A3677" s="103" t="s">
        <v>5056</v>
      </c>
      <c r="B3677" s="101" t="s">
        <v>2068</v>
      </c>
      <c r="C3677" s="101" t="s">
        <v>4954</v>
      </c>
      <c r="D3677" s="101" t="s">
        <v>4625</v>
      </c>
      <c r="F3677" s="102">
        <v>17.72</v>
      </c>
      <c r="G3677" s="102">
        <v>17.919999999999998</v>
      </c>
      <c r="H3677" s="102">
        <v>14.18</v>
      </c>
      <c r="I3677" s="102"/>
      <c r="J3677" s="445"/>
      <c r="K3677" s="258">
        <f>ROUND(SUMIF('VGT-Bewegungsdaten'!B:B,A3677,'VGT-Bewegungsdaten'!D:D),3)</f>
        <v>0</v>
      </c>
      <c r="L3677" s="259">
        <f>ROUND(SUMIF('VGT-Bewegungsdaten'!B:B,$A3677,'VGT-Bewegungsdaten'!E:E),5)</f>
        <v>0</v>
      </c>
      <c r="N3677" s="298" t="s">
        <v>4918</v>
      </c>
      <c r="O3677" s="298" t="s">
        <v>4925</v>
      </c>
      <c r="P3677" s="261">
        <f>ROUND(SUMIF('AV-Bewegungsdaten'!B:B,A3677,'AV-Bewegungsdaten'!D:D),3)</f>
        <v>0</v>
      </c>
      <c r="Q3677" s="259">
        <f>ROUND(SUMIF('AV-Bewegungsdaten'!B:B,$A3677,'AV-Bewegungsdaten'!E:E),5)</f>
        <v>0</v>
      </c>
      <c r="S3677" s="444"/>
      <c r="T3677" s="444"/>
      <c r="U3677" s="261">
        <f>ROUND(SUMIF('DV-Bewegungsdaten'!B:B,A3677,'DV-Bewegungsdaten'!D:D),3)</f>
        <v>0</v>
      </c>
      <c r="V3677" s="259">
        <f>ROUND(SUMIF('DV-Bewegungsdaten'!B:B,A3677,'DV-Bewegungsdaten'!E:E),5)</f>
        <v>0</v>
      </c>
      <c r="X3677" s="444"/>
      <c r="Y3677" s="444"/>
      <c r="AK3677" s="305"/>
    </row>
    <row r="3678" spans="1:37" ht="15" customHeight="1" x14ac:dyDescent="0.25">
      <c r="A3678" s="103" t="s">
        <v>5057</v>
      </c>
      <c r="B3678" s="101" t="s">
        <v>2068</v>
      </c>
      <c r="C3678" s="101" t="s">
        <v>4954</v>
      </c>
      <c r="D3678" s="101" t="s">
        <v>4627</v>
      </c>
      <c r="F3678" s="102">
        <v>16.22</v>
      </c>
      <c r="G3678" s="102">
        <v>16.419999999999998</v>
      </c>
      <c r="H3678" s="102">
        <v>12.98</v>
      </c>
      <c r="I3678" s="102"/>
      <c r="J3678" s="445"/>
      <c r="K3678" s="258">
        <f>ROUND(SUMIF('VGT-Bewegungsdaten'!B:B,A3678,'VGT-Bewegungsdaten'!D:D),3)</f>
        <v>0</v>
      </c>
      <c r="L3678" s="259">
        <f>ROUND(SUMIF('VGT-Bewegungsdaten'!B:B,$A3678,'VGT-Bewegungsdaten'!E:E),5)</f>
        <v>0</v>
      </c>
      <c r="N3678" s="298" t="s">
        <v>4918</v>
      </c>
      <c r="O3678" s="298" t="s">
        <v>4925</v>
      </c>
      <c r="P3678" s="261">
        <f>ROUND(SUMIF('AV-Bewegungsdaten'!B:B,A3678,'AV-Bewegungsdaten'!D:D),3)</f>
        <v>0</v>
      </c>
      <c r="Q3678" s="259">
        <f>ROUND(SUMIF('AV-Bewegungsdaten'!B:B,$A3678,'AV-Bewegungsdaten'!E:E),5)</f>
        <v>0</v>
      </c>
      <c r="S3678" s="444"/>
      <c r="T3678" s="444"/>
      <c r="U3678" s="261">
        <f>ROUND(SUMIF('DV-Bewegungsdaten'!B:B,A3678,'DV-Bewegungsdaten'!D:D),3)</f>
        <v>0</v>
      </c>
      <c r="V3678" s="259">
        <f>ROUND(SUMIF('DV-Bewegungsdaten'!B:B,A3678,'DV-Bewegungsdaten'!E:E),5)</f>
        <v>0</v>
      </c>
      <c r="X3678" s="444"/>
      <c r="Y3678" s="444"/>
      <c r="AK3678" s="305"/>
    </row>
    <row r="3679" spans="1:37" ht="15" customHeight="1" x14ac:dyDescent="0.25">
      <c r="A3679" s="103" t="s">
        <v>5058</v>
      </c>
      <c r="B3679" s="101" t="s">
        <v>2068</v>
      </c>
      <c r="C3679" s="101" t="s">
        <v>4954</v>
      </c>
      <c r="D3679" s="101" t="s">
        <v>4629</v>
      </c>
      <c r="F3679" s="102">
        <v>21.72</v>
      </c>
      <c r="G3679" s="102">
        <v>21.919999999999998</v>
      </c>
      <c r="H3679" s="102">
        <v>17.38</v>
      </c>
      <c r="I3679" s="102"/>
      <c r="J3679" s="445"/>
      <c r="K3679" s="258">
        <f>ROUND(SUMIF('VGT-Bewegungsdaten'!B:B,A3679,'VGT-Bewegungsdaten'!D:D),3)</f>
        <v>0</v>
      </c>
      <c r="L3679" s="259">
        <f>ROUND(SUMIF('VGT-Bewegungsdaten'!B:B,$A3679,'VGT-Bewegungsdaten'!E:E),5)</f>
        <v>0</v>
      </c>
      <c r="N3679" s="298" t="s">
        <v>4918</v>
      </c>
      <c r="O3679" s="298" t="s">
        <v>4925</v>
      </c>
      <c r="P3679" s="261">
        <f>ROUND(SUMIF('AV-Bewegungsdaten'!B:B,A3679,'AV-Bewegungsdaten'!D:D),3)</f>
        <v>0</v>
      </c>
      <c r="Q3679" s="259">
        <f>ROUND(SUMIF('AV-Bewegungsdaten'!B:B,$A3679,'AV-Bewegungsdaten'!E:E),5)</f>
        <v>0</v>
      </c>
      <c r="S3679" s="444"/>
      <c r="T3679" s="444"/>
      <c r="U3679" s="261">
        <f>ROUND(SUMIF('DV-Bewegungsdaten'!B:B,A3679,'DV-Bewegungsdaten'!D:D),3)</f>
        <v>0</v>
      </c>
      <c r="V3679" s="259">
        <f>ROUND(SUMIF('DV-Bewegungsdaten'!B:B,A3679,'DV-Bewegungsdaten'!E:E),5)</f>
        <v>0</v>
      </c>
      <c r="X3679" s="444"/>
      <c r="Y3679" s="444"/>
      <c r="AK3679" s="305"/>
    </row>
    <row r="3680" spans="1:37" ht="15" customHeight="1" x14ac:dyDescent="0.25">
      <c r="A3680" s="103" t="s">
        <v>5059</v>
      </c>
      <c r="B3680" s="101" t="s">
        <v>2068</v>
      </c>
      <c r="C3680" s="101" t="s">
        <v>4954</v>
      </c>
      <c r="D3680" s="101" t="s">
        <v>4631</v>
      </c>
      <c r="F3680" s="102">
        <v>19.72</v>
      </c>
      <c r="G3680" s="102">
        <v>19.919999999999998</v>
      </c>
      <c r="H3680" s="102">
        <v>15.78</v>
      </c>
      <c r="I3680" s="102"/>
      <c r="J3680" s="445"/>
      <c r="K3680" s="258">
        <f>ROUND(SUMIF('VGT-Bewegungsdaten'!B:B,A3680,'VGT-Bewegungsdaten'!D:D),3)</f>
        <v>0</v>
      </c>
      <c r="L3680" s="259">
        <f>ROUND(SUMIF('VGT-Bewegungsdaten'!B:B,$A3680,'VGT-Bewegungsdaten'!E:E),5)</f>
        <v>0</v>
      </c>
      <c r="N3680" s="298" t="s">
        <v>4918</v>
      </c>
      <c r="O3680" s="298" t="s">
        <v>4925</v>
      </c>
      <c r="P3680" s="261">
        <f>ROUND(SUMIF('AV-Bewegungsdaten'!B:B,A3680,'AV-Bewegungsdaten'!D:D),3)</f>
        <v>0</v>
      </c>
      <c r="Q3680" s="259">
        <f>ROUND(SUMIF('AV-Bewegungsdaten'!B:B,$A3680,'AV-Bewegungsdaten'!E:E),5)</f>
        <v>0</v>
      </c>
      <c r="S3680" s="444"/>
      <c r="T3680" s="444"/>
      <c r="U3680" s="261">
        <f>ROUND(SUMIF('DV-Bewegungsdaten'!B:B,A3680,'DV-Bewegungsdaten'!D:D),3)</f>
        <v>0</v>
      </c>
      <c r="V3680" s="259">
        <f>ROUND(SUMIF('DV-Bewegungsdaten'!B:B,A3680,'DV-Bewegungsdaten'!E:E),5)</f>
        <v>0</v>
      </c>
      <c r="X3680" s="444"/>
      <c r="Y3680" s="444"/>
      <c r="AK3680" s="305"/>
    </row>
    <row r="3681" spans="1:37" ht="15" customHeight="1" x14ac:dyDescent="0.25">
      <c r="A3681" s="103" t="s">
        <v>5060</v>
      </c>
      <c r="B3681" s="101" t="s">
        <v>2068</v>
      </c>
      <c r="C3681" s="101" t="s">
        <v>4954</v>
      </c>
      <c r="D3681" s="101" t="s">
        <v>4633</v>
      </c>
      <c r="F3681" s="102">
        <v>12.739999999999998</v>
      </c>
      <c r="G3681" s="102">
        <v>12.939999999999998</v>
      </c>
      <c r="H3681" s="102">
        <v>10.19</v>
      </c>
      <c r="I3681" s="102"/>
      <c r="J3681" s="445"/>
      <c r="K3681" s="258">
        <f>ROUND(SUMIF('VGT-Bewegungsdaten'!B:B,A3681,'VGT-Bewegungsdaten'!D:D),3)</f>
        <v>0</v>
      </c>
      <c r="L3681" s="259">
        <f>ROUND(SUMIF('VGT-Bewegungsdaten'!B:B,$A3681,'VGT-Bewegungsdaten'!E:E),5)</f>
        <v>0</v>
      </c>
      <c r="N3681" s="298" t="s">
        <v>4918</v>
      </c>
      <c r="O3681" s="298" t="s">
        <v>4925</v>
      </c>
      <c r="P3681" s="261">
        <f>ROUND(SUMIF('AV-Bewegungsdaten'!B:B,A3681,'AV-Bewegungsdaten'!D:D),3)</f>
        <v>0</v>
      </c>
      <c r="Q3681" s="259">
        <f>ROUND(SUMIF('AV-Bewegungsdaten'!B:B,$A3681,'AV-Bewegungsdaten'!E:E),5)</f>
        <v>0</v>
      </c>
      <c r="S3681" s="444"/>
      <c r="T3681" s="444"/>
      <c r="U3681" s="261">
        <f>ROUND(SUMIF('DV-Bewegungsdaten'!B:B,A3681,'DV-Bewegungsdaten'!D:D),3)</f>
        <v>0</v>
      </c>
      <c r="V3681" s="259">
        <f>ROUND(SUMIF('DV-Bewegungsdaten'!B:B,A3681,'DV-Bewegungsdaten'!E:E),5)</f>
        <v>0</v>
      </c>
      <c r="X3681" s="444"/>
      <c r="Y3681" s="444"/>
      <c r="AK3681" s="305"/>
    </row>
    <row r="3682" spans="1:37" ht="15" customHeight="1" x14ac:dyDescent="0.25">
      <c r="A3682" s="103" t="s">
        <v>5061</v>
      </c>
      <c r="B3682" s="101" t="s">
        <v>2068</v>
      </c>
      <c r="C3682" s="101" t="s">
        <v>4954</v>
      </c>
      <c r="D3682" s="101" t="s">
        <v>4635</v>
      </c>
      <c r="F3682" s="102">
        <v>16.739999999999998</v>
      </c>
      <c r="G3682" s="102">
        <v>16.939999999999998</v>
      </c>
      <c r="H3682" s="102">
        <v>13.39</v>
      </c>
      <c r="I3682" s="102"/>
      <c r="J3682" s="445"/>
      <c r="K3682" s="258">
        <f>ROUND(SUMIF('VGT-Bewegungsdaten'!B:B,A3682,'VGT-Bewegungsdaten'!D:D),3)</f>
        <v>0</v>
      </c>
      <c r="L3682" s="259">
        <f>ROUND(SUMIF('VGT-Bewegungsdaten'!B:B,$A3682,'VGT-Bewegungsdaten'!E:E),5)</f>
        <v>0</v>
      </c>
      <c r="N3682" s="298" t="s">
        <v>4918</v>
      </c>
      <c r="O3682" s="298" t="s">
        <v>4925</v>
      </c>
      <c r="P3682" s="261">
        <f>ROUND(SUMIF('AV-Bewegungsdaten'!B:B,A3682,'AV-Bewegungsdaten'!D:D),3)</f>
        <v>0</v>
      </c>
      <c r="Q3682" s="259">
        <f>ROUND(SUMIF('AV-Bewegungsdaten'!B:B,$A3682,'AV-Bewegungsdaten'!E:E),5)</f>
        <v>0</v>
      </c>
      <c r="S3682" s="444"/>
      <c r="T3682" s="444"/>
      <c r="U3682" s="261">
        <f>ROUND(SUMIF('DV-Bewegungsdaten'!B:B,A3682,'DV-Bewegungsdaten'!D:D),3)</f>
        <v>0</v>
      </c>
      <c r="V3682" s="259">
        <f>ROUND(SUMIF('DV-Bewegungsdaten'!B:B,A3682,'DV-Bewegungsdaten'!E:E),5)</f>
        <v>0</v>
      </c>
      <c r="X3682" s="444"/>
      <c r="Y3682" s="444"/>
      <c r="AK3682" s="305"/>
    </row>
    <row r="3683" spans="1:37" ht="15" customHeight="1" x14ac:dyDescent="0.25">
      <c r="A3683" s="103" t="s">
        <v>5062</v>
      </c>
      <c r="B3683" s="101" t="s">
        <v>2068</v>
      </c>
      <c r="C3683" s="101" t="s">
        <v>4954</v>
      </c>
      <c r="D3683" s="101" t="s">
        <v>4637</v>
      </c>
      <c r="F3683" s="102">
        <v>15.239999999999998</v>
      </c>
      <c r="G3683" s="102">
        <v>15.439999999999998</v>
      </c>
      <c r="H3683" s="102">
        <v>12.19</v>
      </c>
      <c r="I3683" s="102"/>
      <c r="J3683" s="445"/>
      <c r="K3683" s="258">
        <f>ROUND(SUMIF('VGT-Bewegungsdaten'!B:B,A3683,'VGT-Bewegungsdaten'!D:D),3)</f>
        <v>0</v>
      </c>
      <c r="L3683" s="259">
        <f>ROUND(SUMIF('VGT-Bewegungsdaten'!B:B,$A3683,'VGT-Bewegungsdaten'!E:E),5)</f>
        <v>0</v>
      </c>
      <c r="N3683" s="298" t="s">
        <v>4918</v>
      </c>
      <c r="O3683" s="298" t="s">
        <v>4925</v>
      </c>
      <c r="P3683" s="261">
        <f>ROUND(SUMIF('AV-Bewegungsdaten'!B:B,A3683,'AV-Bewegungsdaten'!D:D),3)</f>
        <v>0</v>
      </c>
      <c r="Q3683" s="259">
        <f>ROUND(SUMIF('AV-Bewegungsdaten'!B:B,$A3683,'AV-Bewegungsdaten'!E:E),5)</f>
        <v>0</v>
      </c>
      <c r="S3683" s="444"/>
      <c r="T3683" s="444"/>
      <c r="U3683" s="261">
        <f>ROUND(SUMIF('DV-Bewegungsdaten'!B:B,A3683,'DV-Bewegungsdaten'!D:D),3)</f>
        <v>0</v>
      </c>
      <c r="V3683" s="259">
        <f>ROUND(SUMIF('DV-Bewegungsdaten'!B:B,A3683,'DV-Bewegungsdaten'!E:E),5)</f>
        <v>0</v>
      </c>
      <c r="X3683" s="444"/>
      <c r="Y3683" s="444"/>
      <c r="AK3683" s="305"/>
    </row>
    <row r="3684" spans="1:37" ht="15" customHeight="1" x14ac:dyDescent="0.25">
      <c r="A3684" s="103" t="s">
        <v>5063</v>
      </c>
      <c r="B3684" s="101" t="s">
        <v>2068</v>
      </c>
      <c r="C3684" s="101" t="s">
        <v>4954</v>
      </c>
      <c r="D3684" s="101" t="s">
        <v>4639</v>
      </c>
      <c r="F3684" s="102">
        <v>20.740000000000002</v>
      </c>
      <c r="G3684" s="102">
        <v>20.94</v>
      </c>
      <c r="H3684" s="102">
        <v>16.59</v>
      </c>
      <c r="I3684" s="102"/>
      <c r="J3684" s="445"/>
      <c r="K3684" s="258">
        <f>ROUND(SUMIF('VGT-Bewegungsdaten'!B:B,A3684,'VGT-Bewegungsdaten'!D:D),3)</f>
        <v>0</v>
      </c>
      <c r="L3684" s="259">
        <f>ROUND(SUMIF('VGT-Bewegungsdaten'!B:B,$A3684,'VGT-Bewegungsdaten'!E:E),5)</f>
        <v>0</v>
      </c>
      <c r="N3684" s="298" t="s">
        <v>4918</v>
      </c>
      <c r="O3684" s="298" t="s">
        <v>4925</v>
      </c>
      <c r="P3684" s="261">
        <f>ROUND(SUMIF('AV-Bewegungsdaten'!B:B,A3684,'AV-Bewegungsdaten'!D:D),3)</f>
        <v>0</v>
      </c>
      <c r="Q3684" s="259">
        <f>ROUND(SUMIF('AV-Bewegungsdaten'!B:B,$A3684,'AV-Bewegungsdaten'!E:E),5)</f>
        <v>0</v>
      </c>
      <c r="S3684" s="444"/>
      <c r="T3684" s="444"/>
      <c r="U3684" s="261">
        <f>ROUND(SUMIF('DV-Bewegungsdaten'!B:B,A3684,'DV-Bewegungsdaten'!D:D),3)</f>
        <v>0</v>
      </c>
      <c r="V3684" s="259">
        <f>ROUND(SUMIF('DV-Bewegungsdaten'!B:B,A3684,'DV-Bewegungsdaten'!E:E),5)</f>
        <v>0</v>
      </c>
      <c r="X3684" s="444"/>
      <c r="Y3684" s="444"/>
      <c r="AK3684" s="305"/>
    </row>
    <row r="3685" spans="1:37" ht="15" customHeight="1" x14ac:dyDescent="0.25">
      <c r="A3685" s="103" t="s">
        <v>5064</v>
      </c>
      <c r="B3685" s="101" t="s">
        <v>2068</v>
      </c>
      <c r="C3685" s="101" t="s">
        <v>4954</v>
      </c>
      <c r="D3685" s="101" t="s">
        <v>4641</v>
      </c>
      <c r="F3685" s="102">
        <v>18.739999999999998</v>
      </c>
      <c r="G3685" s="102">
        <v>18.939999999999998</v>
      </c>
      <c r="H3685" s="102">
        <v>14.99</v>
      </c>
      <c r="I3685" s="102"/>
      <c r="J3685" s="445"/>
      <c r="K3685" s="258">
        <f>ROUND(SUMIF('VGT-Bewegungsdaten'!B:B,A3685,'VGT-Bewegungsdaten'!D:D),3)</f>
        <v>0</v>
      </c>
      <c r="L3685" s="259">
        <f>ROUND(SUMIF('VGT-Bewegungsdaten'!B:B,$A3685,'VGT-Bewegungsdaten'!E:E),5)</f>
        <v>0</v>
      </c>
      <c r="N3685" s="298" t="s">
        <v>4918</v>
      </c>
      <c r="O3685" s="298" t="s">
        <v>4925</v>
      </c>
      <c r="P3685" s="261">
        <f>ROUND(SUMIF('AV-Bewegungsdaten'!B:B,A3685,'AV-Bewegungsdaten'!D:D),3)</f>
        <v>0</v>
      </c>
      <c r="Q3685" s="259">
        <f>ROUND(SUMIF('AV-Bewegungsdaten'!B:B,$A3685,'AV-Bewegungsdaten'!E:E),5)</f>
        <v>0</v>
      </c>
      <c r="S3685" s="444"/>
      <c r="T3685" s="444"/>
      <c r="U3685" s="261">
        <f>ROUND(SUMIF('DV-Bewegungsdaten'!B:B,A3685,'DV-Bewegungsdaten'!D:D),3)</f>
        <v>0</v>
      </c>
      <c r="V3685" s="259">
        <f>ROUND(SUMIF('DV-Bewegungsdaten'!B:B,A3685,'DV-Bewegungsdaten'!E:E),5)</f>
        <v>0</v>
      </c>
      <c r="X3685" s="444"/>
      <c r="Y3685" s="444"/>
      <c r="AK3685" s="305"/>
    </row>
    <row r="3686" spans="1:37" ht="15" customHeight="1" x14ac:dyDescent="0.25">
      <c r="A3686" s="103" t="s">
        <v>5065</v>
      </c>
      <c r="B3686" s="101" t="s">
        <v>2068</v>
      </c>
      <c r="C3686" s="101" t="s">
        <v>4954</v>
      </c>
      <c r="D3686" s="101" t="s">
        <v>4643</v>
      </c>
      <c r="F3686" s="102">
        <v>11.76</v>
      </c>
      <c r="G3686" s="102">
        <v>11.959999999999999</v>
      </c>
      <c r="H3686" s="102">
        <v>9.41</v>
      </c>
      <c r="I3686" s="102"/>
      <c r="J3686" s="445"/>
      <c r="K3686" s="258">
        <f>ROUND(SUMIF('VGT-Bewegungsdaten'!B:B,A3686,'VGT-Bewegungsdaten'!D:D),3)</f>
        <v>0</v>
      </c>
      <c r="L3686" s="259">
        <f>ROUND(SUMIF('VGT-Bewegungsdaten'!B:B,$A3686,'VGT-Bewegungsdaten'!E:E),5)</f>
        <v>0</v>
      </c>
      <c r="N3686" s="298" t="s">
        <v>4918</v>
      </c>
      <c r="O3686" s="298" t="s">
        <v>4925</v>
      </c>
      <c r="P3686" s="261">
        <f>ROUND(SUMIF('AV-Bewegungsdaten'!B:B,A3686,'AV-Bewegungsdaten'!D:D),3)</f>
        <v>0</v>
      </c>
      <c r="Q3686" s="259">
        <f>ROUND(SUMIF('AV-Bewegungsdaten'!B:B,$A3686,'AV-Bewegungsdaten'!E:E),5)</f>
        <v>0</v>
      </c>
      <c r="S3686" s="444"/>
      <c r="T3686" s="444"/>
      <c r="U3686" s="261">
        <f>ROUND(SUMIF('DV-Bewegungsdaten'!B:B,A3686,'DV-Bewegungsdaten'!D:D),3)</f>
        <v>0</v>
      </c>
      <c r="V3686" s="259">
        <f>ROUND(SUMIF('DV-Bewegungsdaten'!B:B,A3686,'DV-Bewegungsdaten'!E:E),5)</f>
        <v>0</v>
      </c>
      <c r="X3686" s="444"/>
      <c r="Y3686" s="444"/>
      <c r="AK3686" s="305"/>
    </row>
    <row r="3687" spans="1:37" ht="15" customHeight="1" x14ac:dyDescent="0.25">
      <c r="A3687" s="103" t="s">
        <v>5066</v>
      </c>
      <c r="B3687" s="101" t="s">
        <v>2068</v>
      </c>
      <c r="C3687" s="101" t="s">
        <v>4954</v>
      </c>
      <c r="D3687" s="101" t="s">
        <v>4645</v>
      </c>
      <c r="F3687" s="102">
        <v>15.76</v>
      </c>
      <c r="G3687" s="102">
        <v>15.959999999999999</v>
      </c>
      <c r="H3687" s="102">
        <v>12.61</v>
      </c>
      <c r="I3687" s="102"/>
      <c r="J3687" s="445"/>
      <c r="K3687" s="258">
        <f>ROUND(SUMIF('VGT-Bewegungsdaten'!B:B,A3687,'VGT-Bewegungsdaten'!D:D),3)</f>
        <v>0</v>
      </c>
      <c r="L3687" s="259">
        <f>ROUND(SUMIF('VGT-Bewegungsdaten'!B:B,$A3687,'VGT-Bewegungsdaten'!E:E),5)</f>
        <v>0</v>
      </c>
      <c r="N3687" s="298" t="s">
        <v>4918</v>
      </c>
      <c r="O3687" s="298" t="s">
        <v>4925</v>
      </c>
      <c r="P3687" s="261">
        <f>ROUND(SUMIF('AV-Bewegungsdaten'!B:B,A3687,'AV-Bewegungsdaten'!D:D),3)</f>
        <v>0</v>
      </c>
      <c r="Q3687" s="259">
        <f>ROUND(SUMIF('AV-Bewegungsdaten'!B:B,$A3687,'AV-Bewegungsdaten'!E:E),5)</f>
        <v>0</v>
      </c>
      <c r="S3687" s="444"/>
      <c r="T3687" s="444"/>
      <c r="U3687" s="261">
        <f>ROUND(SUMIF('DV-Bewegungsdaten'!B:B,A3687,'DV-Bewegungsdaten'!D:D),3)</f>
        <v>0</v>
      </c>
      <c r="V3687" s="259">
        <f>ROUND(SUMIF('DV-Bewegungsdaten'!B:B,A3687,'DV-Bewegungsdaten'!E:E),5)</f>
        <v>0</v>
      </c>
      <c r="X3687" s="444"/>
      <c r="Y3687" s="444"/>
      <c r="AK3687" s="305"/>
    </row>
    <row r="3688" spans="1:37" ht="15" customHeight="1" x14ac:dyDescent="0.25">
      <c r="A3688" s="103" t="s">
        <v>5067</v>
      </c>
      <c r="B3688" s="101" t="s">
        <v>2068</v>
      </c>
      <c r="C3688" s="101" t="s">
        <v>4954</v>
      </c>
      <c r="D3688" s="101" t="s">
        <v>4647</v>
      </c>
      <c r="F3688" s="102">
        <v>14.26</v>
      </c>
      <c r="G3688" s="102">
        <v>14.459999999999999</v>
      </c>
      <c r="H3688" s="102">
        <v>11.41</v>
      </c>
      <c r="I3688" s="102"/>
      <c r="J3688" s="445"/>
      <c r="K3688" s="258">
        <f>ROUND(SUMIF('VGT-Bewegungsdaten'!B:B,A3688,'VGT-Bewegungsdaten'!D:D),3)</f>
        <v>0</v>
      </c>
      <c r="L3688" s="259">
        <f>ROUND(SUMIF('VGT-Bewegungsdaten'!B:B,$A3688,'VGT-Bewegungsdaten'!E:E),5)</f>
        <v>0</v>
      </c>
      <c r="N3688" s="298" t="s">
        <v>4918</v>
      </c>
      <c r="O3688" s="298" t="s">
        <v>4925</v>
      </c>
      <c r="P3688" s="261">
        <f>ROUND(SUMIF('AV-Bewegungsdaten'!B:B,A3688,'AV-Bewegungsdaten'!D:D),3)</f>
        <v>0</v>
      </c>
      <c r="Q3688" s="259">
        <f>ROUND(SUMIF('AV-Bewegungsdaten'!B:B,$A3688,'AV-Bewegungsdaten'!E:E),5)</f>
        <v>0</v>
      </c>
      <c r="S3688" s="444"/>
      <c r="T3688" s="444"/>
      <c r="U3688" s="261">
        <f>ROUND(SUMIF('DV-Bewegungsdaten'!B:B,A3688,'DV-Bewegungsdaten'!D:D),3)</f>
        <v>0</v>
      </c>
      <c r="V3688" s="259">
        <f>ROUND(SUMIF('DV-Bewegungsdaten'!B:B,A3688,'DV-Bewegungsdaten'!E:E),5)</f>
        <v>0</v>
      </c>
      <c r="X3688" s="444"/>
      <c r="Y3688" s="444"/>
      <c r="AK3688" s="305"/>
    </row>
    <row r="3689" spans="1:37" ht="15" customHeight="1" x14ac:dyDescent="0.25">
      <c r="A3689" s="103" t="s">
        <v>5068</v>
      </c>
      <c r="B3689" s="101" t="s">
        <v>2068</v>
      </c>
      <c r="C3689" s="101" t="s">
        <v>4954</v>
      </c>
      <c r="D3689" s="101" t="s">
        <v>4649</v>
      </c>
      <c r="F3689" s="102">
        <v>19.759999999999998</v>
      </c>
      <c r="G3689" s="102">
        <v>19.959999999999997</v>
      </c>
      <c r="H3689" s="102">
        <v>15.81</v>
      </c>
      <c r="I3689" s="102"/>
      <c r="J3689" s="445"/>
      <c r="K3689" s="258">
        <f>ROUND(SUMIF('VGT-Bewegungsdaten'!B:B,A3689,'VGT-Bewegungsdaten'!D:D),3)</f>
        <v>0</v>
      </c>
      <c r="L3689" s="259">
        <f>ROUND(SUMIF('VGT-Bewegungsdaten'!B:B,$A3689,'VGT-Bewegungsdaten'!E:E),5)</f>
        <v>0</v>
      </c>
      <c r="N3689" s="298" t="s">
        <v>4918</v>
      </c>
      <c r="O3689" s="298" t="s">
        <v>4925</v>
      </c>
      <c r="P3689" s="261">
        <f>ROUND(SUMIF('AV-Bewegungsdaten'!B:B,A3689,'AV-Bewegungsdaten'!D:D),3)</f>
        <v>0</v>
      </c>
      <c r="Q3689" s="259">
        <f>ROUND(SUMIF('AV-Bewegungsdaten'!B:B,$A3689,'AV-Bewegungsdaten'!E:E),5)</f>
        <v>0</v>
      </c>
      <c r="S3689" s="444"/>
      <c r="T3689" s="444"/>
      <c r="U3689" s="261">
        <f>ROUND(SUMIF('DV-Bewegungsdaten'!B:B,A3689,'DV-Bewegungsdaten'!D:D),3)</f>
        <v>0</v>
      </c>
      <c r="V3689" s="259">
        <f>ROUND(SUMIF('DV-Bewegungsdaten'!B:B,A3689,'DV-Bewegungsdaten'!E:E),5)</f>
        <v>0</v>
      </c>
      <c r="X3689" s="444"/>
      <c r="Y3689" s="444"/>
      <c r="AK3689" s="305"/>
    </row>
    <row r="3690" spans="1:37" ht="15" customHeight="1" x14ac:dyDescent="0.25">
      <c r="A3690" s="103" t="s">
        <v>5069</v>
      </c>
      <c r="B3690" s="101" t="s">
        <v>2068</v>
      </c>
      <c r="C3690" s="101" t="s">
        <v>4954</v>
      </c>
      <c r="D3690" s="101" t="s">
        <v>4651</v>
      </c>
      <c r="F3690" s="102">
        <v>17.759999999999998</v>
      </c>
      <c r="G3690" s="102">
        <v>17.959999999999997</v>
      </c>
      <c r="H3690" s="102">
        <v>14.21</v>
      </c>
      <c r="I3690" s="102"/>
      <c r="J3690" s="445"/>
      <c r="K3690" s="258">
        <f>ROUND(SUMIF('VGT-Bewegungsdaten'!B:B,A3690,'VGT-Bewegungsdaten'!D:D),3)</f>
        <v>0</v>
      </c>
      <c r="L3690" s="259">
        <f>ROUND(SUMIF('VGT-Bewegungsdaten'!B:B,$A3690,'VGT-Bewegungsdaten'!E:E),5)</f>
        <v>0</v>
      </c>
      <c r="N3690" s="298" t="s">
        <v>4918</v>
      </c>
      <c r="O3690" s="298" t="s">
        <v>4925</v>
      </c>
      <c r="P3690" s="261">
        <f>ROUND(SUMIF('AV-Bewegungsdaten'!B:B,A3690,'AV-Bewegungsdaten'!D:D),3)</f>
        <v>0</v>
      </c>
      <c r="Q3690" s="259">
        <f>ROUND(SUMIF('AV-Bewegungsdaten'!B:B,$A3690,'AV-Bewegungsdaten'!E:E),5)</f>
        <v>0</v>
      </c>
      <c r="S3690" s="444"/>
      <c r="T3690" s="444"/>
      <c r="U3690" s="261">
        <f>ROUND(SUMIF('DV-Bewegungsdaten'!B:B,A3690,'DV-Bewegungsdaten'!D:D),3)</f>
        <v>0</v>
      </c>
      <c r="V3690" s="259">
        <f>ROUND(SUMIF('DV-Bewegungsdaten'!B:B,A3690,'DV-Bewegungsdaten'!E:E),5)</f>
        <v>0</v>
      </c>
      <c r="X3690" s="444"/>
      <c r="Y3690" s="444"/>
      <c r="AK3690" s="305"/>
    </row>
    <row r="3691" spans="1:37" ht="15" customHeight="1" x14ac:dyDescent="0.25">
      <c r="A3691" s="103" t="s">
        <v>5070</v>
      </c>
      <c r="B3691" s="101" t="s">
        <v>2068</v>
      </c>
      <c r="C3691" s="101" t="s">
        <v>4954</v>
      </c>
      <c r="D3691" s="101" t="s">
        <v>4653</v>
      </c>
      <c r="F3691" s="102">
        <v>5.88</v>
      </c>
      <c r="G3691" s="102">
        <v>6.08</v>
      </c>
      <c r="H3691" s="102">
        <v>4.7</v>
      </c>
      <c r="I3691" s="102"/>
      <c r="J3691" s="445"/>
      <c r="K3691" s="258">
        <f>ROUND(SUMIF('VGT-Bewegungsdaten'!B:B,A3691,'VGT-Bewegungsdaten'!D:D),3)</f>
        <v>0</v>
      </c>
      <c r="L3691" s="259">
        <f>ROUND(SUMIF('VGT-Bewegungsdaten'!B:B,$A3691,'VGT-Bewegungsdaten'!E:E),5)</f>
        <v>0</v>
      </c>
      <c r="N3691" s="298" t="s">
        <v>4918</v>
      </c>
      <c r="O3691" s="298" t="s">
        <v>4925</v>
      </c>
      <c r="P3691" s="261">
        <f>ROUND(SUMIF('AV-Bewegungsdaten'!B:B,A3691,'AV-Bewegungsdaten'!D:D),3)</f>
        <v>0</v>
      </c>
      <c r="Q3691" s="259">
        <f>ROUND(SUMIF('AV-Bewegungsdaten'!B:B,$A3691,'AV-Bewegungsdaten'!E:E),5)</f>
        <v>0</v>
      </c>
      <c r="S3691" s="444"/>
      <c r="T3691" s="444"/>
      <c r="U3691" s="261">
        <f>ROUND(SUMIF('DV-Bewegungsdaten'!B:B,A3691,'DV-Bewegungsdaten'!D:D),3)</f>
        <v>0</v>
      </c>
      <c r="V3691" s="259">
        <f>ROUND(SUMIF('DV-Bewegungsdaten'!B:B,A3691,'DV-Bewegungsdaten'!E:E),5)</f>
        <v>0</v>
      </c>
      <c r="X3691" s="444"/>
      <c r="Y3691" s="444"/>
      <c r="AK3691" s="305"/>
    </row>
    <row r="3692" spans="1:37" ht="15" customHeight="1" x14ac:dyDescent="0.25">
      <c r="A3692" s="103" t="s">
        <v>5301</v>
      </c>
      <c r="B3692" s="101" t="s">
        <v>2068</v>
      </c>
      <c r="C3692" s="101" t="s">
        <v>5204</v>
      </c>
      <c r="D3692" s="101" t="s">
        <v>4509</v>
      </c>
      <c r="F3692" s="102">
        <v>13.73</v>
      </c>
      <c r="G3692" s="102">
        <v>13.93</v>
      </c>
      <c r="H3692" s="102">
        <v>10.98</v>
      </c>
      <c r="I3692" s="102"/>
      <c r="J3692" s="445"/>
      <c r="K3692" s="258">
        <f>ROUND(SUMIF('VGT-Bewegungsdaten'!B:B,A3692,'VGT-Bewegungsdaten'!D:D),3)</f>
        <v>0</v>
      </c>
      <c r="L3692" s="259">
        <f>ROUND(SUMIF('VGT-Bewegungsdaten'!B:B,$A3692,'VGT-Bewegungsdaten'!E:E),5)</f>
        <v>0</v>
      </c>
      <c r="N3692" s="298" t="s">
        <v>4918</v>
      </c>
      <c r="O3692" s="298" t="s">
        <v>4925</v>
      </c>
      <c r="P3692" s="261">
        <f>ROUND(SUMIF('AV-Bewegungsdaten'!B:B,A3692,'AV-Bewegungsdaten'!D:D),3)</f>
        <v>0</v>
      </c>
      <c r="Q3692" s="259">
        <f>ROUND(SUMIF('AV-Bewegungsdaten'!B:B,$A3692,'AV-Bewegungsdaten'!E:E),5)</f>
        <v>0</v>
      </c>
      <c r="S3692" s="444"/>
      <c r="T3692" s="444"/>
      <c r="U3692" s="261">
        <f>ROUND(SUMIF('DV-Bewegungsdaten'!B:B,A3692,'DV-Bewegungsdaten'!D:D),3)</f>
        <v>0</v>
      </c>
      <c r="V3692" s="259">
        <f>ROUND(SUMIF('DV-Bewegungsdaten'!B:B,A3692,'DV-Bewegungsdaten'!E:E),5)</f>
        <v>0</v>
      </c>
      <c r="X3692" s="444"/>
      <c r="Y3692" s="444"/>
      <c r="AK3692" s="305"/>
    </row>
    <row r="3693" spans="1:37" ht="15" customHeight="1" x14ac:dyDescent="0.25">
      <c r="A3693" s="103" t="s">
        <v>5302</v>
      </c>
      <c r="B3693" s="101" t="s">
        <v>2068</v>
      </c>
      <c r="C3693" s="101" t="s">
        <v>5204</v>
      </c>
      <c r="D3693" s="101" t="s">
        <v>4511</v>
      </c>
      <c r="F3693" s="102">
        <v>19.73</v>
      </c>
      <c r="G3693" s="102">
        <v>19.93</v>
      </c>
      <c r="H3693" s="102">
        <v>15.78</v>
      </c>
      <c r="I3693" s="102"/>
      <c r="J3693" s="445"/>
      <c r="K3693" s="258">
        <f>ROUND(SUMIF('VGT-Bewegungsdaten'!B:B,A3693,'VGT-Bewegungsdaten'!D:D),3)</f>
        <v>0</v>
      </c>
      <c r="L3693" s="259">
        <f>ROUND(SUMIF('VGT-Bewegungsdaten'!B:B,$A3693,'VGT-Bewegungsdaten'!E:E),5)</f>
        <v>0</v>
      </c>
      <c r="N3693" s="298" t="s">
        <v>4918</v>
      </c>
      <c r="O3693" s="298" t="s">
        <v>4925</v>
      </c>
      <c r="P3693" s="261">
        <f>ROUND(SUMIF('AV-Bewegungsdaten'!B:B,A3693,'AV-Bewegungsdaten'!D:D),3)</f>
        <v>0</v>
      </c>
      <c r="Q3693" s="259">
        <f>ROUND(SUMIF('AV-Bewegungsdaten'!B:B,$A3693,'AV-Bewegungsdaten'!E:E),5)</f>
        <v>0</v>
      </c>
      <c r="S3693" s="444"/>
      <c r="T3693" s="444"/>
      <c r="U3693" s="261">
        <f>ROUND(SUMIF('DV-Bewegungsdaten'!B:B,A3693,'DV-Bewegungsdaten'!D:D),3)</f>
        <v>0</v>
      </c>
      <c r="V3693" s="259">
        <f>ROUND(SUMIF('DV-Bewegungsdaten'!B:B,A3693,'DV-Bewegungsdaten'!E:E),5)</f>
        <v>0</v>
      </c>
      <c r="X3693" s="444"/>
      <c r="Y3693" s="444"/>
      <c r="AK3693" s="305"/>
    </row>
    <row r="3694" spans="1:37" ht="15" customHeight="1" x14ac:dyDescent="0.25">
      <c r="A3694" s="103" t="s">
        <v>5303</v>
      </c>
      <c r="B3694" s="101" t="s">
        <v>2068</v>
      </c>
      <c r="C3694" s="101" t="s">
        <v>5204</v>
      </c>
      <c r="D3694" s="101" t="s">
        <v>4513</v>
      </c>
      <c r="F3694" s="102">
        <v>21.73</v>
      </c>
      <c r="G3694" s="102">
        <v>21.93</v>
      </c>
      <c r="H3694" s="102">
        <v>17.38</v>
      </c>
      <c r="I3694" s="102"/>
      <c r="J3694" s="445"/>
      <c r="K3694" s="258">
        <f>ROUND(SUMIF('VGT-Bewegungsdaten'!B:B,A3694,'VGT-Bewegungsdaten'!D:D),3)</f>
        <v>0</v>
      </c>
      <c r="L3694" s="259">
        <f>ROUND(SUMIF('VGT-Bewegungsdaten'!B:B,$A3694,'VGT-Bewegungsdaten'!E:E),5)</f>
        <v>0</v>
      </c>
      <c r="N3694" s="298" t="s">
        <v>4918</v>
      </c>
      <c r="O3694" s="298" t="s">
        <v>4925</v>
      </c>
      <c r="P3694" s="261">
        <f>ROUND(SUMIF('AV-Bewegungsdaten'!B:B,A3694,'AV-Bewegungsdaten'!D:D),3)</f>
        <v>0</v>
      </c>
      <c r="Q3694" s="259">
        <f>ROUND(SUMIF('AV-Bewegungsdaten'!B:B,$A3694,'AV-Bewegungsdaten'!E:E),5)</f>
        <v>0</v>
      </c>
      <c r="S3694" s="444"/>
      <c r="T3694" s="444"/>
      <c r="U3694" s="261">
        <f>ROUND(SUMIF('DV-Bewegungsdaten'!B:B,A3694,'DV-Bewegungsdaten'!D:D),3)</f>
        <v>0</v>
      </c>
      <c r="V3694" s="259">
        <f>ROUND(SUMIF('DV-Bewegungsdaten'!B:B,A3694,'DV-Bewegungsdaten'!E:E),5)</f>
        <v>0</v>
      </c>
      <c r="X3694" s="444"/>
      <c r="Y3694" s="444"/>
      <c r="AK3694" s="305"/>
    </row>
    <row r="3695" spans="1:37" ht="15" customHeight="1" x14ac:dyDescent="0.25">
      <c r="A3695" s="103" t="s">
        <v>5304</v>
      </c>
      <c r="B3695" s="101" t="s">
        <v>2068</v>
      </c>
      <c r="C3695" s="101" t="s">
        <v>5204</v>
      </c>
      <c r="D3695" s="101" t="s">
        <v>4515</v>
      </c>
      <c r="F3695" s="102">
        <v>21.73</v>
      </c>
      <c r="G3695" s="102">
        <v>21.93</v>
      </c>
      <c r="H3695" s="102">
        <v>17.38</v>
      </c>
      <c r="I3695" s="102"/>
      <c r="J3695" s="445"/>
      <c r="K3695" s="258">
        <f>ROUND(SUMIF('VGT-Bewegungsdaten'!B:B,A3695,'VGT-Bewegungsdaten'!D:D),3)</f>
        <v>0</v>
      </c>
      <c r="L3695" s="259">
        <f>ROUND(SUMIF('VGT-Bewegungsdaten'!B:B,$A3695,'VGT-Bewegungsdaten'!E:E),5)</f>
        <v>0</v>
      </c>
      <c r="N3695" s="298" t="s">
        <v>4918</v>
      </c>
      <c r="O3695" s="298" t="s">
        <v>4925</v>
      </c>
      <c r="P3695" s="261">
        <f>ROUND(SUMIF('AV-Bewegungsdaten'!B:B,A3695,'AV-Bewegungsdaten'!D:D),3)</f>
        <v>0</v>
      </c>
      <c r="Q3695" s="259">
        <f>ROUND(SUMIF('AV-Bewegungsdaten'!B:B,$A3695,'AV-Bewegungsdaten'!E:E),5)</f>
        <v>0</v>
      </c>
      <c r="S3695" s="444"/>
      <c r="T3695" s="444"/>
      <c r="U3695" s="261">
        <f>ROUND(SUMIF('DV-Bewegungsdaten'!B:B,A3695,'DV-Bewegungsdaten'!D:D),3)</f>
        <v>0</v>
      </c>
      <c r="V3695" s="259">
        <f>ROUND(SUMIF('DV-Bewegungsdaten'!B:B,A3695,'DV-Bewegungsdaten'!E:E),5)</f>
        <v>0</v>
      </c>
      <c r="X3695" s="444"/>
      <c r="Y3695" s="444"/>
      <c r="AK3695" s="305"/>
    </row>
    <row r="3696" spans="1:37" ht="15" customHeight="1" x14ac:dyDescent="0.25">
      <c r="A3696" s="103" t="s">
        <v>5305</v>
      </c>
      <c r="B3696" s="101" t="s">
        <v>2068</v>
      </c>
      <c r="C3696" s="101" t="s">
        <v>5204</v>
      </c>
      <c r="D3696" s="101" t="s">
        <v>4517</v>
      </c>
      <c r="F3696" s="102">
        <v>16.61</v>
      </c>
      <c r="G3696" s="102">
        <v>16.809999999999999</v>
      </c>
      <c r="H3696" s="102">
        <v>13.29</v>
      </c>
      <c r="I3696" s="102"/>
      <c r="J3696" s="445"/>
      <c r="K3696" s="258">
        <f>ROUND(SUMIF('VGT-Bewegungsdaten'!B:B,A3696,'VGT-Bewegungsdaten'!D:D),3)</f>
        <v>0</v>
      </c>
      <c r="L3696" s="259">
        <f>ROUND(SUMIF('VGT-Bewegungsdaten'!B:B,$A3696,'VGT-Bewegungsdaten'!E:E),5)</f>
        <v>0</v>
      </c>
      <c r="N3696" s="298" t="s">
        <v>4918</v>
      </c>
      <c r="O3696" s="298" t="s">
        <v>4925</v>
      </c>
      <c r="P3696" s="261">
        <f>ROUND(SUMIF('AV-Bewegungsdaten'!B:B,A3696,'AV-Bewegungsdaten'!D:D),3)</f>
        <v>0</v>
      </c>
      <c r="Q3696" s="259">
        <f>ROUND(SUMIF('AV-Bewegungsdaten'!B:B,$A3696,'AV-Bewegungsdaten'!E:E),5)</f>
        <v>0</v>
      </c>
      <c r="S3696" s="444"/>
      <c r="T3696" s="444"/>
      <c r="U3696" s="261">
        <f>ROUND(SUMIF('DV-Bewegungsdaten'!B:B,A3696,'DV-Bewegungsdaten'!D:D),3)</f>
        <v>0</v>
      </c>
      <c r="V3696" s="259">
        <f>ROUND(SUMIF('DV-Bewegungsdaten'!B:B,A3696,'DV-Bewegungsdaten'!E:E),5)</f>
        <v>0</v>
      </c>
      <c r="X3696" s="444"/>
      <c r="Y3696" s="444"/>
      <c r="AK3696" s="305"/>
    </row>
    <row r="3697" spans="1:37" ht="15" customHeight="1" x14ac:dyDescent="0.25">
      <c r="A3697" s="103" t="s">
        <v>5306</v>
      </c>
      <c r="B3697" s="101" t="s">
        <v>2068</v>
      </c>
      <c r="C3697" s="101" t="s">
        <v>5204</v>
      </c>
      <c r="D3697" s="101" t="s">
        <v>4519</v>
      </c>
      <c r="F3697" s="102">
        <v>22.61</v>
      </c>
      <c r="G3697" s="102">
        <v>22.81</v>
      </c>
      <c r="H3697" s="102">
        <v>18.09</v>
      </c>
      <c r="I3697" s="102"/>
      <c r="J3697" s="445"/>
      <c r="K3697" s="258">
        <f>ROUND(SUMIF('VGT-Bewegungsdaten'!B:B,A3697,'VGT-Bewegungsdaten'!D:D),3)</f>
        <v>0</v>
      </c>
      <c r="L3697" s="259">
        <f>ROUND(SUMIF('VGT-Bewegungsdaten'!B:B,$A3697,'VGT-Bewegungsdaten'!E:E),5)</f>
        <v>0</v>
      </c>
      <c r="N3697" s="298" t="s">
        <v>4918</v>
      </c>
      <c r="O3697" s="298" t="s">
        <v>4925</v>
      </c>
      <c r="P3697" s="261">
        <f>ROUND(SUMIF('AV-Bewegungsdaten'!B:B,A3697,'AV-Bewegungsdaten'!D:D),3)</f>
        <v>0</v>
      </c>
      <c r="Q3697" s="259">
        <f>ROUND(SUMIF('AV-Bewegungsdaten'!B:B,$A3697,'AV-Bewegungsdaten'!E:E),5)</f>
        <v>0</v>
      </c>
      <c r="S3697" s="444"/>
      <c r="T3697" s="444"/>
      <c r="U3697" s="261">
        <f>ROUND(SUMIF('DV-Bewegungsdaten'!B:B,A3697,'DV-Bewegungsdaten'!D:D),3)</f>
        <v>0</v>
      </c>
      <c r="V3697" s="259">
        <f>ROUND(SUMIF('DV-Bewegungsdaten'!B:B,A3697,'DV-Bewegungsdaten'!E:E),5)</f>
        <v>0</v>
      </c>
      <c r="X3697" s="444"/>
      <c r="Y3697" s="444"/>
      <c r="AK3697" s="305"/>
    </row>
    <row r="3698" spans="1:37" ht="15" customHeight="1" x14ac:dyDescent="0.25">
      <c r="A3698" s="103" t="s">
        <v>5307</v>
      </c>
      <c r="B3698" s="101" t="s">
        <v>2068</v>
      </c>
      <c r="C3698" s="101" t="s">
        <v>5204</v>
      </c>
      <c r="D3698" s="101" t="s">
        <v>4521</v>
      </c>
      <c r="F3698" s="102">
        <v>24.61</v>
      </c>
      <c r="G3698" s="102">
        <v>24.81</v>
      </c>
      <c r="H3698" s="102">
        <v>19.690000000000001</v>
      </c>
      <c r="I3698" s="102"/>
      <c r="J3698" s="445"/>
      <c r="K3698" s="258">
        <f>ROUND(SUMIF('VGT-Bewegungsdaten'!B:B,A3698,'VGT-Bewegungsdaten'!D:D),3)</f>
        <v>0</v>
      </c>
      <c r="L3698" s="259">
        <f>ROUND(SUMIF('VGT-Bewegungsdaten'!B:B,$A3698,'VGT-Bewegungsdaten'!E:E),5)</f>
        <v>0</v>
      </c>
      <c r="N3698" s="298" t="s">
        <v>4918</v>
      </c>
      <c r="O3698" s="298" t="s">
        <v>4925</v>
      </c>
      <c r="P3698" s="261">
        <f>ROUND(SUMIF('AV-Bewegungsdaten'!B:B,A3698,'AV-Bewegungsdaten'!D:D),3)</f>
        <v>0</v>
      </c>
      <c r="Q3698" s="259">
        <f>ROUND(SUMIF('AV-Bewegungsdaten'!B:B,$A3698,'AV-Bewegungsdaten'!E:E),5)</f>
        <v>0</v>
      </c>
      <c r="S3698" s="444"/>
      <c r="T3698" s="444"/>
      <c r="U3698" s="261">
        <f>ROUND(SUMIF('DV-Bewegungsdaten'!B:B,A3698,'DV-Bewegungsdaten'!D:D),3)</f>
        <v>0</v>
      </c>
      <c r="V3698" s="259">
        <f>ROUND(SUMIF('DV-Bewegungsdaten'!B:B,A3698,'DV-Bewegungsdaten'!E:E),5)</f>
        <v>0</v>
      </c>
      <c r="X3698" s="444"/>
      <c r="Y3698" s="444"/>
      <c r="AK3698" s="305"/>
    </row>
    <row r="3699" spans="1:37" ht="15" customHeight="1" x14ac:dyDescent="0.25">
      <c r="A3699" s="103" t="s">
        <v>5308</v>
      </c>
      <c r="B3699" s="101" t="s">
        <v>2068</v>
      </c>
      <c r="C3699" s="101" t="s">
        <v>5204</v>
      </c>
      <c r="D3699" s="101" t="s">
        <v>4523</v>
      </c>
      <c r="F3699" s="102">
        <v>24.61</v>
      </c>
      <c r="G3699" s="102">
        <v>24.81</v>
      </c>
      <c r="H3699" s="102">
        <v>19.690000000000001</v>
      </c>
      <c r="I3699" s="102"/>
      <c r="J3699" s="445"/>
      <c r="K3699" s="258">
        <f>ROUND(SUMIF('VGT-Bewegungsdaten'!B:B,A3699,'VGT-Bewegungsdaten'!D:D),3)</f>
        <v>0</v>
      </c>
      <c r="L3699" s="259">
        <f>ROUND(SUMIF('VGT-Bewegungsdaten'!B:B,$A3699,'VGT-Bewegungsdaten'!E:E),5)</f>
        <v>0</v>
      </c>
      <c r="N3699" s="298" t="s">
        <v>4918</v>
      </c>
      <c r="O3699" s="298" t="s">
        <v>4925</v>
      </c>
      <c r="P3699" s="261">
        <f>ROUND(SUMIF('AV-Bewegungsdaten'!B:B,A3699,'AV-Bewegungsdaten'!D:D),3)</f>
        <v>0</v>
      </c>
      <c r="Q3699" s="259">
        <f>ROUND(SUMIF('AV-Bewegungsdaten'!B:B,$A3699,'AV-Bewegungsdaten'!E:E),5)</f>
        <v>0</v>
      </c>
      <c r="S3699" s="444"/>
      <c r="T3699" s="444"/>
      <c r="U3699" s="261">
        <f>ROUND(SUMIF('DV-Bewegungsdaten'!B:B,A3699,'DV-Bewegungsdaten'!D:D),3)</f>
        <v>0</v>
      </c>
      <c r="V3699" s="259">
        <f>ROUND(SUMIF('DV-Bewegungsdaten'!B:B,A3699,'DV-Bewegungsdaten'!E:E),5)</f>
        <v>0</v>
      </c>
      <c r="X3699" s="444"/>
      <c r="Y3699" s="444"/>
      <c r="AK3699" s="305"/>
    </row>
    <row r="3700" spans="1:37" ht="15" customHeight="1" x14ac:dyDescent="0.25">
      <c r="A3700" s="103" t="s">
        <v>5309</v>
      </c>
      <c r="B3700" s="101" t="s">
        <v>2068</v>
      </c>
      <c r="C3700" s="101" t="s">
        <v>5204</v>
      </c>
      <c r="D3700" s="101" t="s">
        <v>4525</v>
      </c>
      <c r="F3700" s="102">
        <v>15.65</v>
      </c>
      <c r="G3700" s="102">
        <v>15.85</v>
      </c>
      <c r="H3700" s="102">
        <v>12.52</v>
      </c>
      <c r="I3700" s="102"/>
      <c r="J3700" s="445"/>
      <c r="K3700" s="258">
        <f>ROUND(SUMIF('VGT-Bewegungsdaten'!B:B,A3700,'VGT-Bewegungsdaten'!D:D),3)</f>
        <v>0</v>
      </c>
      <c r="L3700" s="259">
        <f>ROUND(SUMIF('VGT-Bewegungsdaten'!B:B,$A3700,'VGT-Bewegungsdaten'!E:E),5)</f>
        <v>0</v>
      </c>
      <c r="N3700" s="298" t="s">
        <v>4918</v>
      </c>
      <c r="O3700" s="298" t="s">
        <v>4925</v>
      </c>
      <c r="P3700" s="261">
        <f>ROUND(SUMIF('AV-Bewegungsdaten'!B:B,A3700,'AV-Bewegungsdaten'!D:D),3)</f>
        <v>0</v>
      </c>
      <c r="Q3700" s="259">
        <f>ROUND(SUMIF('AV-Bewegungsdaten'!B:B,$A3700,'AV-Bewegungsdaten'!E:E),5)</f>
        <v>0</v>
      </c>
      <c r="S3700" s="444"/>
      <c r="T3700" s="444"/>
      <c r="U3700" s="261">
        <f>ROUND(SUMIF('DV-Bewegungsdaten'!B:B,A3700,'DV-Bewegungsdaten'!D:D),3)</f>
        <v>0</v>
      </c>
      <c r="V3700" s="259">
        <f>ROUND(SUMIF('DV-Bewegungsdaten'!B:B,A3700,'DV-Bewegungsdaten'!E:E),5)</f>
        <v>0</v>
      </c>
      <c r="X3700" s="444"/>
      <c r="Y3700" s="444"/>
      <c r="AK3700" s="305"/>
    </row>
    <row r="3701" spans="1:37" ht="15" customHeight="1" x14ac:dyDescent="0.25">
      <c r="A3701" s="103" t="s">
        <v>5310</v>
      </c>
      <c r="B3701" s="101" t="s">
        <v>2068</v>
      </c>
      <c r="C3701" s="101" t="s">
        <v>5204</v>
      </c>
      <c r="D3701" s="101" t="s">
        <v>4527</v>
      </c>
      <c r="F3701" s="102">
        <v>21.65</v>
      </c>
      <c r="G3701" s="102">
        <v>21.849999999999998</v>
      </c>
      <c r="H3701" s="102">
        <v>17.32</v>
      </c>
      <c r="I3701" s="102"/>
      <c r="J3701" s="445"/>
      <c r="K3701" s="258">
        <f>ROUND(SUMIF('VGT-Bewegungsdaten'!B:B,A3701,'VGT-Bewegungsdaten'!D:D),3)</f>
        <v>0</v>
      </c>
      <c r="L3701" s="259">
        <f>ROUND(SUMIF('VGT-Bewegungsdaten'!B:B,$A3701,'VGT-Bewegungsdaten'!E:E),5)</f>
        <v>0</v>
      </c>
      <c r="N3701" s="298" t="s">
        <v>4918</v>
      </c>
      <c r="O3701" s="298" t="s">
        <v>4925</v>
      </c>
      <c r="P3701" s="261">
        <f>ROUND(SUMIF('AV-Bewegungsdaten'!B:B,A3701,'AV-Bewegungsdaten'!D:D),3)</f>
        <v>0</v>
      </c>
      <c r="Q3701" s="259">
        <f>ROUND(SUMIF('AV-Bewegungsdaten'!B:B,$A3701,'AV-Bewegungsdaten'!E:E),5)</f>
        <v>0</v>
      </c>
      <c r="S3701" s="444"/>
      <c r="T3701" s="444"/>
      <c r="U3701" s="261">
        <f>ROUND(SUMIF('DV-Bewegungsdaten'!B:B,A3701,'DV-Bewegungsdaten'!D:D),3)</f>
        <v>0</v>
      </c>
      <c r="V3701" s="259">
        <f>ROUND(SUMIF('DV-Bewegungsdaten'!B:B,A3701,'DV-Bewegungsdaten'!E:E),5)</f>
        <v>0</v>
      </c>
      <c r="X3701" s="444"/>
      <c r="Y3701" s="444"/>
      <c r="AK3701" s="305"/>
    </row>
    <row r="3702" spans="1:37" ht="15" customHeight="1" x14ac:dyDescent="0.25">
      <c r="A3702" s="103" t="s">
        <v>5311</v>
      </c>
      <c r="B3702" s="101" t="s">
        <v>2068</v>
      </c>
      <c r="C3702" s="101" t="s">
        <v>5204</v>
      </c>
      <c r="D3702" s="101" t="s">
        <v>4529</v>
      </c>
      <c r="F3702" s="102">
        <v>23.65</v>
      </c>
      <c r="G3702" s="102">
        <v>23.849999999999998</v>
      </c>
      <c r="H3702" s="102">
        <v>18.920000000000002</v>
      </c>
      <c r="I3702" s="102"/>
      <c r="J3702" s="445"/>
      <c r="K3702" s="258">
        <f>ROUND(SUMIF('VGT-Bewegungsdaten'!B:B,A3702,'VGT-Bewegungsdaten'!D:D),3)</f>
        <v>0</v>
      </c>
      <c r="L3702" s="259">
        <f>ROUND(SUMIF('VGT-Bewegungsdaten'!B:B,$A3702,'VGT-Bewegungsdaten'!E:E),5)</f>
        <v>0</v>
      </c>
      <c r="N3702" s="298" t="s">
        <v>4918</v>
      </c>
      <c r="O3702" s="298" t="s">
        <v>4925</v>
      </c>
      <c r="P3702" s="261">
        <f>ROUND(SUMIF('AV-Bewegungsdaten'!B:B,A3702,'AV-Bewegungsdaten'!D:D),3)</f>
        <v>0</v>
      </c>
      <c r="Q3702" s="259">
        <f>ROUND(SUMIF('AV-Bewegungsdaten'!B:B,$A3702,'AV-Bewegungsdaten'!E:E),5)</f>
        <v>0</v>
      </c>
      <c r="S3702" s="444"/>
      <c r="T3702" s="444"/>
      <c r="U3702" s="261">
        <f>ROUND(SUMIF('DV-Bewegungsdaten'!B:B,A3702,'DV-Bewegungsdaten'!D:D),3)</f>
        <v>0</v>
      </c>
      <c r="V3702" s="259">
        <f>ROUND(SUMIF('DV-Bewegungsdaten'!B:B,A3702,'DV-Bewegungsdaten'!E:E),5)</f>
        <v>0</v>
      </c>
      <c r="X3702" s="444"/>
      <c r="Y3702" s="444"/>
      <c r="AK3702" s="305"/>
    </row>
    <row r="3703" spans="1:37" ht="15" customHeight="1" x14ac:dyDescent="0.25">
      <c r="A3703" s="103" t="s">
        <v>5312</v>
      </c>
      <c r="B3703" s="101" t="s">
        <v>2068</v>
      </c>
      <c r="C3703" s="101" t="s">
        <v>5204</v>
      </c>
      <c r="D3703" s="101" t="s">
        <v>4531</v>
      </c>
      <c r="F3703" s="102">
        <v>23.65</v>
      </c>
      <c r="G3703" s="102">
        <v>23.849999999999998</v>
      </c>
      <c r="H3703" s="102">
        <v>18.920000000000002</v>
      </c>
      <c r="I3703" s="102"/>
      <c r="J3703" s="445"/>
      <c r="K3703" s="258">
        <f>ROUND(SUMIF('VGT-Bewegungsdaten'!B:B,A3703,'VGT-Bewegungsdaten'!D:D),3)</f>
        <v>0</v>
      </c>
      <c r="L3703" s="259">
        <f>ROUND(SUMIF('VGT-Bewegungsdaten'!B:B,$A3703,'VGT-Bewegungsdaten'!E:E),5)</f>
        <v>0</v>
      </c>
      <c r="N3703" s="298" t="s">
        <v>4918</v>
      </c>
      <c r="O3703" s="298" t="s">
        <v>4925</v>
      </c>
      <c r="P3703" s="261">
        <f>ROUND(SUMIF('AV-Bewegungsdaten'!B:B,A3703,'AV-Bewegungsdaten'!D:D),3)</f>
        <v>0</v>
      </c>
      <c r="Q3703" s="259">
        <f>ROUND(SUMIF('AV-Bewegungsdaten'!B:B,$A3703,'AV-Bewegungsdaten'!E:E),5)</f>
        <v>0</v>
      </c>
      <c r="S3703" s="444"/>
      <c r="T3703" s="444"/>
      <c r="U3703" s="261">
        <f>ROUND(SUMIF('DV-Bewegungsdaten'!B:B,A3703,'DV-Bewegungsdaten'!D:D),3)</f>
        <v>0</v>
      </c>
      <c r="V3703" s="259">
        <f>ROUND(SUMIF('DV-Bewegungsdaten'!B:B,A3703,'DV-Bewegungsdaten'!E:E),5)</f>
        <v>0</v>
      </c>
      <c r="X3703" s="444"/>
      <c r="Y3703" s="444"/>
      <c r="AK3703" s="305"/>
    </row>
    <row r="3704" spans="1:37" ht="15" customHeight="1" x14ac:dyDescent="0.25">
      <c r="A3704" s="103" t="s">
        <v>5313</v>
      </c>
      <c r="B3704" s="101" t="s">
        <v>2068</v>
      </c>
      <c r="C3704" s="101" t="s">
        <v>5204</v>
      </c>
      <c r="D3704" s="101" t="s">
        <v>4533</v>
      </c>
      <c r="F3704" s="102">
        <v>14.690000000000001</v>
      </c>
      <c r="G3704" s="102">
        <v>14.89</v>
      </c>
      <c r="H3704" s="102">
        <v>11.75</v>
      </c>
      <c r="I3704" s="102"/>
      <c r="J3704" s="445"/>
      <c r="K3704" s="258">
        <f>ROUND(SUMIF('VGT-Bewegungsdaten'!B:B,A3704,'VGT-Bewegungsdaten'!D:D),3)</f>
        <v>0</v>
      </c>
      <c r="L3704" s="259">
        <f>ROUND(SUMIF('VGT-Bewegungsdaten'!B:B,$A3704,'VGT-Bewegungsdaten'!E:E),5)</f>
        <v>0</v>
      </c>
      <c r="N3704" s="298" t="s">
        <v>4918</v>
      </c>
      <c r="O3704" s="298" t="s">
        <v>4925</v>
      </c>
      <c r="P3704" s="261">
        <f>ROUND(SUMIF('AV-Bewegungsdaten'!B:B,A3704,'AV-Bewegungsdaten'!D:D),3)</f>
        <v>0</v>
      </c>
      <c r="Q3704" s="259">
        <f>ROUND(SUMIF('AV-Bewegungsdaten'!B:B,$A3704,'AV-Bewegungsdaten'!E:E),5)</f>
        <v>0</v>
      </c>
      <c r="S3704" s="444"/>
      <c r="T3704" s="444"/>
      <c r="U3704" s="261">
        <f>ROUND(SUMIF('DV-Bewegungsdaten'!B:B,A3704,'DV-Bewegungsdaten'!D:D),3)</f>
        <v>0</v>
      </c>
      <c r="V3704" s="259">
        <f>ROUND(SUMIF('DV-Bewegungsdaten'!B:B,A3704,'DV-Bewegungsdaten'!E:E),5)</f>
        <v>0</v>
      </c>
      <c r="X3704" s="444"/>
      <c r="Y3704" s="444"/>
      <c r="AK3704" s="305"/>
    </row>
    <row r="3705" spans="1:37" ht="15" customHeight="1" x14ac:dyDescent="0.25">
      <c r="A3705" s="103" t="s">
        <v>5314</v>
      </c>
      <c r="B3705" s="101" t="s">
        <v>2068</v>
      </c>
      <c r="C3705" s="101" t="s">
        <v>5204</v>
      </c>
      <c r="D3705" s="101" t="s">
        <v>4535</v>
      </c>
      <c r="F3705" s="102">
        <v>20.69</v>
      </c>
      <c r="G3705" s="102">
        <v>20.89</v>
      </c>
      <c r="H3705" s="102">
        <v>16.55</v>
      </c>
      <c r="I3705" s="102"/>
      <c r="J3705" s="445"/>
      <c r="K3705" s="258">
        <f>ROUND(SUMIF('VGT-Bewegungsdaten'!B:B,A3705,'VGT-Bewegungsdaten'!D:D),3)</f>
        <v>0</v>
      </c>
      <c r="L3705" s="259">
        <f>ROUND(SUMIF('VGT-Bewegungsdaten'!B:B,$A3705,'VGT-Bewegungsdaten'!E:E),5)</f>
        <v>0</v>
      </c>
      <c r="N3705" s="298" t="s">
        <v>4918</v>
      </c>
      <c r="O3705" s="298" t="s">
        <v>4925</v>
      </c>
      <c r="P3705" s="261">
        <f>ROUND(SUMIF('AV-Bewegungsdaten'!B:B,A3705,'AV-Bewegungsdaten'!D:D),3)</f>
        <v>0</v>
      </c>
      <c r="Q3705" s="259">
        <f>ROUND(SUMIF('AV-Bewegungsdaten'!B:B,$A3705,'AV-Bewegungsdaten'!E:E),5)</f>
        <v>0</v>
      </c>
      <c r="S3705" s="444"/>
      <c r="T3705" s="444"/>
      <c r="U3705" s="261">
        <f>ROUND(SUMIF('DV-Bewegungsdaten'!B:B,A3705,'DV-Bewegungsdaten'!D:D),3)</f>
        <v>0</v>
      </c>
      <c r="V3705" s="259">
        <f>ROUND(SUMIF('DV-Bewegungsdaten'!B:B,A3705,'DV-Bewegungsdaten'!E:E),5)</f>
        <v>0</v>
      </c>
      <c r="X3705" s="444"/>
      <c r="Y3705" s="444"/>
      <c r="AK3705" s="305"/>
    </row>
    <row r="3706" spans="1:37" ht="15" customHeight="1" x14ac:dyDescent="0.25">
      <c r="A3706" s="103" t="s">
        <v>5315</v>
      </c>
      <c r="B3706" s="101" t="s">
        <v>2068</v>
      </c>
      <c r="C3706" s="101" t="s">
        <v>5204</v>
      </c>
      <c r="D3706" s="101" t="s">
        <v>4537</v>
      </c>
      <c r="F3706" s="102">
        <v>22.69</v>
      </c>
      <c r="G3706" s="102">
        <v>22.89</v>
      </c>
      <c r="H3706" s="102">
        <v>18.149999999999999</v>
      </c>
      <c r="I3706" s="102"/>
      <c r="J3706" s="445"/>
      <c r="K3706" s="258">
        <f>ROUND(SUMIF('VGT-Bewegungsdaten'!B:B,A3706,'VGT-Bewegungsdaten'!D:D),3)</f>
        <v>0</v>
      </c>
      <c r="L3706" s="259">
        <f>ROUND(SUMIF('VGT-Bewegungsdaten'!B:B,$A3706,'VGT-Bewegungsdaten'!E:E),5)</f>
        <v>0</v>
      </c>
      <c r="N3706" s="298" t="s">
        <v>4918</v>
      </c>
      <c r="O3706" s="298" t="s">
        <v>4925</v>
      </c>
      <c r="P3706" s="261">
        <f>ROUND(SUMIF('AV-Bewegungsdaten'!B:B,A3706,'AV-Bewegungsdaten'!D:D),3)</f>
        <v>0</v>
      </c>
      <c r="Q3706" s="259">
        <f>ROUND(SUMIF('AV-Bewegungsdaten'!B:B,$A3706,'AV-Bewegungsdaten'!E:E),5)</f>
        <v>0</v>
      </c>
      <c r="S3706" s="444"/>
      <c r="T3706" s="444"/>
      <c r="U3706" s="261">
        <f>ROUND(SUMIF('DV-Bewegungsdaten'!B:B,A3706,'DV-Bewegungsdaten'!D:D),3)</f>
        <v>0</v>
      </c>
      <c r="V3706" s="259">
        <f>ROUND(SUMIF('DV-Bewegungsdaten'!B:B,A3706,'DV-Bewegungsdaten'!E:E),5)</f>
        <v>0</v>
      </c>
      <c r="X3706" s="444"/>
      <c r="Y3706" s="444"/>
      <c r="AK3706" s="305"/>
    </row>
    <row r="3707" spans="1:37" ht="15" customHeight="1" x14ac:dyDescent="0.25">
      <c r="A3707" s="103" t="s">
        <v>5316</v>
      </c>
      <c r="B3707" s="101" t="s">
        <v>2068</v>
      </c>
      <c r="C3707" s="101" t="s">
        <v>5204</v>
      </c>
      <c r="D3707" s="101" t="s">
        <v>4539</v>
      </c>
      <c r="F3707" s="102">
        <v>22.69</v>
      </c>
      <c r="G3707" s="102">
        <v>22.89</v>
      </c>
      <c r="H3707" s="102">
        <v>18.149999999999999</v>
      </c>
      <c r="I3707" s="102"/>
      <c r="J3707" s="445"/>
      <c r="K3707" s="258">
        <f>ROUND(SUMIF('VGT-Bewegungsdaten'!B:B,A3707,'VGT-Bewegungsdaten'!D:D),3)</f>
        <v>0</v>
      </c>
      <c r="L3707" s="259">
        <f>ROUND(SUMIF('VGT-Bewegungsdaten'!B:B,$A3707,'VGT-Bewegungsdaten'!E:E),5)</f>
        <v>0</v>
      </c>
      <c r="N3707" s="298" t="s">
        <v>4918</v>
      </c>
      <c r="O3707" s="298" t="s">
        <v>4925</v>
      </c>
      <c r="P3707" s="261">
        <f>ROUND(SUMIF('AV-Bewegungsdaten'!B:B,A3707,'AV-Bewegungsdaten'!D:D),3)</f>
        <v>0</v>
      </c>
      <c r="Q3707" s="259">
        <f>ROUND(SUMIF('AV-Bewegungsdaten'!B:B,$A3707,'AV-Bewegungsdaten'!E:E),5)</f>
        <v>0</v>
      </c>
      <c r="S3707" s="444"/>
      <c r="T3707" s="444"/>
      <c r="U3707" s="261">
        <f>ROUND(SUMIF('DV-Bewegungsdaten'!B:B,A3707,'DV-Bewegungsdaten'!D:D),3)</f>
        <v>0</v>
      </c>
      <c r="V3707" s="259">
        <f>ROUND(SUMIF('DV-Bewegungsdaten'!B:B,A3707,'DV-Bewegungsdaten'!E:E),5)</f>
        <v>0</v>
      </c>
      <c r="X3707" s="444"/>
      <c r="Y3707" s="444"/>
      <c r="AK3707" s="305"/>
    </row>
    <row r="3708" spans="1:37" ht="15" customHeight="1" x14ac:dyDescent="0.25">
      <c r="A3708" s="103" t="s">
        <v>5317</v>
      </c>
      <c r="B3708" s="101" t="s">
        <v>2068</v>
      </c>
      <c r="C3708" s="101" t="s">
        <v>5204</v>
      </c>
      <c r="D3708" s="101" t="s">
        <v>4541</v>
      </c>
      <c r="F3708" s="102">
        <v>11.81</v>
      </c>
      <c r="G3708" s="102">
        <v>12.01</v>
      </c>
      <c r="H3708" s="102">
        <v>9.4499999999999993</v>
      </c>
      <c r="I3708" s="102"/>
      <c r="J3708" s="445"/>
      <c r="K3708" s="258">
        <f>ROUND(SUMIF('VGT-Bewegungsdaten'!B:B,A3708,'VGT-Bewegungsdaten'!D:D),3)</f>
        <v>0</v>
      </c>
      <c r="L3708" s="259">
        <f>ROUND(SUMIF('VGT-Bewegungsdaten'!B:B,$A3708,'VGT-Bewegungsdaten'!E:E),5)</f>
        <v>0</v>
      </c>
      <c r="N3708" s="298" t="s">
        <v>4918</v>
      </c>
      <c r="O3708" s="298" t="s">
        <v>4925</v>
      </c>
      <c r="P3708" s="261">
        <f>ROUND(SUMIF('AV-Bewegungsdaten'!B:B,A3708,'AV-Bewegungsdaten'!D:D),3)</f>
        <v>0</v>
      </c>
      <c r="Q3708" s="259">
        <f>ROUND(SUMIF('AV-Bewegungsdaten'!B:B,$A3708,'AV-Bewegungsdaten'!E:E),5)</f>
        <v>0</v>
      </c>
      <c r="S3708" s="444"/>
      <c r="T3708" s="444"/>
      <c r="U3708" s="261">
        <f>ROUND(SUMIF('DV-Bewegungsdaten'!B:B,A3708,'DV-Bewegungsdaten'!D:D),3)</f>
        <v>0</v>
      </c>
      <c r="V3708" s="259">
        <f>ROUND(SUMIF('DV-Bewegungsdaten'!B:B,A3708,'DV-Bewegungsdaten'!E:E),5)</f>
        <v>0</v>
      </c>
      <c r="X3708" s="444"/>
      <c r="Y3708" s="444"/>
      <c r="AK3708" s="305"/>
    </row>
    <row r="3709" spans="1:37" ht="15" customHeight="1" x14ac:dyDescent="0.25">
      <c r="A3709" s="103" t="s">
        <v>5318</v>
      </c>
      <c r="B3709" s="101" t="s">
        <v>2068</v>
      </c>
      <c r="C3709" s="101" t="s">
        <v>5204</v>
      </c>
      <c r="D3709" s="101" t="s">
        <v>4543</v>
      </c>
      <c r="F3709" s="102">
        <v>17.810000000000002</v>
      </c>
      <c r="G3709" s="102">
        <v>18.010000000000002</v>
      </c>
      <c r="H3709" s="102">
        <v>14.25</v>
      </c>
      <c r="I3709" s="102"/>
      <c r="J3709" s="445"/>
      <c r="K3709" s="258">
        <f>ROUND(SUMIF('VGT-Bewegungsdaten'!B:B,A3709,'VGT-Bewegungsdaten'!D:D),3)</f>
        <v>0</v>
      </c>
      <c r="L3709" s="259">
        <f>ROUND(SUMIF('VGT-Bewegungsdaten'!B:B,$A3709,'VGT-Bewegungsdaten'!E:E),5)</f>
        <v>0</v>
      </c>
      <c r="N3709" s="298" t="s">
        <v>4918</v>
      </c>
      <c r="O3709" s="298" t="s">
        <v>4925</v>
      </c>
      <c r="P3709" s="261">
        <f>ROUND(SUMIF('AV-Bewegungsdaten'!B:B,A3709,'AV-Bewegungsdaten'!D:D),3)</f>
        <v>0</v>
      </c>
      <c r="Q3709" s="259">
        <f>ROUND(SUMIF('AV-Bewegungsdaten'!B:B,$A3709,'AV-Bewegungsdaten'!E:E),5)</f>
        <v>0</v>
      </c>
      <c r="S3709" s="444"/>
      <c r="T3709" s="444"/>
      <c r="U3709" s="261">
        <f>ROUND(SUMIF('DV-Bewegungsdaten'!B:B,A3709,'DV-Bewegungsdaten'!D:D),3)</f>
        <v>0</v>
      </c>
      <c r="V3709" s="259">
        <f>ROUND(SUMIF('DV-Bewegungsdaten'!B:B,A3709,'DV-Bewegungsdaten'!E:E),5)</f>
        <v>0</v>
      </c>
      <c r="X3709" s="444"/>
      <c r="Y3709" s="444"/>
      <c r="AK3709" s="305"/>
    </row>
    <row r="3710" spans="1:37" ht="15" customHeight="1" x14ac:dyDescent="0.25">
      <c r="A3710" s="103" t="s">
        <v>5319</v>
      </c>
      <c r="B3710" s="101" t="s">
        <v>2068</v>
      </c>
      <c r="C3710" s="101" t="s">
        <v>5204</v>
      </c>
      <c r="D3710" s="101" t="s">
        <v>4545</v>
      </c>
      <c r="F3710" s="102">
        <v>19.810000000000002</v>
      </c>
      <c r="G3710" s="102">
        <v>20.010000000000002</v>
      </c>
      <c r="H3710" s="102">
        <v>15.85</v>
      </c>
      <c r="I3710" s="102"/>
      <c r="J3710" s="445"/>
      <c r="K3710" s="258">
        <f>ROUND(SUMIF('VGT-Bewegungsdaten'!B:B,A3710,'VGT-Bewegungsdaten'!D:D),3)</f>
        <v>0</v>
      </c>
      <c r="L3710" s="259">
        <f>ROUND(SUMIF('VGT-Bewegungsdaten'!B:B,$A3710,'VGT-Bewegungsdaten'!E:E),5)</f>
        <v>0</v>
      </c>
      <c r="N3710" s="298" t="s">
        <v>4918</v>
      </c>
      <c r="O3710" s="298" t="s">
        <v>4925</v>
      </c>
      <c r="P3710" s="261">
        <f>ROUND(SUMIF('AV-Bewegungsdaten'!B:B,A3710,'AV-Bewegungsdaten'!D:D),3)</f>
        <v>0</v>
      </c>
      <c r="Q3710" s="259">
        <f>ROUND(SUMIF('AV-Bewegungsdaten'!B:B,$A3710,'AV-Bewegungsdaten'!E:E),5)</f>
        <v>0</v>
      </c>
      <c r="S3710" s="444"/>
      <c r="T3710" s="444"/>
      <c r="U3710" s="261">
        <f>ROUND(SUMIF('DV-Bewegungsdaten'!B:B,A3710,'DV-Bewegungsdaten'!D:D),3)</f>
        <v>0</v>
      </c>
      <c r="V3710" s="259">
        <f>ROUND(SUMIF('DV-Bewegungsdaten'!B:B,A3710,'DV-Bewegungsdaten'!E:E),5)</f>
        <v>0</v>
      </c>
      <c r="X3710" s="444"/>
      <c r="Y3710" s="444"/>
      <c r="AK3710" s="305"/>
    </row>
    <row r="3711" spans="1:37" ht="15" customHeight="1" x14ac:dyDescent="0.25">
      <c r="A3711" s="103" t="s">
        <v>5320</v>
      </c>
      <c r="B3711" s="101" t="s">
        <v>2068</v>
      </c>
      <c r="C3711" s="101" t="s">
        <v>5204</v>
      </c>
      <c r="D3711" s="101" t="s">
        <v>4547</v>
      </c>
      <c r="F3711" s="102">
        <v>19.810000000000002</v>
      </c>
      <c r="G3711" s="102">
        <v>20.010000000000002</v>
      </c>
      <c r="H3711" s="102">
        <v>15.85</v>
      </c>
      <c r="I3711" s="102"/>
      <c r="J3711" s="445"/>
      <c r="K3711" s="258">
        <f>ROUND(SUMIF('VGT-Bewegungsdaten'!B:B,A3711,'VGT-Bewegungsdaten'!D:D),3)</f>
        <v>0</v>
      </c>
      <c r="L3711" s="259">
        <f>ROUND(SUMIF('VGT-Bewegungsdaten'!B:B,$A3711,'VGT-Bewegungsdaten'!E:E),5)</f>
        <v>0</v>
      </c>
      <c r="N3711" s="298" t="s">
        <v>4918</v>
      </c>
      <c r="O3711" s="298" t="s">
        <v>4925</v>
      </c>
      <c r="P3711" s="261">
        <f>ROUND(SUMIF('AV-Bewegungsdaten'!B:B,A3711,'AV-Bewegungsdaten'!D:D),3)</f>
        <v>0</v>
      </c>
      <c r="Q3711" s="259">
        <f>ROUND(SUMIF('AV-Bewegungsdaten'!B:B,$A3711,'AV-Bewegungsdaten'!E:E),5)</f>
        <v>0</v>
      </c>
      <c r="S3711" s="444"/>
      <c r="T3711" s="444"/>
      <c r="U3711" s="261">
        <f>ROUND(SUMIF('DV-Bewegungsdaten'!B:B,A3711,'DV-Bewegungsdaten'!D:D),3)</f>
        <v>0</v>
      </c>
      <c r="V3711" s="259">
        <f>ROUND(SUMIF('DV-Bewegungsdaten'!B:B,A3711,'DV-Bewegungsdaten'!E:E),5)</f>
        <v>0</v>
      </c>
      <c r="X3711" s="444"/>
      <c r="Y3711" s="444"/>
      <c r="AK3711" s="305"/>
    </row>
    <row r="3712" spans="1:37" ht="15" customHeight="1" x14ac:dyDescent="0.25">
      <c r="A3712" s="103" t="s">
        <v>5321</v>
      </c>
      <c r="B3712" s="101" t="s">
        <v>2068</v>
      </c>
      <c r="C3712" s="101" t="s">
        <v>5204</v>
      </c>
      <c r="D3712" s="101" t="s">
        <v>4549</v>
      </c>
      <c r="F3712" s="102">
        <v>14.690000000000001</v>
      </c>
      <c r="G3712" s="102">
        <v>14.89</v>
      </c>
      <c r="H3712" s="102">
        <v>11.75</v>
      </c>
      <c r="I3712" s="102"/>
      <c r="J3712" s="445"/>
      <c r="K3712" s="258">
        <f>ROUND(SUMIF('VGT-Bewegungsdaten'!B:B,A3712,'VGT-Bewegungsdaten'!D:D),3)</f>
        <v>0</v>
      </c>
      <c r="L3712" s="259">
        <f>ROUND(SUMIF('VGT-Bewegungsdaten'!B:B,$A3712,'VGT-Bewegungsdaten'!E:E),5)</f>
        <v>0</v>
      </c>
      <c r="N3712" s="298" t="s">
        <v>4918</v>
      </c>
      <c r="O3712" s="298" t="s">
        <v>4925</v>
      </c>
      <c r="P3712" s="261">
        <f>ROUND(SUMIF('AV-Bewegungsdaten'!B:B,A3712,'AV-Bewegungsdaten'!D:D),3)</f>
        <v>0</v>
      </c>
      <c r="Q3712" s="259">
        <f>ROUND(SUMIF('AV-Bewegungsdaten'!B:B,$A3712,'AV-Bewegungsdaten'!E:E),5)</f>
        <v>0</v>
      </c>
      <c r="S3712" s="444"/>
      <c r="T3712" s="444"/>
      <c r="U3712" s="261">
        <f>ROUND(SUMIF('DV-Bewegungsdaten'!B:B,A3712,'DV-Bewegungsdaten'!D:D),3)</f>
        <v>0</v>
      </c>
      <c r="V3712" s="259">
        <f>ROUND(SUMIF('DV-Bewegungsdaten'!B:B,A3712,'DV-Bewegungsdaten'!E:E),5)</f>
        <v>0</v>
      </c>
      <c r="X3712" s="444"/>
      <c r="Y3712" s="444"/>
      <c r="AK3712" s="305"/>
    </row>
    <row r="3713" spans="1:37" ht="15" customHeight="1" x14ac:dyDescent="0.25">
      <c r="A3713" s="103" t="s">
        <v>5322</v>
      </c>
      <c r="B3713" s="101" t="s">
        <v>2068</v>
      </c>
      <c r="C3713" s="101" t="s">
        <v>5204</v>
      </c>
      <c r="D3713" s="101" t="s">
        <v>4551</v>
      </c>
      <c r="F3713" s="102">
        <v>20.689999999999998</v>
      </c>
      <c r="G3713" s="102">
        <v>20.889999999999997</v>
      </c>
      <c r="H3713" s="102">
        <v>16.55</v>
      </c>
      <c r="I3713" s="102"/>
      <c r="J3713" s="445"/>
      <c r="K3713" s="258">
        <f>ROUND(SUMIF('VGT-Bewegungsdaten'!B:B,A3713,'VGT-Bewegungsdaten'!D:D),3)</f>
        <v>0</v>
      </c>
      <c r="L3713" s="259">
        <f>ROUND(SUMIF('VGT-Bewegungsdaten'!B:B,$A3713,'VGT-Bewegungsdaten'!E:E),5)</f>
        <v>0</v>
      </c>
      <c r="N3713" s="298" t="s">
        <v>4918</v>
      </c>
      <c r="O3713" s="298" t="s">
        <v>4925</v>
      </c>
      <c r="P3713" s="261">
        <f>ROUND(SUMIF('AV-Bewegungsdaten'!B:B,A3713,'AV-Bewegungsdaten'!D:D),3)</f>
        <v>0</v>
      </c>
      <c r="Q3713" s="259">
        <f>ROUND(SUMIF('AV-Bewegungsdaten'!B:B,$A3713,'AV-Bewegungsdaten'!E:E),5)</f>
        <v>0</v>
      </c>
      <c r="S3713" s="444"/>
      <c r="T3713" s="444"/>
      <c r="U3713" s="261">
        <f>ROUND(SUMIF('DV-Bewegungsdaten'!B:B,A3713,'DV-Bewegungsdaten'!D:D),3)</f>
        <v>0</v>
      </c>
      <c r="V3713" s="259">
        <f>ROUND(SUMIF('DV-Bewegungsdaten'!B:B,A3713,'DV-Bewegungsdaten'!E:E),5)</f>
        <v>0</v>
      </c>
      <c r="X3713" s="444"/>
      <c r="Y3713" s="444"/>
      <c r="AK3713" s="305"/>
    </row>
    <row r="3714" spans="1:37" ht="15" customHeight="1" x14ac:dyDescent="0.25">
      <c r="A3714" s="103" t="s">
        <v>5323</v>
      </c>
      <c r="B3714" s="101" t="s">
        <v>2068</v>
      </c>
      <c r="C3714" s="101" t="s">
        <v>5204</v>
      </c>
      <c r="D3714" s="101" t="s">
        <v>4553</v>
      </c>
      <c r="F3714" s="102">
        <v>22.689999999999998</v>
      </c>
      <c r="G3714" s="102">
        <v>22.889999999999997</v>
      </c>
      <c r="H3714" s="102">
        <v>18.149999999999999</v>
      </c>
      <c r="I3714" s="102"/>
      <c r="J3714" s="445"/>
      <c r="K3714" s="258">
        <f>ROUND(SUMIF('VGT-Bewegungsdaten'!B:B,A3714,'VGT-Bewegungsdaten'!D:D),3)</f>
        <v>0</v>
      </c>
      <c r="L3714" s="259">
        <f>ROUND(SUMIF('VGT-Bewegungsdaten'!B:B,$A3714,'VGT-Bewegungsdaten'!E:E),5)</f>
        <v>0</v>
      </c>
      <c r="N3714" s="298" t="s">
        <v>4918</v>
      </c>
      <c r="O3714" s="298" t="s">
        <v>4925</v>
      </c>
      <c r="P3714" s="261">
        <f>ROUND(SUMIF('AV-Bewegungsdaten'!B:B,A3714,'AV-Bewegungsdaten'!D:D),3)</f>
        <v>0</v>
      </c>
      <c r="Q3714" s="259">
        <f>ROUND(SUMIF('AV-Bewegungsdaten'!B:B,$A3714,'AV-Bewegungsdaten'!E:E),5)</f>
        <v>0</v>
      </c>
      <c r="S3714" s="444"/>
      <c r="T3714" s="444"/>
      <c r="U3714" s="261">
        <f>ROUND(SUMIF('DV-Bewegungsdaten'!B:B,A3714,'DV-Bewegungsdaten'!D:D),3)</f>
        <v>0</v>
      </c>
      <c r="V3714" s="259">
        <f>ROUND(SUMIF('DV-Bewegungsdaten'!B:B,A3714,'DV-Bewegungsdaten'!E:E),5)</f>
        <v>0</v>
      </c>
      <c r="X3714" s="444"/>
      <c r="Y3714" s="444"/>
      <c r="AK3714" s="305"/>
    </row>
    <row r="3715" spans="1:37" ht="15" customHeight="1" x14ac:dyDescent="0.25">
      <c r="A3715" s="103" t="s">
        <v>5324</v>
      </c>
      <c r="B3715" s="101" t="s">
        <v>2068</v>
      </c>
      <c r="C3715" s="101" t="s">
        <v>5204</v>
      </c>
      <c r="D3715" s="101" t="s">
        <v>4555</v>
      </c>
      <c r="F3715" s="102">
        <v>22.689999999999998</v>
      </c>
      <c r="G3715" s="102">
        <v>22.889999999999997</v>
      </c>
      <c r="H3715" s="102">
        <v>18.149999999999999</v>
      </c>
      <c r="I3715" s="102"/>
      <c r="J3715" s="445"/>
      <c r="K3715" s="258">
        <f>ROUND(SUMIF('VGT-Bewegungsdaten'!B:B,A3715,'VGT-Bewegungsdaten'!D:D),3)</f>
        <v>0</v>
      </c>
      <c r="L3715" s="259">
        <f>ROUND(SUMIF('VGT-Bewegungsdaten'!B:B,$A3715,'VGT-Bewegungsdaten'!E:E),5)</f>
        <v>0</v>
      </c>
      <c r="N3715" s="298" t="s">
        <v>4918</v>
      </c>
      <c r="O3715" s="298" t="s">
        <v>4925</v>
      </c>
      <c r="P3715" s="261">
        <f>ROUND(SUMIF('AV-Bewegungsdaten'!B:B,A3715,'AV-Bewegungsdaten'!D:D),3)</f>
        <v>0</v>
      </c>
      <c r="Q3715" s="259">
        <f>ROUND(SUMIF('AV-Bewegungsdaten'!B:B,$A3715,'AV-Bewegungsdaten'!E:E),5)</f>
        <v>0</v>
      </c>
      <c r="S3715" s="444"/>
      <c r="T3715" s="444"/>
      <c r="U3715" s="261">
        <f>ROUND(SUMIF('DV-Bewegungsdaten'!B:B,A3715,'DV-Bewegungsdaten'!D:D),3)</f>
        <v>0</v>
      </c>
      <c r="V3715" s="259">
        <f>ROUND(SUMIF('DV-Bewegungsdaten'!B:B,A3715,'DV-Bewegungsdaten'!E:E),5)</f>
        <v>0</v>
      </c>
      <c r="X3715" s="444"/>
      <c r="Y3715" s="444"/>
      <c r="AK3715" s="305"/>
    </row>
    <row r="3716" spans="1:37" ht="15" customHeight="1" x14ac:dyDescent="0.25">
      <c r="A3716" s="103" t="s">
        <v>5325</v>
      </c>
      <c r="B3716" s="101" t="s">
        <v>2068</v>
      </c>
      <c r="C3716" s="101" t="s">
        <v>5204</v>
      </c>
      <c r="D3716" s="101" t="s">
        <v>4557</v>
      </c>
      <c r="F3716" s="102">
        <v>13.73</v>
      </c>
      <c r="G3716" s="102">
        <v>13.93</v>
      </c>
      <c r="H3716" s="102">
        <v>10.98</v>
      </c>
      <c r="I3716" s="102"/>
      <c r="J3716" s="445"/>
      <c r="K3716" s="258">
        <f>ROUND(SUMIF('VGT-Bewegungsdaten'!B:B,A3716,'VGT-Bewegungsdaten'!D:D),3)</f>
        <v>0</v>
      </c>
      <c r="L3716" s="259">
        <f>ROUND(SUMIF('VGT-Bewegungsdaten'!B:B,$A3716,'VGT-Bewegungsdaten'!E:E),5)</f>
        <v>0</v>
      </c>
      <c r="N3716" s="298" t="s">
        <v>4918</v>
      </c>
      <c r="O3716" s="298" t="s">
        <v>4925</v>
      </c>
      <c r="P3716" s="261">
        <f>ROUND(SUMIF('AV-Bewegungsdaten'!B:B,A3716,'AV-Bewegungsdaten'!D:D),3)</f>
        <v>0</v>
      </c>
      <c r="Q3716" s="259">
        <f>ROUND(SUMIF('AV-Bewegungsdaten'!B:B,$A3716,'AV-Bewegungsdaten'!E:E),5)</f>
        <v>0</v>
      </c>
      <c r="S3716" s="444"/>
      <c r="T3716" s="444"/>
      <c r="U3716" s="261">
        <f>ROUND(SUMIF('DV-Bewegungsdaten'!B:B,A3716,'DV-Bewegungsdaten'!D:D),3)</f>
        <v>0</v>
      </c>
      <c r="V3716" s="259">
        <f>ROUND(SUMIF('DV-Bewegungsdaten'!B:B,A3716,'DV-Bewegungsdaten'!E:E),5)</f>
        <v>0</v>
      </c>
      <c r="X3716" s="444"/>
      <c r="Y3716" s="444"/>
      <c r="AK3716" s="305"/>
    </row>
    <row r="3717" spans="1:37" ht="15" customHeight="1" x14ac:dyDescent="0.25">
      <c r="A3717" s="103" t="s">
        <v>5326</v>
      </c>
      <c r="B3717" s="101" t="s">
        <v>2068</v>
      </c>
      <c r="C3717" s="101" t="s">
        <v>5204</v>
      </c>
      <c r="D3717" s="101" t="s">
        <v>4559</v>
      </c>
      <c r="F3717" s="102">
        <v>19.73</v>
      </c>
      <c r="G3717" s="102">
        <v>19.93</v>
      </c>
      <c r="H3717" s="102">
        <v>15.78</v>
      </c>
      <c r="I3717" s="102"/>
      <c r="J3717" s="445"/>
      <c r="K3717" s="258">
        <f>ROUND(SUMIF('VGT-Bewegungsdaten'!B:B,A3717,'VGT-Bewegungsdaten'!D:D),3)</f>
        <v>0</v>
      </c>
      <c r="L3717" s="259">
        <f>ROUND(SUMIF('VGT-Bewegungsdaten'!B:B,$A3717,'VGT-Bewegungsdaten'!E:E),5)</f>
        <v>0</v>
      </c>
      <c r="N3717" s="298" t="s">
        <v>4918</v>
      </c>
      <c r="O3717" s="298" t="s">
        <v>4925</v>
      </c>
      <c r="P3717" s="261">
        <f>ROUND(SUMIF('AV-Bewegungsdaten'!B:B,A3717,'AV-Bewegungsdaten'!D:D),3)</f>
        <v>0</v>
      </c>
      <c r="Q3717" s="259">
        <f>ROUND(SUMIF('AV-Bewegungsdaten'!B:B,$A3717,'AV-Bewegungsdaten'!E:E),5)</f>
        <v>0</v>
      </c>
      <c r="S3717" s="444"/>
      <c r="T3717" s="444"/>
      <c r="U3717" s="261">
        <f>ROUND(SUMIF('DV-Bewegungsdaten'!B:B,A3717,'DV-Bewegungsdaten'!D:D),3)</f>
        <v>0</v>
      </c>
      <c r="V3717" s="259">
        <f>ROUND(SUMIF('DV-Bewegungsdaten'!B:B,A3717,'DV-Bewegungsdaten'!E:E),5)</f>
        <v>0</v>
      </c>
      <c r="X3717" s="444"/>
      <c r="Y3717" s="444"/>
      <c r="AK3717" s="305"/>
    </row>
    <row r="3718" spans="1:37" ht="15" customHeight="1" x14ac:dyDescent="0.25">
      <c r="A3718" s="103" t="s">
        <v>5327</v>
      </c>
      <c r="B3718" s="101" t="s">
        <v>2068</v>
      </c>
      <c r="C3718" s="101" t="s">
        <v>5204</v>
      </c>
      <c r="D3718" s="101" t="s">
        <v>4561</v>
      </c>
      <c r="F3718" s="102">
        <v>21.73</v>
      </c>
      <c r="G3718" s="102">
        <v>21.93</v>
      </c>
      <c r="H3718" s="102">
        <v>17.38</v>
      </c>
      <c r="I3718" s="102"/>
      <c r="J3718" s="445"/>
      <c r="K3718" s="258">
        <f>ROUND(SUMIF('VGT-Bewegungsdaten'!B:B,A3718,'VGT-Bewegungsdaten'!D:D),3)</f>
        <v>0</v>
      </c>
      <c r="L3718" s="259">
        <f>ROUND(SUMIF('VGT-Bewegungsdaten'!B:B,$A3718,'VGT-Bewegungsdaten'!E:E),5)</f>
        <v>0</v>
      </c>
      <c r="N3718" s="298" t="s">
        <v>4918</v>
      </c>
      <c r="O3718" s="298" t="s">
        <v>4925</v>
      </c>
      <c r="P3718" s="261">
        <f>ROUND(SUMIF('AV-Bewegungsdaten'!B:B,A3718,'AV-Bewegungsdaten'!D:D),3)</f>
        <v>0</v>
      </c>
      <c r="Q3718" s="259">
        <f>ROUND(SUMIF('AV-Bewegungsdaten'!B:B,$A3718,'AV-Bewegungsdaten'!E:E),5)</f>
        <v>0</v>
      </c>
      <c r="S3718" s="444"/>
      <c r="T3718" s="444"/>
      <c r="U3718" s="261">
        <f>ROUND(SUMIF('DV-Bewegungsdaten'!B:B,A3718,'DV-Bewegungsdaten'!D:D),3)</f>
        <v>0</v>
      </c>
      <c r="V3718" s="259">
        <f>ROUND(SUMIF('DV-Bewegungsdaten'!B:B,A3718,'DV-Bewegungsdaten'!E:E),5)</f>
        <v>0</v>
      </c>
      <c r="X3718" s="444"/>
      <c r="Y3718" s="444"/>
      <c r="AK3718" s="305"/>
    </row>
    <row r="3719" spans="1:37" ht="15" customHeight="1" x14ac:dyDescent="0.25">
      <c r="A3719" s="103" t="s">
        <v>5328</v>
      </c>
      <c r="B3719" s="101" t="s">
        <v>2068</v>
      </c>
      <c r="C3719" s="101" t="s">
        <v>5204</v>
      </c>
      <c r="D3719" s="101" t="s">
        <v>4563</v>
      </c>
      <c r="F3719" s="102">
        <v>21.73</v>
      </c>
      <c r="G3719" s="102">
        <v>21.93</v>
      </c>
      <c r="H3719" s="102">
        <v>17.38</v>
      </c>
      <c r="I3719" s="102"/>
      <c r="J3719" s="445"/>
      <c r="K3719" s="258">
        <f>ROUND(SUMIF('VGT-Bewegungsdaten'!B:B,A3719,'VGT-Bewegungsdaten'!D:D),3)</f>
        <v>0</v>
      </c>
      <c r="L3719" s="259">
        <f>ROUND(SUMIF('VGT-Bewegungsdaten'!B:B,$A3719,'VGT-Bewegungsdaten'!E:E),5)</f>
        <v>0</v>
      </c>
      <c r="N3719" s="298" t="s">
        <v>4918</v>
      </c>
      <c r="O3719" s="298" t="s">
        <v>4925</v>
      </c>
      <c r="P3719" s="261">
        <f>ROUND(SUMIF('AV-Bewegungsdaten'!B:B,A3719,'AV-Bewegungsdaten'!D:D),3)</f>
        <v>0</v>
      </c>
      <c r="Q3719" s="259">
        <f>ROUND(SUMIF('AV-Bewegungsdaten'!B:B,$A3719,'AV-Bewegungsdaten'!E:E),5)</f>
        <v>0</v>
      </c>
      <c r="S3719" s="444"/>
      <c r="T3719" s="444"/>
      <c r="U3719" s="261">
        <f>ROUND(SUMIF('DV-Bewegungsdaten'!B:B,A3719,'DV-Bewegungsdaten'!D:D),3)</f>
        <v>0</v>
      </c>
      <c r="V3719" s="259">
        <f>ROUND(SUMIF('DV-Bewegungsdaten'!B:B,A3719,'DV-Bewegungsdaten'!E:E),5)</f>
        <v>0</v>
      </c>
      <c r="X3719" s="444"/>
      <c r="Y3719" s="444"/>
      <c r="AK3719" s="305"/>
    </row>
    <row r="3720" spans="1:37" ht="15" customHeight="1" x14ac:dyDescent="0.25">
      <c r="A3720" s="103" t="s">
        <v>5329</v>
      </c>
      <c r="B3720" s="101" t="s">
        <v>2068</v>
      </c>
      <c r="C3720" s="101" t="s">
        <v>5204</v>
      </c>
      <c r="D3720" s="101" t="s">
        <v>4565</v>
      </c>
      <c r="F3720" s="102">
        <v>12.77</v>
      </c>
      <c r="G3720" s="102">
        <v>12.969999999999999</v>
      </c>
      <c r="H3720" s="102">
        <v>10.220000000000001</v>
      </c>
      <c r="I3720" s="102"/>
      <c r="J3720" s="445"/>
      <c r="K3720" s="258">
        <f>ROUND(SUMIF('VGT-Bewegungsdaten'!B:B,A3720,'VGT-Bewegungsdaten'!D:D),3)</f>
        <v>0</v>
      </c>
      <c r="L3720" s="259">
        <f>ROUND(SUMIF('VGT-Bewegungsdaten'!B:B,$A3720,'VGT-Bewegungsdaten'!E:E),5)</f>
        <v>0</v>
      </c>
      <c r="N3720" s="298" t="s">
        <v>4918</v>
      </c>
      <c r="O3720" s="298" t="s">
        <v>4925</v>
      </c>
      <c r="P3720" s="261">
        <f>ROUND(SUMIF('AV-Bewegungsdaten'!B:B,A3720,'AV-Bewegungsdaten'!D:D),3)</f>
        <v>0</v>
      </c>
      <c r="Q3720" s="259">
        <f>ROUND(SUMIF('AV-Bewegungsdaten'!B:B,$A3720,'AV-Bewegungsdaten'!E:E),5)</f>
        <v>0</v>
      </c>
      <c r="S3720" s="444"/>
      <c r="T3720" s="444"/>
      <c r="U3720" s="261">
        <f>ROUND(SUMIF('DV-Bewegungsdaten'!B:B,A3720,'DV-Bewegungsdaten'!D:D),3)</f>
        <v>0</v>
      </c>
      <c r="V3720" s="259">
        <f>ROUND(SUMIF('DV-Bewegungsdaten'!B:B,A3720,'DV-Bewegungsdaten'!E:E),5)</f>
        <v>0</v>
      </c>
      <c r="X3720" s="444"/>
      <c r="Y3720" s="444"/>
      <c r="AK3720" s="305"/>
    </row>
    <row r="3721" spans="1:37" ht="15" customHeight="1" x14ac:dyDescent="0.25">
      <c r="A3721" s="103" t="s">
        <v>5330</v>
      </c>
      <c r="B3721" s="101" t="s">
        <v>2068</v>
      </c>
      <c r="C3721" s="101" t="s">
        <v>5204</v>
      </c>
      <c r="D3721" s="101" t="s">
        <v>4567</v>
      </c>
      <c r="F3721" s="102">
        <v>18.77</v>
      </c>
      <c r="G3721" s="102">
        <v>18.97</v>
      </c>
      <c r="H3721" s="102">
        <v>15.02</v>
      </c>
      <c r="I3721" s="102"/>
      <c r="J3721" s="445"/>
      <c r="K3721" s="258">
        <f>ROUND(SUMIF('VGT-Bewegungsdaten'!B:B,A3721,'VGT-Bewegungsdaten'!D:D),3)</f>
        <v>0</v>
      </c>
      <c r="L3721" s="259">
        <f>ROUND(SUMIF('VGT-Bewegungsdaten'!B:B,$A3721,'VGT-Bewegungsdaten'!E:E),5)</f>
        <v>0</v>
      </c>
      <c r="N3721" s="298" t="s">
        <v>4918</v>
      </c>
      <c r="O3721" s="298" t="s">
        <v>4925</v>
      </c>
      <c r="P3721" s="261">
        <f>ROUND(SUMIF('AV-Bewegungsdaten'!B:B,A3721,'AV-Bewegungsdaten'!D:D),3)</f>
        <v>0</v>
      </c>
      <c r="Q3721" s="259">
        <f>ROUND(SUMIF('AV-Bewegungsdaten'!B:B,$A3721,'AV-Bewegungsdaten'!E:E),5)</f>
        <v>0</v>
      </c>
      <c r="S3721" s="444"/>
      <c r="T3721" s="444"/>
      <c r="U3721" s="261">
        <f>ROUND(SUMIF('DV-Bewegungsdaten'!B:B,A3721,'DV-Bewegungsdaten'!D:D),3)</f>
        <v>0</v>
      </c>
      <c r="V3721" s="259">
        <f>ROUND(SUMIF('DV-Bewegungsdaten'!B:B,A3721,'DV-Bewegungsdaten'!E:E),5)</f>
        <v>0</v>
      </c>
      <c r="X3721" s="444"/>
      <c r="Y3721" s="444"/>
      <c r="AK3721" s="305"/>
    </row>
    <row r="3722" spans="1:37" ht="15" customHeight="1" x14ac:dyDescent="0.25">
      <c r="A3722" s="103" t="s">
        <v>5331</v>
      </c>
      <c r="B3722" s="101" t="s">
        <v>2068</v>
      </c>
      <c r="C3722" s="101" t="s">
        <v>5204</v>
      </c>
      <c r="D3722" s="101" t="s">
        <v>4569</v>
      </c>
      <c r="F3722" s="102">
        <v>20.770000000000003</v>
      </c>
      <c r="G3722" s="102">
        <v>20.970000000000002</v>
      </c>
      <c r="H3722" s="102">
        <v>16.62</v>
      </c>
      <c r="I3722" s="102"/>
      <c r="J3722" s="445"/>
      <c r="K3722" s="258">
        <f>ROUND(SUMIF('VGT-Bewegungsdaten'!B:B,A3722,'VGT-Bewegungsdaten'!D:D),3)</f>
        <v>0</v>
      </c>
      <c r="L3722" s="259">
        <f>ROUND(SUMIF('VGT-Bewegungsdaten'!B:B,$A3722,'VGT-Bewegungsdaten'!E:E),5)</f>
        <v>0</v>
      </c>
      <c r="N3722" s="298" t="s">
        <v>4918</v>
      </c>
      <c r="O3722" s="298" t="s">
        <v>4925</v>
      </c>
      <c r="P3722" s="261">
        <f>ROUND(SUMIF('AV-Bewegungsdaten'!B:B,A3722,'AV-Bewegungsdaten'!D:D),3)</f>
        <v>0</v>
      </c>
      <c r="Q3722" s="259">
        <f>ROUND(SUMIF('AV-Bewegungsdaten'!B:B,$A3722,'AV-Bewegungsdaten'!E:E),5)</f>
        <v>0</v>
      </c>
      <c r="S3722" s="444"/>
      <c r="T3722" s="444"/>
      <c r="U3722" s="261">
        <f>ROUND(SUMIF('DV-Bewegungsdaten'!B:B,A3722,'DV-Bewegungsdaten'!D:D),3)</f>
        <v>0</v>
      </c>
      <c r="V3722" s="259">
        <f>ROUND(SUMIF('DV-Bewegungsdaten'!B:B,A3722,'DV-Bewegungsdaten'!E:E),5)</f>
        <v>0</v>
      </c>
      <c r="X3722" s="444"/>
      <c r="Y3722" s="444"/>
      <c r="AK3722" s="305"/>
    </row>
    <row r="3723" spans="1:37" ht="15" customHeight="1" x14ac:dyDescent="0.25">
      <c r="A3723" s="103" t="s">
        <v>5332</v>
      </c>
      <c r="B3723" s="101" t="s">
        <v>2068</v>
      </c>
      <c r="C3723" s="101" t="s">
        <v>5204</v>
      </c>
      <c r="D3723" s="101" t="s">
        <v>4571</v>
      </c>
      <c r="F3723" s="102">
        <v>20.770000000000003</v>
      </c>
      <c r="G3723" s="102">
        <v>20.970000000000002</v>
      </c>
      <c r="H3723" s="102">
        <v>16.62</v>
      </c>
      <c r="I3723" s="102"/>
      <c r="J3723" s="445"/>
      <c r="K3723" s="258">
        <f>ROUND(SUMIF('VGT-Bewegungsdaten'!B:B,A3723,'VGT-Bewegungsdaten'!D:D),3)</f>
        <v>0</v>
      </c>
      <c r="L3723" s="259">
        <f>ROUND(SUMIF('VGT-Bewegungsdaten'!B:B,$A3723,'VGT-Bewegungsdaten'!E:E),5)</f>
        <v>0</v>
      </c>
      <c r="N3723" s="298" t="s">
        <v>4918</v>
      </c>
      <c r="O3723" s="298" t="s">
        <v>4925</v>
      </c>
      <c r="P3723" s="261">
        <f>ROUND(SUMIF('AV-Bewegungsdaten'!B:B,A3723,'AV-Bewegungsdaten'!D:D),3)</f>
        <v>0</v>
      </c>
      <c r="Q3723" s="259">
        <f>ROUND(SUMIF('AV-Bewegungsdaten'!B:B,$A3723,'AV-Bewegungsdaten'!E:E),5)</f>
        <v>0</v>
      </c>
      <c r="S3723" s="444"/>
      <c r="T3723" s="444"/>
      <c r="U3723" s="261">
        <f>ROUND(SUMIF('DV-Bewegungsdaten'!B:B,A3723,'DV-Bewegungsdaten'!D:D),3)</f>
        <v>0</v>
      </c>
      <c r="V3723" s="259">
        <f>ROUND(SUMIF('DV-Bewegungsdaten'!B:B,A3723,'DV-Bewegungsdaten'!E:E),5)</f>
        <v>0</v>
      </c>
      <c r="X3723" s="444"/>
      <c r="Y3723" s="444"/>
      <c r="AK3723" s="305"/>
    </row>
    <row r="3724" spans="1:37" ht="15" customHeight="1" x14ac:dyDescent="0.25">
      <c r="A3724" s="103" t="s">
        <v>5333</v>
      </c>
      <c r="B3724" s="101" t="s">
        <v>2068</v>
      </c>
      <c r="C3724" s="101" t="s">
        <v>5204</v>
      </c>
      <c r="D3724" s="101" t="s">
        <v>4573</v>
      </c>
      <c r="F3724" s="102">
        <v>10.56</v>
      </c>
      <c r="G3724" s="102">
        <v>10.76</v>
      </c>
      <c r="H3724" s="102">
        <v>8.4499999999999993</v>
      </c>
      <c r="I3724" s="102"/>
      <c r="J3724" s="445"/>
      <c r="K3724" s="258">
        <f>ROUND(SUMIF('VGT-Bewegungsdaten'!B:B,A3724,'VGT-Bewegungsdaten'!D:D),3)</f>
        <v>0</v>
      </c>
      <c r="L3724" s="259">
        <f>ROUND(SUMIF('VGT-Bewegungsdaten'!B:B,$A3724,'VGT-Bewegungsdaten'!E:E),5)</f>
        <v>0</v>
      </c>
      <c r="N3724" s="298" t="s">
        <v>4918</v>
      </c>
      <c r="O3724" s="298" t="s">
        <v>4925</v>
      </c>
      <c r="P3724" s="261">
        <f>ROUND(SUMIF('AV-Bewegungsdaten'!B:B,A3724,'AV-Bewegungsdaten'!D:D),3)</f>
        <v>0</v>
      </c>
      <c r="Q3724" s="259">
        <f>ROUND(SUMIF('AV-Bewegungsdaten'!B:B,$A3724,'AV-Bewegungsdaten'!E:E),5)</f>
        <v>0</v>
      </c>
      <c r="S3724" s="444"/>
      <c r="T3724" s="444"/>
      <c r="U3724" s="261">
        <f>ROUND(SUMIF('DV-Bewegungsdaten'!B:B,A3724,'DV-Bewegungsdaten'!D:D),3)</f>
        <v>0</v>
      </c>
      <c r="V3724" s="259">
        <f>ROUND(SUMIF('DV-Bewegungsdaten'!B:B,A3724,'DV-Bewegungsdaten'!E:E),5)</f>
        <v>0</v>
      </c>
      <c r="X3724" s="444"/>
      <c r="Y3724" s="444"/>
      <c r="AK3724" s="305"/>
    </row>
    <row r="3725" spans="1:37" ht="15" customHeight="1" x14ac:dyDescent="0.25">
      <c r="A3725" s="103" t="s">
        <v>5334</v>
      </c>
      <c r="B3725" s="101" t="s">
        <v>2068</v>
      </c>
      <c r="C3725" s="101" t="s">
        <v>5204</v>
      </c>
      <c r="D3725" s="101" t="s">
        <v>4575</v>
      </c>
      <c r="F3725" s="102">
        <v>15.56</v>
      </c>
      <c r="G3725" s="102">
        <v>15.76</v>
      </c>
      <c r="H3725" s="102">
        <v>12.45</v>
      </c>
      <c r="I3725" s="102"/>
      <c r="J3725" s="445"/>
      <c r="K3725" s="258">
        <f>ROUND(SUMIF('VGT-Bewegungsdaten'!B:B,A3725,'VGT-Bewegungsdaten'!D:D),3)</f>
        <v>0</v>
      </c>
      <c r="L3725" s="259">
        <f>ROUND(SUMIF('VGT-Bewegungsdaten'!B:B,$A3725,'VGT-Bewegungsdaten'!E:E),5)</f>
        <v>0</v>
      </c>
      <c r="N3725" s="298" t="s">
        <v>4918</v>
      </c>
      <c r="O3725" s="298" t="s">
        <v>4925</v>
      </c>
      <c r="P3725" s="261">
        <f>ROUND(SUMIF('AV-Bewegungsdaten'!B:B,A3725,'AV-Bewegungsdaten'!D:D),3)</f>
        <v>0</v>
      </c>
      <c r="Q3725" s="259">
        <f>ROUND(SUMIF('AV-Bewegungsdaten'!B:B,$A3725,'AV-Bewegungsdaten'!E:E),5)</f>
        <v>0</v>
      </c>
      <c r="S3725" s="444"/>
      <c r="T3725" s="444"/>
      <c r="U3725" s="261">
        <f>ROUND(SUMIF('DV-Bewegungsdaten'!B:B,A3725,'DV-Bewegungsdaten'!D:D),3)</f>
        <v>0</v>
      </c>
      <c r="V3725" s="259">
        <f>ROUND(SUMIF('DV-Bewegungsdaten'!B:B,A3725,'DV-Bewegungsdaten'!E:E),5)</f>
        <v>0</v>
      </c>
      <c r="X3725" s="444"/>
      <c r="Y3725" s="444"/>
      <c r="AK3725" s="305"/>
    </row>
    <row r="3726" spans="1:37" ht="15" customHeight="1" x14ac:dyDescent="0.25">
      <c r="A3726" s="103" t="s">
        <v>5335</v>
      </c>
      <c r="B3726" s="101" t="s">
        <v>2068</v>
      </c>
      <c r="C3726" s="101" t="s">
        <v>5204</v>
      </c>
      <c r="D3726" s="101" t="s">
        <v>4577</v>
      </c>
      <c r="F3726" s="102">
        <v>13.06</v>
      </c>
      <c r="G3726" s="102">
        <v>13.26</v>
      </c>
      <c r="H3726" s="102">
        <v>10.45</v>
      </c>
      <c r="I3726" s="102"/>
      <c r="J3726" s="445"/>
      <c r="K3726" s="258">
        <f>ROUND(SUMIF('VGT-Bewegungsdaten'!B:B,A3726,'VGT-Bewegungsdaten'!D:D),3)</f>
        <v>0</v>
      </c>
      <c r="L3726" s="259">
        <f>ROUND(SUMIF('VGT-Bewegungsdaten'!B:B,$A3726,'VGT-Bewegungsdaten'!E:E),5)</f>
        <v>0</v>
      </c>
      <c r="N3726" s="298" t="s">
        <v>4918</v>
      </c>
      <c r="O3726" s="298" t="s">
        <v>4925</v>
      </c>
      <c r="P3726" s="261">
        <f>ROUND(SUMIF('AV-Bewegungsdaten'!B:B,A3726,'AV-Bewegungsdaten'!D:D),3)</f>
        <v>0</v>
      </c>
      <c r="Q3726" s="259">
        <f>ROUND(SUMIF('AV-Bewegungsdaten'!B:B,$A3726,'AV-Bewegungsdaten'!E:E),5)</f>
        <v>0</v>
      </c>
      <c r="S3726" s="444"/>
      <c r="T3726" s="444"/>
      <c r="U3726" s="261">
        <f>ROUND(SUMIF('DV-Bewegungsdaten'!B:B,A3726,'DV-Bewegungsdaten'!D:D),3)</f>
        <v>0</v>
      </c>
      <c r="V3726" s="259">
        <f>ROUND(SUMIF('DV-Bewegungsdaten'!B:B,A3726,'DV-Bewegungsdaten'!E:E),5)</f>
        <v>0</v>
      </c>
      <c r="X3726" s="444"/>
      <c r="Y3726" s="444"/>
      <c r="AK3726" s="305"/>
    </row>
    <row r="3727" spans="1:37" ht="15" customHeight="1" x14ac:dyDescent="0.25">
      <c r="A3727" s="103" t="s">
        <v>5336</v>
      </c>
      <c r="B3727" s="101" t="s">
        <v>2068</v>
      </c>
      <c r="C3727" s="101" t="s">
        <v>5204</v>
      </c>
      <c r="D3727" s="101" t="s">
        <v>4579</v>
      </c>
      <c r="F3727" s="102">
        <v>18.560000000000002</v>
      </c>
      <c r="G3727" s="102">
        <v>18.760000000000002</v>
      </c>
      <c r="H3727" s="102">
        <v>14.85</v>
      </c>
      <c r="I3727" s="102"/>
      <c r="J3727" s="445"/>
      <c r="K3727" s="258">
        <f>ROUND(SUMIF('VGT-Bewegungsdaten'!B:B,A3727,'VGT-Bewegungsdaten'!D:D),3)</f>
        <v>0</v>
      </c>
      <c r="L3727" s="259">
        <f>ROUND(SUMIF('VGT-Bewegungsdaten'!B:B,$A3727,'VGT-Bewegungsdaten'!E:E),5)</f>
        <v>0</v>
      </c>
      <c r="N3727" s="298" t="s">
        <v>4918</v>
      </c>
      <c r="O3727" s="298" t="s">
        <v>4925</v>
      </c>
      <c r="P3727" s="261">
        <f>ROUND(SUMIF('AV-Bewegungsdaten'!B:B,A3727,'AV-Bewegungsdaten'!D:D),3)</f>
        <v>0</v>
      </c>
      <c r="Q3727" s="259">
        <f>ROUND(SUMIF('AV-Bewegungsdaten'!B:B,$A3727,'AV-Bewegungsdaten'!E:E),5)</f>
        <v>0</v>
      </c>
      <c r="S3727" s="444"/>
      <c r="T3727" s="444"/>
      <c r="U3727" s="261">
        <f>ROUND(SUMIF('DV-Bewegungsdaten'!B:B,A3727,'DV-Bewegungsdaten'!D:D),3)</f>
        <v>0</v>
      </c>
      <c r="V3727" s="259">
        <f>ROUND(SUMIF('DV-Bewegungsdaten'!B:B,A3727,'DV-Bewegungsdaten'!E:E),5)</f>
        <v>0</v>
      </c>
      <c r="X3727" s="444"/>
      <c r="Y3727" s="444"/>
      <c r="AK3727" s="305"/>
    </row>
    <row r="3728" spans="1:37" ht="15" customHeight="1" x14ac:dyDescent="0.25">
      <c r="A3728" s="103" t="s">
        <v>5337</v>
      </c>
      <c r="B3728" s="101" t="s">
        <v>2068</v>
      </c>
      <c r="C3728" s="101" t="s">
        <v>5204</v>
      </c>
      <c r="D3728" s="101" t="s">
        <v>4581</v>
      </c>
      <c r="F3728" s="102">
        <v>16.560000000000002</v>
      </c>
      <c r="G3728" s="102">
        <v>16.760000000000002</v>
      </c>
      <c r="H3728" s="102">
        <v>13.25</v>
      </c>
      <c r="I3728" s="102"/>
      <c r="J3728" s="445"/>
      <c r="K3728" s="258">
        <f>ROUND(SUMIF('VGT-Bewegungsdaten'!B:B,A3728,'VGT-Bewegungsdaten'!D:D),3)</f>
        <v>0</v>
      </c>
      <c r="L3728" s="259">
        <f>ROUND(SUMIF('VGT-Bewegungsdaten'!B:B,$A3728,'VGT-Bewegungsdaten'!E:E),5)</f>
        <v>0</v>
      </c>
      <c r="N3728" s="298" t="s">
        <v>4918</v>
      </c>
      <c r="O3728" s="298" t="s">
        <v>4925</v>
      </c>
      <c r="P3728" s="261">
        <f>ROUND(SUMIF('AV-Bewegungsdaten'!B:B,A3728,'AV-Bewegungsdaten'!D:D),3)</f>
        <v>0</v>
      </c>
      <c r="Q3728" s="259">
        <f>ROUND(SUMIF('AV-Bewegungsdaten'!B:B,$A3728,'AV-Bewegungsdaten'!E:E),5)</f>
        <v>0</v>
      </c>
      <c r="S3728" s="444"/>
      <c r="T3728" s="444"/>
      <c r="U3728" s="261">
        <f>ROUND(SUMIF('DV-Bewegungsdaten'!B:B,A3728,'DV-Bewegungsdaten'!D:D),3)</f>
        <v>0</v>
      </c>
      <c r="V3728" s="259">
        <f>ROUND(SUMIF('DV-Bewegungsdaten'!B:B,A3728,'DV-Bewegungsdaten'!E:E),5)</f>
        <v>0</v>
      </c>
      <c r="X3728" s="444"/>
      <c r="Y3728" s="444"/>
      <c r="AK3728" s="305"/>
    </row>
    <row r="3729" spans="1:37" ht="15" customHeight="1" x14ac:dyDescent="0.25">
      <c r="A3729" s="103" t="s">
        <v>5338</v>
      </c>
      <c r="B3729" s="101" t="s">
        <v>2068</v>
      </c>
      <c r="C3729" s="101" t="s">
        <v>5204</v>
      </c>
      <c r="D3729" s="101" t="s">
        <v>4583</v>
      </c>
      <c r="F3729" s="102">
        <v>13.440000000000001</v>
      </c>
      <c r="G3729" s="102">
        <v>13.64</v>
      </c>
      <c r="H3729" s="102">
        <v>10.75</v>
      </c>
      <c r="I3729" s="102"/>
      <c r="J3729" s="445"/>
      <c r="K3729" s="258">
        <f>ROUND(SUMIF('VGT-Bewegungsdaten'!B:B,A3729,'VGT-Bewegungsdaten'!D:D),3)</f>
        <v>0</v>
      </c>
      <c r="L3729" s="259">
        <f>ROUND(SUMIF('VGT-Bewegungsdaten'!B:B,$A3729,'VGT-Bewegungsdaten'!E:E),5)</f>
        <v>0</v>
      </c>
      <c r="N3729" s="298" t="s">
        <v>4918</v>
      </c>
      <c r="O3729" s="298" t="s">
        <v>4925</v>
      </c>
      <c r="P3729" s="261">
        <f>ROUND(SUMIF('AV-Bewegungsdaten'!B:B,A3729,'AV-Bewegungsdaten'!D:D),3)</f>
        <v>0</v>
      </c>
      <c r="Q3729" s="259">
        <f>ROUND(SUMIF('AV-Bewegungsdaten'!B:B,$A3729,'AV-Bewegungsdaten'!E:E),5)</f>
        <v>0</v>
      </c>
      <c r="S3729" s="444"/>
      <c r="T3729" s="444"/>
      <c r="U3729" s="261">
        <f>ROUND(SUMIF('DV-Bewegungsdaten'!B:B,A3729,'DV-Bewegungsdaten'!D:D),3)</f>
        <v>0</v>
      </c>
      <c r="V3729" s="259">
        <f>ROUND(SUMIF('DV-Bewegungsdaten'!B:B,A3729,'DV-Bewegungsdaten'!E:E),5)</f>
        <v>0</v>
      </c>
      <c r="X3729" s="444"/>
      <c r="Y3729" s="444"/>
      <c r="AK3729" s="305"/>
    </row>
    <row r="3730" spans="1:37" ht="15" customHeight="1" x14ac:dyDescent="0.25">
      <c r="A3730" s="103" t="s">
        <v>5339</v>
      </c>
      <c r="B3730" s="101" t="s">
        <v>2068</v>
      </c>
      <c r="C3730" s="101" t="s">
        <v>5204</v>
      </c>
      <c r="D3730" s="101" t="s">
        <v>4585</v>
      </c>
      <c r="F3730" s="102">
        <v>18.440000000000001</v>
      </c>
      <c r="G3730" s="102">
        <v>18.64</v>
      </c>
      <c r="H3730" s="102">
        <v>14.75</v>
      </c>
      <c r="I3730" s="102"/>
      <c r="J3730" s="445"/>
      <c r="K3730" s="258">
        <f>ROUND(SUMIF('VGT-Bewegungsdaten'!B:B,A3730,'VGT-Bewegungsdaten'!D:D),3)</f>
        <v>0</v>
      </c>
      <c r="L3730" s="259">
        <f>ROUND(SUMIF('VGT-Bewegungsdaten'!B:B,$A3730,'VGT-Bewegungsdaten'!E:E),5)</f>
        <v>0</v>
      </c>
      <c r="N3730" s="298" t="s">
        <v>4918</v>
      </c>
      <c r="O3730" s="298" t="s">
        <v>4925</v>
      </c>
      <c r="P3730" s="261">
        <f>ROUND(SUMIF('AV-Bewegungsdaten'!B:B,A3730,'AV-Bewegungsdaten'!D:D),3)</f>
        <v>0</v>
      </c>
      <c r="Q3730" s="259">
        <f>ROUND(SUMIF('AV-Bewegungsdaten'!B:B,$A3730,'AV-Bewegungsdaten'!E:E),5)</f>
        <v>0</v>
      </c>
      <c r="S3730" s="444"/>
      <c r="T3730" s="444"/>
      <c r="U3730" s="261">
        <f>ROUND(SUMIF('DV-Bewegungsdaten'!B:B,A3730,'DV-Bewegungsdaten'!D:D),3)</f>
        <v>0</v>
      </c>
      <c r="V3730" s="259">
        <f>ROUND(SUMIF('DV-Bewegungsdaten'!B:B,A3730,'DV-Bewegungsdaten'!E:E),5)</f>
        <v>0</v>
      </c>
      <c r="X3730" s="444"/>
      <c r="Y3730" s="444"/>
      <c r="AK3730" s="305"/>
    </row>
    <row r="3731" spans="1:37" ht="15" customHeight="1" x14ac:dyDescent="0.25">
      <c r="A3731" s="103" t="s">
        <v>5340</v>
      </c>
      <c r="B3731" s="101" t="s">
        <v>2068</v>
      </c>
      <c r="C3731" s="101" t="s">
        <v>5204</v>
      </c>
      <c r="D3731" s="101" t="s">
        <v>4587</v>
      </c>
      <c r="F3731" s="102">
        <v>15.940000000000001</v>
      </c>
      <c r="G3731" s="102">
        <v>16.14</v>
      </c>
      <c r="H3731" s="102">
        <v>12.75</v>
      </c>
      <c r="I3731" s="102"/>
      <c r="J3731" s="445"/>
      <c r="K3731" s="258">
        <f>ROUND(SUMIF('VGT-Bewegungsdaten'!B:B,A3731,'VGT-Bewegungsdaten'!D:D),3)</f>
        <v>0</v>
      </c>
      <c r="L3731" s="259">
        <f>ROUND(SUMIF('VGT-Bewegungsdaten'!B:B,$A3731,'VGT-Bewegungsdaten'!E:E),5)</f>
        <v>0</v>
      </c>
      <c r="N3731" s="298" t="s">
        <v>4918</v>
      </c>
      <c r="O3731" s="298" t="s">
        <v>4925</v>
      </c>
      <c r="P3731" s="261">
        <f>ROUND(SUMIF('AV-Bewegungsdaten'!B:B,A3731,'AV-Bewegungsdaten'!D:D),3)</f>
        <v>0</v>
      </c>
      <c r="Q3731" s="259">
        <f>ROUND(SUMIF('AV-Bewegungsdaten'!B:B,$A3731,'AV-Bewegungsdaten'!E:E),5)</f>
        <v>0</v>
      </c>
      <c r="S3731" s="444"/>
      <c r="T3731" s="444"/>
      <c r="U3731" s="261">
        <f>ROUND(SUMIF('DV-Bewegungsdaten'!B:B,A3731,'DV-Bewegungsdaten'!D:D),3)</f>
        <v>0</v>
      </c>
      <c r="V3731" s="259">
        <f>ROUND(SUMIF('DV-Bewegungsdaten'!B:B,A3731,'DV-Bewegungsdaten'!E:E),5)</f>
        <v>0</v>
      </c>
      <c r="X3731" s="444"/>
      <c r="Y3731" s="444"/>
      <c r="AK3731" s="305"/>
    </row>
    <row r="3732" spans="1:37" ht="15" customHeight="1" x14ac:dyDescent="0.25">
      <c r="A3732" s="103" t="s">
        <v>5341</v>
      </c>
      <c r="B3732" s="101" t="s">
        <v>2068</v>
      </c>
      <c r="C3732" s="101" t="s">
        <v>5204</v>
      </c>
      <c r="D3732" s="101" t="s">
        <v>4589</v>
      </c>
      <c r="F3732" s="102">
        <v>21.439999999999998</v>
      </c>
      <c r="G3732" s="102">
        <v>21.639999999999997</v>
      </c>
      <c r="H3732" s="102">
        <v>17.149999999999999</v>
      </c>
      <c r="I3732" s="102"/>
      <c r="J3732" s="445"/>
      <c r="K3732" s="258">
        <f>ROUND(SUMIF('VGT-Bewegungsdaten'!B:B,A3732,'VGT-Bewegungsdaten'!D:D),3)</f>
        <v>0</v>
      </c>
      <c r="L3732" s="259">
        <f>ROUND(SUMIF('VGT-Bewegungsdaten'!B:B,$A3732,'VGT-Bewegungsdaten'!E:E),5)</f>
        <v>0</v>
      </c>
      <c r="N3732" s="298" t="s">
        <v>4918</v>
      </c>
      <c r="O3732" s="298" t="s">
        <v>4925</v>
      </c>
      <c r="P3732" s="261">
        <f>ROUND(SUMIF('AV-Bewegungsdaten'!B:B,A3732,'AV-Bewegungsdaten'!D:D),3)</f>
        <v>0</v>
      </c>
      <c r="Q3732" s="259">
        <f>ROUND(SUMIF('AV-Bewegungsdaten'!B:B,$A3732,'AV-Bewegungsdaten'!E:E),5)</f>
        <v>0</v>
      </c>
      <c r="S3732" s="444"/>
      <c r="T3732" s="444"/>
      <c r="U3732" s="261">
        <f>ROUND(SUMIF('DV-Bewegungsdaten'!B:B,A3732,'DV-Bewegungsdaten'!D:D),3)</f>
        <v>0</v>
      </c>
      <c r="V3732" s="259">
        <f>ROUND(SUMIF('DV-Bewegungsdaten'!B:B,A3732,'DV-Bewegungsdaten'!E:E),5)</f>
        <v>0</v>
      </c>
      <c r="X3732" s="444"/>
      <c r="Y3732" s="444"/>
      <c r="AK3732" s="305"/>
    </row>
    <row r="3733" spans="1:37" ht="15" customHeight="1" x14ac:dyDescent="0.25">
      <c r="A3733" s="103" t="s">
        <v>5342</v>
      </c>
      <c r="B3733" s="101" t="s">
        <v>2068</v>
      </c>
      <c r="C3733" s="101" t="s">
        <v>5204</v>
      </c>
      <c r="D3733" s="101" t="s">
        <v>4591</v>
      </c>
      <c r="F3733" s="102">
        <v>19.439999999999998</v>
      </c>
      <c r="G3733" s="102">
        <v>19.639999999999997</v>
      </c>
      <c r="H3733" s="102">
        <v>15.55</v>
      </c>
      <c r="I3733" s="102"/>
      <c r="J3733" s="445"/>
      <c r="K3733" s="258">
        <f>ROUND(SUMIF('VGT-Bewegungsdaten'!B:B,A3733,'VGT-Bewegungsdaten'!D:D),3)</f>
        <v>0</v>
      </c>
      <c r="L3733" s="259">
        <f>ROUND(SUMIF('VGT-Bewegungsdaten'!B:B,$A3733,'VGT-Bewegungsdaten'!E:E),5)</f>
        <v>0</v>
      </c>
      <c r="N3733" s="298" t="s">
        <v>4918</v>
      </c>
      <c r="O3733" s="298" t="s">
        <v>4925</v>
      </c>
      <c r="P3733" s="261">
        <f>ROUND(SUMIF('AV-Bewegungsdaten'!B:B,A3733,'AV-Bewegungsdaten'!D:D),3)</f>
        <v>0</v>
      </c>
      <c r="Q3733" s="259">
        <f>ROUND(SUMIF('AV-Bewegungsdaten'!B:B,$A3733,'AV-Bewegungsdaten'!E:E),5)</f>
        <v>0</v>
      </c>
      <c r="S3733" s="444"/>
      <c r="T3733" s="444"/>
      <c r="U3733" s="261">
        <f>ROUND(SUMIF('DV-Bewegungsdaten'!B:B,A3733,'DV-Bewegungsdaten'!D:D),3)</f>
        <v>0</v>
      </c>
      <c r="V3733" s="259">
        <f>ROUND(SUMIF('DV-Bewegungsdaten'!B:B,A3733,'DV-Bewegungsdaten'!E:E),5)</f>
        <v>0</v>
      </c>
      <c r="X3733" s="444"/>
      <c r="Y3733" s="444"/>
      <c r="AK3733" s="305"/>
    </row>
    <row r="3734" spans="1:37" ht="15" customHeight="1" x14ac:dyDescent="0.25">
      <c r="A3734" s="103" t="s">
        <v>5343</v>
      </c>
      <c r="B3734" s="101" t="s">
        <v>2068</v>
      </c>
      <c r="C3734" s="101" t="s">
        <v>5204</v>
      </c>
      <c r="D3734" s="101" t="s">
        <v>4593</v>
      </c>
      <c r="F3734" s="102">
        <v>12.48</v>
      </c>
      <c r="G3734" s="102">
        <v>12.68</v>
      </c>
      <c r="H3734" s="102">
        <v>9.98</v>
      </c>
      <c r="I3734" s="102"/>
      <c r="J3734" s="445"/>
      <c r="K3734" s="258">
        <f>ROUND(SUMIF('VGT-Bewegungsdaten'!B:B,A3734,'VGT-Bewegungsdaten'!D:D),3)</f>
        <v>0</v>
      </c>
      <c r="L3734" s="259">
        <f>ROUND(SUMIF('VGT-Bewegungsdaten'!B:B,$A3734,'VGT-Bewegungsdaten'!E:E),5)</f>
        <v>0</v>
      </c>
      <c r="N3734" s="298" t="s">
        <v>4918</v>
      </c>
      <c r="O3734" s="298" t="s">
        <v>4925</v>
      </c>
      <c r="P3734" s="261">
        <f>ROUND(SUMIF('AV-Bewegungsdaten'!B:B,A3734,'AV-Bewegungsdaten'!D:D),3)</f>
        <v>0</v>
      </c>
      <c r="Q3734" s="259">
        <f>ROUND(SUMIF('AV-Bewegungsdaten'!B:B,$A3734,'AV-Bewegungsdaten'!E:E),5)</f>
        <v>0</v>
      </c>
      <c r="S3734" s="444"/>
      <c r="T3734" s="444"/>
      <c r="U3734" s="261">
        <f>ROUND(SUMIF('DV-Bewegungsdaten'!B:B,A3734,'DV-Bewegungsdaten'!D:D),3)</f>
        <v>0</v>
      </c>
      <c r="V3734" s="259">
        <f>ROUND(SUMIF('DV-Bewegungsdaten'!B:B,A3734,'DV-Bewegungsdaten'!E:E),5)</f>
        <v>0</v>
      </c>
      <c r="X3734" s="444"/>
      <c r="Y3734" s="444"/>
      <c r="AK3734" s="305"/>
    </row>
    <row r="3735" spans="1:37" ht="15" customHeight="1" x14ac:dyDescent="0.25">
      <c r="A3735" s="103" t="s">
        <v>5344</v>
      </c>
      <c r="B3735" s="101" t="s">
        <v>2068</v>
      </c>
      <c r="C3735" s="101" t="s">
        <v>5204</v>
      </c>
      <c r="D3735" s="101" t="s">
        <v>4595</v>
      </c>
      <c r="F3735" s="102">
        <v>17.48</v>
      </c>
      <c r="G3735" s="102">
        <v>17.68</v>
      </c>
      <c r="H3735" s="102">
        <v>13.98</v>
      </c>
      <c r="I3735" s="102"/>
      <c r="J3735" s="445"/>
      <c r="K3735" s="258">
        <f>ROUND(SUMIF('VGT-Bewegungsdaten'!B:B,A3735,'VGT-Bewegungsdaten'!D:D),3)</f>
        <v>0</v>
      </c>
      <c r="L3735" s="259">
        <f>ROUND(SUMIF('VGT-Bewegungsdaten'!B:B,$A3735,'VGT-Bewegungsdaten'!E:E),5)</f>
        <v>0</v>
      </c>
      <c r="N3735" s="298" t="s">
        <v>4918</v>
      </c>
      <c r="O3735" s="298" t="s">
        <v>4925</v>
      </c>
      <c r="P3735" s="261">
        <f>ROUND(SUMIF('AV-Bewegungsdaten'!B:B,A3735,'AV-Bewegungsdaten'!D:D),3)</f>
        <v>0</v>
      </c>
      <c r="Q3735" s="259">
        <f>ROUND(SUMIF('AV-Bewegungsdaten'!B:B,$A3735,'AV-Bewegungsdaten'!E:E),5)</f>
        <v>0</v>
      </c>
      <c r="S3735" s="444"/>
      <c r="T3735" s="444"/>
      <c r="U3735" s="261">
        <f>ROUND(SUMIF('DV-Bewegungsdaten'!B:B,A3735,'DV-Bewegungsdaten'!D:D),3)</f>
        <v>0</v>
      </c>
      <c r="V3735" s="259">
        <f>ROUND(SUMIF('DV-Bewegungsdaten'!B:B,A3735,'DV-Bewegungsdaten'!E:E),5)</f>
        <v>0</v>
      </c>
      <c r="X3735" s="444"/>
      <c r="Y3735" s="444"/>
      <c r="AK3735" s="305"/>
    </row>
    <row r="3736" spans="1:37" ht="15" customHeight="1" x14ac:dyDescent="0.25">
      <c r="A3736" s="103" t="s">
        <v>5345</v>
      </c>
      <c r="B3736" s="101" t="s">
        <v>2068</v>
      </c>
      <c r="C3736" s="101" t="s">
        <v>5204</v>
      </c>
      <c r="D3736" s="101" t="s">
        <v>4597</v>
      </c>
      <c r="F3736" s="102">
        <v>14.98</v>
      </c>
      <c r="G3736" s="102">
        <v>15.18</v>
      </c>
      <c r="H3736" s="102">
        <v>11.98</v>
      </c>
      <c r="I3736" s="102"/>
      <c r="J3736" s="445"/>
      <c r="K3736" s="258">
        <f>ROUND(SUMIF('VGT-Bewegungsdaten'!B:B,A3736,'VGT-Bewegungsdaten'!D:D),3)</f>
        <v>0</v>
      </c>
      <c r="L3736" s="259">
        <f>ROUND(SUMIF('VGT-Bewegungsdaten'!B:B,$A3736,'VGT-Bewegungsdaten'!E:E),5)</f>
        <v>0</v>
      </c>
      <c r="N3736" s="298" t="s">
        <v>4918</v>
      </c>
      <c r="O3736" s="298" t="s">
        <v>4925</v>
      </c>
      <c r="P3736" s="261">
        <f>ROUND(SUMIF('AV-Bewegungsdaten'!B:B,A3736,'AV-Bewegungsdaten'!D:D),3)</f>
        <v>0</v>
      </c>
      <c r="Q3736" s="259">
        <f>ROUND(SUMIF('AV-Bewegungsdaten'!B:B,$A3736,'AV-Bewegungsdaten'!E:E),5)</f>
        <v>0</v>
      </c>
      <c r="S3736" s="444"/>
      <c r="T3736" s="444"/>
      <c r="U3736" s="261">
        <f>ROUND(SUMIF('DV-Bewegungsdaten'!B:B,A3736,'DV-Bewegungsdaten'!D:D),3)</f>
        <v>0</v>
      </c>
      <c r="V3736" s="259">
        <f>ROUND(SUMIF('DV-Bewegungsdaten'!B:B,A3736,'DV-Bewegungsdaten'!E:E),5)</f>
        <v>0</v>
      </c>
      <c r="X3736" s="444"/>
      <c r="Y3736" s="444"/>
      <c r="AK3736" s="305"/>
    </row>
    <row r="3737" spans="1:37" ht="15" customHeight="1" x14ac:dyDescent="0.25">
      <c r="A3737" s="103" t="s">
        <v>5346</v>
      </c>
      <c r="B3737" s="101" t="s">
        <v>2068</v>
      </c>
      <c r="C3737" s="101" t="s">
        <v>5204</v>
      </c>
      <c r="D3737" s="101" t="s">
        <v>4599</v>
      </c>
      <c r="F3737" s="102">
        <v>20.48</v>
      </c>
      <c r="G3737" s="102">
        <v>20.68</v>
      </c>
      <c r="H3737" s="102">
        <v>16.38</v>
      </c>
      <c r="I3737" s="102"/>
      <c r="J3737" s="445"/>
      <c r="K3737" s="258">
        <f>ROUND(SUMIF('VGT-Bewegungsdaten'!B:B,A3737,'VGT-Bewegungsdaten'!D:D),3)</f>
        <v>0</v>
      </c>
      <c r="L3737" s="259">
        <f>ROUND(SUMIF('VGT-Bewegungsdaten'!B:B,$A3737,'VGT-Bewegungsdaten'!E:E),5)</f>
        <v>0</v>
      </c>
      <c r="N3737" s="298" t="s">
        <v>4918</v>
      </c>
      <c r="O3737" s="298" t="s">
        <v>4925</v>
      </c>
      <c r="P3737" s="261">
        <f>ROUND(SUMIF('AV-Bewegungsdaten'!B:B,A3737,'AV-Bewegungsdaten'!D:D),3)</f>
        <v>0</v>
      </c>
      <c r="Q3737" s="259">
        <f>ROUND(SUMIF('AV-Bewegungsdaten'!B:B,$A3737,'AV-Bewegungsdaten'!E:E),5)</f>
        <v>0</v>
      </c>
      <c r="S3737" s="444"/>
      <c r="T3737" s="444"/>
      <c r="U3737" s="261">
        <f>ROUND(SUMIF('DV-Bewegungsdaten'!B:B,A3737,'DV-Bewegungsdaten'!D:D),3)</f>
        <v>0</v>
      </c>
      <c r="V3737" s="259">
        <f>ROUND(SUMIF('DV-Bewegungsdaten'!B:B,A3737,'DV-Bewegungsdaten'!E:E),5)</f>
        <v>0</v>
      </c>
      <c r="X3737" s="444"/>
      <c r="Y3737" s="444"/>
      <c r="AK3737" s="305"/>
    </row>
    <row r="3738" spans="1:37" ht="15" customHeight="1" x14ac:dyDescent="0.25">
      <c r="A3738" s="103" t="s">
        <v>5347</v>
      </c>
      <c r="B3738" s="101" t="s">
        <v>2068</v>
      </c>
      <c r="C3738" s="101" t="s">
        <v>5204</v>
      </c>
      <c r="D3738" s="101" t="s">
        <v>4601</v>
      </c>
      <c r="F3738" s="102">
        <v>18.48</v>
      </c>
      <c r="G3738" s="102">
        <v>18.68</v>
      </c>
      <c r="H3738" s="102">
        <v>14.78</v>
      </c>
      <c r="I3738" s="102"/>
      <c r="J3738" s="445"/>
      <c r="K3738" s="258">
        <f>ROUND(SUMIF('VGT-Bewegungsdaten'!B:B,A3738,'VGT-Bewegungsdaten'!D:D),3)</f>
        <v>0</v>
      </c>
      <c r="L3738" s="259">
        <f>ROUND(SUMIF('VGT-Bewegungsdaten'!B:B,$A3738,'VGT-Bewegungsdaten'!E:E),5)</f>
        <v>0</v>
      </c>
      <c r="N3738" s="298" t="s">
        <v>4918</v>
      </c>
      <c r="O3738" s="298" t="s">
        <v>4925</v>
      </c>
      <c r="P3738" s="261">
        <f>ROUND(SUMIF('AV-Bewegungsdaten'!B:B,A3738,'AV-Bewegungsdaten'!D:D),3)</f>
        <v>0</v>
      </c>
      <c r="Q3738" s="259">
        <f>ROUND(SUMIF('AV-Bewegungsdaten'!B:B,$A3738,'AV-Bewegungsdaten'!E:E),5)</f>
        <v>0</v>
      </c>
      <c r="S3738" s="444"/>
      <c r="T3738" s="444"/>
      <c r="U3738" s="261">
        <f>ROUND(SUMIF('DV-Bewegungsdaten'!B:B,A3738,'DV-Bewegungsdaten'!D:D),3)</f>
        <v>0</v>
      </c>
      <c r="V3738" s="259">
        <f>ROUND(SUMIF('DV-Bewegungsdaten'!B:B,A3738,'DV-Bewegungsdaten'!E:E),5)</f>
        <v>0</v>
      </c>
      <c r="X3738" s="444"/>
      <c r="Y3738" s="444"/>
      <c r="AK3738" s="305"/>
    </row>
    <row r="3739" spans="1:37" ht="15" customHeight="1" x14ac:dyDescent="0.25">
      <c r="A3739" s="103" t="s">
        <v>5348</v>
      </c>
      <c r="B3739" s="101" t="s">
        <v>2068</v>
      </c>
      <c r="C3739" s="101" t="s">
        <v>5204</v>
      </c>
      <c r="D3739" s="101" t="s">
        <v>4603</v>
      </c>
      <c r="F3739" s="102">
        <v>11.52</v>
      </c>
      <c r="G3739" s="102">
        <v>11.719999999999999</v>
      </c>
      <c r="H3739" s="102">
        <v>9.2200000000000006</v>
      </c>
      <c r="I3739" s="102"/>
      <c r="J3739" s="445"/>
      <c r="K3739" s="258">
        <f>ROUND(SUMIF('VGT-Bewegungsdaten'!B:B,A3739,'VGT-Bewegungsdaten'!D:D),3)</f>
        <v>0</v>
      </c>
      <c r="L3739" s="259">
        <f>ROUND(SUMIF('VGT-Bewegungsdaten'!B:B,$A3739,'VGT-Bewegungsdaten'!E:E),5)</f>
        <v>0</v>
      </c>
      <c r="N3739" s="298" t="s">
        <v>4918</v>
      </c>
      <c r="O3739" s="298" t="s">
        <v>4925</v>
      </c>
      <c r="P3739" s="261">
        <f>ROUND(SUMIF('AV-Bewegungsdaten'!B:B,A3739,'AV-Bewegungsdaten'!D:D),3)</f>
        <v>0</v>
      </c>
      <c r="Q3739" s="259">
        <f>ROUND(SUMIF('AV-Bewegungsdaten'!B:B,$A3739,'AV-Bewegungsdaten'!E:E),5)</f>
        <v>0</v>
      </c>
      <c r="S3739" s="444"/>
      <c r="T3739" s="444"/>
      <c r="U3739" s="261">
        <f>ROUND(SUMIF('DV-Bewegungsdaten'!B:B,A3739,'DV-Bewegungsdaten'!D:D),3)</f>
        <v>0</v>
      </c>
      <c r="V3739" s="259">
        <f>ROUND(SUMIF('DV-Bewegungsdaten'!B:B,A3739,'DV-Bewegungsdaten'!E:E),5)</f>
        <v>0</v>
      </c>
      <c r="X3739" s="444"/>
      <c r="Y3739" s="444"/>
      <c r="AK3739" s="305"/>
    </row>
    <row r="3740" spans="1:37" ht="15" customHeight="1" x14ac:dyDescent="0.25">
      <c r="A3740" s="103" t="s">
        <v>5349</v>
      </c>
      <c r="B3740" s="101" t="s">
        <v>2068</v>
      </c>
      <c r="C3740" s="101" t="s">
        <v>5204</v>
      </c>
      <c r="D3740" s="101" t="s">
        <v>4605</v>
      </c>
      <c r="F3740" s="102">
        <v>16.52</v>
      </c>
      <c r="G3740" s="102">
        <v>16.72</v>
      </c>
      <c r="H3740" s="102">
        <v>13.22</v>
      </c>
      <c r="I3740" s="102"/>
      <c r="J3740" s="445"/>
      <c r="K3740" s="258">
        <f>ROUND(SUMIF('VGT-Bewegungsdaten'!B:B,A3740,'VGT-Bewegungsdaten'!D:D),3)</f>
        <v>0</v>
      </c>
      <c r="L3740" s="259">
        <f>ROUND(SUMIF('VGT-Bewegungsdaten'!B:B,$A3740,'VGT-Bewegungsdaten'!E:E),5)</f>
        <v>0</v>
      </c>
      <c r="N3740" s="298" t="s">
        <v>4918</v>
      </c>
      <c r="O3740" s="298" t="s">
        <v>4925</v>
      </c>
      <c r="P3740" s="261">
        <f>ROUND(SUMIF('AV-Bewegungsdaten'!B:B,A3740,'AV-Bewegungsdaten'!D:D),3)</f>
        <v>0</v>
      </c>
      <c r="Q3740" s="259">
        <f>ROUND(SUMIF('AV-Bewegungsdaten'!B:B,$A3740,'AV-Bewegungsdaten'!E:E),5)</f>
        <v>0</v>
      </c>
      <c r="S3740" s="444"/>
      <c r="T3740" s="444"/>
      <c r="U3740" s="261">
        <f>ROUND(SUMIF('DV-Bewegungsdaten'!B:B,A3740,'DV-Bewegungsdaten'!D:D),3)</f>
        <v>0</v>
      </c>
      <c r="V3740" s="259">
        <f>ROUND(SUMIF('DV-Bewegungsdaten'!B:B,A3740,'DV-Bewegungsdaten'!E:E),5)</f>
        <v>0</v>
      </c>
      <c r="X3740" s="444"/>
      <c r="Y3740" s="444"/>
      <c r="AK3740" s="305"/>
    </row>
    <row r="3741" spans="1:37" ht="15" customHeight="1" x14ac:dyDescent="0.25">
      <c r="A3741" s="103" t="s">
        <v>5350</v>
      </c>
      <c r="B3741" s="101" t="s">
        <v>2068</v>
      </c>
      <c r="C3741" s="101" t="s">
        <v>5204</v>
      </c>
      <c r="D3741" s="101" t="s">
        <v>4607</v>
      </c>
      <c r="F3741" s="102">
        <v>14.02</v>
      </c>
      <c r="G3741" s="102">
        <v>14.219999999999999</v>
      </c>
      <c r="H3741" s="102">
        <v>11.22</v>
      </c>
      <c r="I3741" s="102"/>
      <c r="J3741" s="445"/>
      <c r="K3741" s="258">
        <f>ROUND(SUMIF('VGT-Bewegungsdaten'!B:B,A3741,'VGT-Bewegungsdaten'!D:D),3)</f>
        <v>0</v>
      </c>
      <c r="L3741" s="259">
        <f>ROUND(SUMIF('VGT-Bewegungsdaten'!B:B,$A3741,'VGT-Bewegungsdaten'!E:E),5)</f>
        <v>0</v>
      </c>
      <c r="N3741" s="298" t="s">
        <v>4918</v>
      </c>
      <c r="O3741" s="298" t="s">
        <v>4925</v>
      </c>
      <c r="P3741" s="261">
        <f>ROUND(SUMIF('AV-Bewegungsdaten'!B:B,A3741,'AV-Bewegungsdaten'!D:D),3)</f>
        <v>0</v>
      </c>
      <c r="Q3741" s="259">
        <f>ROUND(SUMIF('AV-Bewegungsdaten'!B:B,$A3741,'AV-Bewegungsdaten'!E:E),5)</f>
        <v>0</v>
      </c>
      <c r="S3741" s="444"/>
      <c r="T3741" s="444"/>
      <c r="U3741" s="261">
        <f>ROUND(SUMIF('DV-Bewegungsdaten'!B:B,A3741,'DV-Bewegungsdaten'!D:D),3)</f>
        <v>0</v>
      </c>
      <c r="V3741" s="259">
        <f>ROUND(SUMIF('DV-Bewegungsdaten'!B:B,A3741,'DV-Bewegungsdaten'!E:E),5)</f>
        <v>0</v>
      </c>
      <c r="X3741" s="444"/>
      <c r="Y3741" s="444"/>
      <c r="AK3741" s="305"/>
    </row>
    <row r="3742" spans="1:37" ht="15" customHeight="1" x14ac:dyDescent="0.25">
      <c r="A3742" s="103" t="s">
        <v>5351</v>
      </c>
      <c r="B3742" s="101" t="s">
        <v>2068</v>
      </c>
      <c r="C3742" s="101" t="s">
        <v>5204</v>
      </c>
      <c r="D3742" s="101" t="s">
        <v>4609</v>
      </c>
      <c r="F3742" s="102">
        <v>19.520000000000003</v>
      </c>
      <c r="G3742" s="102">
        <v>19.720000000000002</v>
      </c>
      <c r="H3742" s="102">
        <v>15.62</v>
      </c>
      <c r="I3742" s="102"/>
      <c r="J3742" s="445"/>
      <c r="K3742" s="258">
        <f>ROUND(SUMIF('VGT-Bewegungsdaten'!B:B,A3742,'VGT-Bewegungsdaten'!D:D),3)</f>
        <v>0</v>
      </c>
      <c r="L3742" s="259">
        <f>ROUND(SUMIF('VGT-Bewegungsdaten'!B:B,$A3742,'VGT-Bewegungsdaten'!E:E),5)</f>
        <v>0</v>
      </c>
      <c r="N3742" s="298" t="s">
        <v>4918</v>
      </c>
      <c r="O3742" s="298" t="s">
        <v>4925</v>
      </c>
      <c r="P3742" s="261">
        <f>ROUND(SUMIF('AV-Bewegungsdaten'!B:B,A3742,'AV-Bewegungsdaten'!D:D),3)</f>
        <v>0</v>
      </c>
      <c r="Q3742" s="259">
        <f>ROUND(SUMIF('AV-Bewegungsdaten'!B:B,$A3742,'AV-Bewegungsdaten'!E:E),5)</f>
        <v>0</v>
      </c>
      <c r="S3742" s="444"/>
      <c r="T3742" s="444"/>
      <c r="U3742" s="261">
        <f>ROUND(SUMIF('DV-Bewegungsdaten'!B:B,A3742,'DV-Bewegungsdaten'!D:D),3)</f>
        <v>0</v>
      </c>
      <c r="V3742" s="259">
        <f>ROUND(SUMIF('DV-Bewegungsdaten'!B:B,A3742,'DV-Bewegungsdaten'!E:E),5)</f>
        <v>0</v>
      </c>
      <c r="X3742" s="444"/>
      <c r="Y3742" s="444"/>
      <c r="AK3742" s="305"/>
    </row>
    <row r="3743" spans="1:37" ht="15" customHeight="1" x14ac:dyDescent="0.25">
      <c r="A3743" s="103" t="s">
        <v>5352</v>
      </c>
      <c r="B3743" s="101" t="s">
        <v>2068</v>
      </c>
      <c r="C3743" s="101" t="s">
        <v>5204</v>
      </c>
      <c r="D3743" s="101" t="s">
        <v>4611</v>
      </c>
      <c r="F3743" s="102">
        <v>17.52</v>
      </c>
      <c r="G3743" s="102">
        <v>17.72</v>
      </c>
      <c r="H3743" s="102">
        <v>14.02</v>
      </c>
      <c r="I3743" s="102"/>
      <c r="J3743" s="445"/>
      <c r="K3743" s="258">
        <f>ROUND(SUMIF('VGT-Bewegungsdaten'!B:B,A3743,'VGT-Bewegungsdaten'!D:D),3)</f>
        <v>0</v>
      </c>
      <c r="L3743" s="259">
        <f>ROUND(SUMIF('VGT-Bewegungsdaten'!B:B,$A3743,'VGT-Bewegungsdaten'!E:E),5)</f>
        <v>0</v>
      </c>
      <c r="N3743" s="298" t="s">
        <v>4918</v>
      </c>
      <c r="O3743" s="298" t="s">
        <v>4925</v>
      </c>
      <c r="P3743" s="261">
        <f>ROUND(SUMIF('AV-Bewegungsdaten'!B:B,A3743,'AV-Bewegungsdaten'!D:D),3)</f>
        <v>0</v>
      </c>
      <c r="Q3743" s="259">
        <f>ROUND(SUMIF('AV-Bewegungsdaten'!B:B,$A3743,'AV-Bewegungsdaten'!E:E),5)</f>
        <v>0</v>
      </c>
      <c r="S3743" s="444"/>
      <c r="T3743" s="444"/>
      <c r="U3743" s="261">
        <f>ROUND(SUMIF('DV-Bewegungsdaten'!B:B,A3743,'DV-Bewegungsdaten'!D:D),3)</f>
        <v>0</v>
      </c>
      <c r="V3743" s="259">
        <f>ROUND(SUMIF('DV-Bewegungsdaten'!B:B,A3743,'DV-Bewegungsdaten'!E:E),5)</f>
        <v>0</v>
      </c>
      <c r="X3743" s="444"/>
      <c r="Y3743" s="444"/>
      <c r="AK3743" s="305"/>
    </row>
    <row r="3744" spans="1:37" ht="15" customHeight="1" x14ac:dyDescent="0.25">
      <c r="A3744" s="103" t="s">
        <v>5353</v>
      </c>
      <c r="B3744" s="101" t="s">
        <v>2068</v>
      </c>
      <c r="C3744" s="101" t="s">
        <v>5204</v>
      </c>
      <c r="D3744" s="101" t="s">
        <v>4613</v>
      </c>
      <c r="F3744" s="102">
        <v>10.56</v>
      </c>
      <c r="G3744" s="102">
        <v>10.76</v>
      </c>
      <c r="H3744" s="102">
        <v>8.4499999999999993</v>
      </c>
      <c r="I3744" s="102"/>
      <c r="J3744" s="445"/>
      <c r="K3744" s="258">
        <f>ROUND(SUMIF('VGT-Bewegungsdaten'!B:B,A3744,'VGT-Bewegungsdaten'!D:D),3)</f>
        <v>0</v>
      </c>
      <c r="L3744" s="259">
        <f>ROUND(SUMIF('VGT-Bewegungsdaten'!B:B,$A3744,'VGT-Bewegungsdaten'!E:E),5)</f>
        <v>0</v>
      </c>
      <c r="N3744" s="298" t="s">
        <v>4918</v>
      </c>
      <c r="O3744" s="298" t="s">
        <v>4925</v>
      </c>
      <c r="P3744" s="261">
        <f>ROUND(SUMIF('AV-Bewegungsdaten'!B:B,A3744,'AV-Bewegungsdaten'!D:D),3)</f>
        <v>0</v>
      </c>
      <c r="Q3744" s="259">
        <f>ROUND(SUMIF('AV-Bewegungsdaten'!B:B,$A3744,'AV-Bewegungsdaten'!E:E),5)</f>
        <v>0</v>
      </c>
      <c r="S3744" s="444"/>
      <c r="T3744" s="444"/>
      <c r="U3744" s="261">
        <f>ROUND(SUMIF('DV-Bewegungsdaten'!B:B,A3744,'DV-Bewegungsdaten'!D:D),3)</f>
        <v>0</v>
      </c>
      <c r="V3744" s="259">
        <f>ROUND(SUMIF('DV-Bewegungsdaten'!B:B,A3744,'DV-Bewegungsdaten'!E:E),5)</f>
        <v>0</v>
      </c>
      <c r="X3744" s="444"/>
      <c r="Y3744" s="444"/>
      <c r="AK3744" s="305"/>
    </row>
    <row r="3745" spans="1:37" ht="15" customHeight="1" x14ac:dyDescent="0.25">
      <c r="A3745" s="103" t="s">
        <v>5354</v>
      </c>
      <c r="B3745" s="101" t="s">
        <v>2068</v>
      </c>
      <c r="C3745" s="101" t="s">
        <v>5204</v>
      </c>
      <c r="D3745" s="101" t="s">
        <v>4615</v>
      </c>
      <c r="F3745" s="102">
        <v>14.56</v>
      </c>
      <c r="G3745" s="102">
        <v>14.76</v>
      </c>
      <c r="H3745" s="102">
        <v>11.65</v>
      </c>
      <c r="I3745" s="102"/>
      <c r="J3745" s="445"/>
      <c r="K3745" s="258">
        <f>ROUND(SUMIF('VGT-Bewegungsdaten'!B:B,A3745,'VGT-Bewegungsdaten'!D:D),3)</f>
        <v>0</v>
      </c>
      <c r="L3745" s="259">
        <f>ROUND(SUMIF('VGT-Bewegungsdaten'!B:B,$A3745,'VGT-Bewegungsdaten'!E:E),5)</f>
        <v>0</v>
      </c>
      <c r="N3745" s="298" t="s">
        <v>4918</v>
      </c>
      <c r="O3745" s="298" t="s">
        <v>4925</v>
      </c>
      <c r="P3745" s="261">
        <f>ROUND(SUMIF('AV-Bewegungsdaten'!B:B,A3745,'AV-Bewegungsdaten'!D:D),3)</f>
        <v>0</v>
      </c>
      <c r="Q3745" s="259">
        <f>ROUND(SUMIF('AV-Bewegungsdaten'!B:B,$A3745,'AV-Bewegungsdaten'!E:E),5)</f>
        <v>0</v>
      </c>
      <c r="S3745" s="444"/>
      <c r="T3745" s="444"/>
      <c r="U3745" s="261">
        <f>ROUND(SUMIF('DV-Bewegungsdaten'!B:B,A3745,'DV-Bewegungsdaten'!D:D),3)</f>
        <v>0</v>
      </c>
      <c r="V3745" s="259">
        <f>ROUND(SUMIF('DV-Bewegungsdaten'!B:B,A3745,'DV-Bewegungsdaten'!E:E),5)</f>
        <v>0</v>
      </c>
      <c r="X3745" s="444"/>
      <c r="Y3745" s="444"/>
      <c r="AK3745" s="305"/>
    </row>
    <row r="3746" spans="1:37" ht="15" customHeight="1" x14ac:dyDescent="0.25">
      <c r="A3746" s="103" t="s">
        <v>5355</v>
      </c>
      <c r="B3746" s="101" t="s">
        <v>2068</v>
      </c>
      <c r="C3746" s="101" t="s">
        <v>5204</v>
      </c>
      <c r="D3746" s="101" t="s">
        <v>4617</v>
      </c>
      <c r="F3746" s="102">
        <v>13.06</v>
      </c>
      <c r="G3746" s="102">
        <v>13.26</v>
      </c>
      <c r="H3746" s="102">
        <v>10.45</v>
      </c>
      <c r="I3746" s="102"/>
      <c r="J3746" s="445"/>
      <c r="K3746" s="258">
        <f>ROUND(SUMIF('VGT-Bewegungsdaten'!B:B,A3746,'VGT-Bewegungsdaten'!D:D),3)</f>
        <v>0</v>
      </c>
      <c r="L3746" s="259">
        <f>ROUND(SUMIF('VGT-Bewegungsdaten'!B:B,$A3746,'VGT-Bewegungsdaten'!E:E),5)</f>
        <v>0</v>
      </c>
      <c r="N3746" s="298" t="s">
        <v>4918</v>
      </c>
      <c r="O3746" s="298" t="s">
        <v>4925</v>
      </c>
      <c r="P3746" s="261">
        <f>ROUND(SUMIF('AV-Bewegungsdaten'!B:B,A3746,'AV-Bewegungsdaten'!D:D),3)</f>
        <v>0</v>
      </c>
      <c r="Q3746" s="259">
        <f>ROUND(SUMIF('AV-Bewegungsdaten'!B:B,$A3746,'AV-Bewegungsdaten'!E:E),5)</f>
        <v>0</v>
      </c>
      <c r="S3746" s="444"/>
      <c r="T3746" s="444"/>
      <c r="U3746" s="261">
        <f>ROUND(SUMIF('DV-Bewegungsdaten'!B:B,A3746,'DV-Bewegungsdaten'!D:D),3)</f>
        <v>0</v>
      </c>
      <c r="V3746" s="259">
        <f>ROUND(SUMIF('DV-Bewegungsdaten'!B:B,A3746,'DV-Bewegungsdaten'!E:E),5)</f>
        <v>0</v>
      </c>
      <c r="X3746" s="444"/>
      <c r="Y3746" s="444"/>
      <c r="AK3746" s="305"/>
    </row>
    <row r="3747" spans="1:37" ht="15" customHeight="1" x14ac:dyDescent="0.25">
      <c r="A3747" s="103" t="s">
        <v>5356</v>
      </c>
      <c r="B3747" s="101" t="s">
        <v>2068</v>
      </c>
      <c r="C3747" s="101" t="s">
        <v>5204</v>
      </c>
      <c r="D3747" s="101" t="s">
        <v>4619</v>
      </c>
      <c r="F3747" s="102">
        <v>18.560000000000002</v>
      </c>
      <c r="G3747" s="102">
        <v>18.760000000000002</v>
      </c>
      <c r="H3747" s="102">
        <v>14.85</v>
      </c>
      <c r="I3747" s="102"/>
      <c r="J3747" s="445"/>
      <c r="K3747" s="258">
        <f>ROUND(SUMIF('VGT-Bewegungsdaten'!B:B,A3747,'VGT-Bewegungsdaten'!D:D),3)</f>
        <v>0</v>
      </c>
      <c r="L3747" s="259">
        <f>ROUND(SUMIF('VGT-Bewegungsdaten'!B:B,$A3747,'VGT-Bewegungsdaten'!E:E),5)</f>
        <v>0</v>
      </c>
      <c r="N3747" s="298" t="s">
        <v>4918</v>
      </c>
      <c r="O3747" s="298" t="s">
        <v>4925</v>
      </c>
      <c r="P3747" s="261">
        <f>ROUND(SUMIF('AV-Bewegungsdaten'!B:B,A3747,'AV-Bewegungsdaten'!D:D),3)</f>
        <v>0</v>
      </c>
      <c r="Q3747" s="259">
        <f>ROUND(SUMIF('AV-Bewegungsdaten'!B:B,$A3747,'AV-Bewegungsdaten'!E:E),5)</f>
        <v>0</v>
      </c>
      <c r="S3747" s="444"/>
      <c r="T3747" s="444"/>
      <c r="U3747" s="261">
        <f>ROUND(SUMIF('DV-Bewegungsdaten'!B:B,A3747,'DV-Bewegungsdaten'!D:D),3)</f>
        <v>0</v>
      </c>
      <c r="V3747" s="259">
        <f>ROUND(SUMIF('DV-Bewegungsdaten'!B:B,A3747,'DV-Bewegungsdaten'!E:E),5)</f>
        <v>0</v>
      </c>
      <c r="X3747" s="444"/>
      <c r="Y3747" s="444"/>
      <c r="AK3747" s="305"/>
    </row>
    <row r="3748" spans="1:37" ht="15" customHeight="1" x14ac:dyDescent="0.25">
      <c r="A3748" s="103" t="s">
        <v>5357</v>
      </c>
      <c r="B3748" s="101" t="s">
        <v>2068</v>
      </c>
      <c r="C3748" s="101" t="s">
        <v>5204</v>
      </c>
      <c r="D3748" s="101" t="s">
        <v>4621</v>
      </c>
      <c r="F3748" s="102">
        <v>16.560000000000002</v>
      </c>
      <c r="G3748" s="102">
        <v>16.760000000000002</v>
      </c>
      <c r="H3748" s="102">
        <v>13.25</v>
      </c>
      <c r="I3748" s="102"/>
      <c r="J3748" s="445"/>
      <c r="K3748" s="258">
        <f>ROUND(SUMIF('VGT-Bewegungsdaten'!B:B,A3748,'VGT-Bewegungsdaten'!D:D),3)</f>
        <v>0</v>
      </c>
      <c r="L3748" s="259">
        <f>ROUND(SUMIF('VGT-Bewegungsdaten'!B:B,$A3748,'VGT-Bewegungsdaten'!E:E),5)</f>
        <v>0</v>
      </c>
      <c r="N3748" s="298" t="s">
        <v>4918</v>
      </c>
      <c r="O3748" s="298" t="s">
        <v>4925</v>
      </c>
      <c r="P3748" s="261">
        <f>ROUND(SUMIF('AV-Bewegungsdaten'!B:B,A3748,'AV-Bewegungsdaten'!D:D),3)</f>
        <v>0</v>
      </c>
      <c r="Q3748" s="259">
        <f>ROUND(SUMIF('AV-Bewegungsdaten'!B:B,$A3748,'AV-Bewegungsdaten'!E:E),5)</f>
        <v>0</v>
      </c>
      <c r="S3748" s="444"/>
      <c r="T3748" s="444"/>
      <c r="U3748" s="261">
        <f>ROUND(SUMIF('DV-Bewegungsdaten'!B:B,A3748,'DV-Bewegungsdaten'!D:D),3)</f>
        <v>0</v>
      </c>
      <c r="V3748" s="259">
        <f>ROUND(SUMIF('DV-Bewegungsdaten'!B:B,A3748,'DV-Bewegungsdaten'!E:E),5)</f>
        <v>0</v>
      </c>
      <c r="X3748" s="444"/>
      <c r="Y3748" s="444"/>
      <c r="AK3748" s="305"/>
    </row>
    <row r="3749" spans="1:37" ht="15" customHeight="1" x14ac:dyDescent="0.25">
      <c r="A3749" s="103" t="s">
        <v>5358</v>
      </c>
      <c r="B3749" s="101" t="s">
        <v>2068</v>
      </c>
      <c r="C3749" s="101" t="s">
        <v>5204</v>
      </c>
      <c r="D3749" s="101" t="s">
        <v>4623</v>
      </c>
      <c r="F3749" s="102">
        <v>13.440000000000001</v>
      </c>
      <c r="G3749" s="102">
        <v>13.64</v>
      </c>
      <c r="H3749" s="102">
        <v>10.75</v>
      </c>
      <c r="I3749" s="102"/>
      <c r="J3749" s="445"/>
      <c r="K3749" s="258">
        <f>ROUND(SUMIF('VGT-Bewegungsdaten'!B:B,A3749,'VGT-Bewegungsdaten'!D:D),3)</f>
        <v>0</v>
      </c>
      <c r="L3749" s="259">
        <f>ROUND(SUMIF('VGT-Bewegungsdaten'!B:B,$A3749,'VGT-Bewegungsdaten'!E:E),5)</f>
        <v>0</v>
      </c>
      <c r="N3749" s="298" t="s">
        <v>4918</v>
      </c>
      <c r="O3749" s="298" t="s">
        <v>4925</v>
      </c>
      <c r="P3749" s="261">
        <f>ROUND(SUMIF('AV-Bewegungsdaten'!B:B,A3749,'AV-Bewegungsdaten'!D:D),3)</f>
        <v>0</v>
      </c>
      <c r="Q3749" s="259">
        <f>ROUND(SUMIF('AV-Bewegungsdaten'!B:B,$A3749,'AV-Bewegungsdaten'!E:E),5)</f>
        <v>0</v>
      </c>
      <c r="S3749" s="444"/>
      <c r="T3749" s="444"/>
      <c r="U3749" s="261">
        <f>ROUND(SUMIF('DV-Bewegungsdaten'!B:B,A3749,'DV-Bewegungsdaten'!D:D),3)</f>
        <v>0</v>
      </c>
      <c r="V3749" s="259">
        <f>ROUND(SUMIF('DV-Bewegungsdaten'!B:B,A3749,'DV-Bewegungsdaten'!E:E),5)</f>
        <v>0</v>
      </c>
      <c r="X3749" s="444"/>
      <c r="Y3749" s="444"/>
      <c r="AK3749" s="305"/>
    </row>
    <row r="3750" spans="1:37" ht="15" customHeight="1" x14ac:dyDescent="0.25">
      <c r="A3750" s="103" t="s">
        <v>5359</v>
      </c>
      <c r="B3750" s="101" t="s">
        <v>2068</v>
      </c>
      <c r="C3750" s="101" t="s">
        <v>5204</v>
      </c>
      <c r="D3750" s="101" t="s">
        <v>4625</v>
      </c>
      <c r="F3750" s="102">
        <v>17.440000000000001</v>
      </c>
      <c r="G3750" s="102">
        <v>17.64</v>
      </c>
      <c r="H3750" s="102">
        <v>13.95</v>
      </c>
      <c r="I3750" s="102"/>
      <c r="J3750" s="445"/>
      <c r="K3750" s="258">
        <f>ROUND(SUMIF('VGT-Bewegungsdaten'!B:B,A3750,'VGT-Bewegungsdaten'!D:D),3)</f>
        <v>0</v>
      </c>
      <c r="L3750" s="259">
        <f>ROUND(SUMIF('VGT-Bewegungsdaten'!B:B,$A3750,'VGT-Bewegungsdaten'!E:E),5)</f>
        <v>0</v>
      </c>
      <c r="N3750" s="298" t="s">
        <v>4918</v>
      </c>
      <c r="O3750" s="298" t="s">
        <v>4925</v>
      </c>
      <c r="P3750" s="261">
        <f>ROUND(SUMIF('AV-Bewegungsdaten'!B:B,A3750,'AV-Bewegungsdaten'!D:D),3)</f>
        <v>0</v>
      </c>
      <c r="Q3750" s="259">
        <f>ROUND(SUMIF('AV-Bewegungsdaten'!B:B,$A3750,'AV-Bewegungsdaten'!E:E),5)</f>
        <v>0</v>
      </c>
      <c r="S3750" s="444"/>
      <c r="T3750" s="444"/>
      <c r="U3750" s="261">
        <f>ROUND(SUMIF('DV-Bewegungsdaten'!B:B,A3750,'DV-Bewegungsdaten'!D:D),3)</f>
        <v>0</v>
      </c>
      <c r="V3750" s="259">
        <f>ROUND(SUMIF('DV-Bewegungsdaten'!B:B,A3750,'DV-Bewegungsdaten'!E:E),5)</f>
        <v>0</v>
      </c>
      <c r="X3750" s="444"/>
      <c r="Y3750" s="444"/>
      <c r="AK3750" s="305"/>
    </row>
    <row r="3751" spans="1:37" ht="15" customHeight="1" x14ac:dyDescent="0.25">
      <c r="A3751" s="103" t="s">
        <v>5360</v>
      </c>
      <c r="B3751" s="101" t="s">
        <v>2068</v>
      </c>
      <c r="C3751" s="101" t="s">
        <v>5204</v>
      </c>
      <c r="D3751" s="101" t="s">
        <v>4627</v>
      </c>
      <c r="F3751" s="102">
        <v>15.940000000000001</v>
      </c>
      <c r="G3751" s="102">
        <v>16.14</v>
      </c>
      <c r="H3751" s="102">
        <v>12.75</v>
      </c>
      <c r="I3751" s="102"/>
      <c r="J3751" s="445"/>
      <c r="K3751" s="258">
        <f>ROUND(SUMIF('VGT-Bewegungsdaten'!B:B,A3751,'VGT-Bewegungsdaten'!D:D),3)</f>
        <v>0</v>
      </c>
      <c r="L3751" s="259">
        <f>ROUND(SUMIF('VGT-Bewegungsdaten'!B:B,$A3751,'VGT-Bewegungsdaten'!E:E),5)</f>
        <v>0</v>
      </c>
      <c r="N3751" s="298" t="s">
        <v>4918</v>
      </c>
      <c r="O3751" s="298" t="s">
        <v>4925</v>
      </c>
      <c r="P3751" s="261">
        <f>ROUND(SUMIF('AV-Bewegungsdaten'!B:B,A3751,'AV-Bewegungsdaten'!D:D),3)</f>
        <v>0</v>
      </c>
      <c r="Q3751" s="259">
        <f>ROUND(SUMIF('AV-Bewegungsdaten'!B:B,$A3751,'AV-Bewegungsdaten'!E:E),5)</f>
        <v>0</v>
      </c>
      <c r="S3751" s="444"/>
      <c r="T3751" s="444"/>
      <c r="U3751" s="261">
        <f>ROUND(SUMIF('DV-Bewegungsdaten'!B:B,A3751,'DV-Bewegungsdaten'!D:D),3)</f>
        <v>0</v>
      </c>
      <c r="V3751" s="259">
        <f>ROUND(SUMIF('DV-Bewegungsdaten'!B:B,A3751,'DV-Bewegungsdaten'!E:E),5)</f>
        <v>0</v>
      </c>
      <c r="X3751" s="444"/>
      <c r="Y3751" s="444"/>
      <c r="AK3751" s="305"/>
    </row>
    <row r="3752" spans="1:37" ht="15" customHeight="1" x14ac:dyDescent="0.25">
      <c r="A3752" s="103" t="s">
        <v>5361</v>
      </c>
      <c r="B3752" s="101" t="s">
        <v>2068</v>
      </c>
      <c r="C3752" s="101" t="s">
        <v>5204</v>
      </c>
      <c r="D3752" s="101" t="s">
        <v>4629</v>
      </c>
      <c r="F3752" s="102">
        <v>21.439999999999998</v>
      </c>
      <c r="G3752" s="102">
        <v>21.639999999999997</v>
      </c>
      <c r="H3752" s="102">
        <v>17.149999999999999</v>
      </c>
      <c r="I3752" s="102"/>
      <c r="J3752" s="445"/>
      <c r="K3752" s="258">
        <f>ROUND(SUMIF('VGT-Bewegungsdaten'!B:B,A3752,'VGT-Bewegungsdaten'!D:D),3)</f>
        <v>0</v>
      </c>
      <c r="L3752" s="259">
        <f>ROUND(SUMIF('VGT-Bewegungsdaten'!B:B,$A3752,'VGT-Bewegungsdaten'!E:E),5)</f>
        <v>0</v>
      </c>
      <c r="N3752" s="298" t="s">
        <v>4918</v>
      </c>
      <c r="O3752" s="298" t="s">
        <v>4925</v>
      </c>
      <c r="P3752" s="261">
        <f>ROUND(SUMIF('AV-Bewegungsdaten'!B:B,A3752,'AV-Bewegungsdaten'!D:D),3)</f>
        <v>0</v>
      </c>
      <c r="Q3752" s="259">
        <f>ROUND(SUMIF('AV-Bewegungsdaten'!B:B,$A3752,'AV-Bewegungsdaten'!E:E),5)</f>
        <v>0</v>
      </c>
      <c r="S3752" s="444"/>
      <c r="T3752" s="444"/>
      <c r="U3752" s="261">
        <f>ROUND(SUMIF('DV-Bewegungsdaten'!B:B,A3752,'DV-Bewegungsdaten'!D:D),3)</f>
        <v>0</v>
      </c>
      <c r="V3752" s="259">
        <f>ROUND(SUMIF('DV-Bewegungsdaten'!B:B,A3752,'DV-Bewegungsdaten'!E:E),5)</f>
        <v>0</v>
      </c>
      <c r="X3752" s="444"/>
      <c r="Y3752" s="444"/>
      <c r="AK3752" s="305"/>
    </row>
    <row r="3753" spans="1:37" ht="15" customHeight="1" x14ac:dyDescent="0.25">
      <c r="A3753" s="103" t="s">
        <v>5362</v>
      </c>
      <c r="B3753" s="101" t="s">
        <v>2068</v>
      </c>
      <c r="C3753" s="101" t="s">
        <v>5204</v>
      </c>
      <c r="D3753" s="101" t="s">
        <v>4631</v>
      </c>
      <c r="F3753" s="102">
        <v>19.439999999999998</v>
      </c>
      <c r="G3753" s="102">
        <v>19.639999999999997</v>
      </c>
      <c r="H3753" s="102">
        <v>15.55</v>
      </c>
      <c r="I3753" s="102"/>
      <c r="J3753" s="445"/>
      <c r="K3753" s="258">
        <f>ROUND(SUMIF('VGT-Bewegungsdaten'!B:B,A3753,'VGT-Bewegungsdaten'!D:D),3)</f>
        <v>0</v>
      </c>
      <c r="L3753" s="259">
        <f>ROUND(SUMIF('VGT-Bewegungsdaten'!B:B,$A3753,'VGT-Bewegungsdaten'!E:E),5)</f>
        <v>0</v>
      </c>
      <c r="N3753" s="298" t="s">
        <v>4918</v>
      </c>
      <c r="O3753" s="298" t="s">
        <v>4925</v>
      </c>
      <c r="P3753" s="261">
        <f>ROUND(SUMIF('AV-Bewegungsdaten'!B:B,A3753,'AV-Bewegungsdaten'!D:D),3)</f>
        <v>0</v>
      </c>
      <c r="Q3753" s="259">
        <f>ROUND(SUMIF('AV-Bewegungsdaten'!B:B,$A3753,'AV-Bewegungsdaten'!E:E),5)</f>
        <v>0</v>
      </c>
      <c r="S3753" s="444"/>
      <c r="T3753" s="444"/>
      <c r="U3753" s="261">
        <f>ROUND(SUMIF('DV-Bewegungsdaten'!B:B,A3753,'DV-Bewegungsdaten'!D:D),3)</f>
        <v>0</v>
      </c>
      <c r="V3753" s="259">
        <f>ROUND(SUMIF('DV-Bewegungsdaten'!B:B,A3753,'DV-Bewegungsdaten'!E:E),5)</f>
        <v>0</v>
      </c>
      <c r="X3753" s="444"/>
      <c r="Y3753" s="444"/>
      <c r="AK3753" s="305"/>
    </row>
    <row r="3754" spans="1:37" ht="15" customHeight="1" x14ac:dyDescent="0.25">
      <c r="A3754" s="103" t="s">
        <v>5363</v>
      </c>
      <c r="B3754" s="101" t="s">
        <v>2068</v>
      </c>
      <c r="C3754" s="101" t="s">
        <v>5204</v>
      </c>
      <c r="D3754" s="101" t="s">
        <v>4633</v>
      </c>
      <c r="F3754" s="102">
        <v>12.48</v>
      </c>
      <c r="G3754" s="102">
        <v>12.68</v>
      </c>
      <c r="H3754" s="102">
        <v>9.98</v>
      </c>
      <c r="I3754" s="102"/>
      <c r="J3754" s="445"/>
      <c r="K3754" s="258">
        <f>ROUND(SUMIF('VGT-Bewegungsdaten'!B:B,A3754,'VGT-Bewegungsdaten'!D:D),3)</f>
        <v>0</v>
      </c>
      <c r="L3754" s="259">
        <f>ROUND(SUMIF('VGT-Bewegungsdaten'!B:B,$A3754,'VGT-Bewegungsdaten'!E:E),5)</f>
        <v>0</v>
      </c>
      <c r="N3754" s="298" t="s">
        <v>4918</v>
      </c>
      <c r="O3754" s="298" t="s">
        <v>4925</v>
      </c>
      <c r="P3754" s="261">
        <f>ROUND(SUMIF('AV-Bewegungsdaten'!B:B,A3754,'AV-Bewegungsdaten'!D:D),3)</f>
        <v>0</v>
      </c>
      <c r="Q3754" s="259">
        <f>ROUND(SUMIF('AV-Bewegungsdaten'!B:B,$A3754,'AV-Bewegungsdaten'!E:E),5)</f>
        <v>0</v>
      </c>
      <c r="S3754" s="444"/>
      <c r="T3754" s="444"/>
      <c r="U3754" s="261">
        <f>ROUND(SUMIF('DV-Bewegungsdaten'!B:B,A3754,'DV-Bewegungsdaten'!D:D),3)</f>
        <v>0</v>
      </c>
      <c r="V3754" s="259">
        <f>ROUND(SUMIF('DV-Bewegungsdaten'!B:B,A3754,'DV-Bewegungsdaten'!E:E),5)</f>
        <v>0</v>
      </c>
      <c r="X3754" s="444"/>
      <c r="Y3754" s="444"/>
      <c r="AK3754" s="305"/>
    </row>
    <row r="3755" spans="1:37" ht="15" customHeight="1" x14ac:dyDescent="0.25">
      <c r="A3755" s="103" t="s">
        <v>5364</v>
      </c>
      <c r="B3755" s="101" t="s">
        <v>2068</v>
      </c>
      <c r="C3755" s="101" t="s">
        <v>5204</v>
      </c>
      <c r="D3755" s="101" t="s">
        <v>4635</v>
      </c>
      <c r="F3755" s="102">
        <v>16.48</v>
      </c>
      <c r="G3755" s="102">
        <v>16.68</v>
      </c>
      <c r="H3755" s="102">
        <v>13.18</v>
      </c>
      <c r="I3755" s="102"/>
      <c r="J3755" s="445"/>
      <c r="K3755" s="258">
        <f>ROUND(SUMIF('VGT-Bewegungsdaten'!B:B,A3755,'VGT-Bewegungsdaten'!D:D),3)</f>
        <v>0</v>
      </c>
      <c r="L3755" s="259">
        <f>ROUND(SUMIF('VGT-Bewegungsdaten'!B:B,$A3755,'VGT-Bewegungsdaten'!E:E),5)</f>
        <v>0</v>
      </c>
      <c r="N3755" s="298" t="s">
        <v>4918</v>
      </c>
      <c r="O3755" s="298" t="s">
        <v>4925</v>
      </c>
      <c r="P3755" s="261">
        <f>ROUND(SUMIF('AV-Bewegungsdaten'!B:B,A3755,'AV-Bewegungsdaten'!D:D),3)</f>
        <v>0</v>
      </c>
      <c r="Q3755" s="259">
        <f>ROUND(SUMIF('AV-Bewegungsdaten'!B:B,$A3755,'AV-Bewegungsdaten'!E:E),5)</f>
        <v>0</v>
      </c>
      <c r="S3755" s="444"/>
      <c r="T3755" s="444"/>
      <c r="U3755" s="261">
        <f>ROUND(SUMIF('DV-Bewegungsdaten'!B:B,A3755,'DV-Bewegungsdaten'!D:D),3)</f>
        <v>0</v>
      </c>
      <c r="V3755" s="259">
        <f>ROUND(SUMIF('DV-Bewegungsdaten'!B:B,A3755,'DV-Bewegungsdaten'!E:E),5)</f>
        <v>0</v>
      </c>
      <c r="X3755" s="444"/>
      <c r="Y3755" s="444"/>
      <c r="AK3755" s="305"/>
    </row>
    <row r="3756" spans="1:37" ht="15" customHeight="1" x14ac:dyDescent="0.25">
      <c r="A3756" s="103" t="s">
        <v>5365</v>
      </c>
      <c r="B3756" s="101" t="s">
        <v>2068</v>
      </c>
      <c r="C3756" s="101" t="s">
        <v>5204</v>
      </c>
      <c r="D3756" s="101" t="s">
        <v>4637</v>
      </c>
      <c r="F3756" s="102">
        <v>14.98</v>
      </c>
      <c r="G3756" s="102">
        <v>15.18</v>
      </c>
      <c r="H3756" s="102">
        <v>11.98</v>
      </c>
      <c r="I3756" s="102"/>
      <c r="J3756" s="445"/>
      <c r="K3756" s="258">
        <f>ROUND(SUMIF('VGT-Bewegungsdaten'!B:B,A3756,'VGT-Bewegungsdaten'!D:D),3)</f>
        <v>0</v>
      </c>
      <c r="L3756" s="259">
        <f>ROUND(SUMIF('VGT-Bewegungsdaten'!B:B,$A3756,'VGT-Bewegungsdaten'!E:E),5)</f>
        <v>0</v>
      </c>
      <c r="N3756" s="298" t="s">
        <v>4918</v>
      </c>
      <c r="O3756" s="298" t="s">
        <v>4925</v>
      </c>
      <c r="P3756" s="261">
        <f>ROUND(SUMIF('AV-Bewegungsdaten'!B:B,A3756,'AV-Bewegungsdaten'!D:D),3)</f>
        <v>0</v>
      </c>
      <c r="Q3756" s="259">
        <f>ROUND(SUMIF('AV-Bewegungsdaten'!B:B,$A3756,'AV-Bewegungsdaten'!E:E),5)</f>
        <v>0</v>
      </c>
      <c r="S3756" s="444"/>
      <c r="T3756" s="444"/>
      <c r="U3756" s="261">
        <f>ROUND(SUMIF('DV-Bewegungsdaten'!B:B,A3756,'DV-Bewegungsdaten'!D:D),3)</f>
        <v>0</v>
      </c>
      <c r="V3756" s="259">
        <f>ROUND(SUMIF('DV-Bewegungsdaten'!B:B,A3756,'DV-Bewegungsdaten'!E:E),5)</f>
        <v>0</v>
      </c>
      <c r="X3756" s="444"/>
      <c r="Y3756" s="444"/>
      <c r="AK3756" s="305"/>
    </row>
    <row r="3757" spans="1:37" ht="15" customHeight="1" x14ac:dyDescent="0.25">
      <c r="A3757" s="103" t="s">
        <v>5366</v>
      </c>
      <c r="B3757" s="101" t="s">
        <v>2068</v>
      </c>
      <c r="C3757" s="101" t="s">
        <v>5204</v>
      </c>
      <c r="D3757" s="101" t="s">
        <v>4639</v>
      </c>
      <c r="F3757" s="102">
        <v>20.48</v>
      </c>
      <c r="G3757" s="102">
        <v>20.68</v>
      </c>
      <c r="H3757" s="102">
        <v>16.38</v>
      </c>
      <c r="I3757" s="102"/>
      <c r="J3757" s="445"/>
      <c r="K3757" s="258">
        <f>ROUND(SUMIF('VGT-Bewegungsdaten'!B:B,A3757,'VGT-Bewegungsdaten'!D:D),3)</f>
        <v>0</v>
      </c>
      <c r="L3757" s="259">
        <f>ROUND(SUMIF('VGT-Bewegungsdaten'!B:B,$A3757,'VGT-Bewegungsdaten'!E:E),5)</f>
        <v>0</v>
      </c>
      <c r="N3757" s="298" t="s">
        <v>4918</v>
      </c>
      <c r="O3757" s="298" t="s">
        <v>4925</v>
      </c>
      <c r="P3757" s="261">
        <f>ROUND(SUMIF('AV-Bewegungsdaten'!B:B,A3757,'AV-Bewegungsdaten'!D:D),3)</f>
        <v>0</v>
      </c>
      <c r="Q3757" s="259">
        <f>ROUND(SUMIF('AV-Bewegungsdaten'!B:B,$A3757,'AV-Bewegungsdaten'!E:E),5)</f>
        <v>0</v>
      </c>
      <c r="S3757" s="444"/>
      <c r="T3757" s="444"/>
      <c r="U3757" s="261">
        <f>ROUND(SUMIF('DV-Bewegungsdaten'!B:B,A3757,'DV-Bewegungsdaten'!D:D),3)</f>
        <v>0</v>
      </c>
      <c r="V3757" s="259">
        <f>ROUND(SUMIF('DV-Bewegungsdaten'!B:B,A3757,'DV-Bewegungsdaten'!E:E),5)</f>
        <v>0</v>
      </c>
      <c r="X3757" s="444"/>
      <c r="Y3757" s="444"/>
      <c r="AK3757" s="305"/>
    </row>
    <row r="3758" spans="1:37" ht="15" customHeight="1" x14ac:dyDescent="0.25">
      <c r="A3758" s="103" t="s">
        <v>5367</v>
      </c>
      <c r="B3758" s="101" t="s">
        <v>2068</v>
      </c>
      <c r="C3758" s="101" t="s">
        <v>5204</v>
      </c>
      <c r="D3758" s="101" t="s">
        <v>4641</v>
      </c>
      <c r="F3758" s="102">
        <v>18.48</v>
      </c>
      <c r="G3758" s="102">
        <v>18.68</v>
      </c>
      <c r="H3758" s="102">
        <v>14.78</v>
      </c>
      <c r="I3758" s="102"/>
      <c r="J3758" s="445"/>
      <c r="K3758" s="258">
        <f>ROUND(SUMIF('VGT-Bewegungsdaten'!B:B,A3758,'VGT-Bewegungsdaten'!D:D),3)</f>
        <v>0</v>
      </c>
      <c r="L3758" s="259">
        <f>ROUND(SUMIF('VGT-Bewegungsdaten'!B:B,$A3758,'VGT-Bewegungsdaten'!E:E),5)</f>
        <v>0</v>
      </c>
      <c r="N3758" s="298" t="s">
        <v>4918</v>
      </c>
      <c r="O3758" s="298" t="s">
        <v>4925</v>
      </c>
      <c r="P3758" s="261">
        <f>ROUND(SUMIF('AV-Bewegungsdaten'!B:B,A3758,'AV-Bewegungsdaten'!D:D),3)</f>
        <v>0</v>
      </c>
      <c r="Q3758" s="259">
        <f>ROUND(SUMIF('AV-Bewegungsdaten'!B:B,$A3758,'AV-Bewegungsdaten'!E:E),5)</f>
        <v>0</v>
      </c>
      <c r="S3758" s="444"/>
      <c r="T3758" s="444"/>
      <c r="U3758" s="261">
        <f>ROUND(SUMIF('DV-Bewegungsdaten'!B:B,A3758,'DV-Bewegungsdaten'!D:D),3)</f>
        <v>0</v>
      </c>
      <c r="V3758" s="259">
        <f>ROUND(SUMIF('DV-Bewegungsdaten'!B:B,A3758,'DV-Bewegungsdaten'!E:E),5)</f>
        <v>0</v>
      </c>
      <c r="X3758" s="444"/>
      <c r="Y3758" s="444"/>
      <c r="AK3758" s="305"/>
    </row>
    <row r="3759" spans="1:37" ht="15" customHeight="1" x14ac:dyDescent="0.25">
      <c r="A3759" s="103" t="s">
        <v>5368</v>
      </c>
      <c r="B3759" s="101" t="s">
        <v>2068</v>
      </c>
      <c r="C3759" s="101" t="s">
        <v>5204</v>
      </c>
      <c r="D3759" s="101" t="s">
        <v>4643</v>
      </c>
      <c r="F3759" s="102">
        <v>11.52</v>
      </c>
      <c r="G3759" s="102">
        <v>11.719999999999999</v>
      </c>
      <c r="H3759" s="102">
        <v>9.2200000000000006</v>
      </c>
      <c r="I3759" s="102"/>
      <c r="J3759" s="445"/>
      <c r="K3759" s="258">
        <f>ROUND(SUMIF('VGT-Bewegungsdaten'!B:B,A3759,'VGT-Bewegungsdaten'!D:D),3)</f>
        <v>0</v>
      </c>
      <c r="L3759" s="259">
        <f>ROUND(SUMIF('VGT-Bewegungsdaten'!B:B,$A3759,'VGT-Bewegungsdaten'!E:E),5)</f>
        <v>0</v>
      </c>
      <c r="N3759" s="298" t="s">
        <v>4918</v>
      </c>
      <c r="O3759" s="298" t="s">
        <v>4925</v>
      </c>
      <c r="P3759" s="261">
        <f>ROUND(SUMIF('AV-Bewegungsdaten'!B:B,A3759,'AV-Bewegungsdaten'!D:D),3)</f>
        <v>0</v>
      </c>
      <c r="Q3759" s="259">
        <f>ROUND(SUMIF('AV-Bewegungsdaten'!B:B,$A3759,'AV-Bewegungsdaten'!E:E),5)</f>
        <v>0</v>
      </c>
      <c r="S3759" s="444"/>
      <c r="T3759" s="444"/>
      <c r="U3759" s="261">
        <f>ROUND(SUMIF('DV-Bewegungsdaten'!B:B,A3759,'DV-Bewegungsdaten'!D:D),3)</f>
        <v>0</v>
      </c>
      <c r="V3759" s="259">
        <f>ROUND(SUMIF('DV-Bewegungsdaten'!B:B,A3759,'DV-Bewegungsdaten'!E:E),5)</f>
        <v>0</v>
      </c>
      <c r="X3759" s="444"/>
      <c r="Y3759" s="444"/>
      <c r="AK3759" s="305"/>
    </row>
    <row r="3760" spans="1:37" ht="15" customHeight="1" x14ac:dyDescent="0.25">
      <c r="A3760" s="103" t="s">
        <v>5369</v>
      </c>
      <c r="B3760" s="101" t="s">
        <v>2068</v>
      </c>
      <c r="C3760" s="101" t="s">
        <v>5204</v>
      </c>
      <c r="D3760" s="101" t="s">
        <v>4645</v>
      </c>
      <c r="F3760" s="102">
        <v>15.52</v>
      </c>
      <c r="G3760" s="102">
        <v>15.719999999999999</v>
      </c>
      <c r="H3760" s="102">
        <v>12.42</v>
      </c>
      <c r="I3760" s="102"/>
      <c r="J3760" s="445"/>
      <c r="K3760" s="258">
        <f>ROUND(SUMIF('VGT-Bewegungsdaten'!B:B,A3760,'VGT-Bewegungsdaten'!D:D),3)</f>
        <v>0</v>
      </c>
      <c r="L3760" s="259">
        <f>ROUND(SUMIF('VGT-Bewegungsdaten'!B:B,$A3760,'VGT-Bewegungsdaten'!E:E),5)</f>
        <v>0</v>
      </c>
      <c r="N3760" s="298" t="s">
        <v>4918</v>
      </c>
      <c r="O3760" s="298" t="s">
        <v>4925</v>
      </c>
      <c r="P3760" s="261">
        <f>ROUND(SUMIF('AV-Bewegungsdaten'!B:B,A3760,'AV-Bewegungsdaten'!D:D),3)</f>
        <v>0</v>
      </c>
      <c r="Q3760" s="259">
        <f>ROUND(SUMIF('AV-Bewegungsdaten'!B:B,$A3760,'AV-Bewegungsdaten'!E:E),5)</f>
        <v>0</v>
      </c>
      <c r="S3760" s="444"/>
      <c r="T3760" s="444"/>
      <c r="U3760" s="261">
        <f>ROUND(SUMIF('DV-Bewegungsdaten'!B:B,A3760,'DV-Bewegungsdaten'!D:D),3)</f>
        <v>0</v>
      </c>
      <c r="V3760" s="259">
        <f>ROUND(SUMIF('DV-Bewegungsdaten'!B:B,A3760,'DV-Bewegungsdaten'!E:E),5)</f>
        <v>0</v>
      </c>
      <c r="X3760" s="444"/>
      <c r="Y3760" s="444"/>
      <c r="AK3760" s="305"/>
    </row>
    <row r="3761" spans="1:37" ht="15" customHeight="1" x14ac:dyDescent="0.25">
      <c r="A3761" s="103" t="s">
        <v>5370</v>
      </c>
      <c r="B3761" s="101" t="s">
        <v>2068</v>
      </c>
      <c r="C3761" s="101" t="s">
        <v>5204</v>
      </c>
      <c r="D3761" s="101" t="s">
        <v>4647</v>
      </c>
      <c r="F3761" s="102">
        <v>14.02</v>
      </c>
      <c r="G3761" s="102">
        <v>14.219999999999999</v>
      </c>
      <c r="H3761" s="102">
        <v>11.22</v>
      </c>
      <c r="I3761" s="102"/>
      <c r="J3761" s="445"/>
      <c r="K3761" s="258">
        <f>ROUND(SUMIF('VGT-Bewegungsdaten'!B:B,A3761,'VGT-Bewegungsdaten'!D:D),3)</f>
        <v>0</v>
      </c>
      <c r="L3761" s="259">
        <f>ROUND(SUMIF('VGT-Bewegungsdaten'!B:B,$A3761,'VGT-Bewegungsdaten'!E:E),5)</f>
        <v>0</v>
      </c>
      <c r="N3761" s="298" t="s">
        <v>4918</v>
      </c>
      <c r="O3761" s="298" t="s">
        <v>4925</v>
      </c>
      <c r="P3761" s="261">
        <f>ROUND(SUMIF('AV-Bewegungsdaten'!B:B,A3761,'AV-Bewegungsdaten'!D:D),3)</f>
        <v>0</v>
      </c>
      <c r="Q3761" s="259">
        <f>ROUND(SUMIF('AV-Bewegungsdaten'!B:B,$A3761,'AV-Bewegungsdaten'!E:E),5)</f>
        <v>0</v>
      </c>
      <c r="S3761" s="444"/>
      <c r="T3761" s="444"/>
      <c r="U3761" s="261">
        <f>ROUND(SUMIF('DV-Bewegungsdaten'!B:B,A3761,'DV-Bewegungsdaten'!D:D),3)</f>
        <v>0</v>
      </c>
      <c r="V3761" s="259">
        <f>ROUND(SUMIF('DV-Bewegungsdaten'!B:B,A3761,'DV-Bewegungsdaten'!E:E),5)</f>
        <v>0</v>
      </c>
      <c r="X3761" s="444"/>
      <c r="Y3761" s="444"/>
      <c r="AK3761" s="305"/>
    </row>
    <row r="3762" spans="1:37" ht="15" customHeight="1" x14ac:dyDescent="0.25">
      <c r="A3762" s="103" t="s">
        <v>5371</v>
      </c>
      <c r="B3762" s="101" t="s">
        <v>2068</v>
      </c>
      <c r="C3762" s="101" t="s">
        <v>5204</v>
      </c>
      <c r="D3762" s="101" t="s">
        <v>4649</v>
      </c>
      <c r="F3762" s="102">
        <v>19.520000000000003</v>
      </c>
      <c r="G3762" s="102">
        <v>19.720000000000002</v>
      </c>
      <c r="H3762" s="102">
        <v>15.62</v>
      </c>
      <c r="I3762" s="102"/>
      <c r="J3762" s="445"/>
      <c r="K3762" s="258">
        <f>ROUND(SUMIF('VGT-Bewegungsdaten'!B:B,A3762,'VGT-Bewegungsdaten'!D:D),3)</f>
        <v>0</v>
      </c>
      <c r="L3762" s="259">
        <f>ROUND(SUMIF('VGT-Bewegungsdaten'!B:B,$A3762,'VGT-Bewegungsdaten'!E:E),5)</f>
        <v>0</v>
      </c>
      <c r="N3762" s="298" t="s">
        <v>4918</v>
      </c>
      <c r="O3762" s="298" t="s">
        <v>4925</v>
      </c>
      <c r="P3762" s="261">
        <f>ROUND(SUMIF('AV-Bewegungsdaten'!B:B,A3762,'AV-Bewegungsdaten'!D:D),3)</f>
        <v>0</v>
      </c>
      <c r="Q3762" s="259">
        <f>ROUND(SUMIF('AV-Bewegungsdaten'!B:B,$A3762,'AV-Bewegungsdaten'!E:E),5)</f>
        <v>0</v>
      </c>
      <c r="S3762" s="444"/>
      <c r="T3762" s="444"/>
      <c r="U3762" s="261">
        <f>ROUND(SUMIF('DV-Bewegungsdaten'!B:B,A3762,'DV-Bewegungsdaten'!D:D),3)</f>
        <v>0</v>
      </c>
      <c r="V3762" s="259">
        <f>ROUND(SUMIF('DV-Bewegungsdaten'!B:B,A3762,'DV-Bewegungsdaten'!E:E),5)</f>
        <v>0</v>
      </c>
      <c r="X3762" s="444"/>
      <c r="Y3762" s="444"/>
      <c r="AK3762" s="305"/>
    </row>
    <row r="3763" spans="1:37" ht="15" customHeight="1" x14ac:dyDescent="0.25">
      <c r="A3763" s="103" t="s">
        <v>5372</v>
      </c>
      <c r="B3763" s="101" t="s">
        <v>2068</v>
      </c>
      <c r="C3763" s="101" t="s">
        <v>5204</v>
      </c>
      <c r="D3763" s="101" t="s">
        <v>4651</v>
      </c>
      <c r="F3763" s="102">
        <v>17.52</v>
      </c>
      <c r="G3763" s="102">
        <v>17.72</v>
      </c>
      <c r="H3763" s="102">
        <v>14.02</v>
      </c>
      <c r="I3763" s="102"/>
      <c r="J3763" s="445"/>
      <c r="K3763" s="258">
        <f>ROUND(SUMIF('VGT-Bewegungsdaten'!B:B,A3763,'VGT-Bewegungsdaten'!D:D),3)</f>
        <v>0</v>
      </c>
      <c r="L3763" s="259">
        <f>ROUND(SUMIF('VGT-Bewegungsdaten'!B:B,$A3763,'VGT-Bewegungsdaten'!E:E),5)</f>
        <v>0</v>
      </c>
      <c r="N3763" s="298" t="s">
        <v>4918</v>
      </c>
      <c r="O3763" s="298" t="s">
        <v>4925</v>
      </c>
      <c r="P3763" s="261">
        <f>ROUND(SUMIF('AV-Bewegungsdaten'!B:B,A3763,'AV-Bewegungsdaten'!D:D),3)</f>
        <v>0</v>
      </c>
      <c r="Q3763" s="259">
        <f>ROUND(SUMIF('AV-Bewegungsdaten'!B:B,$A3763,'AV-Bewegungsdaten'!E:E),5)</f>
        <v>0</v>
      </c>
      <c r="S3763" s="444"/>
      <c r="T3763" s="444"/>
      <c r="U3763" s="261">
        <f>ROUND(SUMIF('DV-Bewegungsdaten'!B:B,A3763,'DV-Bewegungsdaten'!D:D),3)</f>
        <v>0</v>
      </c>
      <c r="V3763" s="259">
        <f>ROUND(SUMIF('DV-Bewegungsdaten'!B:B,A3763,'DV-Bewegungsdaten'!E:E),5)</f>
        <v>0</v>
      </c>
      <c r="X3763" s="444"/>
      <c r="Y3763" s="444"/>
      <c r="AK3763" s="305"/>
    </row>
    <row r="3764" spans="1:37" ht="15" customHeight="1" x14ac:dyDescent="0.25">
      <c r="A3764" s="103" t="s">
        <v>5373</v>
      </c>
      <c r="B3764" s="101" t="s">
        <v>2068</v>
      </c>
      <c r="C3764" s="101" t="s">
        <v>5204</v>
      </c>
      <c r="D3764" s="101" t="s">
        <v>4653</v>
      </c>
      <c r="F3764" s="102">
        <v>5.76</v>
      </c>
      <c r="G3764" s="102">
        <v>5.96</v>
      </c>
      <c r="H3764" s="102">
        <v>4.6100000000000003</v>
      </c>
      <c r="I3764" s="102"/>
      <c r="J3764" s="445"/>
      <c r="K3764" s="258">
        <f>ROUND(SUMIF('VGT-Bewegungsdaten'!B:B,A3764,'VGT-Bewegungsdaten'!D:D),3)</f>
        <v>0</v>
      </c>
      <c r="L3764" s="259">
        <f>ROUND(SUMIF('VGT-Bewegungsdaten'!B:B,$A3764,'VGT-Bewegungsdaten'!E:E),5)</f>
        <v>0</v>
      </c>
      <c r="N3764" s="298" t="s">
        <v>4918</v>
      </c>
      <c r="O3764" s="298" t="s">
        <v>4925</v>
      </c>
      <c r="P3764" s="261">
        <f>ROUND(SUMIF('AV-Bewegungsdaten'!B:B,A3764,'AV-Bewegungsdaten'!D:D),3)</f>
        <v>0</v>
      </c>
      <c r="Q3764" s="259">
        <f>ROUND(SUMIF('AV-Bewegungsdaten'!B:B,$A3764,'AV-Bewegungsdaten'!E:E),5)</f>
        <v>0</v>
      </c>
      <c r="S3764" s="444"/>
      <c r="T3764" s="444"/>
      <c r="U3764" s="261">
        <f>ROUND(SUMIF('DV-Bewegungsdaten'!B:B,A3764,'DV-Bewegungsdaten'!D:D),3)</f>
        <v>0</v>
      </c>
      <c r="V3764" s="259">
        <f>ROUND(SUMIF('DV-Bewegungsdaten'!B:B,A3764,'DV-Bewegungsdaten'!E:E),5)</f>
        <v>0</v>
      </c>
      <c r="X3764" s="444"/>
      <c r="Y3764" s="444"/>
      <c r="AK3764" s="305"/>
    </row>
    <row r="3765" spans="1:37" ht="15" customHeight="1" x14ac:dyDescent="0.25">
      <c r="A3765" s="103" t="s">
        <v>5374</v>
      </c>
      <c r="B3765" s="101" t="s">
        <v>2068</v>
      </c>
      <c r="C3765" s="101" t="s">
        <v>5227</v>
      </c>
      <c r="D3765" s="101" t="s">
        <v>4509</v>
      </c>
      <c r="F3765" s="102">
        <v>13.46</v>
      </c>
      <c r="G3765" s="102">
        <v>13.66</v>
      </c>
      <c r="H3765" s="102">
        <v>10.93</v>
      </c>
      <c r="I3765" s="102"/>
      <c r="J3765" s="445"/>
      <c r="K3765" s="258">
        <f>ROUND(SUMIF('VGT-Bewegungsdaten'!B:B,A3765,'VGT-Bewegungsdaten'!D:D),3)</f>
        <v>0</v>
      </c>
      <c r="L3765" s="259">
        <f>ROUND(SUMIF('VGT-Bewegungsdaten'!B:B,$A3765,'VGT-Bewegungsdaten'!E:E),5)</f>
        <v>0</v>
      </c>
      <c r="N3765" s="298" t="s">
        <v>4918</v>
      </c>
      <c r="O3765" s="298" t="s">
        <v>4925</v>
      </c>
      <c r="P3765" s="261">
        <f>ROUND(SUMIF('AV-Bewegungsdaten'!B:B,A3765,'AV-Bewegungsdaten'!D:D),3)</f>
        <v>0</v>
      </c>
      <c r="Q3765" s="259">
        <f>ROUND(SUMIF('AV-Bewegungsdaten'!B:B,$A3765,'AV-Bewegungsdaten'!E:E),5)</f>
        <v>0</v>
      </c>
      <c r="S3765" s="444"/>
      <c r="T3765" s="444"/>
      <c r="U3765" s="261">
        <f>ROUND(SUMIF('DV-Bewegungsdaten'!B:B,A3765,'DV-Bewegungsdaten'!D:D),3)</f>
        <v>0</v>
      </c>
      <c r="V3765" s="259">
        <f>ROUND(SUMIF('DV-Bewegungsdaten'!B:B,A3765,'DV-Bewegungsdaten'!E:E),5)</f>
        <v>0</v>
      </c>
      <c r="X3765" s="444"/>
      <c r="Y3765" s="444"/>
      <c r="AK3765" s="305"/>
    </row>
    <row r="3766" spans="1:37" ht="15" customHeight="1" x14ac:dyDescent="0.25">
      <c r="A3766" s="103" t="s">
        <v>5375</v>
      </c>
      <c r="B3766" s="101" t="s">
        <v>2068</v>
      </c>
      <c r="C3766" s="101" t="s">
        <v>5227</v>
      </c>
      <c r="D3766" s="101" t="s">
        <v>4541</v>
      </c>
      <c r="F3766" s="102">
        <v>11.58</v>
      </c>
      <c r="G3766" s="102">
        <v>11.78</v>
      </c>
      <c r="H3766" s="102">
        <v>9.42</v>
      </c>
      <c r="I3766" s="102"/>
      <c r="J3766" s="445"/>
      <c r="K3766" s="258">
        <f>ROUND(SUMIF('VGT-Bewegungsdaten'!B:B,A3766,'VGT-Bewegungsdaten'!D:D),3)</f>
        <v>0</v>
      </c>
      <c r="L3766" s="259">
        <f>ROUND(SUMIF('VGT-Bewegungsdaten'!B:B,$A3766,'VGT-Bewegungsdaten'!E:E),5)</f>
        <v>0</v>
      </c>
      <c r="N3766" s="298" t="s">
        <v>4918</v>
      </c>
      <c r="O3766" s="298" t="s">
        <v>4925</v>
      </c>
      <c r="P3766" s="261">
        <f>ROUND(SUMIF('AV-Bewegungsdaten'!B:B,A3766,'AV-Bewegungsdaten'!D:D),3)</f>
        <v>0</v>
      </c>
      <c r="Q3766" s="259">
        <f>ROUND(SUMIF('AV-Bewegungsdaten'!B:B,$A3766,'AV-Bewegungsdaten'!E:E),5)</f>
        <v>0</v>
      </c>
      <c r="S3766" s="444"/>
      <c r="T3766" s="444"/>
      <c r="U3766" s="261">
        <f>ROUND(SUMIF('DV-Bewegungsdaten'!B:B,A3766,'DV-Bewegungsdaten'!D:D),3)</f>
        <v>0</v>
      </c>
      <c r="V3766" s="259">
        <f>ROUND(SUMIF('DV-Bewegungsdaten'!B:B,A3766,'DV-Bewegungsdaten'!E:E),5)</f>
        <v>0</v>
      </c>
      <c r="X3766" s="444"/>
      <c r="Y3766" s="444"/>
      <c r="AK3766" s="305"/>
    </row>
    <row r="3767" spans="1:37" ht="15" customHeight="1" x14ac:dyDescent="0.25">
      <c r="A3767" s="103" t="s">
        <v>5376</v>
      </c>
      <c r="B3767" s="101" t="s">
        <v>2068</v>
      </c>
      <c r="C3767" s="101" t="s">
        <v>5227</v>
      </c>
      <c r="D3767" s="101" t="s">
        <v>1419</v>
      </c>
      <c r="F3767" s="102">
        <v>10.35</v>
      </c>
      <c r="G3767" s="102">
        <v>10.549999999999999</v>
      </c>
      <c r="H3767" s="102">
        <v>8.44</v>
      </c>
      <c r="I3767" s="102"/>
      <c r="J3767" s="445"/>
      <c r="K3767" s="258">
        <f>ROUND(SUMIF('VGT-Bewegungsdaten'!B:B,A3767,'VGT-Bewegungsdaten'!D:D),3)</f>
        <v>0</v>
      </c>
      <c r="L3767" s="259">
        <f>ROUND(SUMIF('VGT-Bewegungsdaten'!B:B,$A3767,'VGT-Bewegungsdaten'!E:E),5)</f>
        <v>0</v>
      </c>
      <c r="N3767" s="298" t="s">
        <v>4918</v>
      </c>
      <c r="O3767" s="298" t="s">
        <v>4925</v>
      </c>
      <c r="P3767" s="261">
        <f>ROUND(SUMIF('AV-Bewegungsdaten'!B:B,A3767,'AV-Bewegungsdaten'!D:D),3)</f>
        <v>0</v>
      </c>
      <c r="Q3767" s="259">
        <f>ROUND(SUMIF('AV-Bewegungsdaten'!B:B,$A3767,'AV-Bewegungsdaten'!E:E),5)</f>
        <v>0</v>
      </c>
      <c r="S3767" s="444"/>
      <c r="T3767" s="444"/>
      <c r="U3767" s="261">
        <f>ROUND(SUMIF('DV-Bewegungsdaten'!B:B,A3767,'DV-Bewegungsdaten'!D:D),3)</f>
        <v>0</v>
      </c>
      <c r="V3767" s="259">
        <f>ROUND(SUMIF('DV-Bewegungsdaten'!B:B,A3767,'DV-Bewegungsdaten'!E:E),5)</f>
        <v>0</v>
      </c>
      <c r="X3767" s="444"/>
      <c r="Y3767" s="444"/>
      <c r="AK3767" s="305"/>
    </row>
    <row r="3768" spans="1:37" ht="15" customHeight="1" x14ac:dyDescent="0.25">
      <c r="A3768" s="103" t="s">
        <v>5377</v>
      </c>
      <c r="B3768" s="101" t="s">
        <v>2068</v>
      </c>
      <c r="C3768" s="101" t="s">
        <v>5227</v>
      </c>
      <c r="D3768" s="101" t="s">
        <v>4653</v>
      </c>
      <c r="F3768" s="102">
        <v>5.65</v>
      </c>
      <c r="G3768" s="102">
        <v>5.8500000000000005</v>
      </c>
      <c r="H3768" s="102">
        <v>4.68</v>
      </c>
      <c r="I3768" s="102"/>
      <c r="J3768" s="445"/>
      <c r="K3768" s="258">
        <f>ROUND(SUMIF('VGT-Bewegungsdaten'!B:B,A3768,'VGT-Bewegungsdaten'!D:D),3)</f>
        <v>0</v>
      </c>
      <c r="L3768" s="259">
        <f>ROUND(SUMIF('VGT-Bewegungsdaten'!B:B,$A3768,'VGT-Bewegungsdaten'!E:E),5)</f>
        <v>0</v>
      </c>
      <c r="N3768" s="298" t="s">
        <v>4918</v>
      </c>
      <c r="O3768" s="298" t="s">
        <v>4925</v>
      </c>
      <c r="P3768" s="261">
        <f>ROUND(SUMIF('AV-Bewegungsdaten'!B:B,A3768,'AV-Bewegungsdaten'!D:D),3)</f>
        <v>0</v>
      </c>
      <c r="Q3768" s="259">
        <f>ROUND(SUMIF('AV-Bewegungsdaten'!B:B,$A3768,'AV-Bewegungsdaten'!E:E),5)</f>
        <v>0</v>
      </c>
      <c r="S3768" s="444"/>
      <c r="T3768" s="444"/>
      <c r="U3768" s="261">
        <f>ROUND(SUMIF('DV-Bewegungsdaten'!B:B,A3768,'DV-Bewegungsdaten'!D:D),3)</f>
        <v>0</v>
      </c>
      <c r="V3768" s="259">
        <f>ROUND(SUMIF('DV-Bewegungsdaten'!B:B,A3768,'DV-Bewegungsdaten'!E:E),5)</f>
        <v>0</v>
      </c>
      <c r="X3768" s="444"/>
      <c r="Y3768" s="444"/>
      <c r="AK3768" s="305"/>
    </row>
    <row r="3769" spans="1:37" ht="15" customHeight="1" x14ac:dyDescent="0.25">
      <c r="A3769" s="103" t="s">
        <v>5705</v>
      </c>
      <c r="B3769" s="101" t="s">
        <v>2068</v>
      </c>
      <c r="C3769" s="101" t="s">
        <v>5691</v>
      </c>
      <c r="D3769" s="101" t="s">
        <v>4509</v>
      </c>
      <c r="F3769" s="102">
        <v>13.46</v>
      </c>
      <c r="G3769" s="102">
        <v>13.66</v>
      </c>
      <c r="H3769" s="102">
        <v>10.93</v>
      </c>
      <c r="I3769" s="102"/>
      <c r="J3769" s="445"/>
      <c r="K3769" s="258">
        <f>ROUND(SUMIF('VGT-Bewegungsdaten'!B:B,A3769,'VGT-Bewegungsdaten'!D:D),3)</f>
        <v>0</v>
      </c>
      <c r="L3769" s="259">
        <f>ROUND(SUMIF('VGT-Bewegungsdaten'!B:B,$A3769,'VGT-Bewegungsdaten'!E:E),5)</f>
        <v>0</v>
      </c>
      <c r="N3769" s="298" t="s">
        <v>4918</v>
      </c>
      <c r="O3769" s="298" t="s">
        <v>4925</v>
      </c>
      <c r="P3769" s="261">
        <f>ROUND(SUMIF('AV-Bewegungsdaten'!B:B,A3769,'AV-Bewegungsdaten'!D:D),3)</f>
        <v>0</v>
      </c>
      <c r="Q3769" s="259">
        <f>ROUND(SUMIF('AV-Bewegungsdaten'!B:B,$A3769,'AV-Bewegungsdaten'!E:E),5)</f>
        <v>0</v>
      </c>
      <c r="S3769" s="444"/>
      <c r="T3769" s="444"/>
      <c r="U3769" s="261">
        <f>ROUND(SUMIF('DV-Bewegungsdaten'!B:B,A3769,'DV-Bewegungsdaten'!D:D),3)</f>
        <v>0</v>
      </c>
      <c r="V3769" s="259">
        <f>ROUND(SUMIF('DV-Bewegungsdaten'!B:B,A3769,'DV-Bewegungsdaten'!E:E),5)</f>
        <v>0</v>
      </c>
      <c r="X3769" s="444"/>
      <c r="Y3769" s="444"/>
      <c r="AK3769" s="305"/>
    </row>
    <row r="3770" spans="1:37" ht="15" customHeight="1" x14ac:dyDescent="0.25">
      <c r="A3770" s="103" t="s">
        <v>5706</v>
      </c>
      <c r="B3770" s="101" t="s">
        <v>2068</v>
      </c>
      <c r="C3770" s="101" t="s">
        <v>5691</v>
      </c>
      <c r="D3770" s="101" t="s">
        <v>4541</v>
      </c>
      <c r="F3770" s="102">
        <v>11.58</v>
      </c>
      <c r="G3770" s="102">
        <v>11.78</v>
      </c>
      <c r="H3770" s="102">
        <v>9.42</v>
      </c>
      <c r="I3770" s="102"/>
      <c r="J3770" s="445"/>
      <c r="K3770" s="258">
        <f>ROUND(SUMIF('VGT-Bewegungsdaten'!B:B,A3770,'VGT-Bewegungsdaten'!D:D),3)</f>
        <v>0</v>
      </c>
      <c r="L3770" s="259">
        <f>ROUND(SUMIF('VGT-Bewegungsdaten'!B:B,$A3770,'VGT-Bewegungsdaten'!E:E),5)</f>
        <v>0</v>
      </c>
      <c r="N3770" s="298" t="s">
        <v>4918</v>
      </c>
      <c r="O3770" s="298" t="s">
        <v>4925</v>
      </c>
      <c r="P3770" s="261">
        <f>ROUND(SUMIF('AV-Bewegungsdaten'!B:B,A3770,'AV-Bewegungsdaten'!D:D),3)</f>
        <v>0</v>
      </c>
      <c r="Q3770" s="259">
        <f>ROUND(SUMIF('AV-Bewegungsdaten'!B:B,$A3770,'AV-Bewegungsdaten'!E:E),5)</f>
        <v>0</v>
      </c>
      <c r="S3770" s="444"/>
      <c r="T3770" s="444"/>
      <c r="U3770" s="261">
        <f>ROUND(SUMIF('DV-Bewegungsdaten'!B:B,A3770,'DV-Bewegungsdaten'!D:D),3)</f>
        <v>0</v>
      </c>
      <c r="V3770" s="259">
        <f>ROUND(SUMIF('DV-Bewegungsdaten'!B:B,A3770,'DV-Bewegungsdaten'!E:E),5)</f>
        <v>0</v>
      </c>
      <c r="X3770" s="444"/>
      <c r="Y3770" s="444"/>
      <c r="AK3770" s="305"/>
    </row>
    <row r="3771" spans="1:37" ht="15" customHeight="1" x14ac:dyDescent="0.25">
      <c r="A3771" s="103" t="s">
        <v>5707</v>
      </c>
      <c r="B3771" s="101" t="s">
        <v>2068</v>
      </c>
      <c r="C3771" s="101" t="s">
        <v>5691</v>
      </c>
      <c r="D3771" s="101" t="s">
        <v>1419</v>
      </c>
      <c r="F3771" s="102">
        <v>10.35</v>
      </c>
      <c r="G3771" s="102">
        <v>10.549999999999999</v>
      </c>
      <c r="H3771" s="102">
        <v>8.44</v>
      </c>
      <c r="I3771" s="102"/>
      <c r="J3771" s="445"/>
      <c r="K3771" s="258">
        <f>ROUND(SUMIF('VGT-Bewegungsdaten'!B:B,A3771,'VGT-Bewegungsdaten'!D:D),3)</f>
        <v>0</v>
      </c>
      <c r="L3771" s="259">
        <f>ROUND(SUMIF('VGT-Bewegungsdaten'!B:B,$A3771,'VGT-Bewegungsdaten'!E:E),5)</f>
        <v>0</v>
      </c>
      <c r="N3771" s="298" t="s">
        <v>4918</v>
      </c>
      <c r="O3771" s="298" t="s">
        <v>4925</v>
      </c>
      <c r="P3771" s="261">
        <f>ROUND(SUMIF('AV-Bewegungsdaten'!B:B,A3771,'AV-Bewegungsdaten'!D:D),3)</f>
        <v>0</v>
      </c>
      <c r="Q3771" s="259">
        <f>ROUND(SUMIF('AV-Bewegungsdaten'!B:B,$A3771,'AV-Bewegungsdaten'!E:E),5)</f>
        <v>0</v>
      </c>
      <c r="S3771" s="444"/>
      <c r="T3771" s="444"/>
      <c r="U3771" s="261">
        <f>ROUND(SUMIF('DV-Bewegungsdaten'!B:B,A3771,'DV-Bewegungsdaten'!D:D),3)</f>
        <v>0</v>
      </c>
      <c r="V3771" s="259">
        <f>ROUND(SUMIF('DV-Bewegungsdaten'!B:B,A3771,'DV-Bewegungsdaten'!E:E),5)</f>
        <v>0</v>
      </c>
      <c r="X3771" s="444"/>
      <c r="Y3771" s="444"/>
      <c r="AK3771" s="305"/>
    </row>
    <row r="3772" spans="1:37" ht="15" customHeight="1" x14ac:dyDescent="0.25">
      <c r="A3772" s="103" t="s">
        <v>5708</v>
      </c>
      <c r="B3772" s="101" t="s">
        <v>2068</v>
      </c>
      <c r="C3772" s="101" t="s">
        <v>5691</v>
      </c>
      <c r="D3772" s="101" t="s">
        <v>4653</v>
      </c>
      <c r="F3772" s="102">
        <v>5.65</v>
      </c>
      <c r="G3772" s="102">
        <v>5.8500000000000005</v>
      </c>
      <c r="H3772" s="102">
        <v>4.68</v>
      </c>
      <c r="I3772" s="102"/>
      <c r="J3772" s="445"/>
      <c r="K3772" s="258">
        <f>ROUND(SUMIF('VGT-Bewegungsdaten'!B:B,A3772,'VGT-Bewegungsdaten'!D:D),3)</f>
        <v>0</v>
      </c>
      <c r="L3772" s="259">
        <f>ROUND(SUMIF('VGT-Bewegungsdaten'!B:B,$A3772,'VGT-Bewegungsdaten'!E:E),5)</f>
        <v>0</v>
      </c>
      <c r="N3772" s="298" t="s">
        <v>4918</v>
      </c>
      <c r="O3772" s="298" t="s">
        <v>4925</v>
      </c>
      <c r="P3772" s="261">
        <f>ROUND(SUMIF('AV-Bewegungsdaten'!B:B,A3772,'AV-Bewegungsdaten'!D:D),3)</f>
        <v>0</v>
      </c>
      <c r="Q3772" s="259">
        <f>ROUND(SUMIF('AV-Bewegungsdaten'!B:B,$A3772,'AV-Bewegungsdaten'!E:E),5)</f>
        <v>0</v>
      </c>
      <c r="S3772" s="444"/>
      <c r="T3772" s="444"/>
      <c r="U3772" s="261">
        <f>ROUND(SUMIF('DV-Bewegungsdaten'!B:B,A3772,'DV-Bewegungsdaten'!D:D),3)</f>
        <v>0</v>
      </c>
      <c r="V3772" s="259">
        <f>ROUND(SUMIF('DV-Bewegungsdaten'!B:B,A3772,'DV-Bewegungsdaten'!E:E),5)</f>
        <v>0</v>
      </c>
      <c r="X3772" s="444"/>
      <c r="Y3772" s="444"/>
      <c r="AK3772" s="305"/>
    </row>
    <row r="3773" spans="1:37" ht="15" customHeight="1" x14ac:dyDescent="0.25">
      <c r="A3773" s="103" t="s">
        <v>5965</v>
      </c>
      <c r="B3773" s="101" t="s">
        <v>2068</v>
      </c>
      <c r="C3773" s="101" t="s">
        <v>5966</v>
      </c>
      <c r="D3773" s="101" t="s">
        <v>4509</v>
      </c>
      <c r="F3773" s="102">
        <v>13.39</v>
      </c>
      <c r="G3773" s="102">
        <v>13.59</v>
      </c>
      <c r="H3773" s="102">
        <v>10.87</v>
      </c>
      <c r="I3773" s="102"/>
      <c r="J3773" s="445"/>
      <c r="K3773" s="258">
        <f>ROUND(SUMIF('VGT-Bewegungsdaten'!B:B,A3773,'VGT-Bewegungsdaten'!D:D),3)</f>
        <v>0</v>
      </c>
      <c r="L3773" s="259">
        <f>ROUND(SUMIF('VGT-Bewegungsdaten'!B:B,$A3773,'VGT-Bewegungsdaten'!E:E),5)</f>
        <v>0</v>
      </c>
      <c r="N3773" s="298" t="s">
        <v>4918</v>
      </c>
      <c r="O3773" s="298" t="s">
        <v>4925</v>
      </c>
      <c r="P3773" s="261">
        <f>ROUND(SUMIF('AV-Bewegungsdaten'!B:B,A3773,'AV-Bewegungsdaten'!D:D),3)</f>
        <v>0</v>
      </c>
      <c r="Q3773" s="259">
        <f>ROUND(SUMIF('AV-Bewegungsdaten'!B:B,$A3773,'AV-Bewegungsdaten'!E:E),5)</f>
        <v>0</v>
      </c>
      <c r="S3773" s="444"/>
      <c r="T3773" s="444"/>
      <c r="U3773" s="261">
        <f>ROUND(SUMIF('DV-Bewegungsdaten'!B:B,A3773,'DV-Bewegungsdaten'!D:D),3)</f>
        <v>0</v>
      </c>
      <c r="V3773" s="259">
        <f>ROUND(SUMIF('DV-Bewegungsdaten'!B:B,A3773,'DV-Bewegungsdaten'!E:E),5)</f>
        <v>0</v>
      </c>
      <c r="X3773" s="444"/>
      <c r="Y3773" s="444"/>
      <c r="AK3773" s="305"/>
    </row>
    <row r="3774" spans="1:37" ht="15" customHeight="1" x14ac:dyDescent="0.25">
      <c r="A3774" s="103" t="s">
        <v>5967</v>
      </c>
      <c r="B3774" s="101" t="s">
        <v>2068</v>
      </c>
      <c r="C3774" s="101" t="s">
        <v>5966</v>
      </c>
      <c r="D3774" s="101" t="s">
        <v>4541</v>
      </c>
      <c r="F3774" s="102">
        <v>11.52</v>
      </c>
      <c r="G3774" s="102">
        <v>11.719999999999999</v>
      </c>
      <c r="H3774" s="102">
        <v>9.3800000000000008</v>
      </c>
      <c r="I3774" s="102"/>
      <c r="J3774" s="445"/>
      <c r="K3774" s="258">
        <f>ROUND(SUMIF('VGT-Bewegungsdaten'!B:B,A3774,'VGT-Bewegungsdaten'!D:D),3)</f>
        <v>0</v>
      </c>
      <c r="L3774" s="259">
        <f>ROUND(SUMIF('VGT-Bewegungsdaten'!B:B,$A3774,'VGT-Bewegungsdaten'!E:E),5)</f>
        <v>0</v>
      </c>
      <c r="N3774" s="298" t="s">
        <v>4918</v>
      </c>
      <c r="O3774" s="298" t="s">
        <v>4925</v>
      </c>
      <c r="P3774" s="261">
        <f>ROUND(SUMIF('AV-Bewegungsdaten'!B:B,A3774,'AV-Bewegungsdaten'!D:D),3)</f>
        <v>0</v>
      </c>
      <c r="Q3774" s="259">
        <f>ROUND(SUMIF('AV-Bewegungsdaten'!B:B,$A3774,'AV-Bewegungsdaten'!E:E),5)</f>
        <v>0</v>
      </c>
      <c r="S3774" s="444"/>
      <c r="T3774" s="444"/>
      <c r="U3774" s="261">
        <f>ROUND(SUMIF('DV-Bewegungsdaten'!B:B,A3774,'DV-Bewegungsdaten'!D:D),3)</f>
        <v>0</v>
      </c>
      <c r="V3774" s="259">
        <f>ROUND(SUMIF('DV-Bewegungsdaten'!B:B,A3774,'DV-Bewegungsdaten'!E:E),5)</f>
        <v>0</v>
      </c>
      <c r="X3774" s="444"/>
      <c r="Y3774" s="444"/>
      <c r="AK3774" s="305"/>
    </row>
    <row r="3775" spans="1:37" ht="15" customHeight="1" x14ac:dyDescent="0.25">
      <c r="A3775" s="103" t="s">
        <v>5968</v>
      </c>
      <c r="B3775" s="101" t="s">
        <v>2068</v>
      </c>
      <c r="C3775" s="101" t="s">
        <v>5966</v>
      </c>
      <c r="D3775" s="101" t="s">
        <v>1419</v>
      </c>
      <c r="F3775" s="102">
        <v>10.3</v>
      </c>
      <c r="G3775" s="102">
        <v>10.5</v>
      </c>
      <c r="H3775" s="102">
        <v>8.4</v>
      </c>
      <c r="I3775" s="102"/>
      <c r="J3775" s="445"/>
      <c r="K3775" s="258">
        <f>ROUND(SUMIF('VGT-Bewegungsdaten'!B:B,A3775,'VGT-Bewegungsdaten'!D:D),3)</f>
        <v>0</v>
      </c>
      <c r="L3775" s="259">
        <f>ROUND(SUMIF('VGT-Bewegungsdaten'!B:B,$A3775,'VGT-Bewegungsdaten'!E:E),5)</f>
        <v>0</v>
      </c>
      <c r="N3775" s="298" t="s">
        <v>4918</v>
      </c>
      <c r="O3775" s="298" t="s">
        <v>4925</v>
      </c>
      <c r="P3775" s="261">
        <f>ROUND(SUMIF('AV-Bewegungsdaten'!B:B,A3775,'AV-Bewegungsdaten'!D:D),3)</f>
        <v>0</v>
      </c>
      <c r="Q3775" s="259">
        <f>ROUND(SUMIF('AV-Bewegungsdaten'!B:B,$A3775,'AV-Bewegungsdaten'!E:E),5)</f>
        <v>0</v>
      </c>
      <c r="S3775" s="444"/>
      <c r="T3775" s="444"/>
      <c r="U3775" s="261">
        <f>ROUND(SUMIF('DV-Bewegungsdaten'!B:B,A3775,'DV-Bewegungsdaten'!D:D),3)</f>
        <v>0</v>
      </c>
      <c r="V3775" s="259">
        <f>ROUND(SUMIF('DV-Bewegungsdaten'!B:B,A3775,'DV-Bewegungsdaten'!E:E),5)</f>
        <v>0</v>
      </c>
      <c r="X3775" s="444"/>
      <c r="Y3775" s="444"/>
      <c r="AK3775" s="305"/>
    </row>
    <row r="3776" spans="1:37" ht="15" customHeight="1" x14ac:dyDescent="0.25">
      <c r="A3776" s="103" t="s">
        <v>5969</v>
      </c>
      <c r="B3776" s="101" t="s">
        <v>2068</v>
      </c>
      <c r="C3776" s="101" t="s">
        <v>5966</v>
      </c>
      <c r="D3776" s="101" t="s">
        <v>4653</v>
      </c>
      <c r="F3776" s="102">
        <v>5.62</v>
      </c>
      <c r="G3776" s="102">
        <v>5.82</v>
      </c>
      <c r="H3776" s="102">
        <v>4.66</v>
      </c>
      <c r="I3776" s="102"/>
      <c r="J3776" s="445"/>
      <c r="K3776" s="258">
        <f>ROUND(SUMIF('VGT-Bewegungsdaten'!B:B,A3776,'VGT-Bewegungsdaten'!D:D),3)</f>
        <v>0</v>
      </c>
      <c r="L3776" s="259">
        <f>ROUND(SUMIF('VGT-Bewegungsdaten'!B:B,$A3776,'VGT-Bewegungsdaten'!E:E),5)</f>
        <v>0</v>
      </c>
      <c r="N3776" s="298" t="s">
        <v>4918</v>
      </c>
      <c r="O3776" s="298" t="s">
        <v>4925</v>
      </c>
      <c r="P3776" s="261">
        <f>ROUND(SUMIF('AV-Bewegungsdaten'!B:B,A3776,'AV-Bewegungsdaten'!D:D),3)</f>
        <v>0</v>
      </c>
      <c r="Q3776" s="259">
        <f>ROUND(SUMIF('AV-Bewegungsdaten'!B:B,$A3776,'AV-Bewegungsdaten'!E:E),5)</f>
        <v>0</v>
      </c>
      <c r="S3776" s="444"/>
      <c r="T3776" s="444"/>
      <c r="U3776" s="261">
        <f>ROUND(SUMIF('DV-Bewegungsdaten'!B:B,A3776,'DV-Bewegungsdaten'!D:D),3)</f>
        <v>0</v>
      </c>
      <c r="V3776" s="259">
        <f>ROUND(SUMIF('DV-Bewegungsdaten'!B:B,A3776,'DV-Bewegungsdaten'!E:E),5)</f>
        <v>0</v>
      </c>
      <c r="X3776" s="444"/>
      <c r="Y3776" s="444"/>
      <c r="AK3776" s="305"/>
    </row>
    <row r="3777" spans="1:37" ht="15" customHeight="1" x14ac:dyDescent="0.25">
      <c r="A3777" s="103" t="s">
        <v>5970</v>
      </c>
      <c r="B3777" s="101" t="s">
        <v>2068</v>
      </c>
      <c r="C3777" s="101" t="s">
        <v>5971</v>
      </c>
      <c r="D3777" s="101" t="s">
        <v>4509</v>
      </c>
      <c r="F3777" s="102">
        <v>13.33</v>
      </c>
      <c r="G3777" s="102">
        <v>13.52</v>
      </c>
      <c r="H3777" s="102">
        <v>10.82</v>
      </c>
      <c r="I3777" s="102"/>
      <c r="J3777" s="445"/>
      <c r="K3777" s="258">
        <f>ROUND(SUMIF('VGT-Bewegungsdaten'!B:B,A3777,'VGT-Bewegungsdaten'!D:D),3)</f>
        <v>0</v>
      </c>
      <c r="L3777" s="259">
        <f>ROUND(SUMIF('VGT-Bewegungsdaten'!B:B,$A3777,'VGT-Bewegungsdaten'!E:E),5)</f>
        <v>0</v>
      </c>
      <c r="N3777" s="298" t="s">
        <v>4918</v>
      </c>
      <c r="O3777" s="298" t="s">
        <v>4925</v>
      </c>
      <c r="P3777" s="261">
        <f>ROUND(SUMIF('AV-Bewegungsdaten'!B:B,A3777,'AV-Bewegungsdaten'!D:D),3)</f>
        <v>0</v>
      </c>
      <c r="Q3777" s="259">
        <f>ROUND(SUMIF('AV-Bewegungsdaten'!B:B,$A3777,'AV-Bewegungsdaten'!E:E),5)</f>
        <v>0</v>
      </c>
      <c r="S3777" s="444"/>
      <c r="T3777" s="444"/>
      <c r="U3777" s="261">
        <f>ROUND(SUMIF('DV-Bewegungsdaten'!B:B,A3777,'DV-Bewegungsdaten'!D:D),3)</f>
        <v>0</v>
      </c>
      <c r="V3777" s="259">
        <f>ROUND(SUMIF('DV-Bewegungsdaten'!B:B,A3777,'DV-Bewegungsdaten'!E:E),5)</f>
        <v>0</v>
      </c>
      <c r="X3777" s="444"/>
      <c r="Y3777" s="444"/>
      <c r="AK3777" s="305"/>
    </row>
    <row r="3778" spans="1:37" ht="15" customHeight="1" x14ac:dyDescent="0.25">
      <c r="A3778" s="103" t="s">
        <v>5972</v>
      </c>
      <c r="B3778" s="101" t="s">
        <v>2068</v>
      </c>
      <c r="C3778" s="101" t="s">
        <v>5971</v>
      </c>
      <c r="D3778" s="101" t="s">
        <v>4541</v>
      </c>
      <c r="F3778" s="102">
        <v>11.46</v>
      </c>
      <c r="G3778" s="102">
        <v>11.66</v>
      </c>
      <c r="H3778" s="102">
        <v>9.33</v>
      </c>
      <c r="I3778" s="102"/>
      <c r="J3778" s="445"/>
      <c r="K3778" s="258">
        <f>ROUND(SUMIF('VGT-Bewegungsdaten'!B:B,A3778,'VGT-Bewegungsdaten'!D:D),3)</f>
        <v>0</v>
      </c>
      <c r="L3778" s="259">
        <f>ROUND(SUMIF('VGT-Bewegungsdaten'!B:B,$A3778,'VGT-Bewegungsdaten'!E:E),5)</f>
        <v>0</v>
      </c>
      <c r="N3778" s="298" t="s">
        <v>4918</v>
      </c>
      <c r="O3778" s="298" t="s">
        <v>4925</v>
      </c>
      <c r="P3778" s="261">
        <f>ROUND(SUMIF('AV-Bewegungsdaten'!B:B,A3778,'AV-Bewegungsdaten'!D:D),3)</f>
        <v>0</v>
      </c>
      <c r="Q3778" s="259">
        <f>ROUND(SUMIF('AV-Bewegungsdaten'!B:B,$A3778,'AV-Bewegungsdaten'!E:E),5)</f>
        <v>0</v>
      </c>
      <c r="S3778" s="444"/>
      <c r="T3778" s="444"/>
      <c r="U3778" s="261">
        <f>ROUND(SUMIF('DV-Bewegungsdaten'!B:B,A3778,'DV-Bewegungsdaten'!D:D),3)</f>
        <v>0</v>
      </c>
      <c r="V3778" s="259">
        <f>ROUND(SUMIF('DV-Bewegungsdaten'!B:B,A3778,'DV-Bewegungsdaten'!E:E),5)</f>
        <v>0</v>
      </c>
      <c r="X3778" s="444"/>
      <c r="Y3778" s="444"/>
      <c r="AK3778" s="305"/>
    </row>
    <row r="3779" spans="1:37" ht="15" customHeight="1" x14ac:dyDescent="0.25">
      <c r="A3779" s="103" t="s">
        <v>5973</v>
      </c>
      <c r="B3779" s="101" t="s">
        <v>2068</v>
      </c>
      <c r="C3779" s="101" t="s">
        <v>5971</v>
      </c>
      <c r="D3779" s="101" t="s">
        <v>1419</v>
      </c>
      <c r="F3779" s="102">
        <v>10.25</v>
      </c>
      <c r="G3779" s="102">
        <v>10.44</v>
      </c>
      <c r="H3779" s="102">
        <v>8.35</v>
      </c>
      <c r="I3779" s="102"/>
      <c r="J3779" s="445"/>
      <c r="K3779" s="258">
        <f>ROUND(SUMIF('VGT-Bewegungsdaten'!B:B,A3779,'VGT-Bewegungsdaten'!D:D),3)</f>
        <v>0</v>
      </c>
      <c r="L3779" s="259">
        <f>ROUND(SUMIF('VGT-Bewegungsdaten'!B:B,$A3779,'VGT-Bewegungsdaten'!E:E),5)</f>
        <v>0</v>
      </c>
      <c r="N3779" s="298" t="s">
        <v>4918</v>
      </c>
      <c r="O3779" s="298" t="s">
        <v>4925</v>
      </c>
      <c r="P3779" s="261">
        <f>ROUND(SUMIF('AV-Bewegungsdaten'!B:B,A3779,'AV-Bewegungsdaten'!D:D),3)</f>
        <v>0</v>
      </c>
      <c r="Q3779" s="259">
        <f>ROUND(SUMIF('AV-Bewegungsdaten'!B:B,$A3779,'AV-Bewegungsdaten'!E:E),5)</f>
        <v>0</v>
      </c>
      <c r="S3779" s="444"/>
      <c r="T3779" s="444"/>
      <c r="U3779" s="261">
        <f>ROUND(SUMIF('DV-Bewegungsdaten'!B:B,A3779,'DV-Bewegungsdaten'!D:D),3)</f>
        <v>0</v>
      </c>
      <c r="V3779" s="259">
        <f>ROUND(SUMIF('DV-Bewegungsdaten'!B:B,A3779,'DV-Bewegungsdaten'!E:E),5)</f>
        <v>0</v>
      </c>
      <c r="X3779" s="444"/>
      <c r="Y3779" s="444"/>
      <c r="AK3779" s="305"/>
    </row>
    <row r="3780" spans="1:37" ht="15" customHeight="1" x14ac:dyDescent="0.25">
      <c r="A3780" s="103" t="s">
        <v>5974</v>
      </c>
      <c r="B3780" s="101" t="s">
        <v>2068</v>
      </c>
      <c r="C3780" s="101" t="s">
        <v>5971</v>
      </c>
      <c r="D3780" s="101" t="s">
        <v>4653</v>
      </c>
      <c r="F3780" s="102">
        <v>5.59</v>
      </c>
      <c r="G3780" s="102">
        <v>5.79</v>
      </c>
      <c r="H3780" s="102">
        <v>4.63</v>
      </c>
      <c r="I3780" s="102"/>
      <c r="J3780" s="445"/>
      <c r="K3780" s="258">
        <f>ROUND(SUMIF('VGT-Bewegungsdaten'!B:B,A3780,'VGT-Bewegungsdaten'!D:D),3)</f>
        <v>0</v>
      </c>
      <c r="L3780" s="259">
        <f>ROUND(SUMIF('VGT-Bewegungsdaten'!B:B,$A3780,'VGT-Bewegungsdaten'!E:E),5)</f>
        <v>0</v>
      </c>
      <c r="N3780" s="298" t="s">
        <v>4918</v>
      </c>
      <c r="O3780" s="298" t="s">
        <v>4925</v>
      </c>
      <c r="P3780" s="261">
        <f>ROUND(SUMIF('AV-Bewegungsdaten'!B:B,A3780,'AV-Bewegungsdaten'!D:D),3)</f>
        <v>0</v>
      </c>
      <c r="Q3780" s="259">
        <f>ROUND(SUMIF('AV-Bewegungsdaten'!B:B,$A3780,'AV-Bewegungsdaten'!E:E),5)</f>
        <v>0</v>
      </c>
      <c r="S3780" s="444"/>
      <c r="T3780" s="444"/>
      <c r="U3780" s="261">
        <f>ROUND(SUMIF('DV-Bewegungsdaten'!B:B,A3780,'DV-Bewegungsdaten'!D:D),3)</f>
        <v>0</v>
      </c>
      <c r="V3780" s="259">
        <f>ROUND(SUMIF('DV-Bewegungsdaten'!B:B,A3780,'DV-Bewegungsdaten'!E:E),5)</f>
        <v>0</v>
      </c>
      <c r="X3780" s="444"/>
      <c r="Y3780" s="444"/>
      <c r="AK3780" s="305"/>
    </row>
    <row r="3781" spans="1:37" ht="15" customHeight="1" x14ac:dyDescent="0.25">
      <c r="A3781" s="103" t="s">
        <v>5975</v>
      </c>
      <c r="B3781" s="101" t="s">
        <v>2068</v>
      </c>
      <c r="C3781" s="101" t="s">
        <v>5976</v>
      </c>
      <c r="D3781" s="101" t="s">
        <v>4509</v>
      </c>
      <c r="F3781" s="102">
        <v>13.26</v>
      </c>
      <c r="G3781" s="102">
        <v>13.459999999999999</v>
      </c>
      <c r="H3781" s="102">
        <v>10.77</v>
      </c>
      <c r="I3781" s="102"/>
      <c r="J3781" s="445"/>
      <c r="K3781" s="258">
        <f>ROUND(SUMIF('VGT-Bewegungsdaten'!B:B,A3781,'VGT-Bewegungsdaten'!D:D),3)</f>
        <v>0</v>
      </c>
      <c r="L3781" s="259">
        <f>ROUND(SUMIF('VGT-Bewegungsdaten'!B:B,$A3781,'VGT-Bewegungsdaten'!E:E),5)</f>
        <v>0</v>
      </c>
      <c r="N3781" s="298" t="s">
        <v>4918</v>
      </c>
      <c r="O3781" s="298" t="s">
        <v>4925</v>
      </c>
      <c r="P3781" s="261">
        <f>ROUND(SUMIF('AV-Bewegungsdaten'!B:B,A3781,'AV-Bewegungsdaten'!D:D),3)</f>
        <v>0</v>
      </c>
      <c r="Q3781" s="259">
        <f>ROUND(SUMIF('AV-Bewegungsdaten'!B:B,$A3781,'AV-Bewegungsdaten'!E:E),5)</f>
        <v>0</v>
      </c>
      <c r="S3781" s="444"/>
      <c r="T3781" s="444"/>
      <c r="U3781" s="261">
        <f>ROUND(SUMIF('DV-Bewegungsdaten'!B:B,A3781,'DV-Bewegungsdaten'!D:D),3)</f>
        <v>0</v>
      </c>
      <c r="V3781" s="259">
        <f>ROUND(SUMIF('DV-Bewegungsdaten'!B:B,A3781,'DV-Bewegungsdaten'!E:E),5)</f>
        <v>0</v>
      </c>
      <c r="X3781" s="444"/>
      <c r="Y3781" s="444"/>
      <c r="AK3781" s="305"/>
    </row>
    <row r="3782" spans="1:37" ht="15" customHeight="1" x14ac:dyDescent="0.25">
      <c r="A3782" s="103" t="s">
        <v>5977</v>
      </c>
      <c r="B3782" s="101" t="s">
        <v>2068</v>
      </c>
      <c r="C3782" s="101" t="s">
        <v>5976</v>
      </c>
      <c r="D3782" s="101" t="s">
        <v>4541</v>
      </c>
      <c r="F3782" s="102">
        <v>11.41</v>
      </c>
      <c r="G3782" s="102">
        <v>11.6</v>
      </c>
      <c r="H3782" s="102">
        <v>9.2799999999999994</v>
      </c>
      <c r="I3782" s="102"/>
      <c r="J3782" s="445"/>
      <c r="K3782" s="258">
        <f>ROUND(SUMIF('VGT-Bewegungsdaten'!B:B,A3782,'VGT-Bewegungsdaten'!D:D),3)</f>
        <v>0</v>
      </c>
      <c r="L3782" s="259">
        <f>ROUND(SUMIF('VGT-Bewegungsdaten'!B:B,$A3782,'VGT-Bewegungsdaten'!E:E),5)</f>
        <v>0</v>
      </c>
      <c r="N3782" s="298" t="s">
        <v>4918</v>
      </c>
      <c r="O3782" s="298" t="s">
        <v>4925</v>
      </c>
      <c r="P3782" s="261">
        <f>ROUND(SUMIF('AV-Bewegungsdaten'!B:B,A3782,'AV-Bewegungsdaten'!D:D),3)</f>
        <v>0</v>
      </c>
      <c r="Q3782" s="259">
        <f>ROUND(SUMIF('AV-Bewegungsdaten'!B:B,$A3782,'AV-Bewegungsdaten'!E:E),5)</f>
        <v>0</v>
      </c>
      <c r="S3782" s="444"/>
      <c r="T3782" s="444"/>
      <c r="U3782" s="261">
        <f>ROUND(SUMIF('DV-Bewegungsdaten'!B:B,A3782,'DV-Bewegungsdaten'!D:D),3)</f>
        <v>0</v>
      </c>
      <c r="V3782" s="259">
        <f>ROUND(SUMIF('DV-Bewegungsdaten'!B:B,A3782,'DV-Bewegungsdaten'!E:E),5)</f>
        <v>0</v>
      </c>
      <c r="X3782" s="444"/>
      <c r="Y3782" s="444"/>
      <c r="AK3782" s="305"/>
    </row>
    <row r="3783" spans="1:37" ht="15" customHeight="1" x14ac:dyDescent="0.25">
      <c r="A3783" s="103" t="s">
        <v>5978</v>
      </c>
      <c r="B3783" s="101" t="s">
        <v>2068</v>
      </c>
      <c r="C3783" s="101" t="s">
        <v>5976</v>
      </c>
      <c r="D3783" s="101" t="s">
        <v>1419</v>
      </c>
      <c r="F3783" s="102">
        <v>10.199999999999999</v>
      </c>
      <c r="G3783" s="102">
        <v>10.39</v>
      </c>
      <c r="H3783" s="102">
        <v>8.31</v>
      </c>
      <c r="I3783" s="102"/>
      <c r="J3783" s="445"/>
      <c r="K3783" s="258">
        <f>ROUND(SUMIF('VGT-Bewegungsdaten'!B:B,A3783,'VGT-Bewegungsdaten'!D:D),3)</f>
        <v>0</v>
      </c>
      <c r="L3783" s="259">
        <f>ROUND(SUMIF('VGT-Bewegungsdaten'!B:B,$A3783,'VGT-Bewegungsdaten'!E:E),5)</f>
        <v>0</v>
      </c>
      <c r="N3783" s="298" t="s">
        <v>4918</v>
      </c>
      <c r="O3783" s="298" t="s">
        <v>4925</v>
      </c>
      <c r="P3783" s="261">
        <f>ROUND(SUMIF('AV-Bewegungsdaten'!B:B,A3783,'AV-Bewegungsdaten'!D:D),3)</f>
        <v>0</v>
      </c>
      <c r="Q3783" s="259">
        <f>ROUND(SUMIF('AV-Bewegungsdaten'!B:B,$A3783,'AV-Bewegungsdaten'!E:E),5)</f>
        <v>0</v>
      </c>
      <c r="S3783" s="444"/>
      <c r="T3783" s="444"/>
      <c r="U3783" s="261">
        <f>ROUND(SUMIF('DV-Bewegungsdaten'!B:B,A3783,'DV-Bewegungsdaten'!D:D),3)</f>
        <v>0</v>
      </c>
      <c r="V3783" s="259">
        <f>ROUND(SUMIF('DV-Bewegungsdaten'!B:B,A3783,'DV-Bewegungsdaten'!E:E),5)</f>
        <v>0</v>
      </c>
      <c r="X3783" s="444"/>
      <c r="Y3783" s="444"/>
      <c r="AK3783" s="305"/>
    </row>
    <row r="3784" spans="1:37" ht="15" customHeight="1" x14ac:dyDescent="0.25">
      <c r="A3784" s="103" t="s">
        <v>5979</v>
      </c>
      <c r="B3784" s="101" t="s">
        <v>2068</v>
      </c>
      <c r="C3784" s="101" t="s">
        <v>5976</v>
      </c>
      <c r="D3784" s="101" t="s">
        <v>4653</v>
      </c>
      <c r="F3784" s="102">
        <v>5.57</v>
      </c>
      <c r="G3784" s="102">
        <v>5.76</v>
      </c>
      <c r="H3784" s="102">
        <v>4.6100000000000003</v>
      </c>
      <c r="I3784" s="102"/>
      <c r="J3784" s="445"/>
      <c r="K3784" s="258">
        <f>ROUND(SUMIF('VGT-Bewegungsdaten'!B:B,A3784,'VGT-Bewegungsdaten'!D:D),3)</f>
        <v>0</v>
      </c>
      <c r="L3784" s="259">
        <f>ROUND(SUMIF('VGT-Bewegungsdaten'!B:B,$A3784,'VGT-Bewegungsdaten'!E:E),5)</f>
        <v>0</v>
      </c>
      <c r="N3784" s="298" t="s">
        <v>4918</v>
      </c>
      <c r="O3784" s="298" t="s">
        <v>4925</v>
      </c>
      <c r="P3784" s="261">
        <f>ROUND(SUMIF('AV-Bewegungsdaten'!B:B,A3784,'AV-Bewegungsdaten'!D:D),3)</f>
        <v>0</v>
      </c>
      <c r="Q3784" s="259">
        <f>ROUND(SUMIF('AV-Bewegungsdaten'!B:B,$A3784,'AV-Bewegungsdaten'!E:E),5)</f>
        <v>0</v>
      </c>
      <c r="S3784" s="444"/>
      <c r="T3784" s="444"/>
      <c r="U3784" s="261">
        <f>ROUND(SUMIF('DV-Bewegungsdaten'!B:B,A3784,'DV-Bewegungsdaten'!D:D),3)</f>
        <v>0</v>
      </c>
      <c r="V3784" s="259">
        <f>ROUND(SUMIF('DV-Bewegungsdaten'!B:B,A3784,'DV-Bewegungsdaten'!E:E),5)</f>
        <v>0</v>
      </c>
      <c r="X3784" s="444"/>
      <c r="Y3784" s="444"/>
      <c r="AK3784" s="305"/>
    </row>
    <row r="3785" spans="1:37" ht="15" customHeight="1" x14ac:dyDescent="0.25">
      <c r="A3785" s="103" t="s">
        <v>5980</v>
      </c>
      <c r="B3785" s="101" t="s">
        <v>2068</v>
      </c>
      <c r="C3785" s="101" t="s">
        <v>5981</v>
      </c>
      <c r="D3785" s="101" t="s">
        <v>4509</v>
      </c>
      <c r="F3785" s="102">
        <v>13.19</v>
      </c>
      <c r="G3785" s="102">
        <v>13.389999999999999</v>
      </c>
      <c r="H3785" s="102">
        <v>10.71</v>
      </c>
      <c r="I3785" s="102"/>
      <c r="J3785" s="445"/>
      <c r="K3785" s="258">
        <f>ROUND(SUMIF('VGT-Bewegungsdaten'!B:B,A3785,'VGT-Bewegungsdaten'!D:D),3)</f>
        <v>0</v>
      </c>
      <c r="L3785" s="259">
        <f>ROUND(SUMIF('VGT-Bewegungsdaten'!B:B,$A3785,'VGT-Bewegungsdaten'!E:E),5)</f>
        <v>0</v>
      </c>
      <c r="N3785" s="298" t="s">
        <v>4918</v>
      </c>
      <c r="O3785" s="298" t="s">
        <v>4925</v>
      </c>
      <c r="P3785" s="261">
        <f>ROUND(SUMIF('AV-Bewegungsdaten'!B:B,A3785,'AV-Bewegungsdaten'!D:D),3)</f>
        <v>0</v>
      </c>
      <c r="Q3785" s="259">
        <f>ROUND(SUMIF('AV-Bewegungsdaten'!B:B,$A3785,'AV-Bewegungsdaten'!E:E),5)</f>
        <v>0</v>
      </c>
      <c r="S3785" s="444"/>
      <c r="T3785" s="444"/>
      <c r="U3785" s="261">
        <f>ROUND(SUMIF('DV-Bewegungsdaten'!B:B,A3785,'DV-Bewegungsdaten'!D:D),3)</f>
        <v>0</v>
      </c>
      <c r="V3785" s="259">
        <f>ROUND(SUMIF('DV-Bewegungsdaten'!B:B,A3785,'DV-Bewegungsdaten'!E:E),5)</f>
        <v>0</v>
      </c>
      <c r="X3785" s="444"/>
      <c r="Y3785" s="444"/>
      <c r="AK3785" s="305"/>
    </row>
    <row r="3786" spans="1:37" ht="15" customHeight="1" x14ac:dyDescent="0.25">
      <c r="A3786" s="103" t="s">
        <v>5982</v>
      </c>
      <c r="B3786" s="101" t="s">
        <v>2068</v>
      </c>
      <c r="C3786" s="101" t="s">
        <v>5981</v>
      </c>
      <c r="D3786" s="101" t="s">
        <v>4541</v>
      </c>
      <c r="F3786" s="102">
        <v>11.35</v>
      </c>
      <c r="G3786" s="102">
        <v>11.549999999999999</v>
      </c>
      <c r="H3786" s="102">
        <v>9.24</v>
      </c>
      <c r="I3786" s="102"/>
      <c r="J3786" s="445"/>
      <c r="K3786" s="258">
        <f>ROUND(SUMIF('VGT-Bewegungsdaten'!B:B,A3786,'VGT-Bewegungsdaten'!D:D),3)</f>
        <v>0</v>
      </c>
      <c r="L3786" s="259">
        <f>ROUND(SUMIF('VGT-Bewegungsdaten'!B:B,$A3786,'VGT-Bewegungsdaten'!E:E),5)</f>
        <v>0</v>
      </c>
      <c r="N3786" s="298" t="s">
        <v>4918</v>
      </c>
      <c r="O3786" s="298" t="s">
        <v>4925</v>
      </c>
      <c r="P3786" s="261">
        <f>ROUND(SUMIF('AV-Bewegungsdaten'!B:B,A3786,'AV-Bewegungsdaten'!D:D),3)</f>
        <v>0</v>
      </c>
      <c r="Q3786" s="259">
        <f>ROUND(SUMIF('AV-Bewegungsdaten'!B:B,$A3786,'AV-Bewegungsdaten'!E:E),5)</f>
        <v>0</v>
      </c>
      <c r="S3786" s="444"/>
      <c r="T3786" s="444"/>
      <c r="U3786" s="261">
        <f>ROUND(SUMIF('DV-Bewegungsdaten'!B:B,A3786,'DV-Bewegungsdaten'!D:D),3)</f>
        <v>0</v>
      </c>
      <c r="V3786" s="259">
        <f>ROUND(SUMIF('DV-Bewegungsdaten'!B:B,A3786,'DV-Bewegungsdaten'!E:E),5)</f>
        <v>0</v>
      </c>
      <c r="X3786" s="444"/>
      <c r="Y3786" s="444"/>
      <c r="AK3786" s="305"/>
    </row>
    <row r="3787" spans="1:37" ht="15" customHeight="1" x14ac:dyDescent="0.25">
      <c r="A3787" s="103" t="s">
        <v>5983</v>
      </c>
      <c r="B3787" s="101" t="s">
        <v>2068</v>
      </c>
      <c r="C3787" s="101" t="s">
        <v>5981</v>
      </c>
      <c r="D3787" s="101" t="s">
        <v>1419</v>
      </c>
      <c r="F3787" s="102">
        <v>10.14</v>
      </c>
      <c r="G3787" s="102">
        <v>10.34</v>
      </c>
      <c r="H3787" s="102">
        <v>8.27</v>
      </c>
      <c r="I3787" s="102"/>
      <c r="J3787" s="445"/>
      <c r="K3787" s="258">
        <f>ROUND(SUMIF('VGT-Bewegungsdaten'!B:B,A3787,'VGT-Bewegungsdaten'!D:D),3)</f>
        <v>0</v>
      </c>
      <c r="L3787" s="259">
        <f>ROUND(SUMIF('VGT-Bewegungsdaten'!B:B,$A3787,'VGT-Bewegungsdaten'!E:E),5)</f>
        <v>0</v>
      </c>
      <c r="N3787" s="298" t="s">
        <v>4918</v>
      </c>
      <c r="O3787" s="298" t="s">
        <v>4925</v>
      </c>
      <c r="P3787" s="261">
        <f>ROUND(SUMIF('AV-Bewegungsdaten'!B:B,A3787,'AV-Bewegungsdaten'!D:D),3)</f>
        <v>0</v>
      </c>
      <c r="Q3787" s="259">
        <f>ROUND(SUMIF('AV-Bewegungsdaten'!B:B,$A3787,'AV-Bewegungsdaten'!E:E),5)</f>
        <v>0</v>
      </c>
      <c r="S3787" s="444"/>
      <c r="T3787" s="444"/>
      <c r="U3787" s="261">
        <f>ROUND(SUMIF('DV-Bewegungsdaten'!B:B,A3787,'DV-Bewegungsdaten'!D:D),3)</f>
        <v>0</v>
      </c>
      <c r="V3787" s="259">
        <f>ROUND(SUMIF('DV-Bewegungsdaten'!B:B,A3787,'DV-Bewegungsdaten'!E:E),5)</f>
        <v>0</v>
      </c>
      <c r="X3787" s="444"/>
      <c r="Y3787" s="444"/>
      <c r="AK3787" s="305"/>
    </row>
    <row r="3788" spans="1:37" ht="15" customHeight="1" x14ac:dyDescent="0.25">
      <c r="A3788" s="103" t="s">
        <v>6393</v>
      </c>
      <c r="B3788" s="101" t="s">
        <v>2068</v>
      </c>
      <c r="C3788" s="101" t="s">
        <v>5981</v>
      </c>
      <c r="D3788" s="101" t="s">
        <v>4653</v>
      </c>
      <c r="F3788" s="102">
        <v>5.54</v>
      </c>
      <c r="G3788" s="102">
        <v>5.73</v>
      </c>
      <c r="H3788" s="102">
        <v>4.58</v>
      </c>
      <c r="I3788" s="102"/>
      <c r="J3788" s="445"/>
      <c r="K3788" s="258">
        <f>ROUND(SUMIF('VGT-Bewegungsdaten'!B:B,A3788,'VGT-Bewegungsdaten'!D:D),3)</f>
        <v>0</v>
      </c>
      <c r="L3788" s="259">
        <f>ROUND(SUMIF('VGT-Bewegungsdaten'!B:B,$A3788,'VGT-Bewegungsdaten'!E:E),5)</f>
        <v>0</v>
      </c>
      <c r="N3788" s="298" t="s">
        <v>4918</v>
      </c>
      <c r="O3788" s="298" t="s">
        <v>4925</v>
      </c>
      <c r="P3788" s="261">
        <f>ROUND(SUMIF('AV-Bewegungsdaten'!B:B,A3788,'AV-Bewegungsdaten'!D:D),3)</f>
        <v>0</v>
      </c>
      <c r="Q3788" s="259">
        <f>ROUND(SUMIF('AV-Bewegungsdaten'!B:B,$A3788,'AV-Bewegungsdaten'!E:E),5)</f>
        <v>0</v>
      </c>
      <c r="S3788" s="444"/>
      <c r="T3788" s="444"/>
      <c r="U3788" s="261">
        <f>ROUND(SUMIF('DV-Bewegungsdaten'!B:B,A3788,'DV-Bewegungsdaten'!D:D),3)</f>
        <v>0</v>
      </c>
      <c r="V3788" s="259">
        <f>ROUND(SUMIF('DV-Bewegungsdaten'!B:B,A3788,'DV-Bewegungsdaten'!E:E),5)</f>
        <v>0</v>
      </c>
      <c r="X3788" s="444"/>
      <c r="Y3788" s="444"/>
      <c r="AK3788" s="305"/>
    </row>
    <row r="3789" spans="1:37" ht="15" customHeight="1" x14ac:dyDescent="0.25">
      <c r="A3789" s="103" t="s">
        <v>6019</v>
      </c>
      <c r="B3789" s="101" t="s">
        <v>2068</v>
      </c>
      <c r="C3789" s="101" t="s">
        <v>6020</v>
      </c>
      <c r="D3789" s="101" t="s">
        <v>4509</v>
      </c>
      <c r="F3789" s="102">
        <v>13.12</v>
      </c>
      <c r="G3789" s="102">
        <v>13.319999999999999</v>
      </c>
      <c r="H3789" s="102">
        <v>10.66</v>
      </c>
      <c r="I3789" s="102"/>
      <c r="J3789" s="445"/>
      <c r="K3789" s="258">
        <f>ROUND(SUMIF('VGT-Bewegungsdaten'!B:B,A3789,'VGT-Bewegungsdaten'!D:D),3)</f>
        <v>0</v>
      </c>
      <c r="L3789" s="259">
        <f>ROUND(SUMIF('VGT-Bewegungsdaten'!B:B,$A3789,'VGT-Bewegungsdaten'!E:E),5)</f>
        <v>0</v>
      </c>
      <c r="N3789" s="298" t="s">
        <v>4918</v>
      </c>
      <c r="O3789" s="298" t="s">
        <v>4925</v>
      </c>
      <c r="P3789" s="261">
        <f>ROUND(SUMIF('AV-Bewegungsdaten'!B:B,A3789,'AV-Bewegungsdaten'!D:D),3)</f>
        <v>0</v>
      </c>
      <c r="Q3789" s="259">
        <f>ROUND(SUMIF('AV-Bewegungsdaten'!B:B,$A3789,'AV-Bewegungsdaten'!E:E),5)</f>
        <v>0</v>
      </c>
      <c r="S3789" s="444"/>
      <c r="T3789" s="444"/>
      <c r="U3789" s="261">
        <f>ROUND(SUMIF('DV-Bewegungsdaten'!B:B,A3789,'DV-Bewegungsdaten'!D:D),3)</f>
        <v>0</v>
      </c>
      <c r="V3789" s="259">
        <f>ROUND(SUMIF('DV-Bewegungsdaten'!B:B,A3789,'DV-Bewegungsdaten'!E:E),5)</f>
        <v>0</v>
      </c>
      <c r="X3789" s="444"/>
      <c r="Y3789" s="444"/>
      <c r="AK3789" s="305"/>
    </row>
    <row r="3790" spans="1:37" ht="15" customHeight="1" x14ac:dyDescent="0.25">
      <c r="A3790" s="103" t="s">
        <v>6021</v>
      </c>
      <c r="B3790" s="101" t="s">
        <v>2068</v>
      </c>
      <c r="C3790" s="101" t="s">
        <v>6020</v>
      </c>
      <c r="D3790" s="101" t="s">
        <v>4541</v>
      </c>
      <c r="F3790" s="102">
        <v>11.29</v>
      </c>
      <c r="G3790" s="102">
        <v>11.489999999999998</v>
      </c>
      <c r="H3790" s="102">
        <v>9.19</v>
      </c>
      <c r="I3790" s="102"/>
      <c r="J3790" s="445"/>
      <c r="K3790" s="258">
        <f>ROUND(SUMIF('VGT-Bewegungsdaten'!B:B,A3790,'VGT-Bewegungsdaten'!D:D),3)</f>
        <v>0</v>
      </c>
      <c r="L3790" s="259">
        <f>ROUND(SUMIF('VGT-Bewegungsdaten'!B:B,$A3790,'VGT-Bewegungsdaten'!E:E),5)</f>
        <v>0</v>
      </c>
      <c r="N3790" s="298" t="s">
        <v>4918</v>
      </c>
      <c r="O3790" s="298" t="s">
        <v>4925</v>
      </c>
      <c r="P3790" s="261">
        <f>ROUND(SUMIF('AV-Bewegungsdaten'!B:B,A3790,'AV-Bewegungsdaten'!D:D),3)</f>
        <v>0</v>
      </c>
      <c r="Q3790" s="259">
        <f>ROUND(SUMIF('AV-Bewegungsdaten'!B:B,$A3790,'AV-Bewegungsdaten'!E:E),5)</f>
        <v>0</v>
      </c>
      <c r="S3790" s="444"/>
      <c r="T3790" s="444"/>
      <c r="U3790" s="261">
        <f>ROUND(SUMIF('DV-Bewegungsdaten'!B:B,A3790,'DV-Bewegungsdaten'!D:D),3)</f>
        <v>0</v>
      </c>
      <c r="V3790" s="259">
        <f>ROUND(SUMIF('DV-Bewegungsdaten'!B:B,A3790,'DV-Bewegungsdaten'!E:E),5)</f>
        <v>0</v>
      </c>
      <c r="X3790" s="444"/>
      <c r="Y3790" s="444"/>
      <c r="AK3790" s="305"/>
    </row>
    <row r="3791" spans="1:37" ht="15" customHeight="1" x14ac:dyDescent="0.25">
      <c r="A3791" s="103" t="s">
        <v>6022</v>
      </c>
      <c r="B3791" s="101" t="s">
        <v>2068</v>
      </c>
      <c r="C3791" s="101" t="s">
        <v>6020</v>
      </c>
      <c r="D3791" s="101" t="s">
        <v>1419</v>
      </c>
      <c r="F3791" s="102">
        <v>10.09</v>
      </c>
      <c r="G3791" s="102">
        <v>10.29</v>
      </c>
      <c r="H3791" s="102">
        <v>8.23</v>
      </c>
      <c r="I3791" s="102"/>
      <c r="J3791" s="445"/>
      <c r="K3791" s="258">
        <f>ROUND(SUMIF('VGT-Bewegungsdaten'!B:B,A3791,'VGT-Bewegungsdaten'!D:D),3)</f>
        <v>0</v>
      </c>
      <c r="L3791" s="259">
        <f>ROUND(SUMIF('VGT-Bewegungsdaten'!B:B,$A3791,'VGT-Bewegungsdaten'!E:E),5)</f>
        <v>0</v>
      </c>
      <c r="N3791" s="298" t="s">
        <v>4918</v>
      </c>
      <c r="O3791" s="298" t="s">
        <v>4925</v>
      </c>
      <c r="P3791" s="261">
        <f>ROUND(SUMIF('AV-Bewegungsdaten'!B:B,A3791,'AV-Bewegungsdaten'!D:D),3)</f>
        <v>0</v>
      </c>
      <c r="Q3791" s="259">
        <f>ROUND(SUMIF('AV-Bewegungsdaten'!B:B,$A3791,'AV-Bewegungsdaten'!E:E),5)</f>
        <v>0</v>
      </c>
      <c r="S3791" s="444"/>
      <c r="T3791" s="444"/>
      <c r="U3791" s="261">
        <f>ROUND(SUMIF('DV-Bewegungsdaten'!B:B,A3791,'DV-Bewegungsdaten'!D:D),3)</f>
        <v>0</v>
      </c>
      <c r="V3791" s="259">
        <f>ROUND(SUMIF('DV-Bewegungsdaten'!B:B,A3791,'DV-Bewegungsdaten'!E:E),5)</f>
        <v>0</v>
      </c>
      <c r="X3791" s="444"/>
      <c r="Y3791" s="444"/>
      <c r="AK3791" s="305"/>
    </row>
    <row r="3792" spans="1:37" ht="15" customHeight="1" x14ac:dyDescent="0.25">
      <c r="A3792" s="103" t="s">
        <v>6023</v>
      </c>
      <c r="B3792" s="101" t="s">
        <v>2068</v>
      </c>
      <c r="C3792" s="101" t="s">
        <v>6020</v>
      </c>
      <c r="D3792" s="101" t="s">
        <v>4653</v>
      </c>
      <c r="F3792" s="102">
        <v>5.51</v>
      </c>
      <c r="G3792" s="102">
        <v>5.71</v>
      </c>
      <c r="H3792" s="102">
        <v>4.57</v>
      </c>
      <c r="I3792" s="102"/>
      <c r="J3792" s="445"/>
      <c r="K3792" s="258">
        <f>ROUND(SUMIF('VGT-Bewegungsdaten'!B:B,A3792,'VGT-Bewegungsdaten'!D:D),3)</f>
        <v>0</v>
      </c>
      <c r="L3792" s="259">
        <f>ROUND(SUMIF('VGT-Bewegungsdaten'!B:B,$A3792,'VGT-Bewegungsdaten'!E:E),5)</f>
        <v>0</v>
      </c>
      <c r="N3792" s="298" t="s">
        <v>4918</v>
      </c>
      <c r="O3792" s="298" t="s">
        <v>4925</v>
      </c>
      <c r="P3792" s="261">
        <f>ROUND(SUMIF('AV-Bewegungsdaten'!B:B,A3792,'AV-Bewegungsdaten'!D:D),3)</f>
        <v>0</v>
      </c>
      <c r="Q3792" s="259">
        <f>ROUND(SUMIF('AV-Bewegungsdaten'!B:B,$A3792,'AV-Bewegungsdaten'!E:E),5)</f>
        <v>0</v>
      </c>
      <c r="S3792" s="444"/>
      <c r="T3792" s="444"/>
      <c r="U3792" s="261">
        <f>ROUND(SUMIF('DV-Bewegungsdaten'!B:B,A3792,'DV-Bewegungsdaten'!D:D),3)</f>
        <v>0</v>
      </c>
      <c r="V3792" s="259">
        <f>ROUND(SUMIF('DV-Bewegungsdaten'!B:B,A3792,'DV-Bewegungsdaten'!E:E),5)</f>
        <v>0</v>
      </c>
      <c r="X3792" s="444"/>
      <c r="Y3792" s="444"/>
      <c r="AK3792" s="305"/>
    </row>
    <row r="3793" spans="1:37" ht="15" customHeight="1" x14ac:dyDescent="0.25">
      <c r="A3793" s="103" t="s">
        <v>6024</v>
      </c>
      <c r="B3793" s="101" t="s">
        <v>2068</v>
      </c>
      <c r="C3793" s="101" t="s">
        <v>6025</v>
      </c>
      <c r="D3793" s="101" t="s">
        <v>4509</v>
      </c>
      <c r="F3793" s="102">
        <v>13.05</v>
      </c>
      <c r="G3793" s="102">
        <v>13.25</v>
      </c>
      <c r="H3793" s="102">
        <v>10.6</v>
      </c>
      <c r="I3793" s="102"/>
      <c r="J3793" s="445"/>
      <c r="K3793" s="258">
        <f>ROUND(SUMIF('VGT-Bewegungsdaten'!B:B,A3793,'VGT-Bewegungsdaten'!D:D),3)</f>
        <v>0</v>
      </c>
      <c r="L3793" s="259">
        <f>ROUND(SUMIF('VGT-Bewegungsdaten'!B:B,$A3793,'VGT-Bewegungsdaten'!E:E),5)</f>
        <v>0</v>
      </c>
      <c r="N3793" s="298" t="s">
        <v>4918</v>
      </c>
      <c r="O3793" s="298" t="s">
        <v>4925</v>
      </c>
      <c r="P3793" s="261">
        <f>ROUND(SUMIF('AV-Bewegungsdaten'!B:B,A3793,'AV-Bewegungsdaten'!D:D),3)</f>
        <v>0</v>
      </c>
      <c r="Q3793" s="259">
        <f>ROUND(SUMIF('AV-Bewegungsdaten'!B:B,$A3793,'AV-Bewegungsdaten'!E:E),5)</f>
        <v>0</v>
      </c>
      <c r="S3793" s="444"/>
      <c r="T3793" s="444"/>
      <c r="U3793" s="261">
        <f>ROUND(SUMIF('DV-Bewegungsdaten'!B:B,A3793,'DV-Bewegungsdaten'!D:D),3)</f>
        <v>0</v>
      </c>
      <c r="V3793" s="259">
        <f>ROUND(SUMIF('DV-Bewegungsdaten'!B:B,A3793,'DV-Bewegungsdaten'!E:E),5)</f>
        <v>0</v>
      </c>
      <c r="X3793" s="444"/>
      <c r="Y3793" s="444"/>
      <c r="AK3793" s="305"/>
    </row>
    <row r="3794" spans="1:37" ht="15" customHeight="1" x14ac:dyDescent="0.25">
      <c r="A3794" s="103" t="s">
        <v>6026</v>
      </c>
      <c r="B3794" s="101" t="s">
        <v>2068</v>
      </c>
      <c r="C3794" s="101" t="s">
        <v>6025</v>
      </c>
      <c r="D3794" s="101" t="s">
        <v>4541</v>
      </c>
      <c r="F3794" s="102">
        <v>11.23</v>
      </c>
      <c r="G3794" s="102">
        <v>11.43</v>
      </c>
      <c r="H3794" s="102">
        <v>9.14</v>
      </c>
      <c r="I3794" s="102"/>
      <c r="J3794" s="445"/>
      <c r="K3794" s="258">
        <f>ROUND(SUMIF('VGT-Bewegungsdaten'!B:B,A3794,'VGT-Bewegungsdaten'!D:D),3)</f>
        <v>0</v>
      </c>
      <c r="L3794" s="259">
        <f>ROUND(SUMIF('VGT-Bewegungsdaten'!B:B,$A3794,'VGT-Bewegungsdaten'!E:E),5)</f>
        <v>0</v>
      </c>
      <c r="N3794" s="298" t="s">
        <v>4918</v>
      </c>
      <c r="O3794" s="298" t="s">
        <v>4925</v>
      </c>
      <c r="P3794" s="261">
        <f>ROUND(SUMIF('AV-Bewegungsdaten'!B:B,A3794,'AV-Bewegungsdaten'!D:D),3)</f>
        <v>0</v>
      </c>
      <c r="Q3794" s="259">
        <f>ROUND(SUMIF('AV-Bewegungsdaten'!B:B,$A3794,'AV-Bewegungsdaten'!E:E),5)</f>
        <v>0</v>
      </c>
      <c r="S3794" s="444"/>
      <c r="T3794" s="444"/>
      <c r="U3794" s="261">
        <f>ROUND(SUMIF('DV-Bewegungsdaten'!B:B,A3794,'DV-Bewegungsdaten'!D:D),3)</f>
        <v>0</v>
      </c>
      <c r="V3794" s="259">
        <f>ROUND(SUMIF('DV-Bewegungsdaten'!B:B,A3794,'DV-Bewegungsdaten'!E:E),5)</f>
        <v>0</v>
      </c>
      <c r="X3794" s="444"/>
      <c r="Y3794" s="444"/>
      <c r="AK3794" s="305"/>
    </row>
    <row r="3795" spans="1:37" ht="15" customHeight="1" x14ac:dyDescent="0.25">
      <c r="A3795" s="103" t="s">
        <v>6027</v>
      </c>
      <c r="B3795" s="101" t="s">
        <v>2068</v>
      </c>
      <c r="C3795" s="101" t="s">
        <v>6025</v>
      </c>
      <c r="D3795" s="101" t="s">
        <v>1419</v>
      </c>
      <c r="F3795" s="102">
        <v>10.039999999999999</v>
      </c>
      <c r="G3795" s="102">
        <v>10.239999999999998</v>
      </c>
      <c r="H3795" s="102">
        <v>8.19</v>
      </c>
      <c r="I3795" s="102"/>
      <c r="J3795" s="445"/>
      <c r="K3795" s="258">
        <f>ROUND(SUMIF('VGT-Bewegungsdaten'!B:B,A3795,'VGT-Bewegungsdaten'!D:D),3)</f>
        <v>0</v>
      </c>
      <c r="L3795" s="259">
        <f>ROUND(SUMIF('VGT-Bewegungsdaten'!B:B,$A3795,'VGT-Bewegungsdaten'!E:E),5)</f>
        <v>0</v>
      </c>
      <c r="N3795" s="298" t="s">
        <v>4918</v>
      </c>
      <c r="O3795" s="298" t="s">
        <v>4925</v>
      </c>
      <c r="P3795" s="261">
        <f>ROUND(SUMIF('AV-Bewegungsdaten'!B:B,A3795,'AV-Bewegungsdaten'!D:D),3)</f>
        <v>0</v>
      </c>
      <c r="Q3795" s="259">
        <f>ROUND(SUMIF('AV-Bewegungsdaten'!B:B,$A3795,'AV-Bewegungsdaten'!E:E),5)</f>
        <v>0</v>
      </c>
      <c r="S3795" s="444"/>
      <c r="T3795" s="444"/>
      <c r="U3795" s="261">
        <f>ROUND(SUMIF('DV-Bewegungsdaten'!B:B,A3795,'DV-Bewegungsdaten'!D:D),3)</f>
        <v>0</v>
      </c>
      <c r="V3795" s="259">
        <f>ROUND(SUMIF('DV-Bewegungsdaten'!B:B,A3795,'DV-Bewegungsdaten'!E:E),5)</f>
        <v>0</v>
      </c>
      <c r="X3795" s="444"/>
      <c r="Y3795" s="444"/>
      <c r="AK3795" s="305"/>
    </row>
    <row r="3796" spans="1:37" ht="15" customHeight="1" x14ac:dyDescent="0.25">
      <c r="A3796" s="103" t="s">
        <v>6028</v>
      </c>
      <c r="B3796" s="101" t="s">
        <v>2068</v>
      </c>
      <c r="C3796" s="101" t="s">
        <v>6025</v>
      </c>
      <c r="D3796" s="101" t="s">
        <v>4653</v>
      </c>
      <c r="F3796" s="102">
        <v>5.48</v>
      </c>
      <c r="G3796" s="102">
        <v>5.6800000000000006</v>
      </c>
      <c r="H3796" s="102">
        <v>4.54</v>
      </c>
      <c r="I3796" s="102"/>
      <c r="J3796" s="445"/>
      <c r="K3796" s="258">
        <f>ROUND(SUMIF('VGT-Bewegungsdaten'!B:B,A3796,'VGT-Bewegungsdaten'!D:D),3)</f>
        <v>0</v>
      </c>
      <c r="L3796" s="259">
        <f>ROUND(SUMIF('VGT-Bewegungsdaten'!B:B,$A3796,'VGT-Bewegungsdaten'!E:E),5)</f>
        <v>0</v>
      </c>
      <c r="N3796" s="298" t="s">
        <v>4918</v>
      </c>
      <c r="O3796" s="298" t="s">
        <v>4925</v>
      </c>
      <c r="P3796" s="261">
        <f>ROUND(SUMIF('AV-Bewegungsdaten'!B:B,A3796,'AV-Bewegungsdaten'!D:D),3)</f>
        <v>0</v>
      </c>
      <c r="Q3796" s="259">
        <f>ROUND(SUMIF('AV-Bewegungsdaten'!B:B,$A3796,'AV-Bewegungsdaten'!E:E),5)</f>
        <v>0</v>
      </c>
      <c r="S3796" s="444"/>
      <c r="T3796" s="444"/>
      <c r="U3796" s="261">
        <f>ROUND(SUMIF('DV-Bewegungsdaten'!B:B,A3796,'DV-Bewegungsdaten'!D:D),3)</f>
        <v>0</v>
      </c>
      <c r="V3796" s="259">
        <f>ROUND(SUMIF('DV-Bewegungsdaten'!B:B,A3796,'DV-Bewegungsdaten'!E:E),5)</f>
        <v>0</v>
      </c>
      <c r="X3796" s="444"/>
      <c r="Y3796" s="444"/>
      <c r="AK3796" s="305"/>
    </row>
    <row r="3797" spans="1:37" ht="15" customHeight="1" x14ac:dyDescent="0.25">
      <c r="A3797" s="103" t="s">
        <v>6029</v>
      </c>
      <c r="B3797" s="101" t="s">
        <v>2068</v>
      </c>
      <c r="C3797" s="101" t="s">
        <v>6030</v>
      </c>
      <c r="D3797" s="101" t="s">
        <v>4509</v>
      </c>
      <c r="F3797" s="102">
        <v>13.05</v>
      </c>
      <c r="G3797" s="102">
        <v>13.25</v>
      </c>
      <c r="H3797" s="102">
        <v>10.6</v>
      </c>
      <c r="I3797" s="102"/>
      <c r="J3797" s="445"/>
      <c r="K3797" s="258">
        <f>ROUND(SUMIF('VGT-Bewegungsdaten'!B:B,A3797,'VGT-Bewegungsdaten'!D:D),3)</f>
        <v>0</v>
      </c>
      <c r="L3797" s="259">
        <f>ROUND(SUMIF('VGT-Bewegungsdaten'!B:B,$A3797,'VGT-Bewegungsdaten'!E:E),5)</f>
        <v>0</v>
      </c>
      <c r="N3797" s="298" t="s">
        <v>4918</v>
      </c>
      <c r="O3797" s="298" t="s">
        <v>4925</v>
      </c>
      <c r="P3797" s="261">
        <f>ROUND(SUMIF('AV-Bewegungsdaten'!B:B,A3797,'AV-Bewegungsdaten'!D:D),3)</f>
        <v>0</v>
      </c>
      <c r="Q3797" s="259">
        <f>ROUND(SUMIF('AV-Bewegungsdaten'!B:B,$A3797,'AV-Bewegungsdaten'!E:E),5)</f>
        <v>0</v>
      </c>
      <c r="S3797" s="444"/>
      <c r="T3797" s="444"/>
      <c r="U3797" s="261">
        <f>ROUND(SUMIF('DV-Bewegungsdaten'!B:B,A3797,'DV-Bewegungsdaten'!D:D),3)</f>
        <v>0</v>
      </c>
      <c r="V3797" s="259">
        <f>ROUND(SUMIF('DV-Bewegungsdaten'!B:B,A3797,'DV-Bewegungsdaten'!E:E),5)</f>
        <v>0</v>
      </c>
      <c r="X3797" s="444"/>
      <c r="Y3797" s="444"/>
      <c r="AK3797" s="305"/>
    </row>
    <row r="3798" spans="1:37" ht="15" customHeight="1" x14ac:dyDescent="0.25">
      <c r="A3798" s="103" t="s">
        <v>6031</v>
      </c>
      <c r="B3798" s="101" t="s">
        <v>2068</v>
      </c>
      <c r="C3798" s="101" t="s">
        <v>6030</v>
      </c>
      <c r="D3798" s="101" t="s">
        <v>4541</v>
      </c>
      <c r="F3798" s="102">
        <v>11.23</v>
      </c>
      <c r="G3798" s="102">
        <v>11.43</v>
      </c>
      <c r="H3798" s="102">
        <v>9.14</v>
      </c>
      <c r="I3798" s="102"/>
      <c r="J3798" s="445"/>
      <c r="K3798" s="258">
        <f>ROUND(SUMIF('VGT-Bewegungsdaten'!B:B,A3798,'VGT-Bewegungsdaten'!D:D),3)</f>
        <v>0</v>
      </c>
      <c r="L3798" s="259">
        <f>ROUND(SUMIF('VGT-Bewegungsdaten'!B:B,$A3798,'VGT-Bewegungsdaten'!E:E),5)</f>
        <v>0</v>
      </c>
      <c r="N3798" s="298" t="s">
        <v>4918</v>
      </c>
      <c r="O3798" s="298" t="s">
        <v>4925</v>
      </c>
      <c r="P3798" s="261">
        <f>ROUND(SUMIF('AV-Bewegungsdaten'!B:B,A3798,'AV-Bewegungsdaten'!D:D),3)</f>
        <v>0</v>
      </c>
      <c r="Q3798" s="259">
        <f>ROUND(SUMIF('AV-Bewegungsdaten'!B:B,$A3798,'AV-Bewegungsdaten'!E:E),5)</f>
        <v>0</v>
      </c>
      <c r="S3798" s="444"/>
      <c r="T3798" s="444"/>
      <c r="U3798" s="261">
        <f>ROUND(SUMIF('DV-Bewegungsdaten'!B:B,A3798,'DV-Bewegungsdaten'!D:D),3)</f>
        <v>0</v>
      </c>
      <c r="V3798" s="259">
        <f>ROUND(SUMIF('DV-Bewegungsdaten'!B:B,A3798,'DV-Bewegungsdaten'!E:E),5)</f>
        <v>0</v>
      </c>
      <c r="X3798" s="444"/>
      <c r="Y3798" s="444"/>
      <c r="AK3798" s="305"/>
    </row>
    <row r="3799" spans="1:37" ht="15" customHeight="1" x14ac:dyDescent="0.25">
      <c r="A3799" s="103" t="s">
        <v>6032</v>
      </c>
      <c r="B3799" s="101" t="s">
        <v>2068</v>
      </c>
      <c r="C3799" s="101" t="s">
        <v>6030</v>
      </c>
      <c r="D3799" s="101" t="s">
        <v>1419</v>
      </c>
      <c r="F3799" s="102">
        <v>10.039999999999999</v>
      </c>
      <c r="G3799" s="102">
        <v>10.239999999999998</v>
      </c>
      <c r="H3799" s="102">
        <v>8.19</v>
      </c>
      <c r="I3799" s="102"/>
      <c r="J3799" s="445"/>
      <c r="K3799" s="258">
        <f>ROUND(SUMIF('VGT-Bewegungsdaten'!B:B,A3799,'VGT-Bewegungsdaten'!D:D),3)</f>
        <v>0</v>
      </c>
      <c r="L3799" s="259">
        <f>ROUND(SUMIF('VGT-Bewegungsdaten'!B:B,$A3799,'VGT-Bewegungsdaten'!E:E),5)</f>
        <v>0</v>
      </c>
      <c r="N3799" s="298" t="s">
        <v>4918</v>
      </c>
      <c r="O3799" s="298" t="s">
        <v>4925</v>
      </c>
      <c r="P3799" s="261">
        <f>ROUND(SUMIF('AV-Bewegungsdaten'!B:B,A3799,'AV-Bewegungsdaten'!D:D),3)</f>
        <v>0</v>
      </c>
      <c r="Q3799" s="259">
        <f>ROUND(SUMIF('AV-Bewegungsdaten'!B:B,$A3799,'AV-Bewegungsdaten'!E:E),5)</f>
        <v>0</v>
      </c>
      <c r="S3799" s="444"/>
      <c r="T3799" s="444"/>
      <c r="U3799" s="261">
        <f>ROUND(SUMIF('DV-Bewegungsdaten'!B:B,A3799,'DV-Bewegungsdaten'!D:D),3)</f>
        <v>0</v>
      </c>
      <c r="V3799" s="259">
        <f>ROUND(SUMIF('DV-Bewegungsdaten'!B:B,A3799,'DV-Bewegungsdaten'!E:E),5)</f>
        <v>0</v>
      </c>
      <c r="X3799" s="444"/>
      <c r="Y3799" s="444"/>
      <c r="AK3799" s="305"/>
    </row>
    <row r="3800" spans="1:37" ht="15" customHeight="1" x14ac:dyDescent="0.25">
      <c r="A3800" s="103" t="s">
        <v>6033</v>
      </c>
      <c r="B3800" s="101" t="s">
        <v>2068</v>
      </c>
      <c r="C3800" s="101" t="s">
        <v>6030</v>
      </c>
      <c r="D3800" s="101" t="s">
        <v>4653</v>
      </c>
      <c r="F3800" s="102">
        <v>5.48</v>
      </c>
      <c r="G3800" s="102">
        <v>5.6800000000000006</v>
      </c>
      <c r="H3800" s="102">
        <v>4.54</v>
      </c>
      <c r="I3800" s="102"/>
      <c r="J3800" s="445"/>
      <c r="K3800" s="258">
        <f>ROUND(SUMIF('VGT-Bewegungsdaten'!B:B,A3800,'VGT-Bewegungsdaten'!D:D),3)</f>
        <v>0</v>
      </c>
      <c r="L3800" s="259">
        <f>ROUND(SUMIF('VGT-Bewegungsdaten'!B:B,$A3800,'VGT-Bewegungsdaten'!E:E),5)</f>
        <v>0</v>
      </c>
      <c r="N3800" s="298" t="s">
        <v>4918</v>
      </c>
      <c r="O3800" s="298" t="s">
        <v>4925</v>
      </c>
      <c r="P3800" s="261">
        <f>ROUND(SUMIF('AV-Bewegungsdaten'!B:B,A3800,'AV-Bewegungsdaten'!D:D),3)</f>
        <v>0</v>
      </c>
      <c r="Q3800" s="259">
        <f>ROUND(SUMIF('AV-Bewegungsdaten'!B:B,$A3800,'AV-Bewegungsdaten'!E:E),5)</f>
        <v>0</v>
      </c>
      <c r="S3800" s="444"/>
      <c r="T3800" s="444"/>
      <c r="U3800" s="261">
        <f>ROUND(SUMIF('DV-Bewegungsdaten'!B:B,A3800,'DV-Bewegungsdaten'!D:D),3)</f>
        <v>0</v>
      </c>
      <c r="V3800" s="259">
        <f>ROUND(SUMIF('DV-Bewegungsdaten'!B:B,A3800,'DV-Bewegungsdaten'!E:E),5)</f>
        <v>0</v>
      </c>
      <c r="X3800" s="444"/>
      <c r="Y3800" s="444"/>
      <c r="AK3800" s="305"/>
    </row>
    <row r="3801" spans="1:37" ht="15" customHeight="1" x14ac:dyDescent="0.25">
      <c r="A3801" s="103" t="s">
        <v>6034</v>
      </c>
      <c r="B3801" s="101" t="s">
        <v>2068</v>
      </c>
      <c r="C3801" s="101" t="s">
        <v>6035</v>
      </c>
      <c r="D3801" s="101" t="s">
        <v>4509</v>
      </c>
      <c r="F3801" s="102">
        <v>12.99</v>
      </c>
      <c r="G3801" s="102">
        <v>13.19</v>
      </c>
      <c r="H3801" s="102">
        <v>10.55</v>
      </c>
      <c r="I3801" s="102"/>
      <c r="J3801" s="445"/>
      <c r="K3801" s="258">
        <f>ROUND(SUMIF('VGT-Bewegungsdaten'!B:B,A3801,'VGT-Bewegungsdaten'!D:D),3)</f>
        <v>0</v>
      </c>
      <c r="L3801" s="259">
        <f>ROUND(SUMIF('VGT-Bewegungsdaten'!B:B,$A3801,'VGT-Bewegungsdaten'!E:E),5)</f>
        <v>0</v>
      </c>
      <c r="N3801" s="298" t="s">
        <v>4918</v>
      </c>
      <c r="O3801" s="298" t="s">
        <v>4925</v>
      </c>
      <c r="P3801" s="261">
        <f>ROUND(SUMIF('AV-Bewegungsdaten'!B:B,A3801,'AV-Bewegungsdaten'!D:D),3)</f>
        <v>0</v>
      </c>
      <c r="Q3801" s="259">
        <f>ROUND(SUMIF('AV-Bewegungsdaten'!B:B,$A3801,'AV-Bewegungsdaten'!E:E),5)</f>
        <v>0</v>
      </c>
      <c r="S3801" s="444"/>
      <c r="T3801" s="444"/>
      <c r="U3801" s="261">
        <f>ROUND(SUMIF('DV-Bewegungsdaten'!B:B,A3801,'DV-Bewegungsdaten'!D:D),3)</f>
        <v>0</v>
      </c>
      <c r="V3801" s="259">
        <f>ROUND(SUMIF('DV-Bewegungsdaten'!B:B,A3801,'DV-Bewegungsdaten'!E:E),5)</f>
        <v>0</v>
      </c>
      <c r="X3801" s="444"/>
      <c r="Y3801" s="444"/>
      <c r="AK3801" s="305"/>
    </row>
    <row r="3802" spans="1:37" ht="15" customHeight="1" x14ac:dyDescent="0.25">
      <c r="A3802" s="103" t="s">
        <v>6036</v>
      </c>
      <c r="B3802" s="101" t="s">
        <v>2068</v>
      </c>
      <c r="C3802" s="101" t="s">
        <v>6035</v>
      </c>
      <c r="D3802" s="101" t="s">
        <v>4541</v>
      </c>
      <c r="F3802" s="102">
        <v>11.18</v>
      </c>
      <c r="G3802" s="102">
        <v>11.379999999999999</v>
      </c>
      <c r="H3802" s="102">
        <v>9.1</v>
      </c>
      <c r="I3802" s="102"/>
      <c r="J3802" s="445"/>
      <c r="K3802" s="258">
        <f>ROUND(SUMIF('VGT-Bewegungsdaten'!B:B,A3802,'VGT-Bewegungsdaten'!D:D),3)</f>
        <v>0</v>
      </c>
      <c r="L3802" s="259">
        <f>ROUND(SUMIF('VGT-Bewegungsdaten'!B:B,$A3802,'VGT-Bewegungsdaten'!E:E),5)</f>
        <v>0</v>
      </c>
      <c r="N3802" s="298" t="s">
        <v>4918</v>
      </c>
      <c r="O3802" s="298" t="s">
        <v>4925</v>
      </c>
      <c r="P3802" s="261">
        <f>ROUND(SUMIF('AV-Bewegungsdaten'!B:B,A3802,'AV-Bewegungsdaten'!D:D),3)</f>
        <v>0</v>
      </c>
      <c r="Q3802" s="259">
        <f>ROUND(SUMIF('AV-Bewegungsdaten'!B:B,$A3802,'AV-Bewegungsdaten'!E:E),5)</f>
        <v>0</v>
      </c>
      <c r="S3802" s="444"/>
      <c r="T3802" s="444"/>
      <c r="U3802" s="261">
        <f>ROUND(SUMIF('DV-Bewegungsdaten'!B:B,A3802,'DV-Bewegungsdaten'!D:D),3)</f>
        <v>0</v>
      </c>
      <c r="V3802" s="259">
        <f>ROUND(SUMIF('DV-Bewegungsdaten'!B:B,A3802,'DV-Bewegungsdaten'!E:E),5)</f>
        <v>0</v>
      </c>
      <c r="X3802" s="444"/>
      <c r="Y3802" s="444"/>
      <c r="AK3802" s="305"/>
    </row>
    <row r="3803" spans="1:37" ht="15" customHeight="1" x14ac:dyDescent="0.25">
      <c r="A3803" s="103" t="s">
        <v>6037</v>
      </c>
      <c r="B3803" s="101" t="s">
        <v>2068</v>
      </c>
      <c r="C3803" s="101" t="s">
        <v>6035</v>
      </c>
      <c r="D3803" s="101" t="s">
        <v>1419</v>
      </c>
      <c r="F3803" s="102">
        <v>9.99</v>
      </c>
      <c r="G3803" s="102">
        <v>10.19</v>
      </c>
      <c r="H3803" s="102">
        <v>8.15</v>
      </c>
      <c r="I3803" s="102"/>
      <c r="J3803" s="445"/>
      <c r="K3803" s="258">
        <f>ROUND(SUMIF('VGT-Bewegungsdaten'!B:B,A3803,'VGT-Bewegungsdaten'!D:D),3)</f>
        <v>0</v>
      </c>
      <c r="L3803" s="259">
        <f>ROUND(SUMIF('VGT-Bewegungsdaten'!B:B,$A3803,'VGT-Bewegungsdaten'!E:E),5)</f>
        <v>0</v>
      </c>
      <c r="N3803" s="298" t="s">
        <v>4918</v>
      </c>
      <c r="O3803" s="298" t="s">
        <v>4925</v>
      </c>
      <c r="P3803" s="261">
        <f>ROUND(SUMIF('AV-Bewegungsdaten'!B:B,A3803,'AV-Bewegungsdaten'!D:D),3)</f>
        <v>0</v>
      </c>
      <c r="Q3803" s="259">
        <f>ROUND(SUMIF('AV-Bewegungsdaten'!B:B,$A3803,'AV-Bewegungsdaten'!E:E),5)</f>
        <v>0</v>
      </c>
      <c r="S3803" s="444"/>
      <c r="T3803" s="444"/>
      <c r="U3803" s="261">
        <f>ROUND(SUMIF('DV-Bewegungsdaten'!B:B,A3803,'DV-Bewegungsdaten'!D:D),3)</f>
        <v>0</v>
      </c>
      <c r="V3803" s="259">
        <f>ROUND(SUMIF('DV-Bewegungsdaten'!B:B,A3803,'DV-Bewegungsdaten'!E:E),5)</f>
        <v>0</v>
      </c>
      <c r="X3803" s="444"/>
      <c r="Y3803" s="444"/>
      <c r="AK3803" s="305"/>
    </row>
    <row r="3804" spans="1:37" ht="15" customHeight="1" x14ac:dyDescent="0.25">
      <c r="A3804" s="103" t="s">
        <v>6038</v>
      </c>
      <c r="B3804" s="101" t="s">
        <v>2068</v>
      </c>
      <c r="C3804" s="101" t="s">
        <v>6035</v>
      </c>
      <c r="D3804" s="101" t="s">
        <v>4653</v>
      </c>
      <c r="F3804" s="102">
        <v>5.45</v>
      </c>
      <c r="G3804" s="102">
        <v>5.65</v>
      </c>
      <c r="H3804" s="102">
        <v>4.5199999999999996</v>
      </c>
      <c r="I3804" s="102"/>
      <c r="J3804" s="445"/>
      <c r="K3804" s="258">
        <f>ROUND(SUMIF('VGT-Bewegungsdaten'!B:B,A3804,'VGT-Bewegungsdaten'!D:D),3)</f>
        <v>0</v>
      </c>
      <c r="L3804" s="259">
        <f>ROUND(SUMIF('VGT-Bewegungsdaten'!B:B,$A3804,'VGT-Bewegungsdaten'!E:E),5)</f>
        <v>0</v>
      </c>
      <c r="N3804" s="298" t="s">
        <v>4918</v>
      </c>
      <c r="O3804" s="298" t="s">
        <v>4925</v>
      </c>
      <c r="P3804" s="261">
        <f>ROUND(SUMIF('AV-Bewegungsdaten'!B:B,A3804,'AV-Bewegungsdaten'!D:D),3)</f>
        <v>0</v>
      </c>
      <c r="Q3804" s="259">
        <f>ROUND(SUMIF('AV-Bewegungsdaten'!B:B,$A3804,'AV-Bewegungsdaten'!E:E),5)</f>
        <v>0</v>
      </c>
      <c r="S3804" s="444"/>
      <c r="T3804" s="444"/>
      <c r="U3804" s="261">
        <f>ROUND(SUMIF('DV-Bewegungsdaten'!B:B,A3804,'DV-Bewegungsdaten'!D:D),3)</f>
        <v>0</v>
      </c>
      <c r="V3804" s="259">
        <f>ROUND(SUMIF('DV-Bewegungsdaten'!B:B,A3804,'DV-Bewegungsdaten'!E:E),5)</f>
        <v>0</v>
      </c>
      <c r="X3804" s="444"/>
      <c r="Y3804" s="444"/>
      <c r="AK3804" s="305"/>
    </row>
    <row r="3805" spans="1:37" ht="15" customHeight="1" x14ac:dyDescent="0.25">
      <c r="A3805" s="103" t="s">
        <v>6434</v>
      </c>
      <c r="B3805" s="101" t="s">
        <v>2068</v>
      </c>
      <c r="C3805" s="101" t="s">
        <v>6435</v>
      </c>
      <c r="D3805" s="101" t="s">
        <v>4509</v>
      </c>
      <c r="F3805" s="102">
        <v>12.99</v>
      </c>
      <c r="G3805" s="102">
        <v>13.19</v>
      </c>
      <c r="H3805" s="102">
        <v>10.55</v>
      </c>
      <c r="I3805" s="102"/>
      <c r="J3805" s="445"/>
      <c r="K3805" s="258">
        <f>ROUND(SUMIF('VGT-Bewegungsdaten'!B:B,A3805,'VGT-Bewegungsdaten'!D:D),3)</f>
        <v>0</v>
      </c>
      <c r="L3805" s="259">
        <f>ROUND(SUMIF('VGT-Bewegungsdaten'!B:B,$A3805,'VGT-Bewegungsdaten'!E:E),5)</f>
        <v>0</v>
      </c>
      <c r="N3805" s="298" t="s">
        <v>4918</v>
      </c>
      <c r="O3805" s="298" t="s">
        <v>4925</v>
      </c>
      <c r="P3805" s="261">
        <f>ROUND(SUMIF('AV-Bewegungsdaten'!B:B,A3805,'AV-Bewegungsdaten'!D:D),3)</f>
        <v>0</v>
      </c>
      <c r="Q3805" s="259">
        <f>ROUND(SUMIF('AV-Bewegungsdaten'!B:B,$A3805,'AV-Bewegungsdaten'!E:E),5)</f>
        <v>0</v>
      </c>
      <c r="S3805" s="444"/>
      <c r="T3805" s="444"/>
      <c r="U3805" s="261">
        <f>ROUND(SUMIF('DV-Bewegungsdaten'!B:B,A3805,'DV-Bewegungsdaten'!D:D),3)</f>
        <v>0</v>
      </c>
      <c r="V3805" s="259">
        <f>ROUND(SUMIF('DV-Bewegungsdaten'!B:B,A3805,'DV-Bewegungsdaten'!E:E),5)</f>
        <v>0</v>
      </c>
      <c r="X3805" s="444"/>
      <c r="Y3805" s="444"/>
      <c r="AK3805" s="305"/>
    </row>
    <row r="3806" spans="1:37" ht="15" customHeight="1" x14ac:dyDescent="0.25">
      <c r="A3806" s="103" t="s">
        <v>6436</v>
      </c>
      <c r="B3806" s="101" t="s">
        <v>2068</v>
      </c>
      <c r="C3806" s="101" t="s">
        <v>6435</v>
      </c>
      <c r="D3806" s="101" t="s">
        <v>4541</v>
      </c>
      <c r="F3806" s="102">
        <v>11.18</v>
      </c>
      <c r="G3806" s="102">
        <v>11.379999999999999</v>
      </c>
      <c r="H3806" s="102">
        <v>9.1</v>
      </c>
      <c r="I3806" s="102"/>
      <c r="J3806" s="445"/>
      <c r="K3806" s="258">
        <f>ROUND(SUMIF('VGT-Bewegungsdaten'!B:B,A3806,'VGT-Bewegungsdaten'!D:D),3)</f>
        <v>0</v>
      </c>
      <c r="L3806" s="259">
        <f>ROUND(SUMIF('VGT-Bewegungsdaten'!B:B,$A3806,'VGT-Bewegungsdaten'!E:E),5)</f>
        <v>0</v>
      </c>
      <c r="N3806" s="298" t="s">
        <v>4918</v>
      </c>
      <c r="O3806" s="298" t="s">
        <v>4925</v>
      </c>
      <c r="P3806" s="261">
        <f>ROUND(SUMIF('AV-Bewegungsdaten'!B:B,A3806,'AV-Bewegungsdaten'!D:D),3)</f>
        <v>0</v>
      </c>
      <c r="Q3806" s="259">
        <f>ROUND(SUMIF('AV-Bewegungsdaten'!B:B,$A3806,'AV-Bewegungsdaten'!E:E),5)</f>
        <v>0</v>
      </c>
      <c r="S3806" s="444"/>
      <c r="T3806" s="444"/>
      <c r="U3806" s="261">
        <f>ROUND(SUMIF('DV-Bewegungsdaten'!B:B,A3806,'DV-Bewegungsdaten'!D:D),3)</f>
        <v>0</v>
      </c>
      <c r="V3806" s="259">
        <f>ROUND(SUMIF('DV-Bewegungsdaten'!B:B,A3806,'DV-Bewegungsdaten'!E:E),5)</f>
        <v>0</v>
      </c>
      <c r="X3806" s="444"/>
      <c r="Y3806" s="444"/>
      <c r="AK3806" s="305"/>
    </row>
    <row r="3807" spans="1:37" ht="15" customHeight="1" x14ac:dyDescent="0.25">
      <c r="A3807" s="103" t="s">
        <v>6437</v>
      </c>
      <c r="B3807" s="101" t="s">
        <v>2068</v>
      </c>
      <c r="C3807" s="101" t="s">
        <v>6435</v>
      </c>
      <c r="D3807" s="101" t="s">
        <v>1419</v>
      </c>
      <c r="F3807" s="102">
        <v>9.99</v>
      </c>
      <c r="G3807" s="102">
        <v>10.19</v>
      </c>
      <c r="H3807" s="102">
        <v>8.15</v>
      </c>
      <c r="I3807" s="102"/>
      <c r="J3807" s="445"/>
      <c r="K3807" s="258">
        <f>ROUND(SUMIF('VGT-Bewegungsdaten'!B:B,A3807,'VGT-Bewegungsdaten'!D:D),3)</f>
        <v>0</v>
      </c>
      <c r="L3807" s="259">
        <f>ROUND(SUMIF('VGT-Bewegungsdaten'!B:B,$A3807,'VGT-Bewegungsdaten'!E:E),5)</f>
        <v>0</v>
      </c>
      <c r="N3807" s="298" t="s">
        <v>4918</v>
      </c>
      <c r="O3807" s="298" t="s">
        <v>4925</v>
      </c>
      <c r="P3807" s="261">
        <f>ROUND(SUMIF('AV-Bewegungsdaten'!B:B,A3807,'AV-Bewegungsdaten'!D:D),3)</f>
        <v>0</v>
      </c>
      <c r="Q3807" s="259">
        <f>ROUND(SUMIF('AV-Bewegungsdaten'!B:B,$A3807,'AV-Bewegungsdaten'!E:E),5)</f>
        <v>0</v>
      </c>
      <c r="S3807" s="444"/>
      <c r="T3807" s="444"/>
      <c r="U3807" s="261">
        <f>ROUND(SUMIF('DV-Bewegungsdaten'!B:B,A3807,'DV-Bewegungsdaten'!D:D),3)</f>
        <v>0</v>
      </c>
      <c r="V3807" s="259">
        <f>ROUND(SUMIF('DV-Bewegungsdaten'!B:B,A3807,'DV-Bewegungsdaten'!E:E),5)</f>
        <v>0</v>
      </c>
      <c r="X3807" s="444"/>
      <c r="Y3807" s="444"/>
      <c r="AK3807" s="305"/>
    </row>
    <row r="3808" spans="1:37" ht="15" customHeight="1" x14ac:dyDescent="0.25">
      <c r="A3808" s="103" t="s">
        <v>6438</v>
      </c>
      <c r="B3808" s="101" t="s">
        <v>2068</v>
      </c>
      <c r="C3808" s="101" t="s">
        <v>6435</v>
      </c>
      <c r="D3808" s="101" t="s">
        <v>4653</v>
      </c>
      <c r="F3808" s="102">
        <v>5.45</v>
      </c>
      <c r="G3808" s="102">
        <v>5.65</v>
      </c>
      <c r="H3808" s="102">
        <v>4.5199999999999996</v>
      </c>
      <c r="I3808" s="102"/>
      <c r="J3808" s="445"/>
      <c r="K3808" s="258">
        <f>ROUND(SUMIF('VGT-Bewegungsdaten'!B:B,A3808,'VGT-Bewegungsdaten'!D:D),3)</f>
        <v>0</v>
      </c>
      <c r="L3808" s="259">
        <f>ROUND(SUMIF('VGT-Bewegungsdaten'!B:B,$A3808,'VGT-Bewegungsdaten'!E:E),5)</f>
        <v>0</v>
      </c>
      <c r="N3808" s="298" t="s">
        <v>4918</v>
      </c>
      <c r="O3808" s="298" t="s">
        <v>4925</v>
      </c>
      <c r="P3808" s="261">
        <f>ROUND(SUMIF('AV-Bewegungsdaten'!B:B,A3808,'AV-Bewegungsdaten'!D:D),3)</f>
        <v>0</v>
      </c>
      <c r="Q3808" s="259">
        <f>ROUND(SUMIF('AV-Bewegungsdaten'!B:B,$A3808,'AV-Bewegungsdaten'!E:E),5)</f>
        <v>0</v>
      </c>
      <c r="S3808" s="444"/>
      <c r="T3808" s="444"/>
      <c r="U3808" s="261">
        <f>ROUND(SUMIF('DV-Bewegungsdaten'!B:B,A3808,'DV-Bewegungsdaten'!D:D),3)</f>
        <v>0</v>
      </c>
      <c r="V3808" s="259">
        <f>ROUND(SUMIF('DV-Bewegungsdaten'!B:B,A3808,'DV-Bewegungsdaten'!E:E),5)</f>
        <v>0</v>
      </c>
      <c r="X3808" s="444"/>
      <c r="Y3808" s="444"/>
      <c r="AK3808" s="305"/>
    </row>
    <row r="3809" spans="1:37" ht="15" customHeight="1" x14ac:dyDescent="0.25">
      <c r="A3809" s="103" t="s">
        <v>6439</v>
      </c>
      <c r="B3809" s="101" t="s">
        <v>2068</v>
      </c>
      <c r="C3809" s="101" t="s">
        <v>6440</v>
      </c>
      <c r="D3809" s="101" t="s">
        <v>4509</v>
      </c>
      <c r="F3809" s="102">
        <v>12.92</v>
      </c>
      <c r="G3809" s="102">
        <v>13.12</v>
      </c>
      <c r="H3809" s="102">
        <v>10.5</v>
      </c>
      <c r="I3809" s="102"/>
      <c r="J3809" s="445"/>
      <c r="K3809" s="258">
        <f>ROUND(SUMIF('VGT-Bewegungsdaten'!B:B,A3809,'VGT-Bewegungsdaten'!D:D),3)</f>
        <v>0</v>
      </c>
      <c r="L3809" s="259">
        <f>ROUND(SUMIF('VGT-Bewegungsdaten'!B:B,$A3809,'VGT-Bewegungsdaten'!E:E),5)</f>
        <v>0</v>
      </c>
      <c r="N3809" s="298" t="s">
        <v>4918</v>
      </c>
      <c r="O3809" s="298" t="s">
        <v>4925</v>
      </c>
      <c r="P3809" s="261">
        <f>ROUND(SUMIF('AV-Bewegungsdaten'!B:B,A3809,'AV-Bewegungsdaten'!D:D),3)</f>
        <v>0</v>
      </c>
      <c r="Q3809" s="259">
        <f>ROUND(SUMIF('AV-Bewegungsdaten'!B:B,$A3809,'AV-Bewegungsdaten'!E:E),5)</f>
        <v>0</v>
      </c>
      <c r="S3809" s="444"/>
      <c r="T3809" s="444"/>
      <c r="U3809" s="261">
        <f>ROUND(SUMIF('DV-Bewegungsdaten'!B:B,A3809,'DV-Bewegungsdaten'!D:D),3)</f>
        <v>0</v>
      </c>
      <c r="V3809" s="259">
        <f>ROUND(SUMIF('DV-Bewegungsdaten'!B:B,A3809,'DV-Bewegungsdaten'!E:E),5)</f>
        <v>0</v>
      </c>
      <c r="X3809" s="444"/>
      <c r="Y3809" s="444"/>
      <c r="AK3809" s="305"/>
    </row>
    <row r="3810" spans="1:37" ht="15" customHeight="1" x14ac:dyDescent="0.25">
      <c r="A3810" s="103" t="s">
        <v>6441</v>
      </c>
      <c r="B3810" s="101" t="s">
        <v>2068</v>
      </c>
      <c r="C3810" s="101" t="s">
        <v>6440</v>
      </c>
      <c r="D3810" s="101" t="s">
        <v>4541</v>
      </c>
      <c r="F3810" s="102">
        <v>11.12</v>
      </c>
      <c r="G3810" s="102">
        <v>11.319999999999999</v>
      </c>
      <c r="H3810" s="102">
        <v>9.06</v>
      </c>
      <c r="I3810" s="102"/>
      <c r="J3810" s="445"/>
      <c r="K3810" s="258">
        <f>ROUND(SUMIF('VGT-Bewegungsdaten'!B:B,A3810,'VGT-Bewegungsdaten'!D:D),3)</f>
        <v>0</v>
      </c>
      <c r="L3810" s="259">
        <f>ROUND(SUMIF('VGT-Bewegungsdaten'!B:B,$A3810,'VGT-Bewegungsdaten'!E:E),5)</f>
        <v>0</v>
      </c>
      <c r="N3810" s="298" t="s">
        <v>4918</v>
      </c>
      <c r="O3810" s="298" t="s">
        <v>4925</v>
      </c>
      <c r="P3810" s="261">
        <f>ROUND(SUMIF('AV-Bewegungsdaten'!B:B,A3810,'AV-Bewegungsdaten'!D:D),3)</f>
        <v>0</v>
      </c>
      <c r="Q3810" s="259">
        <f>ROUND(SUMIF('AV-Bewegungsdaten'!B:B,$A3810,'AV-Bewegungsdaten'!E:E),5)</f>
        <v>0</v>
      </c>
      <c r="S3810" s="444"/>
      <c r="T3810" s="444"/>
      <c r="U3810" s="261">
        <f>ROUND(SUMIF('DV-Bewegungsdaten'!B:B,A3810,'DV-Bewegungsdaten'!D:D),3)</f>
        <v>0</v>
      </c>
      <c r="V3810" s="259">
        <f>ROUND(SUMIF('DV-Bewegungsdaten'!B:B,A3810,'DV-Bewegungsdaten'!E:E),5)</f>
        <v>0</v>
      </c>
      <c r="X3810" s="444"/>
      <c r="Y3810" s="444"/>
      <c r="AK3810" s="305"/>
    </row>
    <row r="3811" spans="1:37" ht="15" customHeight="1" x14ac:dyDescent="0.25">
      <c r="A3811" s="103" t="s">
        <v>6442</v>
      </c>
      <c r="B3811" s="101" t="s">
        <v>2068</v>
      </c>
      <c r="C3811" s="101" t="s">
        <v>6440</v>
      </c>
      <c r="D3811" s="101" t="s">
        <v>1419</v>
      </c>
      <c r="F3811" s="102">
        <v>9.94</v>
      </c>
      <c r="G3811" s="102">
        <v>10.139999999999999</v>
      </c>
      <c r="H3811" s="102">
        <v>8.11</v>
      </c>
      <c r="I3811" s="102"/>
      <c r="J3811" s="445"/>
      <c r="K3811" s="258">
        <f>ROUND(SUMIF('VGT-Bewegungsdaten'!B:B,A3811,'VGT-Bewegungsdaten'!D:D),3)</f>
        <v>0</v>
      </c>
      <c r="L3811" s="259">
        <f>ROUND(SUMIF('VGT-Bewegungsdaten'!B:B,$A3811,'VGT-Bewegungsdaten'!E:E),5)</f>
        <v>0</v>
      </c>
      <c r="N3811" s="298" t="s">
        <v>4918</v>
      </c>
      <c r="O3811" s="298" t="s">
        <v>4925</v>
      </c>
      <c r="P3811" s="261">
        <f>ROUND(SUMIF('AV-Bewegungsdaten'!B:B,A3811,'AV-Bewegungsdaten'!D:D),3)</f>
        <v>0</v>
      </c>
      <c r="Q3811" s="259">
        <f>ROUND(SUMIF('AV-Bewegungsdaten'!B:B,$A3811,'AV-Bewegungsdaten'!E:E),5)</f>
        <v>0</v>
      </c>
      <c r="S3811" s="444"/>
      <c r="T3811" s="444"/>
      <c r="U3811" s="261">
        <f>ROUND(SUMIF('DV-Bewegungsdaten'!B:B,A3811,'DV-Bewegungsdaten'!D:D),3)</f>
        <v>0</v>
      </c>
      <c r="V3811" s="259">
        <f>ROUND(SUMIF('DV-Bewegungsdaten'!B:B,A3811,'DV-Bewegungsdaten'!E:E),5)</f>
        <v>0</v>
      </c>
      <c r="X3811" s="444"/>
      <c r="Y3811" s="444"/>
      <c r="AK3811" s="305"/>
    </row>
    <row r="3812" spans="1:37" ht="15" customHeight="1" x14ac:dyDescent="0.25">
      <c r="A3812" s="103" t="s">
        <v>6443</v>
      </c>
      <c r="B3812" s="101" t="s">
        <v>2068</v>
      </c>
      <c r="C3812" s="101" t="s">
        <v>6440</v>
      </c>
      <c r="D3812" s="101" t="s">
        <v>4653</v>
      </c>
      <c r="F3812" s="102">
        <v>5.42</v>
      </c>
      <c r="G3812" s="102">
        <v>5.62</v>
      </c>
      <c r="H3812" s="102">
        <v>4.5</v>
      </c>
      <c r="I3812" s="102"/>
      <c r="J3812" s="445"/>
      <c r="K3812" s="258">
        <f>ROUND(SUMIF('VGT-Bewegungsdaten'!B:B,A3812,'VGT-Bewegungsdaten'!D:D),3)</f>
        <v>0</v>
      </c>
      <c r="L3812" s="259">
        <f>ROUND(SUMIF('VGT-Bewegungsdaten'!B:B,$A3812,'VGT-Bewegungsdaten'!E:E),5)</f>
        <v>0</v>
      </c>
      <c r="N3812" s="298" t="s">
        <v>4918</v>
      </c>
      <c r="O3812" s="298" t="s">
        <v>4925</v>
      </c>
      <c r="P3812" s="261">
        <f>ROUND(SUMIF('AV-Bewegungsdaten'!B:B,A3812,'AV-Bewegungsdaten'!D:D),3)</f>
        <v>0</v>
      </c>
      <c r="Q3812" s="259">
        <f>ROUND(SUMIF('AV-Bewegungsdaten'!B:B,$A3812,'AV-Bewegungsdaten'!E:E),5)</f>
        <v>0</v>
      </c>
      <c r="S3812" s="444"/>
      <c r="T3812" s="444"/>
      <c r="U3812" s="261">
        <f>ROUND(SUMIF('DV-Bewegungsdaten'!B:B,A3812,'DV-Bewegungsdaten'!D:D),3)</f>
        <v>0</v>
      </c>
      <c r="V3812" s="259">
        <f>ROUND(SUMIF('DV-Bewegungsdaten'!B:B,A3812,'DV-Bewegungsdaten'!E:E),5)</f>
        <v>0</v>
      </c>
      <c r="X3812" s="444"/>
      <c r="Y3812" s="444"/>
      <c r="AK3812" s="305"/>
    </row>
    <row r="3813" spans="1:37" ht="15" customHeight="1" x14ac:dyDescent="0.25">
      <c r="A3813" s="103" t="s">
        <v>6444</v>
      </c>
      <c r="B3813" s="101" t="s">
        <v>2068</v>
      </c>
      <c r="C3813" s="101" t="s">
        <v>6445</v>
      </c>
      <c r="D3813" s="101" t="s">
        <v>4509</v>
      </c>
      <c r="F3813" s="102">
        <v>12.92</v>
      </c>
      <c r="G3813" s="102">
        <v>13.12</v>
      </c>
      <c r="H3813" s="102">
        <v>10.5</v>
      </c>
      <c r="I3813" s="102"/>
      <c r="J3813" s="445"/>
      <c r="K3813" s="258">
        <f>ROUND(SUMIF('VGT-Bewegungsdaten'!B:B,A3813,'VGT-Bewegungsdaten'!D:D),3)</f>
        <v>0</v>
      </c>
      <c r="L3813" s="259">
        <f>ROUND(SUMIF('VGT-Bewegungsdaten'!B:B,$A3813,'VGT-Bewegungsdaten'!E:E),5)</f>
        <v>0</v>
      </c>
      <c r="N3813" s="298" t="s">
        <v>4918</v>
      </c>
      <c r="O3813" s="298" t="s">
        <v>4925</v>
      </c>
      <c r="P3813" s="261">
        <f>ROUND(SUMIF('AV-Bewegungsdaten'!B:B,A3813,'AV-Bewegungsdaten'!D:D),3)</f>
        <v>0</v>
      </c>
      <c r="Q3813" s="259">
        <f>ROUND(SUMIF('AV-Bewegungsdaten'!B:B,$A3813,'AV-Bewegungsdaten'!E:E),5)</f>
        <v>0</v>
      </c>
      <c r="S3813" s="444"/>
      <c r="T3813" s="444"/>
      <c r="U3813" s="261">
        <f>ROUND(SUMIF('DV-Bewegungsdaten'!B:B,A3813,'DV-Bewegungsdaten'!D:D),3)</f>
        <v>0</v>
      </c>
      <c r="V3813" s="259">
        <f>ROUND(SUMIF('DV-Bewegungsdaten'!B:B,A3813,'DV-Bewegungsdaten'!E:E),5)</f>
        <v>0</v>
      </c>
      <c r="X3813" s="444"/>
      <c r="Y3813" s="444"/>
      <c r="AK3813" s="305"/>
    </row>
    <row r="3814" spans="1:37" ht="15" customHeight="1" x14ac:dyDescent="0.25">
      <c r="A3814" s="103" t="s">
        <v>6446</v>
      </c>
      <c r="B3814" s="101" t="s">
        <v>2068</v>
      </c>
      <c r="C3814" s="101" t="s">
        <v>6445</v>
      </c>
      <c r="D3814" s="101" t="s">
        <v>4541</v>
      </c>
      <c r="F3814" s="102">
        <v>11.12</v>
      </c>
      <c r="G3814" s="102">
        <v>11.319999999999999</v>
      </c>
      <c r="H3814" s="102">
        <v>9.06</v>
      </c>
      <c r="I3814" s="102"/>
      <c r="J3814" s="445"/>
      <c r="K3814" s="258">
        <f>ROUND(SUMIF('VGT-Bewegungsdaten'!B:B,A3814,'VGT-Bewegungsdaten'!D:D),3)</f>
        <v>0</v>
      </c>
      <c r="L3814" s="259">
        <f>ROUND(SUMIF('VGT-Bewegungsdaten'!B:B,$A3814,'VGT-Bewegungsdaten'!E:E),5)</f>
        <v>0</v>
      </c>
      <c r="N3814" s="298" t="s">
        <v>4918</v>
      </c>
      <c r="O3814" s="298" t="s">
        <v>4925</v>
      </c>
      <c r="P3814" s="261">
        <f>ROUND(SUMIF('AV-Bewegungsdaten'!B:B,A3814,'AV-Bewegungsdaten'!D:D),3)</f>
        <v>0</v>
      </c>
      <c r="Q3814" s="259">
        <f>ROUND(SUMIF('AV-Bewegungsdaten'!B:B,$A3814,'AV-Bewegungsdaten'!E:E),5)</f>
        <v>0</v>
      </c>
      <c r="S3814" s="444"/>
      <c r="T3814" s="444"/>
      <c r="U3814" s="261">
        <f>ROUND(SUMIF('DV-Bewegungsdaten'!B:B,A3814,'DV-Bewegungsdaten'!D:D),3)</f>
        <v>0</v>
      </c>
      <c r="V3814" s="259">
        <f>ROUND(SUMIF('DV-Bewegungsdaten'!B:B,A3814,'DV-Bewegungsdaten'!E:E),5)</f>
        <v>0</v>
      </c>
      <c r="X3814" s="444"/>
      <c r="Y3814" s="444"/>
      <c r="AK3814" s="305"/>
    </row>
    <row r="3815" spans="1:37" ht="15" customHeight="1" x14ac:dyDescent="0.25">
      <c r="A3815" s="103" t="s">
        <v>6447</v>
      </c>
      <c r="B3815" s="101" t="s">
        <v>2068</v>
      </c>
      <c r="C3815" s="101" t="s">
        <v>6445</v>
      </c>
      <c r="D3815" s="101" t="s">
        <v>1419</v>
      </c>
      <c r="F3815" s="102">
        <v>9.94</v>
      </c>
      <c r="G3815" s="102">
        <v>10.139999999999999</v>
      </c>
      <c r="H3815" s="102">
        <v>8.11</v>
      </c>
      <c r="I3815" s="102"/>
      <c r="J3815" s="445"/>
      <c r="K3815" s="258">
        <f>ROUND(SUMIF('VGT-Bewegungsdaten'!B:B,A3815,'VGT-Bewegungsdaten'!D:D),3)</f>
        <v>0</v>
      </c>
      <c r="L3815" s="259">
        <f>ROUND(SUMIF('VGT-Bewegungsdaten'!B:B,$A3815,'VGT-Bewegungsdaten'!E:E),5)</f>
        <v>0</v>
      </c>
      <c r="N3815" s="298" t="s">
        <v>4918</v>
      </c>
      <c r="O3815" s="298" t="s">
        <v>4925</v>
      </c>
      <c r="P3815" s="261">
        <f>ROUND(SUMIF('AV-Bewegungsdaten'!B:B,A3815,'AV-Bewegungsdaten'!D:D),3)</f>
        <v>0</v>
      </c>
      <c r="Q3815" s="259">
        <f>ROUND(SUMIF('AV-Bewegungsdaten'!B:B,$A3815,'AV-Bewegungsdaten'!E:E),5)</f>
        <v>0</v>
      </c>
      <c r="S3815" s="444"/>
      <c r="T3815" s="444"/>
      <c r="U3815" s="261">
        <f>ROUND(SUMIF('DV-Bewegungsdaten'!B:B,A3815,'DV-Bewegungsdaten'!D:D),3)</f>
        <v>0</v>
      </c>
      <c r="V3815" s="259">
        <f>ROUND(SUMIF('DV-Bewegungsdaten'!B:B,A3815,'DV-Bewegungsdaten'!E:E),5)</f>
        <v>0</v>
      </c>
      <c r="X3815" s="444"/>
      <c r="Y3815" s="444"/>
      <c r="AK3815" s="305"/>
    </row>
    <row r="3816" spans="1:37" ht="15" customHeight="1" x14ac:dyDescent="0.25">
      <c r="A3816" s="103" t="s">
        <v>6448</v>
      </c>
      <c r="B3816" s="101" t="s">
        <v>2068</v>
      </c>
      <c r="C3816" s="101" t="s">
        <v>6445</v>
      </c>
      <c r="D3816" s="101" t="s">
        <v>4653</v>
      </c>
      <c r="F3816" s="102">
        <v>5.42</v>
      </c>
      <c r="G3816" s="102">
        <v>5.62</v>
      </c>
      <c r="H3816" s="102">
        <v>4.5</v>
      </c>
      <c r="I3816" s="102"/>
      <c r="J3816" s="445"/>
      <c r="K3816" s="258">
        <f>ROUND(SUMIF('VGT-Bewegungsdaten'!B:B,A3816,'VGT-Bewegungsdaten'!D:D),3)</f>
        <v>0</v>
      </c>
      <c r="L3816" s="259">
        <f>ROUND(SUMIF('VGT-Bewegungsdaten'!B:B,$A3816,'VGT-Bewegungsdaten'!E:E),5)</f>
        <v>0</v>
      </c>
      <c r="N3816" s="298" t="s">
        <v>4918</v>
      </c>
      <c r="O3816" s="298" t="s">
        <v>4925</v>
      </c>
      <c r="P3816" s="261">
        <f>ROUND(SUMIF('AV-Bewegungsdaten'!B:B,A3816,'AV-Bewegungsdaten'!D:D),3)</f>
        <v>0</v>
      </c>
      <c r="Q3816" s="259">
        <f>ROUND(SUMIF('AV-Bewegungsdaten'!B:B,$A3816,'AV-Bewegungsdaten'!E:E),5)</f>
        <v>0</v>
      </c>
      <c r="S3816" s="444"/>
      <c r="T3816" s="444"/>
      <c r="U3816" s="261">
        <f>ROUND(SUMIF('DV-Bewegungsdaten'!B:B,A3816,'DV-Bewegungsdaten'!D:D),3)</f>
        <v>0</v>
      </c>
      <c r="V3816" s="259">
        <f>ROUND(SUMIF('DV-Bewegungsdaten'!B:B,A3816,'DV-Bewegungsdaten'!E:E),5)</f>
        <v>0</v>
      </c>
      <c r="X3816" s="444"/>
      <c r="Y3816" s="444"/>
      <c r="AK3816" s="305"/>
    </row>
    <row r="3817" spans="1:37" ht="15" customHeight="1" x14ac:dyDescent="0.25">
      <c r="A3817" s="103" t="s">
        <v>6449</v>
      </c>
      <c r="B3817" s="101" t="s">
        <v>2068</v>
      </c>
      <c r="C3817" s="101" t="s">
        <v>6450</v>
      </c>
      <c r="D3817" s="101" t="s">
        <v>4509</v>
      </c>
      <c r="F3817" s="102">
        <v>12.86</v>
      </c>
      <c r="G3817" s="102">
        <v>13.059999999999999</v>
      </c>
      <c r="H3817" s="102">
        <v>10.45</v>
      </c>
      <c r="I3817" s="102"/>
      <c r="J3817" s="445"/>
      <c r="K3817" s="258">
        <f>ROUND(SUMIF('VGT-Bewegungsdaten'!B:B,A3817,'VGT-Bewegungsdaten'!D:D),3)</f>
        <v>0</v>
      </c>
      <c r="L3817" s="259">
        <f>ROUND(SUMIF('VGT-Bewegungsdaten'!B:B,$A3817,'VGT-Bewegungsdaten'!E:E),5)</f>
        <v>0</v>
      </c>
      <c r="N3817" s="298" t="s">
        <v>4918</v>
      </c>
      <c r="O3817" s="298" t="s">
        <v>4925</v>
      </c>
      <c r="P3817" s="261">
        <f>ROUND(SUMIF('AV-Bewegungsdaten'!B:B,A3817,'AV-Bewegungsdaten'!D:D),3)</f>
        <v>0</v>
      </c>
      <c r="Q3817" s="259">
        <f>ROUND(SUMIF('AV-Bewegungsdaten'!B:B,$A3817,'AV-Bewegungsdaten'!E:E),5)</f>
        <v>0</v>
      </c>
      <c r="S3817" s="444"/>
      <c r="T3817" s="444"/>
      <c r="U3817" s="261">
        <f>ROUND(SUMIF('DV-Bewegungsdaten'!B:B,A3817,'DV-Bewegungsdaten'!D:D),3)</f>
        <v>0</v>
      </c>
      <c r="V3817" s="259">
        <f>ROUND(SUMIF('DV-Bewegungsdaten'!B:B,A3817,'DV-Bewegungsdaten'!E:E),5)</f>
        <v>0</v>
      </c>
      <c r="X3817" s="444"/>
      <c r="Y3817" s="444"/>
      <c r="AK3817" s="305"/>
    </row>
    <row r="3818" spans="1:37" ht="15" customHeight="1" x14ac:dyDescent="0.25">
      <c r="A3818" s="103" t="s">
        <v>6451</v>
      </c>
      <c r="B3818" s="101" t="s">
        <v>2068</v>
      </c>
      <c r="C3818" s="101" t="s">
        <v>6450</v>
      </c>
      <c r="D3818" s="101" t="s">
        <v>4541</v>
      </c>
      <c r="F3818" s="102">
        <v>11.06</v>
      </c>
      <c r="G3818" s="102">
        <v>11.26</v>
      </c>
      <c r="H3818" s="102">
        <v>9.01</v>
      </c>
      <c r="I3818" s="102"/>
      <c r="J3818" s="445"/>
      <c r="K3818" s="258">
        <f>ROUND(SUMIF('VGT-Bewegungsdaten'!B:B,A3818,'VGT-Bewegungsdaten'!D:D),3)</f>
        <v>0</v>
      </c>
      <c r="L3818" s="259">
        <f>ROUND(SUMIF('VGT-Bewegungsdaten'!B:B,$A3818,'VGT-Bewegungsdaten'!E:E),5)</f>
        <v>0</v>
      </c>
      <c r="N3818" s="298" t="s">
        <v>4918</v>
      </c>
      <c r="O3818" s="298" t="s">
        <v>4925</v>
      </c>
      <c r="P3818" s="261">
        <f>ROUND(SUMIF('AV-Bewegungsdaten'!B:B,A3818,'AV-Bewegungsdaten'!D:D),3)</f>
        <v>0</v>
      </c>
      <c r="Q3818" s="259">
        <f>ROUND(SUMIF('AV-Bewegungsdaten'!B:B,$A3818,'AV-Bewegungsdaten'!E:E),5)</f>
        <v>0</v>
      </c>
      <c r="S3818" s="444"/>
      <c r="T3818" s="444"/>
      <c r="U3818" s="261">
        <f>ROUND(SUMIF('DV-Bewegungsdaten'!B:B,A3818,'DV-Bewegungsdaten'!D:D),3)</f>
        <v>0</v>
      </c>
      <c r="V3818" s="259">
        <f>ROUND(SUMIF('DV-Bewegungsdaten'!B:B,A3818,'DV-Bewegungsdaten'!E:E),5)</f>
        <v>0</v>
      </c>
      <c r="X3818" s="444"/>
      <c r="Y3818" s="444"/>
      <c r="AK3818" s="305"/>
    </row>
    <row r="3819" spans="1:37" ht="15" customHeight="1" x14ac:dyDescent="0.25">
      <c r="A3819" s="103" t="s">
        <v>6452</v>
      </c>
      <c r="B3819" s="101" t="s">
        <v>2068</v>
      </c>
      <c r="C3819" s="101" t="s">
        <v>6450</v>
      </c>
      <c r="D3819" s="101" t="s">
        <v>1419</v>
      </c>
      <c r="F3819" s="102">
        <v>9.89</v>
      </c>
      <c r="G3819" s="102">
        <v>10.09</v>
      </c>
      <c r="H3819" s="102">
        <v>8.07</v>
      </c>
      <c r="I3819" s="102"/>
      <c r="J3819" s="445"/>
      <c r="K3819" s="258">
        <f>ROUND(SUMIF('VGT-Bewegungsdaten'!B:B,A3819,'VGT-Bewegungsdaten'!D:D),3)</f>
        <v>0</v>
      </c>
      <c r="L3819" s="259">
        <f>ROUND(SUMIF('VGT-Bewegungsdaten'!B:B,$A3819,'VGT-Bewegungsdaten'!E:E),5)</f>
        <v>0</v>
      </c>
      <c r="N3819" s="298" t="s">
        <v>4918</v>
      </c>
      <c r="O3819" s="298" t="s">
        <v>4925</v>
      </c>
      <c r="P3819" s="261">
        <f>ROUND(SUMIF('AV-Bewegungsdaten'!B:B,A3819,'AV-Bewegungsdaten'!D:D),3)</f>
        <v>0</v>
      </c>
      <c r="Q3819" s="259">
        <f>ROUND(SUMIF('AV-Bewegungsdaten'!B:B,$A3819,'AV-Bewegungsdaten'!E:E),5)</f>
        <v>0</v>
      </c>
      <c r="S3819" s="444"/>
      <c r="T3819" s="444"/>
      <c r="U3819" s="261">
        <f>ROUND(SUMIF('DV-Bewegungsdaten'!B:B,A3819,'DV-Bewegungsdaten'!D:D),3)</f>
        <v>0</v>
      </c>
      <c r="V3819" s="259">
        <f>ROUND(SUMIF('DV-Bewegungsdaten'!B:B,A3819,'DV-Bewegungsdaten'!E:E),5)</f>
        <v>0</v>
      </c>
      <c r="X3819" s="444"/>
      <c r="Y3819" s="444"/>
      <c r="AK3819" s="305"/>
    </row>
    <row r="3820" spans="1:37" ht="15" customHeight="1" x14ac:dyDescent="0.25">
      <c r="A3820" s="103" t="s">
        <v>6453</v>
      </c>
      <c r="B3820" s="101" t="s">
        <v>2068</v>
      </c>
      <c r="C3820" s="101" t="s">
        <v>6450</v>
      </c>
      <c r="D3820" s="101" t="s">
        <v>4653</v>
      </c>
      <c r="F3820" s="102">
        <v>5.4</v>
      </c>
      <c r="G3820" s="102">
        <v>5.6000000000000005</v>
      </c>
      <c r="H3820" s="102">
        <v>4.4800000000000004</v>
      </c>
      <c r="I3820" s="102"/>
      <c r="J3820" s="445"/>
      <c r="K3820" s="258">
        <f>ROUND(SUMIF('VGT-Bewegungsdaten'!B:B,A3820,'VGT-Bewegungsdaten'!D:D),3)</f>
        <v>0</v>
      </c>
      <c r="L3820" s="259">
        <f>ROUND(SUMIF('VGT-Bewegungsdaten'!B:B,$A3820,'VGT-Bewegungsdaten'!E:E),5)</f>
        <v>0</v>
      </c>
      <c r="N3820" s="298" t="s">
        <v>4918</v>
      </c>
      <c r="O3820" s="298" t="s">
        <v>4925</v>
      </c>
      <c r="P3820" s="261">
        <f>ROUND(SUMIF('AV-Bewegungsdaten'!B:B,A3820,'AV-Bewegungsdaten'!D:D),3)</f>
        <v>0</v>
      </c>
      <c r="Q3820" s="259">
        <f>ROUND(SUMIF('AV-Bewegungsdaten'!B:B,$A3820,'AV-Bewegungsdaten'!E:E),5)</f>
        <v>0</v>
      </c>
      <c r="S3820" s="444"/>
      <c r="T3820" s="444"/>
      <c r="U3820" s="261">
        <f>ROUND(SUMIF('DV-Bewegungsdaten'!B:B,A3820,'DV-Bewegungsdaten'!D:D),3)</f>
        <v>0</v>
      </c>
      <c r="V3820" s="259">
        <f>ROUND(SUMIF('DV-Bewegungsdaten'!B:B,A3820,'DV-Bewegungsdaten'!E:E),5)</f>
        <v>0</v>
      </c>
      <c r="X3820" s="444"/>
      <c r="Y3820" s="444"/>
      <c r="AK3820" s="305"/>
    </row>
    <row r="3821" spans="1:37" ht="15" customHeight="1" x14ac:dyDescent="0.25">
      <c r="A3821" s="103" t="s">
        <v>6803</v>
      </c>
      <c r="B3821" s="101" t="s">
        <v>2068</v>
      </c>
      <c r="C3821" s="101" t="s">
        <v>6799</v>
      </c>
      <c r="D3821" s="101" t="s">
        <v>4509</v>
      </c>
      <c r="F3821" s="102">
        <v>12.86</v>
      </c>
      <c r="G3821" s="102">
        <v>13.06</v>
      </c>
      <c r="H3821" s="102">
        <v>10.45</v>
      </c>
      <c r="I3821" s="102"/>
      <c r="J3821" s="445"/>
      <c r="K3821" s="258">
        <f>ROUND(SUMIF('VGT-Bewegungsdaten'!B:B,A3821,'VGT-Bewegungsdaten'!D:D),3)</f>
        <v>0</v>
      </c>
      <c r="L3821" s="259">
        <f>ROUND(SUMIF('VGT-Bewegungsdaten'!B:B,$A3821,'VGT-Bewegungsdaten'!E:E),5)</f>
        <v>0</v>
      </c>
      <c r="N3821" s="298" t="s">
        <v>4918</v>
      </c>
      <c r="O3821" s="298" t="s">
        <v>4925</v>
      </c>
      <c r="P3821" s="261">
        <f>ROUND(SUMIF('AV-Bewegungsdaten'!B:B,A3821,'AV-Bewegungsdaten'!D:D),3)</f>
        <v>0</v>
      </c>
      <c r="Q3821" s="259">
        <f>ROUND(SUMIF('AV-Bewegungsdaten'!B:B,$A3821,'AV-Bewegungsdaten'!E:E),5)</f>
        <v>0</v>
      </c>
      <c r="S3821" s="444"/>
      <c r="T3821" s="444"/>
      <c r="U3821" s="261">
        <f>ROUND(SUMIF('DV-Bewegungsdaten'!B:B,A3821,'DV-Bewegungsdaten'!D:D),3)</f>
        <v>0</v>
      </c>
      <c r="V3821" s="259">
        <f>ROUND(SUMIF('DV-Bewegungsdaten'!B:B,A3821,'DV-Bewegungsdaten'!E:E),5)</f>
        <v>0</v>
      </c>
      <c r="X3821" s="444"/>
      <c r="Y3821" s="444"/>
      <c r="AK3821" s="305"/>
    </row>
    <row r="3822" spans="1:37" ht="15" customHeight="1" x14ac:dyDescent="0.25">
      <c r="A3822" s="103" t="s">
        <v>6804</v>
      </c>
      <c r="B3822" s="101" t="s">
        <v>2068</v>
      </c>
      <c r="C3822" s="101" t="s">
        <v>6799</v>
      </c>
      <c r="D3822" s="101" t="s">
        <v>4541</v>
      </c>
      <c r="F3822" s="102">
        <v>11.06</v>
      </c>
      <c r="G3822" s="102">
        <v>11.26</v>
      </c>
      <c r="H3822" s="102">
        <v>9.01</v>
      </c>
      <c r="I3822" s="102"/>
      <c r="J3822" s="445"/>
      <c r="K3822" s="258">
        <f>ROUND(SUMIF('VGT-Bewegungsdaten'!B:B,A3822,'VGT-Bewegungsdaten'!D:D),3)</f>
        <v>0</v>
      </c>
      <c r="L3822" s="259">
        <f>ROUND(SUMIF('VGT-Bewegungsdaten'!B:B,$A3822,'VGT-Bewegungsdaten'!E:E),5)</f>
        <v>0</v>
      </c>
      <c r="N3822" s="298" t="s">
        <v>4918</v>
      </c>
      <c r="O3822" s="298" t="s">
        <v>4925</v>
      </c>
      <c r="P3822" s="261">
        <f>ROUND(SUMIF('AV-Bewegungsdaten'!B:B,A3822,'AV-Bewegungsdaten'!D:D),3)</f>
        <v>0</v>
      </c>
      <c r="Q3822" s="259">
        <f>ROUND(SUMIF('AV-Bewegungsdaten'!B:B,$A3822,'AV-Bewegungsdaten'!E:E),5)</f>
        <v>0</v>
      </c>
      <c r="S3822" s="444"/>
      <c r="T3822" s="444"/>
      <c r="U3822" s="261">
        <f>ROUND(SUMIF('DV-Bewegungsdaten'!B:B,A3822,'DV-Bewegungsdaten'!D:D),3)</f>
        <v>0</v>
      </c>
      <c r="V3822" s="259">
        <f>ROUND(SUMIF('DV-Bewegungsdaten'!B:B,A3822,'DV-Bewegungsdaten'!E:E),5)</f>
        <v>0</v>
      </c>
      <c r="X3822" s="444"/>
      <c r="Y3822" s="444"/>
      <c r="AK3822" s="305"/>
    </row>
    <row r="3823" spans="1:37" ht="15" customHeight="1" x14ac:dyDescent="0.25">
      <c r="A3823" s="103" t="s">
        <v>6805</v>
      </c>
      <c r="B3823" s="101" t="s">
        <v>2068</v>
      </c>
      <c r="C3823" s="101" t="s">
        <v>6799</v>
      </c>
      <c r="D3823" s="101" t="s">
        <v>1419</v>
      </c>
      <c r="F3823" s="102">
        <v>9.89</v>
      </c>
      <c r="G3823" s="102">
        <v>10.09</v>
      </c>
      <c r="H3823" s="102">
        <v>8.07</v>
      </c>
      <c r="I3823" s="102"/>
      <c r="J3823" s="445"/>
      <c r="K3823" s="258">
        <f>ROUND(SUMIF('VGT-Bewegungsdaten'!B:B,A3823,'VGT-Bewegungsdaten'!D:D),3)</f>
        <v>0</v>
      </c>
      <c r="L3823" s="259">
        <f>ROUND(SUMIF('VGT-Bewegungsdaten'!B:B,$A3823,'VGT-Bewegungsdaten'!E:E),5)</f>
        <v>0</v>
      </c>
      <c r="N3823" s="298" t="s">
        <v>4918</v>
      </c>
      <c r="O3823" s="298" t="s">
        <v>4925</v>
      </c>
      <c r="P3823" s="261">
        <f>ROUND(SUMIF('AV-Bewegungsdaten'!B:B,A3823,'AV-Bewegungsdaten'!D:D),3)</f>
        <v>0</v>
      </c>
      <c r="Q3823" s="259">
        <f>ROUND(SUMIF('AV-Bewegungsdaten'!B:B,$A3823,'AV-Bewegungsdaten'!E:E),5)</f>
        <v>0</v>
      </c>
      <c r="S3823" s="444"/>
      <c r="T3823" s="444"/>
      <c r="U3823" s="261">
        <f>ROUND(SUMIF('DV-Bewegungsdaten'!B:B,A3823,'DV-Bewegungsdaten'!D:D),3)</f>
        <v>0</v>
      </c>
      <c r="V3823" s="259">
        <f>ROUND(SUMIF('DV-Bewegungsdaten'!B:B,A3823,'DV-Bewegungsdaten'!E:E),5)</f>
        <v>0</v>
      </c>
      <c r="X3823" s="444"/>
      <c r="Y3823" s="444"/>
      <c r="AK3823" s="305"/>
    </row>
    <row r="3824" spans="1:37" ht="15" customHeight="1" x14ac:dyDescent="0.25">
      <c r="A3824" s="103" t="s">
        <v>6806</v>
      </c>
      <c r="B3824" s="101" t="s">
        <v>2068</v>
      </c>
      <c r="C3824" s="101" t="s">
        <v>6799</v>
      </c>
      <c r="D3824" s="101" t="s">
        <v>4653</v>
      </c>
      <c r="F3824" s="102">
        <v>5.4</v>
      </c>
      <c r="G3824" s="102">
        <v>5.6</v>
      </c>
      <c r="H3824" s="102">
        <v>4.4800000000000004</v>
      </c>
      <c r="I3824" s="102"/>
      <c r="J3824" s="445"/>
      <c r="K3824" s="258">
        <f>ROUND(SUMIF('VGT-Bewegungsdaten'!B:B,A3824,'VGT-Bewegungsdaten'!D:D),3)</f>
        <v>0</v>
      </c>
      <c r="L3824" s="259">
        <f>ROUND(SUMIF('VGT-Bewegungsdaten'!B:B,$A3824,'VGT-Bewegungsdaten'!E:E),5)</f>
        <v>0</v>
      </c>
      <c r="N3824" s="298" t="s">
        <v>4918</v>
      </c>
      <c r="O3824" s="298" t="s">
        <v>4925</v>
      </c>
      <c r="P3824" s="261">
        <f>ROUND(SUMIF('AV-Bewegungsdaten'!B:B,A3824,'AV-Bewegungsdaten'!D:D),3)</f>
        <v>0</v>
      </c>
      <c r="Q3824" s="259">
        <f>ROUND(SUMIF('AV-Bewegungsdaten'!B:B,$A3824,'AV-Bewegungsdaten'!E:E),5)</f>
        <v>0</v>
      </c>
      <c r="S3824" s="444"/>
      <c r="T3824" s="444"/>
      <c r="U3824" s="261">
        <f>ROUND(SUMIF('DV-Bewegungsdaten'!B:B,A3824,'DV-Bewegungsdaten'!D:D),3)</f>
        <v>0</v>
      </c>
      <c r="V3824" s="259">
        <f>ROUND(SUMIF('DV-Bewegungsdaten'!B:B,A3824,'DV-Bewegungsdaten'!E:E),5)</f>
        <v>0</v>
      </c>
      <c r="X3824" s="444"/>
      <c r="Y3824" s="444"/>
      <c r="AK3824" s="305"/>
    </row>
    <row r="3825" spans="1:37" ht="15" customHeight="1" x14ac:dyDescent="0.25">
      <c r="A3825" s="103" t="s">
        <v>6807</v>
      </c>
      <c r="B3825" s="101" t="s">
        <v>2068</v>
      </c>
      <c r="C3825" s="101" t="s">
        <v>6800</v>
      </c>
      <c r="D3825" s="101" t="s">
        <v>4509</v>
      </c>
      <c r="F3825" s="102">
        <v>12.79</v>
      </c>
      <c r="G3825" s="102">
        <v>12.99</v>
      </c>
      <c r="H3825" s="102">
        <v>10.39</v>
      </c>
      <c r="I3825" s="102"/>
      <c r="J3825" s="445"/>
      <c r="K3825" s="258">
        <f>ROUND(SUMIF('VGT-Bewegungsdaten'!B:B,A3825,'VGT-Bewegungsdaten'!D:D),3)</f>
        <v>0</v>
      </c>
      <c r="L3825" s="259">
        <f>ROUND(SUMIF('VGT-Bewegungsdaten'!B:B,$A3825,'VGT-Bewegungsdaten'!E:E),5)</f>
        <v>0</v>
      </c>
      <c r="N3825" s="298" t="s">
        <v>4918</v>
      </c>
      <c r="O3825" s="298" t="s">
        <v>4925</v>
      </c>
      <c r="P3825" s="261">
        <f>ROUND(SUMIF('AV-Bewegungsdaten'!B:B,A3825,'AV-Bewegungsdaten'!D:D),3)</f>
        <v>0</v>
      </c>
      <c r="Q3825" s="259">
        <f>ROUND(SUMIF('AV-Bewegungsdaten'!B:B,$A3825,'AV-Bewegungsdaten'!E:E),5)</f>
        <v>0</v>
      </c>
      <c r="S3825" s="444"/>
      <c r="T3825" s="444"/>
      <c r="U3825" s="261">
        <f>ROUND(SUMIF('DV-Bewegungsdaten'!B:B,A3825,'DV-Bewegungsdaten'!D:D),3)</f>
        <v>0</v>
      </c>
      <c r="V3825" s="259">
        <f>ROUND(SUMIF('DV-Bewegungsdaten'!B:B,A3825,'DV-Bewegungsdaten'!E:E),5)</f>
        <v>0</v>
      </c>
      <c r="X3825" s="444"/>
      <c r="Y3825" s="444"/>
      <c r="AK3825" s="305"/>
    </row>
    <row r="3826" spans="1:37" ht="15" customHeight="1" x14ac:dyDescent="0.25">
      <c r="A3826" s="103" t="s">
        <v>6808</v>
      </c>
      <c r="B3826" s="101" t="s">
        <v>2068</v>
      </c>
      <c r="C3826" s="101" t="s">
        <v>6800</v>
      </c>
      <c r="D3826" s="101" t="s">
        <v>4541</v>
      </c>
      <c r="F3826" s="102">
        <v>11.01</v>
      </c>
      <c r="G3826" s="102">
        <v>11.21</v>
      </c>
      <c r="H3826" s="102">
        <v>8.9700000000000006</v>
      </c>
      <c r="I3826" s="102"/>
      <c r="J3826" s="445"/>
      <c r="K3826" s="258">
        <f>ROUND(SUMIF('VGT-Bewegungsdaten'!B:B,A3826,'VGT-Bewegungsdaten'!D:D),3)</f>
        <v>0</v>
      </c>
      <c r="L3826" s="259">
        <f>ROUND(SUMIF('VGT-Bewegungsdaten'!B:B,$A3826,'VGT-Bewegungsdaten'!E:E),5)</f>
        <v>0</v>
      </c>
      <c r="N3826" s="298" t="s">
        <v>4918</v>
      </c>
      <c r="O3826" s="298" t="s">
        <v>4925</v>
      </c>
      <c r="P3826" s="261">
        <f>ROUND(SUMIF('AV-Bewegungsdaten'!B:B,A3826,'AV-Bewegungsdaten'!D:D),3)</f>
        <v>0</v>
      </c>
      <c r="Q3826" s="259">
        <f>ROUND(SUMIF('AV-Bewegungsdaten'!B:B,$A3826,'AV-Bewegungsdaten'!E:E),5)</f>
        <v>0</v>
      </c>
      <c r="S3826" s="444"/>
      <c r="T3826" s="444"/>
      <c r="U3826" s="261">
        <f>ROUND(SUMIF('DV-Bewegungsdaten'!B:B,A3826,'DV-Bewegungsdaten'!D:D),3)</f>
        <v>0</v>
      </c>
      <c r="V3826" s="259">
        <f>ROUND(SUMIF('DV-Bewegungsdaten'!B:B,A3826,'DV-Bewegungsdaten'!E:E),5)</f>
        <v>0</v>
      </c>
      <c r="X3826" s="444"/>
      <c r="Y3826" s="444"/>
      <c r="AK3826" s="305"/>
    </row>
    <row r="3827" spans="1:37" ht="15" customHeight="1" x14ac:dyDescent="0.25">
      <c r="A3827" s="103" t="s">
        <v>6809</v>
      </c>
      <c r="B3827" s="101" t="s">
        <v>2068</v>
      </c>
      <c r="C3827" s="101" t="s">
        <v>6800</v>
      </c>
      <c r="D3827" s="101" t="s">
        <v>1419</v>
      </c>
      <c r="F3827" s="102">
        <v>9.84</v>
      </c>
      <c r="G3827" s="102">
        <v>10.039999999999999</v>
      </c>
      <c r="H3827" s="102">
        <v>8.0299999999999994</v>
      </c>
      <c r="I3827" s="102"/>
      <c r="J3827" s="445"/>
      <c r="K3827" s="258">
        <f>ROUND(SUMIF('VGT-Bewegungsdaten'!B:B,A3827,'VGT-Bewegungsdaten'!D:D),3)</f>
        <v>0</v>
      </c>
      <c r="L3827" s="259">
        <f>ROUND(SUMIF('VGT-Bewegungsdaten'!B:B,$A3827,'VGT-Bewegungsdaten'!E:E),5)</f>
        <v>0</v>
      </c>
      <c r="N3827" s="298" t="s">
        <v>4918</v>
      </c>
      <c r="O3827" s="298" t="s">
        <v>4925</v>
      </c>
      <c r="P3827" s="261">
        <f>ROUND(SUMIF('AV-Bewegungsdaten'!B:B,A3827,'AV-Bewegungsdaten'!D:D),3)</f>
        <v>0</v>
      </c>
      <c r="Q3827" s="259">
        <f>ROUND(SUMIF('AV-Bewegungsdaten'!B:B,$A3827,'AV-Bewegungsdaten'!E:E),5)</f>
        <v>0</v>
      </c>
      <c r="S3827" s="444"/>
      <c r="T3827" s="444"/>
      <c r="U3827" s="261">
        <f>ROUND(SUMIF('DV-Bewegungsdaten'!B:B,A3827,'DV-Bewegungsdaten'!D:D),3)</f>
        <v>0</v>
      </c>
      <c r="V3827" s="259">
        <f>ROUND(SUMIF('DV-Bewegungsdaten'!B:B,A3827,'DV-Bewegungsdaten'!E:E),5)</f>
        <v>0</v>
      </c>
      <c r="X3827" s="444"/>
      <c r="Y3827" s="444"/>
      <c r="AK3827" s="305"/>
    </row>
    <row r="3828" spans="1:37" ht="15" customHeight="1" x14ac:dyDescent="0.25">
      <c r="A3828" s="103" t="s">
        <v>6810</v>
      </c>
      <c r="B3828" s="101" t="s">
        <v>2068</v>
      </c>
      <c r="C3828" s="101" t="s">
        <v>6800</v>
      </c>
      <c r="D3828" s="101" t="s">
        <v>4653</v>
      </c>
      <c r="F3828" s="102">
        <v>5.37</v>
      </c>
      <c r="G3828" s="102">
        <v>5.57</v>
      </c>
      <c r="H3828" s="102">
        <v>4.46</v>
      </c>
      <c r="I3828" s="102"/>
      <c r="J3828" s="445"/>
      <c r="K3828" s="258">
        <f>ROUND(SUMIF('VGT-Bewegungsdaten'!B:B,A3828,'VGT-Bewegungsdaten'!D:D),3)</f>
        <v>0</v>
      </c>
      <c r="L3828" s="259">
        <f>ROUND(SUMIF('VGT-Bewegungsdaten'!B:B,$A3828,'VGT-Bewegungsdaten'!E:E),5)</f>
        <v>0</v>
      </c>
      <c r="N3828" s="298" t="s">
        <v>4918</v>
      </c>
      <c r="O3828" s="298" t="s">
        <v>4925</v>
      </c>
      <c r="P3828" s="261">
        <f>ROUND(SUMIF('AV-Bewegungsdaten'!B:B,A3828,'AV-Bewegungsdaten'!D:D),3)</f>
        <v>0</v>
      </c>
      <c r="Q3828" s="259">
        <f>ROUND(SUMIF('AV-Bewegungsdaten'!B:B,$A3828,'AV-Bewegungsdaten'!E:E),5)</f>
        <v>0</v>
      </c>
      <c r="S3828" s="444"/>
      <c r="T3828" s="444"/>
      <c r="U3828" s="261">
        <f>ROUND(SUMIF('DV-Bewegungsdaten'!B:B,A3828,'DV-Bewegungsdaten'!D:D),3)</f>
        <v>0</v>
      </c>
      <c r="V3828" s="259">
        <f>ROUND(SUMIF('DV-Bewegungsdaten'!B:B,A3828,'DV-Bewegungsdaten'!E:E),5)</f>
        <v>0</v>
      </c>
      <c r="X3828" s="444"/>
      <c r="Y3828" s="444"/>
      <c r="AK3828" s="305"/>
    </row>
    <row r="3829" spans="1:37" ht="15" customHeight="1" x14ac:dyDescent="0.25">
      <c r="A3829" s="103" t="s">
        <v>6811</v>
      </c>
      <c r="B3829" s="101" t="s">
        <v>2068</v>
      </c>
      <c r="C3829" s="101" t="s">
        <v>6801</v>
      </c>
      <c r="D3829" s="101" t="s">
        <v>4509</v>
      </c>
      <c r="F3829" s="102">
        <v>12.79</v>
      </c>
      <c r="G3829" s="102">
        <v>12.99</v>
      </c>
      <c r="H3829" s="102">
        <v>10.39</v>
      </c>
      <c r="I3829" s="102"/>
      <c r="J3829" s="445"/>
      <c r="K3829" s="258">
        <f>ROUND(SUMIF('VGT-Bewegungsdaten'!B:B,A3829,'VGT-Bewegungsdaten'!D:D),3)</f>
        <v>0</v>
      </c>
      <c r="L3829" s="259">
        <f>ROUND(SUMIF('VGT-Bewegungsdaten'!B:B,$A3829,'VGT-Bewegungsdaten'!E:E),5)</f>
        <v>0</v>
      </c>
      <c r="N3829" s="298" t="s">
        <v>4918</v>
      </c>
      <c r="O3829" s="298" t="s">
        <v>4925</v>
      </c>
      <c r="P3829" s="261">
        <f>ROUND(SUMIF('AV-Bewegungsdaten'!B:B,A3829,'AV-Bewegungsdaten'!D:D),3)</f>
        <v>0</v>
      </c>
      <c r="Q3829" s="259">
        <f>ROUND(SUMIF('AV-Bewegungsdaten'!B:B,$A3829,'AV-Bewegungsdaten'!E:E),5)</f>
        <v>0</v>
      </c>
      <c r="S3829" s="444"/>
      <c r="T3829" s="444"/>
      <c r="U3829" s="261">
        <f>ROUND(SUMIF('DV-Bewegungsdaten'!B:B,A3829,'DV-Bewegungsdaten'!D:D),3)</f>
        <v>0</v>
      </c>
      <c r="V3829" s="259">
        <f>ROUND(SUMIF('DV-Bewegungsdaten'!B:B,A3829,'DV-Bewegungsdaten'!E:E),5)</f>
        <v>0</v>
      </c>
      <c r="X3829" s="444"/>
      <c r="Y3829" s="444"/>
      <c r="AK3829" s="305"/>
    </row>
    <row r="3830" spans="1:37" ht="15" customHeight="1" x14ac:dyDescent="0.25">
      <c r="A3830" s="103" t="s">
        <v>6812</v>
      </c>
      <c r="B3830" s="101" t="s">
        <v>2068</v>
      </c>
      <c r="C3830" s="101" t="s">
        <v>6801</v>
      </c>
      <c r="D3830" s="101" t="s">
        <v>4541</v>
      </c>
      <c r="F3830" s="102">
        <v>11.01</v>
      </c>
      <c r="G3830" s="102">
        <v>11.21</v>
      </c>
      <c r="H3830" s="102">
        <v>8.9700000000000006</v>
      </c>
      <c r="I3830" s="102"/>
      <c r="J3830" s="445"/>
      <c r="K3830" s="258">
        <f>ROUND(SUMIF('VGT-Bewegungsdaten'!B:B,A3830,'VGT-Bewegungsdaten'!D:D),3)</f>
        <v>0</v>
      </c>
      <c r="L3830" s="259">
        <f>ROUND(SUMIF('VGT-Bewegungsdaten'!B:B,$A3830,'VGT-Bewegungsdaten'!E:E),5)</f>
        <v>0</v>
      </c>
      <c r="N3830" s="298" t="s">
        <v>4918</v>
      </c>
      <c r="O3830" s="298" t="s">
        <v>4925</v>
      </c>
      <c r="P3830" s="261">
        <f>ROUND(SUMIF('AV-Bewegungsdaten'!B:B,A3830,'AV-Bewegungsdaten'!D:D),3)</f>
        <v>0</v>
      </c>
      <c r="Q3830" s="259">
        <f>ROUND(SUMIF('AV-Bewegungsdaten'!B:B,$A3830,'AV-Bewegungsdaten'!E:E),5)</f>
        <v>0</v>
      </c>
      <c r="S3830" s="444"/>
      <c r="T3830" s="444"/>
      <c r="U3830" s="261">
        <f>ROUND(SUMIF('DV-Bewegungsdaten'!B:B,A3830,'DV-Bewegungsdaten'!D:D),3)</f>
        <v>0</v>
      </c>
      <c r="V3830" s="259">
        <f>ROUND(SUMIF('DV-Bewegungsdaten'!B:B,A3830,'DV-Bewegungsdaten'!E:E),5)</f>
        <v>0</v>
      </c>
      <c r="X3830" s="444"/>
      <c r="Y3830" s="444"/>
      <c r="AK3830" s="305"/>
    </row>
    <row r="3831" spans="1:37" ht="15" customHeight="1" x14ac:dyDescent="0.25">
      <c r="A3831" s="103" t="s">
        <v>6813</v>
      </c>
      <c r="B3831" s="101" t="s">
        <v>2068</v>
      </c>
      <c r="C3831" s="101" t="s">
        <v>6801</v>
      </c>
      <c r="D3831" s="101" t="s">
        <v>1419</v>
      </c>
      <c r="F3831" s="102">
        <v>9.84</v>
      </c>
      <c r="G3831" s="102">
        <v>10.039999999999999</v>
      </c>
      <c r="H3831" s="102">
        <v>8.0299999999999994</v>
      </c>
      <c r="I3831" s="102"/>
      <c r="J3831" s="445"/>
      <c r="K3831" s="258">
        <f>ROUND(SUMIF('VGT-Bewegungsdaten'!B:B,A3831,'VGT-Bewegungsdaten'!D:D),3)</f>
        <v>0</v>
      </c>
      <c r="L3831" s="259">
        <f>ROUND(SUMIF('VGT-Bewegungsdaten'!B:B,$A3831,'VGT-Bewegungsdaten'!E:E),5)</f>
        <v>0</v>
      </c>
      <c r="N3831" s="298" t="s">
        <v>4918</v>
      </c>
      <c r="O3831" s="298" t="s">
        <v>4925</v>
      </c>
      <c r="P3831" s="261">
        <f>ROUND(SUMIF('AV-Bewegungsdaten'!B:B,A3831,'AV-Bewegungsdaten'!D:D),3)</f>
        <v>0</v>
      </c>
      <c r="Q3831" s="259">
        <f>ROUND(SUMIF('AV-Bewegungsdaten'!B:B,$A3831,'AV-Bewegungsdaten'!E:E),5)</f>
        <v>0</v>
      </c>
      <c r="S3831" s="444"/>
      <c r="T3831" s="444"/>
      <c r="U3831" s="261">
        <f>ROUND(SUMIF('DV-Bewegungsdaten'!B:B,A3831,'DV-Bewegungsdaten'!D:D),3)</f>
        <v>0</v>
      </c>
      <c r="V3831" s="259">
        <f>ROUND(SUMIF('DV-Bewegungsdaten'!B:B,A3831,'DV-Bewegungsdaten'!E:E),5)</f>
        <v>0</v>
      </c>
      <c r="X3831" s="444"/>
      <c r="Y3831" s="444"/>
      <c r="AK3831" s="305"/>
    </row>
    <row r="3832" spans="1:37" ht="15" customHeight="1" x14ac:dyDescent="0.25">
      <c r="A3832" s="103" t="s">
        <v>6814</v>
      </c>
      <c r="B3832" s="101" t="s">
        <v>2068</v>
      </c>
      <c r="C3832" s="101" t="s">
        <v>6801</v>
      </c>
      <c r="D3832" s="101" t="s">
        <v>4653</v>
      </c>
      <c r="F3832" s="102">
        <v>5.37</v>
      </c>
      <c r="G3832" s="102">
        <v>5.57</v>
      </c>
      <c r="H3832" s="102">
        <v>4.46</v>
      </c>
      <c r="I3832" s="102"/>
      <c r="J3832" s="445"/>
      <c r="K3832" s="258">
        <f>ROUND(SUMIF('VGT-Bewegungsdaten'!B:B,A3832,'VGT-Bewegungsdaten'!D:D),3)</f>
        <v>0</v>
      </c>
      <c r="L3832" s="259">
        <f>ROUND(SUMIF('VGT-Bewegungsdaten'!B:B,$A3832,'VGT-Bewegungsdaten'!E:E),5)</f>
        <v>0</v>
      </c>
      <c r="N3832" s="298" t="s">
        <v>4918</v>
      </c>
      <c r="O3832" s="298" t="s">
        <v>4925</v>
      </c>
      <c r="P3832" s="261">
        <f>ROUND(SUMIF('AV-Bewegungsdaten'!B:B,A3832,'AV-Bewegungsdaten'!D:D),3)</f>
        <v>0</v>
      </c>
      <c r="Q3832" s="259">
        <f>ROUND(SUMIF('AV-Bewegungsdaten'!B:B,$A3832,'AV-Bewegungsdaten'!E:E),5)</f>
        <v>0</v>
      </c>
      <c r="S3832" s="444"/>
      <c r="T3832" s="444"/>
      <c r="U3832" s="261">
        <f>ROUND(SUMIF('DV-Bewegungsdaten'!B:B,A3832,'DV-Bewegungsdaten'!D:D),3)</f>
        <v>0</v>
      </c>
      <c r="V3832" s="259">
        <f>ROUND(SUMIF('DV-Bewegungsdaten'!B:B,A3832,'DV-Bewegungsdaten'!E:E),5)</f>
        <v>0</v>
      </c>
      <c r="X3832" s="444"/>
      <c r="Y3832" s="444"/>
      <c r="AK3832" s="305"/>
    </row>
    <row r="3833" spans="1:37" ht="15" customHeight="1" x14ac:dyDescent="0.25">
      <c r="A3833" s="103" t="s">
        <v>6815</v>
      </c>
      <c r="B3833" s="101" t="s">
        <v>2068</v>
      </c>
      <c r="C3833" s="101" t="s">
        <v>6802</v>
      </c>
      <c r="D3833" s="101" t="s">
        <v>4509</v>
      </c>
      <c r="F3833" s="102">
        <v>12.73</v>
      </c>
      <c r="G3833" s="102">
        <v>12.93</v>
      </c>
      <c r="H3833" s="102">
        <v>10.34</v>
      </c>
      <c r="I3833" s="102"/>
      <c r="J3833" s="445"/>
      <c r="K3833" s="258">
        <f>ROUND(SUMIF('VGT-Bewegungsdaten'!B:B,A3833,'VGT-Bewegungsdaten'!D:D),3)</f>
        <v>0</v>
      </c>
      <c r="L3833" s="259">
        <f>ROUND(SUMIF('VGT-Bewegungsdaten'!B:B,$A3833,'VGT-Bewegungsdaten'!E:E),5)</f>
        <v>0</v>
      </c>
      <c r="N3833" s="298" t="s">
        <v>4918</v>
      </c>
      <c r="O3833" s="298" t="s">
        <v>4925</v>
      </c>
      <c r="P3833" s="261">
        <f>ROUND(SUMIF('AV-Bewegungsdaten'!B:B,A3833,'AV-Bewegungsdaten'!D:D),3)</f>
        <v>0</v>
      </c>
      <c r="Q3833" s="259">
        <f>ROUND(SUMIF('AV-Bewegungsdaten'!B:B,$A3833,'AV-Bewegungsdaten'!E:E),5)</f>
        <v>0</v>
      </c>
      <c r="S3833" s="444"/>
      <c r="T3833" s="444"/>
      <c r="U3833" s="261">
        <f>ROUND(SUMIF('DV-Bewegungsdaten'!B:B,A3833,'DV-Bewegungsdaten'!D:D),3)</f>
        <v>0</v>
      </c>
      <c r="V3833" s="259">
        <f>ROUND(SUMIF('DV-Bewegungsdaten'!B:B,A3833,'DV-Bewegungsdaten'!E:E),5)</f>
        <v>0</v>
      </c>
      <c r="X3833" s="444"/>
      <c r="Y3833" s="444"/>
      <c r="AK3833" s="305"/>
    </row>
    <row r="3834" spans="1:37" ht="15" customHeight="1" x14ac:dyDescent="0.25">
      <c r="A3834" s="103" t="s">
        <v>6816</v>
      </c>
      <c r="B3834" s="101" t="s">
        <v>2068</v>
      </c>
      <c r="C3834" s="101" t="s">
        <v>6802</v>
      </c>
      <c r="D3834" s="101" t="s">
        <v>4541</v>
      </c>
      <c r="F3834" s="102">
        <v>10.95</v>
      </c>
      <c r="G3834" s="102">
        <v>11.15</v>
      </c>
      <c r="H3834" s="102">
        <v>8.92</v>
      </c>
      <c r="I3834" s="102"/>
      <c r="J3834" s="445"/>
      <c r="K3834" s="258">
        <f>ROUND(SUMIF('VGT-Bewegungsdaten'!B:B,A3834,'VGT-Bewegungsdaten'!D:D),3)</f>
        <v>0</v>
      </c>
      <c r="L3834" s="259">
        <f>ROUND(SUMIF('VGT-Bewegungsdaten'!B:B,$A3834,'VGT-Bewegungsdaten'!E:E),5)</f>
        <v>0</v>
      </c>
      <c r="N3834" s="298" t="s">
        <v>4918</v>
      </c>
      <c r="O3834" s="298" t="s">
        <v>4925</v>
      </c>
      <c r="P3834" s="261">
        <f>ROUND(SUMIF('AV-Bewegungsdaten'!B:B,A3834,'AV-Bewegungsdaten'!D:D),3)</f>
        <v>0</v>
      </c>
      <c r="Q3834" s="259">
        <f>ROUND(SUMIF('AV-Bewegungsdaten'!B:B,$A3834,'AV-Bewegungsdaten'!E:E),5)</f>
        <v>0</v>
      </c>
      <c r="S3834" s="444"/>
      <c r="T3834" s="444"/>
      <c r="U3834" s="261">
        <f>ROUND(SUMIF('DV-Bewegungsdaten'!B:B,A3834,'DV-Bewegungsdaten'!D:D),3)</f>
        <v>0</v>
      </c>
      <c r="V3834" s="259">
        <f>ROUND(SUMIF('DV-Bewegungsdaten'!B:B,A3834,'DV-Bewegungsdaten'!E:E),5)</f>
        <v>0</v>
      </c>
      <c r="X3834" s="444"/>
      <c r="Y3834" s="444"/>
      <c r="AK3834" s="305"/>
    </row>
    <row r="3835" spans="1:37" ht="15" customHeight="1" x14ac:dyDescent="0.25">
      <c r="A3835" s="103" t="s">
        <v>6817</v>
      </c>
      <c r="B3835" s="101" t="s">
        <v>2068</v>
      </c>
      <c r="C3835" s="101" t="s">
        <v>6802</v>
      </c>
      <c r="D3835" s="101" t="s">
        <v>1419</v>
      </c>
      <c r="F3835" s="102">
        <v>9.7899999999999991</v>
      </c>
      <c r="G3835" s="102">
        <v>9.99</v>
      </c>
      <c r="H3835" s="102">
        <v>7.99</v>
      </c>
      <c r="I3835" s="102"/>
      <c r="J3835" s="445"/>
      <c r="K3835" s="258">
        <f>ROUND(SUMIF('VGT-Bewegungsdaten'!B:B,A3835,'VGT-Bewegungsdaten'!D:D),3)</f>
        <v>0</v>
      </c>
      <c r="L3835" s="259">
        <f>ROUND(SUMIF('VGT-Bewegungsdaten'!B:B,$A3835,'VGT-Bewegungsdaten'!E:E),5)</f>
        <v>0</v>
      </c>
      <c r="N3835" s="298" t="s">
        <v>4918</v>
      </c>
      <c r="O3835" s="298" t="s">
        <v>4925</v>
      </c>
      <c r="P3835" s="261">
        <f>ROUND(SUMIF('AV-Bewegungsdaten'!B:B,A3835,'AV-Bewegungsdaten'!D:D),3)</f>
        <v>0</v>
      </c>
      <c r="Q3835" s="259">
        <f>ROUND(SUMIF('AV-Bewegungsdaten'!B:B,$A3835,'AV-Bewegungsdaten'!E:E),5)</f>
        <v>0</v>
      </c>
      <c r="S3835" s="444"/>
      <c r="T3835" s="444"/>
      <c r="U3835" s="261">
        <f>ROUND(SUMIF('DV-Bewegungsdaten'!B:B,A3835,'DV-Bewegungsdaten'!D:D),3)</f>
        <v>0</v>
      </c>
      <c r="V3835" s="259">
        <f>ROUND(SUMIF('DV-Bewegungsdaten'!B:B,A3835,'DV-Bewegungsdaten'!E:E),5)</f>
        <v>0</v>
      </c>
      <c r="X3835" s="444"/>
      <c r="Y3835" s="444"/>
      <c r="AK3835" s="305"/>
    </row>
    <row r="3836" spans="1:37" ht="15" customHeight="1" x14ac:dyDescent="0.25">
      <c r="A3836" s="103" t="s">
        <v>6818</v>
      </c>
      <c r="B3836" s="101" t="s">
        <v>2068</v>
      </c>
      <c r="C3836" s="101" t="s">
        <v>6802</v>
      </c>
      <c r="D3836" s="101" t="s">
        <v>4653</v>
      </c>
      <c r="F3836" s="102">
        <v>5.34</v>
      </c>
      <c r="G3836" s="102">
        <v>5.54</v>
      </c>
      <c r="H3836" s="102">
        <v>4.43</v>
      </c>
      <c r="I3836" s="102"/>
      <c r="J3836" s="445"/>
      <c r="K3836" s="258">
        <f>ROUND(SUMIF('VGT-Bewegungsdaten'!B:B,A3836,'VGT-Bewegungsdaten'!D:D),3)</f>
        <v>0</v>
      </c>
      <c r="L3836" s="259">
        <f>ROUND(SUMIF('VGT-Bewegungsdaten'!B:B,$A3836,'VGT-Bewegungsdaten'!E:E),5)</f>
        <v>0</v>
      </c>
      <c r="N3836" s="298" t="s">
        <v>4918</v>
      </c>
      <c r="O3836" s="298" t="s">
        <v>4925</v>
      </c>
      <c r="P3836" s="261">
        <f>ROUND(SUMIF('AV-Bewegungsdaten'!B:B,A3836,'AV-Bewegungsdaten'!D:D),3)</f>
        <v>0</v>
      </c>
      <c r="Q3836" s="259">
        <f>ROUND(SUMIF('AV-Bewegungsdaten'!B:B,$A3836,'AV-Bewegungsdaten'!E:E),5)</f>
        <v>0</v>
      </c>
      <c r="S3836" s="444"/>
      <c r="T3836" s="444"/>
      <c r="U3836" s="261">
        <f>ROUND(SUMIF('DV-Bewegungsdaten'!B:B,A3836,'DV-Bewegungsdaten'!D:D),3)</f>
        <v>0</v>
      </c>
      <c r="V3836" s="259">
        <f>ROUND(SUMIF('DV-Bewegungsdaten'!B:B,A3836,'DV-Bewegungsdaten'!E:E),5)</f>
        <v>0</v>
      </c>
      <c r="X3836" s="444"/>
      <c r="Y3836" s="444"/>
      <c r="AK3836" s="305"/>
    </row>
    <row r="3837" spans="1:37" ht="15" customHeight="1" x14ac:dyDescent="0.25">
      <c r="A3837" s="103" t="s">
        <v>6980</v>
      </c>
      <c r="B3837" s="101" t="s">
        <v>2068</v>
      </c>
      <c r="C3837" s="101" t="s">
        <v>6981</v>
      </c>
      <c r="D3837" s="101" t="s">
        <v>4509</v>
      </c>
      <c r="F3837" s="102">
        <v>12.73</v>
      </c>
      <c r="G3837" s="102">
        <v>12.93</v>
      </c>
      <c r="H3837" s="102">
        <v>10.34</v>
      </c>
      <c r="I3837" s="102"/>
      <c r="J3837" s="445"/>
      <c r="K3837" s="258">
        <f>ROUND(SUMIF('VGT-Bewegungsdaten'!B:B,A3837,'VGT-Bewegungsdaten'!D:D),3)</f>
        <v>0</v>
      </c>
      <c r="L3837" s="259">
        <f>ROUND(SUMIF('VGT-Bewegungsdaten'!B:B,$A3837,'VGT-Bewegungsdaten'!E:E),5)</f>
        <v>0</v>
      </c>
      <c r="N3837" s="298" t="s">
        <v>4918</v>
      </c>
      <c r="O3837" s="298" t="s">
        <v>4925</v>
      </c>
      <c r="P3837" s="261">
        <f>ROUND(SUMIF('AV-Bewegungsdaten'!B:B,A3837,'AV-Bewegungsdaten'!D:D),3)</f>
        <v>0</v>
      </c>
      <c r="Q3837" s="259">
        <f>ROUND(SUMIF('AV-Bewegungsdaten'!B:B,$A3837,'AV-Bewegungsdaten'!E:E),5)</f>
        <v>0</v>
      </c>
      <c r="S3837" s="444"/>
      <c r="T3837" s="444"/>
      <c r="U3837" s="261">
        <f>ROUND(SUMIF('DV-Bewegungsdaten'!B:B,A3837,'DV-Bewegungsdaten'!D:D),3)</f>
        <v>0</v>
      </c>
      <c r="V3837" s="259">
        <f>ROUND(SUMIF('DV-Bewegungsdaten'!B:B,A3837,'DV-Bewegungsdaten'!E:E),5)</f>
        <v>0</v>
      </c>
      <c r="X3837" s="444"/>
      <c r="Y3837" s="444"/>
      <c r="AK3837" s="305"/>
    </row>
    <row r="3838" spans="1:37" ht="15" customHeight="1" x14ac:dyDescent="0.25">
      <c r="A3838" s="103" t="s">
        <v>6982</v>
      </c>
      <c r="B3838" s="101" t="s">
        <v>2068</v>
      </c>
      <c r="C3838" s="101" t="s">
        <v>6981</v>
      </c>
      <c r="D3838" s="101" t="s">
        <v>4541</v>
      </c>
      <c r="F3838" s="102">
        <v>10.95</v>
      </c>
      <c r="G3838" s="102">
        <v>11.15</v>
      </c>
      <c r="H3838" s="102">
        <v>8.92</v>
      </c>
      <c r="I3838" s="102"/>
      <c r="J3838" s="445"/>
      <c r="K3838" s="258">
        <f>ROUND(SUMIF('VGT-Bewegungsdaten'!B:B,A3838,'VGT-Bewegungsdaten'!D:D),3)</f>
        <v>0</v>
      </c>
      <c r="L3838" s="259">
        <f>ROUND(SUMIF('VGT-Bewegungsdaten'!B:B,$A3838,'VGT-Bewegungsdaten'!E:E),5)</f>
        <v>0</v>
      </c>
      <c r="N3838" s="298" t="s">
        <v>4918</v>
      </c>
      <c r="O3838" s="298" t="s">
        <v>4925</v>
      </c>
      <c r="P3838" s="261">
        <f>ROUND(SUMIF('AV-Bewegungsdaten'!B:B,A3838,'AV-Bewegungsdaten'!D:D),3)</f>
        <v>0</v>
      </c>
      <c r="Q3838" s="259">
        <f>ROUND(SUMIF('AV-Bewegungsdaten'!B:B,$A3838,'AV-Bewegungsdaten'!E:E),5)</f>
        <v>0</v>
      </c>
      <c r="S3838" s="444"/>
      <c r="T3838" s="444"/>
      <c r="U3838" s="261">
        <f>ROUND(SUMIF('DV-Bewegungsdaten'!B:B,A3838,'DV-Bewegungsdaten'!D:D),3)</f>
        <v>0</v>
      </c>
      <c r="V3838" s="259">
        <f>ROUND(SUMIF('DV-Bewegungsdaten'!B:B,A3838,'DV-Bewegungsdaten'!E:E),5)</f>
        <v>0</v>
      </c>
      <c r="X3838" s="444"/>
      <c r="Y3838" s="444"/>
      <c r="AK3838" s="305"/>
    </row>
    <row r="3839" spans="1:37" ht="15" customHeight="1" x14ac:dyDescent="0.25">
      <c r="A3839" s="103" t="s">
        <v>6983</v>
      </c>
      <c r="B3839" s="101" t="s">
        <v>2068</v>
      </c>
      <c r="C3839" s="101" t="s">
        <v>6981</v>
      </c>
      <c r="D3839" s="101" t="s">
        <v>1419</v>
      </c>
      <c r="F3839" s="102">
        <v>9.7899999999999991</v>
      </c>
      <c r="G3839" s="102">
        <v>9.99</v>
      </c>
      <c r="H3839" s="102">
        <v>7.99</v>
      </c>
      <c r="I3839" s="102"/>
      <c r="J3839" s="445"/>
      <c r="K3839" s="258">
        <f>ROUND(SUMIF('VGT-Bewegungsdaten'!B:B,A3839,'VGT-Bewegungsdaten'!D:D),3)</f>
        <v>0</v>
      </c>
      <c r="L3839" s="259">
        <f>ROUND(SUMIF('VGT-Bewegungsdaten'!B:B,$A3839,'VGT-Bewegungsdaten'!E:E),5)</f>
        <v>0</v>
      </c>
      <c r="N3839" s="298" t="s">
        <v>4918</v>
      </c>
      <c r="O3839" s="298" t="s">
        <v>4925</v>
      </c>
      <c r="P3839" s="261">
        <f>ROUND(SUMIF('AV-Bewegungsdaten'!B:B,A3839,'AV-Bewegungsdaten'!D:D),3)</f>
        <v>0</v>
      </c>
      <c r="Q3839" s="259">
        <f>ROUND(SUMIF('AV-Bewegungsdaten'!B:B,$A3839,'AV-Bewegungsdaten'!E:E),5)</f>
        <v>0</v>
      </c>
      <c r="S3839" s="444"/>
      <c r="T3839" s="444"/>
      <c r="U3839" s="261">
        <f>ROUND(SUMIF('DV-Bewegungsdaten'!B:B,A3839,'DV-Bewegungsdaten'!D:D),3)</f>
        <v>0</v>
      </c>
      <c r="V3839" s="259">
        <f>ROUND(SUMIF('DV-Bewegungsdaten'!B:B,A3839,'DV-Bewegungsdaten'!E:E),5)</f>
        <v>0</v>
      </c>
      <c r="X3839" s="444"/>
      <c r="Y3839" s="444"/>
      <c r="AK3839" s="305"/>
    </row>
    <row r="3840" spans="1:37" ht="15" customHeight="1" x14ac:dyDescent="0.25">
      <c r="A3840" s="103" t="s">
        <v>6984</v>
      </c>
      <c r="B3840" s="101" t="s">
        <v>2068</v>
      </c>
      <c r="C3840" s="101" t="s">
        <v>6981</v>
      </c>
      <c r="D3840" s="101" t="s">
        <v>4653</v>
      </c>
      <c r="F3840" s="102">
        <v>5.34</v>
      </c>
      <c r="G3840" s="102">
        <v>5.54</v>
      </c>
      <c r="H3840" s="102">
        <v>4.43</v>
      </c>
      <c r="I3840" s="102"/>
      <c r="J3840" s="445"/>
      <c r="K3840" s="258">
        <f>ROUND(SUMIF('VGT-Bewegungsdaten'!B:B,A3840,'VGT-Bewegungsdaten'!D:D),3)</f>
        <v>0</v>
      </c>
      <c r="L3840" s="259">
        <f>ROUND(SUMIF('VGT-Bewegungsdaten'!B:B,$A3840,'VGT-Bewegungsdaten'!E:E),5)</f>
        <v>0</v>
      </c>
      <c r="N3840" s="298" t="s">
        <v>4918</v>
      </c>
      <c r="O3840" s="298" t="s">
        <v>4925</v>
      </c>
      <c r="P3840" s="261">
        <f>ROUND(SUMIF('AV-Bewegungsdaten'!B:B,A3840,'AV-Bewegungsdaten'!D:D),3)</f>
        <v>0</v>
      </c>
      <c r="Q3840" s="259">
        <f>ROUND(SUMIF('AV-Bewegungsdaten'!B:B,$A3840,'AV-Bewegungsdaten'!E:E),5)</f>
        <v>0</v>
      </c>
      <c r="S3840" s="444"/>
      <c r="T3840" s="444"/>
      <c r="U3840" s="261">
        <f>ROUND(SUMIF('DV-Bewegungsdaten'!B:B,A3840,'DV-Bewegungsdaten'!D:D),3)</f>
        <v>0</v>
      </c>
      <c r="V3840" s="259">
        <f>ROUND(SUMIF('DV-Bewegungsdaten'!B:B,A3840,'DV-Bewegungsdaten'!E:E),5)</f>
        <v>0</v>
      </c>
      <c r="X3840" s="444"/>
      <c r="Y3840" s="444"/>
      <c r="AK3840" s="305"/>
    </row>
    <row r="3841" spans="1:37" ht="15" customHeight="1" x14ac:dyDescent="0.25">
      <c r="A3841" s="103" t="s">
        <v>6985</v>
      </c>
      <c r="B3841" s="101" t="s">
        <v>2068</v>
      </c>
      <c r="C3841" s="101" t="s">
        <v>6986</v>
      </c>
      <c r="D3841" s="101" t="s">
        <v>4509</v>
      </c>
      <c r="F3841" s="102">
        <v>12.66</v>
      </c>
      <c r="G3841" s="102">
        <v>12.86</v>
      </c>
      <c r="H3841" s="102">
        <v>10.29</v>
      </c>
      <c r="I3841" s="102"/>
      <c r="J3841" s="445"/>
      <c r="K3841" s="258">
        <f>ROUND(SUMIF('VGT-Bewegungsdaten'!B:B,A3841,'VGT-Bewegungsdaten'!D:D),3)</f>
        <v>0</v>
      </c>
      <c r="L3841" s="259">
        <f>ROUND(SUMIF('VGT-Bewegungsdaten'!B:B,$A3841,'VGT-Bewegungsdaten'!E:E),5)</f>
        <v>0</v>
      </c>
      <c r="N3841" s="298" t="s">
        <v>4918</v>
      </c>
      <c r="O3841" s="298" t="s">
        <v>4925</v>
      </c>
      <c r="P3841" s="261">
        <f>ROUND(SUMIF('AV-Bewegungsdaten'!B:B,A3841,'AV-Bewegungsdaten'!D:D),3)</f>
        <v>0</v>
      </c>
      <c r="Q3841" s="259">
        <f>ROUND(SUMIF('AV-Bewegungsdaten'!B:B,$A3841,'AV-Bewegungsdaten'!E:E),5)</f>
        <v>0</v>
      </c>
      <c r="S3841" s="444"/>
      <c r="T3841" s="444"/>
      <c r="U3841" s="261">
        <f>ROUND(SUMIF('DV-Bewegungsdaten'!B:B,A3841,'DV-Bewegungsdaten'!D:D),3)</f>
        <v>0</v>
      </c>
      <c r="V3841" s="259">
        <f>ROUND(SUMIF('DV-Bewegungsdaten'!B:B,A3841,'DV-Bewegungsdaten'!E:E),5)</f>
        <v>0</v>
      </c>
      <c r="X3841" s="444"/>
      <c r="Y3841" s="444"/>
      <c r="AK3841" s="305"/>
    </row>
    <row r="3842" spans="1:37" ht="15" customHeight="1" x14ac:dyDescent="0.25">
      <c r="A3842" s="103" t="s">
        <v>6987</v>
      </c>
      <c r="B3842" s="101" t="s">
        <v>2068</v>
      </c>
      <c r="C3842" s="101" t="s">
        <v>6986</v>
      </c>
      <c r="D3842" s="101" t="s">
        <v>4541</v>
      </c>
      <c r="F3842" s="102">
        <v>10.89</v>
      </c>
      <c r="G3842" s="102">
        <v>11.09</v>
      </c>
      <c r="H3842" s="102">
        <v>8.8699999999999992</v>
      </c>
      <c r="I3842" s="102"/>
      <c r="J3842" s="445"/>
      <c r="K3842" s="258">
        <f>ROUND(SUMIF('VGT-Bewegungsdaten'!B:B,A3842,'VGT-Bewegungsdaten'!D:D),3)</f>
        <v>0</v>
      </c>
      <c r="L3842" s="259">
        <f>ROUND(SUMIF('VGT-Bewegungsdaten'!B:B,$A3842,'VGT-Bewegungsdaten'!E:E),5)</f>
        <v>0</v>
      </c>
      <c r="N3842" s="298" t="s">
        <v>4918</v>
      </c>
      <c r="O3842" s="298" t="s">
        <v>4925</v>
      </c>
      <c r="P3842" s="261">
        <f>ROUND(SUMIF('AV-Bewegungsdaten'!B:B,A3842,'AV-Bewegungsdaten'!D:D),3)</f>
        <v>0</v>
      </c>
      <c r="Q3842" s="259">
        <f>ROUND(SUMIF('AV-Bewegungsdaten'!B:B,$A3842,'AV-Bewegungsdaten'!E:E),5)</f>
        <v>0</v>
      </c>
      <c r="S3842" s="444"/>
      <c r="T3842" s="444"/>
      <c r="U3842" s="261">
        <f>ROUND(SUMIF('DV-Bewegungsdaten'!B:B,A3842,'DV-Bewegungsdaten'!D:D),3)</f>
        <v>0</v>
      </c>
      <c r="V3842" s="259">
        <f>ROUND(SUMIF('DV-Bewegungsdaten'!B:B,A3842,'DV-Bewegungsdaten'!E:E),5)</f>
        <v>0</v>
      </c>
      <c r="X3842" s="444"/>
      <c r="Y3842" s="444"/>
      <c r="AK3842" s="305"/>
    </row>
    <row r="3843" spans="1:37" ht="15" customHeight="1" x14ac:dyDescent="0.25">
      <c r="A3843" s="103" t="s">
        <v>6988</v>
      </c>
      <c r="B3843" s="101" t="s">
        <v>2068</v>
      </c>
      <c r="C3843" s="101" t="s">
        <v>6986</v>
      </c>
      <c r="D3843" s="101" t="s">
        <v>1419</v>
      </c>
      <c r="F3843" s="102">
        <v>9.74</v>
      </c>
      <c r="G3843" s="102">
        <v>9.94</v>
      </c>
      <c r="H3843" s="102">
        <v>7.95</v>
      </c>
      <c r="I3843" s="102"/>
      <c r="J3843" s="445"/>
      <c r="K3843" s="258">
        <f>ROUND(SUMIF('VGT-Bewegungsdaten'!B:B,A3843,'VGT-Bewegungsdaten'!D:D),3)</f>
        <v>0</v>
      </c>
      <c r="L3843" s="259">
        <f>ROUND(SUMIF('VGT-Bewegungsdaten'!B:B,$A3843,'VGT-Bewegungsdaten'!E:E),5)</f>
        <v>0</v>
      </c>
      <c r="N3843" s="298" t="s">
        <v>4918</v>
      </c>
      <c r="O3843" s="298" t="s">
        <v>4925</v>
      </c>
      <c r="P3843" s="261">
        <f>ROUND(SUMIF('AV-Bewegungsdaten'!B:B,A3843,'AV-Bewegungsdaten'!D:D),3)</f>
        <v>0</v>
      </c>
      <c r="Q3843" s="259">
        <f>ROUND(SUMIF('AV-Bewegungsdaten'!B:B,$A3843,'AV-Bewegungsdaten'!E:E),5)</f>
        <v>0</v>
      </c>
      <c r="S3843" s="444"/>
      <c r="T3843" s="444"/>
      <c r="U3843" s="261">
        <f>ROUND(SUMIF('DV-Bewegungsdaten'!B:B,A3843,'DV-Bewegungsdaten'!D:D),3)</f>
        <v>0</v>
      </c>
      <c r="V3843" s="259">
        <f>ROUND(SUMIF('DV-Bewegungsdaten'!B:B,A3843,'DV-Bewegungsdaten'!E:E),5)</f>
        <v>0</v>
      </c>
      <c r="X3843" s="444"/>
      <c r="Y3843" s="444"/>
      <c r="AK3843" s="305"/>
    </row>
    <row r="3844" spans="1:37" ht="15" customHeight="1" x14ac:dyDescent="0.25">
      <c r="A3844" s="103" t="s">
        <v>6989</v>
      </c>
      <c r="B3844" s="101" t="s">
        <v>2068</v>
      </c>
      <c r="C3844" s="101" t="s">
        <v>6986</v>
      </c>
      <c r="D3844" s="101" t="s">
        <v>4653</v>
      </c>
      <c r="F3844" s="102">
        <v>5.31</v>
      </c>
      <c r="G3844" s="102">
        <v>5.51</v>
      </c>
      <c r="H3844" s="102">
        <v>4.41</v>
      </c>
      <c r="I3844" s="102"/>
      <c r="J3844" s="445"/>
      <c r="K3844" s="258">
        <f>ROUND(SUMIF('VGT-Bewegungsdaten'!B:B,A3844,'VGT-Bewegungsdaten'!D:D),3)</f>
        <v>0</v>
      </c>
      <c r="L3844" s="259">
        <f>ROUND(SUMIF('VGT-Bewegungsdaten'!B:B,$A3844,'VGT-Bewegungsdaten'!E:E),5)</f>
        <v>0</v>
      </c>
      <c r="N3844" s="298" t="s">
        <v>4918</v>
      </c>
      <c r="O3844" s="298" t="s">
        <v>4925</v>
      </c>
      <c r="P3844" s="261">
        <f>ROUND(SUMIF('AV-Bewegungsdaten'!B:B,A3844,'AV-Bewegungsdaten'!D:D),3)</f>
        <v>0</v>
      </c>
      <c r="Q3844" s="259">
        <f>ROUND(SUMIF('AV-Bewegungsdaten'!B:B,$A3844,'AV-Bewegungsdaten'!E:E),5)</f>
        <v>0</v>
      </c>
      <c r="S3844" s="444"/>
      <c r="T3844" s="444"/>
      <c r="U3844" s="261">
        <f>ROUND(SUMIF('DV-Bewegungsdaten'!B:B,A3844,'DV-Bewegungsdaten'!D:D),3)</f>
        <v>0</v>
      </c>
      <c r="V3844" s="259">
        <f>ROUND(SUMIF('DV-Bewegungsdaten'!B:B,A3844,'DV-Bewegungsdaten'!E:E),5)</f>
        <v>0</v>
      </c>
      <c r="X3844" s="444"/>
      <c r="Y3844" s="444"/>
      <c r="AK3844" s="305"/>
    </row>
    <row r="3845" spans="1:37" ht="15" customHeight="1" x14ac:dyDescent="0.25">
      <c r="A3845" s="103" t="s">
        <v>6990</v>
      </c>
      <c r="B3845" s="101" t="s">
        <v>2068</v>
      </c>
      <c r="C3845" s="101" t="s">
        <v>6991</v>
      </c>
      <c r="D3845" s="101" t="s">
        <v>4509</v>
      </c>
      <c r="F3845" s="102">
        <v>12.66</v>
      </c>
      <c r="G3845" s="102">
        <v>12.86</v>
      </c>
      <c r="H3845" s="102">
        <v>10.29</v>
      </c>
      <c r="I3845" s="102"/>
      <c r="J3845" s="445"/>
      <c r="K3845" s="258">
        <f>ROUND(SUMIF('VGT-Bewegungsdaten'!B:B,A3845,'VGT-Bewegungsdaten'!D:D),3)</f>
        <v>0</v>
      </c>
      <c r="L3845" s="259">
        <f>ROUND(SUMIF('VGT-Bewegungsdaten'!B:B,$A3845,'VGT-Bewegungsdaten'!E:E),5)</f>
        <v>0</v>
      </c>
      <c r="N3845" s="298" t="s">
        <v>4918</v>
      </c>
      <c r="O3845" s="298" t="s">
        <v>4925</v>
      </c>
      <c r="P3845" s="261">
        <f>ROUND(SUMIF('AV-Bewegungsdaten'!B:B,A3845,'AV-Bewegungsdaten'!D:D),3)</f>
        <v>0</v>
      </c>
      <c r="Q3845" s="259">
        <f>ROUND(SUMIF('AV-Bewegungsdaten'!B:B,$A3845,'AV-Bewegungsdaten'!E:E),5)</f>
        <v>0</v>
      </c>
      <c r="S3845" s="444"/>
      <c r="T3845" s="444"/>
      <c r="U3845" s="261">
        <f>ROUND(SUMIF('DV-Bewegungsdaten'!B:B,A3845,'DV-Bewegungsdaten'!D:D),3)</f>
        <v>0</v>
      </c>
      <c r="V3845" s="259">
        <f>ROUND(SUMIF('DV-Bewegungsdaten'!B:B,A3845,'DV-Bewegungsdaten'!E:E),5)</f>
        <v>0</v>
      </c>
      <c r="X3845" s="444"/>
      <c r="Y3845" s="444"/>
      <c r="AK3845" s="305"/>
    </row>
    <row r="3846" spans="1:37" ht="15" customHeight="1" x14ac:dyDescent="0.25">
      <c r="A3846" s="103" t="s">
        <v>6992</v>
      </c>
      <c r="B3846" s="101" t="s">
        <v>2068</v>
      </c>
      <c r="C3846" s="101" t="s">
        <v>6991</v>
      </c>
      <c r="D3846" s="101" t="s">
        <v>4541</v>
      </c>
      <c r="F3846" s="102">
        <v>10.89</v>
      </c>
      <c r="G3846" s="102">
        <v>11.09</v>
      </c>
      <c r="H3846" s="102">
        <v>8.8699999999999992</v>
      </c>
      <c r="I3846" s="102"/>
      <c r="J3846" s="445"/>
      <c r="K3846" s="258">
        <f>ROUND(SUMIF('VGT-Bewegungsdaten'!B:B,A3846,'VGT-Bewegungsdaten'!D:D),3)</f>
        <v>0</v>
      </c>
      <c r="L3846" s="259">
        <f>ROUND(SUMIF('VGT-Bewegungsdaten'!B:B,$A3846,'VGT-Bewegungsdaten'!E:E),5)</f>
        <v>0</v>
      </c>
      <c r="N3846" s="298" t="s">
        <v>4918</v>
      </c>
      <c r="O3846" s="298" t="s">
        <v>4925</v>
      </c>
      <c r="P3846" s="261">
        <f>ROUND(SUMIF('AV-Bewegungsdaten'!B:B,A3846,'AV-Bewegungsdaten'!D:D),3)</f>
        <v>0</v>
      </c>
      <c r="Q3846" s="259">
        <f>ROUND(SUMIF('AV-Bewegungsdaten'!B:B,$A3846,'AV-Bewegungsdaten'!E:E),5)</f>
        <v>0</v>
      </c>
      <c r="S3846" s="444"/>
      <c r="T3846" s="444"/>
      <c r="U3846" s="261">
        <f>ROUND(SUMIF('DV-Bewegungsdaten'!B:B,A3846,'DV-Bewegungsdaten'!D:D),3)</f>
        <v>0</v>
      </c>
      <c r="V3846" s="259">
        <f>ROUND(SUMIF('DV-Bewegungsdaten'!B:B,A3846,'DV-Bewegungsdaten'!E:E),5)</f>
        <v>0</v>
      </c>
      <c r="X3846" s="444"/>
      <c r="Y3846" s="444"/>
      <c r="AK3846" s="305"/>
    </row>
    <row r="3847" spans="1:37" ht="15" customHeight="1" x14ac:dyDescent="0.25">
      <c r="A3847" s="103" t="s">
        <v>6993</v>
      </c>
      <c r="B3847" s="101" t="s">
        <v>2068</v>
      </c>
      <c r="C3847" s="101" t="s">
        <v>6991</v>
      </c>
      <c r="D3847" s="101" t="s">
        <v>1419</v>
      </c>
      <c r="F3847" s="102">
        <v>9.74</v>
      </c>
      <c r="G3847" s="102">
        <v>9.94</v>
      </c>
      <c r="H3847" s="102">
        <v>7.95</v>
      </c>
      <c r="I3847" s="102"/>
      <c r="J3847" s="445"/>
      <c r="K3847" s="258">
        <f>ROUND(SUMIF('VGT-Bewegungsdaten'!B:B,A3847,'VGT-Bewegungsdaten'!D:D),3)</f>
        <v>0</v>
      </c>
      <c r="L3847" s="259">
        <f>ROUND(SUMIF('VGT-Bewegungsdaten'!B:B,$A3847,'VGT-Bewegungsdaten'!E:E),5)</f>
        <v>0</v>
      </c>
      <c r="N3847" s="298" t="s">
        <v>4918</v>
      </c>
      <c r="O3847" s="298" t="s">
        <v>4925</v>
      </c>
      <c r="P3847" s="261">
        <f>ROUND(SUMIF('AV-Bewegungsdaten'!B:B,A3847,'AV-Bewegungsdaten'!D:D),3)</f>
        <v>0</v>
      </c>
      <c r="Q3847" s="259">
        <f>ROUND(SUMIF('AV-Bewegungsdaten'!B:B,$A3847,'AV-Bewegungsdaten'!E:E),5)</f>
        <v>0</v>
      </c>
      <c r="S3847" s="444"/>
      <c r="T3847" s="444"/>
      <c r="U3847" s="261">
        <f>ROUND(SUMIF('DV-Bewegungsdaten'!B:B,A3847,'DV-Bewegungsdaten'!D:D),3)</f>
        <v>0</v>
      </c>
      <c r="V3847" s="259">
        <f>ROUND(SUMIF('DV-Bewegungsdaten'!B:B,A3847,'DV-Bewegungsdaten'!E:E),5)</f>
        <v>0</v>
      </c>
      <c r="X3847" s="444"/>
      <c r="Y3847" s="444"/>
      <c r="AK3847" s="305"/>
    </row>
    <row r="3848" spans="1:37" ht="15" customHeight="1" x14ac:dyDescent="0.25">
      <c r="A3848" s="103" t="s">
        <v>6994</v>
      </c>
      <c r="B3848" s="101" t="s">
        <v>2068</v>
      </c>
      <c r="C3848" s="101" t="s">
        <v>6991</v>
      </c>
      <c r="D3848" s="101" t="s">
        <v>4653</v>
      </c>
      <c r="F3848" s="102">
        <v>5.31</v>
      </c>
      <c r="G3848" s="102">
        <v>5.51</v>
      </c>
      <c r="H3848" s="102">
        <v>4.41</v>
      </c>
      <c r="I3848" s="102"/>
      <c r="J3848" s="445"/>
      <c r="K3848" s="258">
        <f>ROUND(SUMIF('VGT-Bewegungsdaten'!B:B,A3848,'VGT-Bewegungsdaten'!D:D),3)</f>
        <v>0</v>
      </c>
      <c r="L3848" s="259">
        <f>ROUND(SUMIF('VGT-Bewegungsdaten'!B:B,$A3848,'VGT-Bewegungsdaten'!E:E),5)</f>
        <v>0</v>
      </c>
      <c r="N3848" s="298" t="s">
        <v>4918</v>
      </c>
      <c r="O3848" s="298" t="s">
        <v>4925</v>
      </c>
      <c r="P3848" s="261">
        <f>ROUND(SUMIF('AV-Bewegungsdaten'!B:B,A3848,'AV-Bewegungsdaten'!D:D),3)</f>
        <v>0</v>
      </c>
      <c r="Q3848" s="259">
        <f>ROUND(SUMIF('AV-Bewegungsdaten'!B:B,$A3848,'AV-Bewegungsdaten'!E:E),5)</f>
        <v>0</v>
      </c>
      <c r="S3848" s="444"/>
      <c r="T3848" s="444"/>
      <c r="U3848" s="261">
        <f>ROUND(SUMIF('DV-Bewegungsdaten'!B:B,A3848,'DV-Bewegungsdaten'!D:D),3)</f>
        <v>0</v>
      </c>
      <c r="V3848" s="259">
        <f>ROUND(SUMIF('DV-Bewegungsdaten'!B:B,A3848,'DV-Bewegungsdaten'!E:E),5)</f>
        <v>0</v>
      </c>
      <c r="X3848" s="444"/>
      <c r="Y3848" s="444"/>
      <c r="AK3848" s="305"/>
    </row>
    <row r="3849" spans="1:37" ht="15" customHeight="1" x14ac:dyDescent="0.25">
      <c r="A3849" s="103" t="s">
        <v>6995</v>
      </c>
      <c r="B3849" s="101" t="s">
        <v>2068</v>
      </c>
      <c r="C3849" s="101" t="s">
        <v>6996</v>
      </c>
      <c r="D3849" s="101" t="s">
        <v>4509</v>
      </c>
      <c r="F3849" s="102">
        <v>12.6</v>
      </c>
      <c r="G3849" s="102">
        <v>12.8</v>
      </c>
      <c r="H3849" s="102">
        <v>10.24</v>
      </c>
      <c r="I3849" s="102"/>
      <c r="J3849" s="445"/>
      <c r="K3849" s="258">
        <f>ROUND(SUMIF('VGT-Bewegungsdaten'!B:B,A3849,'VGT-Bewegungsdaten'!D:D),3)</f>
        <v>0</v>
      </c>
      <c r="L3849" s="259">
        <f>ROUND(SUMIF('VGT-Bewegungsdaten'!B:B,$A3849,'VGT-Bewegungsdaten'!E:E),5)</f>
        <v>0</v>
      </c>
      <c r="N3849" s="298" t="s">
        <v>4918</v>
      </c>
      <c r="O3849" s="298" t="s">
        <v>4925</v>
      </c>
      <c r="P3849" s="261">
        <f>ROUND(SUMIF('AV-Bewegungsdaten'!B:B,A3849,'AV-Bewegungsdaten'!D:D),3)</f>
        <v>0</v>
      </c>
      <c r="Q3849" s="259">
        <f>ROUND(SUMIF('AV-Bewegungsdaten'!B:B,$A3849,'AV-Bewegungsdaten'!E:E),5)</f>
        <v>0</v>
      </c>
      <c r="S3849" s="444"/>
      <c r="T3849" s="444"/>
      <c r="U3849" s="261">
        <f>ROUND(SUMIF('DV-Bewegungsdaten'!B:B,A3849,'DV-Bewegungsdaten'!D:D),3)</f>
        <v>0</v>
      </c>
      <c r="V3849" s="259">
        <f>ROUND(SUMIF('DV-Bewegungsdaten'!B:B,A3849,'DV-Bewegungsdaten'!E:E),5)</f>
        <v>0</v>
      </c>
      <c r="X3849" s="444"/>
      <c r="Y3849" s="444"/>
      <c r="AK3849" s="305"/>
    </row>
    <row r="3850" spans="1:37" ht="15" customHeight="1" x14ac:dyDescent="0.25">
      <c r="A3850" s="103" t="s">
        <v>6997</v>
      </c>
      <c r="B3850" s="101" t="s">
        <v>2068</v>
      </c>
      <c r="C3850" s="101" t="s">
        <v>6996</v>
      </c>
      <c r="D3850" s="101" t="s">
        <v>4541</v>
      </c>
      <c r="F3850" s="102">
        <v>10.84</v>
      </c>
      <c r="G3850" s="102">
        <v>11.04</v>
      </c>
      <c r="H3850" s="102">
        <v>8.83</v>
      </c>
      <c r="I3850" s="102"/>
      <c r="J3850" s="445"/>
      <c r="K3850" s="258">
        <f>ROUND(SUMIF('VGT-Bewegungsdaten'!B:B,A3850,'VGT-Bewegungsdaten'!D:D),3)</f>
        <v>0</v>
      </c>
      <c r="L3850" s="259">
        <f>ROUND(SUMIF('VGT-Bewegungsdaten'!B:B,$A3850,'VGT-Bewegungsdaten'!E:E),5)</f>
        <v>0</v>
      </c>
      <c r="N3850" s="298" t="s">
        <v>4918</v>
      </c>
      <c r="O3850" s="298" t="s">
        <v>4925</v>
      </c>
      <c r="P3850" s="261">
        <f>ROUND(SUMIF('AV-Bewegungsdaten'!B:B,A3850,'AV-Bewegungsdaten'!D:D),3)</f>
        <v>0</v>
      </c>
      <c r="Q3850" s="259">
        <f>ROUND(SUMIF('AV-Bewegungsdaten'!B:B,$A3850,'AV-Bewegungsdaten'!E:E),5)</f>
        <v>0</v>
      </c>
      <c r="S3850" s="444"/>
      <c r="T3850" s="444"/>
      <c r="U3850" s="261">
        <f>ROUND(SUMIF('DV-Bewegungsdaten'!B:B,A3850,'DV-Bewegungsdaten'!D:D),3)</f>
        <v>0</v>
      </c>
      <c r="V3850" s="259">
        <f>ROUND(SUMIF('DV-Bewegungsdaten'!B:B,A3850,'DV-Bewegungsdaten'!E:E),5)</f>
        <v>0</v>
      </c>
      <c r="X3850" s="444"/>
      <c r="Y3850" s="444"/>
      <c r="AK3850" s="305"/>
    </row>
    <row r="3851" spans="1:37" ht="15" customHeight="1" x14ac:dyDescent="0.25">
      <c r="A3851" s="103" t="s">
        <v>6998</v>
      </c>
      <c r="B3851" s="101" t="s">
        <v>2068</v>
      </c>
      <c r="C3851" s="101" t="s">
        <v>6996</v>
      </c>
      <c r="D3851" s="101" t="s">
        <v>1419</v>
      </c>
      <c r="F3851" s="102">
        <v>9.69</v>
      </c>
      <c r="G3851" s="102">
        <v>9.89</v>
      </c>
      <c r="H3851" s="102">
        <v>7.91</v>
      </c>
      <c r="I3851" s="102"/>
      <c r="J3851" s="445"/>
      <c r="K3851" s="258">
        <f>ROUND(SUMIF('VGT-Bewegungsdaten'!B:B,A3851,'VGT-Bewegungsdaten'!D:D),3)</f>
        <v>0</v>
      </c>
      <c r="L3851" s="259">
        <f>ROUND(SUMIF('VGT-Bewegungsdaten'!B:B,$A3851,'VGT-Bewegungsdaten'!E:E),5)</f>
        <v>0</v>
      </c>
      <c r="N3851" s="298" t="s">
        <v>4918</v>
      </c>
      <c r="O3851" s="298" t="s">
        <v>4925</v>
      </c>
      <c r="P3851" s="261">
        <f>ROUND(SUMIF('AV-Bewegungsdaten'!B:B,A3851,'AV-Bewegungsdaten'!D:D),3)</f>
        <v>0</v>
      </c>
      <c r="Q3851" s="259">
        <f>ROUND(SUMIF('AV-Bewegungsdaten'!B:B,$A3851,'AV-Bewegungsdaten'!E:E),5)</f>
        <v>0</v>
      </c>
      <c r="S3851" s="444"/>
      <c r="T3851" s="444"/>
      <c r="U3851" s="261">
        <f>ROUND(SUMIF('DV-Bewegungsdaten'!B:B,A3851,'DV-Bewegungsdaten'!D:D),3)</f>
        <v>0</v>
      </c>
      <c r="V3851" s="259">
        <f>ROUND(SUMIF('DV-Bewegungsdaten'!B:B,A3851,'DV-Bewegungsdaten'!E:E),5)</f>
        <v>0</v>
      </c>
      <c r="X3851" s="444"/>
      <c r="Y3851" s="444"/>
      <c r="AK3851" s="305"/>
    </row>
    <row r="3852" spans="1:37" ht="15" customHeight="1" x14ac:dyDescent="0.25">
      <c r="A3852" s="103" t="s">
        <v>6999</v>
      </c>
      <c r="B3852" s="101" t="s">
        <v>2068</v>
      </c>
      <c r="C3852" s="101" t="s">
        <v>6996</v>
      </c>
      <c r="D3852" s="101" t="s">
        <v>4653</v>
      </c>
      <c r="F3852" s="102">
        <v>5.29</v>
      </c>
      <c r="G3852" s="102">
        <v>5.49</v>
      </c>
      <c r="H3852" s="102">
        <v>4.3899999999999997</v>
      </c>
      <c r="I3852" s="102"/>
      <c r="J3852" s="445"/>
      <c r="K3852" s="258">
        <f>ROUND(SUMIF('VGT-Bewegungsdaten'!B:B,A3852,'VGT-Bewegungsdaten'!D:D),3)</f>
        <v>0</v>
      </c>
      <c r="L3852" s="259">
        <f>ROUND(SUMIF('VGT-Bewegungsdaten'!B:B,$A3852,'VGT-Bewegungsdaten'!E:E),5)</f>
        <v>0</v>
      </c>
      <c r="N3852" s="298" t="s">
        <v>4918</v>
      </c>
      <c r="O3852" s="298" t="s">
        <v>4925</v>
      </c>
      <c r="P3852" s="261">
        <f>ROUND(SUMIF('AV-Bewegungsdaten'!B:B,A3852,'AV-Bewegungsdaten'!D:D),3)</f>
        <v>0</v>
      </c>
      <c r="Q3852" s="259">
        <f>ROUND(SUMIF('AV-Bewegungsdaten'!B:B,$A3852,'AV-Bewegungsdaten'!E:E),5)</f>
        <v>0</v>
      </c>
      <c r="S3852" s="444"/>
      <c r="T3852" s="444"/>
      <c r="U3852" s="261">
        <f>ROUND(SUMIF('DV-Bewegungsdaten'!B:B,A3852,'DV-Bewegungsdaten'!D:D),3)</f>
        <v>0</v>
      </c>
      <c r="V3852" s="259">
        <f>ROUND(SUMIF('DV-Bewegungsdaten'!B:B,A3852,'DV-Bewegungsdaten'!E:E),5)</f>
        <v>0</v>
      </c>
      <c r="X3852" s="444"/>
      <c r="Y3852" s="444"/>
      <c r="AK3852" s="305"/>
    </row>
    <row r="3853" spans="1:37" ht="15" customHeight="1" x14ac:dyDescent="0.25">
      <c r="A3853" s="103" t="s">
        <v>7197</v>
      </c>
      <c r="B3853" s="101" t="s">
        <v>2068</v>
      </c>
      <c r="C3853" s="101" t="s">
        <v>7163</v>
      </c>
      <c r="D3853" s="101" t="s">
        <v>4509</v>
      </c>
      <c r="F3853" s="102">
        <v>12.6</v>
      </c>
      <c r="G3853" s="102">
        <v>12.8</v>
      </c>
      <c r="H3853" s="102">
        <v>10.24</v>
      </c>
      <c r="I3853" s="102"/>
      <c r="J3853" s="445"/>
      <c r="K3853" s="258">
        <f>ROUND(SUMIF('VGT-Bewegungsdaten'!B:B,A3853,'VGT-Bewegungsdaten'!D:D),3)</f>
        <v>0</v>
      </c>
      <c r="L3853" s="259">
        <f>ROUND(SUMIF('VGT-Bewegungsdaten'!B:B,$A3853,'VGT-Bewegungsdaten'!E:E),5)</f>
        <v>0</v>
      </c>
      <c r="N3853" s="298" t="s">
        <v>4918</v>
      </c>
      <c r="O3853" s="298" t="s">
        <v>4925</v>
      </c>
      <c r="P3853" s="261">
        <f>ROUND(SUMIF('AV-Bewegungsdaten'!B:B,A3853,'AV-Bewegungsdaten'!D:D),3)</f>
        <v>0</v>
      </c>
      <c r="Q3853" s="259">
        <f>ROUND(SUMIF('AV-Bewegungsdaten'!B:B,$A3853,'AV-Bewegungsdaten'!E:E),5)</f>
        <v>0</v>
      </c>
      <c r="S3853" s="444"/>
      <c r="T3853" s="444"/>
      <c r="U3853" s="261">
        <f>ROUND(SUMIF('DV-Bewegungsdaten'!B:B,A3853,'DV-Bewegungsdaten'!D:D),3)</f>
        <v>0</v>
      </c>
      <c r="V3853" s="259">
        <f>ROUND(SUMIF('DV-Bewegungsdaten'!B:B,A3853,'DV-Bewegungsdaten'!E:E),5)</f>
        <v>0</v>
      </c>
      <c r="X3853" s="444"/>
      <c r="Y3853" s="444"/>
      <c r="AK3853" s="305"/>
    </row>
    <row r="3854" spans="1:37" ht="15" customHeight="1" x14ac:dyDescent="0.25">
      <c r="A3854" s="103" t="s">
        <v>4654</v>
      </c>
      <c r="B3854" s="101" t="s">
        <v>2068</v>
      </c>
      <c r="C3854" s="101" t="s">
        <v>4655</v>
      </c>
      <c r="D3854" s="101" t="s">
        <v>4656</v>
      </c>
      <c r="F3854" s="102">
        <v>16</v>
      </c>
      <c r="G3854" s="102">
        <v>16.2</v>
      </c>
      <c r="H3854" s="102">
        <v>12.8</v>
      </c>
      <c r="I3854" s="102"/>
      <c r="J3854" s="445"/>
      <c r="K3854" s="258">
        <f>ROUND(SUMIF('VGT-Bewegungsdaten'!B:B,A3854,'VGT-Bewegungsdaten'!D:D),3)</f>
        <v>0</v>
      </c>
      <c r="L3854" s="259">
        <f>ROUND(SUMIF('VGT-Bewegungsdaten'!B:B,$A3854,'VGT-Bewegungsdaten'!E:E),5)</f>
        <v>0</v>
      </c>
      <c r="N3854" s="298" t="s">
        <v>4918</v>
      </c>
      <c r="O3854" s="298" t="s">
        <v>4925</v>
      </c>
      <c r="P3854" s="261">
        <f>ROUND(SUMIF('AV-Bewegungsdaten'!B:B,A3854,'AV-Bewegungsdaten'!D:D),3)</f>
        <v>0</v>
      </c>
      <c r="Q3854" s="259">
        <f>ROUND(SUMIF('AV-Bewegungsdaten'!B:B,$A3854,'AV-Bewegungsdaten'!E:E),5)</f>
        <v>0</v>
      </c>
      <c r="S3854" s="444"/>
      <c r="T3854" s="444"/>
      <c r="U3854" s="261">
        <f>ROUND(SUMIF('DV-Bewegungsdaten'!B:B,A3854,'DV-Bewegungsdaten'!D:D),3)</f>
        <v>0</v>
      </c>
      <c r="V3854" s="259">
        <f>ROUND(SUMIF('DV-Bewegungsdaten'!B:B,A3854,'DV-Bewegungsdaten'!E:E),5)</f>
        <v>0</v>
      </c>
      <c r="X3854" s="444"/>
      <c r="Y3854" s="444"/>
      <c r="AK3854" s="305"/>
    </row>
    <row r="3855" spans="1:37" ht="15" customHeight="1" x14ac:dyDescent="0.25">
      <c r="A3855" s="103" t="s">
        <v>4657</v>
      </c>
      <c r="B3855" s="101" t="s">
        <v>2068</v>
      </c>
      <c r="C3855" s="101" t="s">
        <v>4655</v>
      </c>
      <c r="D3855" s="101" t="s">
        <v>4658</v>
      </c>
      <c r="F3855" s="102">
        <v>19</v>
      </c>
      <c r="G3855" s="102">
        <v>19.2</v>
      </c>
      <c r="H3855" s="102">
        <v>15.2</v>
      </c>
      <c r="I3855" s="102"/>
      <c r="J3855" s="445"/>
      <c r="K3855" s="258">
        <f>ROUND(SUMIF('VGT-Bewegungsdaten'!B:B,A3855,'VGT-Bewegungsdaten'!D:D),3)</f>
        <v>0</v>
      </c>
      <c r="L3855" s="259">
        <f>ROUND(SUMIF('VGT-Bewegungsdaten'!B:B,$A3855,'VGT-Bewegungsdaten'!E:E),5)</f>
        <v>0</v>
      </c>
      <c r="N3855" s="298" t="s">
        <v>4918</v>
      </c>
      <c r="O3855" s="298" t="s">
        <v>4925</v>
      </c>
      <c r="P3855" s="261">
        <f>ROUND(SUMIF('AV-Bewegungsdaten'!B:B,A3855,'AV-Bewegungsdaten'!D:D),3)</f>
        <v>0</v>
      </c>
      <c r="Q3855" s="259">
        <f>ROUND(SUMIF('AV-Bewegungsdaten'!B:B,$A3855,'AV-Bewegungsdaten'!E:E),5)</f>
        <v>0</v>
      </c>
      <c r="S3855" s="444"/>
      <c r="T3855" s="444"/>
      <c r="U3855" s="261">
        <f>ROUND(SUMIF('DV-Bewegungsdaten'!B:B,A3855,'DV-Bewegungsdaten'!D:D),3)</f>
        <v>0</v>
      </c>
      <c r="V3855" s="259">
        <f>ROUND(SUMIF('DV-Bewegungsdaten'!B:B,A3855,'DV-Bewegungsdaten'!E:E),5)</f>
        <v>0</v>
      </c>
      <c r="X3855" s="444"/>
      <c r="Y3855" s="444"/>
      <c r="AK3855" s="305"/>
    </row>
    <row r="3856" spans="1:37" ht="15" customHeight="1" x14ac:dyDescent="0.25">
      <c r="A3856" s="103" t="s">
        <v>4659</v>
      </c>
      <c r="B3856" s="101" t="s">
        <v>2068</v>
      </c>
      <c r="C3856" s="101" t="s">
        <v>4655</v>
      </c>
      <c r="D3856" s="101" t="s">
        <v>4660</v>
      </c>
      <c r="F3856" s="102">
        <v>18</v>
      </c>
      <c r="G3856" s="102">
        <v>18.2</v>
      </c>
      <c r="H3856" s="102">
        <v>14.4</v>
      </c>
      <c r="I3856" s="102"/>
      <c r="J3856" s="445"/>
      <c r="K3856" s="258">
        <f>ROUND(SUMIF('VGT-Bewegungsdaten'!B:B,A3856,'VGT-Bewegungsdaten'!D:D),3)</f>
        <v>0</v>
      </c>
      <c r="L3856" s="259">
        <f>ROUND(SUMIF('VGT-Bewegungsdaten'!B:B,$A3856,'VGT-Bewegungsdaten'!E:E),5)</f>
        <v>0</v>
      </c>
      <c r="N3856" s="298" t="s">
        <v>4918</v>
      </c>
      <c r="O3856" s="298" t="s">
        <v>4925</v>
      </c>
      <c r="P3856" s="261">
        <f>ROUND(SUMIF('AV-Bewegungsdaten'!B:B,A3856,'AV-Bewegungsdaten'!D:D),3)</f>
        <v>0</v>
      </c>
      <c r="Q3856" s="259">
        <f>ROUND(SUMIF('AV-Bewegungsdaten'!B:B,$A3856,'AV-Bewegungsdaten'!E:E),5)</f>
        <v>0</v>
      </c>
      <c r="S3856" s="444"/>
      <c r="T3856" s="444"/>
      <c r="U3856" s="261">
        <f>ROUND(SUMIF('DV-Bewegungsdaten'!B:B,A3856,'DV-Bewegungsdaten'!D:D),3)</f>
        <v>0</v>
      </c>
      <c r="V3856" s="259">
        <f>ROUND(SUMIF('DV-Bewegungsdaten'!B:B,A3856,'DV-Bewegungsdaten'!E:E),5)</f>
        <v>0</v>
      </c>
      <c r="X3856" s="444"/>
      <c r="Y3856" s="444"/>
      <c r="AK3856" s="305"/>
    </row>
    <row r="3857" spans="1:37" ht="15" customHeight="1" x14ac:dyDescent="0.25">
      <c r="A3857" s="103" t="s">
        <v>4661</v>
      </c>
      <c r="B3857" s="101" t="s">
        <v>2068</v>
      </c>
      <c r="C3857" s="101" t="s">
        <v>4655</v>
      </c>
      <c r="D3857" s="101" t="s">
        <v>4662</v>
      </c>
      <c r="F3857" s="102">
        <v>17</v>
      </c>
      <c r="G3857" s="102">
        <v>17.2</v>
      </c>
      <c r="H3857" s="102">
        <v>13.6</v>
      </c>
      <c r="I3857" s="102"/>
      <c r="J3857" s="445"/>
      <c r="K3857" s="258">
        <f>ROUND(SUMIF('VGT-Bewegungsdaten'!B:B,A3857,'VGT-Bewegungsdaten'!D:D),3)</f>
        <v>0</v>
      </c>
      <c r="L3857" s="259">
        <f>ROUND(SUMIF('VGT-Bewegungsdaten'!B:B,$A3857,'VGT-Bewegungsdaten'!E:E),5)</f>
        <v>0</v>
      </c>
      <c r="N3857" s="298" t="s">
        <v>4918</v>
      </c>
      <c r="O3857" s="298" t="s">
        <v>4925</v>
      </c>
      <c r="P3857" s="261">
        <f>ROUND(SUMIF('AV-Bewegungsdaten'!B:B,A3857,'AV-Bewegungsdaten'!D:D),3)</f>
        <v>0</v>
      </c>
      <c r="Q3857" s="259">
        <f>ROUND(SUMIF('AV-Bewegungsdaten'!B:B,$A3857,'AV-Bewegungsdaten'!E:E),5)</f>
        <v>0</v>
      </c>
      <c r="S3857" s="444"/>
      <c r="T3857" s="444"/>
      <c r="U3857" s="261">
        <f>ROUND(SUMIF('DV-Bewegungsdaten'!B:B,A3857,'DV-Bewegungsdaten'!D:D),3)</f>
        <v>0</v>
      </c>
      <c r="V3857" s="259">
        <f>ROUND(SUMIF('DV-Bewegungsdaten'!B:B,A3857,'DV-Bewegungsdaten'!E:E),5)</f>
        <v>0</v>
      </c>
      <c r="X3857" s="444"/>
      <c r="Y3857" s="444"/>
      <c r="AK3857" s="305"/>
    </row>
    <row r="3858" spans="1:37" ht="15" customHeight="1" x14ac:dyDescent="0.25">
      <c r="A3858" s="103" t="s">
        <v>4663</v>
      </c>
      <c r="B3858" s="101" t="s">
        <v>2068</v>
      </c>
      <c r="C3858" s="101" t="s">
        <v>4655</v>
      </c>
      <c r="D3858" s="101" t="s">
        <v>4664</v>
      </c>
      <c r="F3858" s="102">
        <v>14</v>
      </c>
      <c r="G3858" s="102">
        <v>14.2</v>
      </c>
      <c r="H3858" s="102">
        <v>11.2</v>
      </c>
      <c r="I3858" s="102"/>
      <c r="J3858" s="445"/>
      <c r="K3858" s="258">
        <f>ROUND(SUMIF('VGT-Bewegungsdaten'!B:B,A3858,'VGT-Bewegungsdaten'!D:D),3)</f>
        <v>0</v>
      </c>
      <c r="L3858" s="259">
        <f>ROUND(SUMIF('VGT-Bewegungsdaten'!B:B,$A3858,'VGT-Bewegungsdaten'!E:E),5)</f>
        <v>0</v>
      </c>
      <c r="N3858" s="298" t="s">
        <v>4918</v>
      </c>
      <c r="O3858" s="298" t="s">
        <v>4925</v>
      </c>
      <c r="P3858" s="261">
        <f>ROUND(SUMIF('AV-Bewegungsdaten'!B:B,A3858,'AV-Bewegungsdaten'!D:D),3)</f>
        <v>0</v>
      </c>
      <c r="Q3858" s="259">
        <f>ROUND(SUMIF('AV-Bewegungsdaten'!B:B,$A3858,'AV-Bewegungsdaten'!E:E),5)</f>
        <v>0</v>
      </c>
      <c r="S3858" s="444"/>
      <c r="T3858" s="444"/>
      <c r="U3858" s="261">
        <f>ROUND(SUMIF('DV-Bewegungsdaten'!B:B,A3858,'DV-Bewegungsdaten'!D:D),3)</f>
        <v>0</v>
      </c>
      <c r="V3858" s="259">
        <f>ROUND(SUMIF('DV-Bewegungsdaten'!B:B,A3858,'DV-Bewegungsdaten'!E:E),5)</f>
        <v>0</v>
      </c>
      <c r="X3858" s="444"/>
      <c r="Y3858" s="444"/>
      <c r="AK3858" s="305"/>
    </row>
    <row r="3859" spans="1:37" ht="15" customHeight="1" x14ac:dyDescent="0.25">
      <c r="A3859" s="103" t="s">
        <v>4665</v>
      </c>
      <c r="B3859" s="101" t="s">
        <v>2068</v>
      </c>
      <c r="C3859" s="101" t="s">
        <v>4655</v>
      </c>
      <c r="D3859" s="101" t="s">
        <v>4666</v>
      </c>
      <c r="F3859" s="102">
        <v>17</v>
      </c>
      <c r="G3859" s="102">
        <v>17.2</v>
      </c>
      <c r="H3859" s="102">
        <v>13.6</v>
      </c>
      <c r="I3859" s="102"/>
      <c r="J3859" s="445"/>
      <c r="K3859" s="258">
        <f>ROUND(SUMIF('VGT-Bewegungsdaten'!B:B,A3859,'VGT-Bewegungsdaten'!D:D),3)</f>
        <v>0</v>
      </c>
      <c r="L3859" s="259">
        <f>ROUND(SUMIF('VGT-Bewegungsdaten'!B:B,$A3859,'VGT-Bewegungsdaten'!E:E),5)</f>
        <v>0</v>
      </c>
      <c r="N3859" s="298" t="s">
        <v>4918</v>
      </c>
      <c r="O3859" s="298" t="s">
        <v>4925</v>
      </c>
      <c r="P3859" s="261">
        <f>ROUND(SUMIF('AV-Bewegungsdaten'!B:B,A3859,'AV-Bewegungsdaten'!D:D),3)</f>
        <v>0</v>
      </c>
      <c r="Q3859" s="259">
        <f>ROUND(SUMIF('AV-Bewegungsdaten'!B:B,$A3859,'AV-Bewegungsdaten'!E:E),5)</f>
        <v>0</v>
      </c>
      <c r="S3859" s="444"/>
      <c r="T3859" s="444"/>
      <c r="U3859" s="261">
        <f>ROUND(SUMIF('DV-Bewegungsdaten'!B:B,A3859,'DV-Bewegungsdaten'!D:D),3)</f>
        <v>0</v>
      </c>
      <c r="V3859" s="259">
        <f>ROUND(SUMIF('DV-Bewegungsdaten'!B:B,A3859,'DV-Bewegungsdaten'!E:E),5)</f>
        <v>0</v>
      </c>
      <c r="X3859" s="444"/>
      <c r="Y3859" s="444"/>
      <c r="AK3859" s="305"/>
    </row>
    <row r="3860" spans="1:37" ht="15" customHeight="1" x14ac:dyDescent="0.25">
      <c r="A3860" s="103" t="s">
        <v>4667</v>
      </c>
      <c r="B3860" s="101" t="s">
        <v>2068</v>
      </c>
      <c r="C3860" s="101" t="s">
        <v>4655</v>
      </c>
      <c r="D3860" s="101" t="s">
        <v>4668</v>
      </c>
      <c r="F3860" s="102">
        <v>16</v>
      </c>
      <c r="G3860" s="102">
        <v>16.2</v>
      </c>
      <c r="H3860" s="102">
        <v>12.8</v>
      </c>
      <c r="I3860" s="102"/>
      <c r="J3860" s="445"/>
      <c r="K3860" s="258">
        <f>ROUND(SUMIF('VGT-Bewegungsdaten'!B:B,A3860,'VGT-Bewegungsdaten'!D:D),3)</f>
        <v>0</v>
      </c>
      <c r="L3860" s="259">
        <f>ROUND(SUMIF('VGT-Bewegungsdaten'!B:B,$A3860,'VGT-Bewegungsdaten'!E:E),5)</f>
        <v>0</v>
      </c>
      <c r="N3860" s="298" t="s">
        <v>4918</v>
      </c>
      <c r="O3860" s="298" t="s">
        <v>4925</v>
      </c>
      <c r="P3860" s="261">
        <f>ROUND(SUMIF('AV-Bewegungsdaten'!B:B,A3860,'AV-Bewegungsdaten'!D:D),3)</f>
        <v>0</v>
      </c>
      <c r="Q3860" s="259">
        <f>ROUND(SUMIF('AV-Bewegungsdaten'!B:B,$A3860,'AV-Bewegungsdaten'!E:E),5)</f>
        <v>0</v>
      </c>
      <c r="S3860" s="444"/>
      <c r="T3860" s="444"/>
      <c r="U3860" s="261">
        <f>ROUND(SUMIF('DV-Bewegungsdaten'!B:B,A3860,'DV-Bewegungsdaten'!D:D),3)</f>
        <v>0</v>
      </c>
      <c r="V3860" s="259">
        <f>ROUND(SUMIF('DV-Bewegungsdaten'!B:B,A3860,'DV-Bewegungsdaten'!E:E),5)</f>
        <v>0</v>
      </c>
      <c r="X3860" s="444"/>
      <c r="Y3860" s="444"/>
      <c r="AK3860" s="305"/>
    </row>
    <row r="3861" spans="1:37" ht="15" customHeight="1" x14ac:dyDescent="0.25">
      <c r="A3861" s="103" t="s">
        <v>4669</v>
      </c>
      <c r="B3861" s="101" t="s">
        <v>2068</v>
      </c>
      <c r="C3861" s="101" t="s">
        <v>4655</v>
      </c>
      <c r="D3861" s="101" t="s">
        <v>4670</v>
      </c>
      <c r="F3861" s="102">
        <v>15</v>
      </c>
      <c r="G3861" s="102">
        <v>15.2</v>
      </c>
      <c r="H3861" s="102">
        <v>12</v>
      </c>
      <c r="I3861" s="102"/>
      <c r="J3861" s="445"/>
      <c r="K3861" s="258">
        <f>ROUND(SUMIF('VGT-Bewegungsdaten'!B:B,A3861,'VGT-Bewegungsdaten'!D:D),3)</f>
        <v>0</v>
      </c>
      <c r="L3861" s="259">
        <f>ROUND(SUMIF('VGT-Bewegungsdaten'!B:B,$A3861,'VGT-Bewegungsdaten'!E:E),5)</f>
        <v>0</v>
      </c>
      <c r="N3861" s="298" t="s">
        <v>4918</v>
      </c>
      <c r="O3861" s="298" t="s">
        <v>4925</v>
      </c>
      <c r="P3861" s="261">
        <f>ROUND(SUMIF('AV-Bewegungsdaten'!B:B,A3861,'AV-Bewegungsdaten'!D:D),3)</f>
        <v>0</v>
      </c>
      <c r="Q3861" s="259">
        <f>ROUND(SUMIF('AV-Bewegungsdaten'!B:B,$A3861,'AV-Bewegungsdaten'!E:E),5)</f>
        <v>0</v>
      </c>
      <c r="S3861" s="444"/>
      <c r="T3861" s="444"/>
      <c r="U3861" s="261">
        <f>ROUND(SUMIF('DV-Bewegungsdaten'!B:B,A3861,'DV-Bewegungsdaten'!D:D),3)</f>
        <v>0</v>
      </c>
      <c r="V3861" s="259">
        <f>ROUND(SUMIF('DV-Bewegungsdaten'!B:B,A3861,'DV-Bewegungsdaten'!E:E),5)</f>
        <v>0</v>
      </c>
      <c r="X3861" s="444"/>
      <c r="Y3861" s="444"/>
      <c r="AK3861" s="305"/>
    </row>
    <row r="3862" spans="1:37" ht="15" customHeight="1" x14ac:dyDescent="0.25">
      <c r="A3862" s="103" t="s">
        <v>4671</v>
      </c>
      <c r="B3862" s="101" t="s">
        <v>2068</v>
      </c>
      <c r="C3862" s="101" t="s">
        <v>4655</v>
      </c>
      <c r="D3862" s="101" t="s">
        <v>4672</v>
      </c>
      <c r="F3862" s="102">
        <v>14</v>
      </c>
      <c r="G3862" s="102">
        <v>14.2</v>
      </c>
      <c r="H3862" s="102">
        <v>11.2</v>
      </c>
      <c r="I3862" s="102"/>
      <c r="J3862" s="445"/>
      <c r="K3862" s="258">
        <f>ROUND(SUMIF('VGT-Bewegungsdaten'!B:B,A3862,'VGT-Bewegungsdaten'!D:D),3)</f>
        <v>0</v>
      </c>
      <c r="L3862" s="259">
        <f>ROUND(SUMIF('VGT-Bewegungsdaten'!B:B,$A3862,'VGT-Bewegungsdaten'!E:E),5)</f>
        <v>0</v>
      </c>
      <c r="N3862" s="298" t="s">
        <v>4918</v>
      </c>
      <c r="O3862" s="298" t="s">
        <v>4925</v>
      </c>
      <c r="P3862" s="261">
        <f>ROUND(SUMIF('AV-Bewegungsdaten'!B:B,A3862,'AV-Bewegungsdaten'!D:D),3)</f>
        <v>0</v>
      </c>
      <c r="Q3862" s="259">
        <f>ROUND(SUMIF('AV-Bewegungsdaten'!B:B,$A3862,'AV-Bewegungsdaten'!E:E),5)</f>
        <v>0</v>
      </c>
      <c r="S3862" s="444"/>
      <c r="T3862" s="444"/>
      <c r="U3862" s="261">
        <f>ROUND(SUMIF('DV-Bewegungsdaten'!B:B,A3862,'DV-Bewegungsdaten'!D:D),3)</f>
        <v>0</v>
      </c>
      <c r="V3862" s="259">
        <f>ROUND(SUMIF('DV-Bewegungsdaten'!B:B,A3862,'DV-Bewegungsdaten'!E:E),5)</f>
        <v>0</v>
      </c>
      <c r="X3862" s="444"/>
      <c r="Y3862" s="444"/>
      <c r="AK3862" s="305"/>
    </row>
    <row r="3863" spans="1:37" ht="15" customHeight="1" x14ac:dyDescent="0.25">
      <c r="A3863" s="103" t="s">
        <v>5071</v>
      </c>
      <c r="B3863" s="101" t="s">
        <v>2068</v>
      </c>
      <c r="C3863" s="101" t="s">
        <v>4954</v>
      </c>
      <c r="D3863" s="101" t="s">
        <v>4656</v>
      </c>
      <c r="F3863" s="102">
        <v>15.68</v>
      </c>
      <c r="G3863" s="102">
        <v>15.879999999999999</v>
      </c>
      <c r="H3863" s="102">
        <v>12.54</v>
      </c>
      <c r="I3863" s="102"/>
      <c r="J3863" s="445"/>
      <c r="K3863" s="258">
        <f>ROUND(SUMIF('VGT-Bewegungsdaten'!B:B,A3863,'VGT-Bewegungsdaten'!D:D),3)</f>
        <v>0</v>
      </c>
      <c r="L3863" s="259">
        <f>ROUND(SUMIF('VGT-Bewegungsdaten'!B:B,$A3863,'VGT-Bewegungsdaten'!E:E),5)</f>
        <v>0</v>
      </c>
      <c r="N3863" s="298" t="s">
        <v>4918</v>
      </c>
      <c r="O3863" s="298" t="s">
        <v>4925</v>
      </c>
      <c r="P3863" s="261">
        <f>ROUND(SUMIF('AV-Bewegungsdaten'!B:B,A3863,'AV-Bewegungsdaten'!D:D),3)</f>
        <v>0</v>
      </c>
      <c r="Q3863" s="259">
        <f>ROUND(SUMIF('AV-Bewegungsdaten'!B:B,$A3863,'AV-Bewegungsdaten'!E:E),5)</f>
        <v>0</v>
      </c>
      <c r="S3863" s="444"/>
      <c r="T3863" s="444"/>
      <c r="U3863" s="261">
        <f>ROUND(SUMIF('DV-Bewegungsdaten'!B:B,A3863,'DV-Bewegungsdaten'!D:D),3)</f>
        <v>0</v>
      </c>
      <c r="V3863" s="259">
        <f>ROUND(SUMIF('DV-Bewegungsdaten'!B:B,A3863,'DV-Bewegungsdaten'!E:E),5)</f>
        <v>0</v>
      </c>
      <c r="X3863" s="444"/>
      <c r="Y3863" s="444"/>
      <c r="AK3863" s="305"/>
    </row>
    <row r="3864" spans="1:37" ht="15" customHeight="1" x14ac:dyDescent="0.25">
      <c r="A3864" s="103" t="s">
        <v>5072</v>
      </c>
      <c r="B3864" s="101" t="s">
        <v>2068</v>
      </c>
      <c r="C3864" s="101" t="s">
        <v>4954</v>
      </c>
      <c r="D3864" s="101" t="s">
        <v>4658</v>
      </c>
      <c r="F3864" s="102">
        <v>18.62</v>
      </c>
      <c r="G3864" s="102">
        <v>18.82</v>
      </c>
      <c r="H3864" s="102">
        <v>14.9</v>
      </c>
      <c r="I3864" s="102"/>
      <c r="J3864" s="445"/>
      <c r="K3864" s="258">
        <f>ROUND(SUMIF('VGT-Bewegungsdaten'!B:B,A3864,'VGT-Bewegungsdaten'!D:D),3)</f>
        <v>0</v>
      </c>
      <c r="L3864" s="259">
        <f>ROUND(SUMIF('VGT-Bewegungsdaten'!B:B,$A3864,'VGT-Bewegungsdaten'!E:E),5)</f>
        <v>0</v>
      </c>
      <c r="N3864" s="298" t="s">
        <v>4918</v>
      </c>
      <c r="O3864" s="298" t="s">
        <v>4925</v>
      </c>
      <c r="P3864" s="261">
        <f>ROUND(SUMIF('AV-Bewegungsdaten'!B:B,A3864,'AV-Bewegungsdaten'!D:D),3)</f>
        <v>0</v>
      </c>
      <c r="Q3864" s="259">
        <f>ROUND(SUMIF('AV-Bewegungsdaten'!B:B,$A3864,'AV-Bewegungsdaten'!E:E),5)</f>
        <v>0</v>
      </c>
      <c r="S3864" s="444"/>
      <c r="T3864" s="444"/>
      <c r="U3864" s="261">
        <f>ROUND(SUMIF('DV-Bewegungsdaten'!B:B,A3864,'DV-Bewegungsdaten'!D:D),3)</f>
        <v>0</v>
      </c>
      <c r="V3864" s="259">
        <f>ROUND(SUMIF('DV-Bewegungsdaten'!B:B,A3864,'DV-Bewegungsdaten'!E:E),5)</f>
        <v>0</v>
      </c>
      <c r="X3864" s="444"/>
      <c r="Y3864" s="444"/>
      <c r="AK3864" s="305"/>
    </row>
    <row r="3865" spans="1:37" ht="15" customHeight="1" x14ac:dyDescent="0.25">
      <c r="A3865" s="103" t="s">
        <v>5073</v>
      </c>
      <c r="B3865" s="101" t="s">
        <v>2068</v>
      </c>
      <c r="C3865" s="101" t="s">
        <v>4954</v>
      </c>
      <c r="D3865" s="101" t="s">
        <v>4660</v>
      </c>
      <c r="F3865" s="102">
        <v>17.64</v>
      </c>
      <c r="G3865" s="102">
        <v>17.84</v>
      </c>
      <c r="H3865" s="102">
        <v>14.11</v>
      </c>
      <c r="I3865" s="102"/>
      <c r="J3865" s="445"/>
      <c r="K3865" s="258">
        <f>ROUND(SUMIF('VGT-Bewegungsdaten'!B:B,A3865,'VGT-Bewegungsdaten'!D:D),3)</f>
        <v>0</v>
      </c>
      <c r="L3865" s="259">
        <f>ROUND(SUMIF('VGT-Bewegungsdaten'!B:B,$A3865,'VGT-Bewegungsdaten'!E:E),5)</f>
        <v>0</v>
      </c>
      <c r="N3865" s="298" t="s">
        <v>4918</v>
      </c>
      <c r="O3865" s="298" t="s">
        <v>4925</v>
      </c>
      <c r="P3865" s="261">
        <f>ROUND(SUMIF('AV-Bewegungsdaten'!B:B,A3865,'AV-Bewegungsdaten'!D:D),3)</f>
        <v>0</v>
      </c>
      <c r="Q3865" s="259">
        <f>ROUND(SUMIF('AV-Bewegungsdaten'!B:B,$A3865,'AV-Bewegungsdaten'!E:E),5)</f>
        <v>0</v>
      </c>
      <c r="S3865" s="444"/>
      <c r="T3865" s="444"/>
      <c r="U3865" s="261">
        <f>ROUND(SUMIF('DV-Bewegungsdaten'!B:B,A3865,'DV-Bewegungsdaten'!D:D),3)</f>
        <v>0</v>
      </c>
      <c r="V3865" s="259">
        <f>ROUND(SUMIF('DV-Bewegungsdaten'!B:B,A3865,'DV-Bewegungsdaten'!E:E),5)</f>
        <v>0</v>
      </c>
      <c r="X3865" s="444"/>
      <c r="Y3865" s="444"/>
      <c r="AK3865" s="305"/>
    </row>
    <row r="3866" spans="1:37" ht="15" customHeight="1" x14ac:dyDescent="0.25">
      <c r="A3866" s="103" t="s">
        <v>5074</v>
      </c>
      <c r="B3866" s="101" t="s">
        <v>2068</v>
      </c>
      <c r="C3866" s="101" t="s">
        <v>4954</v>
      </c>
      <c r="D3866" s="101" t="s">
        <v>4662</v>
      </c>
      <c r="F3866" s="102">
        <v>16.66</v>
      </c>
      <c r="G3866" s="102">
        <v>16.86</v>
      </c>
      <c r="H3866" s="102">
        <v>13.33</v>
      </c>
      <c r="I3866" s="102"/>
      <c r="J3866" s="445"/>
      <c r="K3866" s="258">
        <f>ROUND(SUMIF('VGT-Bewegungsdaten'!B:B,A3866,'VGT-Bewegungsdaten'!D:D),3)</f>
        <v>0</v>
      </c>
      <c r="L3866" s="259">
        <f>ROUND(SUMIF('VGT-Bewegungsdaten'!B:B,$A3866,'VGT-Bewegungsdaten'!E:E),5)</f>
        <v>0</v>
      </c>
      <c r="N3866" s="298" t="s">
        <v>4918</v>
      </c>
      <c r="O3866" s="298" t="s">
        <v>4925</v>
      </c>
      <c r="P3866" s="261">
        <f>ROUND(SUMIF('AV-Bewegungsdaten'!B:B,A3866,'AV-Bewegungsdaten'!D:D),3)</f>
        <v>0</v>
      </c>
      <c r="Q3866" s="259">
        <f>ROUND(SUMIF('AV-Bewegungsdaten'!B:B,$A3866,'AV-Bewegungsdaten'!E:E),5)</f>
        <v>0</v>
      </c>
      <c r="S3866" s="444"/>
      <c r="T3866" s="444"/>
      <c r="U3866" s="261">
        <f>ROUND(SUMIF('DV-Bewegungsdaten'!B:B,A3866,'DV-Bewegungsdaten'!D:D),3)</f>
        <v>0</v>
      </c>
      <c r="V3866" s="259">
        <f>ROUND(SUMIF('DV-Bewegungsdaten'!B:B,A3866,'DV-Bewegungsdaten'!E:E),5)</f>
        <v>0</v>
      </c>
      <c r="X3866" s="444"/>
      <c r="Y3866" s="444"/>
      <c r="AK3866" s="305"/>
    </row>
    <row r="3867" spans="1:37" ht="15" customHeight="1" x14ac:dyDescent="0.25">
      <c r="A3867" s="103" t="s">
        <v>5075</v>
      </c>
      <c r="B3867" s="101" t="s">
        <v>2068</v>
      </c>
      <c r="C3867" s="101" t="s">
        <v>4954</v>
      </c>
      <c r="D3867" s="101" t="s">
        <v>4664</v>
      </c>
      <c r="F3867" s="102">
        <v>13.72</v>
      </c>
      <c r="G3867" s="102">
        <v>13.92</v>
      </c>
      <c r="H3867" s="102">
        <v>10.98</v>
      </c>
      <c r="I3867" s="102"/>
      <c r="J3867" s="445"/>
      <c r="K3867" s="258">
        <f>ROUND(SUMIF('VGT-Bewegungsdaten'!B:B,A3867,'VGT-Bewegungsdaten'!D:D),3)</f>
        <v>0</v>
      </c>
      <c r="L3867" s="259">
        <f>ROUND(SUMIF('VGT-Bewegungsdaten'!B:B,$A3867,'VGT-Bewegungsdaten'!E:E),5)</f>
        <v>0</v>
      </c>
      <c r="N3867" s="298" t="s">
        <v>4918</v>
      </c>
      <c r="O3867" s="298" t="s">
        <v>4925</v>
      </c>
      <c r="P3867" s="261">
        <f>ROUND(SUMIF('AV-Bewegungsdaten'!B:B,A3867,'AV-Bewegungsdaten'!D:D),3)</f>
        <v>0</v>
      </c>
      <c r="Q3867" s="259">
        <f>ROUND(SUMIF('AV-Bewegungsdaten'!B:B,$A3867,'AV-Bewegungsdaten'!E:E),5)</f>
        <v>0</v>
      </c>
      <c r="S3867" s="444"/>
      <c r="T3867" s="444"/>
      <c r="U3867" s="261">
        <f>ROUND(SUMIF('DV-Bewegungsdaten'!B:B,A3867,'DV-Bewegungsdaten'!D:D),3)</f>
        <v>0</v>
      </c>
      <c r="V3867" s="259">
        <f>ROUND(SUMIF('DV-Bewegungsdaten'!B:B,A3867,'DV-Bewegungsdaten'!E:E),5)</f>
        <v>0</v>
      </c>
      <c r="X3867" s="444"/>
      <c r="Y3867" s="444"/>
      <c r="AK3867" s="305"/>
    </row>
    <row r="3868" spans="1:37" ht="15" customHeight="1" x14ac:dyDescent="0.25">
      <c r="A3868" s="103" t="s">
        <v>5076</v>
      </c>
      <c r="B3868" s="101" t="s">
        <v>2068</v>
      </c>
      <c r="C3868" s="101" t="s">
        <v>4954</v>
      </c>
      <c r="D3868" s="101" t="s">
        <v>4666</v>
      </c>
      <c r="F3868" s="102">
        <v>16.66</v>
      </c>
      <c r="G3868" s="102">
        <v>16.86</v>
      </c>
      <c r="H3868" s="102">
        <v>13.33</v>
      </c>
      <c r="I3868" s="102"/>
      <c r="J3868" s="445"/>
      <c r="K3868" s="258">
        <f>ROUND(SUMIF('VGT-Bewegungsdaten'!B:B,A3868,'VGT-Bewegungsdaten'!D:D),3)</f>
        <v>0</v>
      </c>
      <c r="L3868" s="259">
        <f>ROUND(SUMIF('VGT-Bewegungsdaten'!B:B,$A3868,'VGT-Bewegungsdaten'!E:E),5)</f>
        <v>0</v>
      </c>
      <c r="N3868" s="298" t="s">
        <v>4918</v>
      </c>
      <c r="O3868" s="298" t="s">
        <v>4925</v>
      </c>
      <c r="P3868" s="261">
        <f>ROUND(SUMIF('AV-Bewegungsdaten'!B:B,A3868,'AV-Bewegungsdaten'!D:D),3)</f>
        <v>0</v>
      </c>
      <c r="Q3868" s="259">
        <f>ROUND(SUMIF('AV-Bewegungsdaten'!B:B,$A3868,'AV-Bewegungsdaten'!E:E),5)</f>
        <v>0</v>
      </c>
      <c r="S3868" s="444"/>
      <c r="T3868" s="444"/>
      <c r="U3868" s="261">
        <f>ROUND(SUMIF('DV-Bewegungsdaten'!B:B,A3868,'DV-Bewegungsdaten'!D:D),3)</f>
        <v>0</v>
      </c>
      <c r="V3868" s="259">
        <f>ROUND(SUMIF('DV-Bewegungsdaten'!B:B,A3868,'DV-Bewegungsdaten'!E:E),5)</f>
        <v>0</v>
      </c>
      <c r="X3868" s="444"/>
      <c r="Y3868" s="444"/>
      <c r="AK3868" s="305"/>
    </row>
    <row r="3869" spans="1:37" ht="15" customHeight="1" x14ac:dyDescent="0.25">
      <c r="A3869" s="103" t="s">
        <v>5077</v>
      </c>
      <c r="B3869" s="101" t="s">
        <v>2068</v>
      </c>
      <c r="C3869" s="101" t="s">
        <v>4954</v>
      </c>
      <c r="D3869" s="101" t="s">
        <v>4668</v>
      </c>
      <c r="F3869" s="102">
        <v>15.68</v>
      </c>
      <c r="G3869" s="102">
        <v>15.879999999999999</v>
      </c>
      <c r="H3869" s="102">
        <v>12.54</v>
      </c>
      <c r="I3869" s="102"/>
      <c r="J3869" s="445"/>
      <c r="K3869" s="258">
        <f>ROUND(SUMIF('VGT-Bewegungsdaten'!B:B,A3869,'VGT-Bewegungsdaten'!D:D),3)</f>
        <v>0</v>
      </c>
      <c r="L3869" s="259">
        <f>ROUND(SUMIF('VGT-Bewegungsdaten'!B:B,$A3869,'VGT-Bewegungsdaten'!E:E),5)</f>
        <v>0</v>
      </c>
      <c r="N3869" s="298" t="s">
        <v>4918</v>
      </c>
      <c r="O3869" s="298" t="s">
        <v>4925</v>
      </c>
      <c r="P3869" s="261">
        <f>ROUND(SUMIF('AV-Bewegungsdaten'!B:B,A3869,'AV-Bewegungsdaten'!D:D),3)</f>
        <v>0</v>
      </c>
      <c r="Q3869" s="259">
        <f>ROUND(SUMIF('AV-Bewegungsdaten'!B:B,$A3869,'AV-Bewegungsdaten'!E:E),5)</f>
        <v>0</v>
      </c>
      <c r="S3869" s="444"/>
      <c r="T3869" s="444"/>
      <c r="U3869" s="261">
        <f>ROUND(SUMIF('DV-Bewegungsdaten'!B:B,A3869,'DV-Bewegungsdaten'!D:D),3)</f>
        <v>0</v>
      </c>
      <c r="V3869" s="259">
        <f>ROUND(SUMIF('DV-Bewegungsdaten'!B:B,A3869,'DV-Bewegungsdaten'!E:E),5)</f>
        <v>0</v>
      </c>
      <c r="X3869" s="444"/>
      <c r="Y3869" s="444"/>
      <c r="AK3869" s="305"/>
    </row>
    <row r="3870" spans="1:37" ht="15" customHeight="1" x14ac:dyDescent="0.25">
      <c r="A3870" s="103" t="s">
        <v>5078</v>
      </c>
      <c r="B3870" s="101" t="s">
        <v>2068</v>
      </c>
      <c r="C3870" s="101" t="s">
        <v>4954</v>
      </c>
      <c r="D3870" s="101" t="s">
        <v>4670</v>
      </c>
      <c r="F3870" s="102">
        <v>14.700000000000001</v>
      </c>
      <c r="G3870" s="102">
        <v>14.9</v>
      </c>
      <c r="H3870" s="102">
        <v>11.76</v>
      </c>
      <c r="I3870" s="102"/>
      <c r="J3870" s="445"/>
      <c r="K3870" s="258">
        <f>ROUND(SUMIF('VGT-Bewegungsdaten'!B:B,A3870,'VGT-Bewegungsdaten'!D:D),3)</f>
        <v>0</v>
      </c>
      <c r="L3870" s="259">
        <f>ROUND(SUMIF('VGT-Bewegungsdaten'!B:B,$A3870,'VGT-Bewegungsdaten'!E:E),5)</f>
        <v>0</v>
      </c>
      <c r="N3870" s="298" t="s">
        <v>4918</v>
      </c>
      <c r="O3870" s="298" t="s">
        <v>4925</v>
      </c>
      <c r="P3870" s="261">
        <f>ROUND(SUMIF('AV-Bewegungsdaten'!B:B,A3870,'AV-Bewegungsdaten'!D:D),3)</f>
        <v>0</v>
      </c>
      <c r="Q3870" s="259">
        <f>ROUND(SUMIF('AV-Bewegungsdaten'!B:B,$A3870,'AV-Bewegungsdaten'!E:E),5)</f>
        <v>0</v>
      </c>
      <c r="S3870" s="444"/>
      <c r="T3870" s="444"/>
      <c r="U3870" s="261">
        <f>ROUND(SUMIF('DV-Bewegungsdaten'!B:B,A3870,'DV-Bewegungsdaten'!D:D),3)</f>
        <v>0</v>
      </c>
      <c r="V3870" s="259">
        <f>ROUND(SUMIF('DV-Bewegungsdaten'!B:B,A3870,'DV-Bewegungsdaten'!E:E),5)</f>
        <v>0</v>
      </c>
      <c r="X3870" s="444"/>
      <c r="Y3870" s="444"/>
      <c r="AK3870" s="305"/>
    </row>
    <row r="3871" spans="1:37" ht="15" customHeight="1" x14ac:dyDescent="0.25">
      <c r="A3871" s="103" t="s">
        <v>5079</v>
      </c>
      <c r="B3871" s="101" t="s">
        <v>2068</v>
      </c>
      <c r="C3871" s="101" t="s">
        <v>4954</v>
      </c>
      <c r="D3871" s="101" t="s">
        <v>4672</v>
      </c>
      <c r="F3871" s="102">
        <v>13.72</v>
      </c>
      <c r="G3871" s="102">
        <v>13.92</v>
      </c>
      <c r="H3871" s="102">
        <v>10.98</v>
      </c>
      <c r="I3871" s="102"/>
      <c r="J3871" s="445"/>
      <c r="K3871" s="258">
        <f>ROUND(SUMIF('VGT-Bewegungsdaten'!B:B,A3871,'VGT-Bewegungsdaten'!D:D),3)</f>
        <v>0</v>
      </c>
      <c r="L3871" s="259">
        <f>ROUND(SUMIF('VGT-Bewegungsdaten'!B:B,$A3871,'VGT-Bewegungsdaten'!E:E),5)</f>
        <v>0</v>
      </c>
      <c r="N3871" s="298" t="s">
        <v>4918</v>
      </c>
      <c r="O3871" s="298" t="s">
        <v>4925</v>
      </c>
      <c r="P3871" s="261">
        <f>ROUND(SUMIF('AV-Bewegungsdaten'!B:B,A3871,'AV-Bewegungsdaten'!D:D),3)</f>
        <v>0</v>
      </c>
      <c r="Q3871" s="259">
        <f>ROUND(SUMIF('AV-Bewegungsdaten'!B:B,$A3871,'AV-Bewegungsdaten'!E:E),5)</f>
        <v>0</v>
      </c>
      <c r="S3871" s="444"/>
      <c r="T3871" s="444"/>
      <c r="U3871" s="261">
        <f>ROUND(SUMIF('DV-Bewegungsdaten'!B:B,A3871,'DV-Bewegungsdaten'!D:D),3)</f>
        <v>0</v>
      </c>
      <c r="V3871" s="259">
        <f>ROUND(SUMIF('DV-Bewegungsdaten'!B:B,A3871,'DV-Bewegungsdaten'!E:E),5)</f>
        <v>0</v>
      </c>
      <c r="X3871" s="444"/>
      <c r="Y3871" s="444"/>
      <c r="AK3871" s="305"/>
    </row>
    <row r="3872" spans="1:37" ht="15" customHeight="1" x14ac:dyDescent="0.25">
      <c r="A3872" s="103" t="s">
        <v>5378</v>
      </c>
      <c r="B3872" s="101" t="s">
        <v>2068</v>
      </c>
      <c r="C3872" s="101" t="s">
        <v>5204</v>
      </c>
      <c r="D3872" s="101" t="s">
        <v>4656</v>
      </c>
      <c r="F3872" s="102">
        <v>15.37</v>
      </c>
      <c r="G3872" s="102">
        <v>15.569999999999999</v>
      </c>
      <c r="H3872" s="102">
        <v>12.3</v>
      </c>
      <c r="I3872" s="102"/>
      <c r="J3872" s="445"/>
      <c r="K3872" s="258">
        <f>ROUND(SUMIF('VGT-Bewegungsdaten'!B:B,A3872,'VGT-Bewegungsdaten'!D:D),3)</f>
        <v>0</v>
      </c>
      <c r="L3872" s="259">
        <f>ROUND(SUMIF('VGT-Bewegungsdaten'!B:B,$A3872,'VGT-Bewegungsdaten'!E:E),5)</f>
        <v>0</v>
      </c>
      <c r="N3872" s="298" t="s">
        <v>4918</v>
      </c>
      <c r="O3872" s="298" t="s">
        <v>4925</v>
      </c>
      <c r="P3872" s="261">
        <f>ROUND(SUMIF('AV-Bewegungsdaten'!B:B,A3872,'AV-Bewegungsdaten'!D:D),3)</f>
        <v>0</v>
      </c>
      <c r="Q3872" s="259">
        <f>ROUND(SUMIF('AV-Bewegungsdaten'!B:B,$A3872,'AV-Bewegungsdaten'!E:E),5)</f>
        <v>0</v>
      </c>
      <c r="S3872" s="444"/>
      <c r="T3872" s="444"/>
      <c r="U3872" s="261">
        <f>ROUND(SUMIF('DV-Bewegungsdaten'!B:B,A3872,'DV-Bewegungsdaten'!D:D),3)</f>
        <v>0</v>
      </c>
      <c r="V3872" s="259">
        <f>ROUND(SUMIF('DV-Bewegungsdaten'!B:B,A3872,'DV-Bewegungsdaten'!E:E),5)</f>
        <v>0</v>
      </c>
      <c r="X3872" s="444"/>
      <c r="Y3872" s="444"/>
      <c r="AK3872" s="305"/>
    </row>
    <row r="3873" spans="1:37" ht="15" customHeight="1" x14ac:dyDescent="0.25">
      <c r="A3873" s="103" t="s">
        <v>5379</v>
      </c>
      <c r="B3873" s="101" t="s">
        <v>2068</v>
      </c>
      <c r="C3873" s="101" t="s">
        <v>5204</v>
      </c>
      <c r="D3873" s="101" t="s">
        <v>4658</v>
      </c>
      <c r="F3873" s="102">
        <v>18.25</v>
      </c>
      <c r="G3873" s="102">
        <v>18.45</v>
      </c>
      <c r="H3873" s="102">
        <v>14.6</v>
      </c>
      <c r="I3873" s="102"/>
      <c r="J3873" s="445"/>
      <c r="K3873" s="258">
        <f>ROUND(SUMIF('VGT-Bewegungsdaten'!B:B,A3873,'VGT-Bewegungsdaten'!D:D),3)</f>
        <v>0</v>
      </c>
      <c r="L3873" s="259">
        <f>ROUND(SUMIF('VGT-Bewegungsdaten'!B:B,$A3873,'VGT-Bewegungsdaten'!E:E),5)</f>
        <v>0</v>
      </c>
      <c r="N3873" s="298" t="s">
        <v>4918</v>
      </c>
      <c r="O3873" s="298" t="s">
        <v>4925</v>
      </c>
      <c r="P3873" s="261">
        <f>ROUND(SUMIF('AV-Bewegungsdaten'!B:B,A3873,'AV-Bewegungsdaten'!D:D),3)</f>
        <v>0</v>
      </c>
      <c r="Q3873" s="259">
        <f>ROUND(SUMIF('AV-Bewegungsdaten'!B:B,$A3873,'AV-Bewegungsdaten'!E:E),5)</f>
        <v>0</v>
      </c>
      <c r="S3873" s="444"/>
      <c r="T3873" s="444"/>
      <c r="U3873" s="261">
        <f>ROUND(SUMIF('DV-Bewegungsdaten'!B:B,A3873,'DV-Bewegungsdaten'!D:D),3)</f>
        <v>0</v>
      </c>
      <c r="V3873" s="259">
        <f>ROUND(SUMIF('DV-Bewegungsdaten'!B:B,A3873,'DV-Bewegungsdaten'!E:E),5)</f>
        <v>0</v>
      </c>
      <c r="X3873" s="444"/>
      <c r="Y3873" s="444"/>
      <c r="AK3873" s="305"/>
    </row>
    <row r="3874" spans="1:37" ht="15" customHeight="1" x14ac:dyDescent="0.25">
      <c r="A3874" s="103" t="s">
        <v>5380</v>
      </c>
      <c r="B3874" s="101" t="s">
        <v>2068</v>
      </c>
      <c r="C3874" s="101" t="s">
        <v>5204</v>
      </c>
      <c r="D3874" s="101" t="s">
        <v>4660</v>
      </c>
      <c r="F3874" s="102">
        <v>17.29</v>
      </c>
      <c r="G3874" s="102">
        <v>17.489999999999998</v>
      </c>
      <c r="H3874" s="102">
        <v>13.83</v>
      </c>
      <c r="I3874" s="102"/>
      <c r="J3874" s="445"/>
      <c r="K3874" s="258">
        <f>ROUND(SUMIF('VGT-Bewegungsdaten'!B:B,A3874,'VGT-Bewegungsdaten'!D:D),3)</f>
        <v>0</v>
      </c>
      <c r="L3874" s="259">
        <f>ROUND(SUMIF('VGT-Bewegungsdaten'!B:B,$A3874,'VGT-Bewegungsdaten'!E:E),5)</f>
        <v>0</v>
      </c>
      <c r="N3874" s="298" t="s">
        <v>4918</v>
      </c>
      <c r="O3874" s="298" t="s">
        <v>4925</v>
      </c>
      <c r="P3874" s="261">
        <f>ROUND(SUMIF('AV-Bewegungsdaten'!B:B,A3874,'AV-Bewegungsdaten'!D:D),3)</f>
        <v>0</v>
      </c>
      <c r="Q3874" s="259">
        <f>ROUND(SUMIF('AV-Bewegungsdaten'!B:B,$A3874,'AV-Bewegungsdaten'!E:E),5)</f>
        <v>0</v>
      </c>
      <c r="S3874" s="444"/>
      <c r="T3874" s="444"/>
      <c r="U3874" s="261">
        <f>ROUND(SUMIF('DV-Bewegungsdaten'!B:B,A3874,'DV-Bewegungsdaten'!D:D),3)</f>
        <v>0</v>
      </c>
      <c r="V3874" s="259">
        <f>ROUND(SUMIF('DV-Bewegungsdaten'!B:B,A3874,'DV-Bewegungsdaten'!E:E),5)</f>
        <v>0</v>
      </c>
      <c r="X3874" s="444"/>
      <c r="Y3874" s="444"/>
      <c r="AK3874" s="305"/>
    </row>
    <row r="3875" spans="1:37" ht="15" customHeight="1" x14ac:dyDescent="0.25">
      <c r="A3875" s="103" t="s">
        <v>5381</v>
      </c>
      <c r="B3875" s="101" t="s">
        <v>2068</v>
      </c>
      <c r="C3875" s="101" t="s">
        <v>5204</v>
      </c>
      <c r="D3875" s="101" t="s">
        <v>4662</v>
      </c>
      <c r="F3875" s="102">
        <v>16.329999999999998</v>
      </c>
      <c r="G3875" s="102">
        <v>16.529999999999998</v>
      </c>
      <c r="H3875" s="102">
        <v>13.06</v>
      </c>
      <c r="I3875" s="102"/>
      <c r="J3875" s="445"/>
      <c r="K3875" s="258">
        <f>ROUND(SUMIF('VGT-Bewegungsdaten'!B:B,A3875,'VGT-Bewegungsdaten'!D:D),3)</f>
        <v>0</v>
      </c>
      <c r="L3875" s="259">
        <f>ROUND(SUMIF('VGT-Bewegungsdaten'!B:B,$A3875,'VGT-Bewegungsdaten'!E:E),5)</f>
        <v>0</v>
      </c>
      <c r="N3875" s="298" t="s">
        <v>4918</v>
      </c>
      <c r="O3875" s="298" t="s">
        <v>4925</v>
      </c>
      <c r="P3875" s="261">
        <f>ROUND(SUMIF('AV-Bewegungsdaten'!B:B,A3875,'AV-Bewegungsdaten'!D:D),3)</f>
        <v>0</v>
      </c>
      <c r="Q3875" s="259">
        <f>ROUND(SUMIF('AV-Bewegungsdaten'!B:B,$A3875,'AV-Bewegungsdaten'!E:E),5)</f>
        <v>0</v>
      </c>
      <c r="S3875" s="444"/>
      <c r="T3875" s="444"/>
      <c r="U3875" s="261">
        <f>ROUND(SUMIF('DV-Bewegungsdaten'!B:B,A3875,'DV-Bewegungsdaten'!D:D),3)</f>
        <v>0</v>
      </c>
      <c r="V3875" s="259">
        <f>ROUND(SUMIF('DV-Bewegungsdaten'!B:B,A3875,'DV-Bewegungsdaten'!E:E),5)</f>
        <v>0</v>
      </c>
      <c r="X3875" s="444"/>
      <c r="Y3875" s="444"/>
      <c r="AK3875" s="305"/>
    </row>
    <row r="3876" spans="1:37" ht="15" customHeight="1" x14ac:dyDescent="0.25">
      <c r="A3876" s="103" t="s">
        <v>5382</v>
      </c>
      <c r="B3876" s="101" t="s">
        <v>2068</v>
      </c>
      <c r="C3876" s="101" t="s">
        <v>5204</v>
      </c>
      <c r="D3876" s="101" t="s">
        <v>4664</v>
      </c>
      <c r="F3876" s="102">
        <v>13.45</v>
      </c>
      <c r="G3876" s="102">
        <v>13.649999999999999</v>
      </c>
      <c r="H3876" s="102">
        <v>10.76</v>
      </c>
      <c r="I3876" s="102"/>
      <c r="J3876" s="445"/>
      <c r="K3876" s="258">
        <f>ROUND(SUMIF('VGT-Bewegungsdaten'!B:B,A3876,'VGT-Bewegungsdaten'!D:D),3)</f>
        <v>0</v>
      </c>
      <c r="L3876" s="259">
        <f>ROUND(SUMIF('VGT-Bewegungsdaten'!B:B,$A3876,'VGT-Bewegungsdaten'!E:E),5)</f>
        <v>0</v>
      </c>
      <c r="N3876" s="298" t="s">
        <v>4918</v>
      </c>
      <c r="O3876" s="298" t="s">
        <v>4925</v>
      </c>
      <c r="P3876" s="261">
        <f>ROUND(SUMIF('AV-Bewegungsdaten'!B:B,A3876,'AV-Bewegungsdaten'!D:D),3)</f>
        <v>0</v>
      </c>
      <c r="Q3876" s="259">
        <f>ROUND(SUMIF('AV-Bewegungsdaten'!B:B,$A3876,'AV-Bewegungsdaten'!E:E),5)</f>
        <v>0</v>
      </c>
      <c r="S3876" s="444"/>
      <c r="T3876" s="444"/>
      <c r="U3876" s="261">
        <f>ROUND(SUMIF('DV-Bewegungsdaten'!B:B,A3876,'DV-Bewegungsdaten'!D:D),3)</f>
        <v>0</v>
      </c>
      <c r="V3876" s="259">
        <f>ROUND(SUMIF('DV-Bewegungsdaten'!B:B,A3876,'DV-Bewegungsdaten'!E:E),5)</f>
        <v>0</v>
      </c>
      <c r="X3876" s="444"/>
      <c r="Y3876" s="444"/>
      <c r="AK3876" s="305"/>
    </row>
    <row r="3877" spans="1:37" ht="15" customHeight="1" x14ac:dyDescent="0.25">
      <c r="A3877" s="103" t="s">
        <v>5383</v>
      </c>
      <c r="B3877" s="101" t="s">
        <v>2068</v>
      </c>
      <c r="C3877" s="101" t="s">
        <v>5204</v>
      </c>
      <c r="D3877" s="101" t="s">
        <v>4666</v>
      </c>
      <c r="F3877" s="102">
        <v>16.329999999999998</v>
      </c>
      <c r="G3877" s="102">
        <v>16.529999999999998</v>
      </c>
      <c r="H3877" s="102">
        <v>13.06</v>
      </c>
      <c r="I3877" s="102"/>
      <c r="J3877" s="445"/>
      <c r="K3877" s="258">
        <f>ROUND(SUMIF('VGT-Bewegungsdaten'!B:B,A3877,'VGT-Bewegungsdaten'!D:D),3)</f>
        <v>0</v>
      </c>
      <c r="L3877" s="259">
        <f>ROUND(SUMIF('VGT-Bewegungsdaten'!B:B,$A3877,'VGT-Bewegungsdaten'!E:E),5)</f>
        <v>0</v>
      </c>
      <c r="N3877" s="298" t="s">
        <v>4918</v>
      </c>
      <c r="O3877" s="298" t="s">
        <v>4925</v>
      </c>
      <c r="P3877" s="261">
        <f>ROUND(SUMIF('AV-Bewegungsdaten'!B:B,A3877,'AV-Bewegungsdaten'!D:D),3)</f>
        <v>0</v>
      </c>
      <c r="Q3877" s="259">
        <f>ROUND(SUMIF('AV-Bewegungsdaten'!B:B,$A3877,'AV-Bewegungsdaten'!E:E),5)</f>
        <v>0</v>
      </c>
      <c r="S3877" s="444"/>
      <c r="T3877" s="444"/>
      <c r="U3877" s="261">
        <f>ROUND(SUMIF('DV-Bewegungsdaten'!B:B,A3877,'DV-Bewegungsdaten'!D:D),3)</f>
        <v>0</v>
      </c>
      <c r="V3877" s="259">
        <f>ROUND(SUMIF('DV-Bewegungsdaten'!B:B,A3877,'DV-Bewegungsdaten'!E:E),5)</f>
        <v>0</v>
      </c>
      <c r="X3877" s="444"/>
      <c r="Y3877" s="444"/>
      <c r="AK3877" s="305"/>
    </row>
    <row r="3878" spans="1:37" ht="15" customHeight="1" x14ac:dyDescent="0.25">
      <c r="A3878" s="103" t="s">
        <v>5384</v>
      </c>
      <c r="B3878" s="101" t="s">
        <v>2068</v>
      </c>
      <c r="C3878" s="101" t="s">
        <v>5204</v>
      </c>
      <c r="D3878" s="101" t="s">
        <v>4668</v>
      </c>
      <c r="F3878" s="102">
        <v>15.37</v>
      </c>
      <c r="G3878" s="102">
        <v>15.569999999999999</v>
      </c>
      <c r="H3878" s="102">
        <v>12.3</v>
      </c>
      <c r="I3878" s="102"/>
      <c r="J3878" s="445"/>
      <c r="K3878" s="258">
        <f>ROUND(SUMIF('VGT-Bewegungsdaten'!B:B,A3878,'VGT-Bewegungsdaten'!D:D),3)</f>
        <v>0</v>
      </c>
      <c r="L3878" s="259">
        <f>ROUND(SUMIF('VGT-Bewegungsdaten'!B:B,$A3878,'VGT-Bewegungsdaten'!E:E),5)</f>
        <v>0</v>
      </c>
      <c r="N3878" s="298" t="s">
        <v>4918</v>
      </c>
      <c r="O3878" s="298" t="s">
        <v>4925</v>
      </c>
      <c r="P3878" s="261">
        <f>ROUND(SUMIF('AV-Bewegungsdaten'!B:B,A3878,'AV-Bewegungsdaten'!D:D),3)</f>
        <v>0</v>
      </c>
      <c r="Q3878" s="259">
        <f>ROUND(SUMIF('AV-Bewegungsdaten'!B:B,$A3878,'AV-Bewegungsdaten'!E:E),5)</f>
        <v>0</v>
      </c>
      <c r="S3878" s="444"/>
      <c r="T3878" s="444"/>
      <c r="U3878" s="261">
        <f>ROUND(SUMIF('DV-Bewegungsdaten'!B:B,A3878,'DV-Bewegungsdaten'!D:D),3)</f>
        <v>0</v>
      </c>
      <c r="V3878" s="259">
        <f>ROUND(SUMIF('DV-Bewegungsdaten'!B:B,A3878,'DV-Bewegungsdaten'!E:E),5)</f>
        <v>0</v>
      </c>
      <c r="X3878" s="444"/>
      <c r="Y3878" s="444"/>
      <c r="AK3878" s="305"/>
    </row>
    <row r="3879" spans="1:37" ht="15" customHeight="1" x14ac:dyDescent="0.25">
      <c r="A3879" s="103" t="s">
        <v>5385</v>
      </c>
      <c r="B3879" s="101" t="s">
        <v>2068</v>
      </c>
      <c r="C3879" s="101" t="s">
        <v>5204</v>
      </c>
      <c r="D3879" s="101" t="s">
        <v>4670</v>
      </c>
      <c r="F3879" s="102">
        <v>14.41</v>
      </c>
      <c r="G3879" s="102">
        <v>14.61</v>
      </c>
      <c r="H3879" s="102">
        <v>11.53</v>
      </c>
      <c r="I3879" s="102"/>
      <c r="J3879" s="445"/>
      <c r="K3879" s="258">
        <f>ROUND(SUMIF('VGT-Bewegungsdaten'!B:B,A3879,'VGT-Bewegungsdaten'!D:D),3)</f>
        <v>0</v>
      </c>
      <c r="L3879" s="259">
        <f>ROUND(SUMIF('VGT-Bewegungsdaten'!B:B,$A3879,'VGT-Bewegungsdaten'!E:E),5)</f>
        <v>0</v>
      </c>
      <c r="N3879" s="298" t="s">
        <v>4918</v>
      </c>
      <c r="O3879" s="298" t="s">
        <v>4925</v>
      </c>
      <c r="P3879" s="261">
        <f>ROUND(SUMIF('AV-Bewegungsdaten'!B:B,A3879,'AV-Bewegungsdaten'!D:D),3)</f>
        <v>0</v>
      </c>
      <c r="Q3879" s="259">
        <f>ROUND(SUMIF('AV-Bewegungsdaten'!B:B,$A3879,'AV-Bewegungsdaten'!E:E),5)</f>
        <v>0</v>
      </c>
      <c r="S3879" s="444"/>
      <c r="T3879" s="444"/>
      <c r="U3879" s="261">
        <f>ROUND(SUMIF('DV-Bewegungsdaten'!B:B,A3879,'DV-Bewegungsdaten'!D:D),3)</f>
        <v>0</v>
      </c>
      <c r="V3879" s="259">
        <f>ROUND(SUMIF('DV-Bewegungsdaten'!B:B,A3879,'DV-Bewegungsdaten'!E:E),5)</f>
        <v>0</v>
      </c>
      <c r="X3879" s="444"/>
      <c r="Y3879" s="444"/>
      <c r="AK3879" s="305"/>
    </row>
    <row r="3880" spans="1:37" ht="15" customHeight="1" x14ac:dyDescent="0.25">
      <c r="A3880" s="103" t="s">
        <v>5386</v>
      </c>
      <c r="B3880" s="101" t="s">
        <v>2068</v>
      </c>
      <c r="C3880" s="101" t="s">
        <v>5204</v>
      </c>
      <c r="D3880" s="101" t="s">
        <v>4672</v>
      </c>
      <c r="F3880" s="102">
        <v>13.45</v>
      </c>
      <c r="G3880" s="102">
        <v>13.649999999999999</v>
      </c>
      <c r="H3880" s="102">
        <v>10.76</v>
      </c>
      <c r="I3880" s="102"/>
      <c r="J3880" s="445"/>
      <c r="K3880" s="258">
        <f>ROUND(SUMIF('VGT-Bewegungsdaten'!B:B,A3880,'VGT-Bewegungsdaten'!D:D),3)</f>
        <v>0</v>
      </c>
      <c r="L3880" s="259">
        <f>ROUND(SUMIF('VGT-Bewegungsdaten'!B:B,$A3880,'VGT-Bewegungsdaten'!E:E),5)</f>
        <v>0</v>
      </c>
      <c r="N3880" s="298" t="s">
        <v>4918</v>
      </c>
      <c r="O3880" s="298" t="s">
        <v>4925</v>
      </c>
      <c r="P3880" s="261">
        <f>ROUND(SUMIF('AV-Bewegungsdaten'!B:B,A3880,'AV-Bewegungsdaten'!D:D),3)</f>
        <v>0</v>
      </c>
      <c r="Q3880" s="259">
        <f>ROUND(SUMIF('AV-Bewegungsdaten'!B:B,$A3880,'AV-Bewegungsdaten'!E:E),5)</f>
        <v>0</v>
      </c>
      <c r="S3880" s="444"/>
      <c r="T3880" s="444"/>
      <c r="U3880" s="261">
        <f>ROUND(SUMIF('DV-Bewegungsdaten'!B:B,A3880,'DV-Bewegungsdaten'!D:D),3)</f>
        <v>0</v>
      </c>
      <c r="V3880" s="259">
        <f>ROUND(SUMIF('DV-Bewegungsdaten'!B:B,A3880,'DV-Bewegungsdaten'!E:E),5)</f>
        <v>0</v>
      </c>
      <c r="X3880" s="444"/>
      <c r="Y3880" s="444"/>
      <c r="AK3880" s="305"/>
    </row>
    <row r="3881" spans="1:37" ht="15" customHeight="1" x14ac:dyDescent="0.25">
      <c r="A3881" s="103" t="s">
        <v>5387</v>
      </c>
      <c r="B3881" s="101" t="s">
        <v>2068</v>
      </c>
      <c r="C3881" s="101" t="s">
        <v>5227</v>
      </c>
      <c r="D3881" s="101" t="s">
        <v>4656</v>
      </c>
      <c r="F3881" s="102">
        <v>15.06</v>
      </c>
      <c r="G3881" s="102">
        <v>15.26</v>
      </c>
      <c r="H3881" s="102">
        <v>12.21</v>
      </c>
      <c r="I3881" s="102"/>
      <c r="J3881" s="445"/>
      <c r="K3881" s="258">
        <f>ROUND(SUMIF('VGT-Bewegungsdaten'!B:B,A3881,'VGT-Bewegungsdaten'!D:D),3)</f>
        <v>0</v>
      </c>
      <c r="L3881" s="259">
        <f>ROUND(SUMIF('VGT-Bewegungsdaten'!B:B,$A3881,'VGT-Bewegungsdaten'!E:E),5)</f>
        <v>0</v>
      </c>
      <c r="N3881" s="298" t="s">
        <v>4918</v>
      </c>
      <c r="O3881" s="298" t="s">
        <v>4925</v>
      </c>
      <c r="P3881" s="261">
        <f>ROUND(SUMIF('AV-Bewegungsdaten'!B:B,A3881,'AV-Bewegungsdaten'!D:D),3)</f>
        <v>0</v>
      </c>
      <c r="Q3881" s="259">
        <f>ROUND(SUMIF('AV-Bewegungsdaten'!B:B,$A3881,'AV-Bewegungsdaten'!E:E),5)</f>
        <v>0</v>
      </c>
      <c r="S3881" s="444"/>
      <c r="T3881" s="444"/>
      <c r="U3881" s="261">
        <f>ROUND(SUMIF('DV-Bewegungsdaten'!B:B,A3881,'DV-Bewegungsdaten'!D:D),3)</f>
        <v>0</v>
      </c>
      <c r="V3881" s="259">
        <f>ROUND(SUMIF('DV-Bewegungsdaten'!B:B,A3881,'DV-Bewegungsdaten'!E:E),5)</f>
        <v>0</v>
      </c>
      <c r="X3881" s="444"/>
      <c r="Y3881" s="444"/>
      <c r="AK3881" s="305"/>
    </row>
    <row r="3882" spans="1:37" ht="15" customHeight="1" x14ac:dyDescent="0.25">
      <c r="A3882" s="103" t="s">
        <v>5388</v>
      </c>
      <c r="B3882" s="101" t="s">
        <v>2068</v>
      </c>
      <c r="C3882" s="101" t="s">
        <v>5227</v>
      </c>
      <c r="D3882" s="101" t="s">
        <v>5389</v>
      </c>
      <c r="F3882" s="102">
        <v>13.18</v>
      </c>
      <c r="G3882" s="102">
        <v>13.379999999999999</v>
      </c>
      <c r="H3882" s="102">
        <v>10.7</v>
      </c>
      <c r="I3882" s="102"/>
      <c r="J3882" s="445"/>
      <c r="K3882" s="258">
        <f>ROUND(SUMIF('VGT-Bewegungsdaten'!B:B,A3882,'VGT-Bewegungsdaten'!D:D),3)</f>
        <v>0</v>
      </c>
      <c r="L3882" s="259">
        <f>ROUND(SUMIF('VGT-Bewegungsdaten'!B:B,$A3882,'VGT-Bewegungsdaten'!E:E),5)</f>
        <v>0</v>
      </c>
      <c r="N3882" s="298" t="s">
        <v>4918</v>
      </c>
      <c r="O3882" s="298" t="s">
        <v>4925</v>
      </c>
      <c r="P3882" s="261">
        <f>ROUND(SUMIF('AV-Bewegungsdaten'!B:B,A3882,'AV-Bewegungsdaten'!D:D),3)</f>
        <v>0</v>
      </c>
      <c r="Q3882" s="259">
        <f>ROUND(SUMIF('AV-Bewegungsdaten'!B:B,$A3882,'AV-Bewegungsdaten'!E:E),5)</f>
        <v>0</v>
      </c>
      <c r="S3882" s="444"/>
      <c r="T3882" s="444"/>
      <c r="U3882" s="261">
        <f>ROUND(SUMIF('DV-Bewegungsdaten'!B:B,A3882,'DV-Bewegungsdaten'!D:D),3)</f>
        <v>0</v>
      </c>
      <c r="V3882" s="259">
        <f>ROUND(SUMIF('DV-Bewegungsdaten'!B:B,A3882,'DV-Bewegungsdaten'!E:E),5)</f>
        <v>0</v>
      </c>
      <c r="X3882" s="444"/>
      <c r="Y3882" s="444"/>
      <c r="AK3882" s="305"/>
    </row>
    <row r="3883" spans="1:37" ht="15" customHeight="1" x14ac:dyDescent="0.25">
      <c r="A3883" s="103" t="s">
        <v>5709</v>
      </c>
      <c r="B3883" s="101" t="s">
        <v>2068</v>
      </c>
      <c r="C3883" s="101" t="s">
        <v>5691</v>
      </c>
      <c r="D3883" s="101" t="s">
        <v>4656</v>
      </c>
      <c r="F3883" s="102">
        <v>15.06</v>
      </c>
      <c r="G3883" s="102">
        <v>15.26</v>
      </c>
      <c r="H3883" s="102">
        <v>12.21</v>
      </c>
      <c r="I3883" s="102"/>
      <c r="J3883" s="445"/>
      <c r="K3883" s="258">
        <f>ROUND(SUMIF('VGT-Bewegungsdaten'!B:B,A3883,'VGT-Bewegungsdaten'!D:D),3)</f>
        <v>0</v>
      </c>
      <c r="L3883" s="259">
        <f>ROUND(SUMIF('VGT-Bewegungsdaten'!B:B,$A3883,'VGT-Bewegungsdaten'!E:E),5)</f>
        <v>0</v>
      </c>
      <c r="N3883" s="298" t="s">
        <v>4918</v>
      </c>
      <c r="O3883" s="298" t="s">
        <v>4925</v>
      </c>
      <c r="P3883" s="261">
        <f>ROUND(SUMIF('AV-Bewegungsdaten'!B:B,A3883,'AV-Bewegungsdaten'!D:D),3)</f>
        <v>0</v>
      </c>
      <c r="Q3883" s="259">
        <f>ROUND(SUMIF('AV-Bewegungsdaten'!B:B,$A3883,'AV-Bewegungsdaten'!E:E),5)</f>
        <v>0</v>
      </c>
      <c r="S3883" s="444"/>
      <c r="T3883" s="444"/>
      <c r="U3883" s="261">
        <f>ROUND(SUMIF('DV-Bewegungsdaten'!B:B,A3883,'DV-Bewegungsdaten'!D:D),3)</f>
        <v>0</v>
      </c>
      <c r="V3883" s="259">
        <f>ROUND(SUMIF('DV-Bewegungsdaten'!B:B,A3883,'DV-Bewegungsdaten'!E:E),5)</f>
        <v>0</v>
      </c>
      <c r="X3883" s="444"/>
      <c r="Y3883" s="444"/>
      <c r="AK3883" s="305"/>
    </row>
    <row r="3884" spans="1:37" ht="15" customHeight="1" x14ac:dyDescent="0.25">
      <c r="A3884" s="103" t="s">
        <v>5710</v>
      </c>
      <c r="B3884" s="101" t="s">
        <v>2068</v>
      </c>
      <c r="C3884" s="101" t="s">
        <v>5691</v>
      </c>
      <c r="D3884" s="101" t="s">
        <v>5389</v>
      </c>
      <c r="F3884" s="102">
        <v>13.18</v>
      </c>
      <c r="G3884" s="102">
        <v>13.379999999999999</v>
      </c>
      <c r="H3884" s="102">
        <v>10.7</v>
      </c>
      <c r="I3884" s="102"/>
      <c r="J3884" s="445"/>
      <c r="K3884" s="258">
        <f>ROUND(SUMIF('VGT-Bewegungsdaten'!B:B,A3884,'VGT-Bewegungsdaten'!D:D),3)</f>
        <v>0</v>
      </c>
      <c r="L3884" s="259">
        <f>ROUND(SUMIF('VGT-Bewegungsdaten'!B:B,$A3884,'VGT-Bewegungsdaten'!E:E),5)</f>
        <v>0</v>
      </c>
      <c r="N3884" s="298" t="s">
        <v>4918</v>
      </c>
      <c r="O3884" s="298" t="s">
        <v>4925</v>
      </c>
      <c r="P3884" s="261">
        <f>ROUND(SUMIF('AV-Bewegungsdaten'!B:B,A3884,'AV-Bewegungsdaten'!D:D),3)</f>
        <v>0</v>
      </c>
      <c r="Q3884" s="259">
        <f>ROUND(SUMIF('AV-Bewegungsdaten'!B:B,$A3884,'AV-Bewegungsdaten'!E:E),5)</f>
        <v>0</v>
      </c>
      <c r="S3884" s="444"/>
      <c r="T3884" s="444"/>
      <c r="U3884" s="261">
        <f>ROUND(SUMIF('DV-Bewegungsdaten'!B:B,A3884,'DV-Bewegungsdaten'!D:D),3)</f>
        <v>0</v>
      </c>
      <c r="V3884" s="259">
        <f>ROUND(SUMIF('DV-Bewegungsdaten'!B:B,A3884,'DV-Bewegungsdaten'!E:E),5)</f>
        <v>0</v>
      </c>
      <c r="X3884" s="444"/>
      <c r="Y3884" s="444"/>
      <c r="AK3884" s="305"/>
    </row>
    <row r="3885" spans="1:37" ht="15" customHeight="1" x14ac:dyDescent="0.25">
      <c r="A3885" s="103" t="s">
        <v>5984</v>
      </c>
      <c r="B3885" s="101" t="s">
        <v>2068</v>
      </c>
      <c r="C3885" s="101" t="s">
        <v>5966</v>
      </c>
      <c r="D3885" s="101" t="s">
        <v>4656</v>
      </c>
      <c r="F3885" s="102">
        <v>14.98</v>
      </c>
      <c r="G3885" s="102">
        <v>15.18</v>
      </c>
      <c r="H3885" s="102">
        <v>12.14</v>
      </c>
      <c r="I3885" s="102"/>
      <c r="J3885" s="445"/>
      <c r="K3885" s="258">
        <f>ROUND(SUMIF('VGT-Bewegungsdaten'!B:B,A3885,'VGT-Bewegungsdaten'!D:D),3)</f>
        <v>0</v>
      </c>
      <c r="L3885" s="259">
        <f>ROUND(SUMIF('VGT-Bewegungsdaten'!B:B,$A3885,'VGT-Bewegungsdaten'!E:E),5)</f>
        <v>0</v>
      </c>
      <c r="N3885" s="298" t="s">
        <v>4918</v>
      </c>
      <c r="O3885" s="298" t="s">
        <v>4925</v>
      </c>
      <c r="P3885" s="261">
        <f>ROUND(SUMIF('AV-Bewegungsdaten'!B:B,A3885,'AV-Bewegungsdaten'!D:D),3)</f>
        <v>0</v>
      </c>
      <c r="Q3885" s="259">
        <f>ROUND(SUMIF('AV-Bewegungsdaten'!B:B,$A3885,'AV-Bewegungsdaten'!E:E),5)</f>
        <v>0</v>
      </c>
      <c r="S3885" s="444"/>
      <c r="T3885" s="444"/>
      <c r="U3885" s="261">
        <f>ROUND(SUMIF('DV-Bewegungsdaten'!B:B,A3885,'DV-Bewegungsdaten'!D:D),3)</f>
        <v>0</v>
      </c>
      <c r="V3885" s="259">
        <f>ROUND(SUMIF('DV-Bewegungsdaten'!B:B,A3885,'DV-Bewegungsdaten'!E:E),5)</f>
        <v>0</v>
      </c>
      <c r="X3885" s="444"/>
      <c r="Y3885" s="444"/>
      <c r="AK3885" s="305"/>
    </row>
    <row r="3886" spans="1:37" ht="15" customHeight="1" x14ac:dyDescent="0.25">
      <c r="A3886" s="103" t="s">
        <v>5985</v>
      </c>
      <c r="B3886" s="101" t="s">
        <v>2068</v>
      </c>
      <c r="C3886" s="101" t="s">
        <v>5966</v>
      </c>
      <c r="D3886" s="101" t="s">
        <v>5389</v>
      </c>
      <c r="F3886" s="102">
        <v>13.11</v>
      </c>
      <c r="G3886" s="102">
        <v>13.309999999999999</v>
      </c>
      <c r="H3886" s="102">
        <v>10.65</v>
      </c>
      <c r="I3886" s="102"/>
      <c r="J3886" s="445"/>
      <c r="K3886" s="258">
        <f>ROUND(SUMIF('VGT-Bewegungsdaten'!B:B,A3886,'VGT-Bewegungsdaten'!D:D),3)</f>
        <v>0</v>
      </c>
      <c r="L3886" s="259">
        <f>ROUND(SUMIF('VGT-Bewegungsdaten'!B:B,$A3886,'VGT-Bewegungsdaten'!E:E),5)</f>
        <v>0</v>
      </c>
      <c r="N3886" s="298" t="s">
        <v>4918</v>
      </c>
      <c r="O3886" s="298" t="s">
        <v>4925</v>
      </c>
      <c r="P3886" s="261">
        <f>ROUND(SUMIF('AV-Bewegungsdaten'!B:B,A3886,'AV-Bewegungsdaten'!D:D),3)</f>
        <v>0</v>
      </c>
      <c r="Q3886" s="259">
        <f>ROUND(SUMIF('AV-Bewegungsdaten'!B:B,$A3886,'AV-Bewegungsdaten'!E:E),5)</f>
        <v>0</v>
      </c>
      <c r="S3886" s="444"/>
      <c r="T3886" s="444"/>
      <c r="U3886" s="261">
        <f>ROUND(SUMIF('DV-Bewegungsdaten'!B:B,A3886,'DV-Bewegungsdaten'!D:D),3)</f>
        <v>0</v>
      </c>
      <c r="V3886" s="259">
        <f>ROUND(SUMIF('DV-Bewegungsdaten'!B:B,A3886,'DV-Bewegungsdaten'!E:E),5)</f>
        <v>0</v>
      </c>
      <c r="X3886" s="444"/>
      <c r="Y3886" s="444"/>
      <c r="AK3886" s="305"/>
    </row>
    <row r="3887" spans="1:37" ht="15" customHeight="1" x14ac:dyDescent="0.25">
      <c r="A3887" s="103" t="s">
        <v>5986</v>
      </c>
      <c r="B3887" s="101" t="s">
        <v>2068</v>
      </c>
      <c r="C3887" s="101" t="s">
        <v>5971</v>
      </c>
      <c r="D3887" s="101" t="s">
        <v>4656</v>
      </c>
      <c r="F3887" s="102">
        <v>14.91</v>
      </c>
      <c r="G3887" s="102">
        <v>15.11</v>
      </c>
      <c r="H3887" s="102">
        <v>12.09</v>
      </c>
      <c r="I3887" s="102"/>
      <c r="J3887" s="445"/>
      <c r="K3887" s="258">
        <f>ROUND(SUMIF('VGT-Bewegungsdaten'!B:B,A3887,'VGT-Bewegungsdaten'!D:D),3)</f>
        <v>0</v>
      </c>
      <c r="L3887" s="259">
        <f>ROUND(SUMIF('VGT-Bewegungsdaten'!B:B,$A3887,'VGT-Bewegungsdaten'!E:E),5)</f>
        <v>0</v>
      </c>
      <c r="N3887" s="298" t="s">
        <v>4918</v>
      </c>
      <c r="O3887" s="298" t="s">
        <v>4925</v>
      </c>
      <c r="P3887" s="261">
        <f>ROUND(SUMIF('AV-Bewegungsdaten'!B:B,A3887,'AV-Bewegungsdaten'!D:D),3)</f>
        <v>0</v>
      </c>
      <c r="Q3887" s="259">
        <f>ROUND(SUMIF('AV-Bewegungsdaten'!B:B,$A3887,'AV-Bewegungsdaten'!E:E),5)</f>
        <v>0</v>
      </c>
      <c r="S3887" s="444"/>
      <c r="T3887" s="444"/>
      <c r="U3887" s="261">
        <f>ROUND(SUMIF('DV-Bewegungsdaten'!B:B,A3887,'DV-Bewegungsdaten'!D:D),3)</f>
        <v>0</v>
      </c>
      <c r="V3887" s="259">
        <f>ROUND(SUMIF('DV-Bewegungsdaten'!B:B,A3887,'DV-Bewegungsdaten'!E:E),5)</f>
        <v>0</v>
      </c>
      <c r="X3887" s="444"/>
      <c r="Y3887" s="444"/>
      <c r="AK3887" s="305"/>
    </row>
    <row r="3888" spans="1:37" ht="15" customHeight="1" x14ac:dyDescent="0.25">
      <c r="A3888" s="103" t="s">
        <v>5987</v>
      </c>
      <c r="B3888" s="101" t="s">
        <v>2068</v>
      </c>
      <c r="C3888" s="101" t="s">
        <v>5971</v>
      </c>
      <c r="D3888" s="101" t="s">
        <v>5389</v>
      </c>
      <c r="F3888" s="102">
        <v>13.05</v>
      </c>
      <c r="G3888" s="102">
        <v>13.25</v>
      </c>
      <c r="H3888" s="102">
        <v>10.6</v>
      </c>
      <c r="I3888" s="102"/>
      <c r="J3888" s="445"/>
      <c r="K3888" s="258">
        <f>ROUND(SUMIF('VGT-Bewegungsdaten'!B:B,A3888,'VGT-Bewegungsdaten'!D:D),3)</f>
        <v>0</v>
      </c>
      <c r="L3888" s="259">
        <f>ROUND(SUMIF('VGT-Bewegungsdaten'!B:B,$A3888,'VGT-Bewegungsdaten'!E:E),5)</f>
        <v>0</v>
      </c>
      <c r="N3888" s="298" t="s">
        <v>4918</v>
      </c>
      <c r="O3888" s="298" t="s">
        <v>4925</v>
      </c>
      <c r="P3888" s="261">
        <f>ROUND(SUMIF('AV-Bewegungsdaten'!B:B,A3888,'AV-Bewegungsdaten'!D:D),3)</f>
        <v>0</v>
      </c>
      <c r="Q3888" s="259">
        <f>ROUND(SUMIF('AV-Bewegungsdaten'!B:B,$A3888,'AV-Bewegungsdaten'!E:E),5)</f>
        <v>0</v>
      </c>
      <c r="S3888" s="444"/>
      <c r="T3888" s="444"/>
      <c r="U3888" s="261">
        <f>ROUND(SUMIF('DV-Bewegungsdaten'!B:B,A3888,'DV-Bewegungsdaten'!D:D),3)</f>
        <v>0</v>
      </c>
      <c r="V3888" s="259">
        <f>ROUND(SUMIF('DV-Bewegungsdaten'!B:B,A3888,'DV-Bewegungsdaten'!E:E),5)</f>
        <v>0</v>
      </c>
      <c r="X3888" s="444"/>
      <c r="Y3888" s="444"/>
      <c r="AK3888" s="305"/>
    </row>
    <row r="3889" spans="1:37" ht="15" customHeight="1" x14ac:dyDescent="0.25">
      <c r="A3889" s="103" t="s">
        <v>5988</v>
      </c>
      <c r="B3889" s="101" t="s">
        <v>2068</v>
      </c>
      <c r="C3889" s="101" t="s">
        <v>5976</v>
      </c>
      <c r="D3889" s="101" t="s">
        <v>4656</v>
      </c>
      <c r="F3889" s="102">
        <v>14.84</v>
      </c>
      <c r="G3889" s="102">
        <v>15.03</v>
      </c>
      <c r="H3889" s="102">
        <v>12.02</v>
      </c>
      <c r="I3889" s="102"/>
      <c r="J3889" s="445"/>
      <c r="K3889" s="258">
        <f>ROUND(SUMIF('VGT-Bewegungsdaten'!B:B,A3889,'VGT-Bewegungsdaten'!D:D),3)</f>
        <v>0</v>
      </c>
      <c r="L3889" s="259">
        <f>ROUND(SUMIF('VGT-Bewegungsdaten'!B:B,$A3889,'VGT-Bewegungsdaten'!E:E),5)</f>
        <v>0</v>
      </c>
      <c r="N3889" s="298" t="s">
        <v>4918</v>
      </c>
      <c r="O3889" s="298" t="s">
        <v>4925</v>
      </c>
      <c r="P3889" s="261">
        <f>ROUND(SUMIF('AV-Bewegungsdaten'!B:B,A3889,'AV-Bewegungsdaten'!D:D),3)</f>
        <v>0</v>
      </c>
      <c r="Q3889" s="259">
        <f>ROUND(SUMIF('AV-Bewegungsdaten'!B:B,$A3889,'AV-Bewegungsdaten'!E:E),5)</f>
        <v>0</v>
      </c>
      <c r="S3889" s="444"/>
      <c r="T3889" s="444"/>
      <c r="U3889" s="261">
        <f>ROUND(SUMIF('DV-Bewegungsdaten'!B:B,A3889,'DV-Bewegungsdaten'!D:D),3)</f>
        <v>0</v>
      </c>
      <c r="V3889" s="259">
        <f>ROUND(SUMIF('DV-Bewegungsdaten'!B:B,A3889,'DV-Bewegungsdaten'!E:E),5)</f>
        <v>0</v>
      </c>
      <c r="X3889" s="444"/>
      <c r="Y3889" s="444"/>
      <c r="AK3889" s="305"/>
    </row>
    <row r="3890" spans="1:37" ht="15" customHeight="1" x14ac:dyDescent="0.25">
      <c r="A3890" s="103" t="s">
        <v>5989</v>
      </c>
      <c r="B3890" s="101" t="s">
        <v>2068</v>
      </c>
      <c r="C3890" s="101" t="s">
        <v>5976</v>
      </c>
      <c r="D3890" s="101" t="s">
        <v>5389</v>
      </c>
      <c r="F3890" s="102">
        <v>12.98</v>
      </c>
      <c r="G3890" s="102">
        <v>13.18</v>
      </c>
      <c r="H3890" s="102">
        <v>10.54</v>
      </c>
      <c r="I3890" s="102"/>
      <c r="J3890" s="445"/>
      <c r="K3890" s="258">
        <f>ROUND(SUMIF('VGT-Bewegungsdaten'!B:B,A3890,'VGT-Bewegungsdaten'!D:D),3)</f>
        <v>0</v>
      </c>
      <c r="L3890" s="259">
        <f>ROUND(SUMIF('VGT-Bewegungsdaten'!B:B,$A3890,'VGT-Bewegungsdaten'!E:E),5)</f>
        <v>0</v>
      </c>
      <c r="N3890" s="298" t="s">
        <v>4918</v>
      </c>
      <c r="O3890" s="298" t="s">
        <v>4925</v>
      </c>
      <c r="P3890" s="261">
        <f>ROUND(SUMIF('AV-Bewegungsdaten'!B:B,A3890,'AV-Bewegungsdaten'!D:D),3)</f>
        <v>0</v>
      </c>
      <c r="Q3890" s="259">
        <f>ROUND(SUMIF('AV-Bewegungsdaten'!B:B,$A3890,'AV-Bewegungsdaten'!E:E),5)</f>
        <v>0</v>
      </c>
      <c r="S3890" s="444"/>
      <c r="T3890" s="444"/>
      <c r="U3890" s="261">
        <f>ROUND(SUMIF('DV-Bewegungsdaten'!B:B,A3890,'DV-Bewegungsdaten'!D:D),3)</f>
        <v>0</v>
      </c>
      <c r="V3890" s="259">
        <f>ROUND(SUMIF('DV-Bewegungsdaten'!B:B,A3890,'DV-Bewegungsdaten'!E:E),5)</f>
        <v>0</v>
      </c>
      <c r="X3890" s="444"/>
      <c r="Y3890" s="444"/>
      <c r="AK3890" s="305"/>
    </row>
    <row r="3891" spans="1:37" ht="15" customHeight="1" x14ac:dyDescent="0.25">
      <c r="A3891" s="103" t="s">
        <v>5990</v>
      </c>
      <c r="B3891" s="101" t="s">
        <v>2068</v>
      </c>
      <c r="C3891" s="101" t="s">
        <v>5981</v>
      </c>
      <c r="D3891" s="101" t="s">
        <v>4656</v>
      </c>
      <c r="F3891" s="102">
        <v>14.76</v>
      </c>
      <c r="G3891" s="102">
        <v>14.959999999999999</v>
      </c>
      <c r="H3891" s="102">
        <v>11.97</v>
      </c>
      <c r="I3891" s="102"/>
      <c r="J3891" s="445"/>
      <c r="K3891" s="258">
        <f>ROUND(SUMIF('VGT-Bewegungsdaten'!B:B,A3891,'VGT-Bewegungsdaten'!D:D),3)</f>
        <v>0</v>
      </c>
      <c r="L3891" s="259">
        <f>ROUND(SUMIF('VGT-Bewegungsdaten'!B:B,$A3891,'VGT-Bewegungsdaten'!E:E),5)</f>
        <v>0</v>
      </c>
      <c r="N3891" s="298" t="s">
        <v>4918</v>
      </c>
      <c r="O3891" s="298" t="s">
        <v>4925</v>
      </c>
      <c r="P3891" s="261">
        <f>ROUND(SUMIF('AV-Bewegungsdaten'!B:B,A3891,'AV-Bewegungsdaten'!D:D),3)</f>
        <v>0</v>
      </c>
      <c r="Q3891" s="259">
        <f>ROUND(SUMIF('AV-Bewegungsdaten'!B:B,$A3891,'AV-Bewegungsdaten'!E:E),5)</f>
        <v>0</v>
      </c>
      <c r="S3891" s="444"/>
      <c r="T3891" s="444"/>
      <c r="U3891" s="261">
        <f>ROUND(SUMIF('DV-Bewegungsdaten'!B:B,A3891,'DV-Bewegungsdaten'!D:D),3)</f>
        <v>0</v>
      </c>
      <c r="V3891" s="259">
        <f>ROUND(SUMIF('DV-Bewegungsdaten'!B:B,A3891,'DV-Bewegungsdaten'!E:E),5)</f>
        <v>0</v>
      </c>
      <c r="X3891" s="444"/>
      <c r="Y3891" s="444"/>
      <c r="AK3891" s="305"/>
    </row>
    <row r="3892" spans="1:37" ht="15" customHeight="1" x14ac:dyDescent="0.25">
      <c r="A3892" s="103" t="s">
        <v>5991</v>
      </c>
      <c r="B3892" s="101" t="s">
        <v>2068</v>
      </c>
      <c r="C3892" s="101" t="s">
        <v>5981</v>
      </c>
      <c r="D3892" s="101" t="s">
        <v>5389</v>
      </c>
      <c r="F3892" s="102">
        <v>12.92</v>
      </c>
      <c r="G3892" s="102">
        <v>13.11</v>
      </c>
      <c r="H3892" s="102">
        <v>10.49</v>
      </c>
      <c r="I3892" s="102"/>
      <c r="J3892" s="445"/>
      <c r="K3892" s="258">
        <f>ROUND(SUMIF('VGT-Bewegungsdaten'!B:B,A3892,'VGT-Bewegungsdaten'!D:D),3)</f>
        <v>0</v>
      </c>
      <c r="L3892" s="259">
        <f>ROUND(SUMIF('VGT-Bewegungsdaten'!B:B,$A3892,'VGT-Bewegungsdaten'!E:E),5)</f>
        <v>0</v>
      </c>
      <c r="N3892" s="298" t="s">
        <v>4918</v>
      </c>
      <c r="O3892" s="298" t="s">
        <v>4925</v>
      </c>
      <c r="P3892" s="261">
        <f>ROUND(SUMIF('AV-Bewegungsdaten'!B:B,A3892,'AV-Bewegungsdaten'!D:D),3)</f>
        <v>0</v>
      </c>
      <c r="Q3892" s="259">
        <f>ROUND(SUMIF('AV-Bewegungsdaten'!B:B,$A3892,'AV-Bewegungsdaten'!E:E),5)</f>
        <v>0</v>
      </c>
      <c r="S3892" s="444"/>
      <c r="T3892" s="444"/>
      <c r="U3892" s="261">
        <f>ROUND(SUMIF('DV-Bewegungsdaten'!B:B,A3892,'DV-Bewegungsdaten'!D:D),3)</f>
        <v>0</v>
      </c>
      <c r="V3892" s="259">
        <f>ROUND(SUMIF('DV-Bewegungsdaten'!B:B,A3892,'DV-Bewegungsdaten'!E:E),5)</f>
        <v>0</v>
      </c>
      <c r="X3892" s="444"/>
      <c r="Y3892" s="444"/>
      <c r="AK3892" s="305"/>
    </row>
    <row r="3893" spans="1:37" ht="15" customHeight="1" x14ac:dyDescent="0.25">
      <c r="A3893" s="103" t="s">
        <v>6039</v>
      </c>
      <c r="B3893" s="101" t="s">
        <v>2068</v>
      </c>
      <c r="C3893" s="101" t="s">
        <v>6020</v>
      </c>
      <c r="D3893" s="101" t="s">
        <v>4656</v>
      </c>
      <c r="F3893" s="102">
        <v>14.68</v>
      </c>
      <c r="G3893" s="102">
        <v>14.879999999999999</v>
      </c>
      <c r="H3893" s="102">
        <v>11.9</v>
      </c>
      <c r="I3893" s="102"/>
      <c r="J3893" s="445"/>
      <c r="K3893" s="258">
        <f>ROUND(SUMIF('VGT-Bewegungsdaten'!B:B,A3893,'VGT-Bewegungsdaten'!D:D),3)</f>
        <v>0</v>
      </c>
      <c r="L3893" s="259">
        <f>ROUND(SUMIF('VGT-Bewegungsdaten'!B:B,$A3893,'VGT-Bewegungsdaten'!E:E),5)</f>
        <v>0</v>
      </c>
      <c r="N3893" s="298" t="s">
        <v>4918</v>
      </c>
      <c r="O3893" s="298" t="s">
        <v>4925</v>
      </c>
      <c r="P3893" s="261">
        <f>ROUND(SUMIF('AV-Bewegungsdaten'!B:B,A3893,'AV-Bewegungsdaten'!D:D),3)</f>
        <v>0</v>
      </c>
      <c r="Q3893" s="259">
        <f>ROUND(SUMIF('AV-Bewegungsdaten'!B:B,$A3893,'AV-Bewegungsdaten'!E:E),5)</f>
        <v>0</v>
      </c>
      <c r="S3893" s="444"/>
      <c r="T3893" s="444"/>
      <c r="U3893" s="261">
        <f>ROUND(SUMIF('DV-Bewegungsdaten'!B:B,A3893,'DV-Bewegungsdaten'!D:D),3)</f>
        <v>0</v>
      </c>
      <c r="V3893" s="259">
        <f>ROUND(SUMIF('DV-Bewegungsdaten'!B:B,A3893,'DV-Bewegungsdaten'!E:E),5)</f>
        <v>0</v>
      </c>
      <c r="X3893" s="444"/>
      <c r="Y3893" s="444"/>
      <c r="AK3893" s="305"/>
    </row>
    <row r="3894" spans="1:37" ht="15" customHeight="1" x14ac:dyDescent="0.25">
      <c r="A3894" s="103" t="s">
        <v>6040</v>
      </c>
      <c r="B3894" s="101" t="s">
        <v>2068</v>
      </c>
      <c r="C3894" s="101" t="s">
        <v>6020</v>
      </c>
      <c r="D3894" s="101" t="s">
        <v>5389</v>
      </c>
      <c r="F3894" s="102">
        <v>12.85</v>
      </c>
      <c r="G3894" s="102">
        <v>13.049999999999999</v>
      </c>
      <c r="H3894" s="102">
        <v>10.44</v>
      </c>
      <c r="I3894" s="102"/>
      <c r="J3894" s="445"/>
      <c r="K3894" s="258">
        <f>ROUND(SUMIF('VGT-Bewegungsdaten'!B:B,A3894,'VGT-Bewegungsdaten'!D:D),3)</f>
        <v>0</v>
      </c>
      <c r="L3894" s="259">
        <f>ROUND(SUMIF('VGT-Bewegungsdaten'!B:B,$A3894,'VGT-Bewegungsdaten'!E:E),5)</f>
        <v>0</v>
      </c>
      <c r="N3894" s="298" t="s">
        <v>4918</v>
      </c>
      <c r="O3894" s="298" t="s">
        <v>4925</v>
      </c>
      <c r="P3894" s="261">
        <f>ROUND(SUMIF('AV-Bewegungsdaten'!B:B,A3894,'AV-Bewegungsdaten'!D:D),3)</f>
        <v>0</v>
      </c>
      <c r="Q3894" s="259">
        <f>ROUND(SUMIF('AV-Bewegungsdaten'!B:B,$A3894,'AV-Bewegungsdaten'!E:E),5)</f>
        <v>0</v>
      </c>
      <c r="S3894" s="444"/>
      <c r="T3894" s="444"/>
      <c r="U3894" s="261">
        <f>ROUND(SUMIF('DV-Bewegungsdaten'!B:B,A3894,'DV-Bewegungsdaten'!D:D),3)</f>
        <v>0</v>
      </c>
      <c r="V3894" s="259">
        <f>ROUND(SUMIF('DV-Bewegungsdaten'!B:B,A3894,'DV-Bewegungsdaten'!E:E),5)</f>
        <v>0</v>
      </c>
      <c r="X3894" s="444"/>
      <c r="Y3894" s="444"/>
      <c r="AK3894" s="305"/>
    </row>
    <row r="3895" spans="1:37" ht="15" customHeight="1" x14ac:dyDescent="0.25">
      <c r="A3895" s="103" t="s">
        <v>6041</v>
      </c>
      <c r="B3895" s="101" t="s">
        <v>2068</v>
      </c>
      <c r="C3895" s="101" t="s">
        <v>6025</v>
      </c>
      <c r="D3895" s="101" t="s">
        <v>4656</v>
      </c>
      <c r="F3895" s="102">
        <v>14.61</v>
      </c>
      <c r="G3895" s="102">
        <v>14.809999999999999</v>
      </c>
      <c r="H3895" s="102">
        <v>11.85</v>
      </c>
      <c r="I3895" s="102"/>
      <c r="J3895" s="445"/>
      <c r="K3895" s="258">
        <f>ROUND(SUMIF('VGT-Bewegungsdaten'!B:B,A3895,'VGT-Bewegungsdaten'!D:D),3)</f>
        <v>0</v>
      </c>
      <c r="L3895" s="259">
        <f>ROUND(SUMIF('VGT-Bewegungsdaten'!B:B,$A3895,'VGT-Bewegungsdaten'!E:E),5)</f>
        <v>0</v>
      </c>
      <c r="N3895" s="298" t="s">
        <v>4918</v>
      </c>
      <c r="O3895" s="298" t="s">
        <v>4925</v>
      </c>
      <c r="P3895" s="261">
        <f>ROUND(SUMIF('AV-Bewegungsdaten'!B:B,A3895,'AV-Bewegungsdaten'!D:D),3)</f>
        <v>0</v>
      </c>
      <c r="Q3895" s="259">
        <f>ROUND(SUMIF('AV-Bewegungsdaten'!B:B,$A3895,'AV-Bewegungsdaten'!E:E),5)</f>
        <v>0</v>
      </c>
      <c r="S3895" s="444"/>
      <c r="T3895" s="444"/>
      <c r="U3895" s="261">
        <f>ROUND(SUMIF('DV-Bewegungsdaten'!B:B,A3895,'DV-Bewegungsdaten'!D:D),3)</f>
        <v>0</v>
      </c>
      <c r="V3895" s="259">
        <f>ROUND(SUMIF('DV-Bewegungsdaten'!B:B,A3895,'DV-Bewegungsdaten'!E:E),5)</f>
        <v>0</v>
      </c>
      <c r="X3895" s="444"/>
      <c r="Y3895" s="444"/>
      <c r="AK3895" s="305"/>
    </row>
    <row r="3896" spans="1:37" ht="15" customHeight="1" x14ac:dyDescent="0.25">
      <c r="A3896" s="103" t="s">
        <v>6042</v>
      </c>
      <c r="B3896" s="101" t="s">
        <v>2068</v>
      </c>
      <c r="C3896" s="101" t="s">
        <v>6025</v>
      </c>
      <c r="D3896" s="101" t="s">
        <v>5389</v>
      </c>
      <c r="F3896" s="102">
        <v>12.78</v>
      </c>
      <c r="G3896" s="102">
        <v>12.979999999999999</v>
      </c>
      <c r="H3896" s="102">
        <v>10.38</v>
      </c>
      <c r="I3896" s="102"/>
      <c r="J3896" s="445"/>
      <c r="K3896" s="258">
        <f>ROUND(SUMIF('VGT-Bewegungsdaten'!B:B,A3896,'VGT-Bewegungsdaten'!D:D),3)</f>
        <v>0</v>
      </c>
      <c r="L3896" s="259">
        <f>ROUND(SUMIF('VGT-Bewegungsdaten'!B:B,$A3896,'VGT-Bewegungsdaten'!E:E),5)</f>
        <v>0</v>
      </c>
      <c r="N3896" s="298" t="s">
        <v>4918</v>
      </c>
      <c r="O3896" s="298" t="s">
        <v>4925</v>
      </c>
      <c r="P3896" s="261">
        <f>ROUND(SUMIF('AV-Bewegungsdaten'!B:B,A3896,'AV-Bewegungsdaten'!D:D),3)</f>
        <v>0</v>
      </c>
      <c r="Q3896" s="259">
        <f>ROUND(SUMIF('AV-Bewegungsdaten'!B:B,$A3896,'AV-Bewegungsdaten'!E:E),5)</f>
        <v>0</v>
      </c>
      <c r="S3896" s="444"/>
      <c r="T3896" s="444"/>
      <c r="U3896" s="261">
        <f>ROUND(SUMIF('DV-Bewegungsdaten'!B:B,A3896,'DV-Bewegungsdaten'!D:D),3)</f>
        <v>0</v>
      </c>
      <c r="V3896" s="259">
        <f>ROUND(SUMIF('DV-Bewegungsdaten'!B:B,A3896,'DV-Bewegungsdaten'!E:E),5)</f>
        <v>0</v>
      </c>
      <c r="X3896" s="444"/>
      <c r="Y3896" s="444"/>
      <c r="AK3896" s="305"/>
    </row>
    <row r="3897" spans="1:37" ht="15" customHeight="1" x14ac:dyDescent="0.25">
      <c r="A3897" s="103" t="s">
        <v>6043</v>
      </c>
      <c r="B3897" s="101" t="s">
        <v>2068</v>
      </c>
      <c r="C3897" s="101" t="s">
        <v>6030</v>
      </c>
      <c r="D3897" s="101" t="s">
        <v>4656</v>
      </c>
      <c r="F3897" s="102">
        <v>14.61</v>
      </c>
      <c r="G3897" s="102">
        <v>14.809999999999999</v>
      </c>
      <c r="H3897" s="102">
        <v>11.85</v>
      </c>
      <c r="I3897" s="102"/>
      <c r="J3897" s="445"/>
      <c r="K3897" s="258">
        <f>ROUND(SUMIF('VGT-Bewegungsdaten'!B:B,A3897,'VGT-Bewegungsdaten'!D:D),3)</f>
        <v>0</v>
      </c>
      <c r="L3897" s="259">
        <f>ROUND(SUMIF('VGT-Bewegungsdaten'!B:B,$A3897,'VGT-Bewegungsdaten'!E:E),5)</f>
        <v>0</v>
      </c>
      <c r="N3897" s="298" t="s">
        <v>4918</v>
      </c>
      <c r="O3897" s="298" t="s">
        <v>4925</v>
      </c>
      <c r="P3897" s="261">
        <f>ROUND(SUMIF('AV-Bewegungsdaten'!B:B,A3897,'AV-Bewegungsdaten'!D:D),3)</f>
        <v>0</v>
      </c>
      <c r="Q3897" s="259">
        <f>ROUND(SUMIF('AV-Bewegungsdaten'!B:B,$A3897,'AV-Bewegungsdaten'!E:E),5)</f>
        <v>0</v>
      </c>
      <c r="S3897" s="444"/>
      <c r="T3897" s="444"/>
      <c r="U3897" s="261">
        <f>ROUND(SUMIF('DV-Bewegungsdaten'!B:B,A3897,'DV-Bewegungsdaten'!D:D),3)</f>
        <v>0</v>
      </c>
      <c r="V3897" s="259">
        <f>ROUND(SUMIF('DV-Bewegungsdaten'!B:B,A3897,'DV-Bewegungsdaten'!E:E),5)</f>
        <v>0</v>
      </c>
      <c r="X3897" s="444"/>
      <c r="Y3897" s="444"/>
      <c r="AK3897" s="305"/>
    </row>
    <row r="3898" spans="1:37" ht="15" customHeight="1" x14ac:dyDescent="0.25">
      <c r="A3898" s="103" t="s">
        <v>6044</v>
      </c>
      <c r="B3898" s="101" t="s">
        <v>2068</v>
      </c>
      <c r="C3898" s="101" t="s">
        <v>6030</v>
      </c>
      <c r="D3898" s="101" t="s">
        <v>5389</v>
      </c>
      <c r="F3898" s="102">
        <v>12.78</v>
      </c>
      <c r="G3898" s="102">
        <v>12.979999999999999</v>
      </c>
      <c r="H3898" s="102">
        <v>10.38</v>
      </c>
      <c r="I3898" s="102"/>
      <c r="J3898" s="445"/>
      <c r="K3898" s="258">
        <f>ROUND(SUMIF('VGT-Bewegungsdaten'!B:B,A3898,'VGT-Bewegungsdaten'!D:D),3)</f>
        <v>0</v>
      </c>
      <c r="L3898" s="259">
        <f>ROUND(SUMIF('VGT-Bewegungsdaten'!B:B,$A3898,'VGT-Bewegungsdaten'!E:E),5)</f>
        <v>0</v>
      </c>
      <c r="N3898" s="298" t="s">
        <v>4918</v>
      </c>
      <c r="O3898" s="298" t="s">
        <v>4925</v>
      </c>
      <c r="P3898" s="261">
        <f>ROUND(SUMIF('AV-Bewegungsdaten'!B:B,A3898,'AV-Bewegungsdaten'!D:D),3)</f>
        <v>0</v>
      </c>
      <c r="Q3898" s="259">
        <f>ROUND(SUMIF('AV-Bewegungsdaten'!B:B,$A3898,'AV-Bewegungsdaten'!E:E),5)</f>
        <v>0</v>
      </c>
      <c r="S3898" s="444"/>
      <c r="T3898" s="444"/>
      <c r="U3898" s="261">
        <f>ROUND(SUMIF('DV-Bewegungsdaten'!B:B,A3898,'DV-Bewegungsdaten'!D:D),3)</f>
        <v>0</v>
      </c>
      <c r="V3898" s="259">
        <f>ROUND(SUMIF('DV-Bewegungsdaten'!B:B,A3898,'DV-Bewegungsdaten'!E:E),5)</f>
        <v>0</v>
      </c>
      <c r="X3898" s="444"/>
      <c r="Y3898" s="444"/>
      <c r="AK3898" s="305"/>
    </row>
    <row r="3899" spans="1:37" ht="15" customHeight="1" x14ac:dyDescent="0.25">
      <c r="A3899" s="103" t="s">
        <v>6045</v>
      </c>
      <c r="B3899" s="101" t="s">
        <v>2068</v>
      </c>
      <c r="C3899" s="101" t="s">
        <v>6035</v>
      </c>
      <c r="D3899" s="101" t="s">
        <v>4656</v>
      </c>
      <c r="F3899" s="102">
        <v>14.53</v>
      </c>
      <c r="G3899" s="102">
        <v>14.729999999999999</v>
      </c>
      <c r="H3899" s="102">
        <v>11.78</v>
      </c>
      <c r="I3899" s="102"/>
      <c r="J3899" s="445"/>
      <c r="K3899" s="258">
        <f>ROUND(SUMIF('VGT-Bewegungsdaten'!B:B,A3899,'VGT-Bewegungsdaten'!D:D),3)</f>
        <v>0</v>
      </c>
      <c r="L3899" s="259">
        <f>ROUND(SUMIF('VGT-Bewegungsdaten'!B:B,$A3899,'VGT-Bewegungsdaten'!E:E),5)</f>
        <v>0</v>
      </c>
      <c r="N3899" s="298" t="s">
        <v>4918</v>
      </c>
      <c r="O3899" s="298" t="s">
        <v>4925</v>
      </c>
      <c r="P3899" s="261">
        <f>ROUND(SUMIF('AV-Bewegungsdaten'!B:B,A3899,'AV-Bewegungsdaten'!D:D),3)</f>
        <v>0</v>
      </c>
      <c r="Q3899" s="259">
        <f>ROUND(SUMIF('AV-Bewegungsdaten'!B:B,$A3899,'AV-Bewegungsdaten'!E:E),5)</f>
        <v>0</v>
      </c>
      <c r="S3899" s="444"/>
      <c r="T3899" s="444"/>
      <c r="U3899" s="261">
        <f>ROUND(SUMIF('DV-Bewegungsdaten'!B:B,A3899,'DV-Bewegungsdaten'!D:D),3)</f>
        <v>0</v>
      </c>
      <c r="V3899" s="259">
        <f>ROUND(SUMIF('DV-Bewegungsdaten'!B:B,A3899,'DV-Bewegungsdaten'!E:E),5)</f>
        <v>0</v>
      </c>
      <c r="X3899" s="444"/>
      <c r="Y3899" s="444"/>
      <c r="AK3899" s="305"/>
    </row>
    <row r="3900" spans="1:37" ht="15" customHeight="1" x14ac:dyDescent="0.25">
      <c r="A3900" s="103" t="s">
        <v>6046</v>
      </c>
      <c r="B3900" s="101" t="s">
        <v>2068</v>
      </c>
      <c r="C3900" s="101" t="s">
        <v>6035</v>
      </c>
      <c r="D3900" s="101" t="s">
        <v>5389</v>
      </c>
      <c r="F3900" s="102">
        <v>12.72</v>
      </c>
      <c r="G3900" s="102">
        <v>12.92</v>
      </c>
      <c r="H3900" s="102">
        <v>10.34</v>
      </c>
      <c r="I3900" s="102"/>
      <c r="J3900" s="445"/>
      <c r="K3900" s="258">
        <f>ROUND(SUMIF('VGT-Bewegungsdaten'!B:B,A3900,'VGT-Bewegungsdaten'!D:D),3)</f>
        <v>0</v>
      </c>
      <c r="L3900" s="259">
        <f>ROUND(SUMIF('VGT-Bewegungsdaten'!B:B,$A3900,'VGT-Bewegungsdaten'!E:E),5)</f>
        <v>0</v>
      </c>
      <c r="N3900" s="298" t="s">
        <v>4918</v>
      </c>
      <c r="O3900" s="298" t="s">
        <v>4925</v>
      </c>
      <c r="P3900" s="261">
        <f>ROUND(SUMIF('AV-Bewegungsdaten'!B:B,A3900,'AV-Bewegungsdaten'!D:D),3)</f>
        <v>0</v>
      </c>
      <c r="Q3900" s="259">
        <f>ROUND(SUMIF('AV-Bewegungsdaten'!B:B,$A3900,'AV-Bewegungsdaten'!E:E),5)</f>
        <v>0</v>
      </c>
      <c r="S3900" s="444"/>
      <c r="T3900" s="444"/>
      <c r="U3900" s="261">
        <f>ROUND(SUMIF('DV-Bewegungsdaten'!B:B,A3900,'DV-Bewegungsdaten'!D:D),3)</f>
        <v>0</v>
      </c>
      <c r="V3900" s="259">
        <f>ROUND(SUMIF('DV-Bewegungsdaten'!B:B,A3900,'DV-Bewegungsdaten'!E:E),5)</f>
        <v>0</v>
      </c>
      <c r="X3900" s="444"/>
      <c r="Y3900" s="444"/>
      <c r="AK3900" s="305"/>
    </row>
    <row r="3901" spans="1:37" ht="15" customHeight="1" x14ac:dyDescent="0.25">
      <c r="A3901" s="103" t="s">
        <v>6454</v>
      </c>
      <c r="B3901" s="101" t="s">
        <v>2068</v>
      </c>
      <c r="C3901" s="101" t="s">
        <v>6435</v>
      </c>
      <c r="D3901" s="101" t="s">
        <v>4656</v>
      </c>
      <c r="F3901" s="102">
        <v>14.53</v>
      </c>
      <c r="G3901" s="102">
        <v>14.729999999999999</v>
      </c>
      <c r="H3901" s="102">
        <v>11.78</v>
      </c>
      <c r="I3901" s="102"/>
      <c r="J3901" s="445"/>
      <c r="K3901" s="258">
        <f>ROUND(SUMIF('VGT-Bewegungsdaten'!B:B,A3901,'VGT-Bewegungsdaten'!D:D),3)</f>
        <v>0</v>
      </c>
      <c r="L3901" s="259">
        <f>ROUND(SUMIF('VGT-Bewegungsdaten'!B:B,$A3901,'VGT-Bewegungsdaten'!E:E),5)</f>
        <v>0</v>
      </c>
      <c r="N3901" s="298" t="s">
        <v>4918</v>
      </c>
      <c r="O3901" s="298" t="s">
        <v>4925</v>
      </c>
      <c r="P3901" s="261">
        <f>ROUND(SUMIF('AV-Bewegungsdaten'!B:B,A3901,'AV-Bewegungsdaten'!D:D),3)</f>
        <v>0</v>
      </c>
      <c r="Q3901" s="259">
        <f>ROUND(SUMIF('AV-Bewegungsdaten'!B:B,$A3901,'AV-Bewegungsdaten'!E:E),5)</f>
        <v>0</v>
      </c>
      <c r="S3901" s="444"/>
      <c r="T3901" s="444"/>
      <c r="U3901" s="261">
        <f>ROUND(SUMIF('DV-Bewegungsdaten'!B:B,A3901,'DV-Bewegungsdaten'!D:D),3)</f>
        <v>0</v>
      </c>
      <c r="V3901" s="259">
        <f>ROUND(SUMIF('DV-Bewegungsdaten'!B:B,A3901,'DV-Bewegungsdaten'!E:E),5)</f>
        <v>0</v>
      </c>
      <c r="X3901" s="444"/>
      <c r="Y3901" s="444"/>
      <c r="AK3901" s="305"/>
    </row>
    <row r="3902" spans="1:37" ht="15" customHeight="1" x14ac:dyDescent="0.25">
      <c r="A3902" s="103" t="s">
        <v>6455</v>
      </c>
      <c r="B3902" s="101" t="s">
        <v>2068</v>
      </c>
      <c r="C3902" s="101" t="s">
        <v>6435</v>
      </c>
      <c r="D3902" s="101" t="s">
        <v>5389</v>
      </c>
      <c r="F3902" s="102">
        <v>12.72</v>
      </c>
      <c r="G3902" s="102">
        <v>12.92</v>
      </c>
      <c r="H3902" s="102">
        <v>10.34</v>
      </c>
      <c r="I3902" s="102"/>
      <c r="J3902" s="445"/>
      <c r="K3902" s="258">
        <f>ROUND(SUMIF('VGT-Bewegungsdaten'!B:B,A3902,'VGT-Bewegungsdaten'!D:D),3)</f>
        <v>0</v>
      </c>
      <c r="L3902" s="259">
        <f>ROUND(SUMIF('VGT-Bewegungsdaten'!B:B,$A3902,'VGT-Bewegungsdaten'!E:E),5)</f>
        <v>0</v>
      </c>
      <c r="N3902" s="298" t="s">
        <v>4918</v>
      </c>
      <c r="O3902" s="298" t="s">
        <v>4925</v>
      </c>
      <c r="P3902" s="261">
        <f>ROUND(SUMIF('AV-Bewegungsdaten'!B:B,A3902,'AV-Bewegungsdaten'!D:D),3)</f>
        <v>0</v>
      </c>
      <c r="Q3902" s="259">
        <f>ROUND(SUMIF('AV-Bewegungsdaten'!B:B,$A3902,'AV-Bewegungsdaten'!E:E),5)</f>
        <v>0</v>
      </c>
      <c r="S3902" s="444"/>
      <c r="T3902" s="444"/>
      <c r="U3902" s="261">
        <f>ROUND(SUMIF('DV-Bewegungsdaten'!B:B,A3902,'DV-Bewegungsdaten'!D:D),3)</f>
        <v>0</v>
      </c>
      <c r="V3902" s="259">
        <f>ROUND(SUMIF('DV-Bewegungsdaten'!B:B,A3902,'DV-Bewegungsdaten'!E:E),5)</f>
        <v>0</v>
      </c>
      <c r="X3902" s="444"/>
      <c r="Y3902" s="444"/>
      <c r="AK3902" s="305"/>
    </row>
    <row r="3903" spans="1:37" ht="15" customHeight="1" x14ac:dyDescent="0.25">
      <c r="A3903" s="103" t="s">
        <v>6456</v>
      </c>
      <c r="B3903" s="101" t="s">
        <v>2068</v>
      </c>
      <c r="C3903" s="101" t="s">
        <v>6440</v>
      </c>
      <c r="D3903" s="101" t="s">
        <v>4656</v>
      </c>
      <c r="F3903" s="102">
        <v>14.46</v>
      </c>
      <c r="G3903" s="102">
        <v>14.66</v>
      </c>
      <c r="H3903" s="102">
        <v>11.73</v>
      </c>
      <c r="I3903" s="102"/>
      <c r="J3903" s="445"/>
      <c r="K3903" s="258">
        <f>ROUND(SUMIF('VGT-Bewegungsdaten'!B:B,A3903,'VGT-Bewegungsdaten'!D:D),3)</f>
        <v>0</v>
      </c>
      <c r="L3903" s="259">
        <f>ROUND(SUMIF('VGT-Bewegungsdaten'!B:B,$A3903,'VGT-Bewegungsdaten'!E:E),5)</f>
        <v>0</v>
      </c>
      <c r="N3903" s="298" t="s">
        <v>4918</v>
      </c>
      <c r="O3903" s="298" t="s">
        <v>4925</v>
      </c>
      <c r="P3903" s="261">
        <f>ROUND(SUMIF('AV-Bewegungsdaten'!B:B,A3903,'AV-Bewegungsdaten'!D:D),3)</f>
        <v>0</v>
      </c>
      <c r="Q3903" s="259">
        <f>ROUND(SUMIF('AV-Bewegungsdaten'!B:B,$A3903,'AV-Bewegungsdaten'!E:E),5)</f>
        <v>0</v>
      </c>
      <c r="S3903" s="444"/>
      <c r="T3903" s="444"/>
      <c r="U3903" s="261">
        <f>ROUND(SUMIF('DV-Bewegungsdaten'!B:B,A3903,'DV-Bewegungsdaten'!D:D),3)</f>
        <v>0</v>
      </c>
      <c r="V3903" s="259">
        <f>ROUND(SUMIF('DV-Bewegungsdaten'!B:B,A3903,'DV-Bewegungsdaten'!E:E),5)</f>
        <v>0</v>
      </c>
      <c r="X3903" s="444"/>
      <c r="Y3903" s="444"/>
      <c r="AK3903" s="305"/>
    </row>
    <row r="3904" spans="1:37" ht="15" customHeight="1" x14ac:dyDescent="0.25">
      <c r="A3904" s="103" t="s">
        <v>6457</v>
      </c>
      <c r="B3904" s="101" t="s">
        <v>2068</v>
      </c>
      <c r="C3904" s="101" t="s">
        <v>6440</v>
      </c>
      <c r="D3904" s="101" t="s">
        <v>5389</v>
      </c>
      <c r="F3904" s="102">
        <v>12.66</v>
      </c>
      <c r="G3904" s="102">
        <v>12.86</v>
      </c>
      <c r="H3904" s="102">
        <v>10.29</v>
      </c>
      <c r="I3904" s="102"/>
      <c r="J3904" s="445"/>
      <c r="K3904" s="258">
        <f>ROUND(SUMIF('VGT-Bewegungsdaten'!B:B,A3904,'VGT-Bewegungsdaten'!D:D),3)</f>
        <v>0</v>
      </c>
      <c r="L3904" s="259">
        <f>ROUND(SUMIF('VGT-Bewegungsdaten'!B:B,$A3904,'VGT-Bewegungsdaten'!E:E),5)</f>
        <v>0</v>
      </c>
      <c r="N3904" s="298" t="s">
        <v>4918</v>
      </c>
      <c r="O3904" s="298" t="s">
        <v>4925</v>
      </c>
      <c r="P3904" s="261">
        <f>ROUND(SUMIF('AV-Bewegungsdaten'!B:B,A3904,'AV-Bewegungsdaten'!D:D),3)</f>
        <v>0</v>
      </c>
      <c r="Q3904" s="259">
        <f>ROUND(SUMIF('AV-Bewegungsdaten'!B:B,$A3904,'AV-Bewegungsdaten'!E:E),5)</f>
        <v>0</v>
      </c>
      <c r="S3904" s="444"/>
      <c r="T3904" s="444"/>
      <c r="U3904" s="261">
        <f>ROUND(SUMIF('DV-Bewegungsdaten'!B:B,A3904,'DV-Bewegungsdaten'!D:D),3)</f>
        <v>0</v>
      </c>
      <c r="V3904" s="259">
        <f>ROUND(SUMIF('DV-Bewegungsdaten'!B:B,A3904,'DV-Bewegungsdaten'!E:E),5)</f>
        <v>0</v>
      </c>
      <c r="X3904" s="444"/>
      <c r="Y3904" s="444"/>
      <c r="AK3904" s="305"/>
    </row>
    <row r="3905" spans="1:37" ht="15" customHeight="1" x14ac:dyDescent="0.25">
      <c r="A3905" s="103" t="s">
        <v>6458</v>
      </c>
      <c r="B3905" s="101" t="s">
        <v>2068</v>
      </c>
      <c r="C3905" s="101" t="s">
        <v>6445</v>
      </c>
      <c r="D3905" s="101" t="s">
        <v>4656</v>
      </c>
      <c r="F3905" s="102">
        <v>14.46</v>
      </c>
      <c r="G3905" s="102">
        <v>14.66</v>
      </c>
      <c r="H3905" s="102">
        <v>11.73</v>
      </c>
      <c r="I3905" s="102"/>
      <c r="J3905" s="445"/>
      <c r="K3905" s="258">
        <f>ROUND(SUMIF('VGT-Bewegungsdaten'!B:B,A3905,'VGT-Bewegungsdaten'!D:D),3)</f>
        <v>0</v>
      </c>
      <c r="L3905" s="259">
        <f>ROUND(SUMIF('VGT-Bewegungsdaten'!B:B,$A3905,'VGT-Bewegungsdaten'!E:E),5)</f>
        <v>0</v>
      </c>
      <c r="N3905" s="298" t="s">
        <v>4918</v>
      </c>
      <c r="O3905" s="298" t="s">
        <v>4925</v>
      </c>
      <c r="P3905" s="261">
        <f>ROUND(SUMIF('AV-Bewegungsdaten'!B:B,A3905,'AV-Bewegungsdaten'!D:D),3)</f>
        <v>0</v>
      </c>
      <c r="Q3905" s="259">
        <f>ROUND(SUMIF('AV-Bewegungsdaten'!B:B,$A3905,'AV-Bewegungsdaten'!E:E),5)</f>
        <v>0</v>
      </c>
      <c r="S3905" s="444"/>
      <c r="T3905" s="444"/>
      <c r="U3905" s="261">
        <f>ROUND(SUMIF('DV-Bewegungsdaten'!B:B,A3905,'DV-Bewegungsdaten'!D:D),3)</f>
        <v>0</v>
      </c>
      <c r="V3905" s="259">
        <f>ROUND(SUMIF('DV-Bewegungsdaten'!B:B,A3905,'DV-Bewegungsdaten'!E:E),5)</f>
        <v>0</v>
      </c>
      <c r="X3905" s="444"/>
      <c r="Y3905" s="444"/>
      <c r="AK3905" s="305"/>
    </row>
    <row r="3906" spans="1:37" ht="15" customHeight="1" x14ac:dyDescent="0.25">
      <c r="A3906" s="103" t="s">
        <v>6459</v>
      </c>
      <c r="B3906" s="101" t="s">
        <v>2068</v>
      </c>
      <c r="C3906" s="101" t="s">
        <v>6445</v>
      </c>
      <c r="D3906" s="101" t="s">
        <v>5389</v>
      </c>
      <c r="F3906" s="102">
        <v>12.66</v>
      </c>
      <c r="G3906" s="102">
        <v>12.86</v>
      </c>
      <c r="H3906" s="102">
        <v>10.29</v>
      </c>
      <c r="I3906" s="102"/>
      <c r="J3906" s="445"/>
      <c r="K3906" s="258">
        <f>ROUND(SUMIF('VGT-Bewegungsdaten'!B:B,A3906,'VGT-Bewegungsdaten'!D:D),3)</f>
        <v>0</v>
      </c>
      <c r="L3906" s="259">
        <f>ROUND(SUMIF('VGT-Bewegungsdaten'!B:B,$A3906,'VGT-Bewegungsdaten'!E:E),5)</f>
        <v>0</v>
      </c>
      <c r="N3906" s="298" t="s">
        <v>4918</v>
      </c>
      <c r="O3906" s="298" t="s">
        <v>4925</v>
      </c>
      <c r="P3906" s="261">
        <f>ROUND(SUMIF('AV-Bewegungsdaten'!B:B,A3906,'AV-Bewegungsdaten'!D:D),3)</f>
        <v>0</v>
      </c>
      <c r="Q3906" s="259">
        <f>ROUND(SUMIF('AV-Bewegungsdaten'!B:B,$A3906,'AV-Bewegungsdaten'!E:E),5)</f>
        <v>0</v>
      </c>
      <c r="S3906" s="444"/>
      <c r="T3906" s="444"/>
      <c r="U3906" s="261">
        <f>ROUND(SUMIF('DV-Bewegungsdaten'!B:B,A3906,'DV-Bewegungsdaten'!D:D),3)</f>
        <v>0</v>
      </c>
      <c r="V3906" s="259">
        <f>ROUND(SUMIF('DV-Bewegungsdaten'!B:B,A3906,'DV-Bewegungsdaten'!E:E),5)</f>
        <v>0</v>
      </c>
      <c r="X3906" s="444"/>
      <c r="Y3906" s="444"/>
      <c r="AK3906" s="305"/>
    </row>
    <row r="3907" spans="1:37" ht="15" customHeight="1" x14ac:dyDescent="0.25">
      <c r="A3907" s="103" t="s">
        <v>6460</v>
      </c>
      <c r="B3907" s="101" t="s">
        <v>2068</v>
      </c>
      <c r="C3907" s="101" t="s">
        <v>6450</v>
      </c>
      <c r="D3907" s="101" t="s">
        <v>4656</v>
      </c>
      <c r="F3907" s="102">
        <v>14.38</v>
      </c>
      <c r="G3907" s="102">
        <v>14.58</v>
      </c>
      <c r="H3907" s="102">
        <v>11.66</v>
      </c>
      <c r="I3907" s="102"/>
      <c r="J3907" s="445"/>
      <c r="K3907" s="258">
        <f>ROUND(SUMIF('VGT-Bewegungsdaten'!B:B,A3907,'VGT-Bewegungsdaten'!D:D),3)</f>
        <v>0</v>
      </c>
      <c r="L3907" s="259">
        <f>ROUND(SUMIF('VGT-Bewegungsdaten'!B:B,$A3907,'VGT-Bewegungsdaten'!E:E),5)</f>
        <v>0</v>
      </c>
      <c r="N3907" s="298" t="s">
        <v>4918</v>
      </c>
      <c r="O3907" s="298" t="s">
        <v>4925</v>
      </c>
      <c r="P3907" s="261">
        <f>ROUND(SUMIF('AV-Bewegungsdaten'!B:B,A3907,'AV-Bewegungsdaten'!D:D),3)</f>
        <v>0</v>
      </c>
      <c r="Q3907" s="259">
        <f>ROUND(SUMIF('AV-Bewegungsdaten'!B:B,$A3907,'AV-Bewegungsdaten'!E:E),5)</f>
        <v>0</v>
      </c>
      <c r="S3907" s="444"/>
      <c r="T3907" s="444"/>
      <c r="U3907" s="261">
        <f>ROUND(SUMIF('DV-Bewegungsdaten'!B:B,A3907,'DV-Bewegungsdaten'!D:D),3)</f>
        <v>0</v>
      </c>
      <c r="V3907" s="259">
        <f>ROUND(SUMIF('DV-Bewegungsdaten'!B:B,A3907,'DV-Bewegungsdaten'!E:E),5)</f>
        <v>0</v>
      </c>
      <c r="X3907" s="444"/>
      <c r="Y3907" s="444"/>
      <c r="AK3907" s="305"/>
    </row>
    <row r="3908" spans="1:37" ht="15" customHeight="1" x14ac:dyDescent="0.25">
      <c r="A3908" s="103" t="s">
        <v>6461</v>
      </c>
      <c r="B3908" s="101" t="s">
        <v>2068</v>
      </c>
      <c r="C3908" s="101" t="s">
        <v>6450</v>
      </c>
      <c r="D3908" s="101" t="s">
        <v>5389</v>
      </c>
      <c r="F3908" s="102">
        <v>12.59</v>
      </c>
      <c r="G3908" s="102">
        <v>12.79</v>
      </c>
      <c r="H3908" s="102">
        <v>10.23</v>
      </c>
      <c r="I3908" s="102"/>
      <c r="J3908" s="445"/>
      <c r="K3908" s="258">
        <f>ROUND(SUMIF('VGT-Bewegungsdaten'!B:B,A3908,'VGT-Bewegungsdaten'!D:D),3)</f>
        <v>0</v>
      </c>
      <c r="L3908" s="259">
        <f>ROUND(SUMIF('VGT-Bewegungsdaten'!B:B,$A3908,'VGT-Bewegungsdaten'!E:E),5)</f>
        <v>0</v>
      </c>
      <c r="N3908" s="298" t="s">
        <v>4918</v>
      </c>
      <c r="O3908" s="298" t="s">
        <v>4925</v>
      </c>
      <c r="P3908" s="261">
        <f>ROUND(SUMIF('AV-Bewegungsdaten'!B:B,A3908,'AV-Bewegungsdaten'!D:D),3)</f>
        <v>0</v>
      </c>
      <c r="Q3908" s="259">
        <f>ROUND(SUMIF('AV-Bewegungsdaten'!B:B,$A3908,'AV-Bewegungsdaten'!E:E),5)</f>
        <v>0</v>
      </c>
      <c r="S3908" s="444"/>
      <c r="T3908" s="444"/>
      <c r="U3908" s="261">
        <f>ROUND(SUMIF('DV-Bewegungsdaten'!B:B,A3908,'DV-Bewegungsdaten'!D:D),3)</f>
        <v>0</v>
      </c>
      <c r="V3908" s="259">
        <f>ROUND(SUMIF('DV-Bewegungsdaten'!B:B,A3908,'DV-Bewegungsdaten'!E:E),5)</f>
        <v>0</v>
      </c>
      <c r="X3908" s="444"/>
      <c r="Y3908" s="444"/>
      <c r="AK3908" s="305"/>
    </row>
    <row r="3909" spans="1:37" ht="15" customHeight="1" x14ac:dyDescent="0.25">
      <c r="A3909" s="103" t="s">
        <v>6819</v>
      </c>
      <c r="B3909" s="101" t="s">
        <v>2068</v>
      </c>
      <c r="C3909" s="101" t="s">
        <v>6799</v>
      </c>
      <c r="D3909" s="101" t="s">
        <v>4656</v>
      </c>
      <c r="F3909" s="102">
        <v>14.38</v>
      </c>
      <c r="G3909" s="102">
        <v>14.58</v>
      </c>
      <c r="H3909" s="102">
        <v>11.66</v>
      </c>
      <c r="I3909" s="102"/>
      <c r="J3909" s="445"/>
      <c r="K3909" s="258">
        <f>ROUND(SUMIF('VGT-Bewegungsdaten'!B:B,A3909,'VGT-Bewegungsdaten'!D:D),3)</f>
        <v>0</v>
      </c>
      <c r="L3909" s="259">
        <f>ROUND(SUMIF('VGT-Bewegungsdaten'!B:B,$A3909,'VGT-Bewegungsdaten'!E:E),5)</f>
        <v>0</v>
      </c>
      <c r="N3909" s="298" t="s">
        <v>4918</v>
      </c>
      <c r="O3909" s="298" t="s">
        <v>4925</v>
      </c>
      <c r="P3909" s="261">
        <f>ROUND(SUMIF('AV-Bewegungsdaten'!B:B,A3909,'AV-Bewegungsdaten'!D:D),3)</f>
        <v>0</v>
      </c>
      <c r="Q3909" s="259">
        <f>ROUND(SUMIF('AV-Bewegungsdaten'!B:B,$A3909,'AV-Bewegungsdaten'!E:E),5)</f>
        <v>0</v>
      </c>
      <c r="S3909" s="444"/>
      <c r="T3909" s="444"/>
      <c r="U3909" s="261">
        <f>ROUND(SUMIF('DV-Bewegungsdaten'!B:B,A3909,'DV-Bewegungsdaten'!D:D),3)</f>
        <v>0</v>
      </c>
      <c r="V3909" s="259">
        <f>ROUND(SUMIF('DV-Bewegungsdaten'!B:B,A3909,'DV-Bewegungsdaten'!E:E),5)</f>
        <v>0</v>
      </c>
      <c r="X3909" s="444"/>
      <c r="Y3909" s="444"/>
      <c r="AK3909" s="305"/>
    </row>
    <row r="3910" spans="1:37" ht="15" customHeight="1" x14ac:dyDescent="0.25">
      <c r="A3910" s="103" t="s">
        <v>6820</v>
      </c>
      <c r="B3910" s="101" t="s">
        <v>2068</v>
      </c>
      <c r="C3910" s="101" t="s">
        <v>6799</v>
      </c>
      <c r="D3910" s="101" t="s">
        <v>5389</v>
      </c>
      <c r="F3910" s="102">
        <v>12.59</v>
      </c>
      <c r="G3910" s="102">
        <v>12.79</v>
      </c>
      <c r="H3910" s="102">
        <v>10.23</v>
      </c>
      <c r="I3910" s="102"/>
      <c r="J3910" s="445"/>
      <c r="K3910" s="258">
        <f>ROUND(SUMIF('VGT-Bewegungsdaten'!B:B,A3910,'VGT-Bewegungsdaten'!D:D),3)</f>
        <v>0</v>
      </c>
      <c r="L3910" s="259">
        <f>ROUND(SUMIF('VGT-Bewegungsdaten'!B:B,$A3910,'VGT-Bewegungsdaten'!E:E),5)</f>
        <v>0</v>
      </c>
      <c r="N3910" s="298" t="s">
        <v>4918</v>
      </c>
      <c r="O3910" s="298" t="s">
        <v>4925</v>
      </c>
      <c r="P3910" s="261">
        <f>ROUND(SUMIF('AV-Bewegungsdaten'!B:B,A3910,'AV-Bewegungsdaten'!D:D),3)</f>
        <v>0</v>
      </c>
      <c r="Q3910" s="259">
        <f>ROUND(SUMIF('AV-Bewegungsdaten'!B:B,$A3910,'AV-Bewegungsdaten'!E:E),5)</f>
        <v>0</v>
      </c>
      <c r="S3910" s="444"/>
      <c r="T3910" s="444"/>
      <c r="U3910" s="261">
        <f>ROUND(SUMIF('DV-Bewegungsdaten'!B:B,A3910,'DV-Bewegungsdaten'!D:D),3)</f>
        <v>0</v>
      </c>
      <c r="V3910" s="259">
        <f>ROUND(SUMIF('DV-Bewegungsdaten'!B:B,A3910,'DV-Bewegungsdaten'!E:E),5)</f>
        <v>0</v>
      </c>
      <c r="X3910" s="444"/>
      <c r="Y3910" s="444"/>
      <c r="AK3910" s="305"/>
    </row>
    <row r="3911" spans="1:37" ht="15" customHeight="1" x14ac:dyDescent="0.25">
      <c r="A3911" s="103" t="s">
        <v>6821</v>
      </c>
      <c r="B3911" s="101" t="s">
        <v>2068</v>
      </c>
      <c r="C3911" s="101" t="s">
        <v>6800</v>
      </c>
      <c r="D3911" s="101" t="s">
        <v>4656</v>
      </c>
      <c r="F3911" s="102">
        <v>14.31</v>
      </c>
      <c r="G3911" s="102">
        <v>14.51</v>
      </c>
      <c r="H3911" s="102">
        <v>11.61</v>
      </c>
      <c r="I3911" s="102"/>
      <c r="J3911" s="445"/>
      <c r="K3911" s="258">
        <f>ROUND(SUMIF('VGT-Bewegungsdaten'!B:B,A3911,'VGT-Bewegungsdaten'!D:D),3)</f>
        <v>0</v>
      </c>
      <c r="L3911" s="259">
        <f>ROUND(SUMIF('VGT-Bewegungsdaten'!B:B,$A3911,'VGT-Bewegungsdaten'!E:E),5)</f>
        <v>0</v>
      </c>
      <c r="N3911" s="298" t="s">
        <v>4918</v>
      </c>
      <c r="O3911" s="298" t="s">
        <v>4925</v>
      </c>
      <c r="P3911" s="261">
        <f>ROUND(SUMIF('AV-Bewegungsdaten'!B:B,A3911,'AV-Bewegungsdaten'!D:D),3)</f>
        <v>0</v>
      </c>
      <c r="Q3911" s="259">
        <f>ROUND(SUMIF('AV-Bewegungsdaten'!B:B,$A3911,'AV-Bewegungsdaten'!E:E),5)</f>
        <v>0</v>
      </c>
      <c r="S3911" s="444"/>
      <c r="T3911" s="444"/>
      <c r="U3911" s="261">
        <f>ROUND(SUMIF('DV-Bewegungsdaten'!B:B,A3911,'DV-Bewegungsdaten'!D:D),3)</f>
        <v>0</v>
      </c>
      <c r="V3911" s="259">
        <f>ROUND(SUMIF('DV-Bewegungsdaten'!B:B,A3911,'DV-Bewegungsdaten'!E:E),5)</f>
        <v>0</v>
      </c>
      <c r="X3911" s="444"/>
      <c r="Y3911" s="444"/>
      <c r="AK3911" s="305"/>
    </row>
    <row r="3912" spans="1:37" ht="15" customHeight="1" x14ac:dyDescent="0.25">
      <c r="A3912" s="103" t="s">
        <v>6822</v>
      </c>
      <c r="B3912" s="101" t="s">
        <v>2068</v>
      </c>
      <c r="C3912" s="101" t="s">
        <v>6800</v>
      </c>
      <c r="D3912" s="101" t="s">
        <v>5389</v>
      </c>
      <c r="F3912" s="102">
        <v>12.53</v>
      </c>
      <c r="G3912" s="102">
        <v>12.73</v>
      </c>
      <c r="H3912" s="102">
        <v>10.18</v>
      </c>
      <c r="I3912" s="102"/>
      <c r="J3912" s="445"/>
      <c r="K3912" s="258">
        <f>ROUND(SUMIF('VGT-Bewegungsdaten'!B:B,A3912,'VGT-Bewegungsdaten'!D:D),3)</f>
        <v>0</v>
      </c>
      <c r="L3912" s="259">
        <f>ROUND(SUMIF('VGT-Bewegungsdaten'!B:B,$A3912,'VGT-Bewegungsdaten'!E:E),5)</f>
        <v>0</v>
      </c>
      <c r="N3912" s="298" t="s">
        <v>4918</v>
      </c>
      <c r="O3912" s="298" t="s">
        <v>4925</v>
      </c>
      <c r="P3912" s="261">
        <f>ROUND(SUMIF('AV-Bewegungsdaten'!B:B,A3912,'AV-Bewegungsdaten'!D:D),3)</f>
        <v>0</v>
      </c>
      <c r="Q3912" s="259">
        <f>ROUND(SUMIF('AV-Bewegungsdaten'!B:B,$A3912,'AV-Bewegungsdaten'!E:E),5)</f>
        <v>0</v>
      </c>
      <c r="S3912" s="444"/>
      <c r="T3912" s="444"/>
      <c r="U3912" s="261">
        <f>ROUND(SUMIF('DV-Bewegungsdaten'!B:B,A3912,'DV-Bewegungsdaten'!D:D),3)</f>
        <v>0</v>
      </c>
      <c r="V3912" s="259">
        <f>ROUND(SUMIF('DV-Bewegungsdaten'!B:B,A3912,'DV-Bewegungsdaten'!E:E),5)</f>
        <v>0</v>
      </c>
      <c r="X3912" s="444"/>
      <c r="Y3912" s="444"/>
      <c r="AK3912" s="305"/>
    </row>
    <row r="3913" spans="1:37" ht="15" customHeight="1" x14ac:dyDescent="0.25">
      <c r="A3913" s="103" t="s">
        <v>6823</v>
      </c>
      <c r="B3913" s="101" t="s">
        <v>2068</v>
      </c>
      <c r="C3913" s="101" t="s">
        <v>6801</v>
      </c>
      <c r="D3913" s="101" t="s">
        <v>4656</v>
      </c>
      <c r="F3913" s="102">
        <v>14.31</v>
      </c>
      <c r="G3913" s="102">
        <v>14.51</v>
      </c>
      <c r="H3913" s="102">
        <v>11.61</v>
      </c>
      <c r="I3913" s="102"/>
      <c r="J3913" s="445"/>
      <c r="K3913" s="258">
        <f>ROUND(SUMIF('VGT-Bewegungsdaten'!B:B,A3913,'VGT-Bewegungsdaten'!D:D),3)</f>
        <v>0</v>
      </c>
      <c r="L3913" s="259">
        <f>ROUND(SUMIF('VGT-Bewegungsdaten'!B:B,$A3913,'VGT-Bewegungsdaten'!E:E),5)</f>
        <v>0</v>
      </c>
      <c r="N3913" s="298" t="s">
        <v>4918</v>
      </c>
      <c r="O3913" s="298" t="s">
        <v>4925</v>
      </c>
      <c r="P3913" s="261">
        <f>ROUND(SUMIF('AV-Bewegungsdaten'!B:B,A3913,'AV-Bewegungsdaten'!D:D),3)</f>
        <v>0</v>
      </c>
      <c r="Q3913" s="259">
        <f>ROUND(SUMIF('AV-Bewegungsdaten'!B:B,$A3913,'AV-Bewegungsdaten'!E:E),5)</f>
        <v>0</v>
      </c>
      <c r="S3913" s="444"/>
      <c r="T3913" s="444"/>
      <c r="U3913" s="261">
        <f>ROUND(SUMIF('DV-Bewegungsdaten'!B:B,A3913,'DV-Bewegungsdaten'!D:D),3)</f>
        <v>0</v>
      </c>
      <c r="V3913" s="259">
        <f>ROUND(SUMIF('DV-Bewegungsdaten'!B:B,A3913,'DV-Bewegungsdaten'!E:E),5)</f>
        <v>0</v>
      </c>
      <c r="X3913" s="444"/>
      <c r="Y3913" s="444"/>
      <c r="AK3913" s="305"/>
    </row>
    <row r="3914" spans="1:37" ht="15" customHeight="1" x14ac:dyDescent="0.25">
      <c r="A3914" s="103" t="s">
        <v>6824</v>
      </c>
      <c r="B3914" s="101" t="s">
        <v>2068</v>
      </c>
      <c r="C3914" s="101" t="s">
        <v>6801</v>
      </c>
      <c r="D3914" s="101" t="s">
        <v>5389</v>
      </c>
      <c r="F3914" s="102">
        <v>12.53</v>
      </c>
      <c r="G3914" s="102">
        <v>12.73</v>
      </c>
      <c r="H3914" s="102">
        <v>10.18</v>
      </c>
      <c r="I3914" s="102"/>
      <c r="J3914" s="445"/>
      <c r="K3914" s="258">
        <f>ROUND(SUMIF('VGT-Bewegungsdaten'!B:B,A3914,'VGT-Bewegungsdaten'!D:D),3)</f>
        <v>0</v>
      </c>
      <c r="L3914" s="259">
        <f>ROUND(SUMIF('VGT-Bewegungsdaten'!B:B,$A3914,'VGT-Bewegungsdaten'!E:E),5)</f>
        <v>0</v>
      </c>
      <c r="N3914" s="298" t="s">
        <v>4918</v>
      </c>
      <c r="O3914" s="298" t="s">
        <v>4925</v>
      </c>
      <c r="P3914" s="261">
        <f>ROUND(SUMIF('AV-Bewegungsdaten'!B:B,A3914,'AV-Bewegungsdaten'!D:D),3)</f>
        <v>0</v>
      </c>
      <c r="Q3914" s="259">
        <f>ROUND(SUMIF('AV-Bewegungsdaten'!B:B,$A3914,'AV-Bewegungsdaten'!E:E),5)</f>
        <v>0</v>
      </c>
      <c r="S3914" s="444"/>
      <c r="T3914" s="444"/>
      <c r="U3914" s="261">
        <f>ROUND(SUMIF('DV-Bewegungsdaten'!B:B,A3914,'DV-Bewegungsdaten'!D:D),3)</f>
        <v>0</v>
      </c>
      <c r="V3914" s="259">
        <f>ROUND(SUMIF('DV-Bewegungsdaten'!B:B,A3914,'DV-Bewegungsdaten'!E:E),5)</f>
        <v>0</v>
      </c>
      <c r="X3914" s="444"/>
      <c r="Y3914" s="444"/>
      <c r="AK3914" s="305"/>
    </row>
    <row r="3915" spans="1:37" ht="15" customHeight="1" x14ac:dyDescent="0.25">
      <c r="A3915" s="103" t="s">
        <v>6825</v>
      </c>
      <c r="B3915" s="101" t="s">
        <v>2068</v>
      </c>
      <c r="C3915" s="101" t="s">
        <v>6802</v>
      </c>
      <c r="D3915" s="101" t="s">
        <v>4656</v>
      </c>
      <c r="F3915" s="102">
        <v>14.24</v>
      </c>
      <c r="G3915" s="102">
        <v>14.44</v>
      </c>
      <c r="H3915" s="102">
        <v>11.55</v>
      </c>
      <c r="I3915" s="102"/>
      <c r="J3915" s="445"/>
      <c r="K3915" s="258">
        <f>ROUND(SUMIF('VGT-Bewegungsdaten'!B:B,A3915,'VGT-Bewegungsdaten'!D:D),3)</f>
        <v>0</v>
      </c>
      <c r="L3915" s="259">
        <f>ROUND(SUMIF('VGT-Bewegungsdaten'!B:B,$A3915,'VGT-Bewegungsdaten'!E:E),5)</f>
        <v>0</v>
      </c>
      <c r="N3915" s="298" t="s">
        <v>4918</v>
      </c>
      <c r="O3915" s="298" t="s">
        <v>4925</v>
      </c>
      <c r="P3915" s="261">
        <f>ROUND(SUMIF('AV-Bewegungsdaten'!B:B,A3915,'AV-Bewegungsdaten'!D:D),3)</f>
        <v>0</v>
      </c>
      <c r="Q3915" s="259">
        <f>ROUND(SUMIF('AV-Bewegungsdaten'!B:B,$A3915,'AV-Bewegungsdaten'!E:E),5)</f>
        <v>0</v>
      </c>
      <c r="S3915" s="444"/>
      <c r="T3915" s="444"/>
      <c r="U3915" s="261">
        <f>ROUND(SUMIF('DV-Bewegungsdaten'!B:B,A3915,'DV-Bewegungsdaten'!D:D),3)</f>
        <v>0</v>
      </c>
      <c r="V3915" s="259">
        <f>ROUND(SUMIF('DV-Bewegungsdaten'!B:B,A3915,'DV-Bewegungsdaten'!E:E),5)</f>
        <v>0</v>
      </c>
      <c r="X3915" s="444"/>
      <c r="Y3915" s="444"/>
      <c r="AK3915" s="305"/>
    </row>
    <row r="3916" spans="1:37" ht="15" customHeight="1" x14ac:dyDescent="0.25">
      <c r="A3916" s="103" t="s">
        <v>6826</v>
      </c>
      <c r="B3916" s="101" t="s">
        <v>2068</v>
      </c>
      <c r="C3916" s="101" t="s">
        <v>6802</v>
      </c>
      <c r="D3916" s="101" t="s">
        <v>5389</v>
      </c>
      <c r="F3916" s="102">
        <v>12.46</v>
      </c>
      <c r="G3916" s="102">
        <v>12.66</v>
      </c>
      <c r="H3916" s="102">
        <v>10.130000000000001</v>
      </c>
      <c r="I3916" s="102"/>
      <c r="J3916" s="445"/>
      <c r="K3916" s="258">
        <f>ROUND(SUMIF('VGT-Bewegungsdaten'!B:B,A3916,'VGT-Bewegungsdaten'!D:D),3)</f>
        <v>0</v>
      </c>
      <c r="L3916" s="259">
        <f>ROUND(SUMIF('VGT-Bewegungsdaten'!B:B,$A3916,'VGT-Bewegungsdaten'!E:E),5)</f>
        <v>0</v>
      </c>
      <c r="N3916" s="298" t="s">
        <v>4918</v>
      </c>
      <c r="O3916" s="298" t="s">
        <v>4925</v>
      </c>
      <c r="P3916" s="261">
        <f>ROUND(SUMIF('AV-Bewegungsdaten'!B:B,A3916,'AV-Bewegungsdaten'!D:D),3)</f>
        <v>0</v>
      </c>
      <c r="Q3916" s="259">
        <f>ROUND(SUMIF('AV-Bewegungsdaten'!B:B,$A3916,'AV-Bewegungsdaten'!E:E),5)</f>
        <v>0</v>
      </c>
      <c r="S3916" s="444"/>
      <c r="T3916" s="444"/>
      <c r="U3916" s="261">
        <f>ROUND(SUMIF('DV-Bewegungsdaten'!B:B,A3916,'DV-Bewegungsdaten'!D:D),3)</f>
        <v>0</v>
      </c>
      <c r="V3916" s="259">
        <f>ROUND(SUMIF('DV-Bewegungsdaten'!B:B,A3916,'DV-Bewegungsdaten'!E:E),5)</f>
        <v>0</v>
      </c>
      <c r="X3916" s="444"/>
      <c r="Y3916" s="444"/>
      <c r="AK3916" s="305"/>
    </row>
    <row r="3917" spans="1:37" ht="15" customHeight="1" x14ac:dyDescent="0.25">
      <c r="A3917" s="103" t="s">
        <v>7000</v>
      </c>
      <c r="B3917" s="101" t="s">
        <v>2068</v>
      </c>
      <c r="C3917" s="101" t="s">
        <v>6981</v>
      </c>
      <c r="D3917" s="101" t="s">
        <v>4656</v>
      </c>
      <c r="F3917" s="102">
        <v>14.24</v>
      </c>
      <c r="G3917" s="102">
        <v>14.44</v>
      </c>
      <c r="H3917" s="102">
        <v>11.55</v>
      </c>
      <c r="I3917" s="102"/>
      <c r="J3917" s="445"/>
      <c r="K3917" s="258">
        <f>ROUND(SUMIF('VGT-Bewegungsdaten'!B:B,A3917,'VGT-Bewegungsdaten'!D:D),3)</f>
        <v>0</v>
      </c>
      <c r="L3917" s="259">
        <f>ROUND(SUMIF('VGT-Bewegungsdaten'!B:B,$A3917,'VGT-Bewegungsdaten'!E:E),5)</f>
        <v>0</v>
      </c>
      <c r="N3917" s="298" t="s">
        <v>4918</v>
      </c>
      <c r="O3917" s="298" t="s">
        <v>4925</v>
      </c>
      <c r="P3917" s="261">
        <f>ROUND(SUMIF('AV-Bewegungsdaten'!B:B,A3917,'AV-Bewegungsdaten'!D:D),3)</f>
        <v>0</v>
      </c>
      <c r="Q3917" s="259">
        <f>ROUND(SUMIF('AV-Bewegungsdaten'!B:B,$A3917,'AV-Bewegungsdaten'!E:E),5)</f>
        <v>0</v>
      </c>
      <c r="S3917" s="444"/>
      <c r="T3917" s="444"/>
      <c r="U3917" s="261">
        <f>ROUND(SUMIF('DV-Bewegungsdaten'!B:B,A3917,'DV-Bewegungsdaten'!D:D),3)</f>
        <v>0</v>
      </c>
      <c r="V3917" s="259">
        <f>ROUND(SUMIF('DV-Bewegungsdaten'!B:B,A3917,'DV-Bewegungsdaten'!E:E),5)</f>
        <v>0</v>
      </c>
      <c r="X3917" s="444"/>
      <c r="Y3917" s="444"/>
      <c r="AK3917" s="305"/>
    </row>
    <row r="3918" spans="1:37" ht="15" customHeight="1" x14ac:dyDescent="0.25">
      <c r="A3918" s="103" t="s">
        <v>7001</v>
      </c>
      <c r="B3918" s="101" t="s">
        <v>2068</v>
      </c>
      <c r="C3918" s="101" t="s">
        <v>6981</v>
      </c>
      <c r="D3918" s="101" t="s">
        <v>5389</v>
      </c>
      <c r="F3918" s="102">
        <v>12.46</v>
      </c>
      <c r="G3918" s="102">
        <v>12.66</v>
      </c>
      <c r="H3918" s="102">
        <v>10.130000000000001</v>
      </c>
      <c r="I3918" s="102"/>
      <c r="J3918" s="445"/>
      <c r="K3918" s="258">
        <f>ROUND(SUMIF('VGT-Bewegungsdaten'!B:B,A3918,'VGT-Bewegungsdaten'!D:D),3)</f>
        <v>0</v>
      </c>
      <c r="L3918" s="259">
        <f>ROUND(SUMIF('VGT-Bewegungsdaten'!B:B,$A3918,'VGT-Bewegungsdaten'!E:E),5)</f>
        <v>0</v>
      </c>
      <c r="N3918" s="298" t="s">
        <v>4918</v>
      </c>
      <c r="O3918" s="298" t="s">
        <v>4925</v>
      </c>
      <c r="P3918" s="261">
        <f>ROUND(SUMIF('AV-Bewegungsdaten'!B:B,A3918,'AV-Bewegungsdaten'!D:D),3)</f>
        <v>0</v>
      </c>
      <c r="Q3918" s="259">
        <f>ROUND(SUMIF('AV-Bewegungsdaten'!B:B,$A3918,'AV-Bewegungsdaten'!E:E),5)</f>
        <v>0</v>
      </c>
      <c r="S3918" s="444"/>
      <c r="T3918" s="444"/>
      <c r="U3918" s="261">
        <f>ROUND(SUMIF('DV-Bewegungsdaten'!B:B,A3918,'DV-Bewegungsdaten'!D:D),3)</f>
        <v>0</v>
      </c>
      <c r="V3918" s="259">
        <f>ROUND(SUMIF('DV-Bewegungsdaten'!B:B,A3918,'DV-Bewegungsdaten'!E:E),5)</f>
        <v>0</v>
      </c>
      <c r="X3918" s="444"/>
      <c r="Y3918" s="444"/>
      <c r="AK3918" s="305"/>
    </row>
    <row r="3919" spans="1:37" ht="15" customHeight="1" x14ac:dyDescent="0.25">
      <c r="A3919" s="103" t="s">
        <v>7002</v>
      </c>
      <c r="B3919" s="101" t="s">
        <v>2068</v>
      </c>
      <c r="C3919" s="101" t="s">
        <v>6986</v>
      </c>
      <c r="D3919" s="101" t="s">
        <v>4656</v>
      </c>
      <c r="F3919" s="102">
        <v>14.17</v>
      </c>
      <c r="G3919" s="102">
        <v>14.37</v>
      </c>
      <c r="H3919" s="102">
        <v>11.5</v>
      </c>
      <c r="I3919" s="102"/>
      <c r="J3919" s="445"/>
      <c r="K3919" s="258">
        <f>ROUND(SUMIF('VGT-Bewegungsdaten'!B:B,A3919,'VGT-Bewegungsdaten'!D:D),3)</f>
        <v>0</v>
      </c>
      <c r="L3919" s="259">
        <f>ROUND(SUMIF('VGT-Bewegungsdaten'!B:B,$A3919,'VGT-Bewegungsdaten'!E:E),5)</f>
        <v>0</v>
      </c>
      <c r="N3919" s="298" t="s">
        <v>4918</v>
      </c>
      <c r="O3919" s="298" t="s">
        <v>4925</v>
      </c>
      <c r="P3919" s="261">
        <f>ROUND(SUMIF('AV-Bewegungsdaten'!B:B,A3919,'AV-Bewegungsdaten'!D:D),3)</f>
        <v>0</v>
      </c>
      <c r="Q3919" s="259">
        <f>ROUND(SUMIF('AV-Bewegungsdaten'!B:B,$A3919,'AV-Bewegungsdaten'!E:E),5)</f>
        <v>0</v>
      </c>
      <c r="S3919" s="444"/>
      <c r="T3919" s="444"/>
      <c r="U3919" s="261">
        <f>ROUND(SUMIF('DV-Bewegungsdaten'!B:B,A3919,'DV-Bewegungsdaten'!D:D),3)</f>
        <v>0</v>
      </c>
      <c r="V3919" s="259">
        <f>ROUND(SUMIF('DV-Bewegungsdaten'!B:B,A3919,'DV-Bewegungsdaten'!E:E),5)</f>
        <v>0</v>
      </c>
      <c r="X3919" s="444"/>
      <c r="Y3919" s="444"/>
      <c r="AK3919" s="305"/>
    </row>
    <row r="3920" spans="1:37" ht="15" customHeight="1" x14ac:dyDescent="0.25">
      <c r="A3920" s="103" t="s">
        <v>7003</v>
      </c>
      <c r="B3920" s="101" t="s">
        <v>2068</v>
      </c>
      <c r="C3920" s="101" t="s">
        <v>6986</v>
      </c>
      <c r="D3920" s="101" t="s">
        <v>5389</v>
      </c>
      <c r="F3920" s="102">
        <v>12.4</v>
      </c>
      <c r="G3920" s="102">
        <v>12.6</v>
      </c>
      <c r="H3920" s="102">
        <v>10.08</v>
      </c>
      <c r="I3920" s="102"/>
      <c r="J3920" s="445"/>
      <c r="K3920" s="258">
        <f>ROUND(SUMIF('VGT-Bewegungsdaten'!B:B,A3920,'VGT-Bewegungsdaten'!D:D),3)</f>
        <v>0</v>
      </c>
      <c r="L3920" s="259">
        <f>ROUND(SUMIF('VGT-Bewegungsdaten'!B:B,$A3920,'VGT-Bewegungsdaten'!E:E),5)</f>
        <v>0</v>
      </c>
      <c r="N3920" s="298" t="s">
        <v>4918</v>
      </c>
      <c r="O3920" s="298" t="s">
        <v>4925</v>
      </c>
      <c r="P3920" s="261">
        <f>ROUND(SUMIF('AV-Bewegungsdaten'!B:B,A3920,'AV-Bewegungsdaten'!D:D),3)</f>
        <v>0</v>
      </c>
      <c r="Q3920" s="259">
        <f>ROUND(SUMIF('AV-Bewegungsdaten'!B:B,$A3920,'AV-Bewegungsdaten'!E:E),5)</f>
        <v>0</v>
      </c>
      <c r="S3920" s="444"/>
      <c r="T3920" s="444"/>
      <c r="U3920" s="261">
        <f>ROUND(SUMIF('DV-Bewegungsdaten'!B:B,A3920,'DV-Bewegungsdaten'!D:D),3)</f>
        <v>0</v>
      </c>
      <c r="V3920" s="259">
        <f>ROUND(SUMIF('DV-Bewegungsdaten'!B:B,A3920,'DV-Bewegungsdaten'!E:E),5)</f>
        <v>0</v>
      </c>
      <c r="X3920" s="444"/>
      <c r="Y3920" s="444"/>
      <c r="AK3920" s="305"/>
    </row>
    <row r="3921" spans="1:37" ht="15" customHeight="1" x14ac:dyDescent="0.25">
      <c r="A3921" s="103" t="s">
        <v>7004</v>
      </c>
      <c r="B3921" s="101" t="s">
        <v>2068</v>
      </c>
      <c r="C3921" s="101" t="s">
        <v>6991</v>
      </c>
      <c r="D3921" s="101" t="s">
        <v>4656</v>
      </c>
      <c r="F3921" s="102">
        <v>14.17</v>
      </c>
      <c r="G3921" s="102">
        <v>14.37</v>
      </c>
      <c r="H3921" s="102">
        <v>11.5</v>
      </c>
      <c r="I3921" s="102"/>
      <c r="J3921" s="445"/>
      <c r="K3921" s="258">
        <f>ROUND(SUMIF('VGT-Bewegungsdaten'!B:B,A3921,'VGT-Bewegungsdaten'!D:D),3)</f>
        <v>0</v>
      </c>
      <c r="L3921" s="259">
        <f>ROUND(SUMIF('VGT-Bewegungsdaten'!B:B,$A3921,'VGT-Bewegungsdaten'!E:E),5)</f>
        <v>0</v>
      </c>
      <c r="N3921" s="298" t="s">
        <v>4918</v>
      </c>
      <c r="O3921" s="298" t="s">
        <v>4925</v>
      </c>
      <c r="P3921" s="261">
        <f>ROUND(SUMIF('AV-Bewegungsdaten'!B:B,A3921,'AV-Bewegungsdaten'!D:D),3)</f>
        <v>0</v>
      </c>
      <c r="Q3921" s="259">
        <f>ROUND(SUMIF('AV-Bewegungsdaten'!B:B,$A3921,'AV-Bewegungsdaten'!E:E),5)</f>
        <v>0</v>
      </c>
      <c r="S3921" s="444"/>
      <c r="T3921" s="444"/>
      <c r="U3921" s="261">
        <f>ROUND(SUMIF('DV-Bewegungsdaten'!B:B,A3921,'DV-Bewegungsdaten'!D:D),3)</f>
        <v>0</v>
      </c>
      <c r="V3921" s="259">
        <f>ROUND(SUMIF('DV-Bewegungsdaten'!B:B,A3921,'DV-Bewegungsdaten'!E:E),5)</f>
        <v>0</v>
      </c>
      <c r="X3921" s="444"/>
      <c r="Y3921" s="444"/>
      <c r="AK3921" s="305"/>
    </row>
    <row r="3922" spans="1:37" ht="15" customHeight="1" x14ac:dyDescent="0.25">
      <c r="A3922" s="103" t="s">
        <v>7005</v>
      </c>
      <c r="B3922" s="101" t="s">
        <v>2068</v>
      </c>
      <c r="C3922" s="101" t="s">
        <v>6991</v>
      </c>
      <c r="D3922" s="101" t="s">
        <v>5389</v>
      </c>
      <c r="F3922" s="102">
        <v>12.4</v>
      </c>
      <c r="G3922" s="102">
        <v>12.6</v>
      </c>
      <c r="H3922" s="102">
        <v>10.08</v>
      </c>
      <c r="I3922" s="102"/>
      <c r="J3922" s="445"/>
      <c r="K3922" s="258">
        <f>ROUND(SUMIF('VGT-Bewegungsdaten'!B:B,A3922,'VGT-Bewegungsdaten'!D:D),3)</f>
        <v>0</v>
      </c>
      <c r="L3922" s="259">
        <f>ROUND(SUMIF('VGT-Bewegungsdaten'!B:B,$A3922,'VGT-Bewegungsdaten'!E:E),5)</f>
        <v>0</v>
      </c>
      <c r="N3922" s="298" t="s">
        <v>4918</v>
      </c>
      <c r="O3922" s="298" t="s">
        <v>4925</v>
      </c>
      <c r="P3922" s="261">
        <f>ROUND(SUMIF('AV-Bewegungsdaten'!B:B,A3922,'AV-Bewegungsdaten'!D:D),3)</f>
        <v>0</v>
      </c>
      <c r="Q3922" s="259">
        <f>ROUND(SUMIF('AV-Bewegungsdaten'!B:B,$A3922,'AV-Bewegungsdaten'!E:E),5)</f>
        <v>0</v>
      </c>
      <c r="S3922" s="444"/>
      <c r="T3922" s="444"/>
      <c r="U3922" s="261">
        <f>ROUND(SUMIF('DV-Bewegungsdaten'!B:B,A3922,'DV-Bewegungsdaten'!D:D),3)</f>
        <v>0</v>
      </c>
      <c r="V3922" s="259">
        <f>ROUND(SUMIF('DV-Bewegungsdaten'!B:B,A3922,'DV-Bewegungsdaten'!E:E),5)</f>
        <v>0</v>
      </c>
      <c r="X3922" s="444"/>
      <c r="Y3922" s="444"/>
      <c r="AK3922" s="305"/>
    </row>
    <row r="3923" spans="1:37" ht="15" customHeight="1" x14ac:dyDescent="0.25">
      <c r="A3923" s="103" t="s">
        <v>7006</v>
      </c>
      <c r="B3923" s="101" t="s">
        <v>2068</v>
      </c>
      <c r="C3923" s="101" t="s">
        <v>6996</v>
      </c>
      <c r="D3923" s="101" t="s">
        <v>4656</v>
      </c>
      <c r="F3923" s="102">
        <v>14.1</v>
      </c>
      <c r="G3923" s="102">
        <v>14.3</v>
      </c>
      <c r="H3923" s="102">
        <v>11.44</v>
      </c>
      <c r="I3923" s="102"/>
      <c r="J3923" s="445"/>
      <c r="K3923" s="258">
        <f>ROUND(SUMIF('VGT-Bewegungsdaten'!B:B,A3923,'VGT-Bewegungsdaten'!D:D),3)</f>
        <v>0</v>
      </c>
      <c r="L3923" s="259">
        <f>ROUND(SUMIF('VGT-Bewegungsdaten'!B:B,$A3923,'VGT-Bewegungsdaten'!E:E),5)</f>
        <v>0</v>
      </c>
      <c r="N3923" s="298" t="s">
        <v>4918</v>
      </c>
      <c r="O3923" s="298" t="s">
        <v>4925</v>
      </c>
      <c r="P3923" s="261">
        <f>ROUND(SUMIF('AV-Bewegungsdaten'!B:B,A3923,'AV-Bewegungsdaten'!D:D),3)</f>
        <v>0</v>
      </c>
      <c r="Q3923" s="259">
        <f>ROUND(SUMIF('AV-Bewegungsdaten'!B:B,$A3923,'AV-Bewegungsdaten'!E:E),5)</f>
        <v>0</v>
      </c>
      <c r="S3923" s="444"/>
      <c r="T3923" s="444"/>
      <c r="U3923" s="261">
        <f>ROUND(SUMIF('DV-Bewegungsdaten'!B:B,A3923,'DV-Bewegungsdaten'!D:D),3)</f>
        <v>0</v>
      </c>
      <c r="V3923" s="259">
        <f>ROUND(SUMIF('DV-Bewegungsdaten'!B:B,A3923,'DV-Bewegungsdaten'!E:E),5)</f>
        <v>0</v>
      </c>
      <c r="X3923" s="444"/>
      <c r="Y3923" s="444"/>
      <c r="AK3923" s="305"/>
    </row>
    <row r="3924" spans="1:37" ht="15" customHeight="1" x14ac:dyDescent="0.25">
      <c r="A3924" s="103" t="s">
        <v>7007</v>
      </c>
      <c r="B3924" s="101" t="s">
        <v>2068</v>
      </c>
      <c r="C3924" s="101" t="s">
        <v>6996</v>
      </c>
      <c r="D3924" s="101" t="s">
        <v>5389</v>
      </c>
      <c r="F3924" s="102">
        <v>12.34</v>
      </c>
      <c r="G3924" s="102">
        <v>12.54</v>
      </c>
      <c r="H3924" s="102">
        <v>10.029999999999999</v>
      </c>
      <c r="I3924" s="102"/>
      <c r="J3924" s="445"/>
      <c r="K3924" s="258">
        <f>ROUND(SUMIF('VGT-Bewegungsdaten'!B:B,A3924,'VGT-Bewegungsdaten'!D:D),3)</f>
        <v>0</v>
      </c>
      <c r="L3924" s="259">
        <f>ROUND(SUMIF('VGT-Bewegungsdaten'!B:B,$A3924,'VGT-Bewegungsdaten'!E:E),5)</f>
        <v>0</v>
      </c>
      <c r="N3924" s="298" t="s">
        <v>4918</v>
      </c>
      <c r="O3924" s="298" t="s">
        <v>4925</v>
      </c>
      <c r="P3924" s="261">
        <f>ROUND(SUMIF('AV-Bewegungsdaten'!B:B,A3924,'AV-Bewegungsdaten'!D:D),3)</f>
        <v>0</v>
      </c>
      <c r="Q3924" s="259">
        <f>ROUND(SUMIF('AV-Bewegungsdaten'!B:B,$A3924,'AV-Bewegungsdaten'!E:E),5)</f>
        <v>0</v>
      </c>
      <c r="S3924" s="444"/>
      <c r="T3924" s="444"/>
      <c r="U3924" s="261">
        <f>ROUND(SUMIF('DV-Bewegungsdaten'!B:B,A3924,'DV-Bewegungsdaten'!D:D),3)</f>
        <v>0</v>
      </c>
      <c r="V3924" s="259">
        <f>ROUND(SUMIF('DV-Bewegungsdaten'!B:B,A3924,'DV-Bewegungsdaten'!E:E),5)</f>
        <v>0</v>
      </c>
      <c r="X3924" s="444"/>
      <c r="Y3924" s="444"/>
      <c r="AK3924" s="305"/>
    </row>
    <row r="3925" spans="1:37" ht="15" customHeight="1" x14ac:dyDescent="0.25">
      <c r="A3925" s="103" t="s">
        <v>7198</v>
      </c>
      <c r="B3925" s="101" t="s">
        <v>2068</v>
      </c>
      <c r="C3925" s="101" t="s">
        <v>7163</v>
      </c>
      <c r="D3925" s="101" t="s">
        <v>4656</v>
      </c>
      <c r="F3925" s="102">
        <v>14.1</v>
      </c>
      <c r="G3925" s="102">
        <v>14.3</v>
      </c>
      <c r="H3925" s="102">
        <v>11.44</v>
      </c>
      <c r="I3925" s="102"/>
      <c r="J3925" s="445"/>
      <c r="K3925" s="258">
        <f>ROUND(SUMIF('VGT-Bewegungsdaten'!B:B,A3925,'VGT-Bewegungsdaten'!D:D),3)</f>
        <v>0</v>
      </c>
      <c r="L3925" s="259">
        <f>ROUND(SUMIF('VGT-Bewegungsdaten'!B:B,$A3925,'VGT-Bewegungsdaten'!E:E),5)</f>
        <v>0</v>
      </c>
      <c r="N3925" s="298" t="s">
        <v>4918</v>
      </c>
      <c r="O3925" s="298" t="s">
        <v>4925</v>
      </c>
      <c r="P3925" s="261">
        <f>ROUND(SUMIF('AV-Bewegungsdaten'!B:B,A3925,'AV-Bewegungsdaten'!D:D),3)</f>
        <v>0</v>
      </c>
      <c r="Q3925" s="259">
        <f>ROUND(SUMIF('AV-Bewegungsdaten'!B:B,$A3925,'AV-Bewegungsdaten'!E:E),5)</f>
        <v>0</v>
      </c>
      <c r="S3925" s="444"/>
      <c r="T3925" s="444"/>
      <c r="U3925" s="261">
        <f>ROUND(SUMIF('DV-Bewegungsdaten'!B:B,A3925,'DV-Bewegungsdaten'!D:D),3)</f>
        <v>0</v>
      </c>
      <c r="V3925" s="259">
        <f>ROUND(SUMIF('DV-Bewegungsdaten'!B:B,A3925,'DV-Bewegungsdaten'!E:E),5)</f>
        <v>0</v>
      </c>
      <c r="X3925" s="444"/>
      <c r="Y3925" s="444"/>
      <c r="AK3925" s="305"/>
    </row>
    <row r="3926" spans="1:37" ht="15" customHeight="1" x14ac:dyDescent="0.25">
      <c r="A3926" s="103" t="s">
        <v>7199</v>
      </c>
      <c r="B3926" s="101" t="s">
        <v>2068</v>
      </c>
      <c r="C3926" s="101" t="s">
        <v>7163</v>
      </c>
      <c r="D3926" s="101" t="s">
        <v>5389</v>
      </c>
      <c r="F3926" s="102">
        <v>12.34</v>
      </c>
      <c r="G3926" s="102">
        <v>12.54</v>
      </c>
      <c r="H3926" s="102">
        <v>10.029999999999999</v>
      </c>
      <c r="I3926" s="102"/>
      <c r="J3926" s="445"/>
      <c r="K3926" s="258">
        <f>ROUND(SUMIF('VGT-Bewegungsdaten'!B:B,A3926,'VGT-Bewegungsdaten'!D:D),3)</f>
        <v>0</v>
      </c>
      <c r="L3926" s="259">
        <f>ROUND(SUMIF('VGT-Bewegungsdaten'!B:B,$A3926,'VGT-Bewegungsdaten'!E:E),5)</f>
        <v>0</v>
      </c>
      <c r="N3926" s="298" t="s">
        <v>4918</v>
      </c>
      <c r="O3926" s="298" t="s">
        <v>4925</v>
      </c>
      <c r="P3926" s="261">
        <f>ROUND(SUMIF('AV-Bewegungsdaten'!B:B,A3926,'AV-Bewegungsdaten'!D:D),3)</f>
        <v>0</v>
      </c>
      <c r="Q3926" s="259">
        <f>ROUND(SUMIF('AV-Bewegungsdaten'!B:B,$A3926,'AV-Bewegungsdaten'!E:E),5)</f>
        <v>0</v>
      </c>
      <c r="S3926" s="444"/>
      <c r="T3926" s="444"/>
      <c r="U3926" s="261">
        <f>ROUND(SUMIF('DV-Bewegungsdaten'!B:B,A3926,'DV-Bewegungsdaten'!D:D),3)</f>
        <v>0</v>
      </c>
      <c r="V3926" s="259">
        <f>ROUND(SUMIF('DV-Bewegungsdaten'!B:B,A3926,'DV-Bewegungsdaten'!E:E),5)</f>
        <v>0</v>
      </c>
      <c r="X3926" s="444"/>
      <c r="Y3926" s="444"/>
      <c r="AK3926" s="305"/>
    </row>
    <row r="3927" spans="1:37" ht="15" customHeight="1" x14ac:dyDescent="0.25">
      <c r="A3927" s="103" t="s">
        <v>4673</v>
      </c>
      <c r="B3927" s="101" t="s">
        <v>2068</v>
      </c>
      <c r="C3927" s="101" t="s">
        <v>3999</v>
      </c>
      <c r="D3927" s="101" t="s">
        <v>4674</v>
      </c>
      <c r="F3927" s="102">
        <v>25</v>
      </c>
      <c r="G3927" s="102">
        <v>25.2</v>
      </c>
      <c r="H3927" s="102">
        <v>20</v>
      </c>
      <c r="I3927" s="102"/>
      <c r="J3927" s="445"/>
      <c r="K3927" s="258">
        <f>ROUND(SUMIF('VGT-Bewegungsdaten'!B:B,A3927,'VGT-Bewegungsdaten'!D:D),3)</f>
        <v>0</v>
      </c>
      <c r="L3927" s="259">
        <f>ROUND(SUMIF('VGT-Bewegungsdaten'!B:B,$A3927,'VGT-Bewegungsdaten'!E:E),5)</f>
        <v>0</v>
      </c>
      <c r="N3927" s="298" t="s">
        <v>4918</v>
      </c>
      <c r="O3927" s="298" t="s">
        <v>4925</v>
      </c>
      <c r="P3927" s="261">
        <f>ROUND(SUMIF('AV-Bewegungsdaten'!B:B,A3927,'AV-Bewegungsdaten'!D:D),3)</f>
        <v>0</v>
      </c>
      <c r="Q3927" s="259">
        <f>ROUND(SUMIF('AV-Bewegungsdaten'!B:B,$A3927,'AV-Bewegungsdaten'!E:E),5)</f>
        <v>0</v>
      </c>
      <c r="S3927" s="444"/>
      <c r="T3927" s="444"/>
      <c r="U3927" s="261">
        <f>ROUND(SUMIF('DV-Bewegungsdaten'!B:B,A3927,'DV-Bewegungsdaten'!D:D),3)</f>
        <v>0</v>
      </c>
      <c r="V3927" s="259">
        <f>ROUND(SUMIF('DV-Bewegungsdaten'!B:B,A3927,'DV-Bewegungsdaten'!E:E),5)</f>
        <v>0</v>
      </c>
      <c r="X3927" s="444"/>
      <c r="Y3927" s="444"/>
      <c r="AK3927" s="305"/>
    </row>
    <row r="3928" spans="1:37" ht="15" customHeight="1" x14ac:dyDescent="0.25">
      <c r="A3928" s="103" t="s">
        <v>5080</v>
      </c>
      <c r="B3928" s="101" t="s">
        <v>2068</v>
      </c>
      <c r="C3928" s="101" t="s">
        <v>4954</v>
      </c>
      <c r="D3928" s="101" t="s">
        <v>4674</v>
      </c>
      <c r="F3928" s="102">
        <v>24.5</v>
      </c>
      <c r="G3928" s="102">
        <v>24.7</v>
      </c>
      <c r="H3928" s="102">
        <v>19.600000000000001</v>
      </c>
      <c r="I3928" s="102"/>
      <c r="J3928" s="445"/>
      <c r="K3928" s="258">
        <f>ROUND(SUMIF('VGT-Bewegungsdaten'!B:B,A3928,'VGT-Bewegungsdaten'!D:D),3)</f>
        <v>0</v>
      </c>
      <c r="L3928" s="259">
        <f>ROUND(SUMIF('VGT-Bewegungsdaten'!B:B,$A3928,'VGT-Bewegungsdaten'!E:E),5)</f>
        <v>0</v>
      </c>
      <c r="N3928" s="298" t="s">
        <v>4918</v>
      </c>
      <c r="O3928" s="298" t="s">
        <v>4925</v>
      </c>
      <c r="P3928" s="261">
        <f>ROUND(SUMIF('AV-Bewegungsdaten'!B:B,A3928,'AV-Bewegungsdaten'!D:D),3)</f>
        <v>0</v>
      </c>
      <c r="Q3928" s="259">
        <f>ROUND(SUMIF('AV-Bewegungsdaten'!B:B,$A3928,'AV-Bewegungsdaten'!E:E),5)</f>
        <v>0</v>
      </c>
      <c r="S3928" s="444"/>
      <c r="T3928" s="444"/>
      <c r="U3928" s="261">
        <f>ROUND(SUMIF('DV-Bewegungsdaten'!B:B,A3928,'DV-Bewegungsdaten'!D:D),3)</f>
        <v>0</v>
      </c>
      <c r="V3928" s="259">
        <f>ROUND(SUMIF('DV-Bewegungsdaten'!B:B,A3928,'DV-Bewegungsdaten'!E:E),5)</f>
        <v>0</v>
      </c>
      <c r="X3928" s="444"/>
      <c r="Y3928" s="444"/>
      <c r="AK3928" s="305"/>
    </row>
    <row r="3929" spans="1:37" ht="15" customHeight="1" x14ac:dyDescent="0.25">
      <c r="A3929" s="103" t="s">
        <v>5390</v>
      </c>
      <c r="B3929" s="101" t="s">
        <v>2068</v>
      </c>
      <c r="C3929" s="101" t="s">
        <v>5204</v>
      </c>
      <c r="D3929" s="101" t="s">
        <v>4674</v>
      </c>
      <c r="F3929" s="102">
        <v>24.01</v>
      </c>
      <c r="G3929" s="102">
        <v>24.21</v>
      </c>
      <c r="H3929" s="102">
        <v>19.21</v>
      </c>
      <c r="I3929" s="102"/>
      <c r="J3929" s="445"/>
      <c r="K3929" s="258">
        <f>ROUND(SUMIF('VGT-Bewegungsdaten'!B:B,A3929,'VGT-Bewegungsdaten'!D:D),3)</f>
        <v>0</v>
      </c>
      <c r="L3929" s="259">
        <f>ROUND(SUMIF('VGT-Bewegungsdaten'!B:B,$A3929,'VGT-Bewegungsdaten'!E:E),5)</f>
        <v>0</v>
      </c>
      <c r="N3929" s="298" t="s">
        <v>4918</v>
      </c>
      <c r="O3929" s="298" t="s">
        <v>4925</v>
      </c>
      <c r="P3929" s="261">
        <f>ROUND(SUMIF('AV-Bewegungsdaten'!B:B,A3929,'AV-Bewegungsdaten'!D:D),3)</f>
        <v>0</v>
      </c>
      <c r="Q3929" s="259">
        <f>ROUND(SUMIF('AV-Bewegungsdaten'!B:B,$A3929,'AV-Bewegungsdaten'!E:E),5)</f>
        <v>0</v>
      </c>
      <c r="S3929" s="444"/>
      <c r="T3929" s="444"/>
      <c r="U3929" s="261">
        <f>ROUND(SUMIF('DV-Bewegungsdaten'!B:B,A3929,'DV-Bewegungsdaten'!D:D),3)</f>
        <v>0</v>
      </c>
      <c r="V3929" s="259">
        <f>ROUND(SUMIF('DV-Bewegungsdaten'!B:B,A3929,'DV-Bewegungsdaten'!E:E),5)</f>
        <v>0</v>
      </c>
      <c r="X3929" s="444"/>
      <c r="Y3929" s="444"/>
      <c r="AK3929" s="305"/>
    </row>
    <row r="3930" spans="1:37" ht="15" customHeight="1" x14ac:dyDescent="0.25">
      <c r="A3930" s="103" t="s">
        <v>5391</v>
      </c>
      <c r="B3930" s="101" t="s">
        <v>2068</v>
      </c>
      <c r="C3930" s="101" t="s">
        <v>5227</v>
      </c>
      <c r="D3930" s="101" t="s">
        <v>4674</v>
      </c>
      <c r="F3930" s="102">
        <v>23.53</v>
      </c>
      <c r="G3930" s="102">
        <v>23.73</v>
      </c>
      <c r="H3930" s="102">
        <v>18.98</v>
      </c>
      <c r="I3930" s="102"/>
      <c r="J3930" s="445"/>
      <c r="K3930" s="258">
        <f>ROUND(SUMIF('VGT-Bewegungsdaten'!B:B,A3930,'VGT-Bewegungsdaten'!D:D),3)</f>
        <v>0</v>
      </c>
      <c r="L3930" s="259">
        <f>ROUND(SUMIF('VGT-Bewegungsdaten'!B:B,$A3930,'VGT-Bewegungsdaten'!E:E),5)</f>
        <v>0</v>
      </c>
      <c r="N3930" s="298" t="s">
        <v>4918</v>
      </c>
      <c r="O3930" s="298" t="s">
        <v>4925</v>
      </c>
      <c r="P3930" s="261">
        <f>ROUND(SUMIF('AV-Bewegungsdaten'!B:B,A3930,'AV-Bewegungsdaten'!D:D),3)</f>
        <v>0</v>
      </c>
      <c r="Q3930" s="259">
        <f>ROUND(SUMIF('AV-Bewegungsdaten'!B:B,$A3930,'AV-Bewegungsdaten'!E:E),5)</f>
        <v>0</v>
      </c>
      <c r="S3930" s="444"/>
      <c r="T3930" s="444"/>
      <c r="U3930" s="261">
        <f>ROUND(SUMIF('DV-Bewegungsdaten'!B:B,A3930,'DV-Bewegungsdaten'!D:D),3)</f>
        <v>0</v>
      </c>
      <c r="V3930" s="259">
        <f>ROUND(SUMIF('DV-Bewegungsdaten'!B:B,A3930,'DV-Bewegungsdaten'!E:E),5)</f>
        <v>0</v>
      </c>
      <c r="X3930" s="444"/>
      <c r="Y3930" s="444"/>
      <c r="AK3930" s="305"/>
    </row>
    <row r="3931" spans="1:37" ht="15" customHeight="1" x14ac:dyDescent="0.25">
      <c r="A3931" s="103" t="s">
        <v>5711</v>
      </c>
      <c r="B3931" s="101" t="s">
        <v>2068</v>
      </c>
      <c r="C3931" s="101" t="s">
        <v>5691</v>
      </c>
      <c r="D3931" s="101" t="s">
        <v>4674</v>
      </c>
      <c r="F3931" s="102">
        <v>23.53</v>
      </c>
      <c r="G3931" s="102">
        <v>23.73</v>
      </c>
      <c r="H3931" s="102">
        <v>18.98</v>
      </c>
      <c r="I3931" s="102"/>
      <c r="J3931" s="445"/>
      <c r="K3931" s="258">
        <f>ROUND(SUMIF('VGT-Bewegungsdaten'!B:B,A3931,'VGT-Bewegungsdaten'!D:D),3)</f>
        <v>0</v>
      </c>
      <c r="L3931" s="259">
        <f>ROUND(SUMIF('VGT-Bewegungsdaten'!B:B,$A3931,'VGT-Bewegungsdaten'!E:E),5)</f>
        <v>0</v>
      </c>
      <c r="N3931" s="298" t="s">
        <v>4918</v>
      </c>
      <c r="O3931" s="298" t="s">
        <v>4925</v>
      </c>
      <c r="P3931" s="261">
        <f>ROUND(SUMIF('AV-Bewegungsdaten'!B:B,A3931,'AV-Bewegungsdaten'!D:D),3)</f>
        <v>0</v>
      </c>
      <c r="Q3931" s="259">
        <f>ROUND(SUMIF('AV-Bewegungsdaten'!B:B,$A3931,'AV-Bewegungsdaten'!E:E),5)</f>
        <v>0</v>
      </c>
      <c r="S3931" s="444"/>
      <c r="T3931" s="444"/>
      <c r="U3931" s="261">
        <f>ROUND(SUMIF('DV-Bewegungsdaten'!B:B,A3931,'DV-Bewegungsdaten'!D:D),3)</f>
        <v>0</v>
      </c>
      <c r="V3931" s="259">
        <f>ROUND(SUMIF('DV-Bewegungsdaten'!B:B,A3931,'DV-Bewegungsdaten'!E:E),5)</f>
        <v>0</v>
      </c>
      <c r="X3931" s="444"/>
      <c r="Y3931" s="444"/>
      <c r="AK3931" s="305"/>
    </row>
    <row r="3932" spans="1:37" ht="15" customHeight="1" x14ac:dyDescent="0.25">
      <c r="A3932" s="103" t="s">
        <v>5992</v>
      </c>
      <c r="B3932" s="101" t="s">
        <v>2068</v>
      </c>
      <c r="C3932" s="101" t="s">
        <v>5966</v>
      </c>
      <c r="D3932" s="101" t="s">
        <v>4674</v>
      </c>
      <c r="F3932" s="102">
        <v>23.41</v>
      </c>
      <c r="G3932" s="102">
        <v>23.61</v>
      </c>
      <c r="H3932" s="102">
        <v>18.89</v>
      </c>
      <c r="I3932" s="102"/>
      <c r="J3932" s="445"/>
      <c r="K3932" s="258">
        <f>ROUND(SUMIF('VGT-Bewegungsdaten'!B:B,A3932,'VGT-Bewegungsdaten'!D:D),3)</f>
        <v>0</v>
      </c>
      <c r="L3932" s="259">
        <f>ROUND(SUMIF('VGT-Bewegungsdaten'!B:B,$A3932,'VGT-Bewegungsdaten'!E:E),5)</f>
        <v>0</v>
      </c>
      <c r="N3932" s="298" t="s">
        <v>4918</v>
      </c>
      <c r="O3932" s="298" t="s">
        <v>4925</v>
      </c>
      <c r="P3932" s="261">
        <f>ROUND(SUMIF('AV-Bewegungsdaten'!B:B,A3932,'AV-Bewegungsdaten'!D:D),3)</f>
        <v>0</v>
      </c>
      <c r="Q3932" s="259">
        <f>ROUND(SUMIF('AV-Bewegungsdaten'!B:B,$A3932,'AV-Bewegungsdaten'!E:E),5)</f>
        <v>0</v>
      </c>
      <c r="S3932" s="444"/>
      <c r="T3932" s="444"/>
      <c r="U3932" s="261">
        <f>ROUND(SUMIF('DV-Bewegungsdaten'!B:B,A3932,'DV-Bewegungsdaten'!D:D),3)</f>
        <v>0</v>
      </c>
      <c r="V3932" s="259">
        <f>ROUND(SUMIF('DV-Bewegungsdaten'!B:B,A3932,'DV-Bewegungsdaten'!E:E),5)</f>
        <v>0</v>
      </c>
      <c r="X3932" s="444"/>
      <c r="Y3932" s="444"/>
      <c r="AK3932" s="305"/>
    </row>
    <row r="3933" spans="1:37" ht="15" customHeight="1" x14ac:dyDescent="0.25">
      <c r="A3933" s="103" t="s">
        <v>5993</v>
      </c>
      <c r="B3933" s="101" t="s">
        <v>2068</v>
      </c>
      <c r="C3933" s="101" t="s">
        <v>5971</v>
      </c>
      <c r="D3933" s="101" t="s">
        <v>4674</v>
      </c>
      <c r="F3933" s="102">
        <v>23.3</v>
      </c>
      <c r="G3933" s="102">
        <v>23.49</v>
      </c>
      <c r="H3933" s="102">
        <v>18.79</v>
      </c>
      <c r="I3933" s="102"/>
      <c r="J3933" s="445"/>
      <c r="K3933" s="258">
        <f>ROUND(SUMIF('VGT-Bewegungsdaten'!B:B,A3933,'VGT-Bewegungsdaten'!D:D),3)</f>
        <v>0</v>
      </c>
      <c r="L3933" s="259">
        <f>ROUND(SUMIF('VGT-Bewegungsdaten'!B:B,$A3933,'VGT-Bewegungsdaten'!E:E),5)</f>
        <v>0</v>
      </c>
      <c r="N3933" s="298" t="s">
        <v>4918</v>
      </c>
      <c r="O3933" s="298" t="s">
        <v>4925</v>
      </c>
      <c r="P3933" s="261">
        <f>ROUND(SUMIF('AV-Bewegungsdaten'!B:B,A3933,'AV-Bewegungsdaten'!D:D),3)</f>
        <v>0</v>
      </c>
      <c r="Q3933" s="259">
        <f>ROUND(SUMIF('AV-Bewegungsdaten'!B:B,$A3933,'AV-Bewegungsdaten'!E:E),5)</f>
        <v>0</v>
      </c>
      <c r="S3933" s="444"/>
      <c r="T3933" s="444"/>
      <c r="U3933" s="261">
        <f>ROUND(SUMIF('DV-Bewegungsdaten'!B:B,A3933,'DV-Bewegungsdaten'!D:D),3)</f>
        <v>0</v>
      </c>
      <c r="V3933" s="259">
        <f>ROUND(SUMIF('DV-Bewegungsdaten'!B:B,A3933,'DV-Bewegungsdaten'!E:E),5)</f>
        <v>0</v>
      </c>
      <c r="X3933" s="444"/>
      <c r="Y3933" s="444"/>
      <c r="AK3933" s="305"/>
    </row>
    <row r="3934" spans="1:37" ht="15" customHeight="1" x14ac:dyDescent="0.25">
      <c r="A3934" s="103" t="s">
        <v>5994</v>
      </c>
      <c r="B3934" s="101" t="s">
        <v>2068</v>
      </c>
      <c r="C3934" s="101" t="s">
        <v>5976</v>
      </c>
      <c r="D3934" s="101" t="s">
        <v>4674</v>
      </c>
      <c r="F3934" s="102">
        <v>23.18</v>
      </c>
      <c r="G3934" s="102">
        <v>23.38</v>
      </c>
      <c r="H3934" s="102">
        <v>18.7</v>
      </c>
      <c r="I3934" s="102"/>
      <c r="J3934" s="445"/>
      <c r="K3934" s="258">
        <f>ROUND(SUMIF('VGT-Bewegungsdaten'!B:B,A3934,'VGT-Bewegungsdaten'!D:D),3)</f>
        <v>0</v>
      </c>
      <c r="L3934" s="259">
        <f>ROUND(SUMIF('VGT-Bewegungsdaten'!B:B,$A3934,'VGT-Bewegungsdaten'!E:E),5)</f>
        <v>0</v>
      </c>
      <c r="N3934" s="298" t="s">
        <v>4918</v>
      </c>
      <c r="O3934" s="298" t="s">
        <v>4925</v>
      </c>
      <c r="P3934" s="261">
        <f>ROUND(SUMIF('AV-Bewegungsdaten'!B:B,A3934,'AV-Bewegungsdaten'!D:D),3)</f>
        <v>0</v>
      </c>
      <c r="Q3934" s="259">
        <f>ROUND(SUMIF('AV-Bewegungsdaten'!B:B,$A3934,'AV-Bewegungsdaten'!E:E),5)</f>
        <v>0</v>
      </c>
      <c r="S3934" s="444"/>
      <c r="T3934" s="444"/>
      <c r="U3934" s="261">
        <f>ROUND(SUMIF('DV-Bewegungsdaten'!B:B,A3934,'DV-Bewegungsdaten'!D:D),3)</f>
        <v>0</v>
      </c>
      <c r="V3934" s="259">
        <f>ROUND(SUMIF('DV-Bewegungsdaten'!B:B,A3934,'DV-Bewegungsdaten'!E:E),5)</f>
        <v>0</v>
      </c>
      <c r="X3934" s="444"/>
      <c r="Y3934" s="444"/>
      <c r="AK3934" s="305"/>
    </row>
    <row r="3935" spans="1:37" ht="15" customHeight="1" x14ac:dyDescent="0.25">
      <c r="A3935" s="103" t="s">
        <v>5995</v>
      </c>
      <c r="B3935" s="101" t="s">
        <v>2068</v>
      </c>
      <c r="C3935" s="101" t="s">
        <v>5981</v>
      </c>
      <c r="D3935" s="101" t="s">
        <v>4674</v>
      </c>
      <c r="F3935" s="102">
        <v>23.06</v>
      </c>
      <c r="G3935" s="102">
        <v>23.259999999999998</v>
      </c>
      <c r="H3935" s="102">
        <v>18.61</v>
      </c>
      <c r="I3935" s="102"/>
      <c r="J3935" s="445"/>
      <c r="K3935" s="258">
        <f>ROUND(SUMIF('VGT-Bewegungsdaten'!B:B,A3935,'VGT-Bewegungsdaten'!D:D),3)</f>
        <v>0</v>
      </c>
      <c r="L3935" s="259">
        <f>ROUND(SUMIF('VGT-Bewegungsdaten'!B:B,$A3935,'VGT-Bewegungsdaten'!E:E),5)</f>
        <v>0</v>
      </c>
      <c r="N3935" s="298" t="s">
        <v>4918</v>
      </c>
      <c r="O3935" s="298" t="s">
        <v>4925</v>
      </c>
      <c r="P3935" s="261">
        <f>ROUND(SUMIF('AV-Bewegungsdaten'!B:B,A3935,'AV-Bewegungsdaten'!D:D),3)</f>
        <v>0</v>
      </c>
      <c r="Q3935" s="259">
        <f>ROUND(SUMIF('AV-Bewegungsdaten'!B:B,$A3935,'AV-Bewegungsdaten'!E:E),5)</f>
        <v>0</v>
      </c>
      <c r="S3935" s="444"/>
      <c r="T3935" s="444"/>
      <c r="U3935" s="261">
        <f>ROUND(SUMIF('DV-Bewegungsdaten'!B:B,A3935,'DV-Bewegungsdaten'!D:D),3)</f>
        <v>0</v>
      </c>
      <c r="V3935" s="259">
        <f>ROUND(SUMIF('DV-Bewegungsdaten'!B:B,A3935,'DV-Bewegungsdaten'!E:E),5)</f>
        <v>0</v>
      </c>
      <c r="X3935" s="444"/>
      <c r="Y3935" s="444"/>
      <c r="AK3935" s="305"/>
    </row>
    <row r="3936" spans="1:37" ht="15" customHeight="1" x14ac:dyDescent="0.25">
      <c r="A3936" s="103" t="s">
        <v>6047</v>
      </c>
      <c r="B3936" s="101" t="s">
        <v>2068</v>
      </c>
      <c r="C3936" s="101" t="s">
        <v>6020</v>
      </c>
      <c r="D3936" s="101" t="s">
        <v>4674</v>
      </c>
      <c r="F3936" s="102">
        <v>22.94</v>
      </c>
      <c r="G3936" s="102">
        <v>23.14</v>
      </c>
      <c r="H3936" s="102">
        <v>18.510000000000002</v>
      </c>
      <c r="I3936" s="102"/>
      <c r="J3936" s="445"/>
      <c r="K3936" s="258">
        <f>ROUND(SUMIF('VGT-Bewegungsdaten'!B:B,A3936,'VGT-Bewegungsdaten'!D:D),3)</f>
        <v>0</v>
      </c>
      <c r="L3936" s="259">
        <f>ROUND(SUMIF('VGT-Bewegungsdaten'!B:B,$A3936,'VGT-Bewegungsdaten'!E:E),5)</f>
        <v>0</v>
      </c>
      <c r="N3936" s="298" t="s">
        <v>4918</v>
      </c>
      <c r="O3936" s="298" t="s">
        <v>4925</v>
      </c>
      <c r="P3936" s="261">
        <f>ROUND(SUMIF('AV-Bewegungsdaten'!B:B,A3936,'AV-Bewegungsdaten'!D:D),3)</f>
        <v>0</v>
      </c>
      <c r="Q3936" s="259">
        <f>ROUND(SUMIF('AV-Bewegungsdaten'!B:B,$A3936,'AV-Bewegungsdaten'!E:E),5)</f>
        <v>0</v>
      </c>
      <c r="S3936" s="444"/>
      <c r="T3936" s="444"/>
      <c r="U3936" s="261">
        <f>ROUND(SUMIF('DV-Bewegungsdaten'!B:B,A3936,'DV-Bewegungsdaten'!D:D),3)</f>
        <v>0</v>
      </c>
      <c r="V3936" s="259">
        <f>ROUND(SUMIF('DV-Bewegungsdaten'!B:B,A3936,'DV-Bewegungsdaten'!E:E),5)</f>
        <v>0</v>
      </c>
      <c r="X3936" s="444"/>
      <c r="Y3936" s="444"/>
      <c r="AK3936" s="305"/>
    </row>
    <row r="3937" spans="1:37" ht="15" customHeight="1" x14ac:dyDescent="0.25">
      <c r="A3937" s="103" t="s">
        <v>6048</v>
      </c>
      <c r="B3937" s="101" t="s">
        <v>2068</v>
      </c>
      <c r="C3937" s="101" t="s">
        <v>6025</v>
      </c>
      <c r="D3937" s="101" t="s">
        <v>4674</v>
      </c>
      <c r="F3937" s="102">
        <v>22.82</v>
      </c>
      <c r="G3937" s="102">
        <v>23.02</v>
      </c>
      <c r="H3937" s="102">
        <v>18.420000000000002</v>
      </c>
      <c r="I3937" s="102"/>
      <c r="J3937" s="445"/>
      <c r="K3937" s="258">
        <f>ROUND(SUMIF('VGT-Bewegungsdaten'!B:B,A3937,'VGT-Bewegungsdaten'!D:D),3)</f>
        <v>0</v>
      </c>
      <c r="L3937" s="259">
        <f>ROUND(SUMIF('VGT-Bewegungsdaten'!B:B,$A3937,'VGT-Bewegungsdaten'!E:E),5)</f>
        <v>0</v>
      </c>
      <c r="N3937" s="298" t="s">
        <v>4918</v>
      </c>
      <c r="O3937" s="298" t="s">
        <v>4925</v>
      </c>
      <c r="P3937" s="261">
        <f>ROUND(SUMIF('AV-Bewegungsdaten'!B:B,A3937,'AV-Bewegungsdaten'!D:D),3)</f>
        <v>0</v>
      </c>
      <c r="Q3937" s="259">
        <f>ROUND(SUMIF('AV-Bewegungsdaten'!B:B,$A3937,'AV-Bewegungsdaten'!E:E),5)</f>
        <v>0</v>
      </c>
      <c r="S3937" s="444"/>
      <c r="T3937" s="444"/>
      <c r="U3937" s="261">
        <f>ROUND(SUMIF('DV-Bewegungsdaten'!B:B,A3937,'DV-Bewegungsdaten'!D:D),3)</f>
        <v>0</v>
      </c>
      <c r="V3937" s="259">
        <f>ROUND(SUMIF('DV-Bewegungsdaten'!B:B,A3937,'DV-Bewegungsdaten'!E:E),5)</f>
        <v>0</v>
      </c>
      <c r="X3937" s="444"/>
      <c r="Y3937" s="444"/>
      <c r="AK3937" s="305"/>
    </row>
    <row r="3938" spans="1:37" ht="15" customHeight="1" x14ac:dyDescent="0.25">
      <c r="A3938" s="103" t="s">
        <v>6049</v>
      </c>
      <c r="B3938" s="101" t="s">
        <v>2068</v>
      </c>
      <c r="C3938" s="101" t="s">
        <v>6030</v>
      </c>
      <c r="D3938" s="101" t="s">
        <v>4674</v>
      </c>
      <c r="F3938" s="102">
        <v>22.82</v>
      </c>
      <c r="G3938" s="102">
        <v>23.02</v>
      </c>
      <c r="H3938" s="102">
        <v>18.420000000000002</v>
      </c>
      <c r="I3938" s="102"/>
      <c r="J3938" s="445"/>
      <c r="K3938" s="258">
        <f>ROUND(SUMIF('VGT-Bewegungsdaten'!B:B,A3938,'VGT-Bewegungsdaten'!D:D),3)</f>
        <v>0</v>
      </c>
      <c r="L3938" s="259">
        <f>ROUND(SUMIF('VGT-Bewegungsdaten'!B:B,$A3938,'VGT-Bewegungsdaten'!E:E),5)</f>
        <v>0</v>
      </c>
      <c r="N3938" s="298" t="s">
        <v>4918</v>
      </c>
      <c r="O3938" s="298" t="s">
        <v>4925</v>
      </c>
      <c r="P3938" s="261">
        <f>ROUND(SUMIF('AV-Bewegungsdaten'!B:B,A3938,'AV-Bewegungsdaten'!D:D),3)</f>
        <v>0</v>
      </c>
      <c r="Q3938" s="259">
        <f>ROUND(SUMIF('AV-Bewegungsdaten'!B:B,$A3938,'AV-Bewegungsdaten'!E:E),5)</f>
        <v>0</v>
      </c>
      <c r="S3938" s="444"/>
      <c r="T3938" s="444"/>
      <c r="U3938" s="261">
        <f>ROUND(SUMIF('DV-Bewegungsdaten'!B:B,A3938,'DV-Bewegungsdaten'!D:D),3)</f>
        <v>0</v>
      </c>
      <c r="V3938" s="259">
        <f>ROUND(SUMIF('DV-Bewegungsdaten'!B:B,A3938,'DV-Bewegungsdaten'!E:E),5)</f>
        <v>0</v>
      </c>
      <c r="X3938" s="444"/>
      <c r="Y3938" s="444"/>
      <c r="AK3938" s="305"/>
    </row>
    <row r="3939" spans="1:37" ht="15" customHeight="1" x14ac:dyDescent="0.25">
      <c r="A3939" s="103" t="s">
        <v>6050</v>
      </c>
      <c r="B3939" s="101" t="s">
        <v>2068</v>
      </c>
      <c r="C3939" s="101" t="s">
        <v>6035</v>
      </c>
      <c r="D3939" s="101" t="s">
        <v>4674</v>
      </c>
      <c r="F3939" s="102">
        <v>22.71</v>
      </c>
      <c r="G3939" s="102">
        <v>22.91</v>
      </c>
      <c r="H3939" s="102">
        <v>18.329999999999998</v>
      </c>
      <c r="I3939" s="102"/>
      <c r="J3939" s="445"/>
      <c r="K3939" s="258">
        <f>ROUND(SUMIF('VGT-Bewegungsdaten'!B:B,A3939,'VGT-Bewegungsdaten'!D:D),3)</f>
        <v>0</v>
      </c>
      <c r="L3939" s="259">
        <f>ROUND(SUMIF('VGT-Bewegungsdaten'!B:B,$A3939,'VGT-Bewegungsdaten'!E:E),5)</f>
        <v>0</v>
      </c>
      <c r="N3939" s="298" t="s">
        <v>4918</v>
      </c>
      <c r="O3939" s="298" t="s">
        <v>4925</v>
      </c>
      <c r="P3939" s="261">
        <f>ROUND(SUMIF('AV-Bewegungsdaten'!B:B,A3939,'AV-Bewegungsdaten'!D:D),3)</f>
        <v>0</v>
      </c>
      <c r="Q3939" s="259">
        <f>ROUND(SUMIF('AV-Bewegungsdaten'!B:B,$A3939,'AV-Bewegungsdaten'!E:E),5)</f>
        <v>0</v>
      </c>
      <c r="S3939" s="444"/>
      <c r="T3939" s="444"/>
      <c r="U3939" s="261">
        <f>ROUND(SUMIF('DV-Bewegungsdaten'!B:B,A3939,'DV-Bewegungsdaten'!D:D),3)</f>
        <v>0</v>
      </c>
      <c r="V3939" s="259">
        <f>ROUND(SUMIF('DV-Bewegungsdaten'!B:B,A3939,'DV-Bewegungsdaten'!E:E),5)</f>
        <v>0</v>
      </c>
      <c r="X3939" s="444"/>
      <c r="Y3939" s="444"/>
      <c r="AK3939" s="305"/>
    </row>
    <row r="3940" spans="1:37" ht="15" customHeight="1" x14ac:dyDescent="0.25">
      <c r="A3940" s="103" t="s">
        <v>6462</v>
      </c>
      <c r="B3940" s="101" t="s">
        <v>2068</v>
      </c>
      <c r="C3940" s="101" t="s">
        <v>6435</v>
      </c>
      <c r="D3940" s="101" t="s">
        <v>4674</v>
      </c>
      <c r="F3940" s="102">
        <v>22.71</v>
      </c>
      <c r="G3940" s="102">
        <v>22.91</v>
      </c>
      <c r="H3940" s="102">
        <v>18.329999999999998</v>
      </c>
      <c r="I3940" s="102"/>
      <c r="J3940" s="445"/>
      <c r="K3940" s="258">
        <f>ROUND(SUMIF('VGT-Bewegungsdaten'!B:B,A3940,'VGT-Bewegungsdaten'!D:D),3)</f>
        <v>0</v>
      </c>
      <c r="L3940" s="259">
        <f>ROUND(SUMIF('VGT-Bewegungsdaten'!B:B,$A3940,'VGT-Bewegungsdaten'!E:E),5)</f>
        <v>0</v>
      </c>
      <c r="N3940" s="298" t="s">
        <v>4918</v>
      </c>
      <c r="O3940" s="298" t="s">
        <v>4925</v>
      </c>
      <c r="P3940" s="261">
        <f>ROUND(SUMIF('AV-Bewegungsdaten'!B:B,A3940,'AV-Bewegungsdaten'!D:D),3)</f>
        <v>0</v>
      </c>
      <c r="Q3940" s="259">
        <f>ROUND(SUMIF('AV-Bewegungsdaten'!B:B,$A3940,'AV-Bewegungsdaten'!E:E),5)</f>
        <v>0</v>
      </c>
      <c r="S3940" s="444"/>
      <c r="T3940" s="444"/>
      <c r="U3940" s="261">
        <f>ROUND(SUMIF('DV-Bewegungsdaten'!B:B,A3940,'DV-Bewegungsdaten'!D:D),3)</f>
        <v>0</v>
      </c>
      <c r="V3940" s="259">
        <f>ROUND(SUMIF('DV-Bewegungsdaten'!B:B,A3940,'DV-Bewegungsdaten'!E:E),5)</f>
        <v>0</v>
      </c>
      <c r="X3940" s="444"/>
      <c r="Y3940" s="444"/>
      <c r="AK3940" s="305"/>
    </row>
    <row r="3941" spans="1:37" ht="15" customHeight="1" x14ac:dyDescent="0.25">
      <c r="A3941" s="103" t="s">
        <v>6463</v>
      </c>
      <c r="B3941" s="101" t="s">
        <v>2068</v>
      </c>
      <c r="C3941" s="101" t="s">
        <v>6440</v>
      </c>
      <c r="D3941" s="101" t="s">
        <v>4674</v>
      </c>
      <c r="F3941" s="102">
        <v>22.59</v>
      </c>
      <c r="G3941" s="102">
        <v>22.79</v>
      </c>
      <c r="H3941" s="102">
        <v>18.23</v>
      </c>
      <c r="I3941" s="102"/>
      <c r="J3941" s="445"/>
      <c r="K3941" s="258">
        <f>ROUND(SUMIF('VGT-Bewegungsdaten'!B:B,A3941,'VGT-Bewegungsdaten'!D:D),3)</f>
        <v>0</v>
      </c>
      <c r="L3941" s="259">
        <f>ROUND(SUMIF('VGT-Bewegungsdaten'!B:B,$A3941,'VGT-Bewegungsdaten'!E:E),5)</f>
        <v>0</v>
      </c>
      <c r="N3941" s="298" t="s">
        <v>4918</v>
      </c>
      <c r="O3941" s="298" t="s">
        <v>4925</v>
      </c>
      <c r="P3941" s="261">
        <f>ROUND(SUMIF('AV-Bewegungsdaten'!B:B,A3941,'AV-Bewegungsdaten'!D:D),3)</f>
        <v>0</v>
      </c>
      <c r="Q3941" s="259">
        <f>ROUND(SUMIF('AV-Bewegungsdaten'!B:B,$A3941,'AV-Bewegungsdaten'!E:E),5)</f>
        <v>0</v>
      </c>
      <c r="S3941" s="444"/>
      <c r="T3941" s="444"/>
      <c r="U3941" s="261">
        <f>ROUND(SUMIF('DV-Bewegungsdaten'!B:B,A3941,'DV-Bewegungsdaten'!D:D),3)</f>
        <v>0</v>
      </c>
      <c r="V3941" s="259">
        <f>ROUND(SUMIF('DV-Bewegungsdaten'!B:B,A3941,'DV-Bewegungsdaten'!E:E),5)</f>
        <v>0</v>
      </c>
      <c r="X3941" s="444"/>
      <c r="Y3941" s="444"/>
      <c r="AK3941" s="305"/>
    </row>
    <row r="3942" spans="1:37" ht="15" customHeight="1" x14ac:dyDescent="0.25">
      <c r="A3942" s="103" t="s">
        <v>6464</v>
      </c>
      <c r="B3942" s="101" t="s">
        <v>2068</v>
      </c>
      <c r="C3942" s="101" t="s">
        <v>6445</v>
      </c>
      <c r="D3942" s="101" t="s">
        <v>4674</v>
      </c>
      <c r="F3942" s="102">
        <v>22.59</v>
      </c>
      <c r="G3942" s="102">
        <v>22.79</v>
      </c>
      <c r="H3942" s="102">
        <v>18.23</v>
      </c>
      <c r="I3942" s="102"/>
      <c r="J3942" s="445"/>
      <c r="K3942" s="258">
        <f>ROUND(SUMIF('VGT-Bewegungsdaten'!B:B,A3942,'VGT-Bewegungsdaten'!D:D),3)</f>
        <v>0</v>
      </c>
      <c r="L3942" s="259">
        <f>ROUND(SUMIF('VGT-Bewegungsdaten'!B:B,$A3942,'VGT-Bewegungsdaten'!E:E),5)</f>
        <v>0</v>
      </c>
      <c r="N3942" s="298" t="s">
        <v>4918</v>
      </c>
      <c r="O3942" s="298" t="s">
        <v>4925</v>
      </c>
      <c r="P3942" s="261">
        <f>ROUND(SUMIF('AV-Bewegungsdaten'!B:B,A3942,'AV-Bewegungsdaten'!D:D),3)</f>
        <v>0</v>
      </c>
      <c r="Q3942" s="259">
        <f>ROUND(SUMIF('AV-Bewegungsdaten'!B:B,$A3942,'AV-Bewegungsdaten'!E:E),5)</f>
        <v>0</v>
      </c>
      <c r="S3942" s="444"/>
      <c r="T3942" s="444"/>
      <c r="U3942" s="261">
        <f>ROUND(SUMIF('DV-Bewegungsdaten'!B:B,A3942,'DV-Bewegungsdaten'!D:D),3)</f>
        <v>0</v>
      </c>
      <c r="V3942" s="259">
        <f>ROUND(SUMIF('DV-Bewegungsdaten'!B:B,A3942,'DV-Bewegungsdaten'!E:E),5)</f>
        <v>0</v>
      </c>
      <c r="X3942" s="444"/>
      <c r="Y3942" s="444"/>
      <c r="AK3942" s="305"/>
    </row>
    <row r="3943" spans="1:37" ht="15" customHeight="1" x14ac:dyDescent="0.25">
      <c r="A3943" s="103" t="s">
        <v>6465</v>
      </c>
      <c r="B3943" s="101" t="s">
        <v>2068</v>
      </c>
      <c r="C3943" s="101" t="s">
        <v>6450</v>
      </c>
      <c r="D3943" s="101" t="s">
        <v>6466</v>
      </c>
      <c r="F3943" s="102">
        <v>22.48</v>
      </c>
      <c r="G3943" s="102">
        <v>22.68</v>
      </c>
      <c r="H3943" s="102">
        <v>18.14</v>
      </c>
      <c r="I3943" s="102"/>
      <c r="J3943" s="445"/>
      <c r="K3943" s="258">
        <f>ROUND(SUMIF('VGT-Bewegungsdaten'!B:B,A3943,'VGT-Bewegungsdaten'!D:D),3)</f>
        <v>0</v>
      </c>
      <c r="L3943" s="259">
        <f>ROUND(SUMIF('VGT-Bewegungsdaten'!B:B,$A3943,'VGT-Bewegungsdaten'!E:E),5)</f>
        <v>0</v>
      </c>
      <c r="N3943" s="298" t="s">
        <v>4918</v>
      </c>
      <c r="O3943" s="298" t="s">
        <v>4925</v>
      </c>
      <c r="P3943" s="261">
        <f>ROUND(SUMIF('AV-Bewegungsdaten'!B:B,A3943,'AV-Bewegungsdaten'!D:D),3)</f>
        <v>0</v>
      </c>
      <c r="Q3943" s="259">
        <f>ROUND(SUMIF('AV-Bewegungsdaten'!B:B,$A3943,'AV-Bewegungsdaten'!E:E),5)</f>
        <v>0</v>
      </c>
      <c r="S3943" s="444"/>
      <c r="T3943" s="444"/>
      <c r="U3943" s="261">
        <f>ROUND(SUMIF('DV-Bewegungsdaten'!B:B,A3943,'DV-Bewegungsdaten'!D:D),3)</f>
        <v>0</v>
      </c>
      <c r="V3943" s="259">
        <f>ROUND(SUMIF('DV-Bewegungsdaten'!B:B,A3943,'DV-Bewegungsdaten'!E:E),5)</f>
        <v>0</v>
      </c>
      <c r="X3943" s="444"/>
      <c r="Y3943" s="444"/>
      <c r="AK3943" s="305"/>
    </row>
    <row r="3944" spans="1:37" ht="15" customHeight="1" x14ac:dyDescent="0.25">
      <c r="A3944" s="103" t="s">
        <v>6827</v>
      </c>
      <c r="B3944" s="101" t="s">
        <v>2068</v>
      </c>
      <c r="C3944" s="101" t="s">
        <v>6799</v>
      </c>
      <c r="D3944" s="101" t="s">
        <v>6831</v>
      </c>
      <c r="F3944" s="102">
        <v>22.48</v>
      </c>
      <c r="G3944" s="102">
        <v>22.68</v>
      </c>
      <c r="H3944" s="102">
        <v>18.14</v>
      </c>
      <c r="I3944" s="102"/>
      <c r="J3944" s="445"/>
      <c r="K3944" s="258">
        <f>ROUND(SUMIF('VGT-Bewegungsdaten'!B:B,A3944,'VGT-Bewegungsdaten'!D:D),3)</f>
        <v>0</v>
      </c>
      <c r="L3944" s="259">
        <f>ROUND(SUMIF('VGT-Bewegungsdaten'!B:B,$A3944,'VGT-Bewegungsdaten'!E:E),5)</f>
        <v>0</v>
      </c>
      <c r="N3944" s="298" t="s">
        <v>4918</v>
      </c>
      <c r="O3944" s="298" t="s">
        <v>4925</v>
      </c>
      <c r="P3944" s="261">
        <f>ROUND(SUMIF('AV-Bewegungsdaten'!B:B,A3944,'AV-Bewegungsdaten'!D:D),3)</f>
        <v>0</v>
      </c>
      <c r="Q3944" s="259">
        <f>ROUND(SUMIF('AV-Bewegungsdaten'!B:B,$A3944,'AV-Bewegungsdaten'!E:E),5)</f>
        <v>0</v>
      </c>
      <c r="S3944" s="444"/>
      <c r="T3944" s="444"/>
      <c r="U3944" s="261">
        <f>ROUND(SUMIF('DV-Bewegungsdaten'!B:B,A3944,'DV-Bewegungsdaten'!D:D),3)</f>
        <v>0</v>
      </c>
      <c r="V3944" s="259">
        <f>ROUND(SUMIF('DV-Bewegungsdaten'!B:B,A3944,'DV-Bewegungsdaten'!E:E),5)</f>
        <v>0</v>
      </c>
      <c r="X3944" s="444"/>
      <c r="Y3944" s="444"/>
      <c r="AK3944" s="305"/>
    </row>
    <row r="3945" spans="1:37" ht="15" customHeight="1" x14ac:dyDescent="0.25">
      <c r="A3945" s="103" t="s">
        <v>6828</v>
      </c>
      <c r="B3945" s="101" t="s">
        <v>2068</v>
      </c>
      <c r="C3945" s="101" t="s">
        <v>6800</v>
      </c>
      <c r="D3945" s="101" t="s">
        <v>6831</v>
      </c>
      <c r="F3945" s="102">
        <v>22.37</v>
      </c>
      <c r="G3945" s="102">
        <v>22.57</v>
      </c>
      <c r="H3945" s="102">
        <v>18.059999999999999</v>
      </c>
      <c r="I3945" s="102"/>
      <c r="J3945" s="445"/>
      <c r="K3945" s="258">
        <f>ROUND(SUMIF('VGT-Bewegungsdaten'!B:B,A3945,'VGT-Bewegungsdaten'!D:D),3)</f>
        <v>0</v>
      </c>
      <c r="L3945" s="259">
        <f>ROUND(SUMIF('VGT-Bewegungsdaten'!B:B,$A3945,'VGT-Bewegungsdaten'!E:E),5)</f>
        <v>0</v>
      </c>
      <c r="N3945" s="298" t="s">
        <v>4918</v>
      </c>
      <c r="O3945" s="298" t="s">
        <v>4925</v>
      </c>
      <c r="P3945" s="261">
        <f>ROUND(SUMIF('AV-Bewegungsdaten'!B:B,A3945,'AV-Bewegungsdaten'!D:D),3)</f>
        <v>0</v>
      </c>
      <c r="Q3945" s="259">
        <f>ROUND(SUMIF('AV-Bewegungsdaten'!B:B,$A3945,'AV-Bewegungsdaten'!E:E),5)</f>
        <v>0</v>
      </c>
      <c r="S3945" s="444"/>
      <c r="T3945" s="444"/>
      <c r="U3945" s="261">
        <f>ROUND(SUMIF('DV-Bewegungsdaten'!B:B,A3945,'DV-Bewegungsdaten'!D:D),3)</f>
        <v>0</v>
      </c>
      <c r="V3945" s="259">
        <f>ROUND(SUMIF('DV-Bewegungsdaten'!B:B,A3945,'DV-Bewegungsdaten'!E:E),5)</f>
        <v>0</v>
      </c>
      <c r="X3945" s="444"/>
      <c r="Y3945" s="444"/>
      <c r="AK3945" s="305"/>
    </row>
    <row r="3946" spans="1:37" ht="15" customHeight="1" x14ac:dyDescent="0.25">
      <c r="A3946" s="103" t="s">
        <v>6829</v>
      </c>
      <c r="B3946" s="101" t="s">
        <v>2068</v>
      </c>
      <c r="C3946" s="101" t="s">
        <v>6801</v>
      </c>
      <c r="D3946" s="101" t="s">
        <v>6831</v>
      </c>
      <c r="F3946" s="102">
        <v>22.37</v>
      </c>
      <c r="G3946" s="102">
        <v>22.57</v>
      </c>
      <c r="H3946" s="102">
        <v>18.059999999999999</v>
      </c>
      <c r="I3946" s="102"/>
      <c r="J3946" s="445"/>
      <c r="K3946" s="258">
        <f>ROUND(SUMIF('VGT-Bewegungsdaten'!B:B,A3946,'VGT-Bewegungsdaten'!D:D),3)</f>
        <v>0</v>
      </c>
      <c r="L3946" s="259">
        <f>ROUND(SUMIF('VGT-Bewegungsdaten'!B:B,$A3946,'VGT-Bewegungsdaten'!E:E),5)</f>
        <v>0</v>
      </c>
      <c r="N3946" s="298" t="s">
        <v>4918</v>
      </c>
      <c r="O3946" s="298" t="s">
        <v>4925</v>
      </c>
      <c r="P3946" s="261">
        <f>ROUND(SUMIF('AV-Bewegungsdaten'!B:B,A3946,'AV-Bewegungsdaten'!D:D),3)</f>
        <v>0</v>
      </c>
      <c r="Q3946" s="259">
        <f>ROUND(SUMIF('AV-Bewegungsdaten'!B:B,$A3946,'AV-Bewegungsdaten'!E:E),5)</f>
        <v>0</v>
      </c>
      <c r="S3946" s="444"/>
      <c r="T3946" s="444"/>
      <c r="U3946" s="261">
        <f>ROUND(SUMIF('DV-Bewegungsdaten'!B:B,A3946,'DV-Bewegungsdaten'!D:D),3)</f>
        <v>0</v>
      </c>
      <c r="V3946" s="259">
        <f>ROUND(SUMIF('DV-Bewegungsdaten'!B:B,A3946,'DV-Bewegungsdaten'!E:E),5)</f>
        <v>0</v>
      </c>
      <c r="X3946" s="444"/>
      <c r="Y3946" s="444"/>
      <c r="AK3946" s="305"/>
    </row>
    <row r="3947" spans="1:37" ht="15" customHeight="1" x14ac:dyDescent="0.25">
      <c r="A3947" s="103" t="s">
        <v>6830</v>
      </c>
      <c r="B3947" s="101" t="s">
        <v>2068</v>
      </c>
      <c r="C3947" s="101" t="s">
        <v>6802</v>
      </c>
      <c r="D3947" s="101" t="s">
        <v>6831</v>
      </c>
      <c r="F3947" s="102">
        <v>22.25</v>
      </c>
      <c r="G3947" s="102">
        <v>22.45</v>
      </c>
      <c r="H3947" s="102">
        <v>17.96</v>
      </c>
      <c r="I3947" s="102"/>
      <c r="J3947" s="445"/>
      <c r="K3947" s="258">
        <f>ROUND(SUMIF('VGT-Bewegungsdaten'!B:B,A3947,'VGT-Bewegungsdaten'!D:D),3)</f>
        <v>0</v>
      </c>
      <c r="L3947" s="259">
        <f>ROUND(SUMIF('VGT-Bewegungsdaten'!B:B,$A3947,'VGT-Bewegungsdaten'!E:E),5)</f>
        <v>0</v>
      </c>
      <c r="N3947" s="298" t="s">
        <v>4918</v>
      </c>
      <c r="O3947" s="298" t="s">
        <v>4925</v>
      </c>
      <c r="P3947" s="261">
        <f>ROUND(SUMIF('AV-Bewegungsdaten'!B:B,A3947,'AV-Bewegungsdaten'!D:D),3)</f>
        <v>0</v>
      </c>
      <c r="Q3947" s="259">
        <f>ROUND(SUMIF('AV-Bewegungsdaten'!B:B,$A3947,'AV-Bewegungsdaten'!E:E),5)</f>
        <v>0</v>
      </c>
      <c r="S3947" s="444"/>
      <c r="T3947" s="444"/>
      <c r="U3947" s="261">
        <f>ROUND(SUMIF('DV-Bewegungsdaten'!B:B,A3947,'DV-Bewegungsdaten'!D:D),3)</f>
        <v>0</v>
      </c>
      <c r="V3947" s="259">
        <f>ROUND(SUMIF('DV-Bewegungsdaten'!B:B,A3947,'DV-Bewegungsdaten'!E:E),5)</f>
        <v>0</v>
      </c>
      <c r="X3947" s="444"/>
      <c r="Y3947" s="444"/>
      <c r="AK3947" s="305"/>
    </row>
    <row r="3948" spans="1:37" ht="15" customHeight="1" x14ac:dyDescent="0.25">
      <c r="A3948" s="103" t="s">
        <v>7008</v>
      </c>
      <c r="B3948" s="101" t="s">
        <v>2068</v>
      </c>
      <c r="C3948" s="101" t="s">
        <v>6981</v>
      </c>
      <c r="D3948" s="101" t="s">
        <v>6831</v>
      </c>
      <c r="F3948" s="102">
        <v>22.25</v>
      </c>
      <c r="G3948" s="102">
        <v>22.45</v>
      </c>
      <c r="H3948" s="102">
        <v>17.96</v>
      </c>
      <c r="I3948" s="102"/>
      <c r="J3948" s="445"/>
      <c r="K3948" s="258">
        <f>ROUND(SUMIF('VGT-Bewegungsdaten'!B:B,A3948,'VGT-Bewegungsdaten'!D:D),3)</f>
        <v>0</v>
      </c>
      <c r="L3948" s="259">
        <f>ROUND(SUMIF('VGT-Bewegungsdaten'!B:B,$A3948,'VGT-Bewegungsdaten'!E:E),5)</f>
        <v>0</v>
      </c>
      <c r="N3948" s="298" t="s">
        <v>4918</v>
      </c>
      <c r="O3948" s="298" t="s">
        <v>4925</v>
      </c>
      <c r="P3948" s="261">
        <f>ROUND(SUMIF('AV-Bewegungsdaten'!B:B,A3948,'AV-Bewegungsdaten'!D:D),3)</f>
        <v>0</v>
      </c>
      <c r="Q3948" s="259">
        <f>ROUND(SUMIF('AV-Bewegungsdaten'!B:B,$A3948,'AV-Bewegungsdaten'!E:E),5)</f>
        <v>0</v>
      </c>
      <c r="S3948" s="444"/>
      <c r="T3948" s="444"/>
      <c r="U3948" s="261">
        <f>ROUND(SUMIF('DV-Bewegungsdaten'!B:B,A3948,'DV-Bewegungsdaten'!D:D),3)</f>
        <v>0</v>
      </c>
      <c r="V3948" s="259">
        <f>ROUND(SUMIF('DV-Bewegungsdaten'!B:B,A3948,'DV-Bewegungsdaten'!E:E),5)</f>
        <v>0</v>
      </c>
      <c r="X3948" s="444"/>
      <c r="Y3948" s="444"/>
      <c r="AK3948" s="305"/>
    </row>
    <row r="3949" spans="1:37" ht="15" customHeight="1" x14ac:dyDescent="0.25">
      <c r="A3949" s="103" t="s">
        <v>7009</v>
      </c>
      <c r="B3949" s="101" t="s">
        <v>2068</v>
      </c>
      <c r="C3949" s="101" t="s">
        <v>6986</v>
      </c>
      <c r="D3949" s="101" t="s">
        <v>6831</v>
      </c>
      <c r="F3949" s="102">
        <v>22.14</v>
      </c>
      <c r="G3949" s="102">
        <v>22.34</v>
      </c>
      <c r="H3949" s="102">
        <v>17.87</v>
      </c>
      <c r="I3949" s="102"/>
      <c r="J3949" s="445"/>
      <c r="K3949" s="258">
        <f>ROUND(SUMIF('VGT-Bewegungsdaten'!B:B,A3949,'VGT-Bewegungsdaten'!D:D),3)</f>
        <v>0</v>
      </c>
      <c r="L3949" s="259">
        <f>ROUND(SUMIF('VGT-Bewegungsdaten'!B:B,$A3949,'VGT-Bewegungsdaten'!E:E),5)</f>
        <v>0</v>
      </c>
      <c r="N3949" s="298" t="s">
        <v>4918</v>
      </c>
      <c r="O3949" s="298" t="s">
        <v>4925</v>
      </c>
      <c r="P3949" s="261">
        <f>ROUND(SUMIF('AV-Bewegungsdaten'!B:B,A3949,'AV-Bewegungsdaten'!D:D),3)</f>
        <v>0</v>
      </c>
      <c r="Q3949" s="259">
        <f>ROUND(SUMIF('AV-Bewegungsdaten'!B:B,$A3949,'AV-Bewegungsdaten'!E:E),5)</f>
        <v>0</v>
      </c>
      <c r="S3949" s="444"/>
      <c r="T3949" s="444"/>
      <c r="U3949" s="261">
        <f>ROUND(SUMIF('DV-Bewegungsdaten'!B:B,A3949,'DV-Bewegungsdaten'!D:D),3)</f>
        <v>0</v>
      </c>
      <c r="V3949" s="259">
        <f>ROUND(SUMIF('DV-Bewegungsdaten'!B:B,A3949,'DV-Bewegungsdaten'!E:E),5)</f>
        <v>0</v>
      </c>
      <c r="X3949" s="444"/>
      <c r="Y3949" s="444"/>
      <c r="AK3949" s="305"/>
    </row>
    <row r="3950" spans="1:37" ht="15" customHeight="1" x14ac:dyDescent="0.25">
      <c r="A3950" s="103" t="s">
        <v>7010</v>
      </c>
      <c r="B3950" s="101" t="s">
        <v>2068</v>
      </c>
      <c r="C3950" s="101" t="s">
        <v>6991</v>
      </c>
      <c r="D3950" s="101" t="s">
        <v>6831</v>
      </c>
      <c r="F3950" s="102">
        <v>22.14</v>
      </c>
      <c r="G3950" s="102">
        <v>22.34</v>
      </c>
      <c r="H3950" s="102">
        <v>17.87</v>
      </c>
      <c r="I3950" s="102"/>
      <c r="J3950" s="445"/>
      <c r="K3950" s="258">
        <f>ROUND(SUMIF('VGT-Bewegungsdaten'!B:B,A3950,'VGT-Bewegungsdaten'!D:D),3)</f>
        <v>0</v>
      </c>
      <c r="L3950" s="259">
        <f>ROUND(SUMIF('VGT-Bewegungsdaten'!B:B,$A3950,'VGT-Bewegungsdaten'!E:E),5)</f>
        <v>0</v>
      </c>
      <c r="N3950" s="298" t="s">
        <v>4918</v>
      </c>
      <c r="O3950" s="298" t="s">
        <v>4925</v>
      </c>
      <c r="P3950" s="261">
        <f>ROUND(SUMIF('AV-Bewegungsdaten'!B:B,A3950,'AV-Bewegungsdaten'!D:D),3)</f>
        <v>0</v>
      </c>
      <c r="Q3950" s="259">
        <f>ROUND(SUMIF('AV-Bewegungsdaten'!B:B,$A3950,'AV-Bewegungsdaten'!E:E),5)</f>
        <v>0</v>
      </c>
      <c r="S3950" s="444"/>
      <c r="T3950" s="444"/>
      <c r="U3950" s="261">
        <f>ROUND(SUMIF('DV-Bewegungsdaten'!B:B,A3950,'DV-Bewegungsdaten'!D:D),3)</f>
        <v>0</v>
      </c>
      <c r="V3950" s="259">
        <f>ROUND(SUMIF('DV-Bewegungsdaten'!B:B,A3950,'DV-Bewegungsdaten'!E:E),5)</f>
        <v>0</v>
      </c>
      <c r="X3950" s="444"/>
      <c r="Y3950" s="444"/>
      <c r="AK3950" s="305"/>
    </row>
    <row r="3951" spans="1:37" ht="15" customHeight="1" x14ac:dyDescent="0.25">
      <c r="A3951" s="103" t="s">
        <v>7011</v>
      </c>
      <c r="B3951" s="101" t="s">
        <v>2068</v>
      </c>
      <c r="C3951" s="101" t="s">
        <v>6996</v>
      </c>
      <c r="D3951" s="101" t="s">
        <v>6831</v>
      </c>
      <c r="F3951" s="102">
        <v>22.03</v>
      </c>
      <c r="G3951" s="102">
        <v>22.23</v>
      </c>
      <c r="H3951" s="102">
        <v>17.78</v>
      </c>
      <c r="I3951" s="102"/>
      <c r="J3951" s="445"/>
      <c r="K3951" s="258">
        <f>ROUND(SUMIF('VGT-Bewegungsdaten'!B:B,A3951,'VGT-Bewegungsdaten'!D:D),3)</f>
        <v>0</v>
      </c>
      <c r="L3951" s="259">
        <f>ROUND(SUMIF('VGT-Bewegungsdaten'!B:B,$A3951,'VGT-Bewegungsdaten'!E:E),5)</f>
        <v>0</v>
      </c>
      <c r="N3951" s="298" t="s">
        <v>4918</v>
      </c>
      <c r="O3951" s="298" t="s">
        <v>4925</v>
      </c>
      <c r="P3951" s="261">
        <f>ROUND(SUMIF('AV-Bewegungsdaten'!B:B,A3951,'AV-Bewegungsdaten'!D:D),3)</f>
        <v>0</v>
      </c>
      <c r="Q3951" s="259">
        <f>ROUND(SUMIF('AV-Bewegungsdaten'!B:B,$A3951,'AV-Bewegungsdaten'!E:E),5)</f>
        <v>0</v>
      </c>
      <c r="S3951" s="444"/>
      <c r="T3951" s="444"/>
      <c r="U3951" s="261">
        <f>ROUND(SUMIF('DV-Bewegungsdaten'!B:B,A3951,'DV-Bewegungsdaten'!D:D),3)</f>
        <v>0</v>
      </c>
      <c r="V3951" s="259">
        <f>ROUND(SUMIF('DV-Bewegungsdaten'!B:B,A3951,'DV-Bewegungsdaten'!E:E),5)</f>
        <v>0</v>
      </c>
      <c r="X3951" s="444"/>
      <c r="Y3951" s="444"/>
      <c r="AK3951" s="305"/>
    </row>
    <row r="3952" spans="1:37" ht="15" customHeight="1" x14ac:dyDescent="0.25">
      <c r="A3952" s="103" t="s">
        <v>7200</v>
      </c>
      <c r="B3952" s="101" t="s">
        <v>2068</v>
      </c>
      <c r="C3952" s="101" t="s">
        <v>7163</v>
      </c>
      <c r="D3952" s="101" t="s">
        <v>6831</v>
      </c>
      <c r="F3952" s="102">
        <v>22.03</v>
      </c>
      <c r="G3952" s="102">
        <v>22.23</v>
      </c>
      <c r="H3952" s="102">
        <v>17.78</v>
      </c>
      <c r="I3952" s="102"/>
      <c r="J3952" s="445"/>
      <c r="K3952" s="258">
        <f>ROUND(SUMIF('VGT-Bewegungsdaten'!B:B,A3952,'VGT-Bewegungsdaten'!D:D),3)</f>
        <v>0</v>
      </c>
      <c r="L3952" s="259">
        <f>ROUND(SUMIF('VGT-Bewegungsdaten'!B:B,$A3952,'VGT-Bewegungsdaten'!E:E),5)</f>
        <v>0</v>
      </c>
      <c r="N3952" s="298" t="s">
        <v>4918</v>
      </c>
      <c r="O3952" s="298" t="s">
        <v>4925</v>
      </c>
      <c r="P3952" s="261">
        <f>ROUND(SUMIF('AV-Bewegungsdaten'!B:B,A3952,'AV-Bewegungsdaten'!D:D),3)</f>
        <v>0</v>
      </c>
      <c r="Q3952" s="259">
        <f>ROUND(SUMIF('AV-Bewegungsdaten'!B:B,$A3952,'AV-Bewegungsdaten'!E:E),5)</f>
        <v>0</v>
      </c>
      <c r="S3952" s="444"/>
      <c r="T3952" s="444"/>
      <c r="U3952" s="261">
        <f>ROUND(SUMIF('DV-Bewegungsdaten'!B:B,A3952,'DV-Bewegungsdaten'!D:D),3)</f>
        <v>0</v>
      </c>
      <c r="V3952" s="259">
        <f>ROUND(SUMIF('DV-Bewegungsdaten'!B:B,A3952,'DV-Bewegungsdaten'!E:E),5)</f>
        <v>0</v>
      </c>
      <c r="X3952" s="444"/>
      <c r="Y3952" s="444"/>
      <c r="AK3952" s="305"/>
    </row>
    <row r="3953" spans="1:37" ht="15" customHeight="1" x14ac:dyDescent="0.25">
      <c r="A3953" s="103" t="s">
        <v>984</v>
      </c>
      <c r="B3953" s="101" t="s">
        <v>985</v>
      </c>
      <c r="C3953" s="101" t="s">
        <v>3986</v>
      </c>
      <c r="D3953" s="101" t="s">
        <v>2369</v>
      </c>
      <c r="F3953" s="102">
        <v>7.67</v>
      </c>
      <c r="G3953" s="102">
        <v>7.87</v>
      </c>
      <c r="H3953" s="102">
        <v>6.14</v>
      </c>
      <c r="I3953" s="102"/>
      <c r="J3953" s="445"/>
      <c r="K3953" s="258">
        <f>ROUND(SUMIF('VGT-Bewegungsdaten'!B:B,A3953,'VGT-Bewegungsdaten'!D:D),3)</f>
        <v>0</v>
      </c>
      <c r="L3953" s="259">
        <f>ROUND(SUMIF('VGT-Bewegungsdaten'!B:B,$A3953,'VGT-Bewegungsdaten'!E:E),5)</f>
        <v>0</v>
      </c>
      <c r="N3953" s="298" t="s">
        <v>4918</v>
      </c>
      <c r="O3953" s="298" t="s">
        <v>4926</v>
      </c>
      <c r="P3953" s="261">
        <f>ROUND(SUMIF('AV-Bewegungsdaten'!B:B,A3953,'AV-Bewegungsdaten'!D:D),3)</f>
        <v>0</v>
      </c>
      <c r="Q3953" s="259">
        <f>ROUND(SUMIF('AV-Bewegungsdaten'!B:B,$A3953,'AV-Bewegungsdaten'!E:E),5)</f>
        <v>0</v>
      </c>
      <c r="S3953" s="444"/>
      <c r="T3953" s="444"/>
      <c r="U3953" s="261">
        <f>ROUND(SUMIF('DV-Bewegungsdaten'!B:B,A3953,'DV-Bewegungsdaten'!D:D),3)</f>
        <v>0</v>
      </c>
      <c r="V3953" s="259">
        <f>ROUND(SUMIF('DV-Bewegungsdaten'!B:B,A3953,'DV-Bewegungsdaten'!E:E),5)</f>
        <v>0</v>
      </c>
      <c r="X3953" s="444"/>
      <c r="Y3953" s="444"/>
      <c r="AK3953" s="305"/>
    </row>
    <row r="3954" spans="1:37" ht="15" customHeight="1" x14ac:dyDescent="0.25">
      <c r="A3954" s="103" t="s">
        <v>986</v>
      </c>
      <c r="B3954" s="101" t="s">
        <v>985</v>
      </c>
      <c r="C3954" s="101" t="s">
        <v>3986</v>
      </c>
      <c r="D3954" s="101" t="s">
        <v>2371</v>
      </c>
      <c r="F3954" s="102">
        <v>6.65</v>
      </c>
      <c r="G3954" s="102">
        <v>6.8500000000000005</v>
      </c>
      <c r="H3954" s="102">
        <v>5.32</v>
      </c>
      <c r="I3954" s="102"/>
      <c r="J3954" s="445"/>
      <c r="K3954" s="258">
        <f>ROUND(SUMIF('VGT-Bewegungsdaten'!B:B,A3954,'VGT-Bewegungsdaten'!D:D),3)</f>
        <v>0</v>
      </c>
      <c r="L3954" s="259">
        <f>ROUND(SUMIF('VGT-Bewegungsdaten'!B:B,$A3954,'VGT-Bewegungsdaten'!E:E),5)</f>
        <v>0</v>
      </c>
      <c r="N3954" s="298" t="s">
        <v>4918</v>
      </c>
      <c r="O3954" s="298" t="s">
        <v>4926</v>
      </c>
      <c r="P3954" s="261">
        <f>ROUND(SUMIF('AV-Bewegungsdaten'!B:B,A3954,'AV-Bewegungsdaten'!D:D),3)</f>
        <v>0</v>
      </c>
      <c r="Q3954" s="259">
        <f>ROUND(SUMIF('AV-Bewegungsdaten'!B:B,$A3954,'AV-Bewegungsdaten'!E:E),5)</f>
        <v>0</v>
      </c>
      <c r="S3954" s="444"/>
      <c r="T3954" s="444"/>
      <c r="U3954" s="261">
        <f>ROUND(SUMIF('DV-Bewegungsdaten'!B:B,A3954,'DV-Bewegungsdaten'!D:D),3)</f>
        <v>0</v>
      </c>
      <c r="V3954" s="259">
        <f>ROUND(SUMIF('DV-Bewegungsdaten'!B:B,A3954,'DV-Bewegungsdaten'!E:E),5)</f>
        <v>0</v>
      </c>
      <c r="X3954" s="444"/>
      <c r="Y3954" s="444"/>
      <c r="AK3954" s="305"/>
    </row>
    <row r="3955" spans="1:37" ht="15" customHeight="1" x14ac:dyDescent="0.25">
      <c r="A3955" s="103" t="s">
        <v>987</v>
      </c>
      <c r="B3955" s="101" t="s">
        <v>985</v>
      </c>
      <c r="C3955" s="101" t="s">
        <v>3987</v>
      </c>
      <c r="D3955" s="101" t="s">
        <v>2369</v>
      </c>
      <c r="F3955" s="102">
        <v>7.67</v>
      </c>
      <c r="G3955" s="102">
        <v>7.87</v>
      </c>
      <c r="H3955" s="102">
        <v>6.14</v>
      </c>
      <c r="I3955" s="102"/>
      <c r="J3955" s="445"/>
      <c r="K3955" s="258">
        <f>ROUND(SUMIF('VGT-Bewegungsdaten'!B:B,A3955,'VGT-Bewegungsdaten'!D:D),3)</f>
        <v>0</v>
      </c>
      <c r="L3955" s="259">
        <f>ROUND(SUMIF('VGT-Bewegungsdaten'!B:B,$A3955,'VGT-Bewegungsdaten'!E:E),5)</f>
        <v>0</v>
      </c>
      <c r="N3955" s="298" t="s">
        <v>4918</v>
      </c>
      <c r="O3955" s="298" t="s">
        <v>4926</v>
      </c>
      <c r="P3955" s="261">
        <f>ROUND(SUMIF('AV-Bewegungsdaten'!B:B,A3955,'AV-Bewegungsdaten'!D:D),3)</f>
        <v>0</v>
      </c>
      <c r="Q3955" s="259">
        <f>ROUND(SUMIF('AV-Bewegungsdaten'!B:B,$A3955,'AV-Bewegungsdaten'!E:E),5)</f>
        <v>0</v>
      </c>
      <c r="S3955" s="444"/>
      <c r="T3955" s="444"/>
      <c r="U3955" s="261">
        <f>ROUND(SUMIF('DV-Bewegungsdaten'!B:B,A3955,'DV-Bewegungsdaten'!D:D),3)</f>
        <v>0</v>
      </c>
      <c r="V3955" s="259">
        <f>ROUND(SUMIF('DV-Bewegungsdaten'!B:B,A3955,'DV-Bewegungsdaten'!E:E),5)</f>
        <v>0</v>
      </c>
      <c r="X3955" s="444"/>
      <c r="Y3955" s="444"/>
      <c r="AK3955" s="305"/>
    </row>
    <row r="3956" spans="1:37" ht="15" customHeight="1" x14ac:dyDescent="0.25">
      <c r="A3956" s="103" t="s">
        <v>988</v>
      </c>
      <c r="B3956" s="101" t="s">
        <v>985</v>
      </c>
      <c r="C3956" s="101" t="s">
        <v>3987</v>
      </c>
      <c r="D3956" s="101" t="s">
        <v>2371</v>
      </c>
      <c r="F3956" s="102">
        <v>6.65</v>
      </c>
      <c r="G3956" s="102">
        <v>6.8500000000000005</v>
      </c>
      <c r="H3956" s="102">
        <v>5.32</v>
      </c>
      <c r="I3956" s="102"/>
      <c r="J3956" s="445"/>
      <c r="K3956" s="258">
        <f>ROUND(SUMIF('VGT-Bewegungsdaten'!B:B,A3956,'VGT-Bewegungsdaten'!D:D),3)</f>
        <v>0</v>
      </c>
      <c r="L3956" s="259">
        <f>ROUND(SUMIF('VGT-Bewegungsdaten'!B:B,$A3956,'VGT-Bewegungsdaten'!E:E),5)</f>
        <v>0</v>
      </c>
      <c r="N3956" s="298" t="s">
        <v>4918</v>
      </c>
      <c r="O3956" s="298" t="s">
        <v>4926</v>
      </c>
      <c r="P3956" s="261">
        <f>ROUND(SUMIF('AV-Bewegungsdaten'!B:B,A3956,'AV-Bewegungsdaten'!D:D),3)</f>
        <v>0</v>
      </c>
      <c r="Q3956" s="259">
        <f>ROUND(SUMIF('AV-Bewegungsdaten'!B:B,$A3956,'AV-Bewegungsdaten'!E:E),5)</f>
        <v>0</v>
      </c>
      <c r="S3956" s="444"/>
      <c r="T3956" s="444"/>
      <c r="U3956" s="261">
        <f>ROUND(SUMIF('DV-Bewegungsdaten'!B:B,A3956,'DV-Bewegungsdaten'!D:D),3)</f>
        <v>0</v>
      </c>
      <c r="V3956" s="259">
        <f>ROUND(SUMIF('DV-Bewegungsdaten'!B:B,A3956,'DV-Bewegungsdaten'!E:E),5)</f>
        <v>0</v>
      </c>
      <c r="X3956" s="444"/>
      <c r="Y3956" s="444"/>
      <c r="AK3956" s="305"/>
    </row>
    <row r="3957" spans="1:37" ht="15" customHeight="1" x14ac:dyDescent="0.25">
      <c r="A3957" s="103" t="s">
        <v>989</v>
      </c>
      <c r="B3957" s="101" t="s">
        <v>985</v>
      </c>
      <c r="C3957" s="101" t="s">
        <v>3988</v>
      </c>
      <c r="D3957" s="101" t="s">
        <v>2369</v>
      </c>
      <c r="F3957" s="102">
        <v>7.67</v>
      </c>
      <c r="G3957" s="102">
        <v>7.87</v>
      </c>
      <c r="H3957" s="102">
        <v>6.14</v>
      </c>
      <c r="I3957" s="102"/>
      <c r="J3957" s="445"/>
      <c r="K3957" s="258">
        <f>ROUND(SUMIF('VGT-Bewegungsdaten'!B:B,A3957,'VGT-Bewegungsdaten'!D:D),3)</f>
        <v>0</v>
      </c>
      <c r="L3957" s="259">
        <f>ROUND(SUMIF('VGT-Bewegungsdaten'!B:B,$A3957,'VGT-Bewegungsdaten'!E:E),5)</f>
        <v>0</v>
      </c>
      <c r="N3957" s="298" t="s">
        <v>4918</v>
      </c>
      <c r="O3957" s="298" t="s">
        <v>4926</v>
      </c>
      <c r="P3957" s="261">
        <f>ROUND(SUMIF('AV-Bewegungsdaten'!B:B,A3957,'AV-Bewegungsdaten'!D:D),3)</f>
        <v>0</v>
      </c>
      <c r="Q3957" s="259">
        <f>ROUND(SUMIF('AV-Bewegungsdaten'!B:B,$A3957,'AV-Bewegungsdaten'!E:E),5)</f>
        <v>0</v>
      </c>
      <c r="S3957" s="444"/>
      <c r="T3957" s="444"/>
      <c r="U3957" s="261">
        <f>ROUND(SUMIF('DV-Bewegungsdaten'!B:B,A3957,'DV-Bewegungsdaten'!D:D),3)</f>
        <v>0</v>
      </c>
      <c r="V3957" s="259">
        <f>ROUND(SUMIF('DV-Bewegungsdaten'!B:B,A3957,'DV-Bewegungsdaten'!E:E),5)</f>
        <v>0</v>
      </c>
      <c r="X3957" s="444"/>
      <c r="Y3957" s="444"/>
      <c r="AK3957" s="305"/>
    </row>
    <row r="3958" spans="1:37" ht="15" customHeight="1" x14ac:dyDescent="0.25">
      <c r="A3958" s="103" t="s">
        <v>990</v>
      </c>
      <c r="B3958" s="101" t="s">
        <v>985</v>
      </c>
      <c r="C3958" s="101" t="s">
        <v>3988</v>
      </c>
      <c r="D3958" s="101" t="s">
        <v>2371</v>
      </c>
      <c r="F3958" s="102">
        <v>6.65</v>
      </c>
      <c r="G3958" s="102">
        <v>6.8500000000000005</v>
      </c>
      <c r="H3958" s="102">
        <v>5.32</v>
      </c>
      <c r="I3958" s="102"/>
      <c r="J3958" s="445"/>
      <c r="K3958" s="258">
        <f>ROUND(SUMIF('VGT-Bewegungsdaten'!B:B,A3958,'VGT-Bewegungsdaten'!D:D),3)</f>
        <v>0</v>
      </c>
      <c r="L3958" s="259">
        <f>ROUND(SUMIF('VGT-Bewegungsdaten'!B:B,$A3958,'VGT-Bewegungsdaten'!E:E),5)</f>
        <v>0</v>
      </c>
      <c r="N3958" s="298" t="s">
        <v>4918</v>
      </c>
      <c r="O3958" s="298" t="s">
        <v>4926</v>
      </c>
      <c r="P3958" s="261">
        <f>ROUND(SUMIF('AV-Bewegungsdaten'!B:B,A3958,'AV-Bewegungsdaten'!D:D),3)</f>
        <v>0</v>
      </c>
      <c r="Q3958" s="259">
        <f>ROUND(SUMIF('AV-Bewegungsdaten'!B:B,$A3958,'AV-Bewegungsdaten'!E:E),5)</f>
        <v>0</v>
      </c>
      <c r="S3958" s="444"/>
      <c r="T3958" s="444"/>
      <c r="U3958" s="261">
        <f>ROUND(SUMIF('DV-Bewegungsdaten'!B:B,A3958,'DV-Bewegungsdaten'!D:D),3)</f>
        <v>0</v>
      </c>
      <c r="V3958" s="259">
        <f>ROUND(SUMIF('DV-Bewegungsdaten'!B:B,A3958,'DV-Bewegungsdaten'!E:E),5)</f>
        <v>0</v>
      </c>
      <c r="X3958" s="444"/>
      <c r="Y3958" s="444"/>
      <c r="AK3958" s="305"/>
    </row>
    <row r="3959" spans="1:37" ht="15" customHeight="1" x14ac:dyDescent="0.25">
      <c r="A3959" s="103" t="s">
        <v>991</v>
      </c>
      <c r="B3959" s="101" t="s">
        <v>985</v>
      </c>
      <c r="C3959" s="101" t="s">
        <v>3989</v>
      </c>
      <c r="D3959" s="101" t="s">
        <v>2369</v>
      </c>
      <c r="F3959" s="102">
        <v>7.67</v>
      </c>
      <c r="G3959" s="102">
        <v>7.87</v>
      </c>
      <c r="H3959" s="102">
        <v>6.14</v>
      </c>
      <c r="I3959" s="102"/>
      <c r="J3959" s="445"/>
      <c r="K3959" s="258">
        <f>ROUND(SUMIF('VGT-Bewegungsdaten'!B:B,A3959,'VGT-Bewegungsdaten'!D:D),3)</f>
        <v>0</v>
      </c>
      <c r="L3959" s="259">
        <f>ROUND(SUMIF('VGT-Bewegungsdaten'!B:B,$A3959,'VGT-Bewegungsdaten'!E:E),5)</f>
        <v>0</v>
      </c>
      <c r="N3959" s="298" t="s">
        <v>4918</v>
      </c>
      <c r="O3959" s="298" t="s">
        <v>4926</v>
      </c>
      <c r="P3959" s="261">
        <f>ROUND(SUMIF('AV-Bewegungsdaten'!B:B,A3959,'AV-Bewegungsdaten'!D:D),3)</f>
        <v>0</v>
      </c>
      <c r="Q3959" s="259">
        <f>ROUND(SUMIF('AV-Bewegungsdaten'!B:B,$A3959,'AV-Bewegungsdaten'!E:E),5)</f>
        <v>0</v>
      </c>
      <c r="S3959" s="444"/>
      <c r="T3959" s="444"/>
      <c r="U3959" s="261">
        <f>ROUND(SUMIF('DV-Bewegungsdaten'!B:B,A3959,'DV-Bewegungsdaten'!D:D),3)</f>
        <v>0</v>
      </c>
      <c r="V3959" s="259">
        <f>ROUND(SUMIF('DV-Bewegungsdaten'!B:B,A3959,'DV-Bewegungsdaten'!E:E),5)</f>
        <v>0</v>
      </c>
      <c r="X3959" s="444"/>
      <c r="Y3959" s="444"/>
      <c r="AK3959" s="305"/>
    </row>
    <row r="3960" spans="1:37" ht="15" customHeight="1" x14ac:dyDescent="0.25">
      <c r="A3960" s="103" t="s">
        <v>992</v>
      </c>
      <c r="B3960" s="101" t="s">
        <v>985</v>
      </c>
      <c r="C3960" s="101" t="s">
        <v>3989</v>
      </c>
      <c r="D3960" s="101" t="s">
        <v>2371</v>
      </c>
      <c r="F3960" s="102">
        <v>6.65</v>
      </c>
      <c r="G3960" s="102">
        <v>6.8500000000000005</v>
      </c>
      <c r="H3960" s="102">
        <v>5.32</v>
      </c>
      <c r="I3960" s="102"/>
      <c r="J3960" s="445"/>
      <c r="K3960" s="258">
        <f>ROUND(SUMIF('VGT-Bewegungsdaten'!B:B,A3960,'VGT-Bewegungsdaten'!D:D),3)</f>
        <v>0</v>
      </c>
      <c r="L3960" s="259">
        <f>ROUND(SUMIF('VGT-Bewegungsdaten'!B:B,$A3960,'VGT-Bewegungsdaten'!E:E),5)</f>
        <v>0</v>
      </c>
      <c r="N3960" s="298" t="s">
        <v>4918</v>
      </c>
      <c r="O3960" s="298" t="s">
        <v>4926</v>
      </c>
      <c r="P3960" s="261">
        <f>ROUND(SUMIF('AV-Bewegungsdaten'!B:B,A3960,'AV-Bewegungsdaten'!D:D),3)</f>
        <v>0</v>
      </c>
      <c r="Q3960" s="259">
        <f>ROUND(SUMIF('AV-Bewegungsdaten'!B:B,$A3960,'AV-Bewegungsdaten'!E:E),5)</f>
        <v>0</v>
      </c>
      <c r="S3960" s="444"/>
      <c r="T3960" s="444"/>
      <c r="U3960" s="261">
        <f>ROUND(SUMIF('DV-Bewegungsdaten'!B:B,A3960,'DV-Bewegungsdaten'!D:D),3)</f>
        <v>0</v>
      </c>
      <c r="V3960" s="259">
        <f>ROUND(SUMIF('DV-Bewegungsdaten'!B:B,A3960,'DV-Bewegungsdaten'!E:E),5)</f>
        <v>0</v>
      </c>
      <c r="X3960" s="444"/>
      <c r="Y3960" s="444"/>
      <c r="AK3960" s="305"/>
    </row>
    <row r="3961" spans="1:37" ht="15" customHeight="1" x14ac:dyDescent="0.25">
      <c r="A3961" s="103" t="s">
        <v>993</v>
      </c>
      <c r="B3961" s="101" t="s">
        <v>985</v>
      </c>
      <c r="C3961" s="101" t="s">
        <v>3990</v>
      </c>
      <c r="D3961" s="101" t="s">
        <v>2369</v>
      </c>
      <c r="F3961" s="102">
        <v>7.67</v>
      </c>
      <c r="G3961" s="102">
        <v>7.87</v>
      </c>
      <c r="H3961" s="102">
        <v>6.14</v>
      </c>
      <c r="I3961" s="102"/>
      <c r="J3961" s="445"/>
      <c r="K3961" s="258">
        <f>ROUND(SUMIF('VGT-Bewegungsdaten'!B:B,A3961,'VGT-Bewegungsdaten'!D:D),3)</f>
        <v>0</v>
      </c>
      <c r="L3961" s="259">
        <f>ROUND(SUMIF('VGT-Bewegungsdaten'!B:B,$A3961,'VGT-Bewegungsdaten'!E:E),5)</f>
        <v>0</v>
      </c>
      <c r="N3961" s="298" t="s">
        <v>4918</v>
      </c>
      <c r="O3961" s="298" t="s">
        <v>4926</v>
      </c>
      <c r="P3961" s="261">
        <f>ROUND(SUMIF('AV-Bewegungsdaten'!B:B,A3961,'AV-Bewegungsdaten'!D:D),3)</f>
        <v>0</v>
      </c>
      <c r="Q3961" s="259">
        <f>ROUND(SUMIF('AV-Bewegungsdaten'!B:B,$A3961,'AV-Bewegungsdaten'!E:E),5)</f>
        <v>0</v>
      </c>
      <c r="S3961" s="444"/>
      <c r="T3961" s="444"/>
      <c r="U3961" s="261">
        <f>ROUND(SUMIF('DV-Bewegungsdaten'!B:B,A3961,'DV-Bewegungsdaten'!D:D),3)</f>
        <v>0</v>
      </c>
      <c r="V3961" s="259">
        <f>ROUND(SUMIF('DV-Bewegungsdaten'!B:B,A3961,'DV-Bewegungsdaten'!E:E),5)</f>
        <v>0</v>
      </c>
      <c r="X3961" s="444"/>
      <c r="Y3961" s="444"/>
      <c r="AK3961" s="305"/>
    </row>
    <row r="3962" spans="1:37" ht="15" customHeight="1" x14ac:dyDescent="0.25">
      <c r="A3962" s="103" t="s">
        <v>994</v>
      </c>
      <c r="B3962" s="101" t="s">
        <v>985</v>
      </c>
      <c r="C3962" s="101" t="s">
        <v>3990</v>
      </c>
      <c r="D3962" s="101" t="s">
        <v>2371</v>
      </c>
      <c r="F3962" s="102">
        <v>6.65</v>
      </c>
      <c r="G3962" s="102">
        <v>6.8500000000000005</v>
      </c>
      <c r="H3962" s="102">
        <v>5.32</v>
      </c>
      <c r="I3962" s="102"/>
      <c r="J3962" s="445"/>
      <c r="K3962" s="258">
        <f>ROUND(SUMIF('VGT-Bewegungsdaten'!B:B,A3962,'VGT-Bewegungsdaten'!D:D),3)</f>
        <v>0</v>
      </c>
      <c r="L3962" s="259">
        <f>ROUND(SUMIF('VGT-Bewegungsdaten'!B:B,$A3962,'VGT-Bewegungsdaten'!E:E),5)</f>
        <v>0</v>
      </c>
      <c r="N3962" s="298" t="s">
        <v>4918</v>
      </c>
      <c r="O3962" s="298" t="s">
        <v>4926</v>
      </c>
      <c r="P3962" s="261">
        <f>ROUND(SUMIF('AV-Bewegungsdaten'!B:B,A3962,'AV-Bewegungsdaten'!D:D),3)</f>
        <v>0</v>
      </c>
      <c r="Q3962" s="259">
        <f>ROUND(SUMIF('AV-Bewegungsdaten'!B:B,$A3962,'AV-Bewegungsdaten'!E:E),5)</f>
        <v>0</v>
      </c>
      <c r="S3962" s="444"/>
      <c r="T3962" s="444"/>
      <c r="U3962" s="261">
        <f>ROUND(SUMIF('DV-Bewegungsdaten'!B:B,A3962,'DV-Bewegungsdaten'!D:D),3)</f>
        <v>0</v>
      </c>
      <c r="V3962" s="259">
        <f>ROUND(SUMIF('DV-Bewegungsdaten'!B:B,A3962,'DV-Bewegungsdaten'!E:E),5)</f>
        <v>0</v>
      </c>
      <c r="X3962" s="444"/>
      <c r="Y3962" s="444"/>
      <c r="AK3962" s="305"/>
    </row>
    <row r="3963" spans="1:37" ht="15" customHeight="1" x14ac:dyDescent="0.25">
      <c r="A3963" s="103" t="s">
        <v>995</v>
      </c>
      <c r="B3963" s="101" t="s">
        <v>985</v>
      </c>
      <c r="C3963" s="101" t="s">
        <v>3990</v>
      </c>
      <c r="D3963" s="101" t="s">
        <v>996</v>
      </c>
      <c r="F3963" s="102">
        <v>6.65</v>
      </c>
      <c r="G3963" s="102">
        <v>6.8500000000000005</v>
      </c>
      <c r="H3963" s="102">
        <v>5.32</v>
      </c>
      <c r="I3963" s="102"/>
      <c r="J3963" s="445"/>
      <c r="K3963" s="258">
        <f>ROUND(SUMIF('VGT-Bewegungsdaten'!B:B,A3963,'VGT-Bewegungsdaten'!D:D),3)</f>
        <v>0</v>
      </c>
      <c r="L3963" s="259">
        <f>ROUND(SUMIF('VGT-Bewegungsdaten'!B:B,$A3963,'VGT-Bewegungsdaten'!E:E),5)</f>
        <v>0</v>
      </c>
      <c r="N3963" s="298" t="s">
        <v>4918</v>
      </c>
      <c r="O3963" s="298" t="s">
        <v>4926</v>
      </c>
      <c r="P3963" s="261">
        <f>ROUND(SUMIF('AV-Bewegungsdaten'!B:B,A3963,'AV-Bewegungsdaten'!D:D),3)</f>
        <v>0</v>
      </c>
      <c r="Q3963" s="259">
        <f>ROUND(SUMIF('AV-Bewegungsdaten'!B:B,$A3963,'AV-Bewegungsdaten'!E:E),5)</f>
        <v>0</v>
      </c>
      <c r="S3963" s="444"/>
      <c r="T3963" s="444"/>
      <c r="U3963" s="261">
        <f>ROUND(SUMIF('DV-Bewegungsdaten'!B:B,A3963,'DV-Bewegungsdaten'!D:D),3)</f>
        <v>0</v>
      </c>
      <c r="V3963" s="259">
        <f>ROUND(SUMIF('DV-Bewegungsdaten'!B:B,A3963,'DV-Bewegungsdaten'!E:E),5)</f>
        <v>0</v>
      </c>
      <c r="X3963" s="444"/>
      <c r="Y3963" s="444"/>
      <c r="AK3963" s="305"/>
    </row>
    <row r="3964" spans="1:37" ht="15" customHeight="1" x14ac:dyDescent="0.25">
      <c r="A3964" s="103" t="s">
        <v>997</v>
      </c>
      <c r="B3964" s="101" t="s">
        <v>985</v>
      </c>
      <c r="C3964" s="101" t="s">
        <v>3990</v>
      </c>
      <c r="D3964" s="101" t="s">
        <v>998</v>
      </c>
      <c r="F3964" s="102">
        <v>9.67</v>
      </c>
      <c r="G3964" s="102">
        <v>9.8699999999999992</v>
      </c>
      <c r="H3964" s="102">
        <v>7.74</v>
      </c>
      <c r="I3964" s="102"/>
      <c r="J3964" s="445"/>
      <c r="K3964" s="258">
        <f>ROUND(SUMIF('VGT-Bewegungsdaten'!B:B,A3964,'VGT-Bewegungsdaten'!D:D),3)</f>
        <v>0</v>
      </c>
      <c r="L3964" s="259">
        <f>ROUND(SUMIF('VGT-Bewegungsdaten'!B:B,$A3964,'VGT-Bewegungsdaten'!E:E),5)</f>
        <v>0</v>
      </c>
      <c r="N3964" s="298" t="s">
        <v>4918</v>
      </c>
      <c r="O3964" s="298" t="s">
        <v>4926</v>
      </c>
      <c r="P3964" s="261">
        <f>ROUND(SUMIF('AV-Bewegungsdaten'!B:B,A3964,'AV-Bewegungsdaten'!D:D),3)</f>
        <v>0</v>
      </c>
      <c r="Q3964" s="259">
        <f>ROUND(SUMIF('AV-Bewegungsdaten'!B:B,$A3964,'AV-Bewegungsdaten'!E:E),5)</f>
        <v>0</v>
      </c>
      <c r="S3964" s="444"/>
      <c r="T3964" s="444"/>
      <c r="U3964" s="261">
        <f>ROUND(SUMIF('DV-Bewegungsdaten'!B:B,A3964,'DV-Bewegungsdaten'!D:D),3)</f>
        <v>0</v>
      </c>
      <c r="V3964" s="259">
        <f>ROUND(SUMIF('DV-Bewegungsdaten'!B:B,A3964,'DV-Bewegungsdaten'!E:E),5)</f>
        <v>0</v>
      </c>
      <c r="X3964" s="444"/>
      <c r="Y3964" s="444"/>
      <c r="AK3964" s="305"/>
    </row>
    <row r="3965" spans="1:37" ht="15" customHeight="1" x14ac:dyDescent="0.25">
      <c r="A3965" s="103" t="s">
        <v>999</v>
      </c>
      <c r="B3965" s="101" t="s">
        <v>985</v>
      </c>
      <c r="C3965" s="101" t="s">
        <v>3990</v>
      </c>
      <c r="D3965" s="101" t="s">
        <v>1000</v>
      </c>
      <c r="F3965" s="102">
        <v>8.65</v>
      </c>
      <c r="G3965" s="102">
        <v>8.85</v>
      </c>
      <c r="H3965" s="102">
        <v>6.92</v>
      </c>
      <c r="I3965" s="102"/>
      <c r="J3965" s="445"/>
      <c r="K3965" s="258">
        <f>ROUND(SUMIF('VGT-Bewegungsdaten'!B:B,A3965,'VGT-Bewegungsdaten'!D:D),3)</f>
        <v>0</v>
      </c>
      <c r="L3965" s="259">
        <f>ROUND(SUMIF('VGT-Bewegungsdaten'!B:B,$A3965,'VGT-Bewegungsdaten'!E:E),5)</f>
        <v>0</v>
      </c>
      <c r="N3965" s="298" t="s">
        <v>4918</v>
      </c>
      <c r="O3965" s="298" t="s">
        <v>4926</v>
      </c>
      <c r="P3965" s="261">
        <f>ROUND(SUMIF('AV-Bewegungsdaten'!B:B,A3965,'AV-Bewegungsdaten'!D:D),3)</f>
        <v>0</v>
      </c>
      <c r="Q3965" s="259">
        <f>ROUND(SUMIF('AV-Bewegungsdaten'!B:B,$A3965,'AV-Bewegungsdaten'!E:E),5)</f>
        <v>0</v>
      </c>
      <c r="S3965" s="444"/>
      <c r="T3965" s="444"/>
      <c r="U3965" s="261">
        <f>ROUND(SUMIF('DV-Bewegungsdaten'!B:B,A3965,'DV-Bewegungsdaten'!D:D),3)</f>
        <v>0</v>
      </c>
      <c r="V3965" s="259">
        <f>ROUND(SUMIF('DV-Bewegungsdaten'!B:B,A3965,'DV-Bewegungsdaten'!E:E),5)</f>
        <v>0</v>
      </c>
      <c r="X3965" s="444"/>
      <c r="Y3965" s="444"/>
      <c r="AK3965" s="305"/>
    </row>
    <row r="3966" spans="1:37" ht="15" customHeight="1" x14ac:dyDescent="0.25">
      <c r="A3966" s="103" t="s">
        <v>1001</v>
      </c>
      <c r="B3966" s="101" t="s">
        <v>985</v>
      </c>
      <c r="C3966" s="101" t="s">
        <v>3990</v>
      </c>
      <c r="D3966" s="101" t="s">
        <v>1002</v>
      </c>
      <c r="F3966" s="102">
        <v>8.65</v>
      </c>
      <c r="G3966" s="102">
        <v>8.85</v>
      </c>
      <c r="H3966" s="102">
        <v>6.92</v>
      </c>
      <c r="I3966" s="102"/>
      <c r="J3966" s="445"/>
      <c r="K3966" s="258">
        <f>ROUND(SUMIF('VGT-Bewegungsdaten'!B:B,A3966,'VGT-Bewegungsdaten'!D:D),3)</f>
        <v>0</v>
      </c>
      <c r="L3966" s="259">
        <f>ROUND(SUMIF('VGT-Bewegungsdaten'!B:B,$A3966,'VGT-Bewegungsdaten'!E:E),5)</f>
        <v>0</v>
      </c>
      <c r="N3966" s="298" t="s">
        <v>4918</v>
      </c>
      <c r="O3966" s="298" t="s">
        <v>4926</v>
      </c>
      <c r="P3966" s="261">
        <f>ROUND(SUMIF('AV-Bewegungsdaten'!B:B,A3966,'AV-Bewegungsdaten'!D:D),3)</f>
        <v>0</v>
      </c>
      <c r="Q3966" s="259">
        <f>ROUND(SUMIF('AV-Bewegungsdaten'!B:B,$A3966,'AV-Bewegungsdaten'!E:E),5)</f>
        <v>0</v>
      </c>
      <c r="S3966" s="444"/>
      <c r="T3966" s="444"/>
      <c r="U3966" s="261">
        <f>ROUND(SUMIF('DV-Bewegungsdaten'!B:B,A3966,'DV-Bewegungsdaten'!D:D),3)</f>
        <v>0</v>
      </c>
      <c r="V3966" s="259">
        <f>ROUND(SUMIF('DV-Bewegungsdaten'!B:B,A3966,'DV-Bewegungsdaten'!E:E),5)</f>
        <v>0</v>
      </c>
      <c r="X3966" s="444"/>
      <c r="Y3966" s="444"/>
      <c r="AK3966" s="305"/>
    </row>
    <row r="3967" spans="1:37" ht="15" customHeight="1" x14ac:dyDescent="0.25">
      <c r="A3967" s="103" t="s">
        <v>1003</v>
      </c>
      <c r="B3967" s="101" t="s">
        <v>985</v>
      </c>
      <c r="C3967" s="101" t="s">
        <v>3991</v>
      </c>
      <c r="D3967" s="101" t="s">
        <v>2369</v>
      </c>
      <c r="F3967" s="102">
        <v>7.55</v>
      </c>
      <c r="G3967" s="102">
        <v>7.75</v>
      </c>
      <c r="H3967" s="102">
        <v>6.04</v>
      </c>
      <c r="I3967" s="102"/>
      <c r="J3967" s="445"/>
      <c r="K3967" s="258">
        <f>ROUND(SUMIF('VGT-Bewegungsdaten'!B:B,A3967,'VGT-Bewegungsdaten'!D:D),3)</f>
        <v>0</v>
      </c>
      <c r="L3967" s="259">
        <f>ROUND(SUMIF('VGT-Bewegungsdaten'!B:B,$A3967,'VGT-Bewegungsdaten'!E:E),5)</f>
        <v>0</v>
      </c>
      <c r="N3967" s="298" t="s">
        <v>4918</v>
      </c>
      <c r="O3967" s="298" t="s">
        <v>4926</v>
      </c>
      <c r="P3967" s="261">
        <f>ROUND(SUMIF('AV-Bewegungsdaten'!B:B,A3967,'AV-Bewegungsdaten'!D:D),3)</f>
        <v>0</v>
      </c>
      <c r="Q3967" s="259">
        <f>ROUND(SUMIF('AV-Bewegungsdaten'!B:B,$A3967,'AV-Bewegungsdaten'!E:E),5)</f>
        <v>0</v>
      </c>
      <c r="S3967" s="444"/>
      <c r="T3967" s="444"/>
      <c r="U3967" s="261">
        <f>ROUND(SUMIF('DV-Bewegungsdaten'!B:B,A3967,'DV-Bewegungsdaten'!D:D),3)</f>
        <v>0</v>
      </c>
      <c r="V3967" s="259">
        <f>ROUND(SUMIF('DV-Bewegungsdaten'!B:B,A3967,'DV-Bewegungsdaten'!E:E),5)</f>
        <v>0</v>
      </c>
      <c r="X3967" s="444"/>
      <c r="Y3967" s="444"/>
      <c r="AK3967" s="305"/>
    </row>
    <row r="3968" spans="1:37" ht="15" customHeight="1" x14ac:dyDescent="0.25">
      <c r="A3968" s="103" t="s">
        <v>1004</v>
      </c>
      <c r="B3968" s="101" t="s">
        <v>985</v>
      </c>
      <c r="C3968" s="101" t="s">
        <v>3991</v>
      </c>
      <c r="D3968" s="101" t="s">
        <v>2371</v>
      </c>
      <c r="F3968" s="102">
        <v>6.55</v>
      </c>
      <c r="G3968" s="102">
        <v>6.75</v>
      </c>
      <c r="H3968" s="102">
        <v>5.24</v>
      </c>
      <c r="I3968" s="102"/>
      <c r="J3968" s="445"/>
      <c r="K3968" s="258">
        <f>ROUND(SUMIF('VGT-Bewegungsdaten'!B:B,A3968,'VGT-Bewegungsdaten'!D:D),3)</f>
        <v>0</v>
      </c>
      <c r="L3968" s="259">
        <f>ROUND(SUMIF('VGT-Bewegungsdaten'!B:B,$A3968,'VGT-Bewegungsdaten'!E:E),5)</f>
        <v>0</v>
      </c>
      <c r="N3968" s="298" t="s">
        <v>4918</v>
      </c>
      <c r="O3968" s="298" t="s">
        <v>4926</v>
      </c>
      <c r="P3968" s="261">
        <f>ROUND(SUMIF('AV-Bewegungsdaten'!B:B,A3968,'AV-Bewegungsdaten'!D:D),3)</f>
        <v>0</v>
      </c>
      <c r="Q3968" s="259">
        <f>ROUND(SUMIF('AV-Bewegungsdaten'!B:B,$A3968,'AV-Bewegungsdaten'!E:E),5)</f>
        <v>0</v>
      </c>
      <c r="S3968" s="444"/>
      <c r="T3968" s="444"/>
      <c r="U3968" s="261">
        <f>ROUND(SUMIF('DV-Bewegungsdaten'!B:B,A3968,'DV-Bewegungsdaten'!D:D),3)</f>
        <v>0</v>
      </c>
      <c r="V3968" s="259">
        <f>ROUND(SUMIF('DV-Bewegungsdaten'!B:B,A3968,'DV-Bewegungsdaten'!E:E),5)</f>
        <v>0</v>
      </c>
      <c r="X3968" s="444"/>
      <c r="Y3968" s="444"/>
      <c r="AK3968" s="305"/>
    </row>
    <row r="3969" spans="1:37" ht="15" customHeight="1" x14ac:dyDescent="0.25">
      <c r="A3969" s="103" t="s">
        <v>1005</v>
      </c>
      <c r="B3969" s="101" t="s">
        <v>985</v>
      </c>
      <c r="C3969" s="101" t="s">
        <v>3991</v>
      </c>
      <c r="D3969" s="101" t="s">
        <v>996</v>
      </c>
      <c r="F3969" s="102">
        <v>6.55</v>
      </c>
      <c r="G3969" s="102">
        <v>6.75</v>
      </c>
      <c r="H3969" s="102">
        <v>5.24</v>
      </c>
      <c r="I3969" s="102"/>
      <c r="J3969" s="445"/>
      <c r="K3969" s="258">
        <f>ROUND(SUMIF('VGT-Bewegungsdaten'!B:B,A3969,'VGT-Bewegungsdaten'!D:D),3)</f>
        <v>0</v>
      </c>
      <c r="L3969" s="259">
        <f>ROUND(SUMIF('VGT-Bewegungsdaten'!B:B,$A3969,'VGT-Bewegungsdaten'!E:E),5)</f>
        <v>0</v>
      </c>
      <c r="N3969" s="298" t="s">
        <v>4918</v>
      </c>
      <c r="O3969" s="298" t="s">
        <v>4926</v>
      </c>
      <c r="P3969" s="261">
        <f>ROUND(SUMIF('AV-Bewegungsdaten'!B:B,A3969,'AV-Bewegungsdaten'!D:D),3)</f>
        <v>0</v>
      </c>
      <c r="Q3969" s="259">
        <f>ROUND(SUMIF('AV-Bewegungsdaten'!B:B,$A3969,'AV-Bewegungsdaten'!E:E),5)</f>
        <v>0</v>
      </c>
      <c r="S3969" s="444"/>
      <c r="T3969" s="444"/>
      <c r="U3969" s="261">
        <f>ROUND(SUMIF('DV-Bewegungsdaten'!B:B,A3969,'DV-Bewegungsdaten'!D:D),3)</f>
        <v>0</v>
      </c>
      <c r="V3969" s="259">
        <f>ROUND(SUMIF('DV-Bewegungsdaten'!B:B,A3969,'DV-Bewegungsdaten'!E:E),5)</f>
        <v>0</v>
      </c>
      <c r="X3969" s="444"/>
      <c r="Y3969" s="444"/>
      <c r="AK3969" s="305"/>
    </row>
    <row r="3970" spans="1:37" ht="15" customHeight="1" x14ac:dyDescent="0.25">
      <c r="A3970" s="103" t="s">
        <v>1006</v>
      </c>
      <c r="B3970" s="101" t="s">
        <v>985</v>
      </c>
      <c r="C3970" s="101" t="s">
        <v>3991</v>
      </c>
      <c r="D3970" s="101" t="s">
        <v>998</v>
      </c>
      <c r="F3970" s="102">
        <v>9.5500000000000007</v>
      </c>
      <c r="G3970" s="102">
        <v>9.75</v>
      </c>
      <c r="H3970" s="102">
        <v>7.64</v>
      </c>
      <c r="I3970" s="102"/>
      <c r="J3970" s="445"/>
      <c r="K3970" s="258">
        <f>ROUND(SUMIF('VGT-Bewegungsdaten'!B:B,A3970,'VGT-Bewegungsdaten'!D:D),3)</f>
        <v>0</v>
      </c>
      <c r="L3970" s="259">
        <f>ROUND(SUMIF('VGT-Bewegungsdaten'!B:B,$A3970,'VGT-Bewegungsdaten'!E:E),5)</f>
        <v>0</v>
      </c>
      <c r="N3970" s="298" t="s">
        <v>4918</v>
      </c>
      <c r="O3970" s="298" t="s">
        <v>4926</v>
      </c>
      <c r="P3970" s="261">
        <f>ROUND(SUMIF('AV-Bewegungsdaten'!B:B,A3970,'AV-Bewegungsdaten'!D:D),3)</f>
        <v>0</v>
      </c>
      <c r="Q3970" s="259">
        <f>ROUND(SUMIF('AV-Bewegungsdaten'!B:B,$A3970,'AV-Bewegungsdaten'!E:E),5)</f>
        <v>0</v>
      </c>
      <c r="S3970" s="444"/>
      <c r="T3970" s="444"/>
      <c r="U3970" s="261">
        <f>ROUND(SUMIF('DV-Bewegungsdaten'!B:B,A3970,'DV-Bewegungsdaten'!D:D),3)</f>
        <v>0</v>
      </c>
      <c r="V3970" s="259">
        <f>ROUND(SUMIF('DV-Bewegungsdaten'!B:B,A3970,'DV-Bewegungsdaten'!E:E),5)</f>
        <v>0</v>
      </c>
      <c r="X3970" s="444"/>
      <c r="Y3970" s="444"/>
      <c r="AK3970" s="305"/>
    </row>
    <row r="3971" spans="1:37" ht="15" customHeight="1" x14ac:dyDescent="0.25">
      <c r="A3971" s="103" t="s">
        <v>1007</v>
      </c>
      <c r="B3971" s="101" t="s">
        <v>985</v>
      </c>
      <c r="C3971" s="101" t="s">
        <v>3991</v>
      </c>
      <c r="D3971" s="101" t="s">
        <v>1000</v>
      </c>
      <c r="F3971" s="102">
        <v>8.5500000000000007</v>
      </c>
      <c r="G3971" s="102">
        <v>8.75</v>
      </c>
      <c r="H3971" s="102">
        <v>6.84</v>
      </c>
      <c r="I3971" s="102"/>
      <c r="J3971" s="445"/>
      <c r="K3971" s="258">
        <f>ROUND(SUMIF('VGT-Bewegungsdaten'!B:B,A3971,'VGT-Bewegungsdaten'!D:D),3)</f>
        <v>0</v>
      </c>
      <c r="L3971" s="259">
        <f>ROUND(SUMIF('VGT-Bewegungsdaten'!B:B,$A3971,'VGT-Bewegungsdaten'!E:E),5)</f>
        <v>0</v>
      </c>
      <c r="N3971" s="298" t="s">
        <v>4918</v>
      </c>
      <c r="O3971" s="298" t="s">
        <v>4926</v>
      </c>
      <c r="P3971" s="261">
        <f>ROUND(SUMIF('AV-Bewegungsdaten'!B:B,A3971,'AV-Bewegungsdaten'!D:D),3)</f>
        <v>0</v>
      </c>
      <c r="Q3971" s="259">
        <f>ROUND(SUMIF('AV-Bewegungsdaten'!B:B,$A3971,'AV-Bewegungsdaten'!E:E),5)</f>
        <v>0</v>
      </c>
      <c r="S3971" s="444"/>
      <c r="T3971" s="444"/>
      <c r="U3971" s="261">
        <f>ROUND(SUMIF('DV-Bewegungsdaten'!B:B,A3971,'DV-Bewegungsdaten'!D:D),3)</f>
        <v>0</v>
      </c>
      <c r="V3971" s="259">
        <f>ROUND(SUMIF('DV-Bewegungsdaten'!B:B,A3971,'DV-Bewegungsdaten'!E:E),5)</f>
        <v>0</v>
      </c>
      <c r="X3971" s="444"/>
      <c r="Y3971" s="444"/>
      <c r="AK3971" s="305"/>
    </row>
    <row r="3972" spans="1:37" ht="15" customHeight="1" x14ac:dyDescent="0.25">
      <c r="A3972" s="103" t="s">
        <v>1008</v>
      </c>
      <c r="B3972" s="101" t="s">
        <v>985</v>
      </c>
      <c r="C3972" s="101" t="s">
        <v>3991</v>
      </c>
      <c r="D3972" s="101" t="s">
        <v>1002</v>
      </c>
      <c r="F3972" s="102">
        <v>8.5500000000000007</v>
      </c>
      <c r="G3972" s="102">
        <v>8.75</v>
      </c>
      <c r="H3972" s="102">
        <v>6.84</v>
      </c>
      <c r="I3972" s="102"/>
      <c r="J3972" s="445"/>
      <c r="K3972" s="258">
        <f>ROUND(SUMIF('VGT-Bewegungsdaten'!B:B,A3972,'VGT-Bewegungsdaten'!D:D),3)</f>
        <v>0</v>
      </c>
      <c r="L3972" s="259">
        <f>ROUND(SUMIF('VGT-Bewegungsdaten'!B:B,$A3972,'VGT-Bewegungsdaten'!E:E),5)</f>
        <v>0</v>
      </c>
      <c r="N3972" s="298" t="s">
        <v>4918</v>
      </c>
      <c r="O3972" s="298" t="s">
        <v>4926</v>
      </c>
      <c r="P3972" s="261">
        <f>ROUND(SUMIF('AV-Bewegungsdaten'!B:B,A3972,'AV-Bewegungsdaten'!D:D),3)</f>
        <v>0</v>
      </c>
      <c r="Q3972" s="259">
        <f>ROUND(SUMIF('AV-Bewegungsdaten'!B:B,$A3972,'AV-Bewegungsdaten'!E:E),5)</f>
        <v>0</v>
      </c>
      <c r="S3972" s="444"/>
      <c r="T3972" s="444"/>
      <c r="U3972" s="261">
        <f>ROUND(SUMIF('DV-Bewegungsdaten'!B:B,A3972,'DV-Bewegungsdaten'!D:D),3)</f>
        <v>0</v>
      </c>
      <c r="V3972" s="259">
        <f>ROUND(SUMIF('DV-Bewegungsdaten'!B:B,A3972,'DV-Bewegungsdaten'!E:E),5)</f>
        <v>0</v>
      </c>
      <c r="X3972" s="444"/>
      <c r="Y3972" s="444"/>
      <c r="AK3972" s="305"/>
    </row>
    <row r="3973" spans="1:37" ht="15" customHeight="1" x14ac:dyDescent="0.25">
      <c r="A3973" s="103" t="s">
        <v>1009</v>
      </c>
      <c r="B3973" s="101" t="s">
        <v>985</v>
      </c>
      <c r="C3973" s="101" t="s">
        <v>3992</v>
      </c>
      <c r="D3973" s="101" t="s">
        <v>2369</v>
      </c>
      <c r="F3973" s="102">
        <v>7.44</v>
      </c>
      <c r="G3973" s="102">
        <v>7.6400000000000006</v>
      </c>
      <c r="H3973" s="102">
        <v>5.95</v>
      </c>
      <c r="I3973" s="102"/>
      <c r="J3973" s="445"/>
      <c r="K3973" s="258">
        <f>ROUND(SUMIF('VGT-Bewegungsdaten'!B:B,A3973,'VGT-Bewegungsdaten'!D:D),3)</f>
        <v>0</v>
      </c>
      <c r="L3973" s="259">
        <f>ROUND(SUMIF('VGT-Bewegungsdaten'!B:B,$A3973,'VGT-Bewegungsdaten'!E:E),5)</f>
        <v>0</v>
      </c>
      <c r="N3973" s="298" t="s">
        <v>4918</v>
      </c>
      <c r="O3973" s="298" t="s">
        <v>4926</v>
      </c>
      <c r="P3973" s="261">
        <f>ROUND(SUMIF('AV-Bewegungsdaten'!B:B,A3973,'AV-Bewegungsdaten'!D:D),3)</f>
        <v>0</v>
      </c>
      <c r="Q3973" s="259">
        <f>ROUND(SUMIF('AV-Bewegungsdaten'!B:B,$A3973,'AV-Bewegungsdaten'!E:E),5)</f>
        <v>0</v>
      </c>
      <c r="S3973" s="444"/>
      <c r="T3973" s="444"/>
      <c r="U3973" s="261">
        <f>ROUND(SUMIF('DV-Bewegungsdaten'!B:B,A3973,'DV-Bewegungsdaten'!D:D),3)</f>
        <v>0</v>
      </c>
      <c r="V3973" s="259">
        <f>ROUND(SUMIF('DV-Bewegungsdaten'!B:B,A3973,'DV-Bewegungsdaten'!E:E),5)</f>
        <v>0</v>
      </c>
      <c r="X3973" s="444"/>
      <c r="Y3973" s="444"/>
      <c r="AK3973" s="305"/>
    </row>
    <row r="3974" spans="1:37" ht="15" customHeight="1" x14ac:dyDescent="0.25">
      <c r="A3974" s="103" t="s">
        <v>1010</v>
      </c>
      <c r="B3974" s="101" t="s">
        <v>985</v>
      </c>
      <c r="C3974" s="101" t="s">
        <v>3992</v>
      </c>
      <c r="D3974" s="101" t="s">
        <v>2371</v>
      </c>
      <c r="F3974" s="102">
        <v>6.45</v>
      </c>
      <c r="G3974" s="102">
        <v>6.65</v>
      </c>
      <c r="H3974" s="102">
        <v>5.16</v>
      </c>
      <c r="I3974" s="102"/>
      <c r="J3974" s="445"/>
      <c r="K3974" s="258">
        <f>ROUND(SUMIF('VGT-Bewegungsdaten'!B:B,A3974,'VGT-Bewegungsdaten'!D:D),3)</f>
        <v>0</v>
      </c>
      <c r="L3974" s="259">
        <f>ROUND(SUMIF('VGT-Bewegungsdaten'!B:B,$A3974,'VGT-Bewegungsdaten'!E:E),5)</f>
        <v>0</v>
      </c>
      <c r="N3974" s="298" t="s">
        <v>4918</v>
      </c>
      <c r="O3974" s="298" t="s">
        <v>4926</v>
      </c>
      <c r="P3974" s="261">
        <f>ROUND(SUMIF('AV-Bewegungsdaten'!B:B,A3974,'AV-Bewegungsdaten'!D:D),3)</f>
        <v>0</v>
      </c>
      <c r="Q3974" s="259">
        <f>ROUND(SUMIF('AV-Bewegungsdaten'!B:B,$A3974,'AV-Bewegungsdaten'!E:E),5)</f>
        <v>0</v>
      </c>
      <c r="S3974" s="444"/>
      <c r="T3974" s="444"/>
      <c r="U3974" s="261">
        <f>ROUND(SUMIF('DV-Bewegungsdaten'!B:B,A3974,'DV-Bewegungsdaten'!D:D),3)</f>
        <v>0</v>
      </c>
      <c r="V3974" s="259">
        <f>ROUND(SUMIF('DV-Bewegungsdaten'!B:B,A3974,'DV-Bewegungsdaten'!E:E),5)</f>
        <v>0</v>
      </c>
      <c r="X3974" s="444"/>
      <c r="Y3974" s="444"/>
      <c r="AK3974" s="305"/>
    </row>
    <row r="3975" spans="1:37" ht="15" customHeight="1" x14ac:dyDescent="0.25">
      <c r="A3975" s="103" t="s">
        <v>1011</v>
      </c>
      <c r="B3975" s="101" t="s">
        <v>985</v>
      </c>
      <c r="C3975" s="101" t="s">
        <v>3992</v>
      </c>
      <c r="D3975" s="101" t="s">
        <v>996</v>
      </c>
      <c r="F3975" s="102">
        <v>6.45</v>
      </c>
      <c r="G3975" s="102">
        <v>6.65</v>
      </c>
      <c r="H3975" s="102">
        <v>5.16</v>
      </c>
      <c r="I3975" s="102"/>
      <c r="J3975" s="445"/>
      <c r="K3975" s="258">
        <f>ROUND(SUMIF('VGT-Bewegungsdaten'!B:B,A3975,'VGT-Bewegungsdaten'!D:D),3)</f>
        <v>0</v>
      </c>
      <c r="L3975" s="259">
        <f>ROUND(SUMIF('VGT-Bewegungsdaten'!B:B,$A3975,'VGT-Bewegungsdaten'!E:E),5)</f>
        <v>0</v>
      </c>
      <c r="N3975" s="298" t="s">
        <v>4918</v>
      </c>
      <c r="O3975" s="298" t="s">
        <v>4926</v>
      </c>
      <c r="P3975" s="261">
        <f>ROUND(SUMIF('AV-Bewegungsdaten'!B:B,A3975,'AV-Bewegungsdaten'!D:D),3)</f>
        <v>0</v>
      </c>
      <c r="Q3975" s="259">
        <f>ROUND(SUMIF('AV-Bewegungsdaten'!B:B,$A3975,'AV-Bewegungsdaten'!E:E),5)</f>
        <v>0</v>
      </c>
      <c r="S3975" s="444"/>
      <c r="T3975" s="444"/>
      <c r="U3975" s="261">
        <f>ROUND(SUMIF('DV-Bewegungsdaten'!B:B,A3975,'DV-Bewegungsdaten'!D:D),3)</f>
        <v>0</v>
      </c>
      <c r="V3975" s="259">
        <f>ROUND(SUMIF('DV-Bewegungsdaten'!B:B,A3975,'DV-Bewegungsdaten'!E:E),5)</f>
        <v>0</v>
      </c>
      <c r="X3975" s="444"/>
      <c r="Y3975" s="444"/>
      <c r="AK3975" s="305"/>
    </row>
    <row r="3976" spans="1:37" ht="15" customHeight="1" x14ac:dyDescent="0.25">
      <c r="A3976" s="103" t="s">
        <v>1012</v>
      </c>
      <c r="B3976" s="101" t="s">
        <v>985</v>
      </c>
      <c r="C3976" s="101" t="s">
        <v>3992</v>
      </c>
      <c r="D3976" s="101" t="s">
        <v>998</v>
      </c>
      <c r="F3976" s="102">
        <v>9.44</v>
      </c>
      <c r="G3976" s="102">
        <v>9.6399999999999988</v>
      </c>
      <c r="H3976" s="102">
        <v>7.55</v>
      </c>
      <c r="I3976" s="102"/>
      <c r="J3976" s="445"/>
      <c r="K3976" s="258">
        <f>ROUND(SUMIF('VGT-Bewegungsdaten'!B:B,A3976,'VGT-Bewegungsdaten'!D:D),3)</f>
        <v>0</v>
      </c>
      <c r="L3976" s="259">
        <f>ROUND(SUMIF('VGT-Bewegungsdaten'!B:B,$A3976,'VGT-Bewegungsdaten'!E:E),5)</f>
        <v>0</v>
      </c>
      <c r="N3976" s="298" t="s">
        <v>4918</v>
      </c>
      <c r="O3976" s="298" t="s">
        <v>4926</v>
      </c>
      <c r="P3976" s="261">
        <f>ROUND(SUMIF('AV-Bewegungsdaten'!B:B,A3976,'AV-Bewegungsdaten'!D:D),3)</f>
        <v>0</v>
      </c>
      <c r="Q3976" s="259">
        <f>ROUND(SUMIF('AV-Bewegungsdaten'!B:B,$A3976,'AV-Bewegungsdaten'!E:E),5)</f>
        <v>0</v>
      </c>
      <c r="S3976" s="444"/>
      <c r="T3976" s="444"/>
      <c r="U3976" s="261">
        <f>ROUND(SUMIF('DV-Bewegungsdaten'!B:B,A3976,'DV-Bewegungsdaten'!D:D),3)</f>
        <v>0</v>
      </c>
      <c r="V3976" s="259">
        <f>ROUND(SUMIF('DV-Bewegungsdaten'!B:B,A3976,'DV-Bewegungsdaten'!E:E),5)</f>
        <v>0</v>
      </c>
      <c r="X3976" s="444"/>
      <c r="Y3976" s="444"/>
      <c r="AK3976" s="305"/>
    </row>
    <row r="3977" spans="1:37" ht="15" customHeight="1" x14ac:dyDescent="0.25">
      <c r="A3977" s="103" t="s">
        <v>1013</v>
      </c>
      <c r="B3977" s="101" t="s">
        <v>985</v>
      </c>
      <c r="C3977" s="101" t="s">
        <v>3992</v>
      </c>
      <c r="D3977" s="101" t="s">
        <v>1000</v>
      </c>
      <c r="F3977" s="102">
        <v>8.4499999999999993</v>
      </c>
      <c r="G3977" s="102">
        <v>8.6499999999999986</v>
      </c>
      <c r="H3977" s="102">
        <v>6.76</v>
      </c>
      <c r="I3977" s="102"/>
      <c r="J3977" s="445"/>
      <c r="K3977" s="258">
        <f>ROUND(SUMIF('VGT-Bewegungsdaten'!B:B,A3977,'VGT-Bewegungsdaten'!D:D),3)</f>
        <v>0</v>
      </c>
      <c r="L3977" s="259">
        <f>ROUND(SUMIF('VGT-Bewegungsdaten'!B:B,$A3977,'VGT-Bewegungsdaten'!E:E),5)</f>
        <v>0</v>
      </c>
      <c r="N3977" s="298" t="s">
        <v>4918</v>
      </c>
      <c r="O3977" s="298" t="s">
        <v>4926</v>
      </c>
      <c r="P3977" s="261">
        <f>ROUND(SUMIF('AV-Bewegungsdaten'!B:B,A3977,'AV-Bewegungsdaten'!D:D),3)</f>
        <v>0</v>
      </c>
      <c r="Q3977" s="259">
        <f>ROUND(SUMIF('AV-Bewegungsdaten'!B:B,$A3977,'AV-Bewegungsdaten'!E:E),5)</f>
        <v>0</v>
      </c>
      <c r="S3977" s="444"/>
      <c r="T3977" s="444"/>
      <c r="U3977" s="261">
        <f>ROUND(SUMIF('DV-Bewegungsdaten'!B:B,A3977,'DV-Bewegungsdaten'!D:D),3)</f>
        <v>0</v>
      </c>
      <c r="V3977" s="259">
        <f>ROUND(SUMIF('DV-Bewegungsdaten'!B:B,A3977,'DV-Bewegungsdaten'!E:E),5)</f>
        <v>0</v>
      </c>
      <c r="X3977" s="444"/>
      <c r="Y3977" s="444"/>
      <c r="AK3977" s="305"/>
    </row>
    <row r="3978" spans="1:37" ht="15" customHeight="1" x14ac:dyDescent="0.25">
      <c r="A3978" s="103" t="s">
        <v>1014</v>
      </c>
      <c r="B3978" s="101" t="s">
        <v>985</v>
      </c>
      <c r="C3978" s="101" t="s">
        <v>3992</v>
      </c>
      <c r="D3978" s="101" t="s">
        <v>1002</v>
      </c>
      <c r="F3978" s="102">
        <v>8.4499999999999993</v>
      </c>
      <c r="G3978" s="102">
        <v>8.6499999999999986</v>
      </c>
      <c r="H3978" s="102">
        <v>6.76</v>
      </c>
      <c r="I3978" s="102"/>
      <c r="J3978" s="445"/>
      <c r="K3978" s="258">
        <f>ROUND(SUMIF('VGT-Bewegungsdaten'!B:B,A3978,'VGT-Bewegungsdaten'!D:D),3)</f>
        <v>0</v>
      </c>
      <c r="L3978" s="259">
        <f>ROUND(SUMIF('VGT-Bewegungsdaten'!B:B,$A3978,'VGT-Bewegungsdaten'!E:E),5)</f>
        <v>0</v>
      </c>
      <c r="N3978" s="298" t="s">
        <v>4918</v>
      </c>
      <c r="O3978" s="298" t="s">
        <v>4926</v>
      </c>
      <c r="P3978" s="261">
        <f>ROUND(SUMIF('AV-Bewegungsdaten'!B:B,A3978,'AV-Bewegungsdaten'!D:D),3)</f>
        <v>0</v>
      </c>
      <c r="Q3978" s="259">
        <f>ROUND(SUMIF('AV-Bewegungsdaten'!B:B,$A3978,'AV-Bewegungsdaten'!E:E),5)</f>
        <v>0</v>
      </c>
      <c r="S3978" s="444"/>
      <c r="T3978" s="444"/>
      <c r="U3978" s="261">
        <f>ROUND(SUMIF('DV-Bewegungsdaten'!B:B,A3978,'DV-Bewegungsdaten'!D:D),3)</f>
        <v>0</v>
      </c>
      <c r="V3978" s="259">
        <f>ROUND(SUMIF('DV-Bewegungsdaten'!B:B,A3978,'DV-Bewegungsdaten'!E:E),5)</f>
        <v>0</v>
      </c>
      <c r="X3978" s="444"/>
      <c r="Y3978" s="444"/>
      <c r="AK3978" s="305"/>
    </row>
    <row r="3979" spans="1:37" ht="15" customHeight="1" x14ac:dyDescent="0.25">
      <c r="A3979" s="103" t="s">
        <v>1015</v>
      </c>
      <c r="B3979" s="101" t="s">
        <v>985</v>
      </c>
      <c r="C3979" s="101" t="s">
        <v>3993</v>
      </c>
      <c r="D3979" s="101" t="s">
        <v>2369</v>
      </c>
      <c r="F3979" s="102">
        <v>7.33</v>
      </c>
      <c r="G3979" s="102">
        <v>7.53</v>
      </c>
      <c r="H3979" s="102">
        <v>5.86</v>
      </c>
      <c r="I3979" s="102"/>
      <c r="J3979" s="445"/>
      <c r="K3979" s="258">
        <f>ROUND(SUMIF('VGT-Bewegungsdaten'!B:B,A3979,'VGT-Bewegungsdaten'!D:D),3)</f>
        <v>0</v>
      </c>
      <c r="L3979" s="259">
        <f>ROUND(SUMIF('VGT-Bewegungsdaten'!B:B,$A3979,'VGT-Bewegungsdaten'!E:E),5)</f>
        <v>0</v>
      </c>
      <c r="N3979" s="298" t="s">
        <v>4918</v>
      </c>
      <c r="O3979" s="298" t="s">
        <v>4926</v>
      </c>
      <c r="P3979" s="261">
        <f>ROUND(SUMIF('AV-Bewegungsdaten'!B:B,A3979,'AV-Bewegungsdaten'!D:D),3)</f>
        <v>0</v>
      </c>
      <c r="Q3979" s="259">
        <f>ROUND(SUMIF('AV-Bewegungsdaten'!B:B,$A3979,'AV-Bewegungsdaten'!E:E),5)</f>
        <v>0</v>
      </c>
      <c r="S3979" s="444"/>
      <c r="T3979" s="444"/>
      <c r="U3979" s="261">
        <f>ROUND(SUMIF('DV-Bewegungsdaten'!B:B,A3979,'DV-Bewegungsdaten'!D:D),3)</f>
        <v>0</v>
      </c>
      <c r="V3979" s="259">
        <f>ROUND(SUMIF('DV-Bewegungsdaten'!B:B,A3979,'DV-Bewegungsdaten'!E:E),5)</f>
        <v>0</v>
      </c>
      <c r="X3979" s="444"/>
      <c r="Y3979" s="444"/>
      <c r="AK3979" s="305"/>
    </row>
    <row r="3980" spans="1:37" ht="15" customHeight="1" x14ac:dyDescent="0.25">
      <c r="A3980" s="103" t="s">
        <v>1016</v>
      </c>
      <c r="B3980" s="101" t="s">
        <v>985</v>
      </c>
      <c r="C3980" s="101" t="s">
        <v>3993</v>
      </c>
      <c r="D3980" s="101" t="s">
        <v>2371</v>
      </c>
      <c r="F3980" s="102">
        <v>6.35</v>
      </c>
      <c r="G3980" s="102">
        <v>6.55</v>
      </c>
      <c r="H3980" s="102">
        <v>5.08</v>
      </c>
      <c r="I3980" s="102"/>
      <c r="J3980" s="445"/>
      <c r="K3980" s="258">
        <f>ROUND(SUMIF('VGT-Bewegungsdaten'!B:B,A3980,'VGT-Bewegungsdaten'!D:D),3)</f>
        <v>0</v>
      </c>
      <c r="L3980" s="259">
        <f>ROUND(SUMIF('VGT-Bewegungsdaten'!B:B,$A3980,'VGT-Bewegungsdaten'!E:E),5)</f>
        <v>0</v>
      </c>
      <c r="N3980" s="298" t="s">
        <v>4918</v>
      </c>
      <c r="O3980" s="298" t="s">
        <v>4926</v>
      </c>
      <c r="P3980" s="261">
        <f>ROUND(SUMIF('AV-Bewegungsdaten'!B:B,A3980,'AV-Bewegungsdaten'!D:D),3)</f>
        <v>0</v>
      </c>
      <c r="Q3980" s="259">
        <f>ROUND(SUMIF('AV-Bewegungsdaten'!B:B,$A3980,'AV-Bewegungsdaten'!E:E),5)</f>
        <v>0</v>
      </c>
      <c r="S3980" s="444"/>
      <c r="T3980" s="444"/>
      <c r="U3980" s="261">
        <f>ROUND(SUMIF('DV-Bewegungsdaten'!B:B,A3980,'DV-Bewegungsdaten'!D:D),3)</f>
        <v>0</v>
      </c>
      <c r="V3980" s="259">
        <f>ROUND(SUMIF('DV-Bewegungsdaten'!B:B,A3980,'DV-Bewegungsdaten'!E:E),5)</f>
        <v>0</v>
      </c>
      <c r="X3980" s="444"/>
      <c r="Y3980" s="444"/>
      <c r="AK3980" s="305"/>
    </row>
    <row r="3981" spans="1:37" ht="15" customHeight="1" x14ac:dyDescent="0.25">
      <c r="A3981" s="103" t="s">
        <v>1017</v>
      </c>
      <c r="B3981" s="101" t="s">
        <v>985</v>
      </c>
      <c r="C3981" s="101" t="s">
        <v>3993</v>
      </c>
      <c r="D3981" s="101" t="s">
        <v>996</v>
      </c>
      <c r="F3981" s="102">
        <v>6.35</v>
      </c>
      <c r="G3981" s="102">
        <v>6.55</v>
      </c>
      <c r="H3981" s="102">
        <v>5.08</v>
      </c>
      <c r="I3981" s="102"/>
      <c r="J3981" s="445"/>
      <c r="K3981" s="258">
        <f>ROUND(SUMIF('VGT-Bewegungsdaten'!B:B,A3981,'VGT-Bewegungsdaten'!D:D),3)</f>
        <v>0</v>
      </c>
      <c r="L3981" s="259">
        <f>ROUND(SUMIF('VGT-Bewegungsdaten'!B:B,$A3981,'VGT-Bewegungsdaten'!E:E),5)</f>
        <v>0</v>
      </c>
      <c r="N3981" s="298" t="s">
        <v>4918</v>
      </c>
      <c r="O3981" s="298" t="s">
        <v>4926</v>
      </c>
      <c r="P3981" s="261">
        <f>ROUND(SUMIF('AV-Bewegungsdaten'!B:B,A3981,'AV-Bewegungsdaten'!D:D),3)</f>
        <v>0</v>
      </c>
      <c r="Q3981" s="259">
        <f>ROUND(SUMIF('AV-Bewegungsdaten'!B:B,$A3981,'AV-Bewegungsdaten'!E:E),5)</f>
        <v>0</v>
      </c>
      <c r="S3981" s="444"/>
      <c r="T3981" s="444"/>
      <c r="U3981" s="261">
        <f>ROUND(SUMIF('DV-Bewegungsdaten'!B:B,A3981,'DV-Bewegungsdaten'!D:D),3)</f>
        <v>0</v>
      </c>
      <c r="V3981" s="259">
        <f>ROUND(SUMIF('DV-Bewegungsdaten'!B:B,A3981,'DV-Bewegungsdaten'!E:E),5)</f>
        <v>0</v>
      </c>
      <c r="X3981" s="444"/>
      <c r="Y3981" s="444"/>
      <c r="AK3981" s="305"/>
    </row>
    <row r="3982" spans="1:37" ht="15" customHeight="1" x14ac:dyDescent="0.25">
      <c r="A3982" s="103" t="s">
        <v>1018</v>
      </c>
      <c r="B3982" s="101" t="s">
        <v>985</v>
      </c>
      <c r="C3982" s="101" t="s">
        <v>3993</v>
      </c>
      <c r="D3982" s="101" t="s">
        <v>998</v>
      </c>
      <c r="F3982" s="102">
        <v>9.33</v>
      </c>
      <c r="G3982" s="102">
        <v>9.5299999999999994</v>
      </c>
      <c r="H3982" s="102">
        <v>7.46</v>
      </c>
      <c r="I3982" s="102"/>
      <c r="J3982" s="445"/>
      <c r="K3982" s="258">
        <f>ROUND(SUMIF('VGT-Bewegungsdaten'!B:B,A3982,'VGT-Bewegungsdaten'!D:D),3)</f>
        <v>0</v>
      </c>
      <c r="L3982" s="259">
        <f>ROUND(SUMIF('VGT-Bewegungsdaten'!B:B,$A3982,'VGT-Bewegungsdaten'!E:E),5)</f>
        <v>0</v>
      </c>
      <c r="N3982" s="298" t="s">
        <v>4918</v>
      </c>
      <c r="O3982" s="298" t="s">
        <v>4926</v>
      </c>
      <c r="P3982" s="261">
        <f>ROUND(SUMIF('AV-Bewegungsdaten'!B:B,A3982,'AV-Bewegungsdaten'!D:D),3)</f>
        <v>0</v>
      </c>
      <c r="Q3982" s="259">
        <f>ROUND(SUMIF('AV-Bewegungsdaten'!B:B,$A3982,'AV-Bewegungsdaten'!E:E),5)</f>
        <v>0</v>
      </c>
      <c r="S3982" s="444"/>
      <c r="T3982" s="444"/>
      <c r="U3982" s="261">
        <f>ROUND(SUMIF('DV-Bewegungsdaten'!B:B,A3982,'DV-Bewegungsdaten'!D:D),3)</f>
        <v>0</v>
      </c>
      <c r="V3982" s="259">
        <f>ROUND(SUMIF('DV-Bewegungsdaten'!B:B,A3982,'DV-Bewegungsdaten'!E:E),5)</f>
        <v>0</v>
      </c>
      <c r="X3982" s="444"/>
      <c r="Y3982" s="444"/>
      <c r="AK3982" s="305"/>
    </row>
    <row r="3983" spans="1:37" ht="15" customHeight="1" x14ac:dyDescent="0.25">
      <c r="A3983" s="103" t="s">
        <v>1019</v>
      </c>
      <c r="B3983" s="101" t="s">
        <v>985</v>
      </c>
      <c r="C3983" s="101" t="s">
        <v>3993</v>
      </c>
      <c r="D3983" s="101" t="s">
        <v>1000</v>
      </c>
      <c r="F3983" s="102">
        <v>8.35</v>
      </c>
      <c r="G3983" s="102">
        <v>8.5499999999999989</v>
      </c>
      <c r="H3983" s="102">
        <v>6.68</v>
      </c>
      <c r="I3983" s="102"/>
      <c r="J3983" s="445"/>
      <c r="K3983" s="258">
        <f>ROUND(SUMIF('VGT-Bewegungsdaten'!B:B,A3983,'VGT-Bewegungsdaten'!D:D),3)</f>
        <v>0</v>
      </c>
      <c r="L3983" s="259">
        <f>ROUND(SUMIF('VGT-Bewegungsdaten'!B:B,$A3983,'VGT-Bewegungsdaten'!E:E),5)</f>
        <v>0</v>
      </c>
      <c r="N3983" s="298" t="s">
        <v>4918</v>
      </c>
      <c r="O3983" s="298" t="s">
        <v>4926</v>
      </c>
      <c r="P3983" s="261">
        <f>ROUND(SUMIF('AV-Bewegungsdaten'!B:B,A3983,'AV-Bewegungsdaten'!D:D),3)</f>
        <v>0</v>
      </c>
      <c r="Q3983" s="259">
        <f>ROUND(SUMIF('AV-Bewegungsdaten'!B:B,$A3983,'AV-Bewegungsdaten'!E:E),5)</f>
        <v>0</v>
      </c>
      <c r="S3983" s="444"/>
      <c r="T3983" s="444"/>
      <c r="U3983" s="261">
        <f>ROUND(SUMIF('DV-Bewegungsdaten'!B:B,A3983,'DV-Bewegungsdaten'!D:D),3)</f>
        <v>0</v>
      </c>
      <c r="V3983" s="259">
        <f>ROUND(SUMIF('DV-Bewegungsdaten'!B:B,A3983,'DV-Bewegungsdaten'!E:E),5)</f>
        <v>0</v>
      </c>
      <c r="X3983" s="444"/>
      <c r="Y3983" s="444"/>
      <c r="AK3983" s="305"/>
    </row>
    <row r="3984" spans="1:37" ht="15" customHeight="1" x14ac:dyDescent="0.25">
      <c r="A3984" s="103" t="s">
        <v>1020</v>
      </c>
      <c r="B3984" s="101" t="s">
        <v>985</v>
      </c>
      <c r="C3984" s="101" t="s">
        <v>3993</v>
      </c>
      <c r="D3984" s="101" t="s">
        <v>1002</v>
      </c>
      <c r="F3984" s="102">
        <v>8.35</v>
      </c>
      <c r="G3984" s="102">
        <v>8.5499999999999989</v>
      </c>
      <c r="H3984" s="102">
        <v>6.68</v>
      </c>
      <c r="I3984" s="102"/>
      <c r="J3984" s="445"/>
      <c r="K3984" s="258">
        <f>ROUND(SUMIF('VGT-Bewegungsdaten'!B:B,A3984,'VGT-Bewegungsdaten'!D:D),3)</f>
        <v>0</v>
      </c>
      <c r="L3984" s="259">
        <f>ROUND(SUMIF('VGT-Bewegungsdaten'!B:B,$A3984,'VGT-Bewegungsdaten'!E:E),5)</f>
        <v>0</v>
      </c>
      <c r="N3984" s="298" t="s">
        <v>4918</v>
      </c>
      <c r="O3984" s="298" t="s">
        <v>4926</v>
      </c>
      <c r="P3984" s="261">
        <f>ROUND(SUMIF('AV-Bewegungsdaten'!B:B,A3984,'AV-Bewegungsdaten'!D:D),3)</f>
        <v>0</v>
      </c>
      <c r="Q3984" s="259">
        <f>ROUND(SUMIF('AV-Bewegungsdaten'!B:B,$A3984,'AV-Bewegungsdaten'!E:E),5)</f>
        <v>0</v>
      </c>
      <c r="S3984" s="444"/>
      <c r="T3984" s="444"/>
      <c r="U3984" s="261">
        <f>ROUND(SUMIF('DV-Bewegungsdaten'!B:B,A3984,'DV-Bewegungsdaten'!D:D),3)</f>
        <v>0</v>
      </c>
      <c r="V3984" s="259">
        <f>ROUND(SUMIF('DV-Bewegungsdaten'!B:B,A3984,'DV-Bewegungsdaten'!E:E),5)</f>
        <v>0</v>
      </c>
      <c r="X3984" s="444"/>
      <c r="Y3984" s="444"/>
      <c r="AK3984" s="305"/>
    </row>
    <row r="3985" spans="1:37" ht="15" customHeight="1" x14ac:dyDescent="0.25">
      <c r="A3985" s="103" t="s">
        <v>1021</v>
      </c>
      <c r="B3985" s="101" t="s">
        <v>985</v>
      </c>
      <c r="C3985" s="101" t="s">
        <v>3994</v>
      </c>
      <c r="D3985" s="101" t="s">
        <v>2369</v>
      </c>
      <c r="F3985" s="102">
        <v>7.22</v>
      </c>
      <c r="G3985" s="102">
        <v>7.42</v>
      </c>
      <c r="H3985" s="102">
        <v>5.78</v>
      </c>
      <c r="I3985" s="102"/>
      <c r="J3985" s="445"/>
      <c r="K3985" s="258">
        <f>ROUND(SUMIF('VGT-Bewegungsdaten'!B:B,A3985,'VGT-Bewegungsdaten'!D:D),3)</f>
        <v>0</v>
      </c>
      <c r="L3985" s="259">
        <f>ROUND(SUMIF('VGT-Bewegungsdaten'!B:B,$A3985,'VGT-Bewegungsdaten'!E:E),5)</f>
        <v>0</v>
      </c>
      <c r="N3985" s="298" t="s">
        <v>4918</v>
      </c>
      <c r="O3985" s="298" t="s">
        <v>4926</v>
      </c>
      <c r="P3985" s="261">
        <f>ROUND(SUMIF('AV-Bewegungsdaten'!B:B,A3985,'AV-Bewegungsdaten'!D:D),3)</f>
        <v>0</v>
      </c>
      <c r="Q3985" s="259">
        <f>ROUND(SUMIF('AV-Bewegungsdaten'!B:B,$A3985,'AV-Bewegungsdaten'!E:E),5)</f>
        <v>0</v>
      </c>
      <c r="S3985" s="444"/>
      <c r="T3985" s="444"/>
      <c r="U3985" s="261">
        <f>ROUND(SUMIF('DV-Bewegungsdaten'!B:B,A3985,'DV-Bewegungsdaten'!D:D),3)</f>
        <v>0</v>
      </c>
      <c r="V3985" s="259">
        <f>ROUND(SUMIF('DV-Bewegungsdaten'!B:B,A3985,'DV-Bewegungsdaten'!E:E),5)</f>
        <v>0</v>
      </c>
      <c r="X3985" s="444"/>
      <c r="Y3985" s="444"/>
      <c r="AK3985" s="305"/>
    </row>
    <row r="3986" spans="1:37" ht="15" customHeight="1" x14ac:dyDescent="0.25">
      <c r="A3986" s="103" t="s">
        <v>1022</v>
      </c>
      <c r="B3986" s="101" t="s">
        <v>985</v>
      </c>
      <c r="C3986" s="101" t="s">
        <v>3994</v>
      </c>
      <c r="D3986" s="101" t="s">
        <v>2371</v>
      </c>
      <c r="F3986" s="102">
        <v>6.25</v>
      </c>
      <c r="G3986" s="102">
        <v>6.45</v>
      </c>
      <c r="H3986" s="102">
        <v>5</v>
      </c>
      <c r="I3986" s="102"/>
      <c r="J3986" s="445"/>
      <c r="K3986" s="258">
        <f>ROUND(SUMIF('VGT-Bewegungsdaten'!B:B,A3986,'VGT-Bewegungsdaten'!D:D),3)</f>
        <v>0</v>
      </c>
      <c r="L3986" s="259">
        <f>ROUND(SUMIF('VGT-Bewegungsdaten'!B:B,$A3986,'VGT-Bewegungsdaten'!E:E),5)</f>
        <v>0</v>
      </c>
      <c r="N3986" s="298" t="s">
        <v>4918</v>
      </c>
      <c r="O3986" s="298" t="s">
        <v>4926</v>
      </c>
      <c r="P3986" s="261">
        <f>ROUND(SUMIF('AV-Bewegungsdaten'!B:B,A3986,'AV-Bewegungsdaten'!D:D),3)</f>
        <v>0</v>
      </c>
      <c r="Q3986" s="259">
        <f>ROUND(SUMIF('AV-Bewegungsdaten'!B:B,$A3986,'AV-Bewegungsdaten'!E:E),5)</f>
        <v>0</v>
      </c>
      <c r="S3986" s="444"/>
      <c r="T3986" s="444"/>
      <c r="U3986" s="261">
        <f>ROUND(SUMIF('DV-Bewegungsdaten'!B:B,A3986,'DV-Bewegungsdaten'!D:D),3)</f>
        <v>0</v>
      </c>
      <c r="V3986" s="259">
        <f>ROUND(SUMIF('DV-Bewegungsdaten'!B:B,A3986,'DV-Bewegungsdaten'!E:E),5)</f>
        <v>0</v>
      </c>
      <c r="X3986" s="444"/>
      <c r="Y3986" s="444"/>
      <c r="AK3986" s="305"/>
    </row>
    <row r="3987" spans="1:37" ht="15" customHeight="1" x14ac:dyDescent="0.25">
      <c r="A3987" s="103" t="s">
        <v>1023</v>
      </c>
      <c r="B3987" s="101" t="s">
        <v>985</v>
      </c>
      <c r="C3987" s="101" t="s">
        <v>3994</v>
      </c>
      <c r="D3987" s="101" t="s">
        <v>996</v>
      </c>
      <c r="F3987" s="102">
        <v>6.25</v>
      </c>
      <c r="G3987" s="102">
        <v>6.45</v>
      </c>
      <c r="H3987" s="102">
        <v>5</v>
      </c>
      <c r="I3987" s="102"/>
      <c r="J3987" s="445"/>
      <c r="K3987" s="258">
        <f>ROUND(SUMIF('VGT-Bewegungsdaten'!B:B,A3987,'VGT-Bewegungsdaten'!D:D),3)</f>
        <v>0</v>
      </c>
      <c r="L3987" s="259">
        <f>ROUND(SUMIF('VGT-Bewegungsdaten'!B:B,$A3987,'VGT-Bewegungsdaten'!E:E),5)</f>
        <v>0</v>
      </c>
      <c r="N3987" s="298" t="s">
        <v>4918</v>
      </c>
      <c r="O3987" s="298" t="s">
        <v>4926</v>
      </c>
      <c r="P3987" s="261">
        <f>ROUND(SUMIF('AV-Bewegungsdaten'!B:B,A3987,'AV-Bewegungsdaten'!D:D),3)</f>
        <v>0</v>
      </c>
      <c r="Q3987" s="259">
        <f>ROUND(SUMIF('AV-Bewegungsdaten'!B:B,$A3987,'AV-Bewegungsdaten'!E:E),5)</f>
        <v>0</v>
      </c>
      <c r="S3987" s="444"/>
      <c r="T3987" s="444"/>
      <c r="U3987" s="261">
        <f>ROUND(SUMIF('DV-Bewegungsdaten'!B:B,A3987,'DV-Bewegungsdaten'!D:D),3)</f>
        <v>0</v>
      </c>
      <c r="V3987" s="259">
        <f>ROUND(SUMIF('DV-Bewegungsdaten'!B:B,A3987,'DV-Bewegungsdaten'!E:E),5)</f>
        <v>0</v>
      </c>
      <c r="X3987" s="444"/>
      <c r="Y3987" s="444"/>
      <c r="AK3987" s="305"/>
    </row>
    <row r="3988" spans="1:37" ht="15" customHeight="1" x14ac:dyDescent="0.25">
      <c r="A3988" s="103" t="s">
        <v>1024</v>
      </c>
      <c r="B3988" s="101" t="s">
        <v>985</v>
      </c>
      <c r="C3988" s="101" t="s">
        <v>3994</v>
      </c>
      <c r="D3988" s="101" t="s">
        <v>998</v>
      </c>
      <c r="F3988" s="102">
        <v>9.2200000000000006</v>
      </c>
      <c r="G3988" s="102">
        <v>9.42</v>
      </c>
      <c r="H3988" s="102">
        <v>7.38</v>
      </c>
      <c r="I3988" s="102"/>
      <c r="J3988" s="445"/>
      <c r="K3988" s="258">
        <f>ROUND(SUMIF('VGT-Bewegungsdaten'!B:B,A3988,'VGT-Bewegungsdaten'!D:D),3)</f>
        <v>0</v>
      </c>
      <c r="L3988" s="259">
        <f>ROUND(SUMIF('VGT-Bewegungsdaten'!B:B,$A3988,'VGT-Bewegungsdaten'!E:E),5)</f>
        <v>0</v>
      </c>
      <c r="N3988" s="298" t="s">
        <v>4918</v>
      </c>
      <c r="O3988" s="298" t="s">
        <v>4926</v>
      </c>
      <c r="P3988" s="261">
        <f>ROUND(SUMIF('AV-Bewegungsdaten'!B:B,A3988,'AV-Bewegungsdaten'!D:D),3)</f>
        <v>0</v>
      </c>
      <c r="Q3988" s="259">
        <f>ROUND(SUMIF('AV-Bewegungsdaten'!B:B,$A3988,'AV-Bewegungsdaten'!E:E),5)</f>
        <v>0</v>
      </c>
      <c r="S3988" s="444"/>
      <c r="T3988" s="444"/>
      <c r="U3988" s="261">
        <f>ROUND(SUMIF('DV-Bewegungsdaten'!B:B,A3988,'DV-Bewegungsdaten'!D:D),3)</f>
        <v>0</v>
      </c>
      <c r="V3988" s="259">
        <f>ROUND(SUMIF('DV-Bewegungsdaten'!B:B,A3988,'DV-Bewegungsdaten'!E:E),5)</f>
        <v>0</v>
      </c>
      <c r="X3988" s="444"/>
      <c r="Y3988" s="444"/>
      <c r="AK3988" s="305"/>
    </row>
    <row r="3989" spans="1:37" ht="15" customHeight="1" x14ac:dyDescent="0.25">
      <c r="A3989" s="103" t="s">
        <v>1025</v>
      </c>
      <c r="B3989" s="101" t="s">
        <v>985</v>
      </c>
      <c r="C3989" s="101" t="s">
        <v>3994</v>
      </c>
      <c r="D3989" s="101" t="s">
        <v>1000</v>
      </c>
      <c r="F3989" s="102">
        <v>8.25</v>
      </c>
      <c r="G3989" s="102">
        <v>8.4499999999999993</v>
      </c>
      <c r="H3989" s="102">
        <v>6.6</v>
      </c>
      <c r="I3989" s="102"/>
      <c r="J3989" s="445"/>
      <c r="K3989" s="258">
        <f>ROUND(SUMIF('VGT-Bewegungsdaten'!B:B,A3989,'VGT-Bewegungsdaten'!D:D),3)</f>
        <v>0</v>
      </c>
      <c r="L3989" s="259">
        <f>ROUND(SUMIF('VGT-Bewegungsdaten'!B:B,$A3989,'VGT-Bewegungsdaten'!E:E),5)</f>
        <v>0</v>
      </c>
      <c r="N3989" s="298" t="s">
        <v>4918</v>
      </c>
      <c r="O3989" s="298" t="s">
        <v>4926</v>
      </c>
      <c r="P3989" s="261">
        <f>ROUND(SUMIF('AV-Bewegungsdaten'!B:B,A3989,'AV-Bewegungsdaten'!D:D),3)</f>
        <v>0</v>
      </c>
      <c r="Q3989" s="259">
        <f>ROUND(SUMIF('AV-Bewegungsdaten'!B:B,$A3989,'AV-Bewegungsdaten'!E:E),5)</f>
        <v>0</v>
      </c>
      <c r="S3989" s="444"/>
      <c r="T3989" s="444"/>
      <c r="U3989" s="261">
        <f>ROUND(SUMIF('DV-Bewegungsdaten'!B:B,A3989,'DV-Bewegungsdaten'!D:D),3)</f>
        <v>0</v>
      </c>
      <c r="V3989" s="259">
        <f>ROUND(SUMIF('DV-Bewegungsdaten'!B:B,A3989,'DV-Bewegungsdaten'!E:E),5)</f>
        <v>0</v>
      </c>
      <c r="X3989" s="444"/>
      <c r="Y3989" s="444"/>
      <c r="AK3989" s="305"/>
    </row>
    <row r="3990" spans="1:37" ht="15" customHeight="1" x14ac:dyDescent="0.25">
      <c r="A3990" s="103" t="s">
        <v>1026</v>
      </c>
      <c r="B3990" s="101" t="s">
        <v>985</v>
      </c>
      <c r="C3990" s="101" t="s">
        <v>3994</v>
      </c>
      <c r="D3990" s="101" t="s">
        <v>1002</v>
      </c>
      <c r="F3990" s="102">
        <v>8.25</v>
      </c>
      <c r="G3990" s="102">
        <v>8.4499999999999993</v>
      </c>
      <c r="H3990" s="102">
        <v>6.6</v>
      </c>
      <c r="I3990" s="102"/>
      <c r="J3990" s="445"/>
      <c r="K3990" s="258">
        <f>ROUND(SUMIF('VGT-Bewegungsdaten'!B:B,A3990,'VGT-Bewegungsdaten'!D:D),3)</f>
        <v>0</v>
      </c>
      <c r="L3990" s="259">
        <f>ROUND(SUMIF('VGT-Bewegungsdaten'!B:B,$A3990,'VGT-Bewegungsdaten'!E:E),5)</f>
        <v>0</v>
      </c>
      <c r="N3990" s="298" t="s">
        <v>4918</v>
      </c>
      <c r="O3990" s="298" t="s">
        <v>4926</v>
      </c>
      <c r="P3990" s="261">
        <f>ROUND(SUMIF('AV-Bewegungsdaten'!B:B,A3990,'AV-Bewegungsdaten'!D:D),3)</f>
        <v>0</v>
      </c>
      <c r="Q3990" s="259">
        <f>ROUND(SUMIF('AV-Bewegungsdaten'!B:B,$A3990,'AV-Bewegungsdaten'!E:E),5)</f>
        <v>0</v>
      </c>
      <c r="S3990" s="444"/>
      <c r="T3990" s="444"/>
      <c r="U3990" s="261">
        <f>ROUND(SUMIF('DV-Bewegungsdaten'!B:B,A3990,'DV-Bewegungsdaten'!D:D),3)</f>
        <v>0</v>
      </c>
      <c r="V3990" s="259">
        <f>ROUND(SUMIF('DV-Bewegungsdaten'!B:B,A3990,'DV-Bewegungsdaten'!E:E),5)</f>
        <v>0</v>
      </c>
      <c r="X3990" s="444"/>
      <c r="Y3990" s="444"/>
      <c r="AK3990" s="305"/>
    </row>
    <row r="3991" spans="1:37" ht="15" customHeight="1" x14ac:dyDescent="0.25">
      <c r="A3991" s="103" t="s">
        <v>1468</v>
      </c>
      <c r="B3991" s="101" t="s">
        <v>1469</v>
      </c>
      <c r="C3991" s="101" t="s">
        <v>3995</v>
      </c>
      <c r="D3991" s="101" t="s">
        <v>1470</v>
      </c>
      <c r="F3991" s="102">
        <v>9</v>
      </c>
      <c r="G3991" s="102">
        <v>9.1999999999999993</v>
      </c>
      <c r="H3991" s="102">
        <v>7.2</v>
      </c>
      <c r="I3991" s="102"/>
      <c r="J3991" s="445"/>
      <c r="K3991" s="258">
        <f>ROUND(SUMIF('VGT-Bewegungsdaten'!B:B,A3991,'VGT-Bewegungsdaten'!D:D),3)</f>
        <v>0</v>
      </c>
      <c r="L3991" s="259">
        <f>ROUND(SUMIF('VGT-Bewegungsdaten'!B:B,$A3991,'VGT-Bewegungsdaten'!E:E),5)</f>
        <v>0</v>
      </c>
      <c r="N3991" s="298" t="s">
        <v>4918</v>
      </c>
      <c r="O3991" s="298" t="s">
        <v>4927</v>
      </c>
      <c r="P3991" s="261">
        <f>ROUND(SUMIF('AV-Bewegungsdaten'!B:B,A3991,'AV-Bewegungsdaten'!D:D),3)</f>
        <v>0</v>
      </c>
      <c r="Q3991" s="259">
        <f>ROUND(SUMIF('AV-Bewegungsdaten'!B:B,$A3991,'AV-Bewegungsdaten'!E:E),5)</f>
        <v>0</v>
      </c>
      <c r="S3991" s="444"/>
      <c r="T3991" s="444"/>
      <c r="U3991" s="261">
        <f>ROUND(SUMIF('DV-Bewegungsdaten'!B:B,A3991,'DV-Bewegungsdaten'!D:D),3)</f>
        <v>0</v>
      </c>
      <c r="V3991" s="259">
        <f>ROUND(SUMIF('DV-Bewegungsdaten'!B:B,A3991,'DV-Bewegungsdaten'!E:E),5)</f>
        <v>0</v>
      </c>
      <c r="X3991" s="444"/>
      <c r="Y3991" s="444"/>
      <c r="AK3991" s="305"/>
    </row>
    <row r="3992" spans="1:37" ht="15" customHeight="1" x14ac:dyDescent="0.25">
      <c r="A3992" s="103" t="s">
        <v>1471</v>
      </c>
      <c r="B3992" s="101" t="s">
        <v>1469</v>
      </c>
      <c r="C3992" s="101" t="s">
        <v>3995</v>
      </c>
      <c r="D3992" s="101" t="s">
        <v>1472</v>
      </c>
      <c r="F3992" s="102">
        <v>11</v>
      </c>
      <c r="G3992" s="102">
        <v>11.2</v>
      </c>
      <c r="H3992" s="102">
        <v>8.8000000000000007</v>
      </c>
      <c r="I3992" s="102"/>
      <c r="J3992" s="445"/>
      <c r="K3992" s="258">
        <f>ROUND(SUMIF('VGT-Bewegungsdaten'!B:B,A3992,'VGT-Bewegungsdaten'!D:D),3)</f>
        <v>0</v>
      </c>
      <c r="L3992" s="259">
        <f>ROUND(SUMIF('VGT-Bewegungsdaten'!B:B,$A3992,'VGT-Bewegungsdaten'!E:E),5)</f>
        <v>0</v>
      </c>
      <c r="N3992" s="298" t="s">
        <v>4918</v>
      </c>
      <c r="O3992" s="298" t="s">
        <v>4927</v>
      </c>
      <c r="P3992" s="261">
        <f>ROUND(SUMIF('AV-Bewegungsdaten'!B:B,A3992,'AV-Bewegungsdaten'!D:D),3)</f>
        <v>0</v>
      </c>
      <c r="Q3992" s="259">
        <f>ROUND(SUMIF('AV-Bewegungsdaten'!B:B,$A3992,'AV-Bewegungsdaten'!E:E),5)</f>
        <v>0</v>
      </c>
      <c r="S3992" s="444"/>
      <c r="T3992" s="444"/>
      <c r="U3992" s="261">
        <f>ROUND(SUMIF('DV-Bewegungsdaten'!B:B,A3992,'DV-Bewegungsdaten'!D:D),3)</f>
        <v>0</v>
      </c>
      <c r="V3992" s="259">
        <f>ROUND(SUMIF('DV-Bewegungsdaten'!B:B,A3992,'DV-Bewegungsdaten'!E:E),5)</f>
        <v>0</v>
      </c>
      <c r="X3992" s="444"/>
      <c r="Y3992" s="444"/>
      <c r="AK3992" s="305"/>
    </row>
    <row r="3993" spans="1:37" ht="15" customHeight="1" x14ac:dyDescent="0.25">
      <c r="A3993" s="103" t="s">
        <v>1473</v>
      </c>
      <c r="B3993" s="101" t="s">
        <v>1469</v>
      </c>
      <c r="C3993" s="101" t="s">
        <v>3995</v>
      </c>
      <c r="D3993" s="101" t="s">
        <v>1474</v>
      </c>
      <c r="F3993" s="102">
        <v>10</v>
      </c>
      <c r="G3993" s="102">
        <v>10.199999999999999</v>
      </c>
      <c r="H3993" s="102">
        <v>8</v>
      </c>
      <c r="I3993" s="102"/>
      <c r="J3993" s="445"/>
      <c r="K3993" s="258">
        <f>ROUND(SUMIF('VGT-Bewegungsdaten'!B:B,A3993,'VGT-Bewegungsdaten'!D:D),3)</f>
        <v>0</v>
      </c>
      <c r="L3993" s="259">
        <f>ROUND(SUMIF('VGT-Bewegungsdaten'!B:B,$A3993,'VGT-Bewegungsdaten'!E:E),5)</f>
        <v>0</v>
      </c>
      <c r="N3993" s="298" t="s">
        <v>4918</v>
      </c>
      <c r="O3993" s="298" t="s">
        <v>4927</v>
      </c>
      <c r="P3993" s="261">
        <f>ROUND(SUMIF('AV-Bewegungsdaten'!B:B,A3993,'AV-Bewegungsdaten'!D:D),3)</f>
        <v>0</v>
      </c>
      <c r="Q3993" s="259">
        <f>ROUND(SUMIF('AV-Bewegungsdaten'!B:B,$A3993,'AV-Bewegungsdaten'!E:E),5)</f>
        <v>0</v>
      </c>
      <c r="S3993" s="444"/>
      <c r="T3993" s="444"/>
      <c r="U3993" s="261">
        <f>ROUND(SUMIF('DV-Bewegungsdaten'!B:B,A3993,'DV-Bewegungsdaten'!D:D),3)</f>
        <v>0</v>
      </c>
      <c r="V3993" s="259">
        <f>ROUND(SUMIF('DV-Bewegungsdaten'!B:B,A3993,'DV-Bewegungsdaten'!E:E),5)</f>
        <v>0</v>
      </c>
      <c r="X3993" s="444"/>
      <c r="Y3993" s="444"/>
      <c r="AK3993" s="305"/>
    </row>
    <row r="3994" spans="1:37" ht="15" customHeight="1" x14ac:dyDescent="0.25">
      <c r="A3994" s="103" t="s">
        <v>1475</v>
      </c>
      <c r="B3994" s="101" t="s">
        <v>1469</v>
      </c>
      <c r="C3994" s="101" t="s">
        <v>3995</v>
      </c>
      <c r="D3994" s="101" t="s">
        <v>1476</v>
      </c>
      <c r="F3994" s="102">
        <v>11</v>
      </c>
      <c r="G3994" s="102">
        <v>11.2</v>
      </c>
      <c r="H3994" s="102">
        <v>8.8000000000000007</v>
      </c>
      <c r="I3994" s="102"/>
      <c r="J3994" s="445"/>
      <c r="K3994" s="258">
        <f>ROUND(SUMIF('VGT-Bewegungsdaten'!B:B,A3994,'VGT-Bewegungsdaten'!D:D),3)</f>
        <v>0</v>
      </c>
      <c r="L3994" s="259">
        <f>ROUND(SUMIF('VGT-Bewegungsdaten'!B:B,$A3994,'VGT-Bewegungsdaten'!E:E),5)</f>
        <v>0</v>
      </c>
      <c r="N3994" s="298" t="s">
        <v>4918</v>
      </c>
      <c r="O3994" s="298" t="s">
        <v>4927</v>
      </c>
      <c r="P3994" s="261">
        <f>ROUND(SUMIF('AV-Bewegungsdaten'!B:B,A3994,'AV-Bewegungsdaten'!D:D),3)</f>
        <v>0</v>
      </c>
      <c r="Q3994" s="259">
        <f>ROUND(SUMIF('AV-Bewegungsdaten'!B:B,$A3994,'AV-Bewegungsdaten'!E:E),5)</f>
        <v>0</v>
      </c>
      <c r="S3994" s="444"/>
      <c r="T3994" s="444"/>
      <c r="U3994" s="261">
        <f>ROUND(SUMIF('DV-Bewegungsdaten'!B:B,A3994,'DV-Bewegungsdaten'!D:D),3)</f>
        <v>0</v>
      </c>
      <c r="V3994" s="259">
        <f>ROUND(SUMIF('DV-Bewegungsdaten'!B:B,A3994,'DV-Bewegungsdaten'!E:E),5)</f>
        <v>0</v>
      </c>
      <c r="X3994" s="444"/>
      <c r="Y3994" s="444"/>
      <c r="AK3994" s="305"/>
    </row>
    <row r="3995" spans="1:37" ht="15" customHeight="1" x14ac:dyDescent="0.25">
      <c r="A3995" s="103" t="s">
        <v>1477</v>
      </c>
      <c r="B3995" s="101" t="s">
        <v>1469</v>
      </c>
      <c r="C3995" s="101" t="s">
        <v>3995</v>
      </c>
      <c r="D3995" s="101" t="s">
        <v>1419</v>
      </c>
      <c r="F3995" s="102">
        <v>6.16</v>
      </c>
      <c r="G3995" s="102">
        <v>6.36</v>
      </c>
      <c r="H3995" s="102">
        <v>4.93</v>
      </c>
      <c r="I3995" s="102"/>
      <c r="J3995" s="445"/>
      <c r="K3995" s="258">
        <f>ROUND(SUMIF('VGT-Bewegungsdaten'!B:B,A3995,'VGT-Bewegungsdaten'!D:D),3)</f>
        <v>0</v>
      </c>
      <c r="L3995" s="259">
        <f>ROUND(SUMIF('VGT-Bewegungsdaten'!B:B,$A3995,'VGT-Bewegungsdaten'!E:E),5)</f>
        <v>0</v>
      </c>
      <c r="N3995" s="298" t="s">
        <v>4918</v>
      </c>
      <c r="O3995" s="298" t="s">
        <v>4927</v>
      </c>
      <c r="P3995" s="261">
        <f>ROUND(SUMIF('AV-Bewegungsdaten'!B:B,A3995,'AV-Bewegungsdaten'!D:D),3)</f>
        <v>0</v>
      </c>
      <c r="Q3995" s="259">
        <f>ROUND(SUMIF('AV-Bewegungsdaten'!B:B,$A3995,'AV-Bewegungsdaten'!E:E),5)</f>
        <v>0</v>
      </c>
      <c r="S3995" s="444"/>
      <c r="T3995" s="444"/>
      <c r="U3995" s="261">
        <f>ROUND(SUMIF('DV-Bewegungsdaten'!B:B,A3995,'DV-Bewegungsdaten'!D:D),3)</f>
        <v>0</v>
      </c>
      <c r="V3995" s="259">
        <f>ROUND(SUMIF('DV-Bewegungsdaten'!B:B,A3995,'DV-Bewegungsdaten'!E:E),5)</f>
        <v>0</v>
      </c>
      <c r="X3995" s="444"/>
      <c r="Y3995" s="444"/>
      <c r="AK3995" s="305"/>
    </row>
    <row r="3996" spans="1:37" ht="15" customHeight="1" x14ac:dyDescent="0.25">
      <c r="A3996" s="103" t="s">
        <v>1478</v>
      </c>
      <c r="B3996" s="101" t="s">
        <v>1469</v>
      </c>
      <c r="C3996" s="101" t="s">
        <v>3995</v>
      </c>
      <c r="D3996" s="101" t="s">
        <v>1431</v>
      </c>
      <c r="F3996" s="102">
        <v>8.16</v>
      </c>
      <c r="G3996" s="102">
        <v>8.36</v>
      </c>
      <c r="H3996" s="102">
        <v>6.53</v>
      </c>
      <c r="I3996" s="102"/>
      <c r="J3996" s="445"/>
      <c r="K3996" s="258">
        <f>ROUND(SUMIF('VGT-Bewegungsdaten'!B:B,A3996,'VGT-Bewegungsdaten'!D:D),3)</f>
        <v>0</v>
      </c>
      <c r="L3996" s="259">
        <f>ROUND(SUMIF('VGT-Bewegungsdaten'!B:B,$A3996,'VGT-Bewegungsdaten'!E:E),5)</f>
        <v>0</v>
      </c>
      <c r="N3996" s="298" t="s">
        <v>4918</v>
      </c>
      <c r="O3996" s="298" t="s">
        <v>4927</v>
      </c>
      <c r="P3996" s="261">
        <f>ROUND(SUMIF('AV-Bewegungsdaten'!B:B,A3996,'AV-Bewegungsdaten'!D:D),3)</f>
        <v>0</v>
      </c>
      <c r="Q3996" s="259">
        <f>ROUND(SUMIF('AV-Bewegungsdaten'!B:B,$A3996,'AV-Bewegungsdaten'!E:E),5)</f>
        <v>0</v>
      </c>
      <c r="S3996" s="444"/>
      <c r="T3996" s="444"/>
      <c r="U3996" s="261">
        <f>ROUND(SUMIF('DV-Bewegungsdaten'!B:B,A3996,'DV-Bewegungsdaten'!D:D),3)</f>
        <v>0</v>
      </c>
      <c r="V3996" s="259">
        <f>ROUND(SUMIF('DV-Bewegungsdaten'!B:B,A3996,'DV-Bewegungsdaten'!E:E),5)</f>
        <v>0</v>
      </c>
      <c r="X3996" s="444"/>
      <c r="Y3996" s="444"/>
      <c r="AK3996" s="305"/>
    </row>
    <row r="3997" spans="1:37" ht="15" customHeight="1" x14ac:dyDescent="0.25">
      <c r="A3997" s="103" t="s">
        <v>1479</v>
      </c>
      <c r="B3997" s="101" t="s">
        <v>1469</v>
      </c>
      <c r="C3997" s="101" t="s">
        <v>3995</v>
      </c>
      <c r="D3997" s="101" t="s">
        <v>1443</v>
      </c>
      <c r="F3997" s="102">
        <v>7.16</v>
      </c>
      <c r="G3997" s="102">
        <v>7.36</v>
      </c>
      <c r="H3997" s="102">
        <v>5.73</v>
      </c>
      <c r="I3997" s="102"/>
      <c r="J3997" s="445"/>
      <c r="K3997" s="258">
        <f>ROUND(SUMIF('VGT-Bewegungsdaten'!B:B,A3997,'VGT-Bewegungsdaten'!D:D),3)</f>
        <v>0</v>
      </c>
      <c r="L3997" s="259">
        <f>ROUND(SUMIF('VGT-Bewegungsdaten'!B:B,$A3997,'VGT-Bewegungsdaten'!E:E),5)</f>
        <v>0</v>
      </c>
      <c r="N3997" s="298" t="s">
        <v>4918</v>
      </c>
      <c r="O3997" s="298" t="s">
        <v>4927</v>
      </c>
      <c r="P3997" s="261">
        <f>ROUND(SUMIF('AV-Bewegungsdaten'!B:B,A3997,'AV-Bewegungsdaten'!D:D),3)</f>
        <v>0</v>
      </c>
      <c r="Q3997" s="259">
        <f>ROUND(SUMIF('AV-Bewegungsdaten'!B:B,$A3997,'AV-Bewegungsdaten'!E:E),5)</f>
        <v>0</v>
      </c>
      <c r="S3997" s="444"/>
      <c r="T3997" s="444"/>
      <c r="U3997" s="261">
        <f>ROUND(SUMIF('DV-Bewegungsdaten'!B:B,A3997,'DV-Bewegungsdaten'!D:D),3)</f>
        <v>0</v>
      </c>
      <c r="V3997" s="259">
        <f>ROUND(SUMIF('DV-Bewegungsdaten'!B:B,A3997,'DV-Bewegungsdaten'!E:E),5)</f>
        <v>0</v>
      </c>
      <c r="X3997" s="444"/>
      <c r="Y3997" s="444"/>
      <c r="AK3997" s="305"/>
    </row>
    <row r="3998" spans="1:37" ht="15" customHeight="1" x14ac:dyDescent="0.25">
      <c r="A3998" s="103" t="s">
        <v>1480</v>
      </c>
      <c r="B3998" s="101" t="s">
        <v>1469</v>
      </c>
      <c r="C3998" s="101" t="s">
        <v>3995</v>
      </c>
      <c r="D3998" s="101" t="s">
        <v>1455</v>
      </c>
      <c r="F3998" s="102">
        <v>8.16</v>
      </c>
      <c r="G3998" s="102">
        <v>8.36</v>
      </c>
      <c r="H3998" s="102">
        <v>6.53</v>
      </c>
      <c r="I3998" s="102"/>
      <c r="J3998" s="445"/>
      <c r="K3998" s="258">
        <f>ROUND(SUMIF('VGT-Bewegungsdaten'!B:B,A3998,'VGT-Bewegungsdaten'!D:D),3)</f>
        <v>0</v>
      </c>
      <c r="L3998" s="259">
        <f>ROUND(SUMIF('VGT-Bewegungsdaten'!B:B,$A3998,'VGT-Bewegungsdaten'!E:E),5)</f>
        <v>0</v>
      </c>
      <c r="N3998" s="298" t="s">
        <v>4918</v>
      </c>
      <c r="O3998" s="298" t="s">
        <v>4927</v>
      </c>
      <c r="P3998" s="261">
        <f>ROUND(SUMIF('AV-Bewegungsdaten'!B:B,A3998,'AV-Bewegungsdaten'!D:D),3)</f>
        <v>0</v>
      </c>
      <c r="Q3998" s="259">
        <f>ROUND(SUMIF('AV-Bewegungsdaten'!B:B,$A3998,'AV-Bewegungsdaten'!E:E),5)</f>
        <v>0</v>
      </c>
      <c r="S3998" s="444"/>
      <c r="T3998" s="444"/>
      <c r="U3998" s="261">
        <f>ROUND(SUMIF('DV-Bewegungsdaten'!B:B,A3998,'DV-Bewegungsdaten'!D:D),3)</f>
        <v>0</v>
      </c>
      <c r="V3998" s="259">
        <f>ROUND(SUMIF('DV-Bewegungsdaten'!B:B,A3998,'DV-Bewegungsdaten'!E:E),5)</f>
        <v>0</v>
      </c>
      <c r="X3998" s="444"/>
      <c r="Y3998" s="444"/>
      <c r="AK3998" s="305"/>
    </row>
    <row r="3999" spans="1:37" ht="15" customHeight="1" x14ac:dyDescent="0.25">
      <c r="A3999" s="103" t="s">
        <v>3189</v>
      </c>
      <c r="B3999" s="101" t="s">
        <v>1469</v>
      </c>
      <c r="C3999" s="101" t="s">
        <v>3996</v>
      </c>
      <c r="D3999" s="101" t="s">
        <v>1470</v>
      </c>
      <c r="F3999" s="102">
        <v>8.8699999999999992</v>
      </c>
      <c r="G3999" s="102">
        <v>9.0699999999999985</v>
      </c>
      <c r="H3999" s="102">
        <v>7.1</v>
      </c>
      <c r="I3999" s="102"/>
      <c r="J3999" s="445"/>
      <c r="K3999" s="258">
        <f>ROUND(SUMIF('VGT-Bewegungsdaten'!B:B,A3999,'VGT-Bewegungsdaten'!D:D),3)</f>
        <v>0</v>
      </c>
      <c r="L3999" s="259">
        <f>ROUND(SUMIF('VGT-Bewegungsdaten'!B:B,$A3999,'VGT-Bewegungsdaten'!E:E),5)</f>
        <v>0</v>
      </c>
      <c r="N3999" s="298" t="s">
        <v>4918</v>
      </c>
      <c r="O3999" s="298" t="s">
        <v>4927</v>
      </c>
      <c r="P3999" s="261">
        <f>ROUND(SUMIF('AV-Bewegungsdaten'!B:B,A3999,'AV-Bewegungsdaten'!D:D),3)</f>
        <v>0</v>
      </c>
      <c r="Q3999" s="259">
        <f>ROUND(SUMIF('AV-Bewegungsdaten'!B:B,$A3999,'AV-Bewegungsdaten'!E:E),5)</f>
        <v>0</v>
      </c>
      <c r="S3999" s="444"/>
      <c r="T3999" s="444"/>
      <c r="U3999" s="261">
        <f>ROUND(SUMIF('DV-Bewegungsdaten'!B:B,A3999,'DV-Bewegungsdaten'!D:D),3)</f>
        <v>0</v>
      </c>
      <c r="V3999" s="259">
        <f>ROUND(SUMIF('DV-Bewegungsdaten'!B:B,A3999,'DV-Bewegungsdaten'!E:E),5)</f>
        <v>0</v>
      </c>
      <c r="X3999" s="444"/>
      <c r="Y3999" s="444"/>
      <c r="AK3999" s="305"/>
    </row>
    <row r="4000" spans="1:37" ht="15" customHeight="1" x14ac:dyDescent="0.25">
      <c r="A4000" s="103" t="s">
        <v>3190</v>
      </c>
      <c r="B4000" s="101" t="s">
        <v>1469</v>
      </c>
      <c r="C4000" s="101" t="s">
        <v>3996</v>
      </c>
      <c r="D4000" s="101" t="s">
        <v>1472</v>
      </c>
      <c r="F4000" s="102">
        <v>10.84</v>
      </c>
      <c r="G4000" s="102">
        <v>11.04</v>
      </c>
      <c r="H4000" s="102">
        <v>8.67</v>
      </c>
      <c r="I4000" s="102"/>
      <c r="J4000" s="445"/>
      <c r="K4000" s="258">
        <f>ROUND(SUMIF('VGT-Bewegungsdaten'!B:B,A4000,'VGT-Bewegungsdaten'!D:D),3)</f>
        <v>0</v>
      </c>
      <c r="L4000" s="259">
        <f>ROUND(SUMIF('VGT-Bewegungsdaten'!B:B,$A4000,'VGT-Bewegungsdaten'!E:E),5)</f>
        <v>0</v>
      </c>
      <c r="N4000" s="298" t="s">
        <v>4918</v>
      </c>
      <c r="O4000" s="298" t="s">
        <v>4927</v>
      </c>
      <c r="P4000" s="261">
        <f>ROUND(SUMIF('AV-Bewegungsdaten'!B:B,A4000,'AV-Bewegungsdaten'!D:D),3)</f>
        <v>0</v>
      </c>
      <c r="Q4000" s="259">
        <f>ROUND(SUMIF('AV-Bewegungsdaten'!B:B,$A4000,'AV-Bewegungsdaten'!E:E),5)</f>
        <v>0</v>
      </c>
      <c r="S4000" s="444"/>
      <c r="T4000" s="444"/>
      <c r="U4000" s="261">
        <f>ROUND(SUMIF('DV-Bewegungsdaten'!B:B,A4000,'DV-Bewegungsdaten'!D:D),3)</f>
        <v>0</v>
      </c>
      <c r="V4000" s="259">
        <f>ROUND(SUMIF('DV-Bewegungsdaten'!B:B,A4000,'DV-Bewegungsdaten'!E:E),5)</f>
        <v>0</v>
      </c>
      <c r="X4000" s="444"/>
      <c r="Y4000" s="444"/>
      <c r="AK4000" s="305"/>
    </row>
    <row r="4001" spans="1:37" ht="15" customHeight="1" x14ac:dyDescent="0.25">
      <c r="A4001" s="103" t="s">
        <v>3191</v>
      </c>
      <c r="B4001" s="101" t="s">
        <v>1469</v>
      </c>
      <c r="C4001" s="101" t="s">
        <v>3996</v>
      </c>
      <c r="D4001" s="101" t="s">
        <v>1474</v>
      </c>
      <c r="F4001" s="102">
        <v>9.86</v>
      </c>
      <c r="G4001" s="102">
        <v>10.059999999999999</v>
      </c>
      <c r="H4001" s="102">
        <v>7.89</v>
      </c>
      <c r="I4001" s="102"/>
      <c r="J4001" s="445"/>
      <c r="K4001" s="258">
        <f>ROUND(SUMIF('VGT-Bewegungsdaten'!B:B,A4001,'VGT-Bewegungsdaten'!D:D),3)</f>
        <v>0</v>
      </c>
      <c r="L4001" s="259">
        <f>ROUND(SUMIF('VGT-Bewegungsdaten'!B:B,$A4001,'VGT-Bewegungsdaten'!E:E),5)</f>
        <v>0</v>
      </c>
      <c r="N4001" s="298" t="s">
        <v>4918</v>
      </c>
      <c r="O4001" s="298" t="s">
        <v>4927</v>
      </c>
      <c r="P4001" s="261">
        <f>ROUND(SUMIF('AV-Bewegungsdaten'!B:B,A4001,'AV-Bewegungsdaten'!D:D),3)</f>
        <v>0</v>
      </c>
      <c r="Q4001" s="259">
        <f>ROUND(SUMIF('AV-Bewegungsdaten'!B:B,$A4001,'AV-Bewegungsdaten'!E:E),5)</f>
        <v>0</v>
      </c>
      <c r="S4001" s="444"/>
      <c r="T4001" s="444"/>
      <c r="U4001" s="261">
        <f>ROUND(SUMIF('DV-Bewegungsdaten'!B:B,A4001,'DV-Bewegungsdaten'!D:D),3)</f>
        <v>0</v>
      </c>
      <c r="V4001" s="259">
        <f>ROUND(SUMIF('DV-Bewegungsdaten'!B:B,A4001,'DV-Bewegungsdaten'!E:E),5)</f>
        <v>0</v>
      </c>
      <c r="X4001" s="444"/>
      <c r="Y4001" s="444"/>
      <c r="AK4001" s="305"/>
    </row>
    <row r="4002" spans="1:37" ht="15" customHeight="1" x14ac:dyDescent="0.25">
      <c r="A4002" s="103" t="s">
        <v>3192</v>
      </c>
      <c r="B4002" s="101" t="s">
        <v>1469</v>
      </c>
      <c r="C4002" s="101" t="s">
        <v>3996</v>
      </c>
      <c r="D4002" s="101" t="s">
        <v>1476</v>
      </c>
      <c r="F4002" s="102">
        <v>10.84</v>
      </c>
      <c r="G4002" s="102">
        <v>11.04</v>
      </c>
      <c r="H4002" s="102">
        <v>8.67</v>
      </c>
      <c r="I4002" s="102"/>
      <c r="J4002" s="445"/>
      <c r="K4002" s="258">
        <f>ROUND(SUMIF('VGT-Bewegungsdaten'!B:B,A4002,'VGT-Bewegungsdaten'!D:D),3)</f>
        <v>0</v>
      </c>
      <c r="L4002" s="259">
        <f>ROUND(SUMIF('VGT-Bewegungsdaten'!B:B,$A4002,'VGT-Bewegungsdaten'!E:E),5)</f>
        <v>0</v>
      </c>
      <c r="N4002" s="298" t="s">
        <v>4918</v>
      </c>
      <c r="O4002" s="298" t="s">
        <v>4927</v>
      </c>
      <c r="P4002" s="261">
        <f>ROUND(SUMIF('AV-Bewegungsdaten'!B:B,A4002,'AV-Bewegungsdaten'!D:D),3)</f>
        <v>0</v>
      </c>
      <c r="Q4002" s="259">
        <f>ROUND(SUMIF('AV-Bewegungsdaten'!B:B,$A4002,'AV-Bewegungsdaten'!E:E),5)</f>
        <v>0</v>
      </c>
      <c r="S4002" s="444"/>
      <c r="T4002" s="444"/>
      <c r="U4002" s="261">
        <f>ROUND(SUMIF('DV-Bewegungsdaten'!B:B,A4002,'DV-Bewegungsdaten'!D:D),3)</f>
        <v>0</v>
      </c>
      <c r="V4002" s="259">
        <f>ROUND(SUMIF('DV-Bewegungsdaten'!B:B,A4002,'DV-Bewegungsdaten'!E:E),5)</f>
        <v>0</v>
      </c>
      <c r="X4002" s="444"/>
      <c r="Y4002" s="444"/>
      <c r="AK4002" s="305"/>
    </row>
    <row r="4003" spans="1:37" ht="15" customHeight="1" x14ac:dyDescent="0.25">
      <c r="A4003" s="103" t="s">
        <v>3193</v>
      </c>
      <c r="B4003" s="101" t="s">
        <v>1469</v>
      </c>
      <c r="C4003" s="101" t="s">
        <v>3996</v>
      </c>
      <c r="D4003" s="101" t="s">
        <v>1419</v>
      </c>
      <c r="F4003" s="102">
        <v>6.07</v>
      </c>
      <c r="G4003" s="102">
        <v>6.2700000000000005</v>
      </c>
      <c r="H4003" s="102">
        <v>4.8600000000000003</v>
      </c>
      <c r="I4003" s="102"/>
      <c r="J4003" s="445"/>
      <c r="K4003" s="258">
        <f>ROUND(SUMIF('VGT-Bewegungsdaten'!B:B,A4003,'VGT-Bewegungsdaten'!D:D),3)</f>
        <v>0</v>
      </c>
      <c r="L4003" s="259">
        <f>ROUND(SUMIF('VGT-Bewegungsdaten'!B:B,$A4003,'VGT-Bewegungsdaten'!E:E),5)</f>
        <v>0</v>
      </c>
      <c r="N4003" s="298" t="s">
        <v>4918</v>
      </c>
      <c r="O4003" s="298" t="s">
        <v>4927</v>
      </c>
      <c r="P4003" s="261">
        <f>ROUND(SUMIF('AV-Bewegungsdaten'!B:B,A4003,'AV-Bewegungsdaten'!D:D),3)</f>
        <v>0</v>
      </c>
      <c r="Q4003" s="259">
        <f>ROUND(SUMIF('AV-Bewegungsdaten'!B:B,$A4003,'AV-Bewegungsdaten'!E:E),5)</f>
        <v>0</v>
      </c>
      <c r="S4003" s="444"/>
      <c r="T4003" s="444"/>
      <c r="U4003" s="261">
        <f>ROUND(SUMIF('DV-Bewegungsdaten'!B:B,A4003,'DV-Bewegungsdaten'!D:D),3)</f>
        <v>0</v>
      </c>
      <c r="V4003" s="259">
        <f>ROUND(SUMIF('DV-Bewegungsdaten'!B:B,A4003,'DV-Bewegungsdaten'!E:E),5)</f>
        <v>0</v>
      </c>
      <c r="X4003" s="444"/>
      <c r="Y4003" s="444"/>
      <c r="AK4003" s="305"/>
    </row>
    <row r="4004" spans="1:37" ht="15" customHeight="1" x14ac:dyDescent="0.25">
      <c r="A4004" s="103" t="s">
        <v>3194</v>
      </c>
      <c r="B4004" s="101" t="s">
        <v>1469</v>
      </c>
      <c r="C4004" s="101" t="s">
        <v>3996</v>
      </c>
      <c r="D4004" s="101" t="s">
        <v>1431</v>
      </c>
      <c r="F4004" s="102">
        <v>8.0399999999999991</v>
      </c>
      <c r="G4004" s="102">
        <v>8.2399999999999984</v>
      </c>
      <c r="H4004" s="102">
        <v>6.43</v>
      </c>
      <c r="I4004" s="102"/>
      <c r="J4004" s="445"/>
      <c r="K4004" s="258">
        <f>ROUND(SUMIF('VGT-Bewegungsdaten'!B:B,A4004,'VGT-Bewegungsdaten'!D:D),3)</f>
        <v>0</v>
      </c>
      <c r="L4004" s="259">
        <f>ROUND(SUMIF('VGT-Bewegungsdaten'!B:B,$A4004,'VGT-Bewegungsdaten'!E:E),5)</f>
        <v>0</v>
      </c>
      <c r="N4004" s="298" t="s">
        <v>4918</v>
      </c>
      <c r="O4004" s="298" t="s">
        <v>4927</v>
      </c>
      <c r="P4004" s="261">
        <f>ROUND(SUMIF('AV-Bewegungsdaten'!B:B,A4004,'AV-Bewegungsdaten'!D:D),3)</f>
        <v>0</v>
      </c>
      <c r="Q4004" s="259">
        <f>ROUND(SUMIF('AV-Bewegungsdaten'!B:B,$A4004,'AV-Bewegungsdaten'!E:E),5)</f>
        <v>0</v>
      </c>
      <c r="S4004" s="444"/>
      <c r="T4004" s="444"/>
      <c r="U4004" s="261">
        <f>ROUND(SUMIF('DV-Bewegungsdaten'!B:B,A4004,'DV-Bewegungsdaten'!D:D),3)</f>
        <v>0</v>
      </c>
      <c r="V4004" s="259">
        <f>ROUND(SUMIF('DV-Bewegungsdaten'!B:B,A4004,'DV-Bewegungsdaten'!E:E),5)</f>
        <v>0</v>
      </c>
      <c r="X4004" s="444"/>
      <c r="Y4004" s="444"/>
      <c r="AK4004" s="305"/>
    </row>
    <row r="4005" spans="1:37" ht="15" customHeight="1" x14ac:dyDescent="0.25">
      <c r="A4005" s="103" t="s">
        <v>3195</v>
      </c>
      <c r="B4005" s="101" t="s">
        <v>1469</v>
      </c>
      <c r="C4005" s="101" t="s">
        <v>3996</v>
      </c>
      <c r="D4005" s="101" t="s">
        <v>1443</v>
      </c>
      <c r="F4005" s="102">
        <v>7.06</v>
      </c>
      <c r="G4005" s="102">
        <v>7.26</v>
      </c>
      <c r="H4005" s="102">
        <v>5.65</v>
      </c>
      <c r="I4005" s="102"/>
      <c r="J4005" s="445"/>
      <c r="K4005" s="258">
        <f>ROUND(SUMIF('VGT-Bewegungsdaten'!B:B,A4005,'VGT-Bewegungsdaten'!D:D),3)</f>
        <v>0</v>
      </c>
      <c r="L4005" s="259">
        <f>ROUND(SUMIF('VGT-Bewegungsdaten'!B:B,$A4005,'VGT-Bewegungsdaten'!E:E),5)</f>
        <v>0</v>
      </c>
      <c r="N4005" s="298" t="s">
        <v>4918</v>
      </c>
      <c r="O4005" s="298" t="s">
        <v>4927</v>
      </c>
      <c r="P4005" s="261">
        <f>ROUND(SUMIF('AV-Bewegungsdaten'!B:B,A4005,'AV-Bewegungsdaten'!D:D),3)</f>
        <v>0</v>
      </c>
      <c r="Q4005" s="259">
        <f>ROUND(SUMIF('AV-Bewegungsdaten'!B:B,$A4005,'AV-Bewegungsdaten'!E:E),5)</f>
        <v>0</v>
      </c>
      <c r="S4005" s="444"/>
      <c r="T4005" s="444"/>
      <c r="U4005" s="261">
        <f>ROUND(SUMIF('DV-Bewegungsdaten'!B:B,A4005,'DV-Bewegungsdaten'!D:D),3)</f>
        <v>0</v>
      </c>
      <c r="V4005" s="259">
        <f>ROUND(SUMIF('DV-Bewegungsdaten'!B:B,A4005,'DV-Bewegungsdaten'!E:E),5)</f>
        <v>0</v>
      </c>
      <c r="X4005" s="444"/>
      <c r="Y4005" s="444"/>
      <c r="AK4005" s="305"/>
    </row>
    <row r="4006" spans="1:37" ht="15" customHeight="1" x14ac:dyDescent="0.25">
      <c r="A4006" s="103" t="s">
        <v>3196</v>
      </c>
      <c r="B4006" s="101" t="s">
        <v>1469</v>
      </c>
      <c r="C4006" s="101" t="s">
        <v>3996</v>
      </c>
      <c r="D4006" s="101" t="s">
        <v>1455</v>
      </c>
      <c r="F4006" s="102">
        <v>8.0399999999999991</v>
      </c>
      <c r="G4006" s="102">
        <v>8.2399999999999984</v>
      </c>
      <c r="H4006" s="102">
        <v>6.43</v>
      </c>
      <c r="I4006" s="102"/>
      <c r="J4006" s="445"/>
      <c r="K4006" s="258">
        <f>ROUND(SUMIF('VGT-Bewegungsdaten'!B:B,A4006,'VGT-Bewegungsdaten'!D:D),3)</f>
        <v>0</v>
      </c>
      <c r="L4006" s="259">
        <f>ROUND(SUMIF('VGT-Bewegungsdaten'!B:B,$A4006,'VGT-Bewegungsdaten'!E:E),5)</f>
        <v>0</v>
      </c>
      <c r="N4006" s="298" t="s">
        <v>4918</v>
      </c>
      <c r="O4006" s="298" t="s">
        <v>4927</v>
      </c>
      <c r="P4006" s="261">
        <f>ROUND(SUMIF('AV-Bewegungsdaten'!B:B,A4006,'AV-Bewegungsdaten'!D:D),3)</f>
        <v>0</v>
      </c>
      <c r="Q4006" s="259">
        <f>ROUND(SUMIF('AV-Bewegungsdaten'!B:B,$A4006,'AV-Bewegungsdaten'!E:E),5)</f>
        <v>0</v>
      </c>
      <c r="S4006" s="444"/>
      <c r="T4006" s="444"/>
      <c r="U4006" s="261">
        <f>ROUND(SUMIF('DV-Bewegungsdaten'!B:B,A4006,'DV-Bewegungsdaten'!D:D),3)</f>
        <v>0</v>
      </c>
      <c r="V4006" s="259">
        <f>ROUND(SUMIF('DV-Bewegungsdaten'!B:B,A4006,'DV-Bewegungsdaten'!E:E),5)</f>
        <v>0</v>
      </c>
      <c r="X4006" s="444"/>
      <c r="Y4006" s="444"/>
      <c r="AK4006" s="305"/>
    </row>
    <row r="4007" spans="1:37" ht="15" customHeight="1" x14ac:dyDescent="0.25">
      <c r="A4007" s="103" t="s">
        <v>3932</v>
      </c>
      <c r="B4007" s="101" t="s">
        <v>1469</v>
      </c>
      <c r="C4007" s="101" t="s">
        <v>3997</v>
      </c>
      <c r="D4007" s="101" t="s">
        <v>1470</v>
      </c>
      <c r="F4007" s="102">
        <v>8.73</v>
      </c>
      <c r="G4007" s="102">
        <v>8.93</v>
      </c>
      <c r="H4007" s="102">
        <v>6.98</v>
      </c>
      <c r="I4007" s="102"/>
      <c r="J4007" s="445"/>
      <c r="K4007" s="258">
        <f>ROUND(SUMIF('VGT-Bewegungsdaten'!B:B,A4007,'VGT-Bewegungsdaten'!D:D),3)</f>
        <v>0</v>
      </c>
      <c r="L4007" s="259">
        <f>ROUND(SUMIF('VGT-Bewegungsdaten'!B:B,$A4007,'VGT-Bewegungsdaten'!E:E),5)</f>
        <v>0</v>
      </c>
      <c r="N4007" s="298" t="s">
        <v>4918</v>
      </c>
      <c r="O4007" s="298" t="s">
        <v>4927</v>
      </c>
      <c r="P4007" s="261">
        <f>ROUND(SUMIF('AV-Bewegungsdaten'!B:B,A4007,'AV-Bewegungsdaten'!D:D),3)</f>
        <v>0</v>
      </c>
      <c r="Q4007" s="259">
        <f>ROUND(SUMIF('AV-Bewegungsdaten'!B:B,$A4007,'AV-Bewegungsdaten'!E:E),5)</f>
        <v>0</v>
      </c>
      <c r="S4007" s="444"/>
      <c r="T4007" s="444"/>
      <c r="U4007" s="261">
        <f>ROUND(SUMIF('DV-Bewegungsdaten'!B:B,A4007,'DV-Bewegungsdaten'!D:D),3)</f>
        <v>0</v>
      </c>
      <c r="V4007" s="259">
        <f>ROUND(SUMIF('DV-Bewegungsdaten'!B:B,A4007,'DV-Bewegungsdaten'!E:E),5)</f>
        <v>0</v>
      </c>
      <c r="X4007" s="444"/>
      <c r="Y4007" s="444"/>
      <c r="AK4007" s="305"/>
    </row>
    <row r="4008" spans="1:37" ht="15" customHeight="1" x14ac:dyDescent="0.25">
      <c r="A4008" s="103" t="s">
        <v>3933</v>
      </c>
      <c r="B4008" s="101" t="s">
        <v>1469</v>
      </c>
      <c r="C4008" s="101" t="s">
        <v>3997</v>
      </c>
      <c r="D4008" s="101" t="s">
        <v>1472</v>
      </c>
      <c r="F4008" s="102">
        <v>10.67</v>
      </c>
      <c r="G4008" s="102">
        <v>10.87</v>
      </c>
      <c r="H4008" s="102">
        <v>8.5399999999999991</v>
      </c>
      <c r="I4008" s="102"/>
      <c r="J4008" s="445"/>
      <c r="K4008" s="258">
        <f>ROUND(SUMIF('VGT-Bewegungsdaten'!B:B,A4008,'VGT-Bewegungsdaten'!D:D),3)</f>
        <v>0</v>
      </c>
      <c r="L4008" s="259">
        <f>ROUND(SUMIF('VGT-Bewegungsdaten'!B:B,$A4008,'VGT-Bewegungsdaten'!E:E),5)</f>
        <v>0</v>
      </c>
      <c r="N4008" s="298" t="s">
        <v>4918</v>
      </c>
      <c r="O4008" s="298" t="s">
        <v>4927</v>
      </c>
      <c r="P4008" s="261">
        <f>ROUND(SUMIF('AV-Bewegungsdaten'!B:B,A4008,'AV-Bewegungsdaten'!D:D),3)</f>
        <v>0</v>
      </c>
      <c r="Q4008" s="259">
        <f>ROUND(SUMIF('AV-Bewegungsdaten'!B:B,$A4008,'AV-Bewegungsdaten'!E:E),5)</f>
        <v>0</v>
      </c>
      <c r="S4008" s="444"/>
      <c r="T4008" s="444"/>
      <c r="U4008" s="261">
        <f>ROUND(SUMIF('DV-Bewegungsdaten'!B:B,A4008,'DV-Bewegungsdaten'!D:D),3)</f>
        <v>0</v>
      </c>
      <c r="V4008" s="259">
        <f>ROUND(SUMIF('DV-Bewegungsdaten'!B:B,A4008,'DV-Bewegungsdaten'!E:E),5)</f>
        <v>0</v>
      </c>
      <c r="X4008" s="444"/>
      <c r="Y4008" s="444"/>
      <c r="AK4008" s="305"/>
    </row>
    <row r="4009" spans="1:37" ht="15" customHeight="1" x14ac:dyDescent="0.25">
      <c r="A4009" s="103" t="s">
        <v>3934</v>
      </c>
      <c r="B4009" s="101" t="s">
        <v>1469</v>
      </c>
      <c r="C4009" s="101" t="s">
        <v>3997</v>
      </c>
      <c r="D4009" s="101" t="s">
        <v>1474</v>
      </c>
      <c r="F4009" s="102">
        <v>9.7000000000000011</v>
      </c>
      <c r="G4009" s="102">
        <v>9.9</v>
      </c>
      <c r="H4009" s="102">
        <v>7.76</v>
      </c>
      <c r="I4009" s="102"/>
      <c r="J4009" s="445"/>
      <c r="K4009" s="258">
        <f>ROUND(SUMIF('VGT-Bewegungsdaten'!B:B,A4009,'VGT-Bewegungsdaten'!D:D),3)</f>
        <v>0</v>
      </c>
      <c r="L4009" s="259">
        <f>ROUND(SUMIF('VGT-Bewegungsdaten'!B:B,$A4009,'VGT-Bewegungsdaten'!E:E),5)</f>
        <v>0</v>
      </c>
      <c r="N4009" s="298" t="s">
        <v>4918</v>
      </c>
      <c r="O4009" s="298" t="s">
        <v>4927</v>
      </c>
      <c r="P4009" s="261">
        <f>ROUND(SUMIF('AV-Bewegungsdaten'!B:B,A4009,'AV-Bewegungsdaten'!D:D),3)</f>
        <v>0</v>
      </c>
      <c r="Q4009" s="259">
        <f>ROUND(SUMIF('AV-Bewegungsdaten'!B:B,$A4009,'AV-Bewegungsdaten'!E:E),5)</f>
        <v>0</v>
      </c>
      <c r="S4009" s="444"/>
      <c r="T4009" s="444"/>
      <c r="U4009" s="261">
        <f>ROUND(SUMIF('DV-Bewegungsdaten'!B:B,A4009,'DV-Bewegungsdaten'!D:D),3)</f>
        <v>0</v>
      </c>
      <c r="V4009" s="259">
        <f>ROUND(SUMIF('DV-Bewegungsdaten'!B:B,A4009,'DV-Bewegungsdaten'!E:E),5)</f>
        <v>0</v>
      </c>
      <c r="X4009" s="444"/>
      <c r="Y4009" s="444"/>
      <c r="AK4009" s="305"/>
    </row>
    <row r="4010" spans="1:37" ht="15" customHeight="1" x14ac:dyDescent="0.25">
      <c r="A4010" s="103" t="s">
        <v>3935</v>
      </c>
      <c r="B4010" s="101" t="s">
        <v>1469</v>
      </c>
      <c r="C4010" s="101" t="s">
        <v>3997</v>
      </c>
      <c r="D4010" s="101" t="s">
        <v>1476</v>
      </c>
      <c r="F4010" s="102">
        <v>10.67</v>
      </c>
      <c r="G4010" s="102">
        <v>10.87</v>
      </c>
      <c r="H4010" s="102">
        <v>8.5399999999999991</v>
      </c>
      <c r="I4010" s="102"/>
      <c r="J4010" s="445"/>
      <c r="K4010" s="258">
        <f>ROUND(SUMIF('VGT-Bewegungsdaten'!B:B,A4010,'VGT-Bewegungsdaten'!D:D),3)</f>
        <v>0</v>
      </c>
      <c r="L4010" s="259">
        <f>ROUND(SUMIF('VGT-Bewegungsdaten'!B:B,$A4010,'VGT-Bewegungsdaten'!E:E),5)</f>
        <v>0</v>
      </c>
      <c r="N4010" s="298" t="s">
        <v>4918</v>
      </c>
      <c r="O4010" s="298" t="s">
        <v>4927</v>
      </c>
      <c r="P4010" s="261">
        <f>ROUND(SUMIF('AV-Bewegungsdaten'!B:B,A4010,'AV-Bewegungsdaten'!D:D),3)</f>
        <v>0</v>
      </c>
      <c r="Q4010" s="259">
        <f>ROUND(SUMIF('AV-Bewegungsdaten'!B:B,$A4010,'AV-Bewegungsdaten'!E:E),5)</f>
        <v>0</v>
      </c>
      <c r="S4010" s="444"/>
      <c r="T4010" s="444"/>
      <c r="U4010" s="261">
        <f>ROUND(SUMIF('DV-Bewegungsdaten'!B:B,A4010,'DV-Bewegungsdaten'!D:D),3)</f>
        <v>0</v>
      </c>
      <c r="V4010" s="259">
        <f>ROUND(SUMIF('DV-Bewegungsdaten'!B:B,A4010,'DV-Bewegungsdaten'!E:E),5)</f>
        <v>0</v>
      </c>
      <c r="X4010" s="444"/>
      <c r="Y4010" s="444"/>
      <c r="AK4010" s="305"/>
    </row>
    <row r="4011" spans="1:37" ht="15" customHeight="1" x14ac:dyDescent="0.25">
      <c r="A4011" s="103" t="s">
        <v>3936</v>
      </c>
      <c r="B4011" s="101" t="s">
        <v>1469</v>
      </c>
      <c r="C4011" s="101" t="s">
        <v>3997</v>
      </c>
      <c r="D4011" s="101" t="s">
        <v>1419</v>
      </c>
      <c r="F4011" s="102">
        <v>5.98</v>
      </c>
      <c r="G4011" s="102">
        <v>6.1800000000000006</v>
      </c>
      <c r="H4011" s="102">
        <v>4.78</v>
      </c>
      <c r="I4011" s="102"/>
      <c r="J4011" s="445"/>
      <c r="K4011" s="258">
        <f>ROUND(SUMIF('VGT-Bewegungsdaten'!B:B,A4011,'VGT-Bewegungsdaten'!D:D),3)</f>
        <v>0</v>
      </c>
      <c r="L4011" s="259">
        <f>ROUND(SUMIF('VGT-Bewegungsdaten'!B:B,$A4011,'VGT-Bewegungsdaten'!E:E),5)</f>
        <v>0</v>
      </c>
      <c r="N4011" s="298" t="s">
        <v>4918</v>
      </c>
      <c r="O4011" s="298" t="s">
        <v>4927</v>
      </c>
      <c r="P4011" s="261">
        <f>ROUND(SUMIF('AV-Bewegungsdaten'!B:B,A4011,'AV-Bewegungsdaten'!D:D),3)</f>
        <v>0</v>
      </c>
      <c r="Q4011" s="259">
        <f>ROUND(SUMIF('AV-Bewegungsdaten'!B:B,$A4011,'AV-Bewegungsdaten'!E:E),5)</f>
        <v>0</v>
      </c>
      <c r="S4011" s="444"/>
      <c r="T4011" s="444"/>
      <c r="U4011" s="261">
        <f>ROUND(SUMIF('DV-Bewegungsdaten'!B:B,A4011,'DV-Bewegungsdaten'!D:D),3)</f>
        <v>0</v>
      </c>
      <c r="V4011" s="259">
        <f>ROUND(SUMIF('DV-Bewegungsdaten'!B:B,A4011,'DV-Bewegungsdaten'!E:E),5)</f>
        <v>0</v>
      </c>
      <c r="X4011" s="444"/>
      <c r="Y4011" s="444"/>
      <c r="AK4011" s="305"/>
    </row>
    <row r="4012" spans="1:37" ht="15" customHeight="1" x14ac:dyDescent="0.25">
      <c r="A4012" s="103" t="s">
        <v>3937</v>
      </c>
      <c r="B4012" s="101" t="s">
        <v>1469</v>
      </c>
      <c r="C4012" s="101" t="s">
        <v>3997</v>
      </c>
      <c r="D4012" s="101" t="s">
        <v>1431</v>
      </c>
      <c r="F4012" s="102">
        <v>7.92</v>
      </c>
      <c r="G4012" s="102">
        <v>8.1199999999999992</v>
      </c>
      <c r="H4012" s="102">
        <v>6.34</v>
      </c>
      <c r="I4012" s="102"/>
      <c r="J4012" s="445"/>
      <c r="K4012" s="258">
        <f>ROUND(SUMIF('VGT-Bewegungsdaten'!B:B,A4012,'VGT-Bewegungsdaten'!D:D),3)</f>
        <v>0</v>
      </c>
      <c r="L4012" s="259">
        <f>ROUND(SUMIF('VGT-Bewegungsdaten'!B:B,$A4012,'VGT-Bewegungsdaten'!E:E),5)</f>
        <v>0</v>
      </c>
      <c r="N4012" s="298" t="s">
        <v>4918</v>
      </c>
      <c r="O4012" s="298" t="s">
        <v>4927</v>
      </c>
      <c r="P4012" s="261">
        <f>ROUND(SUMIF('AV-Bewegungsdaten'!B:B,A4012,'AV-Bewegungsdaten'!D:D),3)</f>
        <v>0</v>
      </c>
      <c r="Q4012" s="259">
        <f>ROUND(SUMIF('AV-Bewegungsdaten'!B:B,$A4012,'AV-Bewegungsdaten'!E:E),5)</f>
        <v>0</v>
      </c>
      <c r="S4012" s="444"/>
      <c r="T4012" s="444"/>
      <c r="U4012" s="261">
        <f>ROUND(SUMIF('DV-Bewegungsdaten'!B:B,A4012,'DV-Bewegungsdaten'!D:D),3)</f>
        <v>0</v>
      </c>
      <c r="V4012" s="259">
        <f>ROUND(SUMIF('DV-Bewegungsdaten'!B:B,A4012,'DV-Bewegungsdaten'!E:E),5)</f>
        <v>0</v>
      </c>
      <c r="X4012" s="444"/>
      <c r="Y4012" s="444"/>
      <c r="AK4012" s="305"/>
    </row>
    <row r="4013" spans="1:37" ht="15" customHeight="1" x14ac:dyDescent="0.25">
      <c r="A4013" s="103" t="s">
        <v>3938</v>
      </c>
      <c r="B4013" s="101" t="s">
        <v>1469</v>
      </c>
      <c r="C4013" s="101" t="s">
        <v>3997</v>
      </c>
      <c r="D4013" s="101" t="s">
        <v>1443</v>
      </c>
      <c r="F4013" s="102">
        <v>6.95</v>
      </c>
      <c r="G4013" s="102">
        <v>7.15</v>
      </c>
      <c r="H4013" s="102">
        <v>5.56</v>
      </c>
      <c r="I4013" s="102"/>
      <c r="J4013" s="445"/>
      <c r="K4013" s="258">
        <f>ROUND(SUMIF('VGT-Bewegungsdaten'!B:B,A4013,'VGT-Bewegungsdaten'!D:D),3)</f>
        <v>0</v>
      </c>
      <c r="L4013" s="259">
        <f>ROUND(SUMIF('VGT-Bewegungsdaten'!B:B,$A4013,'VGT-Bewegungsdaten'!E:E),5)</f>
        <v>0</v>
      </c>
      <c r="N4013" s="298" t="s">
        <v>4918</v>
      </c>
      <c r="O4013" s="298" t="s">
        <v>4927</v>
      </c>
      <c r="P4013" s="261">
        <f>ROUND(SUMIF('AV-Bewegungsdaten'!B:B,A4013,'AV-Bewegungsdaten'!D:D),3)</f>
        <v>0</v>
      </c>
      <c r="Q4013" s="259">
        <f>ROUND(SUMIF('AV-Bewegungsdaten'!B:B,$A4013,'AV-Bewegungsdaten'!E:E),5)</f>
        <v>0</v>
      </c>
      <c r="S4013" s="444"/>
      <c r="T4013" s="444"/>
      <c r="U4013" s="261">
        <f>ROUND(SUMIF('DV-Bewegungsdaten'!B:B,A4013,'DV-Bewegungsdaten'!D:D),3)</f>
        <v>0</v>
      </c>
      <c r="V4013" s="259">
        <f>ROUND(SUMIF('DV-Bewegungsdaten'!B:B,A4013,'DV-Bewegungsdaten'!E:E),5)</f>
        <v>0</v>
      </c>
      <c r="X4013" s="444"/>
      <c r="Y4013" s="444"/>
      <c r="AK4013" s="305"/>
    </row>
    <row r="4014" spans="1:37" ht="15" customHeight="1" x14ac:dyDescent="0.25">
      <c r="A4014" s="103" t="s">
        <v>3939</v>
      </c>
      <c r="B4014" s="101" t="s">
        <v>1469</v>
      </c>
      <c r="C4014" s="101" t="s">
        <v>3997</v>
      </c>
      <c r="D4014" s="101" t="s">
        <v>1455</v>
      </c>
      <c r="F4014" s="102">
        <v>7.92</v>
      </c>
      <c r="G4014" s="102">
        <v>8.1199999999999992</v>
      </c>
      <c r="H4014" s="102">
        <v>6.34</v>
      </c>
      <c r="I4014" s="102"/>
      <c r="J4014" s="445"/>
      <c r="K4014" s="258">
        <f>ROUND(SUMIF('VGT-Bewegungsdaten'!B:B,A4014,'VGT-Bewegungsdaten'!D:D),3)</f>
        <v>0</v>
      </c>
      <c r="L4014" s="259">
        <f>ROUND(SUMIF('VGT-Bewegungsdaten'!B:B,$A4014,'VGT-Bewegungsdaten'!E:E),5)</f>
        <v>0</v>
      </c>
      <c r="N4014" s="298" t="s">
        <v>4918</v>
      </c>
      <c r="O4014" s="298" t="s">
        <v>4927</v>
      </c>
      <c r="P4014" s="261">
        <f>ROUND(SUMIF('AV-Bewegungsdaten'!B:B,A4014,'AV-Bewegungsdaten'!D:D),3)</f>
        <v>0</v>
      </c>
      <c r="Q4014" s="259">
        <f>ROUND(SUMIF('AV-Bewegungsdaten'!B:B,$A4014,'AV-Bewegungsdaten'!E:E),5)</f>
        <v>0</v>
      </c>
      <c r="S4014" s="444"/>
      <c r="T4014" s="444"/>
      <c r="U4014" s="261">
        <f>ROUND(SUMIF('DV-Bewegungsdaten'!B:B,A4014,'DV-Bewegungsdaten'!D:D),3)</f>
        <v>0</v>
      </c>
      <c r="V4014" s="259">
        <f>ROUND(SUMIF('DV-Bewegungsdaten'!B:B,A4014,'DV-Bewegungsdaten'!E:E),5)</f>
        <v>0</v>
      </c>
      <c r="X4014" s="444"/>
      <c r="Y4014" s="444"/>
      <c r="AK4014" s="305"/>
    </row>
    <row r="4015" spans="1:37" ht="15" customHeight="1" x14ac:dyDescent="0.25">
      <c r="A4015" s="103" t="s">
        <v>4675</v>
      </c>
      <c r="B4015" s="101" t="s">
        <v>1469</v>
      </c>
      <c r="C4015" s="101" t="s">
        <v>3999</v>
      </c>
      <c r="D4015" s="101" t="s">
        <v>1470</v>
      </c>
      <c r="F4015" s="102">
        <v>8.6</v>
      </c>
      <c r="G4015" s="102">
        <v>8.7999999999999989</v>
      </c>
      <c r="H4015" s="102">
        <v>6.88</v>
      </c>
      <c r="I4015" s="102"/>
      <c r="J4015" s="445"/>
      <c r="K4015" s="258">
        <f>ROUND(SUMIF('VGT-Bewegungsdaten'!B:B,A4015,'VGT-Bewegungsdaten'!D:D),3)</f>
        <v>0</v>
      </c>
      <c r="L4015" s="259">
        <f>ROUND(SUMIF('VGT-Bewegungsdaten'!B:B,$A4015,'VGT-Bewegungsdaten'!E:E),5)</f>
        <v>0</v>
      </c>
      <c r="N4015" s="298" t="s">
        <v>4918</v>
      </c>
      <c r="O4015" s="298" t="s">
        <v>4927</v>
      </c>
      <c r="P4015" s="261">
        <f>ROUND(SUMIF('AV-Bewegungsdaten'!B:B,A4015,'AV-Bewegungsdaten'!D:D),3)</f>
        <v>0</v>
      </c>
      <c r="Q4015" s="259">
        <f>ROUND(SUMIF('AV-Bewegungsdaten'!B:B,$A4015,'AV-Bewegungsdaten'!E:E),5)</f>
        <v>0</v>
      </c>
      <c r="S4015" s="444"/>
      <c r="T4015" s="444"/>
      <c r="U4015" s="261">
        <f>ROUND(SUMIF('DV-Bewegungsdaten'!B:B,A4015,'DV-Bewegungsdaten'!D:D),3)</f>
        <v>0</v>
      </c>
      <c r="V4015" s="259">
        <f>ROUND(SUMIF('DV-Bewegungsdaten'!B:B,A4015,'DV-Bewegungsdaten'!E:E),5)</f>
        <v>0</v>
      </c>
      <c r="X4015" s="444"/>
      <c r="Y4015" s="444"/>
      <c r="AK4015" s="305"/>
    </row>
    <row r="4016" spans="1:37" ht="15" customHeight="1" x14ac:dyDescent="0.25">
      <c r="A4016" s="103" t="s">
        <v>4676</v>
      </c>
      <c r="B4016" s="101" t="s">
        <v>1469</v>
      </c>
      <c r="C4016" s="101" t="s">
        <v>3999</v>
      </c>
      <c r="D4016" s="101" t="s">
        <v>4677</v>
      </c>
      <c r="F4016" s="102">
        <v>11.6</v>
      </c>
      <c r="G4016" s="102">
        <v>11.799999999999999</v>
      </c>
      <c r="H4016" s="102">
        <v>9.2799999999999994</v>
      </c>
      <c r="I4016" s="102"/>
      <c r="J4016" s="445"/>
      <c r="K4016" s="258">
        <f>ROUND(SUMIF('VGT-Bewegungsdaten'!B:B,A4016,'VGT-Bewegungsdaten'!D:D),3)</f>
        <v>0</v>
      </c>
      <c r="L4016" s="259">
        <f>ROUND(SUMIF('VGT-Bewegungsdaten'!B:B,$A4016,'VGT-Bewegungsdaten'!E:E),5)</f>
        <v>0</v>
      </c>
      <c r="N4016" s="298" t="s">
        <v>4918</v>
      </c>
      <c r="O4016" s="298" t="s">
        <v>4927</v>
      </c>
      <c r="P4016" s="261">
        <f>ROUND(SUMIF('AV-Bewegungsdaten'!B:B,A4016,'AV-Bewegungsdaten'!D:D),3)</f>
        <v>0</v>
      </c>
      <c r="Q4016" s="259">
        <f>ROUND(SUMIF('AV-Bewegungsdaten'!B:B,$A4016,'AV-Bewegungsdaten'!E:E),5)</f>
        <v>0</v>
      </c>
      <c r="S4016" s="444"/>
      <c r="T4016" s="444"/>
      <c r="U4016" s="261">
        <f>ROUND(SUMIF('DV-Bewegungsdaten'!B:B,A4016,'DV-Bewegungsdaten'!D:D),3)</f>
        <v>0</v>
      </c>
      <c r="V4016" s="259">
        <f>ROUND(SUMIF('DV-Bewegungsdaten'!B:B,A4016,'DV-Bewegungsdaten'!E:E),5)</f>
        <v>0</v>
      </c>
      <c r="X4016" s="444"/>
      <c r="Y4016" s="444"/>
      <c r="AK4016" s="305"/>
    </row>
    <row r="4017" spans="1:37" ht="15" customHeight="1" x14ac:dyDescent="0.25">
      <c r="A4017" s="103" t="s">
        <v>4678</v>
      </c>
      <c r="B4017" s="101" t="s">
        <v>1469</v>
      </c>
      <c r="C4017" s="101" t="s">
        <v>3999</v>
      </c>
      <c r="D4017" s="101" t="s">
        <v>4679</v>
      </c>
      <c r="F4017" s="102">
        <v>10.6</v>
      </c>
      <c r="G4017" s="102">
        <v>10.799999999999999</v>
      </c>
      <c r="H4017" s="102">
        <v>8.48</v>
      </c>
      <c r="I4017" s="102"/>
      <c r="J4017" s="445"/>
      <c r="K4017" s="258">
        <f>ROUND(SUMIF('VGT-Bewegungsdaten'!B:B,A4017,'VGT-Bewegungsdaten'!D:D),3)</f>
        <v>0</v>
      </c>
      <c r="L4017" s="259">
        <f>ROUND(SUMIF('VGT-Bewegungsdaten'!B:B,$A4017,'VGT-Bewegungsdaten'!E:E),5)</f>
        <v>0</v>
      </c>
      <c r="N4017" s="298" t="s">
        <v>4918</v>
      </c>
      <c r="O4017" s="298" t="s">
        <v>4927</v>
      </c>
      <c r="P4017" s="261">
        <f>ROUND(SUMIF('AV-Bewegungsdaten'!B:B,A4017,'AV-Bewegungsdaten'!D:D),3)</f>
        <v>0</v>
      </c>
      <c r="Q4017" s="259">
        <f>ROUND(SUMIF('AV-Bewegungsdaten'!B:B,$A4017,'AV-Bewegungsdaten'!E:E),5)</f>
        <v>0</v>
      </c>
      <c r="S4017" s="444"/>
      <c r="T4017" s="444"/>
      <c r="U4017" s="261">
        <f>ROUND(SUMIF('DV-Bewegungsdaten'!B:B,A4017,'DV-Bewegungsdaten'!D:D),3)</f>
        <v>0</v>
      </c>
      <c r="V4017" s="259">
        <f>ROUND(SUMIF('DV-Bewegungsdaten'!B:B,A4017,'DV-Bewegungsdaten'!E:E),5)</f>
        <v>0</v>
      </c>
      <c r="X4017" s="444"/>
      <c r="Y4017" s="444"/>
      <c r="AK4017" s="305"/>
    </row>
    <row r="4018" spans="1:37" ht="15" customHeight="1" x14ac:dyDescent="0.25">
      <c r="A4018" s="103" t="s">
        <v>4680</v>
      </c>
      <c r="B4018" s="101" t="s">
        <v>1469</v>
      </c>
      <c r="C4018" s="101" t="s">
        <v>3999</v>
      </c>
      <c r="D4018" s="101" t="s">
        <v>4681</v>
      </c>
      <c r="F4018" s="102">
        <v>9.6</v>
      </c>
      <c r="G4018" s="102">
        <v>9.7999999999999989</v>
      </c>
      <c r="H4018" s="102">
        <v>7.68</v>
      </c>
      <c r="I4018" s="102"/>
      <c r="J4018" s="445"/>
      <c r="K4018" s="258">
        <f>ROUND(SUMIF('VGT-Bewegungsdaten'!B:B,A4018,'VGT-Bewegungsdaten'!D:D),3)</f>
        <v>0</v>
      </c>
      <c r="L4018" s="259">
        <f>ROUND(SUMIF('VGT-Bewegungsdaten'!B:B,$A4018,'VGT-Bewegungsdaten'!E:E),5)</f>
        <v>0</v>
      </c>
      <c r="N4018" s="298" t="s">
        <v>4918</v>
      </c>
      <c r="O4018" s="298" t="s">
        <v>4927</v>
      </c>
      <c r="P4018" s="261">
        <f>ROUND(SUMIF('AV-Bewegungsdaten'!B:B,A4018,'AV-Bewegungsdaten'!D:D),3)</f>
        <v>0</v>
      </c>
      <c r="Q4018" s="259">
        <f>ROUND(SUMIF('AV-Bewegungsdaten'!B:B,$A4018,'AV-Bewegungsdaten'!E:E),5)</f>
        <v>0</v>
      </c>
      <c r="S4018" s="444"/>
      <c r="T4018" s="444"/>
      <c r="U4018" s="261">
        <f>ROUND(SUMIF('DV-Bewegungsdaten'!B:B,A4018,'DV-Bewegungsdaten'!D:D),3)</f>
        <v>0</v>
      </c>
      <c r="V4018" s="259">
        <f>ROUND(SUMIF('DV-Bewegungsdaten'!B:B,A4018,'DV-Bewegungsdaten'!E:E),5)</f>
        <v>0</v>
      </c>
      <c r="X4018" s="444"/>
      <c r="Y4018" s="444"/>
      <c r="AK4018" s="305"/>
    </row>
    <row r="4019" spans="1:37" ht="15" customHeight="1" x14ac:dyDescent="0.25">
      <c r="A4019" s="103" t="s">
        <v>4682</v>
      </c>
      <c r="B4019" s="101" t="s">
        <v>1469</v>
      </c>
      <c r="C4019" s="101" t="s">
        <v>3999</v>
      </c>
      <c r="D4019" s="101" t="s">
        <v>1419</v>
      </c>
      <c r="F4019" s="102">
        <v>5.89</v>
      </c>
      <c r="G4019" s="102">
        <v>6.09</v>
      </c>
      <c r="H4019" s="102">
        <v>4.71</v>
      </c>
      <c r="I4019" s="102"/>
      <c r="J4019" s="445"/>
      <c r="K4019" s="258">
        <f>ROUND(SUMIF('VGT-Bewegungsdaten'!B:B,A4019,'VGT-Bewegungsdaten'!D:D),3)</f>
        <v>0</v>
      </c>
      <c r="L4019" s="259">
        <f>ROUND(SUMIF('VGT-Bewegungsdaten'!B:B,$A4019,'VGT-Bewegungsdaten'!E:E),5)</f>
        <v>0</v>
      </c>
      <c r="N4019" s="298" t="s">
        <v>4918</v>
      </c>
      <c r="O4019" s="298" t="s">
        <v>4927</v>
      </c>
      <c r="P4019" s="261">
        <f>ROUND(SUMIF('AV-Bewegungsdaten'!B:B,A4019,'AV-Bewegungsdaten'!D:D),3)</f>
        <v>0</v>
      </c>
      <c r="Q4019" s="259">
        <f>ROUND(SUMIF('AV-Bewegungsdaten'!B:B,$A4019,'AV-Bewegungsdaten'!E:E),5)</f>
        <v>0</v>
      </c>
      <c r="S4019" s="444"/>
      <c r="T4019" s="444"/>
      <c r="U4019" s="261">
        <f>ROUND(SUMIF('DV-Bewegungsdaten'!B:B,A4019,'DV-Bewegungsdaten'!D:D),3)</f>
        <v>0</v>
      </c>
      <c r="V4019" s="259">
        <f>ROUND(SUMIF('DV-Bewegungsdaten'!B:B,A4019,'DV-Bewegungsdaten'!E:E),5)</f>
        <v>0</v>
      </c>
      <c r="X4019" s="444"/>
      <c r="Y4019" s="444"/>
      <c r="AK4019" s="305"/>
    </row>
    <row r="4020" spans="1:37" ht="15" customHeight="1" x14ac:dyDescent="0.25">
      <c r="A4020" s="103" t="s">
        <v>4683</v>
      </c>
      <c r="B4020" s="101" t="s">
        <v>1469</v>
      </c>
      <c r="C4020" s="101" t="s">
        <v>3999</v>
      </c>
      <c r="D4020" s="101" t="s">
        <v>4684</v>
      </c>
      <c r="F4020" s="102">
        <v>8.89</v>
      </c>
      <c r="G4020" s="102">
        <v>9.09</v>
      </c>
      <c r="H4020" s="102">
        <v>7.11</v>
      </c>
      <c r="I4020" s="102"/>
      <c r="J4020" s="445"/>
      <c r="K4020" s="258">
        <f>ROUND(SUMIF('VGT-Bewegungsdaten'!B:B,A4020,'VGT-Bewegungsdaten'!D:D),3)</f>
        <v>0</v>
      </c>
      <c r="L4020" s="259">
        <f>ROUND(SUMIF('VGT-Bewegungsdaten'!B:B,$A4020,'VGT-Bewegungsdaten'!E:E),5)</f>
        <v>0</v>
      </c>
      <c r="N4020" s="298" t="s">
        <v>4918</v>
      </c>
      <c r="O4020" s="298" t="s">
        <v>4927</v>
      </c>
      <c r="P4020" s="261">
        <f>ROUND(SUMIF('AV-Bewegungsdaten'!B:B,A4020,'AV-Bewegungsdaten'!D:D),3)</f>
        <v>0</v>
      </c>
      <c r="Q4020" s="259">
        <f>ROUND(SUMIF('AV-Bewegungsdaten'!B:B,$A4020,'AV-Bewegungsdaten'!E:E),5)</f>
        <v>0</v>
      </c>
      <c r="S4020" s="444"/>
      <c r="T4020" s="444"/>
      <c r="U4020" s="261">
        <f>ROUND(SUMIF('DV-Bewegungsdaten'!B:B,A4020,'DV-Bewegungsdaten'!D:D),3)</f>
        <v>0</v>
      </c>
      <c r="V4020" s="259">
        <f>ROUND(SUMIF('DV-Bewegungsdaten'!B:B,A4020,'DV-Bewegungsdaten'!E:E),5)</f>
        <v>0</v>
      </c>
      <c r="X4020" s="444"/>
      <c r="Y4020" s="444"/>
      <c r="AK4020" s="305"/>
    </row>
    <row r="4021" spans="1:37" ht="15" customHeight="1" x14ac:dyDescent="0.25">
      <c r="A4021" s="103" t="s">
        <v>4685</v>
      </c>
      <c r="B4021" s="101" t="s">
        <v>1469</v>
      </c>
      <c r="C4021" s="101" t="s">
        <v>3999</v>
      </c>
      <c r="D4021" s="101" t="s">
        <v>4686</v>
      </c>
      <c r="F4021" s="102">
        <v>7.89</v>
      </c>
      <c r="G4021" s="102">
        <v>8.09</v>
      </c>
      <c r="H4021" s="102">
        <v>6.31</v>
      </c>
      <c r="I4021" s="102"/>
      <c r="J4021" s="445"/>
      <c r="K4021" s="258">
        <f>ROUND(SUMIF('VGT-Bewegungsdaten'!B:B,A4021,'VGT-Bewegungsdaten'!D:D),3)</f>
        <v>0</v>
      </c>
      <c r="L4021" s="259">
        <f>ROUND(SUMIF('VGT-Bewegungsdaten'!B:B,$A4021,'VGT-Bewegungsdaten'!E:E),5)</f>
        <v>0</v>
      </c>
      <c r="N4021" s="298" t="s">
        <v>4918</v>
      </c>
      <c r="O4021" s="298" t="s">
        <v>4927</v>
      </c>
      <c r="P4021" s="261">
        <f>ROUND(SUMIF('AV-Bewegungsdaten'!B:B,A4021,'AV-Bewegungsdaten'!D:D),3)</f>
        <v>0</v>
      </c>
      <c r="Q4021" s="259">
        <f>ROUND(SUMIF('AV-Bewegungsdaten'!B:B,$A4021,'AV-Bewegungsdaten'!E:E),5)</f>
        <v>0</v>
      </c>
      <c r="S4021" s="444"/>
      <c r="T4021" s="444"/>
      <c r="U4021" s="261">
        <f>ROUND(SUMIF('DV-Bewegungsdaten'!B:B,A4021,'DV-Bewegungsdaten'!D:D),3)</f>
        <v>0</v>
      </c>
      <c r="V4021" s="259">
        <f>ROUND(SUMIF('DV-Bewegungsdaten'!B:B,A4021,'DV-Bewegungsdaten'!E:E),5)</f>
        <v>0</v>
      </c>
      <c r="X4021" s="444"/>
      <c r="Y4021" s="444"/>
      <c r="AK4021" s="305"/>
    </row>
    <row r="4022" spans="1:37" ht="15" customHeight="1" x14ac:dyDescent="0.25">
      <c r="A4022" s="103" t="s">
        <v>4687</v>
      </c>
      <c r="B4022" s="101" t="s">
        <v>1469</v>
      </c>
      <c r="C4022" s="101" t="s">
        <v>3999</v>
      </c>
      <c r="D4022" s="101" t="s">
        <v>4688</v>
      </c>
      <c r="F4022" s="102">
        <v>6.89</v>
      </c>
      <c r="G4022" s="102">
        <v>7.09</v>
      </c>
      <c r="H4022" s="102">
        <v>5.51</v>
      </c>
      <c r="I4022" s="102"/>
      <c r="J4022" s="445"/>
      <c r="K4022" s="258">
        <f>ROUND(SUMIF('VGT-Bewegungsdaten'!B:B,A4022,'VGT-Bewegungsdaten'!D:D),3)</f>
        <v>0</v>
      </c>
      <c r="L4022" s="259">
        <f>ROUND(SUMIF('VGT-Bewegungsdaten'!B:B,$A4022,'VGT-Bewegungsdaten'!E:E),5)</f>
        <v>0</v>
      </c>
      <c r="N4022" s="298" t="s">
        <v>4918</v>
      </c>
      <c r="O4022" s="298" t="s">
        <v>4927</v>
      </c>
      <c r="P4022" s="261">
        <f>ROUND(SUMIF('AV-Bewegungsdaten'!B:B,A4022,'AV-Bewegungsdaten'!D:D),3)</f>
        <v>0</v>
      </c>
      <c r="Q4022" s="259">
        <f>ROUND(SUMIF('AV-Bewegungsdaten'!B:B,$A4022,'AV-Bewegungsdaten'!E:E),5)</f>
        <v>0</v>
      </c>
      <c r="S4022" s="444"/>
      <c r="T4022" s="444"/>
      <c r="U4022" s="261">
        <f>ROUND(SUMIF('DV-Bewegungsdaten'!B:B,A4022,'DV-Bewegungsdaten'!D:D),3)</f>
        <v>0</v>
      </c>
      <c r="V4022" s="259">
        <f>ROUND(SUMIF('DV-Bewegungsdaten'!B:B,A4022,'DV-Bewegungsdaten'!E:E),5)</f>
        <v>0</v>
      </c>
      <c r="X4022" s="444"/>
      <c r="Y4022" s="444"/>
      <c r="AK4022" s="305"/>
    </row>
    <row r="4023" spans="1:37" ht="15" customHeight="1" x14ac:dyDescent="0.25">
      <c r="A4023" s="103" t="s">
        <v>5081</v>
      </c>
      <c r="B4023" s="101" t="s">
        <v>1469</v>
      </c>
      <c r="C4023" s="101" t="s">
        <v>4954</v>
      </c>
      <c r="D4023" s="101" t="s">
        <v>1470</v>
      </c>
      <c r="F4023" s="102">
        <v>8.4700000000000006</v>
      </c>
      <c r="G4023" s="102">
        <v>8.67</v>
      </c>
      <c r="H4023" s="102">
        <v>6.78</v>
      </c>
      <c r="I4023" s="102"/>
      <c r="J4023" s="445"/>
      <c r="K4023" s="258">
        <f>ROUND(SUMIF('VGT-Bewegungsdaten'!B:B,A4023,'VGT-Bewegungsdaten'!D:D),3)</f>
        <v>0</v>
      </c>
      <c r="L4023" s="259">
        <f>ROUND(SUMIF('VGT-Bewegungsdaten'!B:B,$A4023,'VGT-Bewegungsdaten'!E:E),5)</f>
        <v>0</v>
      </c>
      <c r="N4023" s="298" t="s">
        <v>4918</v>
      </c>
      <c r="O4023" s="298" t="s">
        <v>4927</v>
      </c>
      <c r="P4023" s="261">
        <f>ROUND(SUMIF('AV-Bewegungsdaten'!B:B,A4023,'AV-Bewegungsdaten'!D:D),3)</f>
        <v>0</v>
      </c>
      <c r="Q4023" s="259">
        <f>ROUND(SUMIF('AV-Bewegungsdaten'!B:B,$A4023,'AV-Bewegungsdaten'!E:E),5)</f>
        <v>0</v>
      </c>
      <c r="S4023" s="444"/>
      <c r="T4023" s="444"/>
      <c r="U4023" s="261">
        <f>ROUND(SUMIF('DV-Bewegungsdaten'!B:B,A4023,'DV-Bewegungsdaten'!D:D),3)</f>
        <v>0</v>
      </c>
      <c r="V4023" s="259">
        <f>ROUND(SUMIF('DV-Bewegungsdaten'!B:B,A4023,'DV-Bewegungsdaten'!E:E),5)</f>
        <v>0</v>
      </c>
      <c r="X4023" s="444"/>
      <c r="Y4023" s="444"/>
      <c r="AK4023" s="305"/>
    </row>
    <row r="4024" spans="1:37" ht="15" customHeight="1" x14ac:dyDescent="0.25">
      <c r="A4024" s="103" t="s">
        <v>5082</v>
      </c>
      <c r="B4024" s="101" t="s">
        <v>1469</v>
      </c>
      <c r="C4024" s="101" t="s">
        <v>4954</v>
      </c>
      <c r="D4024" s="101" t="s">
        <v>4677</v>
      </c>
      <c r="F4024" s="102">
        <v>11.43</v>
      </c>
      <c r="G4024" s="102">
        <v>11.629999999999999</v>
      </c>
      <c r="H4024" s="102">
        <v>9.14</v>
      </c>
      <c r="I4024" s="102"/>
      <c r="J4024" s="445"/>
      <c r="K4024" s="258">
        <f>ROUND(SUMIF('VGT-Bewegungsdaten'!B:B,A4024,'VGT-Bewegungsdaten'!D:D),3)</f>
        <v>0</v>
      </c>
      <c r="L4024" s="259">
        <f>ROUND(SUMIF('VGT-Bewegungsdaten'!B:B,$A4024,'VGT-Bewegungsdaten'!E:E),5)</f>
        <v>0</v>
      </c>
      <c r="N4024" s="298" t="s">
        <v>4918</v>
      </c>
      <c r="O4024" s="298" t="s">
        <v>4927</v>
      </c>
      <c r="P4024" s="261">
        <f>ROUND(SUMIF('AV-Bewegungsdaten'!B:B,A4024,'AV-Bewegungsdaten'!D:D),3)</f>
        <v>0</v>
      </c>
      <c r="Q4024" s="259">
        <f>ROUND(SUMIF('AV-Bewegungsdaten'!B:B,$A4024,'AV-Bewegungsdaten'!E:E),5)</f>
        <v>0</v>
      </c>
      <c r="S4024" s="444"/>
      <c r="T4024" s="444"/>
      <c r="U4024" s="261">
        <f>ROUND(SUMIF('DV-Bewegungsdaten'!B:B,A4024,'DV-Bewegungsdaten'!D:D),3)</f>
        <v>0</v>
      </c>
      <c r="V4024" s="259">
        <f>ROUND(SUMIF('DV-Bewegungsdaten'!B:B,A4024,'DV-Bewegungsdaten'!E:E),5)</f>
        <v>0</v>
      </c>
      <c r="X4024" s="444"/>
      <c r="Y4024" s="444"/>
      <c r="AK4024" s="305"/>
    </row>
    <row r="4025" spans="1:37" ht="15" customHeight="1" x14ac:dyDescent="0.25">
      <c r="A4025" s="103" t="s">
        <v>5083</v>
      </c>
      <c r="B4025" s="101" t="s">
        <v>1469</v>
      </c>
      <c r="C4025" s="101" t="s">
        <v>4954</v>
      </c>
      <c r="D4025" s="101" t="s">
        <v>4679</v>
      </c>
      <c r="F4025" s="102">
        <v>10.440000000000001</v>
      </c>
      <c r="G4025" s="102">
        <v>10.64</v>
      </c>
      <c r="H4025" s="102">
        <v>8.35</v>
      </c>
      <c r="I4025" s="102"/>
      <c r="J4025" s="445"/>
      <c r="K4025" s="258">
        <f>ROUND(SUMIF('VGT-Bewegungsdaten'!B:B,A4025,'VGT-Bewegungsdaten'!D:D),3)</f>
        <v>0</v>
      </c>
      <c r="L4025" s="259">
        <f>ROUND(SUMIF('VGT-Bewegungsdaten'!B:B,$A4025,'VGT-Bewegungsdaten'!E:E),5)</f>
        <v>0</v>
      </c>
      <c r="N4025" s="298" t="s">
        <v>4918</v>
      </c>
      <c r="O4025" s="298" t="s">
        <v>4927</v>
      </c>
      <c r="P4025" s="261">
        <f>ROUND(SUMIF('AV-Bewegungsdaten'!B:B,A4025,'AV-Bewegungsdaten'!D:D),3)</f>
        <v>0</v>
      </c>
      <c r="Q4025" s="259">
        <f>ROUND(SUMIF('AV-Bewegungsdaten'!B:B,$A4025,'AV-Bewegungsdaten'!E:E),5)</f>
        <v>0</v>
      </c>
      <c r="S4025" s="444"/>
      <c r="T4025" s="444"/>
      <c r="U4025" s="261">
        <f>ROUND(SUMIF('DV-Bewegungsdaten'!B:B,A4025,'DV-Bewegungsdaten'!D:D),3)</f>
        <v>0</v>
      </c>
      <c r="V4025" s="259">
        <f>ROUND(SUMIF('DV-Bewegungsdaten'!B:B,A4025,'DV-Bewegungsdaten'!E:E),5)</f>
        <v>0</v>
      </c>
      <c r="X4025" s="444"/>
      <c r="Y4025" s="444"/>
      <c r="AK4025" s="305"/>
    </row>
    <row r="4026" spans="1:37" ht="15" customHeight="1" x14ac:dyDescent="0.25">
      <c r="A4026" s="103" t="s">
        <v>5084</v>
      </c>
      <c r="B4026" s="101" t="s">
        <v>1469</v>
      </c>
      <c r="C4026" s="101" t="s">
        <v>4954</v>
      </c>
      <c r="D4026" s="101" t="s">
        <v>4681</v>
      </c>
      <c r="F4026" s="102">
        <v>9.4600000000000009</v>
      </c>
      <c r="G4026" s="102">
        <v>9.66</v>
      </c>
      <c r="H4026" s="102">
        <v>7.57</v>
      </c>
      <c r="I4026" s="102"/>
      <c r="J4026" s="445"/>
      <c r="K4026" s="258">
        <f>ROUND(SUMIF('VGT-Bewegungsdaten'!B:B,A4026,'VGT-Bewegungsdaten'!D:D),3)</f>
        <v>0</v>
      </c>
      <c r="L4026" s="259">
        <f>ROUND(SUMIF('VGT-Bewegungsdaten'!B:B,$A4026,'VGT-Bewegungsdaten'!E:E),5)</f>
        <v>0</v>
      </c>
      <c r="N4026" s="298" t="s">
        <v>4918</v>
      </c>
      <c r="O4026" s="298" t="s">
        <v>4927</v>
      </c>
      <c r="P4026" s="261">
        <f>ROUND(SUMIF('AV-Bewegungsdaten'!B:B,A4026,'AV-Bewegungsdaten'!D:D),3)</f>
        <v>0</v>
      </c>
      <c r="Q4026" s="259">
        <f>ROUND(SUMIF('AV-Bewegungsdaten'!B:B,$A4026,'AV-Bewegungsdaten'!E:E),5)</f>
        <v>0</v>
      </c>
      <c r="S4026" s="444"/>
      <c r="T4026" s="444"/>
      <c r="U4026" s="261">
        <f>ROUND(SUMIF('DV-Bewegungsdaten'!B:B,A4026,'DV-Bewegungsdaten'!D:D),3)</f>
        <v>0</v>
      </c>
      <c r="V4026" s="259">
        <f>ROUND(SUMIF('DV-Bewegungsdaten'!B:B,A4026,'DV-Bewegungsdaten'!E:E),5)</f>
        <v>0</v>
      </c>
      <c r="X4026" s="444"/>
      <c r="Y4026" s="444"/>
      <c r="AK4026" s="305"/>
    </row>
    <row r="4027" spans="1:37" ht="15" customHeight="1" x14ac:dyDescent="0.25">
      <c r="A4027" s="103" t="s">
        <v>5085</v>
      </c>
      <c r="B4027" s="101" t="s">
        <v>1469</v>
      </c>
      <c r="C4027" s="101" t="s">
        <v>4954</v>
      </c>
      <c r="D4027" s="101" t="s">
        <v>1419</v>
      </c>
      <c r="F4027" s="102">
        <v>5.8</v>
      </c>
      <c r="G4027" s="102">
        <v>6</v>
      </c>
      <c r="H4027" s="102">
        <v>4.6399999999999997</v>
      </c>
      <c r="I4027" s="102"/>
      <c r="J4027" s="445"/>
      <c r="K4027" s="258">
        <f>ROUND(SUMIF('VGT-Bewegungsdaten'!B:B,A4027,'VGT-Bewegungsdaten'!D:D),3)</f>
        <v>0</v>
      </c>
      <c r="L4027" s="259">
        <f>ROUND(SUMIF('VGT-Bewegungsdaten'!B:B,$A4027,'VGT-Bewegungsdaten'!E:E),5)</f>
        <v>0</v>
      </c>
      <c r="N4027" s="298" t="s">
        <v>4918</v>
      </c>
      <c r="O4027" s="298" t="s">
        <v>4927</v>
      </c>
      <c r="P4027" s="261">
        <f>ROUND(SUMIF('AV-Bewegungsdaten'!B:B,A4027,'AV-Bewegungsdaten'!D:D),3)</f>
        <v>0</v>
      </c>
      <c r="Q4027" s="259">
        <f>ROUND(SUMIF('AV-Bewegungsdaten'!B:B,$A4027,'AV-Bewegungsdaten'!E:E),5)</f>
        <v>0</v>
      </c>
      <c r="S4027" s="444"/>
      <c r="T4027" s="444"/>
      <c r="U4027" s="261">
        <f>ROUND(SUMIF('DV-Bewegungsdaten'!B:B,A4027,'DV-Bewegungsdaten'!D:D),3)</f>
        <v>0</v>
      </c>
      <c r="V4027" s="259">
        <f>ROUND(SUMIF('DV-Bewegungsdaten'!B:B,A4027,'DV-Bewegungsdaten'!E:E),5)</f>
        <v>0</v>
      </c>
      <c r="X4027" s="444"/>
      <c r="Y4027" s="444"/>
      <c r="AK4027" s="305"/>
    </row>
    <row r="4028" spans="1:37" ht="15" customHeight="1" x14ac:dyDescent="0.25">
      <c r="A4028" s="103" t="s">
        <v>5086</v>
      </c>
      <c r="B4028" s="101" t="s">
        <v>1469</v>
      </c>
      <c r="C4028" s="101" t="s">
        <v>4954</v>
      </c>
      <c r="D4028" s="101" t="s">
        <v>4684</v>
      </c>
      <c r="F4028" s="102">
        <v>8.76</v>
      </c>
      <c r="G4028" s="102">
        <v>8.9599999999999991</v>
      </c>
      <c r="H4028" s="102">
        <v>7.01</v>
      </c>
      <c r="I4028" s="102"/>
      <c r="J4028" s="445"/>
      <c r="K4028" s="258">
        <f>ROUND(SUMIF('VGT-Bewegungsdaten'!B:B,A4028,'VGT-Bewegungsdaten'!D:D),3)</f>
        <v>0</v>
      </c>
      <c r="L4028" s="259">
        <f>ROUND(SUMIF('VGT-Bewegungsdaten'!B:B,$A4028,'VGT-Bewegungsdaten'!E:E),5)</f>
        <v>0</v>
      </c>
      <c r="N4028" s="298" t="s">
        <v>4918</v>
      </c>
      <c r="O4028" s="298" t="s">
        <v>4927</v>
      </c>
      <c r="P4028" s="261">
        <f>ROUND(SUMIF('AV-Bewegungsdaten'!B:B,A4028,'AV-Bewegungsdaten'!D:D),3)</f>
        <v>0</v>
      </c>
      <c r="Q4028" s="259">
        <f>ROUND(SUMIF('AV-Bewegungsdaten'!B:B,$A4028,'AV-Bewegungsdaten'!E:E),5)</f>
        <v>0</v>
      </c>
      <c r="S4028" s="444"/>
      <c r="T4028" s="444"/>
      <c r="U4028" s="261">
        <f>ROUND(SUMIF('DV-Bewegungsdaten'!B:B,A4028,'DV-Bewegungsdaten'!D:D),3)</f>
        <v>0</v>
      </c>
      <c r="V4028" s="259">
        <f>ROUND(SUMIF('DV-Bewegungsdaten'!B:B,A4028,'DV-Bewegungsdaten'!E:E),5)</f>
        <v>0</v>
      </c>
      <c r="X4028" s="444"/>
      <c r="Y4028" s="444"/>
      <c r="AK4028" s="305"/>
    </row>
    <row r="4029" spans="1:37" ht="15" customHeight="1" x14ac:dyDescent="0.25">
      <c r="A4029" s="103" t="s">
        <v>5087</v>
      </c>
      <c r="B4029" s="101" t="s">
        <v>1469</v>
      </c>
      <c r="C4029" s="101" t="s">
        <v>4954</v>
      </c>
      <c r="D4029" s="101" t="s">
        <v>4686</v>
      </c>
      <c r="F4029" s="102">
        <v>7.77</v>
      </c>
      <c r="G4029" s="102">
        <v>7.97</v>
      </c>
      <c r="H4029" s="102">
        <v>6.22</v>
      </c>
      <c r="I4029" s="102"/>
      <c r="J4029" s="445"/>
      <c r="K4029" s="258">
        <f>ROUND(SUMIF('VGT-Bewegungsdaten'!B:B,A4029,'VGT-Bewegungsdaten'!D:D),3)</f>
        <v>0</v>
      </c>
      <c r="L4029" s="259">
        <f>ROUND(SUMIF('VGT-Bewegungsdaten'!B:B,$A4029,'VGT-Bewegungsdaten'!E:E),5)</f>
        <v>0</v>
      </c>
      <c r="N4029" s="298" t="s">
        <v>4918</v>
      </c>
      <c r="O4029" s="298" t="s">
        <v>4927</v>
      </c>
      <c r="P4029" s="261">
        <f>ROUND(SUMIF('AV-Bewegungsdaten'!B:B,A4029,'AV-Bewegungsdaten'!D:D),3)</f>
        <v>0</v>
      </c>
      <c r="Q4029" s="259">
        <f>ROUND(SUMIF('AV-Bewegungsdaten'!B:B,$A4029,'AV-Bewegungsdaten'!E:E),5)</f>
        <v>0</v>
      </c>
      <c r="S4029" s="444"/>
      <c r="T4029" s="444"/>
      <c r="U4029" s="261">
        <f>ROUND(SUMIF('DV-Bewegungsdaten'!B:B,A4029,'DV-Bewegungsdaten'!D:D),3)</f>
        <v>0</v>
      </c>
      <c r="V4029" s="259">
        <f>ROUND(SUMIF('DV-Bewegungsdaten'!B:B,A4029,'DV-Bewegungsdaten'!E:E),5)</f>
        <v>0</v>
      </c>
      <c r="X4029" s="444"/>
      <c r="Y4029" s="444"/>
      <c r="AK4029" s="305"/>
    </row>
    <row r="4030" spans="1:37" ht="15" customHeight="1" x14ac:dyDescent="0.25">
      <c r="A4030" s="103" t="s">
        <v>5088</v>
      </c>
      <c r="B4030" s="101" t="s">
        <v>1469</v>
      </c>
      <c r="C4030" s="101" t="s">
        <v>4954</v>
      </c>
      <c r="D4030" s="101" t="s">
        <v>4688</v>
      </c>
      <c r="F4030" s="102">
        <v>6.79</v>
      </c>
      <c r="G4030" s="102">
        <v>6.99</v>
      </c>
      <c r="H4030" s="102">
        <v>5.43</v>
      </c>
      <c r="I4030" s="102"/>
      <c r="J4030" s="445"/>
      <c r="K4030" s="258">
        <f>ROUND(SUMIF('VGT-Bewegungsdaten'!B:B,A4030,'VGT-Bewegungsdaten'!D:D),3)</f>
        <v>0</v>
      </c>
      <c r="L4030" s="259">
        <f>ROUND(SUMIF('VGT-Bewegungsdaten'!B:B,$A4030,'VGT-Bewegungsdaten'!E:E),5)</f>
        <v>0</v>
      </c>
      <c r="N4030" s="298" t="s">
        <v>4918</v>
      </c>
      <c r="O4030" s="298" t="s">
        <v>4927</v>
      </c>
      <c r="P4030" s="261">
        <f>ROUND(SUMIF('AV-Bewegungsdaten'!B:B,A4030,'AV-Bewegungsdaten'!D:D),3)</f>
        <v>0</v>
      </c>
      <c r="Q4030" s="259">
        <f>ROUND(SUMIF('AV-Bewegungsdaten'!B:B,$A4030,'AV-Bewegungsdaten'!E:E),5)</f>
        <v>0</v>
      </c>
      <c r="S4030" s="444"/>
      <c r="T4030" s="444"/>
      <c r="U4030" s="261">
        <f>ROUND(SUMIF('DV-Bewegungsdaten'!B:B,A4030,'DV-Bewegungsdaten'!D:D),3)</f>
        <v>0</v>
      </c>
      <c r="V4030" s="259">
        <f>ROUND(SUMIF('DV-Bewegungsdaten'!B:B,A4030,'DV-Bewegungsdaten'!E:E),5)</f>
        <v>0</v>
      </c>
      <c r="X4030" s="444"/>
      <c r="Y4030" s="444"/>
      <c r="AK4030" s="305"/>
    </row>
    <row r="4031" spans="1:37" ht="15" customHeight="1" x14ac:dyDescent="0.25">
      <c r="A4031" s="103" t="s">
        <v>5392</v>
      </c>
      <c r="B4031" s="101" t="s">
        <v>1469</v>
      </c>
      <c r="C4031" s="101" t="s">
        <v>5204</v>
      </c>
      <c r="D4031" s="101" t="s">
        <v>1470</v>
      </c>
      <c r="F4031" s="102">
        <v>8.34</v>
      </c>
      <c r="G4031" s="102">
        <v>8.5399999999999991</v>
      </c>
      <c r="H4031" s="102">
        <v>6.67</v>
      </c>
      <c r="I4031" s="102"/>
      <c r="J4031" s="445"/>
      <c r="K4031" s="258">
        <f>ROUND(SUMIF('VGT-Bewegungsdaten'!B:B,A4031,'VGT-Bewegungsdaten'!D:D),3)</f>
        <v>0</v>
      </c>
      <c r="L4031" s="259">
        <f>ROUND(SUMIF('VGT-Bewegungsdaten'!B:B,$A4031,'VGT-Bewegungsdaten'!E:E),5)</f>
        <v>0</v>
      </c>
      <c r="N4031" s="298" t="s">
        <v>4918</v>
      </c>
      <c r="O4031" s="298" t="s">
        <v>4927</v>
      </c>
      <c r="P4031" s="261">
        <f>ROUND(SUMIF('AV-Bewegungsdaten'!B:B,A4031,'AV-Bewegungsdaten'!D:D),3)</f>
        <v>0</v>
      </c>
      <c r="Q4031" s="259">
        <f>ROUND(SUMIF('AV-Bewegungsdaten'!B:B,$A4031,'AV-Bewegungsdaten'!E:E),5)</f>
        <v>0</v>
      </c>
      <c r="S4031" s="444"/>
      <c r="T4031" s="444"/>
      <c r="U4031" s="261">
        <f>ROUND(SUMIF('DV-Bewegungsdaten'!B:B,A4031,'DV-Bewegungsdaten'!D:D),3)</f>
        <v>0</v>
      </c>
      <c r="V4031" s="259">
        <f>ROUND(SUMIF('DV-Bewegungsdaten'!B:B,A4031,'DV-Bewegungsdaten'!E:E),5)</f>
        <v>0</v>
      </c>
      <c r="X4031" s="444"/>
      <c r="Y4031" s="444"/>
      <c r="AK4031" s="305"/>
    </row>
    <row r="4032" spans="1:37" ht="15" customHeight="1" x14ac:dyDescent="0.25">
      <c r="A4032" s="103" t="s">
        <v>5393</v>
      </c>
      <c r="B4032" s="101" t="s">
        <v>1469</v>
      </c>
      <c r="C4032" s="101" t="s">
        <v>5204</v>
      </c>
      <c r="D4032" s="101" t="s">
        <v>4677</v>
      </c>
      <c r="F4032" s="102">
        <v>11.25</v>
      </c>
      <c r="G4032" s="102">
        <v>11.45</v>
      </c>
      <c r="H4032" s="102">
        <v>9</v>
      </c>
      <c r="I4032" s="102"/>
      <c r="J4032" s="445"/>
      <c r="K4032" s="258">
        <f>ROUND(SUMIF('VGT-Bewegungsdaten'!B:B,A4032,'VGT-Bewegungsdaten'!D:D),3)</f>
        <v>0</v>
      </c>
      <c r="L4032" s="259">
        <f>ROUND(SUMIF('VGT-Bewegungsdaten'!B:B,$A4032,'VGT-Bewegungsdaten'!E:E),5)</f>
        <v>0</v>
      </c>
      <c r="N4032" s="298" t="s">
        <v>4918</v>
      </c>
      <c r="O4032" s="298" t="s">
        <v>4927</v>
      </c>
      <c r="P4032" s="261">
        <f>ROUND(SUMIF('AV-Bewegungsdaten'!B:B,A4032,'AV-Bewegungsdaten'!D:D),3)</f>
        <v>0</v>
      </c>
      <c r="Q4032" s="259">
        <f>ROUND(SUMIF('AV-Bewegungsdaten'!B:B,$A4032,'AV-Bewegungsdaten'!E:E),5)</f>
        <v>0</v>
      </c>
      <c r="S4032" s="444"/>
      <c r="T4032" s="444"/>
      <c r="U4032" s="261">
        <f>ROUND(SUMIF('DV-Bewegungsdaten'!B:B,A4032,'DV-Bewegungsdaten'!D:D),3)</f>
        <v>0</v>
      </c>
      <c r="V4032" s="259">
        <f>ROUND(SUMIF('DV-Bewegungsdaten'!B:B,A4032,'DV-Bewegungsdaten'!E:E),5)</f>
        <v>0</v>
      </c>
      <c r="X4032" s="444"/>
      <c r="Y4032" s="444"/>
      <c r="AK4032" s="305"/>
    </row>
    <row r="4033" spans="1:37" ht="15" customHeight="1" x14ac:dyDescent="0.25">
      <c r="A4033" s="103" t="s">
        <v>5394</v>
      </c>
      <c r="B4033" s="101" t="s">
        <v>1469</v>
      </c>
      <c r="C4033" s="101" t="s">
        <v>5204</v>
      </c>
      <c r="D4033" s="101" t="s">
        <v>4679</v>
      </c>
      <c r="F4033" s="102">
        <v>10.28</v>
      </c>
      <c r="G4033" s="102">
        <v>10.479999999999999</v>
      </c>
      <c r="H4033" s="102">
        <v>8.2200000000000006</v>
      </c>
      <c r="I4033" s="102"/>
      <c r="J4033" s="445"/>
      <c r="K4033" s="258">
        <f>ROUND(SUMIF('VGT-Bewegungsdaten'!B:B,A4033,'VGT-Bewegungsdaten'!D:D),3)</f>
        <v>0</v>
      </c>
      <c r="L4033" s="259">
        <f>ROUND(SUMIF('VGT-Bewegungsdaten'!B:B,$A4033,'VGT-Bewegungsdaten'!E:E),5)</f>
        <v>0</v>
      </c>
      <c r="N4033" s="298" t="s">
        <v>4918</v>
      </c>
      <c r="O4033" s="298" t="s">
        <v>4927</v>
      </c>
      <c r="P4033" s="261">
        <f>ROUND(SUMIF('AV-Bewegungsdaten'!B:B,A4033,'AV-Bewegungsdaten'!D:D),3)</f>
        <v>0</v>
      </c>
      <c r="Q4033" s="259">
        <f>ROUND(SUMIF('AV-Bewegungsdaten'!B:B,$A4033,'AV-Bewegungsdaten'!E:E),5)</f>
        <v>0</v>
      </c>
      <c r="S4033" s="444"/>
      <c r="T4033" s="444"/>
      <c r="U4033" s="261">
        <f>ROUND(SUMIF('DV-Bewegungsdaten'!B:B,A4033,'DV-Bewegungsdaten'!D:D),3)</f>
        <v>0</v>
      </c>
      <c r="V4033" s="259">
        <f>ROUND(SUMIF('DV-Bewegungsdaten'!B:B,A4033,'DV-Bewegungsdaten'!E:E),5)</f>
        <v>0</v>
      </c>
      <c r="X4033" s="444"/>
      <c r="Y4033" s="444"/>
      <c r="AK4033" s="305"/>
    </row>
    <row r="4034" spans="1:37" ht="15" customHeight="1" x14ac:dyDescent="0.25">
      <c r="A4034" s="103" t="s">
        <v>5395</v>
      </c>
      <c r="B4034" s="101" t="s">
        <v>1469</v>
      </c>
      <c r="C4034" s="101" t="s">
        <v>5204</v>
      </c>
      <c r="D4034" s="101" t="s">
        <v>4681</v>
      </c>
      <c r="F4034" s="102">
        <v>9.31</v>
      </c>
      <c r="G4034" s="102">
        <v>9.51</v>
      </c>
      <c r="H4034" s="102">
        <v>7.45</v>
      </c>
      <c r="I4034" s="102"/>
      <c r="J4034" s="445"/>
      <c r="K4034" s="258">
        <f>ROUND(SUMIF('VGT-Bewegungsdaten'!B:B,A4034,'VGT-Bewegungsdaten'!D:D),3)</f>
        <v>0</v>
      </c>
      <c r="L4034" s="259">
        <f>ROUND(SUMIF('VGT-Bewegungsdaten'!B:B,$A4034,'VGT-Bewegungsdaten'!E:E),5)</f>
        <v>0</v>
      </c>
      <c r="N4034" s="298" t="s">
        <v>4918</v>
      </c>
      <c r="O4034" s="298" t="s">
        <v>4927</v>
      </c>
      <c r="P4034" s="261">
        <f>ROUND(SUMIF('AV-Bewegungsdaten'!B:B,A4034,'AV-Bewegungsdaten'!D:D),3)</f>
        <v>0</v>
      </c>
      <c r="Q4034" s="259">
        <f>ROUND(SUMIF('AV-Bewegungsdaten'!B:B,$A4034,'AV-Bewegungsdaten'!E:E),5)</f>
        <v>0</v>
      </c>
      <c r="S4034" s="444"/>
      <c r="T4034" s="444"/>
      <c r="U4034" s="261">
        <f>ROUND(SUMIF('DV-Bewegungsdaten'!B:B,A4034,'DV-Bewegungsdaten'!D:D),3)</f>
        <v>0</v>
      </c>
      <c r="V4034" s="259">
        <f>ROUND(SUMIF('DV-Bewegungsdaten'!B:B,A4034,'DV-Bewegungsdaten'!E:E),5)</f>
        <v>0</v>
      </c>
      <c r="X4034" s="444"/>
      <c r="Y4034" s="444"/>
      <c r="AK4034" s="305"/>
    </row>
    <row r="4035" spans="1:37" ht="15" customHeight="1" x14ac:dyDescent="0.25">
      <c r="A4035" s="103" t="s">
        <v>5396</v>
      </c>
      <c r="B4035" s="101" t="s">
        <v>1469</v>
      </c>
      <c r="C4035" s="101" t="s">
        <v>5204</v>
      </c>
      <c r="D4035" s="101" t="s">
        <v>1419</v>
      </c>
      <c r="F4035" s="102">
        <v>5.71</v>
      </c>
      <c r="G4035" s="102">
        <v>5.91</v>
      </c>
      <c r="H4035" s="102">
        <v>4.57</v>
      </c>
      <c r="I4035" s="102"/>
      <c r="J4035" s="445"/>
      <c r="K4035" s="258">
        <f>ROUND(SUMIF('VGT-Bewegungsdaten'!B:B,A4035,'VGT-Bewegungsdaten'!D:D),3)</f>
        <v>0</v>
      </c>
      <c r="L4035" s="259">
        <f>ROUND(SUMIF('VGT-Bewegungsdaten'!B:B,$A4035,'VGT-Bewegungsdaten'!E:E),5)</f>
        <v>0</v>
      </c>
      <c r="N4035" s="298" t="s">
        <v>4918</v>
      </c>
      <c r="O4035" s="298" t="s">
        <v>4927</v>
      </c>
      <c r="P4035" s="261">
        <f>ROUND(SUMIF('AV-Bewegungsdaten'!B:B,A4035,'AV-Bewegungsdaten'!D:D),3)</f>
        <v>0</v>
      </c>
      <c r="Q4035" s="259">
        <f>ROUND(SUMIF('AV-Bewegungsdaten'!B:B,$A4035,'AV-Bewegungsdaten'!E:E),5)</f>
        <v>0</v>
      </c>
      <c r="S4035" s="444"/>
      <c r="T4035" s="444"/>
      <c r="U4035" s="261">
        <f>ROUND(SUMIF('DV-Bewegungsdaten'!B:B,A4035,'DV-Bewegungsdaten'!D:D),3)</f>
        <v>0</v>
      </c>
      <c r="V4035" s="259">
        <f>ROUND(SUMIF('DV-Bewegungsdaten'!B:B,A4035,'DV-Bewegungsdaten'!E:E),5)</f>
        <v>0</v>
      </c>
      <c r="X4035" s="444"/>
      <c r="Y4035" s="444"/>
      <c r="AK4035" s="305"/>
    </row>
    <row r="4036" spans="1:37" ht="15" customHeight="1" x14ac:dyDescent="0.25">
      <c r="A4036" s="103" t="s">
        <v>5397</v>
      </c>
      <c r="B4036" s="101" t="s">
        <v>1469</v>
      </c>
      <c r="C4036" s="101" t="s">
        <v>5204</v>
      </c>
      <c r="D4036" s="101" t="s">
        <v>4684</v>
      </c>
      <c r="F4036" s="102">
        <v>8.620000000000001</v>
      </c>
      <c r="G4036" s="102">
        <v>8.82</v>
      </c>
      <c r="H4036" s="102">
        <v>6.9</v>
      </c>
      <c r="I4036" s="102"/>
      <c r="J4036" s="445"/>
      <c r="K4036" s="258">
        <f>ROUND(SUMIF('VGT-Bewegungsdaten'!B:B,A4036,'VGT-Bewegungsdaten'!D:D),3)</f>
        <v>0</v>
      </c>
      <c r="L4036" s="259">
        <f>ROUND(SUMIF('VGT-Bewegungsdaten'!B:B,$A4036,'VGT-Bewegungsdaten'!E:E),5)</f>
        <v>0</v>
      </c>
      <c r="N4036" s="298" t="s">
        <v>4918</v>
      </c>
      <c r="O4036" s="298" t="s">
        <v>4927</v>
      </c>
      <c r="P4036" s="261">
        <f>ROUND(SUMIF('AV-Bewegungsdaten'!B:B,A4036,'AV-Bewegungsdaten'!D:D),3)</f>
        <v>0</v>
      </c>
      <c r="Q4036" s="259">
        <f>ROUND(SUMIF('AV-Bewegungsdaten'!B:B,$A4036,'AV-Bewegungsdaten'!E:E),5)</f>
        <v>0</v>
      </c>
      <c r="S4036" s="444"/>
      <c r="T4036" s="444"/>
      <c r="U4036" s="261">
        <f>ROUND(SUMIF('DV-Bewegungsdaten'!B:B,A4036,'DV-Bewegungsdaten'!D:D),3)</f>
        <v>0</v>
      </c>
      <c r="V4036" s="259">
        <f>ROUND(SUMIF('DV-Bewegungsdaten'!B:B,A4036,'DV-Bewegungsdaten'!E:E),5)</f>
        <v>0</v>
      </c>
      <c r="X4036" s="444"/>
      <c r="Y4036" s="444"/>
      <c r="AK4036" s="305"/>
    </row>
    <row r="4037" spans="1:37" ht="15" customHeight="1" x14ac:dyDescent="0.25">
      <c r="A4037" s="103" t="s">
        <v>5398</v>
      </c>
      <c r="B4037" s="101" t="s">
        <v>1469</v>
      </c>
      <c r="C4037" s="101" t="s">
        <v>5204</v>
      </c>
      <c r="D4037" s="101" t="s">
        <v>4686</v>
      </c>
      <c r="F4037" s="102">
        <v>7.65</v>
      </c>
      <c r="G4037" s="102">
        <v>7.8500000000000005</v>
      </c>
      <c r="H4037" s="102">
        <v>6.12</v>
      </c>
      <c r="I4037" s="102"/>
      <c r="J4037" s="445"/>
      <c r="K4037" s="258">
        <f>ROUND(SUMIF('VGT-Bewegungsdaten'!B:B,A4037,'VGT-Bewegungsdaten'!D:D),3)</f>
        <v>0</v>
      </c>
      <c r="L4037" s="259">
        <f>ROUND(SUMIF('VGT-Bewegungsdaten'!B:B,$A4037,'VGT-Bewegungsdaten'!E:E),5)</f>
        <v>0</v>
      </c>
      <c r="N4037" s="298" t="s">
        <v>4918</v>
      </c>
      <c r="O4037" s="298" t="s">
        <v>4927</v>
      </c>
      <c r="P4037" s="261">
        <f>ROUND(SUMIF('AV-Bewegungsdaten'!B:B,A4037,'AV-Bewegungsdaten'!D:D),3)</f>
        <v>0</v>
      </c>
      <c r="Q4037" s="259">
        <f>ROUND(SUMIF('AV-Bewegungsdaten'!B:B,$A4037,'AV-Bewegungsdaten'!E:E),5)</f>
        <v>0</v>
      </c>
      <c r="S4037" s="444"/>
      <c r="T4037" s="444"/>
      <c r="U4037" s="261">
        <f>ROUND(SUMIF('DV-Bewegungsdaten'!B:B,A4037,'DV-Bewegungsdaten'!D:D),3)</f>
        <v>0</v>
      </c>
      <c r="V4037" s="259">
        <f>ROUND(SUMIF('DV-Bewegungsdaten'!B:B,A4037,'DV-Bewegungsdaten'!E:E),5)</f>
        <v>0</v>
      </c>
      <c r="X4037" s="444"/>
      <c r="Y4037" s="444"/>
      <c r="AK4037" s="305"/>
    </row>
    <row r="4038" spans="1:37" ht="15" customHeight="1" x14ac:dyDescent="0.25">
      <c r="A4038" s="103" t="s">
        <v>5399</v>
      </c>
      <c r="B4038" s="101" t="s">
        <v>1469</v>
      </c>
      <c r="C4038" s="101" t="s">
        <v>5204</v>
      </c>
      <c r="D4038" s="101" t="s">
        <v>4688</v>
      </c>
      <c r="F4038" s="102">
        <v>6.68</v>
      </c>
      <c r="G4038" s="102">
        <v>6.88</v>
      </c>
      <c r="H4038" s="102">
        <v>5.34</v>
      </c>
      <c r="I4038" s="102"/>
      <c r="J4038" s="445"/>
      <c r="K4038" s="258">
        <f>ROUND(SUMIF('VGT-Bewegungsdaten'!B:B,A4038,'VGT-Bewegungsdaten'!D:D),3)</f>
        <v>0</v>
      </c>
      <c r="L4038" s="259">
        <f>ROUND(SUMIF('VGT-Bewegungsdaten'!B:B,$A4038,'VGT-Bewegungsdaten'!E:E),5)</f>
        <v>0</v>
      </c>
      <c r="N4038" s="298" t="s">
        <v>4918</v>
      </c>
      <c r="O4038" s="298" t="s">
        <v>4927</v>
      </c>
      <c r="P4038" s="261">
        <f>ROUND(SUMIF('AV-Bewegungsdaten'!B:B,A4038,'AV-Bewegungsdaten'!D:D),3)</f>
        <v>0</v>
      </c>
      <c r="Q4038" s="259">
        <f>ROUND(SUMIF('AV-Bewegungsdaten'!B:B,$A4038,'AV-Bewegungsdaten'!E:E),5)</f>
        <v>0</v>
      </c>
      <c r="S4038" s="444"/>
      <c r="T4038" s="444"/>
      <c r="U4038" s="261">
        <f>ROUND(SUMIF('DV-Bewegungsdaten'!B:B,A4038,'DV-Bewegungsdaten'!D:D),3)</f>
        <v>0</v>
      </c>
      <c r="V4038" s="259">
        <f>ROUND(SUMIF('DV-Bewegungsdaten'!B:B,A4038,'DV-Bewegungsdaten'!E:E),5)</f>
        <v>0</v>
      </c>
      <c r="X4038" s="444"/>
      <c r="Y4038" s="444"/>
      <c r="AK4038" s="305"/>
    </row>
    <row r="4039" spans="1:37" ht="15" customHeight="1" x14ac:dyDescent="0.25">
      <c r="A4039" s="103" t="s">
        <v>5400</v>
      </c>
      <c r="B4039" s="101" t="s">
        <v>1469</v>
      </c>
      <c r="C4039" s="101" t="s">
        <v>5227</v>
      </c>
      <c r="D4039" s="101" t="s">
        <v>1470</v>
      </c>
      <c r="F4039" s="102">
        <v>8.2200000000000006</v>
      </c>
      <c r="G4039" s="102">
        <v>8.42</v>
      </c>
      <c r="H4039" s="102">
        <v>6.74</v>
      </c>
      <c r="I4039" s="102"/>
      <c r="J4039" s="445"/>
      <c r="K4039" s="258">
        <f>ROUND(SUMIF('VGT-Bewegungsdaten'!B:B,A4039,'VGT-Bewegungsdaten'!D:D),3)</f>
        <v>0</v>
      </c>
      <c r="L4039" s="259">
        <f>ROUND(SUMIF('VGT-Bewegungsdaten'!B:B,$A4039,'VGT-Bewegungsdaten'!E:E),5)</f>
        <v>0</v>
      </c>
      <c r="N4039" s="298" t="s">
        <v>4918</v>
      </c>
      <c r="O4039" s="298" t="s">
        <v>4927</v>
      </c>
      <c r="P4039" s="261">
        <f>ROUND(SUMIF('AV-Bewegungsdaten'!B:B,A4039,'AV-Bewegungsdaten'!D:D),3)</f>
        <v>0</v>
      </c>
      <c r="Q4039" s="259">
        <f>ROUND(SUMIF('AV-Bewegungsdaten'!B:B,$A4039,'AV-Bewegungsdaten'!E:E),5)</f>
        <v>0</v>
      </c>
      <c r="S4039" s="444"/>
      <c r="T4039" s="444"/>
      <c r="U4039" s="261">
        <f>ROUND(SUMIF('DV-Bewegungsdaten'!B:B,A4039,'DV-Bewegungsdaten'!D:D),3)</f>
        <v>0</v>
      </c>
      <c r="V4039" s="259">
        <f>ROUND(SUMIF('DV-Bewegungsdaten'!B:B,A4039,'DV-Bewegungsdaten'!E:E),5)</f>
        <v>0</v>
      </c>
      <c r="X4039" s="444"/>
      <c r="Y4039" s="444"/>
      <c r="AK4039" s="305"/>
    </row>
    <row r="4040" spans="1:37" ht="15" customHeight="1" x14ac:dyDescent="0.25">
      <c r="A4040" s="103" t="s">
        <v>5401</v>
      </c>
      <c r="B4040" s="101" t="s">
        <v>1469</v>
      </c>
      <c r="C4040" s="101" t="s">
        <v>5227</v>
      </c>
      <c r="D4040" s="101" t="s">
        <v>1419</v>
      </c>
      <c r="F4040" s="102">
        <v>5.63</v>
      </c>
      <c r="G4040" s="102">
        <v>5.83</v>
      </c>
      <c r="H4040" s="102">
        <v>4.66</v>
      </c>
      <c r="I4040" s="102"/>
      <c r="J4040" s="445"/>
      <c r="K4040" s="258">
        <f>ROUND(SUMIF('VGT-Bewegungsdaten'!B:B,A4040,'VGT-Bewegungsdaten'!D:D),3)</f>
        <v>0</v>
      </c>
      <c r="L4040" s="259">
        <f>ROUND(SUMIF('VGT-Bewegungsdaten'!B:B,$A4040,'VGT-Bewegungsdaten'!E:E),5)</f>
        <v>0</v>
      </c>
      <c r="N4040" s="298" t="s">
        <v>4918</v>
      </c>
      <c r="O4040" s="298" t="s">
        <v>4927</v>
      </c>
      <c r="P4040" s="261">
        <f>ROUND(SUMIF('AV-Bewegungsdaten'!B:B,A4040,'AV-Bewegungsdaten'!D:D),3)</f>
        <v>0</v>
      </c>
      <c r="Q4040" s="259">
        <f>ROUND(SUMIF('AV-Bewegungsdaten'!B:B,$A4040,'AV-Bewegungsdaten'!E:E),5)</f>
        <v>0</v>
      </c>
      <c r="S4040" s="444"/>
      <c r="T4040" s="444"/>
      <c r="U4040" s="261">
        <f>ROUND(SUMIF('DV-Bewegungsdaten'!B:B,A4040,'DV-Bewegungsdaten'!D:D),3)</f>
        <v>0</v>
      </c>
      <c r="V4040" s="259">
        <f>ROUND(SUMIF('DV-Bewegungsdaten'!B:B,A4040,'DV-Bewegungsdaten'!E:E),5)</f>
        <v>0</v>
      </c>
      <c r="X4040" s="444"/>
      <c r="Y4040" s="444"/>
      <c r="AK4040" s="305"/>
    </row>
    <row r="4041" spans="1:37" ht="15" customHeight="1" x14ac:dyDescent="0.25">
      <c r="A4041" s="103" t="s">
        <v>5712</v>
      </c>
      <c r="B4041" s="101" t="s">
        <v>1469</v>
      </c>
      <c r="C4041" s="101" t="s">
        <v>5691</v>
      </c>
      <c r="D4041" s="101" t="s">
        <v>1470</v>
      </c>
      <c r="F4041" s="102">
        <v>8.2200000000000006</v>
      </c>
      <c r="G4041" s="102">
        <v>8.42</v>
      </c>
      <c r="H4041" s="102">
        <v>6.74</v>
      </c>
      <c r="I4041" s="102"/>
      <c r="J4041" s="445"/>
      <c r="K4041" s="258">
        <f>ROUND(SUMIF('VGT-Bewegungsdaten'!B:B,A4041,'VGT-Bewegungsdaten'!D:D),3)</f>
        <v>0</v>
      </c>
      <c r="L4041" s="259">
        <f>ROUND(SUMIF('VGT-Bewegungsdaten'!B:B,$A4041,'VGT-Bewegungsdaten'!E:E),5)</f>
        <v>0</v>
      </c>
      <c r="N4041" s="298" t="s">
        <v>4918</v>
      </c>
      <c r="O4041" s="298" t="s">
        <v>4927</v>
      </c>
      <c r="P4041" s="261">
        <f>ROUND(SUMIF('AV-Bewegungsdaten'!B:B,A4041,'AV-Bewegungsdaten'!D:D),3)</f>
        <v>0</v>
      </c>
      <c r="Q4041" s="259">
        <f>ROUND(SUMIF('AV-Bewegungsdaten'!B:B,$A4041,'AV-Bewegungsdaten'!E:E),5)</f>
        <v>0</v>
      </c>
      <c r="S4041" s="444"/>
      <c r="T4041" s="444"/>
      <c r="U4041" s="261">
        <f>ROUND(SUMIF('DV-Bewegungsdaten'!B:B,A4041,'DV-Bewegungsdaten'!D:D),3)</f>
        <v>0</v>
      </c>
      <c r="V4041" s="259">
        <f>ROUND(SUMIF('DV-Bewegungsdaten'!B:B,A4041,'DV-Bewegungsdaten'!E:E),5)</f>
        <v>0</v>
      </c>
      <c r="X4041" s="444"/>
      <c r="Y4041" s="444"/>
      <c r="AK4041" s="305"/>
    </row>
    <row r="4042" spans="1:37" ht="15" customHeight="1" x14ac:dyDescent="0.25">
      <c r="A4042" s="103" t="s">
        <v>5713</v>
      </c>
      <c r="B4042" s="101" t="s">
        <v>1469</v>
      </c>
      <c r="C4042" s="101" t="s">
        <v>5691</v>
      </c>
      <c r="D4042" s="101" t="s">
        <v>1419</v>
      </c>
      <c r="F4042" s="102">
        <v>5.63</v>
      </c>
      <c r="G4042" s="102">
        <v>5.83</v>
      </c>
      <c r="H4042" s="102">
        <v>4.66</v>
      </c>
      <c r="I4042" s="102"/>
      <c r="J4042" s="445"/>
      <c r="K4042" s="258">
        <f>ROUND(SUMIF('VGT-Bewegungsdaten'!B:B,A4042,'VGT-Bewegungsdaten'!D:D),3)</f>
        <v>0</v>
      </c>
      <c r="L4042" s="259">
        <f>ROUND(SUMIF('VGT-Bewegungsdaten'!B:B,$A4042,'VGT-Bewegungsdaten'!E:E),5)</f>
        <v>0</v>
      </c>
      <c r="N4042" s="298" t="s">
        <v>4918</v>
      </c>
      <c r="O4042" s="298" t="s">
        <v>4927</v>
      </c>
      <c r="P4042" s="261">
        <f>ROUND(SUMIF('AV-Bewegungsdaten'!B:B,A4042,'AV-Bewegungsdaten'!D:D),3)</f>
        <v>0</v>
      </c>
      <c r="Q4042" s="259">
        <f>ROUND(SUMIF('AV-Bewegungsdaten'!B:B,$A4042,'AV-Bewegungsdaten'!E:E),5)</f>
        <v>0</v>
      </c>
      <c r="S4042" s="444"/>
      <c r="T4042" s="444"/>
      <c r="U4042" s="261">
        <f>ROUND(SUMIF('DV-Bewegungsdaten'!B:B,A4042,'DV-Bewegungsdaten'!D:D),3)</f>
        <v>0</v>
      </c>
      <c r="V4042" s="259">
        <f>ROUND(SUMIF('DV-Bewegungsdaten'!B:B,A4042,'DV-Bewegungsdaten'!E:E),5)</f>
        <v>0</v>
      </c>
      <c r="X4042" s="444"/>
      <c r="Y4042" s="444"/>
      <c r="AK4042" s="305"/>
    </row>
    <row r="4043" spans="1:37" ht="15" customHeight="1" x14ac:dyDescent="0.25">
      <c r="A4043" s="103" t="s">
        <v>6051</v>
      </c>
      <c r="B4043" s="101" t="s">
        <v>1469</v>
      </c>
      <c r="C4043" s="101" t="s">
        <v>5929</v>
      </c>
      <c r="D4043" s="101" t="s">
        <v>1470</v>
      </c>
      <c r="F4043" s="102">
        <v>8.1</v>
      </c>
      <c r="G4043" s="102">
        <v>8.2899999999999991</v>
      </c>
      <c r="H4043" s="102">
        <v>6.63</v>
      </c>
      <c r="I4043" s="102"/>
      <c r="J4043" s="445"/>
      <c r="K4043" s="258">
        <f>ROUND(SUMIF('VGT-Bewegungsdaten'!B:B,A4043,'VGT-Bewegungsdaten'!D:D),3)</f>
        <v>0</v>
      </c>
      <c r="L4043" s="259">
        <f>ROUND(SUMIF('VGT-Bewegungsdaten'!B:B,$A4043,'VGT-Bewegungsdaten'!E:E),5)</f>
        <v>0</v>
      </c>
      <c r="N4043" s="298" t="s">
        <v>4918</v>
      </c>
      <c r="O4043" s="298" t="s">
        <v>4927</v>
      </c>
      <c r="P4043" s="261">
        <f>ROUND(SUMIF('AV-Bewegungsdaten'!B:B,A4043,'AV-Bewegungsdaten'!D:D),3)</f>
        <v>0</v>
      </c>
      <c r="Q4043" s="259">
        <f>ROUND(SUMIF('AV-Bewegungsdaten'!B:B,$A4043,'AV-Bewegungsdaten'!E:E),5)</f>
        <v>0</v>
      </c>
      <c r="S4043" s="444"/>
      <c r="T4043" s="444"/>
      <c r="U4043" s="261">
        <f>ROUND(SUMIF('DV-Bewegungsdaten'!B:B,A4043,'DV-Bewegungsdaten'!D:D),3)</f>
        <v>0</v>
      </c>
      <c r="V4043" s="259">
        <f>ROUND(SUMIF('DV-Bewegungsdaten'!B:B,A4043,'DV-Bewegungsdaten'!E:E),5)</f>
        <v>0</v>
      </c>
      <c r="X4043" s="444"/>
      <c r="Y4043" s="444"/>
      <c r="AK4043" s="305"/>
    </row>
    <row r="4044" spans="1:37" ht="15" customHeight="1" x14ac:dyDescent="0.25">
      <c r="A4044" s="103" t="s">
        <v>6052</v>
      </c>
      <c r="B4044" s="101" t="s">
        <v>1469</v>
      </c>
      <c r="C4044" s="101" t="s">
        <v>5929</v>
      </c>
      <c r="D4044" s="101" t="s">
        <v>1419</v>
      </c>
      <c r="F4044" s="102">
        <v>5.55</v>
      </c>
      <c r="G4044" s="102">
        <v>5.74</v>
      </c>
      <c r="H4044" s="102">
        <v>4.59</v>
      </c>
      <c r="I4044" s="102"/>
      <c r="J4044" s="445"/>
      <c r="K4044" s="258">
        <f>ROUND(SUMIF('VGT-Bewegungsdaten'!B:B,A4044,'VGT-Bewegungsdaten'!D:D),3)</f>
        <v>0</v>
      </c>
      <c r="L4044" s="259">
        <f>ROUND(SUMIF('VGT-Bewegungsdaten'!B:B,$A4044,'VGT-Bewegungsdaten'!E:E),5)</f>
        <v>0</v>
      </c>
      <c r="N4044" s="298" t="s">
        <v>4918</v>
      </c>
      <c r="O4044" s="298" t="s">
        <v>4927</v>
      </c>
      <c r="P4044" s="261">
        <f>ROUND(SUMIF('AV-Bewegungsdaten'!B:B,A4044,'AV-Bewegungsdaten'!D:D),3)</f>
        <v>0</v>
      </c>
      <c r="Q4044" s="259">
        <f>ROUND(SUMIF('AV-Bewegungsdaten'!B:B,$A4044,'AV-Bewegungsdaten'!E:E),5)</f>
        <v>0</v>
      </c>
      <c r="S4044" s="444"/>
      <c r="T4044" s="444"/>
      <c r="U4044" s="261">
        <f>ROUND(SUMIF('DV-Bewegungsdaten'!B:B,A4044,'DV-Bewegungsdaten'!D:D),3)</f>
        <v>0</v>
      </c>
      <c r="V4044" s="259">
        <f>ROUND(SUMIF('DV-Bewegungsdaten'!B:B,A4044,'DV-Bewegungsdaten'!E:E),5)</f>
        <v>0</v>
      </c>
      <c r="X4044" s="444"/>
      <c r="Y4044" s="444"/>
      <c r="AK4044" s="305"/>
    </row>
    <row r="4045" spans="1:37" ht="15" customHeight="1" x14ac:dyDescent="0.25">
      <c r="A4045" s="103" t="s">
        <v>6053</v>
      </c>
      <c r="B4045" s="101" t="s">
        <v>1469</v>
      </c>
      <c r="C4045" s="101" t="s">
        <v>5997</v>
      </c>
      <c r="D4045" s="101" t="s">
        <v>1470</v>
      </c>
      <c r="F4045" s="102">
        <v>7.97</v>
      </c>
      <c r="G4045" s="102">
        <v>8.17</v>
      </c>
      <c r="H4045" s="102">
        <v>6.54</v>
      </c>
      <c r="I4045" s="102"/>
      <c r="J4045" s="445"/>
      <c r="K4045" s="258">
        <f>ROUND(SUMIF('VGT-Bewegungsdaten'!B:B,A4045,'VGT-Bewegungsdaten'!D:D),3)</f>
        <v>0</v>
      </c>
      <c r="L4045" s="259">
        <f>ROUND(SUMIF('VGT-Bewegungsdaten'!B:B,$A4045,'VGT-Bewegungsdaten'!E:E),5)</f>
        <v>0</v>
      </c>
      <c r="N4045" s="298" t="s">
        <v>4918</v>
      </c>
      <c r="O4045" s="298" t="s">
        <v>4927</v>
      </c>
      <c r="P4045" s="261">
        <f>ROUND(SUMIF('AV-Bewegungsdaten'!B:B,A4045,'AV-Bewegungsdaten'!D:D),3)</f>
        <v>0</v>
      </c>
      <c r="Q4045" s="259">
        <f>ROUND(SUMIF('AV-Bewegungsdaten'!B:B,$A4045,'AV-Bewegungsdaten'!E:E),5)</f>
        <v>0</v>
      </c>
      <c r="S4045" s="444"/>
      <c r="T4045" s="444"/>
      <c r="U4045" s="261">
        <f>ROUND(SUMIF('DV-Bewegungsdaten'!B:B,A4045,'DV-Bewegungsdaten'!D:D),3)</f>
        <v>0</v>
      </c>
      <c r="V4045" s="259">
        <f>ROUND(SUMIF('DV-Bewegungsdaten'!B:B,A4045,'DV-Bewegungsdaten'!E:E),5)</f>
        <v>0</v>
      </c>
      <c r="X4045" s="444"/>
      <c r="Y4045" s="444"/>
      <c r="AK4045" s="305"/>
    </row>
    <row r="4046" spans="1:37" ht="15" customHeight="1" x14ac:dyDescent="0.25">
      <c r="A4046" s="103" t="s">
        <v>6054</v>
      </c>
      <c r="B4046" s="101" t="s">
        <v>1469</v>
      </c>
      <c r="C4046" s="101" t="s">
        <v>5997</v>
      </c>
      <c r="D4046" s="101" t="s">
        <v>1419</v>
      </c>
      <c r="F4046" s="102">
        <v>5.46</v>
      </c>
      <c r="G4046" s="102">
        <v>5.66</v>
      </c>
      <c r="H4046" s="102">
        <v>4.53</v>
      </c>
      <c r="I4046" s="102"/>
      <c r="J4046" s="445"/>
      <c r="K4046" s="258">
        <f>ROUND(SUMIF('VGT-Bewegungsdaten'!B:B,A4046,'VGT-Bewegungsdaten'!D:D),3)</f>
        <v>0</v>
      </c>
      <c r="L4046" s="259">
        <f>ROUND(SUMIF('VGT-Bewegungsdaten'!B:B,$A4046,'VGT-Bewegungsdaten'!E:E),5)</f>
        <v>0</v>
      </c>
      <c r="N4046" s="298" t="s">
        <v>4918</v>
      </c>
      <c r="O4046" s="298" t="s">
        <v>4927</v>
      </c>
      <c r="P4046" s="261">
        <f>ROUND(SUMIF('AV-Bewegungsdaten'!B:B,A4046,'AV-Bewegungsdaten'!D:D),3)</f>
        <v>0</v>
      </c>
      <c r="Q4046" s="259">
        <f>ROUND(SUMIF('AV-Bewegungsdaten'!B:B,$A4046,'AV-Bewegungsdaten'!E:E),5)</f>
        <v>0</v>
      </c>
      <c r="S4046" s="444"/>
      <c r="T4046" s="444"/>
      <c r="U4046" s="261">
        <f>ROUND(SUMIF('DV-Bewegungsdaten'!B:B,A4046,'DV-Bewegungsdaten'!D:D),3)</f>
        <v>0</v>
      </c>
      <c r="V4046" s="259">
        <f>ROUND(SUMIF('DV-Bewegungsdaten'!B:B,A4046,'DV-Bewegungsdaten'!E:E),5)</f>
        <v>0</v>
      </c>
      <c r="X4046" s="444"/>
      <c r="Y4046" s="444"/>
      <c r="AK4046" s="305"/>
    </row>
    <row r="4047" spans="1:37" ht="15" customHeight="1" x14ac:dyDescent="0.25">
      <c r="A4047" s="103" t="s">
        <v>6467</v>
      </c>
      <c r="B4047" s="101" t="s">
        <v>1469</v>
      </c>
      <c r="C4047" s="101" t="s">
        <v>6412</v>
      </c>
      <c r="D4047" s="101" t="s">
        <v>1470</v>
      </c>
      <c r="F4047" s="102">
        <v>7.85</v>
      </c>
      <c r="G4047" s="102">
        <v>8.0500000000000007</v>
      </c>
      <c r="H4047" s="102">
        <v>6.44</v>
      </c>
      <c r="I4047" s="102"/>
      <c r="J4047" s="445"/>
      <c r="K4047" s="258">
        <f>ROUND(SUMIF('VGT-Bewegungsdaten'!B:B,A4047,'VGT-Bewegungsdaten'!D:D),3)</f>
        <v>0</v>
      </c>
      <c r="L4047" s="259">
        <f>ROUND(SUMIF('VGT-Bewegungsdaten'!B:B,$A4047,'VGT-Bewegungsdaten'!E:E),5)</f>
        <v>0</v>
      </c>
      <c r="N4047" s="298" t="s">
        <v>4918</v>
      </c>
      <c r="O4047" s="298" t="s">
        <v>4927</v>
      </c>
      <c r="P4047" s="261">
        <f>ROUND(SUMIF('AV-Bewegungsdaten'!B:B,A4047,'AV-Bewegungsdaten'!D:D),3)</f>
        <v>0</v>
      </c>
      <c r="Q4047" s="259">
        <f>ROUND(SUMIF('AV-Bewegungsdaten'!B:B,$A4047,'AV-Bewegungsdaten'!E:E),5)</f>
        <v>0</v>
      </c>
      <c r="S4047" s="444"/>
      <c r="T4047" s="444"/>
      <c r="U4047" s="261">
        <f>ROUND(SUMIF('DV-Bewegungsdaten'!B:B,A4047,'DV-Bewegungsdaten'!D:D),3)</f>
        <v>0</v>
      </c>
      <c r="V4047" s="259">
        <f>ROUND(SUMIF('DV-Bewegungsdaten'!B:B,A4047,'DV-Bewegungsdaten'!E:E),5)</f>
        <v>0</v>
      </c>
      <c r="X4047" s="444"/>
      <c r="Y4047" s="444"/>
      <c r="AK4047" s="305"/>
    </row>
    <row r="4048" spans="1:37" ht="15" customHeight="1" x14ac:dyDescent="0.25">
      <c r="A4048" s="103" t="s">
        <v>6468</v>
      </c>
      <c r="B4048" s="101" t="s">
        <v>1469</v>
      </c>
      <c r="C4048" s="101" t="s">
        <v>6412</v>
      </c>
      <c r="D4048" s="101" t="s">
        <v>1419</v>
      </c>
      <c r="F4048" s="102">
        <v>5.38</v>
      </c>
      <c r="G4048" s="102">
        <v>5.58</v>
      </c>
      <c r="H4048" s="102">
        <v>4.46</v>
      </c>
      <c r="I4048" s="102"/>
      <c r="J4048" s="445"/>
      <c r="K4048" s="258">
        <f>ROUND(SUMIF('VGT-Bewegungsdaten'!B:B,A4048,'VGT-Bewegungsdaten'!D:D),3)</f>
        <v>0</v>
      </c>
      <c r="L4048" s="259">
        <f>ROUND(SUMIF('VGT-Bewegungsdaten'!B:B,$A4048,'VGT-Bewegungsdaten'!E:E),5)</f>
        <v>0</v>
      </c>
      <c r="N4048" s="298" t="s">
        <v>4918</v>
      </c>
      <c r="O4048" s="298" t="s">
        <v>4927</v>
      </c>
      <c r="P4048" s="261">
        <f>ROUND(SUMIF('AV-Bewegungsdaten'!B:B,A4048,'AV-Bewegungsdaten'!D:D),3)</f>
        <v>0</v>
      </c>
      <c r="Q4048" s="259">
        <f>ROUND(SUMIF('AV-Bewegungsdaten'!B:B,$A4048,'AV-Bewegungsdaten'!E:E),5)</f>
        <v>0</v>
      </c>
      <c r="S4048" s="444"/>
      <c r="T4048" s="444"/>
      <c r="U4048" s="261">
        <f>ROUND(SUMIF('DV-Bewegungsdaten'!B:B,A4048,'DV-Bewegungsdaten'!D:D),3)</f>
        <v>0</v>
      </c>
      <c r="V4048" s="259">
        <f>ROUND(SUMIF('DV-Bewegungsdaten'!B:B,A4048,'DV-Bewegungsdaten'!E:E),5)</f>
        <v>0</v>
      </c>
      <c r="X4048" s="444"/>
      <c r="Y4048" s="444"/>
      <c r="AK4048" s="305"/>
    </row>
    <row r="4049" spans="1:37" ht="15" customHeight="1" x14ac:dyDescent="0.25">
      <c r="A4049" s="103" t="s">
        <v>6832</v>
      </c>
      <c r="B4049" s="101" t="s">
        <v>1469</v>
      </c>
      <c r="C4049" s="101" t="s">
        <v>6778</v>
      </c>
      <c r="D4049" s="101" t="s">
        <v>1470</v>
      </c>
      <c r="F4049" s="102">
        <v>7.73</v>
      </c>
      <c r="G4049" s="102">
        <v>7.93</v>
      </c>
      <c r="H4049" s="102">
        <v>6.34</v>
      </c>
      <c r="I4049" s="102"/>
      <c r="J4049" s="445"/>
      <c r="K4049" s="258">
        <f>ROUND(SUMIF('VGT-Bewegungsdaten'!B:B,A4049,'VGT-Bewegungsdaten'!D:D),3)</f>
        <v>0</v>
      </c>
      <c r="L4049" s="259">
        <f>ROUND(SUMIF('VGT-Bewegungsdaten'!B:B,$A4049,'VGT-Bewegungsdaten'!E:E),5)</f>
        <v>0</v>
      </c>
      <c r="N4049" s="298" t="s">
        <v>4918</v>
      </c>
      <c r="O4049" s="298" t="s">
        <v>4927</v>
      </c>
      <c r="P4049" s="261">
        <f>ROUND(SUMIF('AV-Bewegungsdaten'!B:B,A4049,'AV-Bewegungsdaten'!D:D),3)</f>
        <v>0</v>
      </c>
      <c r="Q4049" s="259">
        <f>ROUND(SUMIF('AV-Bewegungsdaten'!B:B,$A4049,'AV-Bewegungsdaten'!E:E),5)</f>
        <v>0</v>
      </c>
      <c r="S4049" s="444"/>
      <c r="T4049" s="444"/>
      <c r="U4049" s="261">
        <f>ROUND(SUMIF('DV-Bewegungsdaten'!B:B,A4049,'DV-Bewegungsdaten'!D:D),3)</f>
        <v>0</v>
      </c>
      <c r="V4049" s="259">
        <f>ROUND(SUMIF('DV-Bewegungsdaten'!B:B,A4049,'DV-Bewegungsdaten'!E:E),5)</f>
        <v>0</v>
      </c>
      <c r="X4049" s="444"/>
      <c r="Y4049" s="444"/>
      <c r="AK4049" s="305"/>
    </row>
    <row r="4050" spans="1:37" ht="15" customHeight="1" x14ac:dyDescent="0.25">
      <c r="A4050" s="103" t="s">
        <v>6833</v>
      </c>
      <c r="B4050" s="101" t="s">
        <v>1469</v>
      </c>
      <c r="C4050" s="101" t="s">
        <v>6778</v>
      </c>
      <c r="D4050" s="101" t="s">
        <v>1419</v>
      </c>
      <c r="F4050" s="102">
        <v>5.29</v>
      </c>
      <c r="G4050" s="102">
        <v>5.49</v>
      </c>
      <c r="H4050" s="102">
        <v>4.3899999999999997</v>
      </c>
      <c r="I4050" s="102"/>
      <c r="J4050" s="445"/>
      <c r="K4050" s="258">
        <f>ROUND(SUMIF('VGT-Bewegungsdaten'!B:B,A4050,'VGT-Bewegungsdaten'!D:D),3)</f>
        <v>0</v>
      </c>
      <c r="L4050" s="259">
        <f>ROUND(SUMIF('VGT-Bewegungsdaten'!B:B,$A4050,'VGT-Bewegungsdaten'!E:E),5)</f>
        <v>0</v>
      </c>
      <c r="N4050" s="298" t="s">
        <v>4918</v>
      </c>
      <c r="O4050" s="298" t="s">
        <v>4927</v>
      </c>
      <c r="P4050" s="261">
        <f>ROUND(SUMIF('AV-Bewegungsdaten'!B:B,A4050,'AV-Bewegungsdaten'!D:D),3)</f>
        <v>0</v>
      </c>
      <c r="Q4050" s="259">
        <f>ROUND(SUMIF('AV-Bewegungsdaten'!B:B,$A4050,'AV-Bewegungsdaten'!E:E),5)</f>
        <v>0</v>
      </c>
      <c r="S4050" s="444"/>
      <c r="T4050" s="444"/>
      <c r="U4050" s="261">
        <f>ROUND(SUMIF('DV-Bewegungsdaten'!B:B,A4050,'DV-Bewegungsdaten'!D:D),3)</f>
        <v>0</v>
      </c>
      <c r="V4050" s="259">
        <f>ROUND(SUMIF('DV-Bewegungsdaten'!B:B,A4050,'DV-Bewegungsdaten'!E:E),5)</f>
        <v>0</v>
      </c>
      <c r="X4050" s="444"/>
      <c r="Y4050" s="444"/>
      <c r="AK4050" s="305"/>
    </row>
    <row r="4051" spans="1:37" ht="15" customHeight="1" x14ac:dyDescent="0.25">
      <c r="A4051" s="103" t="s">
        <v>7012</v>
      </c>
      <c r="B4051" s="101" t="s">
        <v>1469</v>
      </c>
      <c r="C4051" s="101" t="s">
        <v>6937</v>
      </c>
      <c r="D4051" s="101" t="s">
        <v>1470</v>
      </c>
      <c r="F4051" s="102">
        <v>7.61</v>
      </c>
      <c r="G4051" s="102">
        <v>7.81</v>
      </c>
      <c r="H4051" s="102">
        <v>6.25</v>
      </c>
      <c r="I4051" s="102"/>
      <c r="J4051" s="445"/>
      <c r="K4051" s="258">
        <f>ROUND(SUMIF('VGT-Bewegungsdaten'!B:B,A4051,'VGT-Bewegungsdaten'!D:D),3)</f>
        <v>0</v>
      </c>
      <c r="L4051" s="259">
        <f>ROUND(SUMIF('VGT-Bewegungsdaten'!B:B,$A4051,'VGT-Bewegungsdaten'!E:E),5)</f>
        <v>0</v>
      </c>
      <c r="N4051" s="298" t="s">
        <v>4918</v>
      </c>
      <c r="O4051" s="298" t="s">
        <v>4927</v>
      </c>
      <c r="P4051" s="261">
        <f>ROUND(SUMIF('AV-Bewegungsdaten'!B:B,A4051,'AV-Bewegungsdaten'!D:D),3)</f>
        <v>0</v>
      </c>
      <c r="Q4051" s="259">
        <f>ROUND(SUMIF('AV-Bewegungsdaten'!B:B,$A4051,'AV-Bewegungsdaten'!E:E),5)</f>
        <v>0</v>
      </c>
      <c r="S4051" s="444"/>
      <c r="T4051" s="444"/>
      <c r="U4051" s="261">
        <f>ROUND(SUMIF('DV-Bewegungsdaten'!B:B,A4051,'DV-Bewegungsdaten'!D:D),3)</f>
        <v>0</v>
      </c>
      <c r="V4051" s="259">
        <f>ROUND(SUMIF('DV-Bewegungsdaten'!B:B,A4051,'DV-Bewegungsdaten'!E:E),5)</f>
        <v>0</v>
      </c>
      <c r="X4051" s="444"/>
      <c r="Y4051" s="444"/>
      <c r="AK4051" s="305"/>
    </row>
    <row r="4052" spans="1:37" ht="15" customHeight="1" x14ac:dyDescent="0.25">
      <c r="A4052" s="103" t="s">
        <v>7013</v>
      </c>
      <c r="B4052" s="101" t="s">
        <v>1469</v>
      </c>
      <c r="C4052" s="101" t="s">
        <v>6937</v>
      </c>
      <c r="D4052" s="101" t="s">
        <v>1419</v>
      </c>
      <c r="F4052" s="102">
        <v>5.21</v>
      </c>
      <c r="G4052" s="102">
        <v>5.41</v>
      </c>
      <c r="H4052" s="102">
        <v>4.33</v>
      </c>
      <c r="I4052" s="102"/>
      <c r="J4052" s="445"/>
      <c r="K4052" s="258">
        <f>ROUND(SUMIF('VGT-Bewegungsdaten'!B:B,A4052,'VGT-Bewegungsdaten'!D:D),3)</f>
        <v>0</v>
      </c>
      <c r="L4052" s="259">
        <f>ROUND(SUMIF('VGT-Bewegungsdaten'!B:B,$A4052,'VGT-Bewegungsdaten'!E:E),5)</f>
        <v>0</v>
      </c>
      <c r="N4052" s="298" t="s">
        <v>4918</v>
      </c>
      <c r="O4052" s="298" t="s">
        <v>4927</v>
      </c>
      <c r="P4052" s="261">
        <f>ROUND(SUMIF('AV-Bewegungsdaten'!B:B,A4052,'AV-Bewegungsdaten'!D:D),3)</f>
        <v>0</v>
      </c>
      <c r="Q4052" s="259">
        <f>ROUND(SUMIF('AV-Bewegungsdaten'!B:B,$A4052,'AV-Bewegungsdaten'!E:E),5)</f>
        <v>0</v>
      </c>
      <c r="S4052" s="444"/>
      <c r="T4052" s="444"/>
      <c r="U4052" s="261">
        <f>ROUND(SUMIF('DV-Bewegungsdaten'!B:B,A4052,'DV-Bewegungsdaten'!D:D),3)</f>
        <v>0</v>
      </c>
      <c r="V4052" s="259">
        <f>ROUND(SUMIF('DV-Bewegungsdaten'!B:B,A4052,'DV-Bewegungsdaten'!E:E),5)</f>
        <v>0</v>
      </c>
      <c r="X4052" s="444"/>
      <c r="Y4052" s="444"/>
      <c r="AK4052" s="305"/>
    </row>
    <row r="4053" spans="1:37" ht="15" customHeight="1" x14ac:dyDescent="0.25">
      <c r="A4053" s="103" t="s">
        <v>7201</v>
      </c>
      <c r="B4053" s="101" t="s">
        <v>1469</v>
      </c>
      <c r="C4053" s="101" t="s">
        <v>7163</v>
      </c>
      <c r="D4053" s="101" t="s">
        <v>1470</v>
      </c>
      <c r="F4053" s="102">
        <v>7.49</v>
      </c>
      <c r="G4053" s="102">
        <v>7.69</v>
      </c>
      <c r="H4053" s="102">
        <v>6.15</v>
      </c>
      <c r="I4053" s="102"/>
      <c r="J4053" s="445"/>
      <c r="K4053" s="258">
        <f>ROUND(SUMIF('VGT-Bewegungsdaten'!B:B,A4053,'VGT-Bewegungsdaten'!D:D),3)</f>
        <v>0</v>
      </c>
      <c r="L4053" s="259">
        <f>ROUND(SUMIF('VGT-Bewegungsdaten'!B:B,$A4053,'VGT-Bewegungsdaten'!E:E),5)</f>
        <v>0</v>
      </c>
      <c r="N4053" s="298" t="s">
        <v>4918</v>
      </c>
      <c r="O4053" s="298" t="s">
        <v>4927</v>
      </c>
      <c r="P4053" s="261">
        <f>ROUND(SUMIF('AV-Bewegungsdaten'!B:B,A4053,'AV-Bewegungsdaten'!D:D),3)</f>
        <v>0</v>
      </c>
      <c r="Q4053" s="259">
        <f>ROUND(SUMIF('AV-Bewegungsdaten'!B:B,$A4053,'AV-Bewegungsdaten'!E:E),5)</f>
        <v>0</v>
      </c>
      <c r="S4053" s="444"/>
      <c r="T4053" s="444"/>
      <c r="U4053" s="261">
        <f>ROUND(SUMIF('DV-Bewegungsdaten'!B:B,A4053,'DV-Bewegungsdaten'!D:D),3)</f>
        <v>0</v>
      </c>
      <c r="V4053" s="259">
        <f>ROUND(SUMIF('DV-Bewegungsdaten'!B:B,A4053,'DV-Bewegungsdaten'!E:E),5)</f>
        <v>0</v>
      </c>
      <c r="X4053" s="444"/>
      <c r="Y4053" s="444"/>
      <c r="AK4053" s="305"/>
    </row>
    <row r="4054" spans="1:37" ht="15" customHeight="1" x14ac:dyDescent="0.25">
      <c r="A4054" s="103" t="s">
        <v>7202</v>
      </c>
      <c r="B4054" s="101" t="s">
        <v>1469</v>
      </c>
      <c r="C4054" s="101" t="s">
        <v>7163</v>
      </c>
      <c r="D4054" s="101" t="s">
        <v>1419</v>
      </c>
      <c r="F4054" s="102">
        <v>5.13</v>
      </c>
      <c r="G4054" s="102">
        <v>5.33</v>
      </c>
      <c r="H4054" s="102">
        <v>4.26</v>
      </c>
      <c r="I4054" s="102"/>
      <c r="J4054" s="445"/>
      <c r="K4054" s="258">
        <f>ROUND(SUMIF('VGT-Bewegungsdaten'!B:B,A4054,'VGT-Bewegungsdaten'!D:D),3)</f>
        <v>0</v>
      </c>
      <c r="L4054" s="259">
        <f>ROUND(SUMIF('VGT-Bewegungsdaten'!B:B,$A4054,'VGT-Bewegungsdaten'!E:E),5)</f>
        <v>0</v>
      </c>
      <c r="N4054" s="298" t="s">
        <v>4918</v>
      </c>
      <c r="O4054" s="298" t="s">
        <v>4927</v>
      </c>
      <c r="P4054" s="261">
        <f>ROUND(SUMIF('AV-Bewegungsdaten'!B:B,A4054,'AV-Bewegungsdaten'!D:D),3)</f>
        <v>0</v>
      </c>
      <c r="Q4054" s="259">
        <f>ROUND(SUMIF('AV-Bewegungsdaten'!B:B,$A4054,'AV-Bewegungsdaten'!E:E),5)</f>
        <v>0</v>
      </c>
      <c r="S4054" s="444"/>
      <c r="T4054" s="444"/>
      <c r="U4054" s="261">
        <f>ROUND(SUMIF('DV-Bewegungsdaten'!B:B,A4054,'DV-Bewegungsdaten'!D:D),3)</f>
        <v>0</v>
      </c>
      <c r="V4054" s="259">
        <f>ROUND(SUMIF('DV-Bewegungsdaten'!B:B,A4054,'DV-Bewegungsdaten'!E:E),5)</f>
        <v>0</v>
      </c>
      <c r="X4054" s="444"/>
      <c r="Y4054" s="444"/>
      <c r="AK4054" s="305"/>
    </row>
    <row r="4055" spans="1:37" ht="15" customHeight="1" x14ac:dyDescent="0.25">
      <c r="A4055" s="103" t="s">
        <v>1481</v>
      </c>
      <c r="B4055" s="101" t="s">
        <v>1482</v>
      </c>
      <c r="C4055" s="101" t="s">
        <v>3995</v>
      </c>
      <c r="D4055" s="101" t="s">
        <v>1470</v>
      </c>
      <c r="F4055" s="102">
        <v>7.11</v>
      </c>
      <c r="G4055" s="102">
        <v>7.3100000000000005</v>
      </c>
      <c r="H4055" s="102">
        <v>5.69</v>
      </c>
      <c r="I4055" s="102"/>
      <c r="J4055" s="445"/>
      <c r="K4055" s="258">
        <f>ROUND(SUMIF('VGT-Bewegungsdaten'!B:B,A4055,'VGT-Bewegungsdaten'!D:D),3)</f>
        <v>0</v>
      </c>
      <c r="L4055" s="259">
        <f>ROUND(SUMIF('VGT-Bewegungsdaten'!B:B,$A4055,'VGT-Bewegungsdaten'!E:E),5)</f>
        <v>0</v>
      </c>
      <c r="N4055" s="298" t="s">
        <v>4918</v>
      </c>
      <c r="O4055" s="298" t="s">
        <v>4928</v>
      </c>
      <c r="P4055" s="261">
        <f>ROUND(SUMIF('AV-Bewegungsdaten'!B:B,A4055,'AV-Bewegungsdaten'!D:D),3)</f>
        <v>0</v>
      </c>
      <c r="Q4055" s="259">
        <f>ROUND(SUMIF('AV-Bewegungsdaten'!B:B,$A4055,'AV-Bewegungsdaten'!E:E),5)</f>
        <v>0</v>
      </c>
      <c r="S4055" s="444"/>
      <c r="T4055" s="444"/>
      <c r="U4055" s="261">
        <f>ROUND(SUMIF('DV-Bewegungsdaten'!B:B,A4055,'DV-Bewegungsdaten'!D:D),3)</f>
        <v>0</v>
      </c>
      <c r="V4055" s="259">
        <f>ROUND(SUMIF('DV-Bewegungsdaten'!B:B,A4055,'DV-Bewegungsdaten'!E:E),5)</f>
        <v>0</v>
      </c>
      <c r="X4055" s="444"/>
      <c r="Y4055" s="444"/>
      <c r="AK4055" s="305"/>
    </row>
    <row r="4056" spans="1:37" ht="15" customHeight="1" x14ac:dyDescent="0.25">
      <c r="A4056" s="103" t="s">
        <v>1483</v>
      </c>
      <c r="B4056" s="101" t="s">
        <v>1482</v>
      </c>
      <c r="C4056" s="101" t="s">
        <v>3995</v>
      </c>
      <c r="D4056" s="101" t="s">
        <v>1472</v>
      </c>
      <c r="F4056" s="102">
        <v>9.11</v>
      </c>
      <c r="G4056" s="102">
        <v>9.3099999999999987</v>
      </c>
      <c r="H4056" s="102">
        <v>7.29</v>
      </c>
      <c r="I4056" s="102"/>
      <c r="J4056" s="445"/>
      <c r="K4056" s="258">
        <f>ROUND(SUMIF('VGT-Bewegungsdaten'!B:B,A4056,'VGT-Bewegungsdaten'!D:D),3)</f>
        <v>0</v>
      </c>
      <c r="L4056" s="259">
        <f>ROUND(SUMIF('VGT-Bewegungsdaten'!B:B,$A4056,'VGT-Bewegungsdaten'!E:E),5)</f>
        <v>0</v>
      </c>
      <c r="N4056" s="298" t="s">
        <v>4918</v>
      </c>
      <c r="O4056" s="298" t="s">
        <v>4928</v>
      </c>
      <c r="P4056" s="261">
        <f>ROUND(SUMIF('AV-Bewegungsdaten'!B:B,A4056,'AV-Bewegungsdaten'!D:D),3)</f>
        <v>0</v>
      </c>
      <c r="Q4056" s="259">
        <f>ROUND(SUMIF('AV-Bewegungsdaten'!B:B,$A4056,'AV-Bewegungsdaten'!E:E),5)</f>
        <v>0</v>
      </c>
      <c r="S4056" s="444"/>
      <c r="T4056" s="444"/>
      <c r="U4056" s="261">
        <f>ROUND(SUMIF('DV-Bewegungsdaten'!B:B,A4056,'DV-Bewegungsdaten'!D:D),3)</f>
        <v>0</v>
      </c>
      <c r="V4056" s="259">
        <f>ROUND(SUMIF('DV-Bewegungsdaten'!B:B,A4056,'DV-Bewegungsdaten'!E:E),5)</f>
        <v>0</v>
      </c>
      <c r="X4056" s="444"/>
      <c r="Y4056" s="444"/>
      <c r="AK4056" s="305"/>
    </row>
    <row r="4057" spans="1:37" ht="15" customHeight="1" x14ac:dyDescent="0.25">
      <c r="A4057" s="103" t="s">
        <v>1508</v>
      </c>
      <c r="B4057" s="101" t="s">
        <v>1482</v>
      </c>
      <c r="C4057" s="101" t="s">
        <v>3995</v>
      </c>
      <c r="D4057" s="101" t="s">
        <v>1474</v>
      </c>
      <c r="F4057" s="102">
        <v>8.11</v>
      </c>
      <c r="G4057" s="102">
        <v>8.3099999999999987</v>
      </c>
      <c r="H4057" s="102">
        <v>6.49</v>
      </c>
      <c r="I4057" s="102"/>
      <c r="J4057" s="445"/>
      <c r="K4057" s="258">
        <f>ROUND(SUMIF('VGT-Bewegungsdaten'!B:B,A4057,'VGT-Bewegungsdaten'!D:D),3)</f>
        <v>0</v>
      </c>
      <c r="L4057" s="259">
        <f>ROUND(SUMIF('VGT-Bewegungsdaten'!B:B,$A4057,'VGT-Bewegungsdaten'!E:E),5)</f>
        <v>0</v>
      </c>
      <c r="N4057" s="298" t="s">
        <v>4918</v>
      </c>
      <c r="O4057" s="298" t="s">
        <v>4928</v>
      </c>
      <c r="P4057" s="261">
        <f>ROUND(SUMIF('AV-Bewegungsdaten'!B:B,A4057,'AV-Bewegungsdaten'!D:D),3)</f>
        <v>0</v>
      </c>
      <c r="Q4057" s="259">
        <f>ROUND(SUMIF('AV-Bewegungsdaten'!B:B,$A4057,'AV-Bewegungsdaten'!E:E),5)</f>
        <v>0</v>
      </c>
      <c r="S4057" s="444"/>
      <c r="T4057" s="444"/>
      <c r="U4057" s="261">
        <f>ROUND(SUMIF('DV-Bewegungsdaten'!B:B,A4057,'DV-Bewegungsdaten'!D:D),3)</f>
        <v>0</v>
      </c>
      <c r="V4057" s="259">
        <f>ROUND(SUMIF('DV-Bewegungsdaten'!B:B,A4057,'DV-Bewegungsdaten'!E:E),5)</f>
        <v>0</v>
      </c>
      <c r="X4057" s="444"/>
      <c r="Y4057" s="444"/>
      <c r="AK4057" s="305"/>
    </row>
    <row r="4058" spans="1:37" ht="15" customHeight="1" x14ac:dyDescent="0.25">
      <c r="A4058" s="103" t="s">
        <v>1509</v>
      </c>
      <c r="B4058" s="101" t="s">
        <v>1482</v>
      </c>
      <c r="C4058" s="101" t="s">
        <v>3995</v>
      </c>
      <c r="D4058" s="101" t="s">
        <v>1476</v>
      </c>
      <c r="F4058" s="102">
        <v>9.11</v>
      </c>
      <c r="G4058" s="102">
        <v>9.3099999999999987</v>
      </c>
      <c r="H4058" s="102">
        <v>7.29</v>
      </c>
      <c r="I4058" s="102"/>
      <c r="J4058" s="445"/>
      <c r="K4058" s="258">
        <f>ROUND(SUMIF('VGT-Bewegungsdaten'!B:B,A4058,'VGT-Bewegungsdaten'!D:D),3)</f>
        <v>0</v>
      </c>
      <c r="L4058" s="259">
        <f>ROUND(SUMIF('VGT-Bewegungsdaten'!B:B,$A4058,'VGT-Bewegungsdaten'!E:E),5)</f>
        <v>0</v>
      </c>
      <c r="N4058" s="298" t="s">
        <v>4918</v>
      </c>
      <c r="O4058" s="298" t="s">
        <v>4928</v>
      </c>
      <c r="P4058" s="261">
        <f>ROUND(SUMIF('AV-Bewegungsdaten'!B:B,A4058,'AV-Bewegungsdaten'!D:D),3)</f>
        <v>0</v>
      </c>
      <c r="Q4058" s="259">
        <f>ROUND(SUMIF('AV-Bewegungsdaten'!B:B,$A4058,'AV-Bewegungsdaten'!E:E),5)</f>
        <v>0</v>
      </c>
      <c r="S4058" s="444"/>
      <c r="T4058" s="444"/>
      <c r="U4058" s="261">
        <f>ROUND(SUMIF('DV-Bewegungsdaten'!B:B,A4058,'DV-Bewegungsdaten'!D:D),3)</f>
        <v>0</v>
      </c>
      <c r="V4058" s="259">
        <f>ROUND(SUMIF('DV-Bewegungsdaten'!B:B,A4058,'DV-Bewegungsdaten'!E:E),5)</f>
        <v>0</v>
      </c>
      <c r="X4058" s="444"/>
      <c r="Y4058" s="444"/>
      <c r="AK4058" s="305"/>
    </row>
    <row r="4059" spans="1:37" ht="15" customHeight="1" x14ac:dyDescent="0.25">
      <c r="A4059" s="103" t="s">
        <v>72</v>
      </c>
      <c r="B4059" s="101" t="s">
        <v>1482</v>
      </c>
      <c r="C4059" s="101" t="s">
        <v>3995</v>
      </c>
      <c r="D4059" s="101" t="s">
        <v>1419</v>
      </c>
      <c r="F4059" s="102">
        <v>6.16</v>
      </c>
      <c r="G4059" s="102">
        <v>6.36</v>
      </c>
      <c r="H4059" s="102">
        <v>4.93</v>
      </c>
      <c r="I4059" s="102"/>
      <c r="J4059" s="445"/>
      <c r="K4059" s="258">
        <f>ROUND(SUMIF('VGT-Bewegungsdaten'!B:B,A4059,'VGT-Bewegungsdaten'!D:D),3)</f>
        <v>0</v>
      </c>
      <c r="L4059" s="259">
        <f>ROUND(SUMIF('VGT-Bewegungsdaten'!B:B,$A4059,'VGT-Bewegungsdaten'!E:E),5)</f>
        <v>0</v>
      </c>
      <c r="N4059" s="298" t="s">
        <v>4918</v>
      </c>
      <c r="O4059" s="298" t="s">
        <v>4928</v>
      </c>
      <c r="P4059" s="261">
        <f>ROUND(SUMIF('AV-Bewegungsdaten'!B:B,A4059,'AV-Bewegungsdaten'!D:D),3)</f>
        <v>0</v>
      </c>
      <c r="Q4059" s="259">
        <f>ROUND(SUMIF('AV-Bewegungsdaten'!B:B,$A4059,'AV-Bewegungsdaten'!E:E),5)</f>
        <v>0</v>
      </c>
      <c r="S4059" s="444"/>
      <c r="T4059" s="444"/>
      <c r="U4059" s="261">
        <f>ROUND(SUMIF('DV-Bewegungsdaten'!B:B,A4059,'DV-Bewegungsdaten'!D:D),3)</f>
        <v>0</v>
      </c>
      <c r="V4059" s="259">
        <f>ROUND(SUMIF('DV-Bewegungsdaten'!B:B,A4059,'DV-Bewegungsdaten'!E:E),5)</f>
        <v>0</v>
      </c>
      <c r="X4059" s="444"/>
      <c r="Y4059" s="444"/>
      <c r="AK4059" s="305"/>
    </row>
    <row r="4060" spans="1:37" ht="15" customHeight="1" x14ac:dyDescent="0.25">
      <c r="A4060" s="103" t="s">
        <v>73</v>
      </c>
      <c r="B4060" s="101" t="s">
        <v>1482</v>
      </c>
      <c r="C4060" s="101" t="s">
        <v>3995</v>
      </c>
      <c r="D4060" s="101" t="s">
        <v>1431</v>
      </c>
      <c r="F4060" s="102">
        <v>8.16</v>
      </c>
      <c r="G4060" s="102">
        <v>8.36</v>
      </c>
      <c r="H4060" s="102">
        <v>6.53</v>
      </c>
      <c r="I4060" s="102"/>
      <c r="J4060" s="445"/>
      <c r="K4060" s="258">
        <f>ROUND(SUMIF('VGT-Bewegungsdaten'!B:B,A4060,'VGT-Bewegungsdaten'!D:D),3)</f>
        <v>0</v>
      </c>
      <c r="L4060" s="259">
        <f>ROUND(SUMIF('VGT-Bewegungsdaten'!B:B,$A4060,'VGT-Bewegungsdaten'!E:E),5)</f>
        <v>0</v>
      </c>
      <c r="N4060" s="298" t="s">
        <v>4918</v>
      </c>
      <c r="O4060" s="298" t="s">
        <v>4928</v>
      </c>
      <c r="P4060" s="261">
        <f>ROUND(SUMIF('AV-Bewegungsdaten'!B:B,A4060,'AV-Bewegungsdaten'!D:D),3)</f>
        <v>0</v>
      </c>
      <c r="Q4060" s="259">
        <f>ROUND(SUMIF('AV-Bewegungsdaten'!B:B,$A4060,'AV-Bewegungsdaten'!E:E),5)</f>
        <v>0</v>
      </c>
      <c r="S4060" s="444"/>
      <c r="T4060" s="444"/>
      <c r="U4060" s="261">
        <f>ROUND(SUMIF('DV-Bewegungsdaten'!B:B,A4060,'DV-Bewegungsdaten'!D:D),3)</f>
        <v>0</v>
      </c>
      <c r="V4060" s="259">
        <f>ROUND(SUMIF('DV-Bewegungsdaten'!B:B,A4060,'DV-Bewegungsdaten'!E:E),5)</f>
        <v>0</v>
      </c>
      <c r="X4060" s="444"/>
      <c r="Y4060" s="444"/>
      <c r="AK4060" s="305"/>
    </row>
    <row r="4061" spans="1:37" ht="15" customHeight="1" x14ac:dyDescent="0.25">
      <c r="A4061" s="103" t="s">
        <v>74</v>
      </c>
      <c r="B4061" s="101" t="s">
        <v>1482</v>
      </c>
      <c r="C4061" s="101" t="s">
        <v>3995</v>
      </c>
      <c r="D4061" s="101" t="s">
        <v>1443</v>
      </c>
      <c r="F4061" s="102">
        <v>7.16</v>
      </c>
      <c r="G4061" s="102">
        <v>7.36</v>
      </c>
      <c r="H4061" s="102">
        <v>5.73</v>
      </c>
      <c r="I4061" s="102"/>
      <c r="J4061" s="445"/>
      <c r="K4061" s="258">
        <f>ROUND(SUMIF('VGT-Bewegungsdaten'!B:B,A4061,'VGT-Bewegungsdaten'!D:D),3)</f>
        <v>0</v>
      </c>
      <c r="L4061" s="259">
        <f>ROUND(SUMIF('VGT-Bewegungsdaten'!B:B,$A4061,'VGT-Bewegungsdaten'!E:E),5)</f>
        <v>0</v>
      </c>
      <c r="N4061" s="298" t="s">
        <v>4918</v>
      </c>
      <c r="O4061" s="298" t="s">
        <v>4928</v>
      </c>
      <c r="P4061" s="261">
        <f>ROUND(SUMIF('AV-Bewegungsdaten'!B:B,A4061,'AV-Bewegungsdaten'!D:D),3)</f>
        <v>0</v>
      </c>
      <c r="Q4061" s="259">
        <f>ROUND(SUMIF('AV-Bewegungsdaten'!B:B,$A4061,'AV-Bewegungsdaten'!E:E),5)</f>
        <v>0</v>
      </c>
      <c r="S4061" s="444"/>
      <c r="T4061" s="444"/>
      <c r="U4061" s="261">
        <f>ROUND(SUMIF('DV-Bewegungsdaten'!B:B,A4061,'DV-Bewegungsdaten'!D:D),3)</f>
        <v>0</v>
      </c>
      <c r="V4061" s="259">
        <f>ROUND(SUMIF('DV-Bewegungsdaten'!B:B,A4061,'DV-Bewegungsdaten'!E:E),5)</f>
        <v>0</v>
      </c>
      <c r="X4061" s="444"/>
      <c r="Y4061" s="444"/>
      <c r="AK4061" s="305"/>
    </row>
    <row r="4062" spans="1:37" ht="15" customHeight="1" x14ac:dyDescent="0.25">
      <c r="A4062" s="103" t="s">
        <v>75</v>
      </c>
      <c r="B4062" s="101" t="s">
        <v>1482</v>
      </c>
      <c r="C4062" s="101" t="s">
        <v>3995</v>
      </c>
      <c r="D4062" s="101" t="s">
        <v>1455</v>
      </c>
      <c r="F4062" s="102">
        <v>8.16</v>
      </c>
      <c r="G4062" s="102">
        <v>8.36</v>
      </c>
      <c r="H4062" s="102">
        <v>6.53</v>
      </c>
      <c r="I4062" s="102"/>
      <c r="J4062" s="445"/>
      <c r="K4062" s="258">
        <f>ROUND(SUMIF('VGT-Bewegungsdaten'!B:B,A4062,'VGT-Bewegungsdaten'!D:D),3)</f>
        <v>0</v>
      </c>
      <c r="L4062" s="259">
        <f>ROUND(SUMIF('VGT-Bewegungsdaten'!B:B,$A4062,'VGT-Bewegungsdaten'!E:E),5)</f>
        <v>0</v>
      </c>
      <c r="N4062" s="298" t="s">
        <v>4918</v>
      </c>
      <c r="O4062" s="298" t="s">
        <v>4928</v>
      </c>
      <c r="P4062" s="261">
        <f>ROUND(SUMIF('AV-Bewegungsdaten'!B:B,A4062,'AV-Bewegungsdaten'!D:D),3)</f>
        <v>0</v>
      </c>
      <c r="Q4062" s="259">
        <f>ROUND(SUMIF('AV-Bewegungsdaten'!B:B,$A4062,'AV-Bewegungsdaten'!E:E),5)</f>
        <v>0</v>
      </c>
      <c r="S4062" s="444"/>
      <c r="T4062" s="444"/>
      <c r="U4062" s="261">
        <f>ROUND(SUMIF('DV-Bewegungsdaten'!B:B,A4062,'DV-Bewegungsdaten'!D:D),3)</f>
        <v>0</v>
      </c>
      <c r="V4062" s="259">
        <f>ROUND(SUMIF('DV-Bewegungsdaten'!B:B,A4062,'DV-Bewegungsdaten'!E:E),5)</f>
        <v>0</v>
      </c>
      <c r="X4062" s="444"/>
      <c r="Y4062" s="444"/>
      <c r="AK4062" s="305"/>
    </row>
    <row r="4063" spans="1:37" ht="15" customHeight="1" x14ac:dyDescent="0.25">
      <c r="A4063" s="103" t="s">
        <v>3197</v>
      </c>
      <c r="B4063" s="101" t="s">
        <v>1482</v>
      </c>
      <c r="C4063" s="101" t="s">
        <v>3996</v>
      </c>
      <c r="D4063" s="101" t="s">
        <v>1470</v>
      </c>
      <c r="F4063" s="102">
        <v>7</v>
      </c>
      <c r="G4063" s="102">
        <v>7.2</v>
      </c>
      <c r="H4063" s="102">
        <v>5.6</v>
      </c>
      <c r="I4063" s="102"/>
      <c r="J4063" s="445"/>
      <c r="K4063" s="258">
        <f>ROUND(SUMIF('VGT-Bewegungsdaten'!B:B,A4063,'VGT-Bewegungsdaten'!D:D),3)</f>
        <v>0</v>
      </c>
      <c r="L4063" s="259">
        <f>ROUND(SUMIF('VGT-Bewegungsdaten'!B:B,$A4063,'VGT-Bewegungsdaten'!E:E),5)</f>
        <v>0</v>
      </c>
      <c r="N4063" s="298" t="s">
        <v>4918</v>
      </c>
      <c r="O4063" s="298" t="s">
        <v>4928</v>
      </c>
      <c r="P4063" s="261">
        <f>ROUND(SUMIF('AV-Bewegungsdaten'!B:B,A4063,'AV-Bewegungsdaten'!D:D),3)</f>
        <v>0</v>
      </c>
      <c r="Q4063" s="259">
        <f>ROUND(SUMIF('AV-Bewegungsdaten'!B:B,$A4063,'AV-Bewegungsdaten'!E:E),5)</f>
        <v>0</v>
      </c>
      <c r="S4063" s="444"/>
      <c r="T4063" s="444"/>
      <c r="U4063" s="261">
        <f>ROUND(SUMIF('DV-Bewegungsdaten'!B:B,A4063,'DV-Bewegungsdaten'!D:D),3)</f>
        <v>0</v>
      </c>
      <c r="V4063" s="259">
        <f>ROUND(SUMIF('DV-Bewegungsdaten'!B:B,A4063,'DV-Bewegungsdaten'!E:E),5)</f>
        <v>0</v>
      </c>
      <c r="X4063" s="444"/>
      <c r="Y4063" s="444"/>
      <c r="AK4063" s="305"/>
    </row>
    <row r="4064" spans="1:37" ht="15" customHeight="1" x14ac:dyDescent="0.25">
      <c r="A4064" s="103" t="s">
        <v>3198</v>
      </c>
      <c r="B4064" s="101" t="s">
        <v>1482</v>
      </c>
      <c r="C4064" s="101" t="s">
        <v>3996</v>
      </c>
      <c r="D4064" s="101" t="s">
        <v>1472</v>
      </c>
      <c r="F4064" s="102">
        <v>8.9700000000000006</v>
      </c>
      <c r="G4064" s="102">
        <v>9.17</v>
      </c>
      <c r="H4064" s="102">
        <v>7.18</v>
      </c>
      <c r="I4064" s="102"/>
      <c r="J4064" s="445"/>
      <c r="K4064" s="258">
        <f>ROUND(SUMIF('VGT-Bewegungsdaten'!B:B,A4064,'VGT-Bewegungsdaten'!D:D),3)</f>
        <v>0</v>
      </c>
      <c r="L4064" s="259">
        <f>ROUND(SUMIF('VGT-Bewegungsdaten'!B:B,$A4064,'VGT-Bewegungsdaten'!E:E),5)</f>
        <v>0</v>
      </c>
      <c r="N4064" s="298" t="s">
        <v>4918</v>
      </c>
      <c r="O4064" s="298" t="s">
        <v>4928</v>
      </c>
      <c r="P4064" s="261">
        <f>ROUND(SUMIF('AV-Bewegungsdaten'!B:B,A4064,'AV-Bewegungsdaten'!D:D),3)</f>
        <v>0</v>
      </c>
      <c r="Q4064" s="259">
        <f>ROUND(SUMIF('AV-Bewegungsdaten'!B:B,$A4064,'AV-Bewegungsdaten'!E:E),5)</f>
        <v>0</v>
      </c>
      <c r="S4064" s="444"/>
      <c r="T4064" s="444"/>
      <c r="U4064" s="261">
        <f>ROUND(SUMIF('DV-Bewegungsdaten'!B:B,A4064,'DV-Bewegungsdaten'!D:D),3)</f>
        <v>0</v>
      </c>
      <c r="V4064" s="259">
        <f>ROUND(SUMIF('DV-Bewegungsdaten'!B:B,A4064,'DV-Bewegungsdaten'!E:E),5)</f>
        <v>0</v>
      </c>
      <c r="X4064" s="444"/>
      <c r="Y4064" s="444"/>
      <c r="AK4064" s="305"/>
    </row>
    <row r="4065" spans="1:37" ht="15" customHeight="1" x14ac:dyDescent="0.25">
      <c r="A4065" s="103" t="s">
        <v>3199</v>
      </c>
      <c r="B4065" s="101" t="s">
        <v>1482</v>
      </c>
      <c r="C4065" s="101" t="s">
        <v>3996</v>
      </c>
      <c r="D4065" s="101" t="s">
        <v>1474</v>
      </c>
      <c r="F4065" s="102">
        <v>7.99</v>
      </c>
      <c r="G4065" s="102">
        <v>8.19</v>
      </c>
      <c r="H4065" s="102">
        <v>6.39</v>
      </c>
      <c r="I4065" s="102"/>
      <c r="J4065" s="445"/>
      <c r="K4065" s="258">
        <f>ROUND(SUMIF('VGT-Bewegungsdaten'!B:B,A4065,'VGT-Bewegungsdaten'!D:D),3)</f>
        <v>0</v>
      </c>
      <c r="L4065" s="259">
        <f>ROUND(SUMIF('VGT-Bewegungsdaten'!B:B,$A4065,'VGT-Bewegungsdaten'!E:E),5)</f>
        <v>0</v>
      </c>
      <c r="N4065" s="298" t="s">
        <v>4918</v>
      </c>
      <c r="O4065" s="298" t="s">
        <v>4928</v>
      </c>
      <c r="P4065" s="261">
        <f>ROUND(SUMIF('AV-Bewegungsdaten'!B:B,A4065,'AV-Bewegungsdaten'!D:D),3)</f>
        <v>0</v>
      </c>
      <c r="Q4065" s="259">
        <f>ROUND(SUMIF('AV-Bewegungsdaten'!B:B,$A4065,'AV-Bewegungsdaten'!E:E),5)</f>
        <v>0</v>
      </c>
      <c r="S4065" s="444"/>
      <c r="T4065" s="444"/>
      <c r="U4065" s="261">
        <f>ROUND(SUMIF('DV-Bewegungsdaten'!B:B,A4065,'DV-Bewegungsdaten'!D:D),3)</f>
        <v>0</v>
      </c>
      <c r="V4065" s="259">
        <f>ROUND(SUMIF('DV-Bewegungsdaten'!B:B,A4065,'DV-Bewegungsdaten'!E:E),5)</f>
        <v>0</v>
      </c>
      <c r="X4065" s="444"/>
      <c r="Y4065" s="444"/>
      <c r="AK4065" s="305"/>
    </row>
    <row r="4066" spans="1:37" ht="15" customHeight="1" x14ac:dyDescent="0.25">
      <c r="A4066" s="103" t="s">
        <v>3200</v>
      </c>
      <c r="B4066" s="101" t="s">
        <v>1482</v>
      </c>
      <c r="C4066" s="101" t="s">
        <v>3996</v>
      </c>
      <c r="D4066" s="101" t="s">
        <v>1476</v>
      </c>
      <c r="F4066" s="102">
        <v>8.9700000000000006</v>
      </c>
      <c r="G4066" s="102">
        <v>9.17</v>
      </c>
      <c r="H4066" s="102">
        <v>7.18</v>
      </c>
      <c r="I4066" s="102"/>
      <c r="J4066" s="445"/>
      <c r="K4066" s="258">
        <f>ROUND(SUMIF('VGT-Bewegungsdaten'!B:B,A4066,'VGT-Bewegungsdaten'!D:D),3)</f>
        <v>0</v>
      </c>
      <c r="L4066" s="259">
        <f>ROUND(SUMIF('VGT-Bewegungsdaten'!B:B,$A4066,'VGT-Bewegungsdaten'!E:E),5)</f>
        <v>0</v>
      </c>
      <c r="N4066" s="298" t="s">
        <v>4918</v>
      </c>
      <c r="O4066" s="298" t="s">
        <v>4928</v>
      </c>
      <c r="P4066" s="261">
        <f>ROUND(SUMIF('AV-Bewegungsdaten'!B:B,A4066,'AV-Bewegungsdaten'!D:D),3)</f>
        <v>0</v>
      </c>
      <c r="Q4066" s="259">
        <f>ROUND(SUMIF('AV-Bewegungsdaten'!B:B,$A4066,'AV-Bewegungsdaten'!E:E),5)</f>
        <v>0</v>
      </c>
      <c r="S4066" s="444"/>
      <c r="T4066" s="444"/>
      <c r="U4066" s="261">
        <f>ROUND(SUMIF('DV-Bewegungsdaten'!B:B,A4066,'DV-Bewegungsdaten'!D:D),3)</f>
        <v>0</v>
      </c>
      <c r="V4066" s="259">
        <f>ROUND(SUMIF('DV-Bewegungsdaten'!B:B,A4066,'DV-Bewegungsdaten'!E:E),5)</f>
        <v>0</v>
      </c>
      <c r="X4066" s="444"/>
      <c r="Y4066" s="444"/>
      <c r="AK4066" s="305"/>
    </row>
    <row r="4067" spans="1:37" ht="15" customHeight="1" x14ac:dyDescent="0.25">
      <c r="A4067" s="103" t="s">
        <v>3201</v>
      </c>
      <c r="B4067" s="101" t="s">
        <v>1482</v>
      </c>
      <c r="C4067" s="101" t="s">
        <v>3996</v>
      </c>
      <c r="D4067" s="101" t="s">
        <v>1419</v>
      </c>
      <c r="F4067" s="102">
        <v>6.07</v>
      </c>
      <c r="G4067" s="102">
        <v>6.2700000000000005</v>
      </c>
      <c r="H4067" s="102">
        <v>4.8600000000000003</v>
      </c>
      <c r="I4067" s="102"/>
      <c r="J4067" s="445"/>
      <c r="K4067" s="258">
        <f>ROUND(SUMIF('VGT-Bewegungsdaten'!B:B,A4067,'VGT-Bewegungsdaten'!D:D),3)</f>
        <v>0</v>
      </c>
      <c r="L4067" s="259">
        <f>ROUND(SUMIF('VGT-Bewegungsdaten'!B:B,$A4067,'VGT-Bewegungsdaten'!E:E),5)</f>
        <v>0</v>
      </c>
      <c r="N4067" s="298" t="s">
        <v>4918</v>
      </c>
      <c r="O4067" s="298" t="s">
        <v>4928</v>
      </c>
      <c r="P4067" s="261">
        <f>ROUND(SUMIF('AV-Bewegungsdaten'!B:B,A4067,'AV-Bewegungsdaten'!D:D),3)</f>
        <v>0</v>
      </c>
      <c r="Q4067" s="259">
        <f>ROUND(SUMIF('AV-Bewegungsdaten'!B:B,$A4067,'AV-Bewegungsdaten'!E:E),5)</f>
        <v>0</v>
      </c>
      <c r="S4067" s="444"/>
      <c r="T4067" s="444"/>
      <c r="U4067" s="261">
        <f>ROUND(SUMIF('DV-Bewegungsdaten'!B:B,A4067,'DV-Bewegungsdaten'!D:D),3)</f>
        <v>0</v>
      </c>
      <c r="V4067" s="259">
        <f>ROUND(SUMIF('DV-Bewegungsdaten'!B:B,A4067,'DV-Bewegungsdaten'!E:E),5)</f>
        <v>0</v>
      </c>
      <c r="X4067" s="444"/>
      <c r="Y4067" s="444"/>
      <c r="AK4067" s="305"/>
    </row>
    <row r="4068" spans="1:37" ht="15" customHeight="1" x14ac:dyDescent="0.25">
      <c r="A4068" s="103" t="s">
        <v>3202</v>
      </c>
      <c r="B4068" s="101" t="s">
        <v>1482</v>
      </c>
      <c r="C4068" s="101" t="s">
        <v>3996</v>
      </c>
      <c r="D4068" s="101" t="s">
        <v>1431</v>
      </c>
      <c r="F4068" s="102">
        <v>8.0399999999999991</v>
      </c>
      <c r="G4068" s="102">
        <v>8.2399999999999984</v>
      </c>
      <c r="H4068" s="102">
        <v>6.43</v>
      </c>
      <c r="I4068" s="102"/>
      <c r="J4068" s="445"/>
      <c r="K4068" s="258">
        <f>ROUND(SUMIF('VGT-Bewegungsdaten'!B:B,A4068,'VGT-Bewegungsdaten'!D:D),3)</f>
        <v>0</v>
      </c>
      <c r="L4068" s="259">
        <f>ROUND(SUMIF('VGT-Bewegungsdaten'!B:B,$A4068,'VGT-Bewegungsdaten'!E:E),5)</f>
        <v>0</v>
      </c>
      <c r="N4068" s="298" t="s">
        <v>4918</v>
      </c>
      <c r="O4068" s="298" t="s">
        <v>4928</v>
      </c>
      <c r="P4068" s="261">
        <f>ROUND(SUMIF('AV-Bewegungsdaten'!B:B,A4068,'AV-Bewegungsdaten'!D:D),3)</f>
        <v>0</v>
      </c>
      <c r="Q4068" s="259">
        <f>ROUND(SUMIF('AV-Bewegungsdaten'!B:B,$A4068,'AV-Bewegungsdaten'!E:E),5)</f>
        <v>0</v>
      </c>
      <c r="S4068" s="444"/>
      <c r="T4068" s="444"/>
      <c r="U4068" s="261">
        <f>ROUND(SUMIF('DV-Bewegungsdaten'!B:B,A4068,'DV-Bewegungsdaten'!D:D),3)</f>
        <v>0</v>
      </c>
      <c r="V4068" s="259">
        <f>ROUND(SUMIF('DV-Bewegungsdaten'!B:B,A4068,'DV-Bewegungsdaten'!E:E),5)</f>
        <v>0</v>
      </c>
      <c r="X4068" s="444"/>
      <c r="Y4068" s="444"/>
      <c r="AK4068" s="305"/>
    </row>
    <row r="4069" spans="1:37" ht="15" customHeight="1" x14ac:dyDescent="0.25">
      <c r="A4069" s="103" t="s">
        <v>3203</v>
      </c>
      <c r="B4069" s="101" t="s">
        <v>1482</v>
      </c>
      <c r="C4069" s="101" t="s">
        <v>3996</v>
      </c>
      <c r="D4069" s="101" t="s">
        <v>1443</v>
      </c>
      <c r="F4069" s="102">
        <v>7.06</v>
      </c>
      <c r="G4069" s="102">
        <v>7.26</v>
      </c>
      <c r="H4069" s="102">
        <v>5.65</v>
      </c>
      <c r="I4069" s="102"/>
      <c r="J4069" s="445"/>
      <c r="K4069" s="258">
        <f>ROUND(SUMIF('VGT-Bewegungsdaten'!B:B,A4069,'VGT-Bewegungsdaten'!D:D),3)</f>
        <v>0</v>
      </c>
      <c r="L4069" s="259">
        <f>ROUND(SUMIF('VGT-Bewegungsdaten'!B:B,$A4069,'VGT-Bewegungsdaten'!E:E),5)</f>
        <v>0</v>
      </c>
      <c r="N4069" s="298" t="s">
        <v>4918</v>
      </c>
      <c r="O4069" s="298" t="s">
        <v>4928</v>
      </c>
      <c r="P4069" s="261">
        <f>ROUND(SUMIF('AV-Bewegungsdaten'!B:B,A4069,'AV-Bewegungsdaten'!D:D),3)</f>
        <v>0</v>
      </c>
      <c r="Q4069" s="259">
        <f>ROUND(SUMIF('AV-Bewegungsdaten'!B:B,$A4069,'AV-Bewegungsdaten'!E:E),5)</f>
        <v>0</v>
      </c>
      <c r="S4069" s="444"/>
      <c r="T4069" s="444"/>
      <c r="U4069" s="261">
        <f>ROUND(SUMIF('DV-Bewegungsdaten'!B:B,A4069,'DV-Bewegungsdaten'!D:D),3)</f>
        <v>0</v>
      </c>
      <c r="V4069" s="259">
        <f>ROUND(SUMIF('DV-Bewegungsdaten'!B:B,A4069,'DV-Bewegungsdaten'!E:E),5)</f>
        <v>0</v>
      </c>
      <c r="X4069" s="444"/>
      <c r="Y4069" s="444"/>
      <c r="AK4069" s="305"/>
    </row>
    <row r="4070" spans="1:37" ht="15" customHeight="1" x14ac:dyDescent="0.25">
      <c r="A4070" s="103" t="s">
        <v>3204</v>
      </c>
      <c r="B4070" s="101" t="s">
        <v>1482</v>
      </c>
      <c r="C4070" s="101" t="s">
        <v>3996</v>
      </c>
      <c r="D4070" s="101" t="s">
        <v>1455</v>
      </c>
      <c r="F4070" s="102">
        <v>8.0399999999999991</v>
      </c>
      <c r="G4070" s="102">
        <v>8.2399999999999984</v>
      </c>
      <c r="H4070" s="102">
        <v>6.43</v>
      </c>
      <c r="I4070" s="102"/>
      <c r="J4070" s="445"/>
      <c r="K4070" s="258">
        <f>ROUND(SUMIF('VGT-Bewegungsdaten'!B:B,A4070,'VGT-Bewegungsdaten'!D:D),3)</f>
        <v>0</v>
      </c>
      <c r="L4070" s="259">
        <f>ROUND(SUMIF('VGT-Bewegungsdaten'!B:B,$A4070,'VGT-Bewegungsdaten'!E:E),5)</f>
        <v>0</v>
      </c>
      <c r="N4070" s="298" t="s">
        <v>4918</v>
      </c>
      <c r="O4070" s="298" t="s">
        <v>4928</v>
      </c>
      <c r="P4070" s="261">
        <f>ROUND(SUMIF('AV-Bewegungsdaten'!B:B,A4070,'AV-Bewegungsdaten'!D:D),3)</f>
        <v>0</v>
      </c>
      <c r="Q4070" s="259">
        <f>ROUND(SUMIF('AV-Bewegungsdaten'!B:B,$A4070,'AV-Bewegungsdaten'!E:E),5)</f>
        <v>0</v>
      </c>
      <c r="S4070" s="444"/>
      <c r="T4070" s="444"/>
      <c r="U4070" s="261">
        <f>ROUND(SUMIF('DV-Bewegungsdaten'!B:B,A4070,'DV-Bewegungsdaten'!D:D),3)</f>
        <v>0</v>
      </c>
      <c r="V4070" s="259">
        <f>ROUND(SUMIF('DV-Bewegungsdaten'!B:B,A4070,'DV-Bewegungsdaten'!E:E),5)</f>
        <v>0</v>
      </c>
      <c r="X4070" s="444"/>
      <c r="Y4070" s="444"/>
      <c r="AK4070" s="305"/>
    </row>
    <row r="4071" spans="1:37" ht="15" customHeight="1" x14ac:dyDescent="0.25">
      <c r="A4071" s="103" t="s">
        <v>3940</v>
      </c>
      <c r="B4071" s="101" t="s">
        <v>1482</v>
      </c>
      <c r="C4071" s="101" t="s">
        <v>3997</v>
      </c>
      <c r="D4071" s="101" t="s">
        <v>1470</v>
      </c>
      <c r="F4071" s="102">
        <v>6.9</v>
      </c>
      <c r="G4071" s="102">
        <v>7.1000000000000005</v>
      </c>
      <c r="H4071" s="102">
        <v>5.52</v>
      </c>
      <c r="I4071" s="102"/>
      <c r="J4071" s="445"/>
      <c r="K4071" s="258">
        <f>ROUND(SUMIF('VGT-Bewegungsdaten'!B:B,A4071,'VGT-Bewegungsdaten'!D:D),3)</f>
        <v>0</v>
      </c>
      <c r="L4071" s="259">
        <f>ROUND(SUMIF('VGT-Bewegungsdaten'!B:B,$A4071,'VGT-Bewegungsdaten'!E:E),5)</f>
        <v>0</v>
      </c>
      <c r="N4071" s="298" t="s">
        <v>4918</v>
      </c>
      <c r="O4071" s="298" t="s">
        <v>4928</v>
      </c>
      <c r="P4071" s="261">
        <f>ROUND(SUMIF('AV-Bewegungsdaten'!B:B,A4071,'AV-Bewegungsdaten'!D:D),3)</f>
        <v>0</v>
      </c>
      <c r="Q4071" s="259">
        <f>ROUND(SUMIF('AV-Bewegungsdaten'!B:B,$A4071,'AV-Bewegungsdaten'!E:E),5)</f>
        <v>0</v>
      </c>
      <c r="S4071" s="444"/>
      <c r="T4071" s="444"/>
      <c r="U4071" s="261">
        <f>ROUND(SUMIF('DV-Bewegungsdaten'!B:B,A4071,'DV-Bewegungsdaten'!D:D),3)</f>
        <v>0</v>
      </c>
      <c r="V4071" s="259">
        <f>ROUND(SUMIF('DV-Bewegungsdaten'!B:B,A4071,'DV-Bewegungsdaten'!E:E),5)</f>
        <v>0</v>
      </c>
      <c r="X4071" s="444"/>
      <c r="Y4071" s="444"/>
      <c r="AK4071" s="305"/>
    </row>
    <row r="4072" spans="1:37" ht="15" customHeight="1" x14ac:dyDescent="0.25">
      <c r="A4072" s="103" t="s">
        <v>3941</v>
      </c>
      <c r="B4072" s="101" t="s">
        <v>1482</v>
      </c>
      <c r="C4072" s="101" t="s">
        <v>3997</v>
      </c>
      <c r="D4072" s="101" t="s">
        <v>1472</v>
      </c>
      <c r="F4072" s="102">
        <v>8.84</v>
      </c>
      <c r="G4072" s="102">
        <v>9.0399999999999991</v>
      </c>
      <c r="H4072" s="102">
        <v>7.07</v>
      </c>
      <c r="I4072" s="102"/>
      <c r="J4072" s="445"/>
      <c r="K4072" s="258">
        <f>ROUND(SUMIF('VGT-Bewegungsdaten'!B:B,A4072,'VGT-Bewegungsdaten'!D:D),3)</f>
        <v>0</v>
      </c>
      <c r="L4072" s="259">
        <f>ROUND(SUMIF('VGT-Bewegungsdaten'!B:B,$A4072,'VGT-Bewegungsdaten'!E:E),5)</f>
        <v>0</v>
      </c>
      <c r="N4072" s="298" t="s">
        <v>4918</v>
      </c>
      <c r="O4072" s="298" t="s">
        <v>4928</v>
      </c>
      <c r="P4072" s="261">
        <f>ROUND(SUMIF('AV-Bewegungsdaten'!B:B,A4072,'AV-Bewegungsdaten'!D:D),3)</f>
        <v>0</v>
      </c>
      <c r="Q4072" s="259">
        <f>ROUND(SUMIF('AV-Bewegungsdaten'!B:B,$A4072,'AV-Bewegungsdaten'!E:E),5)</f>
        <v>0</v>
      </c>
      <c r="S4072" s="444"/>
      <c r="T4072" s="444"/>
      <c r="U4072" s="261">
        <f>ROUND(SUMIF('DV-Bewegungsdaten'!B:B,A4072,'DV-Bewegungsdaten'!D:D),3)</f>
        <v>0</v>
      </c>
      <c r="V4072" s="259">
        <f>ROUND(SUMIF('DV-Bewegungsdaten'!B:B,A4072,'DV-Bewegungsdaten'!E:E),5)</f>
        <v>0</v>
      </c>
      <c r="X4072" s="444"/>
      <c r="Y4072" s="444"/>
      <c r="AK4072" s="305"/>
    </row>
    <row r="4073" spans="1:37" ht="15" customHeight="1" x14ac:dyDescent="0.25">
      <c r="A4073" s="103" t="s">
        <v>3942</v>
      </c>
      <c r="B4073" s="101" t="s">
        <v>1482</v>
      </c>
      <c r="C4073" s="101" t="s">
        <v>3997</v>
      </c>
      <c r="D4073" s="101" t="s">
        <v>1474</v>
      </c>
      <c r="F4073" s="102">
        <v>7.87</v>
      </c>
      <c r="G4073" s="102">
        <v>8.07</v>
      </c>
      <c r="H4073" s="102">
        <v>6.3</v>
      </c>
      <c r="I4073" s="102"/>
      <c r="J4073" s="445"/>
      <c r="K4073" s="258">
        <f>ROUND(SUMIF('VGT-Bewegungsdaten'!B:B,A4073,'VGT-Bewegungsdaten'!D:D),3)</f>
        <v>0</v>
      </c>
      <c r="L4073" s="259">
        <f>ROUND(SUMIF('VGT-Bewegungsdaten'!B:B,$A4073,'VGT-Bewegungsdaten'!E:E),5)</f>
        <v>0</v>
      </c>
      <c r="N4073" s="298" t="s">
        <v>4918</v>
      </c>
      <c r="O4073" s="298" t="s">
        <v>4928</v>
      </c>
      <c r="P4073" s="261">
        <f>ROUND(SUMIF('AV-Bewegungsdaten'!B:B,A4073,'AV-Bewegungsdaten'!D:D),3)</f>
        <v>0</v>
      </c>
      <c r="Q4073" s="259">
        <f>ROUND(SUMIF('AV-Bewegungsdaten'!B:B,$A4073,'AV-Bewegungsdaten'!E:E),5)</f>
        <v>0</v>
      </c>
      <c r="S4073" s="444"/>
      <c r="T4073" s="444"/>
      <c r="U4073" s="261">
        <f>ROUND(SUMIF('DV-Bewegungsdaten'!B:B,A4073,'DV-Bewegungsdaten'!D:D),3)</f>
        <v>0</v>
      </c>
      <c r="V4073" s="259">
        <f>ROUND(SUMIF('DV-Bewegungsdaten'!B:B,A4073,'DV-Bewegungsdaten'!E:E),5)</f>
        <v>0</v>
      </c>
      <c r="X4073" s="444"/>
      <c r="Y4073" s="444"/>
      <c r="AK4073" s="305"/>
    </row>
    <row r="4074" spans="1:37" ht="15" customHeight="1" x14ac:dyDescent="0.25">
      <c r="A4074" s="103" t="s">
        <v>3943</v>
      </c>
      <c r="B4074" s="101" t="s">
        <v>1482</v>
      </c>
      <c r="C4074" s="101" t="s">
        <v>3997</v>
      </c>
      <c r="D4074" s="101" t="s">
        <v>1476</v>
      </c>
      <c r="F4074" s="102">
        <v>8.84</v>
      </c>
      <c r="G4074" s="102">
        <v>9.0399999999999991</v>
      </c>
      <c r="H4074" s="102">
        <v>7.07</v>
      </c>
      <c r="I4074" s="102"/>
      <c r="J4074" s="445"/>
      <c r="K4074" s="258">
        <f>ROUND(SUMIF('VGT-Bewegungsdaten'!B:B,A4074,'VGT-Bewegungsdaten'!D:D),3)</f>
        <v>0</v>
      </c>
      <c r="L4074" s="259">
        <f>ROUND(SUMIF('VGT-Bewegungsdaten'!B:B,$A4074,'VGT-Bewegungsdaten'!E:E),5)</f>
        <v>0</v>
      </c>
      <c r="N4074" s="298" t="s">
        <v>4918</v>
      </c>
      <c r="O4074" s="298" t="s">
        <v>4928</v>
      </c>
      <c r="P4074" s="261">
        <f>ROUND(SUMIF('AV-Bewegungsdaten'!B:B,A4074,'AV-Bewegungsdaten'!D:D),3)</f>
        <v>0</v>
      </c>
      <c r="Q4074" s="259">
        <f>ROUND(SUMIF('AV-Bewegungsdaten'!B:B,$A4074,'AV-Bewegungsdaten'!E:E),5)</f>
        <v>0</v>
      </c>
      <c r="S4074" s="444"/>
      <c r="T4074" s="444"/>
      <c r="U4074" s="261">
        <f>ROUND(SUMIF('DV-Bewegungsdaten'!B:B,A4074,'DV-Bewegungsdaten'!D:D),3)</f>
        <v>0</v>
      </c>
      <c r="V4074" s="259">
        <f>ROUND(SUMIF('DV-Bewegungsdaten'!B:B,A4074,'DV-Bewegungsdaten'!E:E),5)</f>
        <v>0</v>
      </c>
      <c r="X4074" s="444"/>
      <c r="Y4074" s="444"/>
      <c r="AK4074" s="305"/>
    </row>
    <row r="4075" spans="1:37" ht="15" customHeight="1" x14ac:dyDescent="0.25">
      <c r="A4075" s="103" t="s">
        <v>3944</v>
      </c>
      <c r="B4075" s="101" t="s">
        <v>1482</v>
      </c>
      <c r="C4075" s="101" t="s">
        <v>3997</v>
      </c>
      <c r="D4075" s="101" t="s">
        <v>1419</v>
      </c>
      <c r="F4075" s="102">
        <v>5.98</v>
      </c>
      <c r="G4075" s="102">
        <v>6.1800000000000006</v>
      </c>
      <c r="H4075" s="102">
        <v>4.78</v>
      </c>
      <c r="I4075" s="102"/>
      <c r="J4075" s="445"/>
      <c r="K4075" s="258">
        <f>ROUND(SUMIF('VGT-Bewegungsdaten'!B:B,A4075,'VGT-Bewegungsdaten'!D:D),3)</f>
        <v>0</v>
      </c>
      <c r="L4075" s="259">
        <f>ROUND(SUMIF('VGT-Bewegungsdaten'!B:B,$A4075,'VGT-Bewegungsdaten'!E:E),5)</f>
        <v>0</v>
      </c>
      <c r="N4075" s="298" t="s">
        <v>4918</v>
      </c>
      <c r="O4075" s="298" t="s">
        <v>4928</v>
      </c>
      <c r="P4075" s="261">
        <f>ROUND(SUMIF('AV-Bewegungsdaten'!B:B,A4075,'AV-Bewegungsdaten'!D:D),3)</f>
        <v>0</v>
      </c>
      <c r="Q4075" s="259">
        <f>ROUND(SUMIF('AV-Bewegungsdaten'!B:B,$A4075,'AV-Bewegungsdaten'!E:E),5)</f>
        <v>0</v>
      </c>
      <c r="S4075" s="444"/>
      <c r="T4075" s="444"/>
      <c r="U4075" s="261">
        <f>ROUND(SUMIF('DV-Bewegungsdaten'!B:B,A4075,'DV-Bewegungsdaten'!D:D),3)</f>
        <v>0</v>
      </c>
      <c r="V4075" s="259">
        <f>ROUND(SUMIF('DV-Bewegungsdaten'!B:B,A4075,'DV-Bewegungsdaten'!E:E),5)</f>
        <v>0</v>
      </c>
      <c r="X4075" s="444"/>
      <c r="Y4075" s="444"/>
      <c r="AK4075" s="305"/>
    </row>
    <row r="4076" spans="1:37" ht="15" customHeight="1" x14ac:dyDescent="0.25">
      <c r="A4076" s="103" t="s">
        <v>3945</v>
      </c>
      <c r="B4076" s="101" t="s">
        <v>1482</v>
      </c>
      <c r="C4076" s="101" t="s">
        <v>3997</v>
      </c>
      <c r="D4076" s="101" t="s">
        <v>1431</v>
      </c>
      <c r="F4076" s="102">
        <v>7.92</v>
      </c>
      <c r="G4076" s="102">
        <v>8.1199999999999992</v>
      </c>
      <c r="H4076" s="102">
        <v>6.34</v>
      </c>
      <c r="I4076" s="102"/>
      <c r="J4076" s="445"/>
      <c r="K4076" s="258">
        <f>ROUND(SUMIF('VGT-Bewegungsdaten'!B:B,A4076,'VGT-Bewegungsdaten'!D:D),3)</f>
        <v>0</v>
      </c>
      <c r="L4076" s="259">
        <f>ROUND(SUMIF('VGT-Bewegungsdaten'!B:B,$A4076,'VGT-Bewegungsdaten'!E:E),5)</f>
        <v>0</v>
      </c>
      <c r="N4076" s="298" t="s">
        <v>4918</v>
      </c>
      <c r="O4076" s="298" t="s">
        <v>4928</v>
      </c>
      <c r="P4076" s="261">
        <f>ROUND(SUMIF('AV-Bewegungsdaten'!B:B,A4076,'AV-Bewegungsdaten'!D:D),3)</f>
        <v>0</v>
      </c>
      <c r="Q4076" s="259">
        <f>ROUND(SUMIF('AV-Bewegungsdaten'!B:B,$A4076,'AV-Bewegungsdaten'!E:E),5)</f>
        <v>0</v>
      </c>
      <c r="S4076" s="444"/>
      <c r="T4076" s="444"/>
      <c r="U4076" s="261">
        <f>ROUND(SUMIF('DV-Bewegungsdaten'!B:B,A4076,'DV-Bewegungsdaten'!D:D),3)</f>
        <v>0</v>
      </c>
      <c r="V4076" s="259">
        <f>ROUND(SUMIF('DV-Bewegungsdaten'!B:B,A4076,'DV-Bewegungsdaten'!E:E),5)</f>
        <v>0</v>
      </c>
      <c r="X4076" s="444"/>
      <c r="Y4076" s="444"/>
      <c r="AK4076" s="305"/>
    </row>
    <row r="4077" spans="1:37" ht="15" customHeight="1" x14ac:dyDescent="0.25">
      <c r="A4077" s="103" t="s">
        <v>3946</v>
      </c>
      <c r="B4077" s="101" t="s">
        <v>1482</v>
      </c>
      <c r="C4077" s="101" t="s">
        <v>3997</v>
      </c>
      <c r="D4077" s="101" t="s">
        <v>1443</v>
      </c>
      <c r="F4077" s="102">
        <v>6.95</v>
      </c>
      <c r="G4077" s="102">
        <v>7.15</v>
      </c>
      <c r="H4077" s="102">
        <v>5.56</v>
      </c>
      <c r="I4077" s="102"/>
      <c r="J4077" s="445"/>
      <c r="K4077" s="258">
        <f>ROUND(SUMIF('VGT-Bewegungsdaten'!B:B,A4077,'VGT-Bewegungsdaten'!D:D),3)</f>
        <v>0</v>
      </c>
      <c r="L4077" s="259">
        <f>ROUND(SUMIF('VGT-Bewegungsdaten'!B:B,$A4077,'VGT-Bewegungsdaten'!E:E),5)</f>
        <v>0</v>
      </c>
      <c r="N4077" s="298" t="s">
        <v>4918</v>
      </c>
      <c r="O4077" s="298" t="s">
        <v>4928</v>
      </c>
      <c r="P4077" s="261">
        <f>ROUND(SUMIF('AV-Bewegungsdaten'!B:B,A4077,'AV-Bewegungsdaten'!D:D),3)</f>
        <v>0</v>
      </c>
      <c r="Q4077" s="259">
        <f>ROUND(SUMIF('AV-Bewegungsdaten'!B:B,$A4077,'AV-Bewegungsdaten'!E:E),5)</f>
        <v>0</v>
      </c>
      <c r="S4077" s="444"/>
      <c r="T4077" s="444"/>
      <c r="U4077" s="261">
        <f>ROUND(SUMIF('DV-Bewegungsdaten'!B:B,A4077,'DV-Bewegungsdaten'!D:D),3)</f>
        <v>0</v>
      </c>
      <c r="V4077" s="259">
        <f>ROUND(SUMIF('DV-Bewegungsdaten'!B:B,A4077,'DV-Bewegungsdaten'!E:E),5)</f>
        <v>0</v>
      </c>
      <c r="X4077" s="444"/>
      <c r="Y4077" s="444"/>
      <c r="AK4077" s="305"/>
    </row>
    <row r="4078" spans="1:37" ht="15" customHeight="1" x14ac:dyDescent="0.25">
      <c r="A4078" s="103" t="s">
        <v>3947</v>
      </c>
      <c r="B4078" s="101" t="s">
        <v>1482</v>
      </c>
      <c r="C4078" s="101" t="s">
        <v>3997</v>
      </c>
      <c r="D4078" s="101" t="s">
        <v>1455</v>
      </c>
      <c r="F4078" s="102">
        <v>7.92</v>
      </c>
      <c r="G4078" s="102">
        <v>8.1199999999999992</v>
      </c>
      <c r="H4078" s="102">
        <v>6.34</v>
      </c>
      <c r="I4078" s="102"/>
      <c r="J4078" s="445"/>
      <c r="K4078" s="258">
        <f>ROUND(SUMIF('VGT-Bewegungsdaten'!B:B,A4078,'VGT-Bewegungsdaten'!D:D),3)</f>
        <v>0</v>
      </c>
      <c r="L4078" s="259">
        <f>ROUND(SUMIF('VGT-Bewegungsdaten'!B:B,$A4078,'VGT-Bewegungsdaten'!E:E),5)</f>
        <v>0</v>
      </c>
      <c r="N4078" s="298" t="s">
        <v>4918</v>
      </c>
      <c r="O4078" s="298" t="s">
        <v>4928</v>
      </c>
      <c r="P4078" s="261">
        <f>ROUND(SUMIF('AV-Bewegungsdaten'!B:B,A4078,'AV-Bewegungsdaten'!D:D),3)</f>
        <v>0</v>
      </c>
      <c r="Q4078" s="259">
        <f>ROUND(SUMIF('AV-Bewegungsdaten'!B:B,$A4078,'AV-Bewegungsdaten'!E:E),5)</f>
        <v>0</v>
      </c>
      <c r="S4078" s="444"/>
      <c r="T4078" s="444"/>
      <c r="U4078" s="261">
        <f>ROUND(SUMIF('DV-Bewegungsdaten'!B:B,A4078,'DV-Bewegungsdaten'!D:D),3)</f>
        <v>0</v>
      </c>
      <c r="V4078" s="259">
        <f>ROUND(SUMIF('DV-Bewegungsdaten'!B:B,A4078,'DV-Bewegungsdaten'!E:E),5)</f>
        <v>0</v>
      </c>
      <c r="X4078" s="444"/>
      <c r="Y4078" s="444"/>
      <c r="AK4078" s="305"/>
    </row>
    <row r="4079" spans="1:37" ht="15" customHeight="1" x14ac:dyDescent="0.25">
      <c r="A4079" s="103" t="s">
        <v>4689</v>
      </c>
      <c r="B4079" s="101" t="s">
        <v>1482</v>
      </c>
      <c r="C4079" s="101" t="s">
        <v>3999</v>
      </c>
      <c r="D4079" s="101" t="s">
        <v>1470</v>
      </c>
      <c r="F4079" s="102">
        <v>6.79</v>
      </c>
      <c r="G4079" s="102">
        <v>6.99</v>
      </c>
      <c r="H4079" s="102">
        <v>5.43</v>
      </c>
      <c r="I4079" s="102"/>
      <c r="J4079" s="445"/>
      <c r="K4079" s="258">
        <f>ROUND(SUMIF('VGT-Bewegungsdaten'!B:B,A4079,'VGT-Bewegungsdaten'!D:D),3)</f>
        <v>0</v>
      </c>
      <c r="L4079" s="259">
        <f>ROUND(SUMIF('VGT-Bewegungsdaten'!B:B,$A4079,'VGT-Bewegungsdaten'!E:E),5)</f>
        <v>0</v>
      </c>
      <c r="N4079" s="298" t="s">
        <v>4918</v>
      </c>
      <c r="O4079" s="298" t="s">
        <v>4928</v>
      </c>
      <c r="P4079" s="261">
        <f>ROUND(SUMIF('AV-Bewegungsdaten'!B:B,A4079,'AV-Bewegungsdaten'!D:D),3)</f>
        <v>0</v>
      </c>
      <c r="Q4079" s="259">
        <f>ROUND(SUMIF('AV-Bewegungsdaten'!B:B,$A4079,'AV-Bewegungsdaten'!E:E),5)</f>
        <v>0</v>
      </c>
      <c r="S4079" s="444"/>
      <c r="T4079" s="444"/>
      <c r="U4079" s="261">
        <f>ROUND(SUMIF('DV-Bewegungsdaten'!B:B,A4079,'DV-Bewegungsdaten'!D:D),3)</f>
        <v>0</v>
      </c>
      <c r="V4079" s="259">
        <f>ROUND(SUMIF('DV-Bewegungsdaten'!B:B,A4079,'DV-Bewegungsdaten'!E:E),5)</f>
        <v>0</v>
      </c>
      <c r="X4079" s="444"/>
      <c r="Y4079" s="444"/>
      <c r="AK4079" s="305"/>
    </row>
    <row r="4080" spans="1:37" ht="15" customHeight="1" x14ac:dyDescent="0.25">
      <c r="A4080" s="103" t="s">
        <v>4690</v>
      </c>
      <c r="B4080" s="101" t="s">
        <v>1482</v>
      </c>
      <c r="C4080" s="101" t="s">
        <v>3999</v>
      </c>
      <c r="D4080" s="101" t="s">
        <v>4677</v>
      </c>
      <c r="F4080" s="102">
        <v>9.7899999999999991</v>
      </c>
      <c r="G4080" s="102">
        <v>9.9899999999999984</v>
      </c>
      <c r="H4080" s="102">
        <v>7.83</v>
      </c>
      <c r="I4080" s="102"/>
      <c r="J4080" s="445"/>
      <c r="K4080" s="258">
        <f>ROUND(SUMIF('VGT-Bewegungsdaten'!B:B,A4080,'VGT-Bewegungsdaten'!D:D),3)</f>
        <v>0</v>
      </c>
      <c r="L4080" s="259">
        <f>ROUND(SUMIF('VGT-Bewegungsdaten'!B:B,$A4080,'VGT-Bewegungsdaten'!E:E),5)</f>
        <v>0</v>
      </c>
      <c r="N4080" s="298" t="s">
        <v>4918</v>
      </c>
      <c r="O4080" s="298" t="s">
        <v>4928</v>
      </c>
      <c r="P4080" s="261">
        <f>ROUND(SUMIF('AV-Bewegungsdaten'!B:B,A4080,'AV-Bewegungsdaten'!D:D),3)</f>
        <v>0</v>
      </c>
      <c r="Q4080" s="259">
        <f>ROUND(SUMIF('AV-Bewegungsdaten'!B:B,$A4080,'AV-Bewegungsdaten'!E:E),5)</f>
        <v>0</v>
      </c>
      <c r="S4080" s="444"/>
      <c r="T4080" s="444"/>
      <c r="U4080" s="261">
        <f>ROUND(SUMIF('DV-Bewegungsdaten'!B:B,A4080,'DV-Bewegungsdaten'!D:D),3)</f>
        <v>0</v>
      </c>
      <c r="V4080" s="259">
        <f>ROUND(SUMIF('DV-Bewegungsdaten'!B:B,A4080,'DV-Bewegungsdaten'!E:E),5)</f>
        <v>0</v>
      </c>
      <c r="X4080" s="444"/>
      <c r="Y4080" s="444"/>
      <c r="AK4080" s="305"/>
    </row>
    <row r="4081" spans="1:37" ht="15" customHeight="1" x14ac:dyDescent="0.25">
      <c r="A4081" s="103" t="s">
        <v>4691</v>
      </c>
      <c r="B4081" s="101" t="s">
        <v>1482</v>
      </c>
      <c r="C4081" s="101" t="s">
        <v>3999</v>
      </c>
      <c r="D4081" s="101" t="s">
        <v>4679</v>
      </c>
      <c r="F4081" s="102">
        <v>8.7899999999999991</v>
      </c>
      <c r="G4081" s="102">
        <v>8.9899999999999984</v>
      </c>
      <c r="H4081" s="102">
        <v>7.03</v>
      </c>
      <c r="I4081" s="102"/>
      <c r="J4081" s="445"/>
      <c r="K4081" s="258">
        <f>ROUND(SUMIF('VGT-Bewegungsdaten'!B:B,A4081,'VGT-Bewegungsdaten'!D:D),3)</f>
        <v>0</v>
      </c>
      <c r="L4081" s="259">
        <f>ROUND(SUMIF('VGT-Bewegungsdaten'!B:B,$A4081,'VGT-Bewegungsdaten'!E:E),5)</f>
        <v>0</v>
      </c>
      <c r="N4081" s="298" t="s">
        <v>4918</v>
      </c>
      <c r="O4081" s="298" t="s">
        <v>4928</v>
      </c>
      <c r="P4081" s="261">
        <f>ROUND(SUMIF('AV-Bewegungsdaten'!B:B,A4081,'AV-Bewegungsdaten'!D:D),3)</f>
        <v>0</v>
      </c>
      <c r="Q4081" s="259">
        <f>ROUND(SUMIF('AV-Bewegungsdaten'!B:B,$A4081,'AV-Bewegungsdaten'!E:E),5)</f>
        <v>0</v>
      </c>
      <c r="S4081" s="444"/>
      <c r="T4081" s="444"/>
      <c r="U4081" s="261">
        <f>ROUND(SUMIF('DV-Bewegungsdaten'!B:B,A4081,'DV-Bewegungsdaten'!D:D),3)</f>
        <v>0</v>
      </c>
      <c r="V4081" s="259">
        <f>ROUND(SUMIF('DV-Bewegungsdaten'!B:B,A4081,'DV-Bewegungsdaten'!E:E),5)</f>
        <v>0</v>
      </c>
      <c r="X4081" s="444"/>
      <c r="Y4081" s="444"/>
      <c r="AK4081" s="305"/>
    </row>
    <row r="4082" spans="1:37" ht="15" customHeight="1" x14ac:dyDescent="0.25">
      <c r="A4082" s="103" t="s">
        <v>4692</v>
      </c>
      <c r="B4082" s="101" t="s">
        <v>1482</v>
      </c>
      <c r="C4082" s="101" t="s">
        <v>3999</v>
      </c>
      <c r="D4082" s="101" t="s">
        <v>4681</v>
      </c>
      <c r="F4082" s="102">
        <v>7.79</v>
      </c>
      <c r="G4082" s="102">
        <v>7.99</v>
      </c>
      <c r="H4082" s="102">
        <v>6.23</v>
      </c>
      <c r="I4082" s="102"/>
      <c r="J4082" s="445"/>
      <c r="K4082" s="258">
        <f>ROUND(SUMIF('VGT-Bewegungsdaten'!B:B,A4082,'VGT-Bewegungsdaten'!D:D),3)</f>
        <v>0</v>
      </c>
      <c r="L4082" s="259">
        <f>ROUND(SUMIF('VGT-Bewegungsdaten'!B:B,$A4082,'VGT-Bewegungsdaten'!E:E),5)</f>
        <v>0</v>
      </c>
      <c r="N4082" s="298" t="s">
        <v>4918</v>
      </c>
      <c r="O4082" s="298" t="s">
        <v>4928</v>
      </c>
      <c r="P4082" s="261">
        <f>ROUND(SUMIF('AV-Bewegungsdaten'!B:B,A4082,'AV-Bewegungsdaten'!D:D),3)</f>
        <v>0</v>
      </c>
      <c r="Q4082" s="259">
        <f>ROUND(SUMIF('AV-Bewegungsdaten'!B:B,$A4082,'AV-Bewegungsdaten'!E:E),5)</f>
        <v>0</v>
      </c>
      <c r="S4082" s="444"/>
      <c r="T4082" s="444"/>
      <c r="U4082" s="261">
        <f>ROUND(SUMIF('DV-Bewegungsdaten'!B:B,A4082,'DV-Bewegungsdaten'!D:D),3)</f>
        <v>0</v>
      </c>
      <c r="V4082" s="259">
        <f>ROUND(SUMIF('DV-Bewegungsdaten'!B:B,A4082,'DV-Bewegungsdaten'!E:E),5)</f>
        <v>0</v>
      </c>
      <c r="X4082" s="444"/>
      <c r="Y4082" s="444"/>
      <c r="AK4082" s="305"/>
    </row>
    <row r="4083" spans="1:37" ht="15" customHeight="1" x14ac:dyDescent="0.25">
      <c r="A4083" s="103" t="s">
        <v>4693</v>
      </c>
      <c r="B4083" s="101" t="s">
        <v>1482</v>
      </c>
      <c r="C4083" s="101" t="s">
        <v>3999</v>
      </c>
      <c r="D4083" s="101" t="s">
        <v>1419</v>
      </c>
      <c r="F4083" s="102">
        <v>5.89</v>
      </c>
      <c r="G4083" s="102">
        <v>6.09</v>
      </c>
      <c r="H4083" s="102">
        <v>4.71</v>
      </c>
      <c r="I4083" s="102"/>
      <c r="J4083" s="445"/>
      <c r="K4083" s="258">
        <f>ROUND(SUMIF('VGT-Bewegungsdaten'!B:B,A4083,'VGT-Bewegungsdaten'!D:D),3)</f>
        <v>0</v>
      </c>
      <c r="L4083" s="259">
        <f>ROUND(SUMIF('VGT-Bewegungsdaten'!B:B,$A4083,'VGT-Bewegungsdaten'!E:E),5)</f>
        <v>0</v>
      </c>
      <c r="N4083" s="298" t="s">
        <v>4918</v>
      </c>
      <c r="O4083" s="298" t="s">
        <v>4928</v>
      </c>
      <c r="P4083" s="261">
        <f>ROUND(SUMIF('AV-Bewegungsdaten'!B:B,A4083,'AV-Bewegungsdaten'!D:D),3)</f>
        <v>0</v>
      </c>
      <c r="Q4083" s="259">
        <f>ROUND(SUMIF('AV-Bewegungsdaten'!B:B,$A4083,'AV-Bewegungsdaten'!E:E),5)</f>
        <v>0</v>
      </c>
      <c r="S4083" s="444"/>
      <c r="T4083" s="444"/>
      <c r="U4083" s="261">
        <f>ROUND(SUMIF('DV-Bewegungsdaten'!B:B,A4083,'DV-Bewegungsdaten'!D:D),3)</f>
        <v>0</v>
      </c>
      <c r="V4083" s="259">
        <f>ROUND(SUMIF('DV-Bewegungsdaten'!B:B,A4083,'DV-Bewegungsdaten'!E:E),5)</f>
        <v>0</v>
      </c>
      <c r="X4083" s="444"/>
      <c r="Y4083" s="444"/>
      <c r="AK4083" s="305"/>
    </row>
    <row r="4084" spans="1:37" ht="15" customHeight="1" x14ac:dyDescent="0.25">
      <c r="A4084" s="103" t="s">
        <v>4694</v>
      </c>
      <c r="B4084" s="101" t="s">
        <v>1482</v>
      </c>
      <c r="C4084" s="101" t="s">
        <v>3999</v>
      </c>
      <c r="D4084" s="101" t="s">
        <v>4684</v>
      </c>
      <c r="F4084" s="102">
        <v>8.89</v>
      </c>
      <c r="G4084" s="102">
        <v>9.09</v>
      </c>
      <c r="H4084" s="102">
        <v>7.11</v>
      </c>
      <c r="I4084" s="102"/>
      <c r="J4084" s="445"/>
      <c r="K4084" s="258">
        <f>ROUND(SUMIF('VGT-Bewegungsdaten'!B:B,A4084,'VGT-Bewegungsdaten'!D:D),3)</f>
        <v>0</v>
      </c>
      <c r="L4084" s="259">
        <f>ROUND(SUMIF('VGT-Bewegungsdaten'!B:B,$A4084,'VGT-Bewegungsdaten'!E:E),5)</f>
        <v>0</v>
      </c>
      <c r="N4084" s="298" t="s">
        <v>4918</v>
      </c>
      <c r="O4084" s="298" t="s">
        <v>4928</v>
      </c>
      <c r="P4084" s="261">
        <f>ROUND(SUMIF('AV-Bewegungsdaten'!B:B,A4084,'AV-Bewegungsdaten'!D:D),3)</f>
        <v>0</v>
      </c>
      <c r="Q4084" s="259">
        <f>ROUND(SUMIF('AV-Bewegungsdaten'!B:B,$A4084,'AV-Bewegungsdaten'!E:E),5)</f>
        <v>0</v>
      </c>
      <c r="S4084" s="444"/>
      <c r="T4084" s="444"/>
      <c r="U4084" s="261">
        <f>ROUND(SUMIF('DV-Bewegungsdaten'!B:B,A4084,'DV-Bewegungsdaten'!D:D),3)</f>
        <v>0</v>
      </c>
      <c r="V4084" s="259">
        <f>ROUND(SUMIF('DV-Bewegungsdaten'!B:B,A4084,'DV-Bewegungsdaten'!E:E),5)</f>
        <v>0</v>
      </c>
      <c r="X4084" s="444"/>
      <c r="Y4084" s="444"/>
      <c r="AK4084" s="305"/>
    </row>
    <row r="4085" spans="1:37" ht="15" customHeight="1" x14ac:dyDescent="0.25">
      <c r="A4085" s="103" t="s">
        <v>4695</v>
      </c>
      <c r="B4085" s="101" t="s">
        <v>1482</v>
      </c>
      <c r="C4085" s="101" t="s">
        <v>3999</v>
      </c>
      <c r="D4085" s="101" t="s">
        <v>4686</v>
      </c>
      <c r="F4085" s="102">
        <v>7.89</v>
      </c>
      <c r="G4085" s="102">
        <v>8.09</v>
      </c>
      <c r="H4085" s="102">
        <v>6.31</v>
      </c>
      <c r="I4085" s="102"/>
      <c r="J4085" s="445"/>
      <c r="K4085" s="258">
        <f>ROUND(SUMIF('VGT-Bewegungsdaten'!B:B,A4085,'VGT-Bewegungsdaten'!D:D),3)</f>
        <v>0</v>
      </c>
      <c r="L4085" s="259">
        <f>ROUND(SUMIF('VGT-Bewegungsdaten'!B:B,$A4085,'VGT-Bewegungsdaten'!E:E),5)</f>
        <v>0</v>
      </c>
      <c r="N4085" s="298" t="s">
        <v>4918</v>
      </c>
      <c r="O4085" s="298" t="s">
        <v>4928</v>
      </c>
      <c r="P4085" s="261">
        <f>ROUND(SUMIF('AV-Bewegungsdaten'!B:B,A4085,'AV-Bewegungsdaten'!D:D),3)</f>
        <v>0</v>
      </c>
      <c r="Q4085" s="259">
        <f>ROUND(SUMIF('AV-Bewegungsdaten'!B:B,$A4085,'AV-Bewegungsdaten'!E:E),5)</f>
        <v>0</v>
      </c>
      <c r="S4085" s="444"/>
      <c r="T4085" s="444"/>
      <c r="U4085" s="261">
        <f>ROUND(SUMIF('DV-Bewegungsdaten'!B:B,A4085,'DV-Bewegungsdaten'!D:D),3)</f>
        <v>0</v>
      </c>
      <c r="V4085" s="259">
        <f>ROUND(SUMIF('DV-Bewegungsdaten'!B:B,A4085,'DV-Bewegungsdaten'!E:E),5)</f>
        <v>0</v>
      </c>
      <c r="X4085" s="444"/>
      <c r="Y4085" s="444"/>
      <c r="AK4085" s="305"/>
    </row>
    <row r="4086" spans="1:37" ht="15" customHeight="1" x14ac:dyDescent="0.25">
      <c r="A4086" s="103" t="s">
        <v>4696</v>
      </c>
      <c r="B4086" s="101" t="s">
        <v>1482</v>
      </c>
      <c r="C4086" s="101" t="s">
        <v>3999</v>
      </c>
      <c r="D4086" s="101" t="s">
        <v>4688</v>
      </c>
      <c r="F4086" s="102">
        <v>6.89</v>
      </c>
      <c r="G4086" s="102">
        <v>7.09</v>
      </c>
      <c r="H4086" s="102">
        <v>5.51</v>
      </c>
      <c r="I4086" s="102"/>
      <c r="J4086" s="445"/>
      <c r="K4086" s="258">
        <f>ROUND(SUMIF('VGT-Bewegungsdaten'!B:B,A4086,'VGT-Bewegungsdaten'!D:D),3)</f>
        <v>0</v>
      </c>
      <c r="L4086" s="259">
        <f>ROUND(SUMIF('VGT-Bewegungsdaten'!B:B,$A4086,'VGT-Bewegungsdaten'!E:E),5)</f>
        <v>0</v>
      </c>
      <c r="N4086" s="298" t="s">
        <v>4918</v>
      </c>
      <c r="O4086" s="298" t="s">
        <v>4928</v>
      </c>
      <c r="P4086" s="261">
        <f>ROUND(SUMIF('AV-Bewegungsdaten'!B:B,A4086,'AV-Bewegungsdaten'!D:D),3)</f>
        <v>0</v>
      </c>
      <c r="Q4086" s="259">
        <f>ROUND(SUMIF('AV-Bewegungsdaten'!B:B,$A4086,'AV-Bewegungsdaten'!E:E),5)</f>
        <v>0</v>
      </c>
      <c r="S4086" s="444"/>
      <c r="T4086" s="444"/>
      <c r="U4086" s="261">
        <f>ROUND(SUMIF('DV-Bewegungsdaten'!B:B,A4086,'DV-Bewegungsdaten'!D:D),3)</f>
        <v>0</v>
      </c>
      <c r="V4086" s="259">
        <f>ROUND(SUMIF('DV-Bewegungsdaten'!B:B,A4086,'DV-Bewegungsdaten'!E:E),5)</f>
        <v>0</v>
      </c>
      <c r="X4086" s="444"/>
      <c r="Y4086" s="444"/>
      <c r="AK4086" s="305"/>
    </row>
    <row r="4087" spans="1:37" ht="15" customHeight="1" x14ac:dyDescent="0.25">
      <c r="A4087" s="103" t="s">
        <v>5089</v>
      </c>
      <c r="B4087" s="101" t="s">
        <v>1482</v>
      </c>
      <c r="C4087" s="101" t="s">
        <v>4954</v>
      </c>
      <c r="D4087" s="101" t="s">
        <v>1470</v>
      </c>
      <c r="F4087" s="102">
        <v>6.69</v>
      </c>
      <c r="G4087" s="102">
        <v>6.8900000000000006</v>
      </c>
      <c r="H4087" s="102">
        <v>5.35</v>
      </c>
      <c r="I4087" s="102"/>
      <c r="J4087" s="445"/>
      <c r="K4087" s="258">
        <f>ROUND(SUMIF('VGT-Bewegungsdaten'!B:B,A4087,'VGT-Bewegungsdaten'!D:D),3)</f>
        <v>0</v>
      </c>
      <c r="L4087" s="259">
        <f>ROUND(SUMIF('VGT-Bewegungsdaten'!B:B,$A4087,'VGT-Bewegungsdaten'!E:E),5)</f>
        <v>0</v>
      </c>
      <c r="N4087" s="298" t="s">
        <v>4918</v>
      </c>
      <c r="O4087" s="298" t="s">
        <v>4928</v>
      </c>
      <c r="P4087" s="261">
        <f>ROUND(SUMIF('AV-Bewegungsdaten'!B:B,A4087,'AV-Bewegungsdaten'!D:D),3)</f>
        <v>0</v>
      </c>
      <c r="Q4087" s="259">
        <f>ROUND(SUMIF('AV-Bewegungsdaten'!B:B,$A4087,'AV-Bewegungsdaten'!E:E),5)</f>
        <v>0</v>
      </c>
      <c r="S4087" s="444"/>
      <c r="T4087" s="444"/>
      <c r="U4087" s="261">
        <f>ROUND(SUMIF('DV-Bewegungsdaten'!B:B,A4087,'DV-Bewegungsdaten'!D:D),3)</f>
        <v>0</v>
      </c>
      <c r="V4087" s="259">
        <f>ROUND(SUMIF('DV-Bewegungsdaten'!B:B,A4087,'DV-Bewegungsdaten'!E:E),5)</f>
        <v>0</v>
      </c>
      <c r="X4087" s="444"/>
      <c r="Y4087" s="444"/>
      <c r="AK4087" s="305"/>
    </row>
    <row r="4088" spans="1:37" ht="15" customHeight="1" x14ac:dyDescent="0.25">
      <c r="A4088" s="103" t="s">
        <v>5090</v>
      </c>
      <c r="B4088" s="101" t="s">
        <v>1482</v>
      </c>
      <c r="C4088" s="101" t="s">
        <v>4954</v>
      </c>
      <c r="D4088" s="101" t="s">
        <v>4677</v>
      </c>
      <c r="F4088" s="102">
        <v>9.65</v>
      </c>
      <c r="G4088" s="102">
        <v>9.85</v>
      </c>
      <c r="H4088" s="102">
        <v>7.72</v>
      </c>
      <c r="I4088" s="102"/>
      <c r="J4088" s="445"/>
      <c r="K4088" s="258">
        <f>ROUND(SUMIF('VGT-Bewegungsdaten'!B:B,A4088,'VGT-Bewegungsdaten'!D:D),3)</f>
        <v>0</v>
      </c>
      <c r="L4088" s="259">
        <f>ROUND(SUMIF('VGT-Bewegungsdaten'!B:B,$A4088,'VGT-Bewegungsdaten'!E:E),5)</f>
        <v>0</v>
      </c>
      <c r="N4088" s="298" t="s">
        <v>4918</v>
      </c>
      <c r="O4088" s="298" t="s">
        <v>4928</v>
      </c>
      <c r="P4088" s="261">
        <f>ROUND(SUMIF('AV-Bewegungsdaten'!B:B,A4088,'AV-Bewegungsdaten'!D:D),3)</f>
        <v>0</v>
      </c>
      <c r="Q4088" s="259">
        <f>ROUND(SUMIF('AV-Bewegungsdaten'!B:B,$A4088,'AV-Bewegungsdaten'!E:E),5)</f>
        <v>0</v>
      </c>
      <c r="S4088" s="444"/>
      <c r="T4088" s="444"/>
      <c r="U4088" s="261">
        <f>ROUND(SUMIF('DV-Bewegungsdaten'!B:B,A4088,'DV-Bewegungsdaten'!D:D),3)</f>
        <v>0</v>
      </c>
      <c r="V4088" s="259">
        <f>ROUND(SUMIF('DV-Bewegungsdaten'!B:B,A4088,'DV-Bewegungsdaten'!E:E),5)</f>
        <v>0</v>
      </c>
      <c r="X4088" s="444"/>
      <c r="Y4088" s="444"/>
      <c r="AK4088" s="305"/>
    </row>
    <row r="4089" spans="1:37" ht="15" customHeight="1" x14ac:dyDescent="0.25">
      <c r="A4089" s="103" t="s">
        <v>5091</v>
      </c>
      <c r="B4089" s="101" t="s">
        <v>1482</v>
      </c>
      <c r="C4089" s="101" t="s">
        <v>4954</v>
      </c>
      <c r="D4089" s="101" t="s">
        <v>4679</v>
      </c>
      <c r="F4089" s="102">
        <v>8.66</v>
      </c>
      <c r="G4089" s="102">
        <v>8.86</v>
      </c>
      <c r="H4089" s="102">
        <v>6.93</v>
      </c>
      <c r="I4089" s="102"/>
      <c r="J4089" s="445"/>
      <c r="K4089" s="258">
        <f>ROUND(SUMIF('VGT-Bewegungsdaten'!B:B,A4089,'VGT-Bewegungsdaten'!D:D),3)</f>
        <v>0</v>
      </c>
      <c r="L4089" s="259">
        <f>ROUND(SUMIF('VGT-Bewegungsdaten'!B:B,$A4089,'VGT-Bewegungsdaten'!E:E),5)</f>
        <v>0</v>
      </c>
      <c r="N4089" s="298" t="s">
        <v>4918</v>
      </c>
      <c r="O4089" s="298" t="s">
        <v>4928</v>
      </c>
      <c r="P4089" s="261">
        <f>ROUND(SUMIF('AV-Bewegungsdaten'!B:B,A4089,'AV-Bewegungsdaten'!D:D),3)</f>
        <v>0</v>
      </c>
      <c r="Q4089" s="259">
        <f>ROUND(SUMIF('AV-Bewegungsdaten'!B:B,$A4089,'AV-Bewegungsdaten'!E:E),5)</f>
        <v>0</v>
      </c>
      <c r="S4089" s="444"/>
      <c r="T4089" s="444"/>
      <c r="U4089" s="261">
        <f>ROUND(SUMIF('DV-Bewegungsdaten'!B:B,A4089,'DV-Bewegungsdaten'!D:D),3)</f>
        <v>0</v>
      </c>
      <c r="V4089" s="259">
        <f>ROUND(SUMIF('DV-Bewegungsdaten'!B:B,A4089,'DV-Bewegungsdaten'!E:E),5)</f>
        <v>0</v>
      </c>
      <c r="X4089" s="444"/>
      <c r="Y4089" s="444"/>
      <c r="AK4089" s="305"/>
    </row>
    <row r="4090" spans="1:37" ht="15" customHeight="1" x14ac:dyDescent="0.25">
      <c r="A4090" s="103" t="s">
        <v>5092</v>
      </c>
      <c r="B4090" s="101" t="s">
        <v>1482</v>
      </c>
      <c r="C4090" s="101" t="s">
        <v>4954</v>
      </c>
      <c r="D4090" s="101" t="s">
        <v>4681</v>
      </c>
      <c r="F4090" s="102">
        <v>7.6800000000000006</v>
      </c>
      <c r="G4090" s="102">
        <v>7.8800000000000008</v>
      </c>
      <c r="H4090" s="102">
        <v>6.14</v>
      </c>
      <c r="I4090" s="102"/>
      <c r="J4090" s="445"/>
      <c r="K4090" s="258">
        <f>ROUND(SUMIF('VGT-Bewegungsdaten'!B:B,A4090,'VGT-Bewegungsdaten'!D:D),3)</f>
        <v>0</v>
      </c>
      <c r="L4090" s="259">
        <f>ROUND(SUMIF('VGT-Bewegungsdaten'!B:B,$A4090,'VGT-Bewegungsdaten'!E:E),5)</f>
        <v>0</v>
      </c>
      <c r="N4090" s="298" t="s">
        <v>4918</v>
      </c>
      <c r="O4090" s="298" t="s">
        <v>4928</v>
      </c>
      <c r="P4090" s="261">
        <f>ROUND(SUMIF('AV-Bewegungsdaten'!B:B,A4090,'AV-Bewegungsdaten'!D:D),3)</f>
        <v>0</v>
      </c>
      <c r="Q4090" s="259">
        <f>ROUND(SUMIF('AV-Bewegungsdaten'!B:B,$A4090,'AV-Bewegungsdaten'!E:E),5)</f>
        <v>0</v>
      </c>
      <c r="S4090" s="444"/>
      <c r="T4090" s="444"/>
      <c r="U4090" s="261">
        <f>ROUND(SUMIF('DV-Bewegungsdaten'!B:B,A4090,'DV-Bewegungsdaten'!D:D),3)</f>
        <v>0</v>
      </c>
      <c r="V4090" s="259">
        <f>ROUND(SUMIF('DV-Bewegungsdaten'!B:B,A4090,'DV-Bewegungsdaten'!E:E),5)</f>
        <v>0</v>
      </c>
      <c r="X4090" s="444"/>
      <c r="Y4090" s="444"/>
      <c r="AK4090" s="305"/>
    </row>
    <row r="4091" spans="1:37" ht="15" customHeight="1" x14ac:dyDescent="0.25">
      <c r="A4091" s="103" t="s">
        <v>5093</v>
      </c>
      <c r="B4091" s="101" t="s">
        <v>1482</v>
      </c>
      <c r="C4091" s="101" t="s">
        <v>4954</v>
      </c>
      <c r="D4091" s="101" t="s">
        <v>1419</v>
      </c>
      <c r="F4091" s="102">
        <v>5.8</v>
      </c>
      <c r="G4091" s="102">
        <v>6</v>
      </c>
      <c r="H4091" s="102">
        <v>4.6399999999999997</v>
      </c>
      <c r="I4091" s="102"/>
      <c r="J4091" s="445"/>
      <c r="K4091" s="258">
        <f>ROUND(SUMIF('VGT-Bewegungsdaten'!B:B,A4091,'VGT-Bewegungsdaten'!D:D),3)</f>
        <v>0</v>
      </c>
      <c r="L4091" s="259">
        <f>ROUND(SUMIF('VGT-Bewegungsdaten'!B:B,$A4091,'VGT-Bewegungsdaten'!E:E),5)</f>
        <v>0</v>
      </c>
      <c r="N4091" s="298" t="s">
        <v>4918</v>
      </c>
      <c r="O4091" s="298" t="s">
        <v>4928</v>
      </c>
      <c r="P4091" s="261">
        <f>ROUND(SUMIF('AV-Bewegungsdaten'!B:B,A4091,'AV-Bewegungsdaten'!D:D),3)</f>
        <v>0</v>
      </c>
      <c r="Q4091" s="259">
        <f>ROUND(SUMIF('AV-Bewegungsdaten'!B:B,$A4091,'AV-Bewegungsdaten'!E:E),5)</f>
        <v>0</v>
      </c>
      <c r="S4091" s="444"/>
      <c r="T4091" s="444"/>
      <c r="U4091" s="261">
        <f>ROUND(SUMIF('DV-Bewegungsdaten'!B:B,A4091,'DV-Bewegungsdaten'!D:D),3)</f>
        <v>0</v>
      </c>
      <c r="V4091" s="259">
        <f>ROUND(SUMIF('DV-Bewegungsdaten'!B:B,A4091,'DV-Bewegungsdaten'!E:E),5)</f>
        <v>0</v>
      </c>
      <c r="X4091" s="444"/>
      <c r="Y4091" s="444"/>
      <c r="AK4091" s="305"/>
    </row>
    <row r="4092" spans="1:37" ht="15" customHeight="1" x14ac:dyDescent="0.25">
      <c r="A4092" s="103" t="s">
        <v>5094</v>
      </c>
      <c r="B4092" s="101" t="s">
        <v>1482</v>
      </c>
      <c r="C4092" s="101" t="s">
        <v>4954</v>
      </c>
      <c r="D4092" s="101" t="s">
        <v>4684</v>
      </c>
      <c r="F4092" s="102">
        <v>8.76</v>
      </c>
      <c r="G4092" s="102">
        <v>8.9599999999999991</v>
      </c>
      <c r="H4092" s="102">
        <v>7.01</v>
      </c>
      <c r="I4092" s="102"/>
      <c r="J4092" s="445"/>
      <c r="K4092" s="258">
        <f>ROUND(SUMIF('VGT-Bewegungsdaten'!B:B,A4092,'VGT-Bewegungsdaten'!D:D),3)</f>
        <v>0</v>
      </c>
      <c r="L4092" s="259">
        <f>ROUND(SUMIF('VGT-Bewegungsdaten'!B:B,$A4092,'VGT-Bewegungsdaten'!E:E),5)</f>
        <v>0</v>
      </c>
      <c r="N4092" s="298" t="s">
        <v>4918</v>
      </c>
      <c r="O4092" s="298" t="s">
        <v>4928</v>
      </c>
      <c r="P4092" s="261">
        <f>ROUND(SUMIF('AV-Bewegungsdaten'!B:B,A4092,'AV-Bewegungsdaten'!D:D),3)</f>
        <v>0</v>
      </c>
      <c r="Q4092" s="259">
        <f>ROUND(SUMIF('AV-Bewegungsdaten'!B:B,$A4092,'AV-Bewegungsdaten'!E:E),5)</f>
        <v>0</v>
      </c>
      <c r="S4092" s="444"/>
      <c r="T4092" s="444"/>
      <c r="U4092" s="261">
        <f>ROUND(SUMIF('DV-Bewegungsdaten'!B:B,A4092,'DV-Bewegungsdaten'!D:D),3)</f>
        <v>0</v>
      </c>
      <c r="V4092" s="259">
        <f>ROUND(SUMIF('DV-Bewegungsdaten'!B:B,A4092,'DV-Bewegungsdaten'!E:E),5)</f>
        <v>0</v>
      </c>
      <c r="X4092" s="444"/>
      <c r="Y4092" s="444"/>
      <c r="AK4092" s="305"/>
    </row>
    <row r="4093" spans="1:37" ht="15" customHeight="1" x14ac:dyDescent="0.25">
      <c r="A4093" s="103" t="s">
        <v>5095</v>
      </c>
      <c r="B4093" s="101" t="s">
        <v>1482</v>
      </c>
      <c r="C4093" s="101" t="s">
        <v>4954</v>
      </c>
      <c r="D4093" s="101" t="s">
        <v>4686</v>
      </c>
      <c r="F4093" s="102">
        <v>7.77</v>
      </c>
      <c r="G4093" s="102">
        <v>7.97</v>
      </c>
      <c r="H4093" s="102">
        <v>6.22</v>
      </c>
      <c r="I4093" s="102"/>
      <c r="J4093" s="445"/>
      <c r="K4093" s="258">
        <f>ROUND(SUMIF('VGT-Bewegungsdaten'!B:B,A4093,'VGT-Bewegungsdaten'!D:D),3)</f>
        <v>0</v>
      </c>
      <c r="L4093" s="259">
        <f>ROUND(SUMIF('VGT-Bewegungsdaten'!B:B,$A4093,'VGT-Bewegungsdaten'!E:E),5)</f>
        <v>0</v>
      </c>
      <c r="N4093" s="298" t="s">
        <v>4918</v>
      </c>
      <c r="O4093" s="298" t="s">
        <v>4928</v>
      </c>
      <c r="P4093" s="261">
        <f>ROUND(SUMIF('AV-Bewegungsdaten'!B:B,A4093,'AV-Bewegungsdaten'!D:D),3)</f>
        <v>0</v>
      </c>
      <c r="Q4093" s="259">
        <f>ROUND(SUMIF('AV-Bewegungsdaten'!B:B,$A4093,'AV-Bewegungsdaten'!E:E),5)</f>
        <v>0</v>
      </c>
      <c r="S4093" s="444"/>
      <c r="T4093" s="444"/>
      <c r="U4093" s="261">
        <f>ROUND(SUMIF('DV-Bewegungsdaten'!B:B,A4093,'DV-Bewegungsdaten'!D:D),3)</f>
        <v>0</v>
      </c>
      <c r="V4093" s="259">
        <f>ROUND(SUMIF('DV-Bewegungsdaten'!B:B,A4093,'DV-Bewegungsdaten'!E:E),5)</f>
        <v>0</v>
      </c>
      <c r="X4093" s="444"/>
      <c r="Y4093" s="444"/>
      <c r="AK4093" s="305"/>
    </row>
    <row r="4094" spans="1:37" ht="15" customHeight="1" x14ac:dyDescent="0.25">
      <c r="A4094" s="103" t="s">
        <v>5096</v>
      </c>
      <c r="B4094" s="101" t="s">
        <v>1482</v>
      </c>
      <c r="C4094" s="101" t="s">
        <v>4954</v>
      </c>
      <c r="D4094" s="101" t="s">
        <v>4688</v>
      </c>
      <c r="F4094" s="102">
        <v>6.79</v>
      </c>
      <c r="G4094" s="102">
        <v>6.99</v>
      </c>
      <c r="H4094" s="102">
        <v>5.43</v>
      </c>
      <c r="I4094" s="102"/>
      <c r="J4094" s="445"/>
      <c r="K4094" s="258">
        <f>ROUND(SUMIF('VGT-Bewegungsdaten'!B:B,A4094,'VGT-Bewegungsdaten'!D:D),3)</f>
        <v>0</v>
      </c>
      <c r="L4094" s="259">
        <f>ROUND(SUMIF('VGT-Bewegungsdaten'!B:B,$A4094,'VGT-Bewegungsdaten'!E:E),5)</f>
        <v>0</v>
      </c>
      <c r="N4094" s="298" t="s">
        <v>4918</v>
      </c>
      <c r="O4094" s="298" t="s">
        <v>4928</v>
      </c>
      <c r="P4094" s="261">
        <f>ROUND(SUMIF('AV-Bewegungsdaten'!B:B,A4094,'AV-Bewegungsdaten'!D:D),3)</f>
        <v>0</v>
      </c>
      <c r="Q4094" s="259">
        <f>ROUND(SUMIF('AV-Bewegungsdaten'!B:B,$A4094,'AV-Bewegungsdaten'!E:E),5)</f>
        <v>0</v>
      </c>
      <c r="S4094" s="444"/>
      <c r="T4094" s="444"/>
      <c r="U4094" s="261">
        <f>ROUND(SUMIF('DV-Bewegungsdaten'!B:B,A4094,'DV-Bewegungsdaten'!D:D),3)</f>
        <v>0</v>
      </c>
      <c r="V4094" s="259">
        <f>ROUND(SUMIF('DV-Bewegungsdaten'!B:B,A4094,'DV-Bewegungsdaten'!E:E),5)</f>
        <v>0</v>
      </c>
      <c r="X4094" s="444"/>
      <c r="Y4094" s="444"/>
      <c r="AK4094" s="305"/>
    </row>
    <row r="4095" spans="1:37" ht="15" customHeight="1" x14ac:dyDescent="0.25">
      <c r="A4095" s="103" t="s">
        <v>5402</v>
      </c>
      <c r="B4095" s="101" t="s">
        <v>1482</v>
      </c>
      <c r="C4095" s="101" t="s">
        <v>5204</v>
      </c>
      <c r="D4095" s="101" t="s">
        <v>1470</v>
      </c>
      <c r="F4095" s="102">
        <v>6.59</v>
      </c>
      <c r="G4095" s="102">
        <v>6.79</v>
      </c>
      <c r="H4095" s="102">
        <v>5.27</v>
      </c>
      <c r="I4095" s="102"/>
      <c r="J4095" s="445"/>
      <c r="K4095" s="258">
        <f>ROUND(SUMIF('VGT-Bewegungsdaten'!B:B,A4095,'VGT-Bewegungsdaten'!D:D),3)</f>
        <v>0</v>
      </c>
      <c r="L4095" s="259">
        <f>ROUND(SUMIF('VGT-Bewegungsdaten'!B:B,$A4095,'VGT-Bewegungsdaten'!E:E),5)</f>
        <v>0</v>
      </c>
      <c r="N4095" s="298" t="s">
        <v>4918</v>
      </c>
      <c r="O4095" s="298" t="s">
        <v>4928</v>
      </c>
      <c r="P4095" s="261">
        <f>ROUND(SUMIF('AV-Bewegungsdaten'!B:B,A4095,'AV-Bewegungsdaten'!D:D),3)</f>
        <v>0</v>
      </c>
      <c r="Q4095" s="259">
        <f>ROUND(SUMIF('AV-Bewegungsdaten'!B:B,$A4095,'AV-Bewegungsdaten'!E:E),5)</f>
        <v>0</v>
      </c>
      <c r="S4095" s="444"/>
      <c r="T4095" s="444"/>
      <c r="U4095" s="261">
        <f>ROUND(SUMIF('DV-Bewegungsdaten'!B:B,A4095,'DV-Bewegungsdaten'!D:D),3)</f>
        <v>0</v>
      </c>
      <c r="V4095" s="259">
        <f>ROUND(SUMIF('DV-Bewegungsdaten'!B:B,A4095,'DV-Bewegungsdaten'!E:E),5)</f>
        <v>0</v>
      </c>
      <c r="X4095" s="444"/>
      <c r="Y4095" s="444"/>
      <c r="AK4095" s="305"/>
    </row>
    <row r="4096" spans="1:37" ht="15" customHeight="1" x14ac:dyDescent="0.25">
      <c r="A4096" s="103" t="s">
        <v>5403</v>
      </c>
      <c r="B4096" s="101" t="s">
        <v>1482</v>
      </c>
      <c r="C4096" s="101" t="s">
        <v>5204</v>
      </c>
      <c r="D4096" s="101" t="s">
        <v>4677</v>
      </c>
      <c r="F4096" s="102">
        <v>9.5</v>
      </c>
      <c r="G4096" s="102">
        <v>9.6999999999999993</v>
      </c>
      <c r="H4096" s="102">
        <v>7.6</v>
      </c>
      <c r="I4096" s="102"/>
      <c r="J4096" s="445"/>
      <c r="K4096" s="258">
        <f>ROUND(SUMIF('VGT-Bewegungsdaten'!B:B,A4096,'VGT-Bewegungsdaten'!D:D),3)</f>
        <v>0</v>
      </c>
      <c r="L4096" s="259">
        <f>ROUND(SUMIF('VGT-Bewegungsdaten'!B:B,$A4096,'VGT-Bewegungsdaten'!E:E),5)</f>
        <v>0</v>
      </c>
      <c r="N4096" s="298" t="s">
        <v>4918</v>
      </c>
      <c r="O4096" s="298" t="s">
        <v>4928</v>
      </c>
      <c r="P4096" s="261">
        <f>ROUND(SUMIF('AV-Bewegungsdaten'!B:B,A4096,'AV-Bewegungsdaten'!D:D),3)</f>
        <v>0</v>
      </c>
      <c r="Q4096" s="259">
        <f>ROUND(SUMIF('AV-Bewegungsdaten'!B:B,$A4096,'AV-Bewegungsdaten'!E:E),5)</f>
        <v>0</v>
      </c>
      <c r="S4096" s="444"/>
      <c r="T4096" s="444"/>
      <c r="U4096" s="261">
        <f>ROUND(SUMIF('DV-Bewegungsdaten'!B:B,A4096,'DV-Bewegungsdaten'!D:D),3)</f>
        <v>0</v>
      </c>
      <c r="V4096" s="259">
        <f>ROUND(SUMIF('DV-Bewegungsdaten'!B:B,A4096,'DV-Bewegungsdaten'!E:E),5)</f>
        <v>0</v>
      </c>
      <c r="X4096" s="444"/>
      <c r="Y4096" s="444"/>
      <c r="AK4096" s="305"/>
    </row>
    <row r="4097" spans="1:37" ht="15" customHeight="1" x14ac:dyDescent="0.25">
      <c r="A4097" s="103" t="s">
        <v>5404</v>
      </c>
      <c r="B4097" s="101" t="s">
        <v>1482</v>
      </c>
      <c r="C4097" s="101" t="s">
        <v>5204</v>
      </c>
      <c r="D4097" s="101" t="s">
        <v>4679</v>
      </c>
      <c r="F4097" s="102">
        <v>8.5299999999999994</v>
      </c>
      <c r="G4097" s="102">
        <v>8.7299999999999986</v>
      </c>
      <c r="H4097" s="102">
        <v>6.82</v>
      </c>
      <c r="I4097" s="102"/>
      <c r="J4097" s="445"/>
      <c r="K4097" s="258">
        <f>ROUND(SUMIF('VGT-Bewegungsdaten'!B:B,A4097,'VGT-Bewegungsdaten'!D:D),3)</f>
        <v>0</v>
      </c>
      <c r="L4097" s="259">
        <f>ROUND(SUMIF('VGT-Bewegungsdaten'!B:B,$A4097,'VGT-Bewegungsdaten'!E:E),5)</f>
        <v>0</v>
      </c>
      <c r="N4097" s="298" t="s">
        <v>4918</v>
      </c>
      <c r="O4097" s="298" t="s">
        <v>4928</v>
      </c>
      <c r="P4097" s="261">
        <f>ROUND(SUMIF('AV-Bewegungsdaten'!B:B,A4097,'AV-Bewegungsdaten'!D:D),3)</f>
        <v>0</v>
      </c>
      <c r="Q4097" s="259">
        <f>ROUND(SUMIF('AV-Bewegungsdaten'!B:B,$A4097,'AV-Bewegungsdaten'!E:E),5)</f>
        <v>0</v>
      </c>
      <c r="S4097" s="444"/>
      <c r="T4097" s="444"/>
      <c r="U4097" s="261">
        <f>ROUND(SUMIF('DV-Bewegungsdaten'!B:B,A4097,'DV-Bewegungsdaten'!D:D),3)</f>
        <v>0</v>
      </c>
      <c r="V4097" s="259">
        <f>ROUND(SUMIF('DV-Bewegungsdaten'!B:B,A4097,'DV-Bewegungsdaten'!E:E),5)</f>
        <v>0</v>
      </c>
      <c r="X4097" s="444"/>
      <c r="Y4097" s="444"/>
      <c r="AK4097" s="305"/>
    </row>
    <row r="4098" spans="1:37" ht="15" customHeight="1" x14ac:dyDescent="0.25">
      <c r="A4098" s="103" t="s">
        <v>5405</v>
      </c>
      <c r="B4098" s="101" t="s">
        <v>1482</v>
      </c>
      <c r="C4098" s="101" t="s">
        <v>5204</v>
      </c>
      <c r="D4098" s="101" t="s">
        <v>4681</v>
      </c>
      <c r="F4098" s="102">
        <v>7.56</v>
      </c>
      <c r="G4098" s="102">
        <v>7.76</v>
      </c>
      <c r="H4098" s="102">
        <v>6.05</v>
      </c>
      <c r="I4098" s="102"/>
      <c r="J4098" s="445"/>
      <c r="K4098" s="258">
        <f>ROUND(SUMIF('VGT-Bewegungsdaten'!B:B,A4098,'VGT-Bewegungsdaten'!D:D),3)</f>
        <v>0</v>
      </c>
      <c r="L4098" s="259">
        <f>ROUND(SUMIF('VGT-Bewegungsdaten'!B:B,$A4098,'VGT-Bewegungsdaten'!E:E),5)</f>
        <v>0</v>
      </c>
      <c r="N4098" s="298" t="s">
        <v>4918</v>
      </c>
      <c r="O4098" s="298" t="s">
        <v>4928</v>
      </c>
      <c r="P4098" s="261">
        <f>ROUND(SUMIF('AV-Bewegungsdaten'!B:B,A4098,'AV-Bewegungsdaten'!D:D),3)</f>
        <v>0</v>
      </c>
      <c r="Q4098" s="259">
        <f>ROUND(SUMIF('AV-Bewegungsdaten'!B:B,$A4098,'AV-Bewegungsdaten'!E:E),5)</f>
        <v>0</v>
      </c>
      <c r="S4098" s="444"/>
      <c r="T4098" s="444"/>
      <c r="U4098" s="261">
        <f>ROUND(SUMIF('DV-Bewegungsdaten'!B:B,A4098,'DV-Bewegungsdaten'!D:D),3)</f>
        <v>0</v>
      </c>
      <c r="V4098" s="259">
        <f>ROUND(SUMIF('DV-Bewegungsdaten'!B:B,A4098,'DV-Bewegungsdaten'!E:E),5)</f>
        <v>0</v>
      </c>
      <c r="X4098" s="444"/>
      <c r="Y4098" s="444"/>
      <c r="AK4098" s="305"/>
    </row>
    <row r="4099" spans="1:37" ht="15" customHeight="1" x14ac:dyDescent="0.25">
      <c r="A4099" s="103" t="s">
        <v>5406</v>
      </c>
      <c r="B4099" s="101" t="s">
        <v>1482</v>
      </c>
      <c r="C4099" s="101" t="s">
        <v>5204</v>
      </c>
      <c r="D4099" s="101" t="s">
        <v>1419</v>
      </c>
      <c r="F4099" s="102">
        <v>5.71</v>
      </c>
      <c r="G4099" s="102">
        <v>5.91</v>
      </c>
      <c r="H4099" s="102">
        <v>4.57</v>
      </c>
      <c r="I4099" s="102"/>
      <c r="J4099" s="445"/>
      <c r="K4099" s="258">
        <f>ROUND(SUMIF('VGT-Bewegungsdaten'!B:B,A4099,'VGT-Bewegungsdaten'!D:D),3)</f>
        <v>0</v>
      </c>
      <c r="L4099" s="259">
        <f>ROUND(SUMIF('VGT-Bewegungsdaten'!B:B,$A4099,'VGT-Bewegungsdaten'!E:E),5)</f>
        <v>0</v>
      </c>
      <c r="N4099" s="298" t="s">
        <v>4918</v>
      </c>
      <c r="O4099" s="298" t="s">
        <v>4928</v>
      </c>
      <c r="P4099" s="261">
        <f>ROUND(SUMIF('AV-Bewegungsdaten'!B:B,A4099,'AV-Bewegungsdaten'!D:D),3)</f>
        <v>0</v>
      </c>
      <c r="Q4099" s="259">
        <f>ROUND(SUMIF('AV-Bewegungsdaten'!B:B,$A4099,'AV-Bewegungsdaten'!E:E),5)</f>
        <v>0</v>
      </c>
      <c r="S4099" s="444"/>
      <c r="T4099" s="444"/>
      <c r="U4099" s="261">
        <f>ROUND(SUMIF('DV-Bewegungsdaten'!B:B,A4099,'DV-Bewegungsdaten'!D:D),3)</f>
        <v>0</v>
      </c>
      <c r="V4099" s="259">
        <f>ROUND(SUMIF('DV-Bewegungsdaten'!B:B,A4099,'DV-Bewegungsdaten'!E:E),5)</f>
        <v>0</v>
      </c>
      <c r="X4099" s="444"/>
      <c r="Y4099" s="444"/>
      <c r="AK4099" s="305"/>
    </row>
    <row r="4100" spans="1:37" ht="15" customHeight="1" x14ac:dyDescent="0.25">
      <c r="A4100" s="103" t="s">
        <v>5407</v>
      </c>
      <c r="B4100" s="101" t="s">
        <v>1482</v>
      </c>
      <c r="C4100" s="101" t="s">
        <v>5204</v>
      </c>
      <c r="D4100" s="101" t="s">
        <v>4684</v>
      </c>
      <c r="F4100" s="102">
        <v>8.620000000000001</v>
      </c>
      <c r="G4100" s="102">
        <v>8.82</v>
      </c>
      <c r="H4100" s="102">
        <v>6.9</v>
      </c>
      <c r="I4100" s="102"/>
      <c r="J4100" s="445"/>
      <c r="K4100" s="258">
        <f>ROUND(SUMIF('VGT-Bewegungsdaten'!B:B,A4100,'VGT-Bewegungsdaten'!D:D),3)</f>
        <v>0</v>
      </c>
      <c r="L4100" s="259">
        <f>ROUND(SUMIF('VGT-Bewegungsdaten'!B:B,$A4100,'VGT-Bewegungsdaten'!E:E),5)</f>
        <v>0</v>
      </c>
      <c r="N4100" s="298" t="s">
        <v>4918</v>
      </c>
      <c r="O4100" s="298" t="s">
        <v>4928</v>
      </c>
      <c r="P4100" s="261">
        <f>ROUND(SUMIF('AV-Bewegungsdaten'!B:B,A4100,'AV-Bewegungsdaten'!D:D),3)</f>
        <v>0</v>
      </c>
      <c r="Q4100" s="259">
        <f>ROUND(SUMIF('AV-Bewegungsdaten'!B:B,$A4100,'AV-Bewegungsdaten'!E:E),5)</f>
        <v>0</v>
      </c>
      <c r="S4100" s="444"/>
      <c r="T4100" s="444"/>
      <c r="U4100" s="261">
        <f>ROUND(SUMIF('DV-Bewegungsdaten'!B:B,A4100,'DV-Bewegungsdaten'!D:D),3)</f>
        <v>0</v>
      </c>
      <c r="V4100" s="259">
        <f>ROUND(SUMIF('DV-Bewegungsdaten'!B:B,A4100,'DV-Bewegungsdaten'!E:E),5)</f>
        <v>0</v>
      </c>
      <c r="X4100" s="444"/>
      <c r="Y4100" s="444"/>
      <c r="AK4100" s="305"/>
    </row>
    <row r="4101" spans="1:37" ht="15" customHeight="1" x14ac:dyDescent="0.25">
      <c r="A4101" s="103" t="s">
        <v>5408</v>
      </c>
      <c r="B4101" s="101" t="s">
        <v>1482</v>
      </c>
      <c r="C4101" s="101" t="s">
        <v>5204</v>
      </c>
      <c r="D4101" s="101" t="s">
        <v>4686</v>
      </c>
      <c r="F4101" s="102">
        <v>7.65</v>
      </c>
      <c r="G4101" s="102">
        <v>7.8500000000000005</v>
      </c>
      <c r="H4101" s="102">
        <v>6.12</v>
      </c>
      <c r="I4101" s="102"/>
      <c r="J4101" s="445"/>
      <c r="K4101" s="258">
        <f>ROUND(SUMIF('VGT-Bewegungsdaten'!B:B,A4101,'VGT-Bewegungsdaten'!D:D),3)</f>
        <v>0</v>
      </c>
      <c r="L4101" s="259">
        <f>ROUND(SUMIF('VGT-Bewegungsdaten'!B:B,$A4101,'VGT-Bewegungsdaten'!E:E),5)</f>
        <v>0</v>
      </c>
      <c r="N4101" s="298" t="s">
        <v>4918</v>
      </c>
      <c r="O4101" s="298" t="s">
        <v>4928</v>
      </c>
      <c r="P4101" s="261">
        <f>ROUND(SUMIF('AV-Bewegungsdaten'!B:B,A4101,'AV-Bewegungsdaten'!D:D),3)</f>
        <v>0</v>
      </c>
      <c r="Q4101" s="259">
        <f>ROUND(SUMIF('AV-Bewegungsdaten'!B:B,$A4101,'AV-Bewegungsdaten'!E:E),5)</f>
        <v>0</v>
      </c>
      <c r="S4101" s="444"/>
      <c r="T4101" s="444"/>
      <c r="U4101" s="261">
        <f>ROUND(SUMIF('DV-Bewegungsdaten'!B:B,A4101,'DV-Bewegungsdaten'!D:D),3)</f>
        <v>0</v>
      </c>
      <c r="V4101" s="259">
        <f>ROUND(SUMIF('DV-Bewegungsdaten'!B:B,A4101,'DV-Bewegungsdaten'!E:E),5)</f>
        <v>0</v>
      </c>
      <c r="X4101" s="444"/>
      <c r="Y4101" s="444"/>
      <c r="AK4101" s="305"/>
    </row>
    <row r="4102" spans="1:37" ht="15" customHeight="1" x14ac:dyDescent="0.25">
      <c r="A4102" s="103" t="s">
        <v>5409</v>
      </c>
      <c r="B4102" s="101" t="s">
        <v>1482</v>
      </c>
      <c r="C4102" s="101" t="s">
        <v>5204</v>
      </c>
      <c r="D4102" s="101" t="s">
        <v>4688</v>
      </c>
      <c r="F4102" s="102">
        <v>6.68</v>
      </c>
      <c r="G4102" s="102">
        <v>6.88</v>
      </c>
      <c r="H4102" s="102">
        <v>5.34</v>
      </c>
      <c r="I4102" s="102"/>
      <c r="J4102" s="445"/>
      <c r="K4102" s="258">
        <f>ROUND(SUMIF('VGT-Bewegungsdaten'!B:B,A4102,'VGT-Bewegungsdaten'!D:D),3)</f>
        <v>0</v>
      </c>
      <c r="L4102" s="259">
        <f>ROUND(SUMIF('VGT-Bewegungsdaten'!B:B,$A4102,'VGT-Bewegungsdaten'!E:E),5)</f>
        <v>0</v>
      </c>
      <c r="N4102" s="298" t="s">
        <v>4918</v>
      </c>
      <c r="O4102" s="298" t="s">
        <v>4928</v>
      </c>
      <c r="P4102" s="261">
        <f>ROUND(SUMIF('AV-Bewegungsdaten'!B:B,A4102,'AV-Bewegungsdaten'!D:D),3)</f>
        <v>0</v>
      </c>
      <c r="Q4102" s="259">
        <f>ROUND(SUMIF('AV-Bewegungsdaten'!B:B,$A4102,'AV-Bewegungsdaten'!E:E),5)</f>
        <v>0</v>
      </c>
      <c r="S4102" s="444"/>
      <c r="T4102" s="444"/>
      <c r="U4102" s="261">
        <f>ROUND(SUMIF('DV-Bewegungsdaten'!B:B,A4102,'DV-Bewegungsdaten'!D:D),3)</f>
        <v>0</v>
      </c>
      <c r="V4102" s="259">
        <f>ROUND(SUMIF('DV-Bewegungsdaten'!B:B,A4102,'DV-Bewegungsdaten'!E:E),5)</f>
        <v>0</v>
      </c>
      <c r="X4102" s="444"/>
      <c r="Y4102" s="444"/>
      <c r="AK4102" s="305"/>
    </row>
    <row r="4103" spans="1:37" ht="15" customHeight="1" x14ac:dyDescent="0.25">
      <c r="A4103" s="103" t="s">
        <v>5410</v>
      </c>
      <c r="B4103" s="101" t="s">
        <v>1482</v>
      </c>
      <c r="C4103" s="101" t="s">
        <v>5227</v>
      </c>
      <c r="D4103" s="101" t="s">
        <v>1470</v>
      </c>
      <c r="F4103" s="102">
        <v>6.49</v>
      </c>
      <c r="G4103" s="102">
        <v>6.69</v>
      </c>
      <c r="H4103" s="102">
        <v>5.35</v>
      </c>
      <c r="I4103" s="102"/>
      <c r="J4103" s="445"/>
      <c r="K4103" s="258">
        <f>ROUND(SUMIF('VGT-Bewegungsdaten'!B:B,A4103,'VGT-Bewegungsdaten'!D:D),3)</f>
        <v>0</v>
      </c>
      <c r="L4103" s="259">
        <f>ROUND(SUMIF('VGT-Bewegungsdaten'!B:B,$A4103,'VGT-Bewegungsdaten'!E:E),5)</f>
        <v>0</v>
      </c>
      <c r="N4103" s="298" t="s">
        <v>4918</v>
      </c>
      <c r="O4103" s="298" t="s">
        <v>4928</v>
      </c>
      <c r="P4103" s="261">
        <f>ROUND(SUMIF('AV-Bewegungsdaten'!B:B,A4103,'AV-Bewegungsdaten'!D:D),3)</f>
        <v>0</v>
      </c>
      <c r="Q4103" s="259">
        <f>ROUND(SUMIF('AV-Bewegungsdaten'!B:B,$A4103,'AV-Bewegungsdaten'!E:E),5)</f>
        <v>0</v>
      </c>
      <c r="S4103" s="444"/>
      <c r="T4103" s="444"/>
      <c r="U4103" s="261">
        <f>ROUND(SUMIF('DV-Bewegungsdaten'!B:B,A4103,'DV-Bewegungsdaten'!D:D),3)</f>
        <v>0</v>
      </c>
      <c r="V4103" s="259">
        <f>ROUND(SUMIF('DV-Bewegungsdaten'!B:B,A4103,'DV-Bewegungsdaten'!E:E),5)</f>
        <v>0</v>
      </c>
      <c r="X4103" s="444"/>
      <c r="Y4103" s="444"/>
      <c r="AK4103" s="305"/>
    </row>
    <row r="4104" spans="1:37" ht="15" customHeight="1" x14ac:dyDescent="0.25">
      <c r="A4104" s="103" t="s">
        <v>5411</v>
      </c>
      <c r="B4104" s="101" t="s">
        <v>1482</v>
      </c>
      <c r="C4104" s="101" t="s">
        <v>5227</v>
      </c>
      <c r="D4104" s="101" t="s">
        <v>1419</v>
      </c>
      <c r="F4104" s="102">
        <v>5.63</v>
      </c>
      <c r="G4104" s="102">
        <v>5.83</v>
      </c>
      <c r="H4104" s="102">
        <v>4.66</v>
      </c>
      <c r="I4104" s="102"/>
      <c r="J4104" s="445"/>
      <c r="K4104" s="258">
        <f>ROUND(SUMIF('VGT-Bewegungsdaten'!B:B,A4104,'VGT-Bewegungsdaten'!D:D),3)</f>
        <v>0</v>
      </c>
      <c r="L4104" s="259">
        <f>ROUND(SUMIF('VGT-Bewegungsdaten'!B:B,$A4104,'VGT-Bewegungsdaten'!E:E),5)</f>
        <v>0</v>
      </c>
      <c r="N4104" s="298" t="s">
        <v>4918</v>
      </c>
      <c r="O4104" s="298" t="s">
        <v>4928</v>
      </c>
      <c r="P4104" s="261">
        <f>ROUND(SUMIF('AV-Bewegungsdaten'!B:B,A4104,'AV-Bewegungsdaten'!D:D),3)</f>
        <v>0</v>
      </c>
      <c r="Q4104" s="259">
        <f>ROUND(SUMIF('AV-Bewegungsdaten'!B:B,$A4104,'AV-Bewegungsdaten'!E:E),5)</f>
        <v>0</v>
      </c>
      <c r="S4104" s="444"/>
      <c r="T4104" s="444"/>
      <c r="U4104" s="261">
        <f>ROUND(SUMIF('DV-Bewegungsdaten'!B:B,A4104,'DV-Bewegungsdaten'!D:D),3)</f>
        <v>0</v>
      </c>
      <c r="V4104" s="259">
        <f>ROUND(SUMIF('DV-Bewegungsdaten'!B:B,A4104,'DV-Bewegungsdaten'!E:E),5)</f>
        <v>0</v>
      </c>
      <c r="X4104" s="444"/>
      <c r="Y4104" s="444"/>
      <c r="AK4104" s="305"/>
    </row>
    <row r="4105" spans="1:37" ht="15" customHeight="1" x14ac:dyDescent="0.25">
      <c r="A4105" s="103" t="s">
        <v>5714</v>
      </c>
      <c r="B4105" s="101" t="s">
        <v>1482</v>
      </c>
      <c r="C4105" s="101" t="s">
        <v>5691</v>
      </c>
      <c r="D4105" s="101" t="s">
        <v>1470</v>
      </c>
      <c r="F4105" s="102">
        <v>6.49</v>
      </c>
      <c r="G4105" s="102">
        <v>6.69</v>
      </c>
      <c r="H4105" s="102">
        <v>5.35</v>
      </c>
      <c r="I4105" s="102"/>
      <c r="J4105" s="445"/>
      <c r="K4105" s="258">
        <f>ROUND(SUMIF('VGT-Bewegungsdaten'!B:B,A4105,'VGT-Bewegungsdaten'!D:D),3)</f>
        <v>0</v>
      </c>
      <c r="L4105" s="259">
        <f>ROUND(SUMIF('VGT-Bewegungsdaten'!B:B,$A4105,'VGT-Bewegungsdaten'!E:E),5)</f>
        <v>0</v>
      </c>
      <c r="N4105" s="298" t="s">
        <v>4918</v>
      </c>
      <c r="O4105" s="298" t="s">
        <v>4928</v>
      </c>
      <c r="P4105" s="261">
        <f>ROUND(SUMIF('AV-Bewegungsdaten'!B:B,A4105,'AV-Bewegungsdaten'!D:D),3)</f>
        <v>0</v>
      </c>
      <c r="Q4105" s="259">
        <f>ROUND(SUMIF('AV-Bewegungsdaten'!B:B,$A4105,'AV-Bewegungsdaten'!E:E),5)</f>
        <v>0</v>
      </c>
      <c r="S4105" s="444"/>
      <c r="T4105" s="444"/>
      <c r="U4105" s="261">
        <f>ROUND(SUMIF('DV-Bewegungsdaten'!B:B,A4105,'DV-Bewegungsdaten'!D:D),3)</f>
        <v>0</v>
      </c>
      <c r="V4105" s="259">
        <f>ROUND(SUMIF('DV-Bewegungsdaten'!B:B,A4105,'DV-Bewegungsdaten'!E:E),5)</f>
        <v>0</v>
      </c>
      <c r="X4105" s="444"/>
      <c r="Y4105" s="444"/>
      <c r="AK4105" s="305"/>
    </row>
    <row r="4106" spans="1:37" ht="15" customHeight="1" x14ac:dyDescent="0.25">
      <c r="A4106" s="103" t="s">
        <v>5715</v>
      </c>
      <c r="B4106" s="101" t="s">
        <v>1482</v>
      </c>
      <c r="C4106" s="101" t="s">
        <v>5691</v>
      </c>
      <c r="D4106" s="101" t="s">
        <v>1419</v>
      </c>
      <c r="F4106" s="102">
        <v>5.63</v>
      </c>
      <c r="G4106" s="102">
        <v>5.83</v>
      </c>
      <c r="H4106" s="102">
        <v>4.66</v>
      </c>
      <c r="I4106" s="102"/>
      <c r="J4106" s="445"/>
      <c r="K4106" s="258">
        <f>ROUND(SUMIF('VGT-Bewegungsdaten'!B:B,A4106,'VGT-Bewegungsdaten'!D:D),3)</f>
        <v>0</v>
      </c>
      <c r="L4106" s="259">
        <f>ROUND(SUMIF('VGT-Bewegungsdaten'!B:B,$A4106,'VGT-Bewegungsdaten'!E:E),5)</f>
        <v>0</v>
      </c>
      <c r="N4106" s="298" t="s">
        <v>4918</v>
      </c>
      <c r="O4106" s="298" t="s">
        <v>4928</v>
      </c>
      <c r="P4106" s="261">
        <f>ROUND(SUMIF('AV-Bewegungsdaten'!B:B,A4106,'AV-Bewegungsdaten'!D:D),3)</f>
        <v>0</v>
      </c>
      <c r="Q4106" s="259">
        <f>ROUND(SUMIF('AV-Bewegungsdaten'!B:B,$A4106,'AV-Bewegungsdaten'!E:E),5)</f>
        <v>0</v>
      </c>
      <c r="S4106" s="444"/>
      <c r="T4106" s="444"/>
      <c r="U4106" s="261">
        <f>ROUND(SUMIF('DV-Bewegungsdaten'!B:B,A4106,'DV-Bewegungsdaten'!D:D),3)</f>
        <v>0</v>
      </c>
      <c r="V4106" s="259">
        <f>ROUND(SUMIF('DV-Bewegungsdaten'!B:B,A4106,'DV-Bewegungsdaten'!E:E),5)</f>
        <v>0</v>
      </c>
      <c r="X4106" s="444"/>
      <c r="Y4106" s="444"/>
      <c r="AK4106" s="305"/>
    </row>
    <row r="4107" spans="1:37" ht="15" customHeight="1" x14ac:dyDescent="0.25">
      <c r="A4107" s="103" t="s">
        <v>6055</v>
      </c>
      <c r="B4107" s="101" t="s">
        <v>1482</v>
      </c>
      <c r="C4107" s="101" t="s">
        <v>5929</v>
      </c>
      <c r="D4107" s="101" t="s">
        <v>1470</v>
      </c>
      <c r="F4107" s="102">
        <v>6.39</v>
      </c>
      <c r="G4107" s="102">
        <v>6.59</v>
      </c>
      <c r="H4107" s="102">
        <v>5.27</v>
      </c>
      <c r="I4107" s="102"/>
      <c r="J4107" s="445"/>
      <c r="K4107" s="258">
        <f>ROUND(SUMIF('VGT-Bewegungsdaten'!B:B,A4107,'VGT-Bewegungsdaten'!D:D),3)</f>
        <v>0</v>
      </c>
      <c r="L4107" s="259">
        <f>ROUND(SUMIF('VGT-Bewegungsdaten'!B:B,$A4107,'VGT-Bewegungsdaten'!E:E),5)</f>
        <v>0</v>
      </c>
      <c r="N4107" s="298" t="s">
        <v>4918</v>
      </c>
      <c r="O4107" s="298" t="s">
        <v>4928</v>
      </c>
      <c r="P4107" s="261">
        <f>ROUND(SUMIF('AV-Bewegungsdaten'!B:B,A4107,'AV-Bewegungsdaten'!D:D),3)</f>
        <v>0</v>
      </c>
      <c r="Q4107" s="259">
        <f>ROUND(SUMIF('AV-Bewegungsdaten'!B:B,$A4107,'AV-Bewegungsdaten'!E:E),5)</f>
        <v>0</v>
      </c>
      <c r="S4107" s="444"/>
      <c r="T4107" s="444"/>
      <c r="U4107" s="261">
        <f>ROUND(SUMIF('DV-Bewegungsdaten'!B:B,A4107,'DV-Bewegungsdaten'!D:D),3)</f>
        <v>0</v>
      </c>
      <c r="V4107" s="259">
        <f>ROUND(SUMIF('DV-Bewegungsdaten'!B:B,A4107,'DV-Bewegungsdaten'!E:E),5)</f>
        <v>0</v>
      </c>
      <c r="X4107" s="444"/>
      <c r="Y4107" s="444"/>
      <c r="AK4107" s="305"/>
    </row>
    <row r="4108" spans="1:37" ht="15" customHeight="1" x14ac:dyDescent="0.25">
      <c r="A4108" s="103" t="s">
        <v>6056</v>
      </c>
      <c r="B4108" s="101" t="s">
        <v>1482</v>
      </c>
      <c r="C4108" s="101" t="s">
        <v>5929</v>
      </c>
      <c r="D4108" s="101" t="s">
        <v>1419</v>
      </c>
      <c r="F4108" s="102">
        <v>5.55</v>
      </c>
      <c r="G4108" s="102">
        <v>5.74</v>
      </c>
      <c r="H4108" s="102">
        <v>4.59</v>
      </c>
      <c r="I4108" s="102"/>
      <c r="J4108" s="445"/>
      <c r="K4108" s="258">
        <f>ROUND(SUMIF('VGT-Bewegungsdaten'!B:B,A4108,'VGT-Bewegungsdaten'!D:D),3)</f>
        <v>0</v>
      </c>
      <c r="L4108" s="259">
        <f>ROUND(SUMIF('VGT-Bewegungsdaten'!B:B,$A4108,'VGT-Bewegungsdaten'!E:E),5)</f>
        <v>0</v>
      </c>
      <c r="N4108" s="298" t="s">
        <v>4918</v>
      </c>
      <c r="O4108" s="298" t="s">
        <v>4928</v>
      </c>
      <c r="P4108" s="261">
        <f>ROUND(SUMIF('AV-Bewegungsdaten'!B:B,A4108,'AV-Bewegungsdaten'!D:D),3)</f>
        <v>0</v>
      </c>
      <c r="Q4108" s="259">
        <f>ROUND(SUMIF('AV-Bewegungsdaten'!B:B,$A4108,'AV-Bewegungsdaten'!E:E),5)</f>
        <v>0</v>
      </c>
      <c r="S4108" s="444"/>
      <c r="T4108" s="444"/>
      <c r="U4108" s="261">
        <f>ROUND(SUMIF('DV-Bewegungsdaten'!B:B,A4108,'DV-Bewegungsdaten'!D:D),3)</f>
        <v>0</v>
      </c>
      <c r="V4108" s="259">
        <f>ROUND(SUMIF('DV-Bewegungsdaten'!B:B,A4108,'DV-Bewegungsdaten'!E:E),5)</f>
        <v>0</v>
      </c>
      <c r="X4108" s="444"/>
      <c r="Y4108" s="444"/>
      <c r="AK4108" s="305"/>
    </row>
    <row r="4109" spans="1:37" ht="15" customHeight="1" x14ac:dyDescent="0.25">
      <c r="A4109" s="103" t="s">
        <v>6057</v>
      </c>
      <c r="B4109" s="101" t="s">
        <v>1482</v>
      </c>
      <c r="C4109" s="101" t="s">
        <v>5997</v>
      </c>
      <c r="D4109" s="101" t="s">
        <v>1470</v>
      </c>
      <c r="F4109" s="102">
        <v>6.29</v>
      </c>
      <c r="G4109" s="102">
        <v>6.49</v>
      </c>
      <c r="H4109" s="102">
        <v>5.19</v>
      </c>
      <c r="I4109" s="102"/>
      <c r="J4109" s="445"/>
      <c r="K4109" s="258">
        <f>ROUND(SUMIF('VGT-Bewegungsdaten'!B:B,A4109,'VGT-Bewegungsdaten'!D:D),3)</f>
        <v>0</v>
      </c>
      <c r="L4109" s="259">
        <f>ROUND(SUMIF('VGT-Bewegungsdaten'!B:B,$A4109,'VGT-Bewegungsdaten'!E:E),5)</f>
        <v>0</v>
      </c>
      <c r="N4109" s="298" t="s">
        <v>4918</v>
      </c>
      <c r="O4109" s="298" t="s">
        <v>4928</v>
      </c>
      <c r="P4109" s="261">
        <f>ROUND(SUMIF('AV-Bewegungsdaten'!B:B,A4109,'AV-Bewegungsdaten'!D:D),3)</f>
        <v>0</v>
      </c>
      <c r="Q4109" s="259">
        <f>ROUND(SUMIF('AV-Bewegungsdaten'!B:B,$A4109,'AV-Bewegungsdaten'!E:E),5)</f>
        <v>0</v>
      </c>
      <c r="S4109" s="444"/>
      <c r="T4109" s="444"/>
      <c r="U4109" s="261">
        <f>ROUND(SUMIF('DV-Bewegungsdaten'!B:B,A4109,'DV-Bewegungsdaten'!D:D),3)</f>
        <v>0</v>
      </c>
      <c r="V4109" s="259">
        <f>ROUND(SUMIF('DV-Bewegungsdaten'!B:B,A4109,'DV-Bewegungsdaten'!E:E),5)</f>
        <v>0</v>
      </c>
      <c r="X4109" s="444"/>
      <c r="Y4109" s="444"/>
      <c r="AK4109" s="305"/>
    </row>
    <row r="4110" spans="1:37" ht="15" customHeight="1" x14ac:dyDescent="0.25">
      <c r="A4110" s="103" t="s">
        <v>6058</v>
      </c>
      <c r="B4110" s="101" t="s">
        <v>1482</v>
      </c>
      <c r="C4110" s="101" t="s">
        <v>5997</v>
      </c>
      <c r="D4110" s="101" t="s">
        <v>1419</v>
      </c>
      <c r="F4110" s="102">
        <v>5.46</v>
      </c>
      <c r="G4110" s="102">
        <v>5.66</v>
      </c>
      <c r="H4110" s="102">
        <v>4.53</v>
      </c>
      <c r="I4110" s="102"/>
      <c r="J4110" s="445"/>
      <c r="K4110" s="258">
        <f>ROUND(SUMIF('VGT-Bewegungsdaten'!B:B,A4110,'VGT-Bewegungsdaten'!D:D),3)</f>
        <v>0</v>
      </c>
      <c r="L4110" s="259">
        <f>ROUND(SUMIF('VGT-Bewegungsdaten'!B:B,$A4110,'VGT-Bewegungsdaten'!E:E),5)</f>
        <v>0</v>
      </c>
      <c r="N4110" s="298" t="s">
        <v>4918</v>
      </c>
      <c r="O4110" s="298" t="s">
        <v>4928</v>
      </c>
      <c r="P4110" s="261">
        <f>ROUND(SUMIF('AV-Bewegungsdaten'!B:B,A4110,'AV-Bewegungsdaten'!D:D),3)</f>
        <v>0</v>
      </c>
      <c r="Q4110" s="259">
        <f>ROUND(SUMIF('AV-Bewegungsdaten'!B:B,$A4110,'AV-Bewegungsdaten'!E:E),5)</f>
        <v>0</v>
      </c>
      <c r="S4110" s="444"/>
      <c r="T4110" s="444"/>
      <c r="U4110" s="261">
        <f>ROUND(SUMIF('DV-Bewegungsdaten'!B:B,A4110,'DV-Bewegungsdaten'!D:D),3)</f>
        <v>0</v>
      </c>
      <c r="V4110" s="259">
        <f>ROUND(SUMIF('DV-Bewegungsdaten'!B:B,A4110,'DV-Bewegungsdaten'!E:E),5)</f>
        <v>0</v>
      </c>
      <c r="X4110" s="444"/>
      <c r="Y4110" s="444"/>
      <c r="AK4110" s="305"/>
    </row>
    <row r="4111" spans="1:37" ht="15" customHeight="1" x14ac:dyDescent="0.25">
      <c r="A4111" s="103" t="s">
        <v>6469</v>
      </c>
      <c r="B4111" s="101" t="s">
        <v>1482</v>
      </c>
      <c r="C4111" s="101" t="s">
        <v>6412</v>
      </c>
      <c r="D4111" s="101" t="s">
        <v>1470</v>
      </c>
      <c r="F4111" s="102">
        <v>6.19</v>
      </c>
      <c r="G4111" s="102">
        <v>6.39</v>
      </c>
      <c r="H4111" s="102">
        <v>5.1100000000000003</v>
      </c>
      <c r="I4111" s="102"/>
      <c r="J4111" s="445"/>
      <c r="K4111" s="258">
        <f>ROUND(SUMIF('VGT-Bewegungsdaten'!B:B,A4111,'VGT-Bewegungsdaten'!D:D),3)</f>
        <v>0</v>
      </c>
      <c r="L4111" s="259">
        <f>ROUND(SUMIF('VGT-Bewegungsdaten'!B:B,$A4111,'VGT-Bewegungsdaten'!E:E),5)</f>
        <v>0</v>
      </c>
      <c r="N4111" s="298" t="s">
        <v>4918</v>
      </c>
      <c r="O4111" s="298" t="s">
        <v>4928</v>
      </c>
      <c r="P4111" s="261">
        <f>ROUND(SUMIF('AV-Bewegungsdaten'!B:B,A4111,'AV-Bewegungsdaten'!D:D),3)</f>
        <v>0</v>
      </c>
      <c r="Q4111" s="259">
        <f>ROUND(SUMIF('AV-Bewegungsdaten'!B:B,$A4111,'AV-Bewegungsdaten'!E:E),5)</f>
        <v>0</v>
      </c>
      <c r="S4111" s="444"/>
      <c r="T4111" s="444"/>
      <c r="U4111" s="261">
        <f>ROUND(SUMIF('DV-Bewegungsdaten'!B:B,A4111,'DV-Bewegungsdaten'!D:D),3)</f>
        <v>0</v>
      </c>
      <c r="V4111" s="259">
        <f>ROUND(SUMIF('DV-Bewegungsdaten'!B:B,A4111,'DV-Bewegungsdaten'!E:E),5)</f>
        <v>0</v>
      </c>
      <c r="X4111" s="444"/>
      <c r="Y4111" s="444"/>
      <c r="AK4111" s="305"/>
    </row>
    <row r="4112" spans="1:37" ht="15" customHeight="1" x14ac:dyDescent="0.25">
      <c r="A4112" s="103" t="s">
        <v>6470</v>
      </c>
      <c r="B4112" s="101" t="s">
        <v>1482</v>
      </c>
      <c r="C4112" s="101" t="s">
        <v>6412</v>
      </c>
      <c r="D4112" s="101" t="s">
        <v>1419</v>
      </c>
      <c r="F4112" s="102">
        <v>5.38</v>
      </c>
      <c r="G4112" s="102">
        <v>5.58</v>
      </c>
      <c r="H4112" s="102">
        <v>4.46</v>
      </c>
      <c r="I4112" s="102"/>
      <c r="J4112" s="445"/>
      <c r="K4112" s="258">
        <f>ROUND(SUMIF('VGT-Bewegungsdaten'!B:B,A4112,'VGT-Bewegungsdaten'!D:D),3)</f>
        <v>0</v>
      </c>
      <c r="L4112" s="259">
        <f>ROUND(SUMIF('VGT-Bewegungsdaten'!B:B,$A4112,'VGT-Bewegungsdaten'!E:E),5)</f>
        <v>0</v>
      </c>
      <c r="N4112" s="298" t="s">
        <v>4918</v>
      </c>
      <c r="O4112" s="298" t="s">
        <v>4928</v>
      </c>
      <c r="P4112" s="261">
        <f>ROUND(SUMIF('AV-Bewegungsdaten'!B:B,A4112,'AV-Bewegungsdaten'!D:D),3)</f>
        <v>0</v>
      </c>
      <c r="Q4112" s="259">
        <f>ROUND(SUMIF('AV-Bewegungsdaten'!B:B,$A4112,'AV-Bewegungsdaten'!E:E),5)</f>
        <v>0</v>
      </c>
      <c r="S4112" s="444"/>
      <c r="T4112" s="444"/>
      <c r="U4112" s="261">
        <f>ROUND(SUMIF('DV-Bewegungsdaten'!B:B,A4112,'DV-Bewegungsdaten'!D:D),3)</f>
        <v>0</v>
      </c>
      <c r="V4112" s="259">
        <f>ROUND(SUMIF('DV-Bewegungsdaten'!B:B,A4112,'DV-Bewegungsdaten'!E:E),5)</f>
        <v>0</v>
      </c>
      <c r="X4112" s="444"/>
      <c r="Y4112" s="444"/>
      <c r="AK4112" s="305"/>
    </row>
    <row r="4113" spans="1:37" ht="15" customHeight="1" x14ac:dyDescent="0.25">
      <c r="A4113" s="103" t="s">
        <v>6834</v>
      </c>
      <c r="B4113" s="101" t="s">
        <v>1482</v>
      </c>
      <c r="C4113" s="101" t="s">
        <v>6778</v>
      </c>
      <c r="D4113" s="101" t="s">
        <v>1470</v>
      </c>
      <c r="F4113" s="102">
        <v>6.1</v>
      </c>
      <c r="G4113" s="102">
        <v>6.3</v>
      </c>
      <c r="H4113" s="102">
        <v>5.04</v>
      </c>
      <c r="I4113" s="102"/>
      <c r="J4113" s="445"/>
      <c r="K4113" s="258">
        <f>ROUND(SUMIF('VGT-Bewegungsdaten'!B:B,A4113,'VGT-Bewegungsdaten'!D:D),3)</f>
        <v>0</v>
      </c>
      <c r="L4113" s="259">
        <f>ROUND(SUMIF('VGT-Bewegungsdaten'!B:B,$A4113,'VGT-Bewegungsdaten'!E:E),5)</f>
        <v>0</v>
      </c>
      <c r="N4113" s="298" t="s">
        <v>4918</v>
      </c>
      <c r="O4113" s="298" t="s">
        <v>4928</v>
      </c>
      <c r="P4113" s="261">
        <f>ROUND(SUMIF('AV-Bewegungsdaten'!B:B,A4113,'AV-Bewegungsdaten'!D:D),3)</f>
        <v>0</v>
      </c>
      <c r="Q4113" s="259">
        <f>ROUND(SUMIF('AV-Bewegungsdaten'!B:B,$A4113,'AV-Bewegungsdaten'!E:E),5)</f>
        <v>0</v>
      </c>
      <c r="S4113" s="444"/>
      <c r="T4113" s="444"/>
      <c r="U4113" s="261">
        <f>ROUND(SUMIF('DV-Bewegungsdaten'!B:B,A4113,'DV-Bewegungsdaten'!D:D),3)</f>
        <v>0</v>
      </c>
      <c r="V4113" s="259">
        <f>ROUND(SUMIF('DV-Bewegungsdaten'!B:B,A4113,'DV-Bewegungsdaten'!E:E),5)</f>
        <v>0</v>
      </c>
      <c r="X4113" s="444"/>
      <c r="Y4113" s="444"/>
      <c r="AK4113" s="305"/>
    </row>
    <row r="4114" spans="1:37" ht="15" customHeight="1" x14ac:dyDescent="0.25">
      <c r="A4114" s="103" t="s">
        <v>6835</v>
      </c>
      <c r="B4114" s="101" t="s">
        <v>1482</v>
      </c>
      <c r="C4114" s="101" t="s">
        <v>6778</v>
      </c>
      <c r="D4114" s="101" t="s">
        <v>1419</v>
      </c>
      <c r="F4114" s="102">
        <v>5.29</v>
      </c>
      <c r="G4114" s="102">
        <v>5.49</v>
      </c>
      <c r="H4114" s="102">
        <v>4.3899999999999997</v>
      </c>
      <c r="I4114" s="102"/>
      <c r="J4114" s="445"/>
      <c r="K4114" s="258">
        <f>ROUND(SUMIF('VGT-Bewegungsdaten'!B:B,A4114,'VGT-Bewegungsdaten'!D:D),3)</f>
        <v>0</v>
      </c>
      <c r="L4114" s="259">
        <f>ROUND(SUMIF('VGT-Bewegungsdaten'!B:B,$A4114,'VGT-Bewegungsdaten'!E:E),5)</f>
        <v>0</v>
      </c>
      <c r="N4114" s="298" t="s">
        <v>4918</v>
      </c>
      <c r="O4114" s="298" t="s">
        <v>4928</v>
      </c>
      <c r="P4114" s="261">
        <f>ROUND(SUMIF('AV-Bewegungsdaten'!B:B,A4114,'AV-Bewegungsdaten'!D:D),3)</f>
        <v>0</v>
      </c>
      <c r="Q4114" s="259">
        <f>ROUND(SUMIF('AV-Bewegungsdaten'!B:B,$A4114,'AV-Bewegungsdaten'!E:E),5)</f>
        <v>0</v>
      </c>
      <c r="S4114" s="444"/>
      <c r="T4114" s="444"/>
      <c r="U4114" s="261">
        <f>ROUND(SUMIF('DV-Bewegungsdaten'!B:B,A4114,'DV-Bewegungsdaten'!D:D),3)</f>
        <v>0</v>
      </c>
      <c r="V4114" s="259">
        <f>ROUND(SUMIF('DV-Bewegungsdaten'!B:B,A4114,'DV-Bewegungsdaten'!E:E),5)</f>
        <v>0</v>
      </c>
      <c r="X4114" s="444"/>
      <c r="Y4114" s="444"/>
      <c r="AK4114" s="305"/>
    </row>
    <row r="4115" spans="1:37" ht="15" customHeight="1" x14ac:dyDescent="0.25">
      <c r="A4115" s="103" t="s">
        <v>7014</v>
      </c>
      <c r="B4115" s="101" t="s">
        <v>1482</v>
      </c>
      <c r="C4115" s="101" t="s">
        <v>6937</v>
      </c>
      <c r="D4115" s="101" t="s">
        <v>1470</v>
      </c>
      <c r="F4115" s="102">
        <v>6</v>
      </c>
      <c r="G4115" s="102">
        <v>6.2</v>
      </c>
      <c r="H4115" s="102">
        <v>4.96</v>
      </c>
      <c r="I4115" s="102"/>
      <c r="J4115" s="445"/>
      <c r="K4115" s="258">
        <f>ROUND(SUMIF('VGT-Bewegungsdaten'!B:B,A4115,'VGT-Bewegungsdaten'!D:D),3)</f>
        <v>0</v>
      </c>
      <c r="L4115" s="259">
        <f>ROUND(SUMIF('VGT-Bewegungsdaten'!B:B,$A4115,'VGT-Bewegungsdaten'!E:E),5)</f>
        <v>0</v>
      </c>
      <c r="N4115" s="298" t="s">
        <v>4918</v>
      </c>
      <c r="O4115" s="298" t="s">
        <v>4928</v>
      </c>
      <c r="P4115" s="261">
        <f>ROUND(SUMIF('AV-Bewegungsdaten'!B:B,A4115,'AV-Bewegungsdaten'!D:D),3)</f>
        <v>0</v>
      </c>
      <c r="Q4115" s="259">
        <f>ROUND(SUMIF('AV-Bewegungsdaten'!B:B,$A4115,'AV-Bewegungsdaten'!E:E),5)</f>
        <v>0</v>
      </c>
      <c r="S4115" s="444"/>
      <c r="T4115" s="444"/>
      <c r="U4115" s="261">
        <f>ROUND(SUMIF('DV-Bewegungsdaten'!B:B,A4115,'DV-Bewegungsdaten'!D:D),3)</f>
        <v>0</v>
      </c>
      <c r="V4115" s="259">
        <f>ROUND(SUMIF('DV-Bewegungsdaten'!B:B,A4115,'DV-Bewegungsdaten'!E:E),5)</f>
        <v>0</v>
      </c>
      <c r="X4115" s="444"/>
      <c r="Y4115" s="444"/>
      <c r="AK4115" s="305"/>
    </row>
    <row r="4116" spans="1:37" ht="15" customHeight="1" x14ac:dyDescent="0.25">
      <c r="A4116" s="103" t="s">
        <v>7015</v>
      </c>
      <c r="B4116" s="101" t="s">
        <v>1482</v>
      </c>
      <c r="C4116" s="101" t="s">
        <v>6937</v>
      </c>
      <c r="D4116" s="101" t="s">
        <v>1419</v>
      </c>
      <c r="F4116" s="102">
        <v>5.21</v>
      </c>
      <c r="G4116" s="102">
        <v>5.41</v>
      </c>
      <c r="H4116" s="102">
        <v>4.33</v>
      </c>
      <c r="I4116" s="102"/>
      <c r="J4116" s="445"/>
      <c r="K4116" s="258">
        <f>ROUND(SUMIF('VGT-Bewegungsdaten'!B:B,A4116,'VGT-Bewegungsdaten'!D:D),3)</f>
        <v>0</v>
      </c>
      <c r="L4116" s="259">
        <f>ROUND(SUMIF('VGT-Bewegungsdaten'!B:B,$A4116,'VGT-Bewegungsdaten'!E:E),5)</f>
        <v>0</v>
      </c>
      <c r="N4116" s="298" t="s">
        <v>4918</v>
      </c>
      <c r="O4116" s="298" t="s">
        <v>4928</v>
      </c>
      <c r="P4116" s="261">
        <f>ROUND(SUMIF('AV-Bewegungsdaten'!B:B,A4116,'AV-Bewegungsdaten'!D:D),3)</f>
        <v>0</v>
      </c>
      <c r="Q4116" s="259">
        <f>ROUND(SUMIF('AV-Bewegungsdaten'!B:B,$A4116,'AV-Bewegungsdaten'!E:E),5)</f>
        <v>0</v>
      </c>
      <c r="S4116" s="444"/>
      <c r="T4116" s="444"/>
      <c r="U4116" s="261">
        <f>ROUND(SUMIF('DV-Bewegungsdaten'!B:B,A4116,'DV-Bewegungsdaten'!D:D),3)</f>
        <v>0</v>
      </c>
      <c r="V4116" s="259">
        <f>ROUND(SUMIF('DV-Bewegungsdaten'!B:B,A4116,'DV-Bewegungsdaten'!E:E),5)</f>
        <v>0</v>
      </c>
      <c r="X4116" s="444"/>
      <c r="Y4116" s="444"/>
      <c r="AK4116" s="305"/>
    </row>
    <row r="4117" spans="1:37" ht="15" customHeight="1" x14ac:dyDescent="0.25">
      <c r="A4117" s="103" t="s">
        <v>7203</v>
      </c>
      <c r="B4117" s="101" t="s">
        <v>1482</v>
      </c>
      <c r="C4117" s="101" t="s">
        <v>7163</v>
      </c>
      <c r="D4117" s="101" t="s">
        <v>1470</v>
      </c>
      <c r="F4117" s="102">
        <v>5.91</v>
      </c>
      <c r="G4117" s="102">
        <v>6.11</v>
      </c>
      <c r="H4117" s="102">
        <v>4.8899999999999997</v>
      </c>
      <c r="I4117" s="102"/>
      <c r="J4117" s="445"/>
      <c r="K4117" s="258">
        <f>ROUND(SUMIF('VGT-Bewegungsdaten'!B:B,A4117,'VGT-Bewegungsdaten'!D:D),3)</f>
        <v>0</v>
      </c>
      <c r="L4117" s="259">
        <f>ROUND(SUMIF('VGT-Bewegungsdaten'!B:B,$A4117,'VGT-Bewegungsdaten'!E:E),5)</f>
        <v>0</v>
      </c>
      <c r="N4117" s="298" t="s">
        <v>4918</v>
      </c>
      <c r="O4117" s="298" t="s">
        <v>4928</v>
      </c>
      <c r="P4117" s="261">
        <f>ROUND(SUMIF('AV-Bewegungsdaten'!B:B,A4117,'AV-Bewegungsdaten'!D:D),3)</f>
        <v>0</v>
      </c>
      <c r="Q4117" s="259">
        <f>ROUND(SUMIF('AV-Bewegungsdaten'!B:B,$A4117,'AV-Bewegungsdaten'!E:E),5)</f>
        <v>0</v>
      </c>
      <c r="S4117" s="444"/>
      <c r="T4117" s="444"/>
      <c r="U4117" s="261">
        <f>ROUND(SUMIF('DV-Bewegungsdaten'!B:B,A4117,'DV-Bewegungsdaten'!D:D),3)</f>
        <v>0</v>
      </c>
      <c r="V4117" s="259">
        <f>ROUND(SUMIF('DV-Bewegungsdaten'!B:B,A4117,'DV-Bewegungsdaten'!E:E),5)</f>
        <v>0</v>
      </c>
      <c r="X4117" s="444"/>
      <c r="Y4117" s="444"/>
      <c r="AK4117" s="305"/>
    </row>
    <row r="4118" spans="1:37" ht="15" customHeight="1" x14ac:dyDescent="0.25">
      <c r="A4118" s="103" t="s">
        <v>7204</v>
      </c>
      <c r="B4118" s="101" t="s">
        <v>1482</v>
      </c>
      <c r="C4118" s="101" t="s">
        <v>7163</v>
      </c>
      <c r="D4118" s="101" t="s">
        <v>1419</v>
      </c>
      <c r="F4118" s="102">
        <v>5.13</v>
      </c>
      <c r="G4118" s="102">
        <v>5.33</v>
      </c>
      <c r="H4118" s="102">
        <v>4.26</v>
      </c>
      <c r="I4118" s="102"/>
      <c r="J4118" s="445"/>
      <c r="K4118" s="258">
        <f>ROUND(SUMIF('VGT-Bewegungsdaten'!B:B,A4118,'VGT-Bewegungsdaten'!D:D),3)</f>
        <v>0</v>
      </c>
      <c r="L4118" s="259">
        <f>ROUND(SUMIF('VGT-Bewegungsdaten'!B:B,$A4118,'VGT-Bewegungsdaten'!E:E),5)</f>
        <v>0</v>
      </c>
      <c r="N4118" s="298" t="s">
        <v>4918</v>
      </c>
      <c r="O4118" s="298" t="s">
        <v>4928</v>
      </c>
      <c r="P4118" s="261">
        <f>ROUND(SUMIF('AV-Bewegungsdaten'!B:B,A4118,'AV-Bewegungsdaten'!D:D),3)</f>
        <v>0</v>
      </c>
      <c r="Q4118" s="259">
        <f>ROUND(SUMIF('AV-Bewegungsdaten'!B:B,$A4118,'AV-Bewegungsdaten'!E:E),5)</f>
        <v>0</v>
      </c>
      <c r="S4118" s="444"/>
      <c r="T4118" s="444"/>
      <c r="U4118" s="261">
        <f>ROUND(SUMIF('DV-Bewegungsdaten'!B:B,A4118,'DV-Bewegungsdaten'!D:D),3)</f>
        <v>0</v>
      </c>
      <c r="V4118" s="259">
        <f>ROUND(SUMIF('DV-Bewegungsdaten'!B:B,A4118,'DV-Bewegungsdaten'!E:E),5)</f>
        <v>0</v>
      </c>
      <c r="X4118" s="444"/>
      <c r="Y4118" s="444"/>
      <c r="AK4118" s="305"/>
    </row>
    <row r="4119" spans="1:37" ht="15" customHeight="1" x14ac:dyDescent="0.25">
      <c r="A4119" s="103" t="s">
        <v>76</v>
      </c>
      <c r="B4119" s="101" t="s">
        <v>77</v>
      </c>
      <c r="C4119" s="101" t="s">
        <v>3995</v>
      </c>
      <c r="D4119" s="101" t="s">
        <v>78</v>
      </c>
      <c r="F4119" s="102">
        <v>7.16</v>
      </c>
      <c r="G4119" s="102">
        <v>7.36</v>
      </c>
      <c r="H4119" s="102">
        <v>5.73</v>
      </c>
      <c r="I4119" s="102"/>
      <c r="J4119" s="445"/>
      <c r="K4119" s="258">
        <f>ROUND(SUMIF('VGT-Bewegungsdaten'!B:B,A4119,'VGT-Bewegungsdaten'!D:D),3)</f>
        <v>0</v>
      </c>
      <c r="L4119" s="259">
        <f>ROUND(SUMIF('VGT-Bewegungsdaten'!B:B,$A4119,'VGT-Bewegungsdaten'!E:E),5)</f>
        <v>0</v>
      </c>
      <c r="N4119" s="298" t="s">
        <v>4918</v>
      </c>
      <c r="O4119" s="298" t="s">
        <v>4929</v>
      </c>
      <c r="P4119" s="261">
        <f>ROUND(SUMIF('AV-Bewegungsdaten'!B:B,A4119,'AV-Bewegungsdaten'!D:D),3)</f>
        <v>0</v>
      </c>
      <c r="Q4119" s="259">
        <f>ROUND(SUMIF('AV-Bewegungsdaten'!B:B,$A4119,'AV-Bewegungsdaten'!E:E),5)</f>
        <v>0</v>
      </c>
      <c r="S4119" s="444"/>
      <c r="T4119" s="444"/>
      <c r="U4119" s="261">
        <f>ROUND(SUMIF('DV-Bewegungsdaten'!B:B,A4119,'DV-Bewegungsdaten'!D:D),3)</f>
        <v>0</v>
      </c>
      <c r="V4119" s="259">
        <f>ROUND(SUMIF('DV-Bewegungsdaten'!B:B,A4119,'DV-Bewegungsdaten'!E:E),5)</f>
        <v>0</v>
      </c>
      <c r="X4119" s="444"/>
      <c r="Y4119" s="444"/>
      <c r="AK4119" s="305"/>
    </row>
    <row r="4120" spans="1:37" ht="15" customHeight="1" x14ac:dyDescent="0.25">
      <c r="A4120" s="103" t="s">
        <v>79</v>
      </c>
      <c r="B4120" s="101" t="s">
        <v>77</v>
      </c>
      <c r="C4120" s="101" t="s">
        <v>3995</v>
      </c>
      <c r="D4120" s="101" t="s">
        <v>80</v>
      </c>
      <c r="F4120" s="102">
        <v>9.16</v>
      </c>
      <c r="G4120" s="102">
        <v>9.36</v>
      </c>
      <c r="H4120" s="102">
        <v>7.33</v>
      </c>
      <c r="I4120" s="102"/>
      <c r="J4120" s="445"/>
      <c r="K4120" s="258">
        <f>ROUND(SUMIF('VGT-Bewegungsdaten'!B:B,A4120,'VGT-Bewegungsdaten'!D:D),3)</f>
        <v>0</v>
      </c>
      <c r="L4120" s="259">
        <f>ROUND(SUMIF('VGT-Bewegungsdaten'!B:B,$A4120,'VGT-Bewegungsdaten'!E:E),5)</f>
        <v>0</v>
      </c>
      <c r="N4120" s="298" t="s">
        <v>4918</v>
      </c>
      <c r="O4120" s="298" t="s">
        <v>4929</v>
      </c>
      <c r="P4120" s="261">
        <f>ROUND(SUMIF('AV-Bewegungsdaten'!B:B,A4120,'AV-Bewegungsdaten'!D:D),3)</f>
        <v>0</v>
      </c>
      <c r="Q4120" s="259">
        <f>ROUND(SUMIF('AV-Bewegungsdaten'!B:B,$A4120,'AV-Bewegungsdaten'!E:E),5)</f>
        <v>0</v>
      </c>
      <c r="S4120" s="444"/>
      <c r="T4120" s="444"/>
      <c r="U4120" s="261">
        <f>ROUND(SUMIF('DV-Bewegungsdaten'!B:B,A4120,'DV-Bewegungsdaten'!D:D),3)</f>
        <v>0</v>
      </c>
      <c r="V4120" s="259">
        <f>ROUND(SUMIF('DV-Bewegungsdaten'!B:B,A4120,'DV-Bewegungsdaten'!E:E),5)</f>
        <v>0</v>
      </c>
      <c r="X4120" s="444"/>
      <c r="Y4120" s="444"/>
      <c r="AK4120" s="305"/>
    </row>
    <row r="4121" spans="1:37" ht="15" customHeight="1" x14ac:dyDescent="0.25">
      <c r="A4121" s="103" t="s">
        <v>81</v>
      </c>
      <c r="B4121" s="101" t="s">
        <v>77</v>
      </c>
      <c r="C4121" s="101" t="s">
        <v>3995</v>
      </c>
      <c r="D4121" s="101" t="s">
        <v>82</v>
      </c>
      <c r="F4121" s="102">
        <v>5.16</v>
      </c>
      <c r="G4121" s="102">
        <v>5.36</v>
      </c>
      <c r="H4121" s="102">
        <v>4.13</v>
      </c>
      <c r="I4121" s="102"/>
      <c r="J4121" s="445"/>
      <c r="K4121" s="258">
        <f>ROUND(SUMIF('VGT-Bewegungsdaten'!B:B,A4121,'VGT-Bewegungsdaten'!D:D),3)</f>
        <v>0</v>
      </c>
      <c r="L4121" s="259">
        <f>ROUND(SUMIF('VGT-Bewegungsdaten'!B:B,$A4121,'VGT-Bewegungsdaten'!E:E),5)</f>
        <v>0</v>
      </c>
      <c r="N4121" s="298" t="s">
        <v>4918</v>
      </c>
      <c r="O4121" s="298" t="s">
        <v>4929</v>
      </c>
      <c r="P4121" s="261">
        <f>ROUND(SUMIF('AV-Bewegungsdaten'!B:B,A4121,'AV-Bewegungsdaten'!D:D),3)</f>
        <v>0</v>
      </c>
      <c r="Q4121" s="259">
        <f>ROUND(SUMIF('AV-Bewegungsdaten'!B:B,$A4121,'AV-Bewegungsdaten'!E:E),5)</f>
        <v>0</v>
      </c>
      <c r="S4121" s="444"/>
      <c r="T4121" s="444"/>
      <c r="U4121" s="261">
        <f>ROUND(SUMIF('DV-Bewegungsdaten'!B:B,A4121,'DV-Bewegungsdaten'!D:D),3)</f>
        <v>0</v>
      </c>
      <c r="V4121" s="259">
        <f>ROUND(SUMIF('DV-Bewegungsdaten'!B:B,A4121,'DV-Bewegungsdaten'!E:E),5)</f>
        <v>0</v>
      </c>
      <c r="X4121" s="444"/>
      <c r="Y4121" s="444"/>
      <c r="AK4121" s="305"/>
    </row>
    <row r="4122" spans="1:37" ht="15" customHeight="1" x14ac:dyDescent="0.25">
      <c r="A4122" s="103" t="s">
        <v>83</v>
      </c>
      <c r="B4122" s="101" t="s">
        <v>77</v>
      </c>
      <c r="C4122" s="101" t="s">
        <v>3995</v>
      </c>
      <c r="D4122" s="101" t="s">
        <v>84</v>
      </c>
      <c r="F4122" s="102">
        <v>7.16</v>
      </c>
      <c r="G4122" s="102">
        <v>7.36</v>
      </c>
      <c r="H4122" s="102">
        <v>5.73</v>
      </c>
      <c r="I4122" s="102"/>
      <c r="J4122" s="445"/>
      <c r="K4122" s="258">
        <f>ROUND(SUMIF('VGT-Bewegungsdaten'!B:B,A4122,'VGT-Bewegungsdaten'!D:D),3)</f>
        <v>0</v>
      </c>
      <c r="L4122" s="259">
        <f>ROUND(SUMIF('VGT-Bewegungsdaten'!B:B,$A4122,'VGT-Bewegungsdaten'!E:E),5)</f>
        <v>0</v>
      </c>
      <c r="N4122" s="298" t="s">
        <v>4918</v>
      </c>
      <c r="O4122" s="298" t="s">
        <v>4929</v>
      </c>
      <c r="P4122" s="261">
        <f>ROUND(SUMIF('AV-Bewegungsdaten'!B:B,A4122,'AV-Bewegungsdaten'!D:D),3)</f>
        <v>0</v>
      </c>
      <c r="Q4122" s="259">
        <f>ROUND(SUMIF('AV-Bewegungsdaten'!B:B,$A4122,'AV-Bewegungsdaten'!E:E),5)</f>
        <v>0</v>
      </c>
      <c r="S4122" s="444"/>
      <c r="T4122" s="444"/>
      <c r="U4122" s="261">
        <f>ROUND(SUMIF('DV-Bewegungsdaten'!B:B,A4122,'DV-Bewegungsdaten'!D:D),3)</f>
        <v>0</v>
      </c>
      <c r="V4122" s="259">
        <f>ROUND(SUMIF('DV-Bewegungsdaten'!B:B,A4122,'DV-Bewegungsdaten'!E:E),5)</f>
        <v>0</v>
      </c>
      <c r="X4122" s="444"/>
      <c r="Y4122" s="444"/>
      <c r="AK4122" s="305"/>
    </row>
    <row r="4123" spans="1:37" ht="15" customHeight="1" x14ac:dyDescent="0.25">
      <c r="A4123" s="103" t="s">
        <v>85</v>
      </c>
      <c r="B4123" s="101" t="s">
        <v>77</v>
      </c>
      <c r="C4123" s="101" t="s">
        <v>3995</v>
      </c>
      <c r="D4123" s="101" t="s">
        <v>86</v>
      </c>
      <c r="F4123" s="102">
        <v>4.16</v>
      </c>
      <c r="G4123" s="102">
        <v>4.3600000000000003</v>
      </c>
      <c r="H4123" s="102">
        <v>3.33</v>
      </c>
      <c r="I4123" s="102"/>
      <c r="J4123" s="445"/>
      <c r="K4123" s="258">
        <f>ROUND(SUMIF('VGT-Bewegungsdaten'!B:B,A4123,'VGT-Bewegungsdaten'!D:D),3)</f>
        <v>0</v>
      </c>
      <c r="L4123" s="259">
        <f>ROUND(SUMIF('VGT-Bewegungsdaten'!B:B,$A4123,'VGT-Bewegungsdaten'!E:E),5)</f>
        <v>0</v>
      </c>
      <c r="N4123" s="298" t="s">
        <v>4918</v>
      </c>
      <c r="O4123" s="298" t="s">
        <v>4929</v>
      </c>
      <c r="P4123" s="261">
        <f>ROUND(SUMIF('AV-Bewegungsdaten'!B:B,A4123,'AV-Bewegungsdaten'!D:D),3)</f>
        <v>0</v>
      </c>
      <c r="Q4123" s="259">
        <f>ROUND(SUMIF('AV-Bewegungsdaten'!B:B,$A4123,'AV-Bewegungsdaten'!E:E),5)</f>
        <v>0</v>
      </c>
      <c r="S4123" s="444"/>
      <c r="T4123" s="444"/>
      <c r="U4123" s="261">
        <f>ROUND(SUMIF('DV-Bewegungsdaten'!B:B,A4123,'DV-Bewegungsdaten'!D:D),3)</f>
        <v>0</v>
      </c>
      <c r="V4123" s="259">
        <f>ROUND(SUMIF('DV-Bewegungsdaten'!B:B,A4123,'DV-Bewegungsdaten'!E:E),5)</f>
        <v>0</v>
      </c>
      <c r="X4123" s="444"/>
      <c r="Y4123" s="444"/>
      <c r="AK4123" s="305"/>
    </row>
    <row r="4124" spans="1:37" ht="15" customHeight="1" x14ac:dyDescent="0.25">
      <c r="A4124" s="103" t="s">
        <v>3205</v>
      </c>
      <c r="B4124" s="101" t="s">
        <v>77</v>
      </c>
      <c r="C4124" s="101" t="s">
        <v>3996</v>
      </c>
      <c r="D4124" s="101" t="s">
        <v>78</v>
      </c>
      <c r="F4124" s="102">
        <v>7.05</v>
      </c>
      <c r="G4124" s="102">
        <v>7.25</v>
      </c>
      <c r="H4124" s="102">
        <v>5.64</v>
      </c>
      <c r="I4124" s="102"/>
      <c r="J4124" s="445"/>
      <c r="K4124" s="258">
        <f>ROUND(SUMIF('VGT-Bewegungsdaten'!B:B,A4124,'VGT-Bewegungsdaten'!D:D),3)</f>
        <v>0</v>
      </c>
      <c r="L4124" s="259">
        <f>ROUND(SUMIF('VGT-Bewegungsdaten'!B:B,$A4124,'VGT-Bewegungsdaten'!E:E),5)</f>
        <v>0</v>
      </c>
      <c r="N4124" s="298" t="s">
        <v>4918</v>
      </c>
      <c r="O4124" s="298" t="s">
        <v>4929</v>
      </c>
      <c r="P4124" s="261">
        <f>ROUND(SUMIF('AV-Bewegungsdaten'!B:B,A4124,'AV-Bewegungsdaten'!D:D),3)</f>
        <v>0</v>
      </c>
      <c r="Q4124" s="259">
        <f>ROUND(SUMIF('AV-Bewegungsdaten'!B:B,$A4124,'AV-Bewegungsdaten'!E:E),5)</f>
        <v>0</v>
      </c>
      <c r="S4124" s="444"/>
      <c r="T4124" s="444"/>
      <c r="U4124" s="261">
        <f>ROUND(SUMIF('DV-Bewegungsdaten'!B:B,A4124,'DV-Bewegungsdaten'!D:D),3)</f>
        <v>0</v>
      </c>
      <c r="V4124" s="259">
        <f>ROUND(SUMIF('DV-Bewegungsdaten'!B:B,A4124,'DV-Bewegungsdaten'!E:E),5)</f>
        <v>0</v>
      </c>
      <c r="X4124" s="444"/>
      <c r="Y4124" s="444"/>
      <c r="AK4124" s="305"/>
    </row>
    <row r="4125" spans="1:37" ht="15" customHeight="1" x14ac:dyDescent="0.25">
      <c r="A4125" s="103" t="s">
        <v>3206</v>
      </c>
      <c r="B4125" s="101" t="s">
        <v>77</v>
      </c>
      <c r="C4125" s="101" t="s">
        <v>3996</v>
      </c>
      <c r="D4125" s="101" t="s">
        <v>80</v>
      </c>
      <c r="F4125" s="102">
        <v>9.02</v>
      </c>
      <c r="G4125" s="102">
        <v>9.2199999999999989</v>
      </c>
      <c r="H4125" s="102">
        <v>7.22</v>
      </c>
      <c r="I4125" s="102"/>
      <c r="J4125" s="445"/>
      <c r="K4125" s="258">
        <f>ROUND(SUMIF('VGT-Bewegungsdaten'!B:B,A4125,'VGT-Bewegungsdaten'!D:D),3)</f>
        <v>0</v>
      </c>
      <c r="L4125" s="259">
        <f>ROUND(SUMIF('VGT-Bewegungsdaten'!B:B,$A4125,'VGT-Bewegungsdaten'!E:E),5)</f>
        <v>0</v>
      </c>
      <c r="N4125" s="298" t="s">
        <v>4918</v>
      </c>
      <c r="O4125" s="298" t="s">
        <v>4929</v>
      </c>
      <c r="P4125" s="261">
        <f>ROUND(SUMIF('AV-Bewegungsdaten'!B:B,A4125,'AV-Bewegungsdaten'!D:D),3)</f>
        <v>0</v>
      </c>
      <c r="Q4125" s="259">
        <f>ROUND(SUMIF('AV-Bewegungsdaten'!B:B,$A4125,'AV-Bewegungsdaten'!E:E),5)</f>
        <v>0</v>
      </c>
      <c r="S4125" s="444"/>
      <c r="T4125" s="444"/>
      <c r="U4125" s="261">
        <f>ROUND(SUMIF('DV-Bewegungsdaten'!B:B,A4125,'DV-Bewegungsdaten'!D:D),3)</f>
        <v>0</v>
      </c>
      <c r="V4125" s="259">
        <f>ROUND(SUMIF('DV-Bewegungsdaten'!B:B,A4125,'DV-Bewegungsdaten'!E:E),5)</f>
        <v>0</v>
      </c>
      <c r="X4125" s="444"/>
      <c r="Y4125" s="444"/>
      <c r="AK4125" s="305"/>
    </row>
    <row r="4126" spans="1:37" ht="15" customHeight="1" x14ac:dyDescent="0.25">
      <c r="A4126" s="103" t="s">
        <v>3207</v>
      </c>
      <c r="B4126" s="101" t="s">
        <v>77</v>
      </c>
      <c r="C4126" s="101" t="s">
        <v>3996</v>
      </c>
      <c r="D4126" s="101" t="s">
        <v>82</v>
      </c>
      <c r="F4126" s="102">
        <v>5.08</v>
      </c>
      <c r="G4126" s="102">
        <v>5.28</v>
      </c>
      <c r="H4126" s="102">
        <v>4.0599999999999996</v>
      </c>
      <c r="I4126" s="102"/>
      <c r="J4126" s="445"/>
      <c r="K4126" s="258">
        <f>ROUND(SUMIF('VGT-Bewegungsdaten'!B:B,A4126,'VGT-Bewegungsdaten'!D:D),3)</f>
        <v>0</v>
      </c>
      <c r="L4126" s="259">
        <f>ROUND(SUMIF('VGT-Bewegungsdaten'!B:B,$A4126,'VGT-Bewegungsdaten'!E:E),5)</f>
        <v>0</v>
      </c>
      <c r="N4126" s="298" t="s">
        <v>4918</v>
      </c>
      <c r="O4126" s="298" t="s">
        <v>4929</v>
      </c>
      <c r="P4126" s="261">
        <f>ROUND(SUMIF('AV-Bewegungsdaten'!B:B,A4126,'AV-Bewegungsdaten'!D:D),3)</f>
        <v>0</v>
      </c>
      <c r="Q4126" s="259">
        <f>ROUND(SUMIF('AV-Bewegungsdaten'!B:B,$A4126,'AV-Bewegungsdaten'!E:E),5)</f>
        <v>0</v>
      </c>
      <c r="S4126" s="444"/>
      <c r="T4126" s="444"/>
      <c r="U4126" s="261">
        <f>ROUND(SUMIF('DV-Bewegungsdaten'!B:B,A4126,'DV-Bewegungsdaten'!D:D),3)</f>
        <v>0</v>
      </c>
      <c r="V4126" s="259">
        <f>ROUND(SUMIF('DV-Bewegungsdaten'!B:B,A4126,'DV-Bewegungsdaten'!E:E),5)</f>
        <v>0</v>
      </c>
      <c r="X4126" s="444"/>
      <c r="Y4126" s="444"/>
      <c r="AK4126" s="305"/>
    </row>
    <row r="4127" spans="1:37" ht="15" customHeight="1" x14ac:dyDescent="0.25">
      <c r="A4127" s="103" t="s">
        <v>3208</v>
      </c>
      <c r="B4127" s="101" t="s">
        <v>77</v>
      </c>
      <c r="C4127" s="101" t="s">
        <v>3996</v>
      </c>
      <c r="D4127" s="101" t="s">
        <v>84</v>
      </c>
      <c r="F4127" s="102">
        <v>7.05</v>
      </c>
      <c r="G4127" s="102">
        <v>7.25</v>
      </c>
      <c r="H4127" s="102">
        <v>5.64</v>
      </c>
      <c r="I4127" s="102"/>
      <c r="J4127" s="445"/>
      <c r="K4127" s="258">
        <f>ROUND(SUMIF('VGT-Bewegungsdaten'!B:B,A4127,'VGT-Bewegungsdaten'!D:D),3)</f>
        <v>0</v>
      </c>
      <c r="L4127" s="259">
        <f>ROUND(SUMIF('VGT-Bewegungsdaten'!B:B,$A4127,'VGT-Bewegungsdaten'!E:E),5)</f>
        <v>0</v>
      </c>
      <c r="N4127" s="298" t="s">
        <v>4918</v>
      </c>
      <c r="O4127" s="298" t="s">
        <v>4929</v>
      </c>
      <c r="P4127" s="261">
        <f>ROUND(SUMIF('AV-Bewegungsdaten'!B:B,A4127,'AV-Bewegungsdaten'!D:D),3)</f>
        <v>0</v>
      </c>
      <c r="Q4127" s="259">
        <f>ROUND(SUMIF('AV-Bewegungsdaten'!B:B,$A4127,'AV-Bewegungsdaten'!E:E),5)</f>
        <v>0</v>
      </c>
      <c r="S4127" s="444"/>
      <c r="T4127" s="444"/>
      <c r="U4127" s="261">
        <f>ROUND(SUMIF('DV-Bewegungsdaten'!B:B,A4127,'DV-Bewegungsdaten'!D:D),3)</f>
        <v>0</v>
      </c>
      <c r="V4127" s="259">
        <f>ROUND(SUMIF('DV-Bewegungsdaten'!B:B,A4127,'DV-Bewegungsdaten'!E:E),5)</f>
        <v>0</v>
      </c>
      <c r="X4127" s="444"/>
      <c r="Y4127" s="444"/>
      <c r="AK4127" s="305"/>
    </row>
    <row r="4128" spans="1:37" ht="15" customHeight="1" x14ac:dyDescent="0.25">
      <c r="A4128" s="103" t="s">
        <v>3209</v>
      </c>
      <c r="B4128" s="101" t="s">
        <v>77</v>
      </c>
      <c r="C4128" s="101" t="s">
        <v>3996</v>
      </c>
      <c r="D4128" s="101" t="s">
        <v>86</v>
      </c>
      <c r="F4128" s="102">
        <v>4.0999999999999996</v>
      </c>
      <c r="G4128" s="102">
        <v>4.3</v>
      </c>
      <c r="H4128" s="102">
        <v>3.28</v>
      </c>
      <c r="I4128" s="102"/>
      <c r="J4128" s="445"/>
      <c r="K4128" s="258">
        <f>ROUND(SUMIF('VGT-Bewegungsdaten'!B:B,A4128,'VGT-Bewegungsdaten'!D:D),3)</f>
        <v>0</v>
      </c>
      <c r="L4128" s="259">
        <f>ROUND(SUMIF('VGT-Bewegungsdaten'!B:B,$A4128,'VGT-Bewegungsdaten'!E:E),5)</f>
        <v>0</v>
      </c>
      <c r="N4128" s="298" t="s">
        <v>4918</v>
      </c>
      <c r="O4128" s="298" t="s">
        <v>4929</v>
      </c>
      <c r="P4128" s="261">
        <f>ROUND(SUMIF('AV-Bewegungsdaten'!B:B,A4128,'AV-Bewegungsdaten'!D:D),3)</f>
        <v>0</v>
      </c>
      <c r="Q4128" s="259">
        <f>ROUND(SUMIF('AV-Bewegungsdaten'!B:B,$A4128,'AV-Bewegungsdaten'!E:E),5)</f>
        <v>0</v>
      </c>
      <c r="S4128" s="444"/>
      <c r="T4128" s="444"/>
      <c r="U4128" s="261">
        <f>ROUND(SUMIF('DV-Bewegungsdaten'!B:B,A4128,'DV-Bewegungsdaten'!D:D),3)</f>
        <v>0</v>
      </c>
      <c r="V4128" s="259">
        <f>ROUND(SUMIF('DV-Bewegungsdaten'!B:B,A4128,'DV-Bewegungsdaten'!E:E),5)</f>
        <v>0</v>
      </c>
      <c r="X4128" s="444"/>
      <c r="Y4128" s="444"/>
      <c r="AK4128" s="305"/>
    </row>
    <row r="4129" spans="1:37" ht="15" customHeight="1" x14ac:dyDescent="0.25">
      <c r="A4129" s="103" t="s">
        <v>3948</v>
      </c>
      <c r="B4129" s="101" t="s">
        <v>77</v>
      </c>
      <c r="C4129" s="101" t="s">
        <v>3997</v>
      </c>
      <c r="D4129" s="101" t="s">
        <v>78</v>
      </c>
      <c r="F4129" s="102">
        <v>6.95</v>
      </c>
      <c r="G4129" s="102">
        <v>7.15</v>
      </c>
      <c r="H4129" s="102">
        <v>5.56</v>
      </c>
      <c r="I4129" s="102"/>
      <c r="J4129" s="445"/>
      <c r="K4129" s="258">
        <f>ROUND(SUMIF('VGT-Bewegungsdaten'!B:B,A4129,'VGT-Bewegungsdaten'!D:D),3)</f>
        <v>0</v>
      </c>
      <c r="L4129" s="259">
        <f>ROUND(SUMIF('VGT-Bewegungsdaten'!B:B,$A4129,'VGT-Bewegungsdaten'!E:E),5)</f>
        <v>0</v>
      </c>
      <c r="N4129" s="298" t="s">
        <v>4918</v>
      </c>
      <c r="O4129" s="298" t="s">
        <v>4929</v>
      </c>
      <c r="P4129" s="261">
        <f>ROUND(SUMIF('AV-Bewegungsdaten'!B:B,A4129,'AV-Bewegungsdaten'!D:D),3)</f>
        <v>0</v>
      </c>
      <c r="Q4129" s="259">
        <f>ROUND(SUMIF('AV-Bewegungsdaten'!B:B,$A4129,'AV-Bewegungsdaten'!E:E),5)</f>
        <v>0</v>
      </c>
      <c r="S4129" s="444"/>
      <c r="T4129" s="444"/>
      <c r="U4129" s="261">
        <f>ROUND(SUMIF('DV-Bewegungsdaten'!B:B,A4129,'DV-Bewegungsdaten'!D:D),3)</f>
        <v>0</v>
      </c>
      <c r="V4129" s="259">
        <f>ROUND(SUMIF('DV-Bewegungsdaten'!B:B,A4129,'DV-Bewegungsdaten'!E:E),5)</f>
        <v>0</v>
      </c>
      <c r="X4129" s="444"/>
      <c r="Y4129" s="444"/>
      <c r="AK4129" s="305"/>
    </row>
    <row r="4130" spans="1:37" ht="15" customHeight="1" x14ac:dyDescent="0.25">
      <c r="A4130" s="103" t="s">
        <v>3949</v>
      </c>
      <c r="B4130" s="101" t="s">
        <v>77</v>
      </c>
      <c r="C4130" s="101" t="s">
        <v>3997</v>
      </c>
      <c r="D4130" s="101" t="s">
        <v>80</v>
      </c>
      <c r="F4130" s="102">
        <v>8.89</v>
      </c>
      <c r="G4130" s="102">
        <v>9.09</v>
      </c>
      <c r="H4130" s="102">
        <v>7.11</v>
      </c>
      <c r="I4130" s="102"/>
      <c r="J4130" s="445"/>
      <c r="K4130" s="258">
        <f>ROUND(SUMIF('VGT-Bewegungsdaten'!B:B,A4130,'VGT-Bewegungsdaten'!D:D),3)</f>
        <v>0</v>
      </c>
      <c r="L4130" s="259">
        <f>ROUND(SUMIF('VGT-Bewegungsdaten'!B:B,$A4130,'VGT-Bewegungsdaten'!E:E),5)</f>
        <v>0</v>
      </c>
      <c r="N4130" s="298" t="s">
        <v>4918</v>
      </c>
      <c r="O4130" s="298" t="s">
        <v>4929</v>
      </c>
      <c r="P4130" s="261">
        <f>ROUND(SUMIF('AV-Bewegungsdaten'!B:B,A4130,'AV-Bewegungsdaten'!D:D),3)</f>
        <v>0</v>
      </c>
      <c r="Q4130" s="259">
        <f>ROUND(SUMIF('AV-Bewegungsdaten'!B:B,$A4130,'AV-Bewegungsdaten'!E:E),5)</f>
        <v>0</v>
      </c>
      <c r="S4130" s="444"/>
      <c r="T4130" s="444"/>
      <c r="U4130" s="261">
        <f>ROUND(SUMIF('DV-Bewegungsdaten'!B:B,A4130,'DV-Bewegungsdaten'!D:D),3)</f>
        <v>0</v>
      </c>
      <c r="V4130" s="259">
        <f>ROUND(SUMIF('DV-Bewegungsdaten'!B:B,A4130,'DV-Bewegungsdaten'!E:E),5)</f>
        <v>0</v>
      </c>
      <c r="X4130" s="444"/>
      <c r="Y4130" s="444"/>
      <c r="AK4130" s="305"/>
    </row>
    <row r="4131" spans="1:37" ht="15" customHeight="1" x14ac:dyDescent="0.25">
      <c r="A4131" s="103" t="s">
        <v>3950</v>
      </c>
      <c r="B4131" s="101" t="s">
        <v>77</v>
      </c>
      <c r="C4131" s="101" t="s">
        <v>3997</v>
      </c>
      <c r="D4131" s="101" t="s">
        <v>82</v>
      </c>
      <c r="F4131" s="102">
        <v>5.01</v>
      </c>
      <c r="G4131" s="102">
        <v>5.21</v>
      </c>
      <c r="H4131" s="102">
        <v>4.01</v>
      </c>
      <c r="I4131" s="102"/>
      <c r="J4131" s="445"/>
      <c r="K4131" s="258">
        <f>ROUND(SUMIF('VGT-Bewegungsdaten'!B:B,A4131,'VGT-Bewegungsdaten'!D:D),3)</f>
        <v>0</v>
      </c>
      <c r="L4131" s="259">
        <f>ROUND(SUMIF('VGT-Bewegungsdaten'!B:B,$A4131,'VGT-Bewegungsdaten'!E:E),5)</f>
        <v>0</v>
      </c>
      <c r="N4131" s="298" t="s">
        <v>4918</v>
      </c>
      <c r="O4131" s="298" t="s">
        <v>4929</v>
      </c>
      <c r="P4131" s="261">
        <f>ROUND(SUMIF('AV-Bewegungsdaten'!B:B,A4131,'AV-Bewegungsdaten'!D:D),3)</f>
        <v>0</v>
      </c>
      <c r="Q4131" s="259">
        <f>ROUND(SUMIF('AV-Bewegungsdaten'!B:B,$A4131,'AV-Bewegungsdaten'!E:E),5)</f>
        <v>0</v>
      </c>
      <c r="S4131" s="444"/>
      <c r="T4131" s="444"/>
      <c r="U4131" s="261">
        <f>ROUND(SUMIF('DV-Bewegungsdaten'!B:B,A4131,'DV-Bewegungsdaten'!D:D),3)</f>
        <v>0</v>
      </c>
      <c r="V4131" s="259">
        <f>ROUND(SUMIF('DV-Bewegungsdaten'!B:B,A4131,'DV-Bewegungsdaten'!E:E),5)</f>
        <v>0</v>
      </c>
      <c r="X4131" s="444"/>
      <c r="Y4131" s="444"/>
      <c r="AK4131" s="305"/>
    </row>
    <row r="4132" spans="1:37" ht="15" customHeight="1" x14ac:dyDescent="0.25">
      <c r="A4132" s="103" t="s">
        <v>3951</v>
      </c>
      <c r="B4132" s="101" t="s">
        <v>77</v>
      </c>
      <c r="C4132" s="101" t="s">
        <v>3997</v>
      </c>
      <c r="D4132" s="101" t="s">
        <v>84</v>
      </c>
      <c r="F4132" s="102">
        <v>6.9499999999999993</v>
      </c>
      <c r="G4132" s="102">
        <v>7.1499999999999995</v>
      </c>
      <c r="H4132" s="102">
        <v>5.56</v>
      </c>
      <c r="I4132" s="102"/>
      <c r="J4132" s="445"/>
      <c r="K4132" s="258">
        <f>ROUND(SUMIF('VGT-Bewegungsdaten'!B:B,A4132,'VGT-Bewegungsdaten'!D:D),3)</f>
        <v>0</v>
      </c>
      <c r="L4132" s="259">
        <f>ROUND(SUMIF('VGT-Bewegungsdaten'!B:B,$A4132,'VGT-Bewegungsdaten'!E:E),5)</f>
        <v>0</v>
      </c>
      <c r="N4132" s="298" t="s">
        <v>4918</v>
      </c>
      <c r="O4132" s="298" t="s">
        <v>4929</v>
      </c>
      <c r="P4132" s="261">
        <f>ROUND(SUMIF('AV-Bewegungsdaten'!B:B,A4132,'AV-Bewegungsdaten'!D:D),3)</f>
        <v>0</v>
      </c>
      <c r="Q4132" s="259">
        <f>ROUND(SUMIF('AV-Bewegungsdaten'!B:B,$A4132,'AV-Bewegungsdaten'!E:E),5)</f>
        <v>0</v>
      </c>
      <c r="S4132" s="444"/>
      <c r="T4132" s="444"/>
      <c r="U4132" s="261">
        <f>ROUND(SUMIF('DV-Bewegungsdaten'!B:B,A4132,'DV-Bewegungsdaten'!D:D),3)</f>
        <v>0</v>
      </c>
      <c r="V4132" s="259">
        <f>ROUND(SUMIF('DV-Bewegungsdaten'!B:B,A4132,'DV-Bewegungsdaten'!E:E),5)</f>
        <v>0</v>
      </c>
      <c r="X4132" s="444"/>
      <c r="Y4132" s="444"/>
      <c r="AK4132" s="305"/>
    </row>
    <row r="4133" spans="1:37" ht="15" customHeight="1" x14ac:dyDescent="0.25">
      <c r="A4133" s="103" t="s">
        <v>3952</v>
      </c>
      <c r="B4133" s="101" t="s">
        <v>77</v>
      </c>
      <c r="C4133" s="101" t="s">
        <v>3997</v>
      </c>
      <c r="D4133" s="101" t="s">
        <v>86</v>
      </c>
      <c r="F4133" s="102">
        <v>4.04</v>
      </c>
      <c r="G4133" s="102">
        <v>4.24</v>
      </c>
      <c r="H4133" s="102">
        <v>3.23</v>
      </c>
      <c r="I4133" s="102"/>
      <c r="J4133" s="445"/>
      <c r="K4133" s="258">
        <f>ROUND(SUMIF('VGT-Bewegungsdaten'!B:B,A4133,'VGT-Bewegungsdaten'!D:D),3)</f>
        <v>0</v>
      </c>
      <c r="L4133" s="259">
        <f>ROUND(SUMIF('VGT-Bewegungsdaten'!B:B,$A4133,'VGT-Bewegungsdaten'!E:E),5)</f>
        <v>0</v>
      </c>
      <c r="N4133" s="298" t="s">
        <v>4918</v>
      </c>
      <c r="O4133" s="298" t="s">
        <v>4929</v>
      </c>
      <c r="P4133" s="261">
        <f>ROUND(SUMIF('AV-Bewegungsdaten'!B:B,A4133,'AV-Bewegungsdaten'!D:D),3)</f>
        <v>0</v>
      </c>
      <c r="Q4133" s="259">
        <f>ROUND(SUMIF('AV-Bewegungsdaten'!B:B,$A4133,'AV-Bewegungsdaten'!E:E),5)</f>
        <v>0</v>
      </c>
      <c r="S4133" s="444"/>
      <c r="T4133" s="444"/>
      <c r="U4133" s="261">
        <f>ROUND(SUMIF('DV-Bewegungsdaten'!B:B,A4133,'DV-Bewegungsdaten'!D:D),3)</f>
        <v>0</v>
      </c>
      <c r="V4133" s="259">
        <f>ROUND(SUMIF('DV-Bewegungsdaten'!B:B,A4133,'DV-Bewegungsdaten'!E:E),5)</f>
        <v>0</v>
      </c>
      <c r="X4133" s="444"/>
      <c r="Y4133" s="444"/>
      <c r="AK4133" s="305"/>
    </row>
    <row r="4134" spans="1:37" ht="15" customHeight="1" x14ac:dyDescent="0.25">
      <c r="A4134" s="103" t="s">
        <v>4697</v>
      </c>
      <c r="B4134" s="101" t="s">
        <v>77</v>
      </c>
      <c r="C4134" s="101" t="s">
        <v>3999</v>
      </c>
      <c r="D4134" s="101" t="s">
        <v>78</v>
      </c>
      <c r="F4134" s="102">
        <v>6.84</v>
      </c>
      <c r="G4134" s="102">
        <v>7.04</v>
      </c>
      <c r="H4134" s="102">
        <v>5.47</v>
      </c>
      <c r="I4134" s="102"/>
      <c r="J4134" s="445"/>
      <c r="K4134" s="258">
        <f>ROUND(SUMIF('VGT-Bewegungsdaten'!B:B,A4134,'VGT-Bewegungsdaten'!D:D),3)</f>
        <v>0</v>
      </c>
      <c r="L4134" s="259">
        <f>ROUND(SUMIF('VGT-Bewegungsdaten'!B:B,$A4134,'VGT-Bewegungsdaten'!E:E),5)</f>
        <v>0</v>
      </c>
      <c r="N4134" s="298" t="s">
        <v>4918</v>
      </c>
      <c r="O4134" s="298" t="s">
        <v>4929</v>
      </c>
      <c r="P4134" s="261">
        <f>ROUND(SUMIF('AV-Bewegungsdaten'!B:B,A4134,'AV-Bewegungsdaten'!D:D),3)</f>
        <v>0</v>
      </c>
      <c r="Q4134" s="259">
        <f>ROUND(SUMIF('AV-Bewegungsdaten'!B:B,$A4134,'AV-Bewegungsdaten'!E:E),5)</f>
        <v>0</v>
      </c>
      <c r="S4134" s="444"/>
      <c r="T4134" s="444"/>
      <c r="U4134" s="261">
        <f>ROUND(SUMIF('DV-Bewegungsdaten'!B:B,A4134,'DV-Bewegungsdaten'!D:D),3)</f>
        <v>0</v>
      </c>
      <c r="V4134" s="259">
        <f>ROUND(SUMIF('DV-Bewegungsdaten'!B:B,A4134,'DV-Bewegungsdaten'!E:E),5)</f>
        <v>0</v>
      </c>
      <c r="X4134" s="444"/>
      <c r="Y4134" s="444"/>
      <c r="AK4134" s="305"/>
    </row>
    <row r="4135" spans="1:37" ht="15" customHeight="1" x14ac:dyDescent="0.25">
      <c r="A4135" s="103" t="s">
        <v>4698</v>
      </c>
      <c r="B4135" s="101" t="s">
        <v>77</v>
      </c>
      <c r="C4135" s="101" t="s">
        <v>3999</v>
      </c>
      <c r="D4135" s="101" t="s">
        <v>82</v>
      </c>
      <c r="F4135" s="102">
        <v>4.93</v>
      </c>
      <c r="G4135" s="102">
        <v>5.13</v>
      </c>
      <c r="H4135" s="102">
        <v>3.94</v>
      </c>
      <c r="I4135" s="102"/>
      <c r="J4135" s="445"/>
      <c r="K4135" s="258">
        <f>ROUND(SUMIF('VGT-Bewegungsdaten'!B:B,A4135,'VGT-Bewegungsdaten'!D:D),3)</f>
        <v>0</v>
      </c>
      <c r="L4135" s="259">
        <f>ROUND(SUMIF('VGT-Bewegungsdaten'!B:B,$A4135,'VGT-Bewegungsdaten'!E:E),5)</f>
        <v>0</v>
      </c>
      <c r="N4135" s="298" t="s">
        <v>4918</v>
      </c>
      <c r="O4135" s="298" t="s">
        <v>4929</v>
      </c>
      <c r="P4135" s="261">
        <f>ROUND(SUMIF('AV-Bewegungsdaten'!B:B,A4135,'AV-Bewegungsdaten'!D:D),3)</f>
        <v>0</v>
      </c>
      <c r="Q4135" s="259">
        <f>ROUND(SUMIF('AV-Bewegungsdaten'!B:B,$A4135,'AV-Bewegungsdaten'!E:E),5)</f>
        <v>0</v>
      </c>
      <c r="S4135" s="444"/>
      <c r="T4135" s="444"/>
      <c r="U4135" s="261">
        <f>ROUND(SUMIF('DV-Bewegungsdaten'!B:B,A4135,'DV-Bewegungsdaten'!D:D),3)</f>
        <v>0</v>
      </c>
      <c r="V4135" s="259">
        <f>ROUND(SUMIF('DV-Bewegungsdaten'!B:B,A4135,'DV-Bewegungsdaten'!E:E),5)</f>
        <v>0</v>
      </c>
      <c r="X4135" s="444"/>
      <c r="Y4135" s="444"/>
      <c r="AK4135" s="305"/>
    </row>
    <row r="4136" spans="1:37" ht="15" customHeight="1" x14ac:dyDescent="0.25">
      <c r="A4136" s="103" t="s">
        <v>4699</v>
      </c>
      <c r="B4136" s="101" t="s">
        <v>77</v>
      </c>
      <c r="C4136" s="101" t="s">
        <v>3999</v>
      </c>
      <c r="D4136" s="101" t="s">
        <v>4700</v>
      </c>
      <c r="F4136" s="102">
        <v>3.98</v>
      </c>
      <c r="G4136" s="102">
        <v>4.18</v>
      </c>
      <c r="H4136" s="102">
        <v>3.18</v>
      </c>
      <c r="I4136" s="102"/>
      <c r="J4136" s="445"/>
      <c r="K4136" s="258">
        <f>ROUND(SUMIF('VGT-Bewegungsdaten'!B:B,A4136,'VGT-Bewegungsdaten'!D:D),3)</f>
        <v>0</v>
      </c>
      <c r="L4136" s="259">
        <f>ROUND(SUMIF('VGT-Bewegungsdaten'!B:B,$A4136,'VGT-Bewegungsdaten'!E:E),5)</f>
        <v>0</v>
      </c>
      <c r="N4136" s="298" t="s">
        <v>4918</v>
      </c>
      <c r="O4136" s="298" t="s">
        <v>4929</v>
      </c>
      <c r="P4136" s="261">
        <f>ROUND(SUMIF('AV-Bewegungsdaten'!B:B,A4136,'AV-Bewegungsdaten'!D:D),3)</f>
        <v>0</v>
      </c>
      <c r="Q4136" s="259">
        <f>ROUND(SUMIF('AV-Bewegungsdaten'!B:B,$A4136,'AV-Bewegungsdaten'!E:E),5)</f>
        <v>0</v>
      </c>
      <c r="S4136" s="444"/>
      <c r="T4136" s="444"/>
      <c r="U4136" s="261">
        <f>ROUND(SUMIF('DV-Bewegungsdaten'!B:B,A4136,'DV-Bewegungsdaten'!D:D),3)</f>
        <v>0</v>
      </c>
      <c r="V4136" s="259">
        <f>ROUND(SUMIF('DV-Bewegungsdaten'!B:B,A4136,'DV-Bewegungsdaten'!E:E),5)</f>
        <v>0</v>
      </c>
      <c r="X4136" s="444"/>
      <c r="Y4136" s="444"/>
      <c r="AK4136" s="305"/>
    </row>
    <row r="4137" spans="1:37" ht="15" customHeight="1" x14ac:dyDescent="0.25">
      <c r="A4137" s="103" t="s">
        <v>5097</v>
      </c>
      <c r="B4137" s="101" t="s">
        <v>77</v>
      </c>
      <c r="C4137" s="101" t="s">
        <v>4954</v>
      </c>
      <c r="D4137" s="101" t="s">
        <v>78</v>
      </c>
      <c r="F4137" s="102">
        <v>6.74</v>
      </c>
      <c r="G4137" s="102">
        <v>6.94</v>
      </c>
      <c r="H4137" s="102">
        <v>5.39</v>
      </c>
      <c r="I4137" s="102"/>
      <c r="J4137" s="445"/>
      <c r="K4137" s="258">
        <f>ROUND(SUMIF('VGT-Bewegungsdaten'!B:B,A4137,'VGT-Bewegungsdaten'!D:D),3)</f>
        <v>0</v>
      </c>
      <c r="L4137" s="259">
        <f>ROUND(SUMIF('VGT-Bewegungsdaten'!B:B,$A4137,'VGT-Bewegungsdaten'!E:E),5)</f>
        <v>0</v>
      </c>
      <c r="N4137" s="298" t="s">
        <v>4918</v>
      </c>
      <c r="O4137" s="298" t="s">
        <v>4929</v>
      </c>
      <c r="P4137" s="261">
        <f>ROUND(SUMIF('AV-Bewegungsdaten'!B:B,A4137,'AV-Bewegungsdaten'!D:D),3)</f>
        <v>0</v>
      </c>
      <c r="Q4137" s="259">
        <f>ROUND(SUMIF('AV-Bewegungsdaten'!B:B,$A4137,'AV-Bewegungsdaten'!E:E),5)</f>
        <v>0</v>
      </c>
      <c r="S4137" s="444"/>
      <c r="T4137" s="444"/>
      <c r="U4137" s="261">
        <f>ROUND(SUMIF('DV-Bewegungsdaten'!B:B,A4137,'DV-Bewegungsdaten'!D:D),3)</f>
        <v>0</v>
      </c>
      <c r="V4137" s="259">
        <f>ROUND(SUMIF('DV-Bewegungsdaten'!B:B,A4137,'DV-Bewegungsdaten'!E:E),5)</f>
        <v>0</v>
      </c>
      <c r="X4137" s="444"/>
      <c r="Y4137" s="444"/>
      <c r="AK4137" s="305"/>
    </row>
    <row r="4138" spans="1:37" ht="15" customHeight="1" x14ac:dyDescent="0.25">
      <c r="A4138" s="103" t="s">
        <v>5098</v>
      </c>
      <c r="B4138" s="101" t="s">
        <v>77</v>
      </c>
      <c r="C4138" s="101" t="s">
        <v>4954</v>
      </c>
      <c r="D4138" s="101" t="s">
        <v>82</v>
      </c>
      <c r="F4138" s="102">
        <v>4.8600000000000003</v>
      </c>
      <c r="G4138" s="102">
        <v>5.0600000000000005</v>
      </c>
      <c r="H4138" s="102">
        <v>3.89</v>
      </c>
      <c r="I4138" s="102"/>
      <c r="J4138" s="445"/>
      <c r="K4138" s="258">
        <f>ROUND(SUMIF('VGT-Bewegungsdaten'!B:B,A4138,'VGT-Bewegungsdaten'!D:D),3)</f>
        <v>0</v>
      </c>
      <c r="L4138" s="259">
        <f>ROUND(SUMIF('VGT-Bewegungsdaten'!B:B,$A4138,'VGT-Bewegungsdaten'!E:E),5)</f>
        <v>0</v>
      </c>
      <c r="N4138" s="298" t="s">
        <v>4918</v>
      </c>
      <c r="O4138" s="298" t="s">
        <v>4929</v>
      </c>
      <c r="P4138" s="261">
        <f>ROUND(SUMIF('AV-Bewegungsdaten'!B:B,A4138,'AV-Bewegungsdaten'!D:D),3)</f>
        <v>0</v>
      </c>
      <c r="Q4138" s="259">
        <f>ROUND(SUMIF('AV-Bewegungsdaten'!B:B,$A4138,'AV-Bewegungsdaten'!E:E),5)</f>
        <v>0</v>
      </c>
      <c r="S4138" s="444"/>
      <c r="T4138" s="444"/>
      <c r="U4138" s="261">
        <f>ROUND(SUMIF('DV-Bewegungsdaten'!B:B,A4138,'DV-Bewegungsdaten'!D:D),3)</f>
        <v>0</v>
      </c>
      <c r="V4138" s="259">
        <f>ROUND(SUMIF('DV-Bewegungsdaten'!B:B,A4138,'DV-Bewegungsdaten'!E:E),5)</f>
        <v>0</v>
      </c>
      <c r="X4138" s="444"/>
      <c r="Y4138" s="444"/>
      <c r="AK4138" s="305"/>
    </row>
    <row r="4139" spans="1:37" ht="15" customHeight="1" x14ac:dyDescent="0.25">
      <c r="A4139" s="103" t="s">
        <v>5099</v>
      </c>
      <c r="B4139" s="101" t="s">
        <v>77</v>
      </c>
      <c r="C4139" s="101" t="s">
        <v>4954</v>
      </c>
      <c r="D4139" s="101" t="s">
        <v>4700</v>
      </c>
      <c r="F4139" s="102">
        <v>3.92</v>
      </c>
      <c r="G4139" s="102">
        <v>4.12</v>
      </c>
      <c r="H4139" s="102">
        <v>3.14</v>
      </c>
      <c r="I4139" s="102"/>
      <c r="J4139" s="445"/>
      <c r="K4139" s="258">
        <f>ROUND(SUMIF('VGT-Bewegungsdaten'!B:B,A4139,'VGT-Bewegungsdaten'!D:D),3)</f>
        <v>0</v>
      </c>
      <c r="L4139" s="259">
        <f>ROUND(SUMIF('VGT-Bewegungsdaten'!B:B,$A4139,'VGT-Bewegungsdaten'!E:E),5)</f>
        <v>0</v>
      </c>
      <c r="N4139" s="298" t="s">
        <v>4918</v>
      </c>
      <c r="O4139" s="298" t="s">
        <v>4929</v>
      </c>
      <c r="P4139" s="261">
        <f>ROUND(SUMIF('AV-Bewegungsdaten'!B:B,A4139,'AV-Bewegungsdaten'!D:D),3)</f>
        <v>0</v>
      </c>
      <c r="Q4139" s="259">
        <f>ROUND(SUMIF('AV-Bewegungsdaten'!B:B,$A4139,'AV-Bewegungsdaten'!E:E),5)</f>
        <v>0</v>
      </c>
      <c r="S4139" s="444"/>
      <c r="T4139" s="444"/>
      <c r="U4139" s="261">
        <f>ROUND(SUMIF('DV-Bewegungsdaten'!B:B,A4139,'DV-Bewegungsdaten'!D:D),3)</f>
        <v>0</v>
      </c>
      <c r="V4139" s="259">
        <f>ROUND(SUMIF('DV-Bewegungsdaten'!B:B,A4139,'DV-Bewegungsdaten'!E:E),5)</f>
        <v>0</v>
      </c>
      <c r="X4139" s="444"/>
      <c r="Y4139" s="444"/>
      <c r="AK4139" s="305"/>
    </row>
    <row r="4140" spans="1:37" ht="15" customHeight="1" x14ac:dyDescent="0.25">
      <c r="A4140" s="103" t="s">
        <v>5412</v>
      </c>
      <c r="B4140" s="101" t="s">
        <v>77</v>
      </c>
      <c r="C4140" s="101" t="s">
        <v>5204</v>
      </c>
      <c r="D4140" s="101" t="s">
        <v>78</v>
      </c>
      <c r="F4140" s="102">
        <v>6.64</v>
      </c>
      <c r="G4140" s="102">
        <v>6.84</v>
      </c>
      <c r="H4140" s="102">
        <v>5.31</v>
      </c>
      <c r="I4140" s="102"/>
      <c r="J4140" s="445"/>
      <c r="K4140" s="258">
        <f>ROUND(SUMIF('VGT-Bewegungsdaten'!B:B,A4140,'VGT-Bewegungsdaten'!D:D),3)</f>
        <v>0</v>
      </c>
      <c r="L4140" s="259">
        <f>ROUND(SUMIF('VGT-Bewegungsdaten'!B:B,$A4140,'VGT-Bewegungsdaten'!E:E),5)</f>
        <v>0</v>
      </c>
      <c r="N4140" s="298" t="s">
        <v>4918</v>
      </c>
      <c r="O4140" s="298" t="s">
        <v>4929</v>
      </c>
      <c r="P4140" s="261">
        <f>ROUND(SUMIF('AV-Bewegungsdaten'!B:B,A4140,'AV-Bewegungsdaten'!D:D),3)</f>
        <v>0</v>
      </c>
      <c r="Q4140" s="259">
        <f>ROUND(SUMIF('AV-Bewegungsdaten'!B:B,$A4140,'AV-Bewegungsdaten'!E:E),5)</f>
        <v>0</v>
      </c>
      <c r="S4140" s="444"/>
      <c r="T4140" s="444"/>
      <c r="U4140" s="261">
        <f>ROUND(SUMIF('DV-Bewegungsdaten'!B:B,A4140,'DV-Bewegungsdaten'!D:D),3)</f>
        <v>0</v>
      </c>
      <c r="V4140" s="259">
        <f>ROUND(SUMIF('DV-Bewegungsdaten'!B:B,A4140,'DV-Bewegungsdaten'!E:E),5)</f>
        <v>0</v>
      </c>
      <c r="X4140" s="444"/>
      <c r="Y4140" s="444"/>
      <c r="AK4140" s="305"/>
    </row>
    <row r="4141" spans="1:37" ht="15" customHeight="1" x14ac:dyDescent="0.25">
      <c r="A4141" s="103" t="s">
        <v>5413</v>
      </c>
      <c r="B4141" s="101" t="s">
        <v>77</v>
      </c>
      <c r="C4141" s="101" t="s">
        <v>5204</v>
      </c>
      <c r="D4141" s="101" t="s">
        <v>82</v>
      </c>
      <c r="F4141" s="102">
        <v>4.78</v>
      </c>
      <c r="G4141" s="102">
        <v>4.9800000000000004</v>
      </c>
      <c r="H4141" s="102">
        <v>3.82</v>
      </c>
      <c r="I4141" s="102"/>
      <c r="J4141" s="445"/>
      <c r="K4141" s="258">
        <f>ROUND(SUMIF('VGT-Bewegungsdaten'!B:B,A4141,'VGT-Bewegungsdaten'!D:D),3)</f>
        <v>0</v>
      </c>
      <c r="L4141" s="259">
        <f>ROUND(SUMIF('VGT-Bewegungsdaten'!B:B,$A4141,'VGT-Bewegungsdaten'!E:E),5)</f>
        <v>0</v>
      </c>
      <c r="N4141" s="298" t="s">
        <v>4918</v>
      </c>
      <c r="O4141" s="298" t="s">
        <v>4929</v>
      </c>
      <c r="P4141" s="261">
        <f>ROUND(SUMIF('AV-Bewegungsdaten'!B:B,A4141,'AV-Bewegungsdaten'!D:D),3)</f>
        <v>0</v>
      </c>
      <c r="Q4141" s="259">
        <f>ROUND(SUMIF('AV-Bewegungsdaten'!B:B,$A4141,'AV-Bewegungsdaten'!E:E),5)</f>
        <v>0</v>
      </c>
      <c r="S4141" s="444"/>
      <c r="T4141" s="444"/>
      <c r="U4141" s="261">
        <f>ROUND(SUMIF('DV-Bewegungsdaten'!B:B,A4141,'DV-Bewegungsdaten'!D:D),3)</f>
        <v>0</v>
      </c>
      <c r="V4141" s="259">
        <f>ROUND(SUMIF('DV-Bewegungsdaten'!B:B,A4141,'DV-Bewegungsdaten'!E:E),5)</f>
        <v>0</v>
      </c>
      <c r="X4141" s="444"/>
      <c r="Y4141" s="444"/>
      <c r="AK4141" s="305"/>
    </row>
    <row r="4142" spans="1:37" ht="15" customHeight="1" x14ac:dyDescent="0.25">
      <c r="A4142" s="103" t="s">
        <v>5414</v>
      </c>
      <c r="B4142" s="101" t="s">
        <v>77</v>
      </c>
      <c r="C4142" s="101" t="s">
        <v>5204</v>
      </c>
      <c r="D4142" s="101" t="s">
        <v>4700</v>
      </c>
      <c r="F4142" s="102">
        <v>3.86</v>
      </c>
      <c r="G4142" s="102">
        <v>4.0599999999999996</v>
      </c>
      <c r="H4142" s="102">
        <v>3.09</v>
      </c>
      <c r="I4142" s="102"/>
      <c r="J4142" s="445"/>
      <c r="K4142" s="258">
        <f>ROUND(SUMIF('VGT-Bewegungsdaten'!B:B,A4142,'VGT-Bewegungsdaten'!D:D),3)</f>
        <v>0</v>
      </c>
      <c r="L4142" s="259">
        <f>ROUND(SUMIF('VGT-Bewegungsdaten'!B:B,$A4142,'VGT-Bewegungsdaten'!E:E),5)</f>
        <v>0</v>
      </c>
      <c r="N4142" s="298" t="s">
        <v>4918</v>
      </c>
      <c r="O4142" s="298" t="s">
        <v>4929</v>
      </c>
      <c r="P4142" s="261">
        <f>ROUND(SUMIF('AV-Bewegungsdaten'!B:B,A4142,'AV-Bewegungsdaten'!D:D),3)</f>
        <v>0</v>
      </c>
      <c r="Q4142" s="259">
        <f>ROUND(SUMIF('AV-Bewegungsdaten'!B:B,$A4142,'AV-Bewegungsdaten'!E:E),5)</f>
        <v>0</v>
      </c>
      <c r="S4142" s="444"/>
      <c r="T4142" s="444"/>
      <c r="U4142" s="261">
        <f>ROUND(SUMIF('DV-Bewegungsdaten'!B:B,A4142,'DV-Bewegungsdaten'!D:D),3)</f>
        <v>0</v>
      </c>
      <c r="V4142" s="259">
        <f>ROUND(SUMIF('DV-Bewegungsdaten'!B:B,A4142,'DV-Bewegungsdaten'!E:E),5)</f>
        <v>0</v>
      </c>
      <c r="X4142" s="444"/>
      <c r="Y4142" s="444"/>
      <c r="AK4142" s="305"/>
    </row>
    <row r="4143" spans="1:37" ht="15" customHeight="1" x14ac:dyDescent="0.25">
      <c r="A4143" s="103" t="s">
        <v>5415</v>
      </c>
      <c r="B4143" s="101" t="s">
        <v>77</v>
      </c>
      <c r="C4143" s="101" t="s">
        <v>5227</v>
      </c>
      <c r="D4143" s="101" t="s">
        <v>78</v>
      </c>
      <c r="F4143" s="102">
        <v>6.54</v>
      </c>
      <c r="G4143" s="102">
        <v>6.74</v>
      </c>
      <c r="H4143" s="102">
        <v>5.39</v>
      </c>
      <c r="I4143" s="102"/>
      <c r="J4143" s="445"/>
      <c r="K4143" s="258">
        <f>ROUND(SUMIF('VGT-Bewegungsdaten'!B:B,A4143,'VGT-Bewegungsdaten'!D:D),3)</f>
        <v>0</v>
      </c>
      <c r="L4143" s="259">
        <f>ROUND(SUMIF('VGT-Bewegungsdaten'!B:B,$A4143,'VGT-Bewegungsdaten'!E:E),5)</f>
        <v>0</v>
      </c>
      <c r="N4143" s="298" t="s">
        <v>4918</v>
      </c>
      <c r="O4143" s="298" t="s">
        <v>4929</v>
      </c>
      <c r="P4143" s="261">
        <f>ROUND(SUMIF('AV-Bewegungsdaten'!B:B,A4143,'AV-Bewegungsdaten'!D:D),3)</f>
        <v>0</v>
      </c>
      <c r="Q4143" s="259">
        <f>ROUND(SUMIF('AV-Bewegungsdaten'!B:B,$A4143,'AV-Bewegungsdaten'!E:E),5)</f>
        <v>0</v>
      </c>
      <c r="S4143" s="444"/>
      <c r="T4143" s="444"/>
      <c r="U4143" s="261">
        <f>ROUND(SUMIF('DV-Bewegungsdaten'!B:B,A4143,'DV-Bewegungsdaten'!D:D),3)</f>
        <v>0</v>
      </c>
      <c r="V4143" s="259">
        <f>ROUND(SUMIF('DV-Bewegungsdaten'!B:B,A4143,'DV-Bewegungsdaten'!E:E),5)</f>
        <v>0</v>
      </c>
      <c r="X4143" s="444"/>
      <c r="Y4143" s="444"/>
      <c r="AK4143" s="305"/>
    </row>
    <row r="4144" spans="1:37" ht="15" customHeight="1" x14ac:dyDescent="0.25">
      <c r="A4144" s="103" t="s">
        <v>5416</v>
      </c>
      <c r="B4144" s="101" t="s">
        <v>77</v>
      </c>
      <c r="C4144" s="101" t="s">
        <v>5227</v>
      </c>
      <c r="D4144" s="101" t="s">
        <v>82</v>
      </c>
      <c r="F4144" s="102">
        <v>4.0999999999999996</v>
      </c>
      <c r="G4144" s="102">
        <v>4.3</v>
      </c>
      <c r="H4144" s="102">
        <v>3.44</v>
      </c>
      <c r="I4144" s="102"/>
      <c r="J4144" s="445"/>
      <c r="K4144" s="258">
        <f>ROUND(SUMIF('VGT-Bewegungsdaten'!B:B,A4144,'VGT-Bewegungsdaten'!D:D),3)</f>
        <v>0</v>
      </c>
      <c r="L4144" s="259">
        <f>ROUND(SUMIF('VGT-Bewegungsdaten'!B:B,$A4144,'VGT-Bewegungsdaten'!E:E),5)</f>
        <v>0</v>
      </c>
      <c r="N4144" s="298" t="s">
        <v>4918</v>
      </c>
      <c r="O4144" s="298" t="s">
        <v>4929</v>
      </c>
      <c r="P4144" s="261">
        <f>ROUND(SUMIF('AV-Bewegungsdaten'!B:B,A4144,'AV-Bewegungsdaten'!D:D),3)</f>
        <v>0</v>
      </c>
      <c r="Q4144" s="259">
        <f>ROUND(SUMIF('AV-Bewegungsdaten'!B:B,$A4144,'AV-Bewegungsdaten'!E:E),5)</f>
        <v>0</v>
      </c>
      <c r="S4144" s="444"/>
      <c r="T4144" s="444"/>
      <c r="U4144" s="261">
        <f>ROUND(SUMIF('DV-Bewegungsdaten'!B:B,A4144,'DV-Bewegungsdaten'!D:D),3)</f>
        <v>0</v>
      </c>
      <c r="V4144" s="259">
        <f>ROUND(SUMIF('DV-Bewegungsdaten'!B:B,A4144,'DV-Bewegungsdaten'!E:E),5)</f>
        <v>0</v>
      </c>
      <c r="X4144" s="444"/>
      <c r="Y4144" s="444"/>
      <c r="AK4144" s="305"/>
    </row>
    <row r="4145" spans="1:37" ht="15" customHeight="1" x14ac:dyDescent="0.25">
      <c r="A4145" s="103" t="s">
        <v>5417</v>
      </c>
      <c r="B4145" s="101" t="s">
        <v>77</v>
      </c>
      <c r="C4145" s="101" t="s">
        <v>5227</v>
      </c>
      <c r="D4145" s="101" t="s">
        <v>86</v>
      </c>
      <c r="F4145" s="102">
        <v>3.6</v>
      </c>
      <c r="G4145" s="102">
        <v>3.8</v>
      </c>
      <c r="H4145" s="102">
        <v>3.04</v>
      </c>
      <c r="I4145" s="102"/>
      <c r="J4145" s="445"/>
      <c r="K4145" s="258">
        <f>ROUND(SUMIF('VGT-Bewegungsdaten'!B:B,A4145,'VGT-Bewegungsdaten'!D:D),3)</f>
        <v>0</v>
      </c>
      <c r="L4145" s="259">
        <f>ROUND(SUMIF('VGT-Bewegungsdaten'!B:B,$A4145,'VGT-Bewegungsdaten'!E:E),5)</f>
        <v>0</v>
      </c>
      <c r="N4145" s="298" t="s">
        <v>4918</v>
      </c>
      <c r="O4145" s="298" t="s">
        <v>4929</v>
      </c>
      <c r="P4145" s="261">
        <f>ROUND(SUMIF('AV-Bewegungsdaten'!B:B,A4145,'AV-Bewegungsdaten'!D:D),3)</f>
        <v>0</v>
      </c>
      <c r="Q4145" s="259">
        <f>ROUND(SUMIF('AV-Bewegungsdaten'!B:B,$A4145,'AV-Bewegungsdaten'!E:E),5)</f>
        <v>0</v>
      </c>
      <c r="S4145" s="444"/>
      <c r="T4145" s="444"/>
      <c r="U4145" s="261">
        <f>ROUND(SUMIF('DV-Bewegungsdaten'!B:B,A4145,'DV-Bewegungsdaten'!D:D),3)</f>
        <v>0</v>
      </c>
      <c r="V4145" s="259">
        <f>ROUND(SUMIF('DV-Bewegungsdaten'!B:B,A4145,'DV-Bewegungsdaten'!E:E),5)</f>
        <v>0</v>
      </c>
      <c r="X4145" s="444"/>
      <c r="Y4145" s="444"/>
      <c r="AK4145" s="305"/>
    </row>
    <row r="4146" spans="1:37" ht="15" customHeight="1" x14ac:dyDescent="0.25">
      <c r="A4146" s="103" t="s">
        <v>5716</v>
      </c>
      <c r="B4146" s="101" t="s">
        <v>77</v>
      </c>
      <c r="C4146" s="101" t="s">
        <v>5691</v>
      </c>
      <c r="D4146" s="101" t="s">
        <v>78</v>
      </c>
      <c r="F4146" s="102">
        <v>6.54</v>
      </c>
      <c r="G4146" s="102">
        <v>6.74</v>
      </c>
      <c r="H4146" s="102">
        <v>5.39</v>
      </c>
      <c r="I4146" s="102"/>
      <c r="J4146" s="445"/>
      <c r="K4146" s="258">
        <f>ROUND(SUMIF('VGT-Bewegungsdaten'!B:B,A4146,'VGT-Bewegungsdaten'!D:D),3)</f>
        <v>0</v>
      </c>
      <c r="L4146" s="259">
        <f>ROUND(SUMIF('VGT-Bewegungsdaten'!B:B,$A4146,'VGT-Bewegungsdaten'!E:E),5)</f>
        <v>0</v>
      </c>
      <c r="N4146" s="298" t="s">
        <v>4918</v>
      </c>
      <c r="O4146" s="298" t="s">
        <v>4929</v>
      </c>
      <c r="P4146" s="261">
        <f>ROUND(SUMIF('AV-Bewegungsdaten'!B:B,A4146,'AV-Bewegungsdaten'!D:D),3)</f>
        <v>0</v>
      </c>
      <c r="Q4146" s="259">
        <f>ROUND(SUMIF('AV-Bewegungsdaten'!B:B,$A4146,'AV-Bewegungsdaten'!E:E),5)</f>
        <v>0</v>
      </c>
      <c r="S4146" s="444"/>
      <c r="T4146" s="444"/>
      <c r="U4146" s="261">
        <f>ROUND(SUMIF('DV-Bewegungsdaten'!B:B,A4146,'DV-Bewegungsdaten'!D:D),3)</f>
        <v>0</v>
      </c>
      <c r="V4146" s="259">
        <f>ROUND(SUMIF('DV-Bewegungsdaten'!B:B,A4146,'DV-Bewegungsdaten'!E:E),5)</f>
        <v>0</v>
      </c>
      <c r="X4146" s="444"/>
      <c r="Y4146" s="444"/>
      <c r="AK4146" s="305"/>
    </row>
    <row r="4147" spans="1:37" ht="15" customHeight="1" x14ac:dyDescent="0.25">
      <c r="A4147" s="103" t="s">
        <v>5717</v>
      </c>
      <c r="B4147" s="101" t="s">
        <v>77</v>
      </c>
      <c r="C4147" s="101" t="s">
        <v>5691</v>
      </c>
      <c r="D4147" s="101" t="s">
        <v>82</v>
      </c>
      <c r="F4147" s="102">
        <v>4.0999999999999996</v>
      </c>
      <c r="G4147" s="102">
        <v>4.3</v>
      </c>
      <c r="H4147" s="102">
        <v>3.44</v>
      </c>
      <c r="I4147" s="102"/>
      <c r="J4147" s="445"/>
      <c r="K4147" s="258">
        <f>ROUND(SUMIF('VGT-Bewegungsdaten'!B:B,A4147,'VGT-Bewegungsdaten'!D:D),3)</f>
        <v>0</v>
      </c>
      <c r="L4147" s="259">
        <f>ROUND(SUMIF('VGT-Bewegungsdaten'!B:B,$A4147,'VGT-Bewegungsdaten'!E:E),5)</f>
        <v>0</v>
      </c>
      <c r="N4147" s="298" t="s">
        <v>4918</v>
      </c>
      <c r="O4147" s="298" t="s">
        <v>4929</v>
      </c>
      <c r="P4147" s="261">
        <f>ROUND(SUMIF('AV-Bewegungsdaten'!B:B,A4147,'AV-Bewegungsdaten'!D:D),3)</f>
        <v>0</v>
      </c>
      <c r="Q4147" s="259">
        <f>ROUND(SUMIF('AV-Bewegungsdaten'!B:B,$A4147,'AV-Bewegungsdaten'!E:E),5)</f>
        <v>0</v>
      </c>
      <c r="S4147" s="444"/>
      <c r="T4147" s="444"/>
      <c r="U4147" s="261">
        <f>ROUND(SUMIF('DV-Bewegungsdaten'!B:B,A4147,'DV-Bewegungsdaten'!D:D),3)</f>
        <v>0</v>
      </c>
      <c r="V4147" s="259">
        <f>ROUND(SUMIF('DV-Bewegungsdaten'!B:B,A4147,'DV-Bewegungsdaten'!E:E),5)</f>
        <v>0</v>
      </c>
      <c r="X4147" s="444"/>
      <c r="Y4147" s="444"/>
      <c r="AK4147" s="305"/>
    </row>
    <row r="4148" spans="1:37" ht="15" customHeight="1" x14ac:dyDescent="0.25">
      <c r="A4148" s="103" t="s">
        <v>5718</v>
      </c>
      <c r="B4148" s="101" t="s">
        <v>77</v>
      </c>
      <c r="C4148" s="101" t="s">
        <v>5691</v>
      </c>
      <c r="D4148" s="101" t="s">
        <v>86</v>
      </c>
      <c r="F4148" s="102">
        <v>3.6</v>
      </c>
      <c r="G4148" s="102">
        <v>3.8</v>
      </c>
      <c r="H4148" s="102">
        <v>3.04</v>
      </c>
      <c r="I4148" s="102"/>
      <c r="J4148" s="445"/>
      <c r="K4148" s="258">
        <f>ROUND(SUMIF('VGT-Bewegungsdaten'!B:B,A4148,'VGT-Bewegungsdaten'!D:D),3)</f>
        <v>0</v>
      </c>
      <c r="L4148" s="259">
        <f>ROUND(SUMIF('VGT-Bewegungsdaten'!B:B,$A4148,'VGT-Bewegungsdaten'!E:E),5)</f>
        <v>0</v>
      </c>
      <c r="N4148" s="298" t="s">
        <v>4918</v>
      </c>
      <c r="O4148" s="298" t="s">
        <v>4929</v>
      </c>
      <c r="P4148" s="261">
        <f>ROUND(SUMIF('AV-Bewegungsdaten'!B:B,A4148,'AV-Bewegungsdaten'!D:D),3)</f>
        <v>0</v>
      </c>
      <c r="Q4148" s="259">
        <f>ROUND(SUMIF('AV-Bewegungsdaten'!B:B,$A4148,'AV-Bewegungsdaten'!E:E),5)</f>
        <v>0</v>
      </c>
      <c r="S4148" s="444"/>
      <c r="T4148" s="444"/>
      <c r="U4148" s="261">
        <f>ROUND(SUMIF('DV-Bewegungsdaten'!B:B,A4148,'DV-Bewegungsdaten'!D:D),3)</f>
        <v>0</v>
      </c>
      <c r="V4148" s="259">
        <f>ROUND(SUMIF('DV-Bewegungsdaten'!B:B,A4148,'DV-Bewegungsdaten'!E:E),5)</f>
        <v>0</v>
      </c>
      <c r="X4148" s="444"/>
      <c r="Y4148" s="444"/>
      <c r="AK4148" s="305"/>
    </row>
    <row r="4149" spans="1:37" ht="15" customHeight="1" x14ac:dyDescent="0.25">
      <c r="A4149" s="103" t="s">
        <v>6059</v>
      </c>
      <c r="B4149" s="101" t="s">
        <v>77</v>
      </c>
      <c r="C4149" s="101" t="s">
        <v>5929</v>
      </c>
      <c r="D4149" s="101" t="s">
        <v>78</v>
      </c>
      <c r="F4149" s="102">
        <v>6.44</v>
      </c>
      <c r="G4149" s="102">
        <v>6.64</v>
      </c>
      <c r="H4149" s="102">
        <v>5.31</v>
      </c>
      <c r="I4149" s="102"/>
      <c r="J4149" s="445"/>
      <c r="K4149" s="258">
        <f>ROUND(SUMIF('VGT-Bewegungsdaten'!B:B,A4149,'VGT-Bewegungsdaten'!D:D),3)</f>
        <v>0</v>
      </c>
      <c r="L4149" s="259">
        <f>ROUND(SUMIF('VGT-Bewegungsdaten'!B:B,$A4149,'VGT-Bewegungsdaten'!E:E),5)</f>
        <v>0</v>
      </c>
      <c r="N4149" s="298" t="s">
        <v>4918</v>
      </c>
      <c r="O4149" s="298" t="s">
        <v>4929</v>
      </c>
      <c r="P4149" s="261">
        <f>ROUND(SUMIF('AV-Bewegungsdaten'!B:B,A4149,'AV-Bewegungsdaten'!D:D),3)</f>
        <v>0</v>
      </c>
      <c r="Q4149" s="259">
        <f>ROUND(SUMIF('AV-Bewegungsdaten'!B:B,$A4149,'AV-Bewegungsdaten'!E:E),5)</f>
        <v>0</v>
      </c>
      <c r="S4149" s="444"/>
      <c r="T4149" s="444"/>
      <c r="U4149" s="261">
        <f>ROUND(SUMIF('DV-Bewegungsdaten'!B:B,A4149,'DV-Bewegungsdaten'!D:D),3)</f>
        <v>0</v>
      </c>
      <c r="V4149" s="259">
        <f>ROUND(SUMIF('DV-Bewegungsdaten'!B:B,A4149,'DV-Bewegungsdaten'!E:E),5)</f>
        <v>0</v>
      </c>
      <c r="X4149" s="444"/>
      <c r="Y4149" s="444"/>
      <c r="AK4149" s="305"/>
    </row>
    <row r="4150" spans="1:37" ht="15" customHeight="1" x14ac:dyDescent="0.25">
      <c r="A4150" s="103" t="s">
        <v>6060</v>
      </c>
      <c r="B4150" s="101" t="s">
        <v>77</v>
      </c>
      <c r="C4150" s="101" t="s">
        <v>5929</v>
      </c>
      <c r="D4150" s="101" t="s">
        <v>82</v>
      </c>
      <c r="F4150" s="102">
        <v>4.04</v>
      </c>
      <c r="G4150" s="102">
        <v>4.24</v>
      </c>
      <c r="H4150" s="102">
        <v>3.39</v>
      </c>
      <c r="I4150" s="102"/>
      <c r="J4150" s="445"/>
      <c r="K4150" s="258">
        <f>ROUND(SUMIF('VGT-Bewegungsdaten'!B:B,A4150,'VGT-Bewegungsdaten'!D:D),3)</f>
        <v>0</v>
      </c>
      <c r="L4150" s="259">
        <f>ROUND(SUMIF('VGT-Bewegungsdaten'!B:B,$A4150,'VGT-Bewegungsdaten'!E:E),5)</f>
        <v>0</v>
      </c>
      <c r="N4150" s="298" t="s">
        <v>4918</v>
      </c>
      <c r="O4150" s="298" t="s">
        <v>4929</v>
      </c>
      <c r="P4150" s="261">
        <f>ROUND(SUMIF('AV-Bewegungsdaten'!B:B,A4150,'AV-Bewegungsdaten'!D:D),3)</f>
        <v>0</v>
      </c>
      <c r="Q4150" s="259">
        <f>ROUND(SUMIF('AV-Bewegungsdaten'!B:B,$A4150,'AV-Bewegungsdaten'!E:E),5)</f>
        <v>0</v>
      </c>
      <c r="S4150" s="444"/>
      <c r="T4150" s="444"/>
      <c r="U4150" s="261">
        <f>ROUND(SUMIF('DV-Bewegungsdaten'!B:B,A4150,'DV-Bewegungsdaten'!D:D),3)</f>
        <v>0</v>
      </c>
      <c r="V4150" s="259">
        <f>ROUND(SUMIF('DV-Bewegungsdaten'!B:B,A4150,'DV-Bewegungsdaten'!E:E),5)</f>
        <v>0</v>
      </c>
      <c r="X4150" s="444"/>
      <c r="Y4150" s="444"/>
      <c r="AK4150" s="305"/>
    </row>
    <row r="4151" spans="1:37" ht="15" customHeight="1" x14ac:dyDescent="0.25">
      <c r="A4151" s="103" t="s">
        <v>6061</v>
      </c>
      <c r="B4151" s="101" t="s">
        <v>77</v>
      </c>
      <c r="C4151" s="101" t="s">
        <v>5929</v>
      </c>
      <c r="D4151" s="101" t="s">
        <v>86</v>
      </c>
      <c r="F4151" s="102">
        <v>3.55</v>
      </c>
      <c r="G4151" s="102">
        <v>3.74</v>
      </c>
      <c r="H4151" s="102">
        <v>2.99</v>
      </c>
      <c r="I4151" s="102"/>
      <c r="J4151" s="445"/>
      <c r="K4151" s="258">
        <f>ROUND(SUMIF('VGT-Bewegungsdaten'!B:B,A4151,'VGT-Bewegungsdaten'!D:D),3)</f>
        <v>0</v>
      </c>
      <c r="L4151" s="259">
        <f>ROUND(SUMIF('VGT-Bewegungsdaten'!B:B,$A4151,'VGT-Bewegungsdaten'!E:E),5)</f>
        <v>0</v>
      </c>
      <c r="N4151" s="298" t="s">
        <v>4918</v>
      </c>
      <c r="O4151" s="298" t="s">
        <v>4929</v>
      </c>
      <c r="P4151" s="261">
        <f>ROUND(SUMIF('AV-Bewegungsdaten'!B:B,A4151,'AV-Bewegungsdaten'!D:D),3)</f>
        <v>0</v>
      </c>
      <c r="Q4151" s="259">
        <f>ROUND(SUMIF('AV-Bewegungsdaten'!B:B,$A4151,'AV-Bewegungsdaten'!E:E),5)</f>
        <v>0</v>
      </c>
      <c r="S4151" s="444"/>
      <c r="T4151" s="444"/>
      <c r="U4151" s="261">
        <f>ROUND(SUMIF('DV-Bewegungsdaten'!B:B,A4151,'DV-Bewegungsdaten'!D:D),3)</f>
        <v>0</v>
      </c>
      <c r="V4151" s="259">
        <f>ROUND(SUMIF('DV-Bewegungsdaten'!B:B,A4151,'DV-Bewegungsdaten'!E:E),5)</f>
        <v>0</v>
      </c>
      <c r="X4151" s="444"/>
      <c r="Y4151" s="444"/>
      <c r="AK4151" s="305"/>
    </row>
    <row r="4152" spans="1:37" ht="15" customHeight="1" x14ac:dyDescent="0.25">
      <c r="A4152" s="103" t="s">
        <v>6062</v>
      </c>
      <c r="B4152" s="101" t="s">
        <v>77</v>
      </c>
      <c r="C4152" s="101" t="s">
        <v>5997</v>
      </c>
      <c r="D4152" s="101" t="s">
        <v>78</v>
      </c>
      <c r="F4152" s="102">
        <v>6.34</v>
      </c>
      <c r="G4152" s="102">
        <v>6.54</v>
      </c>
      <c r="H4152" s="102">
        <v>5.23</v>
      </c>
      <c r="I4152" s="102"/>
      <c r="J4152" s="445"/>
      <c r="K4152" s="258">
        <f>ROUND(SUMIF('VGT-Bewegungsdaten'!B:B,A4152,'VGT-Bewegungsdaten'!D:D),3)</f>
        <v>0</v>
      </c>
      <c r="L4152" s="259">
        <f>ROUND(SUMIF('VGT-Bewegungsdaten'!B:B,$A4152,'VGT-Bewegungsdaten'!E:E),5)</f>
        <v>0</v>
      </c>
      <c r="N4152" s="298" t="s">
        <v>4918</v>
      </c>
      <c r="O4152" s="298" t="s">
        <v>4929</v>
      </c>
      <c r="P4152" s="261">
        <f>ROUND(SUMIF('AV-Bewegungsdaten'!B:B,A4152,'AV-Bewegungsdaten'!D:D),3)</f>
        <v>0</v>
      </c>
      <c r="Q4152" s="259">
        <f>ROUND(SUMIF('AV-Bewegungsdaten'!B:B,$A4152,'AV-Bewegungsdaten'!E:E),5)</f>
        <v>0</v>
      </c>
      <c r="S4152" s="444"/>
      <c r="T4152" s="444"/>
      <c r="U4152" s="261">
        <f>ROUND(SUMIF('DV-Bewegungsdaten'!B:B,A4152,'DV-Bewegungsdaten'!D:D),3)</f>
        <v>0</v>
      </c>
      <c r="V4152" s="259">
        <f>ROUND(SUMIF('DV-Bewegungsdaten'!B:B,A4152,'DV-Bewegungsdaten'!E:E),5)</f>
        <v>0</v>
      </c>
      <c r="X4152" s="444"/>
      <c r="Y4152" s="444"/>
      <c r="AK4152" s="305"/>
    </row>
    <row r="4153" spans="1:37" ht="15" customHeight="1" x14ac:dyDescent="0.25">
      <c r="A4153" s="103" t="s">
        <v>6063</v>
      </c>
      <c r="B4153" s="101" t="s">
        <v>77</v>
      </c>
      <c r="C4153" s="101" t="s">
        <v>5997</v>
      </c>
      <c r="D4153" s="101" t="s">
        <v>82</v>
      </c>
      <c r="F4153" s="102">
        <v>3.97</v>
      </c>
      <c r="G4153" s="102">
        <v>4.17</v>
      </c>
      <c r="H4153" s="102">
        <v>3.34</v>
      </c>
      <c r="I4153" s="102"/>
      <c r="J4153" s="445"/>
      <c r="K4153" s="258">
        <f>ROUND(SUMIF('VGT-Bewegungsdaten'!B:B,A4153,'VGT-Bewegungsdaten'!D:D),3)</f>
        <v>0</v>
      </c>
      <c r="L4153" s="259">
        <f>ROUND(SUMIF('VGT-Bewegungsdaten'!B:B,$A4153,'VGT-Bewegungsdaten'!E:E),5)</f>
        <v>0</v>
      </c>
      <c r="N4153" s="298" t="s">
        <v>4918</v>
      </c>
      <c r="O4153" s="298" t="s">
        <v>4929</v>
      </c>
      <c r="P4153" s="261">
        <f>ROUND(SUMIF('AV-Bewegungsdaten'!B:B,A4153,'AV-Bewegungsdaten'!D:D),3)</f>
        <v>0</v>
      </c>
      <c r="Q4153" s="259">
        <f>ROUND(SUMIF('AV-Bewegungsdaten'!B:B,$A4153,'AV-Bewegungsdaten'!E:E),5)</f>
        <v>0</v>
      </c>
      <c r="S4153" s="444"/>
      <c r="T4153" s="444"/>
      <c r="U4153" s="261">
        <f>ROUND(SUMIF('DV-Bewegungsdaten'!B:B,A4153,'DV-Bewegungsdaten'!D:D),3)</f>
        <v>0</v>
      </c>
      <c r="V4153" s="259">
        <f>ROUND(SUMIF('DV-Bewegungsdaten'!B:B,A4153,'DV-Bewegungsdaten'!E:E),5)</f>
        <v>0</v>
      </c>
      <c r="X4153" s="444"/>
      <c r="Y4153" s="444"/>
      <c r="AK4153" s="305"/>
    </row>
    <row r="4154" spans="1:37" ht="15" customHeight="1" x14ac:dyDescent="0.25">
      <c r="A4154" s="103" t="s">
        <v>6064</v>
      </c>
      <c r="B4154" s="101" t="s">
        <v>77</v>
      </c>
      <c r="C4154" s="101" t="s">
        <v>5997</v>
      </c>
      <c r="D4154" s="101" t="s">
        <v>86</v>
      </c>
      <c r="F4154" s="102">
        <v>3.49</v>
      </c>
      <c r="G4154" s="102">
        <v>3.69</v>
      </c>
      <c r="H4154" s="102">
        <v>2.95</v>
      </c>
      <c r="I4154" s="102"/>
      <c r="J4154" s="445"/>
      <c r="K4154" s="258">
        <f>ROUND(SUMIF('VGT-Bewegungsdaten'!B:B,A4154,'VGT-Bewegungsdaten'!D:D),3)</f>
        <v>0</v>
      </c>
      <c r="L4154" s="259">
        <f>ROUND(SUMIF('VGT-Bewegungsdaten'!B:B,$A4154,'VGT-Bewegungsdaten'!E:E),5)</f>
        <v>0</v>
      </c>
      <c r="N4154" s="298" t="s">
        <v>4918</v>
      </c>
      <c r="O4154" s="298" t="s">
        <v>4929</v>
      </c>
      <c r="P4154" s="261">
        <f>ROUND(SUMIF('AV-Bewegungsdaten'!B:B,A4154,'AV-Bewegungsdaten'!D:D),3)</f>
        <v>0</v>
      </c>
      <c r="Q4154" s="259">
        <f>ROUND(SUMIF('AV-Bewegungsdaten'!B:B,$A4154,'AV-Bewegungsdaten'!E:E),5)</f>
        <v>0</v>
      </c>
      <c r="S4154" s="444"/>
      <c r="T4154" s="444"/>
      <c r="U4154" s="261">
        <f>ROUND(SUMIF('DV-Bewegungsdaten'!B:B,A4154,'DV-Bewegungsdaten'!D:D),3)</f>
        <v>0</v>
      </c>
      <c r="V4154" s="259">
        <f>ROUND(SUMIF('DV-Bewegungsdaten'!B:B,A4154,'DV-Bewegungsdaten'!E:E),5)</f>
        <v>0</v>
      </c>
      <c r="X4154" s="444"/>
      <c r="Y4154" s="444"/>
      <c r="AK4154" s="305"/>
    </row>
    <row r="4155" spans="1:37" ht="15" customHeight="1" x14ac:dyDescent="0.25">
      <c r="A4155" s="103" t="s">
        <v>6471</v>
      </c>
      <c r="B4155" s="101" t="s">
        <v>77</v>
      </c>
      <c r="C4155" s="101" t="s">
        <v>6412</v>
      </c>
      <c r="D4155" s="101" t="s">
        <v>78</v>
      </c>
      <c r="F4155" s="102">
        <v>6.24</v>
      </c>
      <c r="G4155" s="102">
        <v>6.44</v>
      </c>
      <c r="H4155" s="102">
        <v>5.15</v>
      </c>
      <c r="I4155" s="102"/>
      <c r="J4155" s="445"/>
      <c r="K4155" s="258">
        <f>ROUND(SUMIF('VGT-Bewegungsdaten'!B:B,A4155,'VGT-Bewegungsdaten'!D:D),3)</f>
        <v>0</v>
      </c>
      <c r="L4155" s="259">
        <f>ROUND(SUMIF('VGT-Bewegungsdaten'!B:B,$A4155,'VGT-Bewegungsdaten'!E:E),5)</f>
        <v>0</v>
      </c>
      <c r="N4155" s="298" t="s">
        <v>4918</v>
      </c>
      <c r="O4155" s="298" t="s">
        <v>4929</v>
      </c>
      <c r="P4155" s="261">
        <f>ROUND(SUMIF('AV-Bewegungsdaten'!B:B,A4155,'AV-Bewegungsdaten'!D:D),3)</f>
        <v>0</v>
      </c>
      <c r="Q4155" s="259">
        <f>ROUND(SUMIF('AV-Bewegungsdaten'!B:B,$A4155,'AV-Bewegungsdaten'!E:E),5)</f>
        <v>0</v>
      </c>
      <c r="S4155" s="444"/>
      <c r="T4155" s="444"/>
      <c r="U4155" s="261">
        <f>ROUND(SUMIF('DV-Bewegungsdaten'!B:B,A4155,'DV-Bewegungsdaten'!D:D),3)</f>
        <v>0</v>
      </c>
      <c r="V4155" s="259">
        <f>ROUND(SUMIF('DV-Bewegungsdaten'!B:B,A4155,'DV-Bewegungsdaten'!E:E),5)</f>
        <v>0</v>
      </c>
      <c r="X4155" s="444"/>
      <c r="Y4155" s="444"/>
      <c r="AK4155" s="305"/>
    </row>
    <row r="4156" spans="1:37" ht="15" customHeight="1" x14ac:dyDescent="0.25">
      <c r="A4156" s="103" t="s">
        <v>6472</v>
      </c>
      <c r="B4156" s="101" t="s">
        <v>77</v>
      </c>
      <c r="C4156" s="101" t="s">
        <v>6412</v>
      </c>
      <c r="D4156" s="101" t="s">
        <v>82</v>
      </c>
      <c r="F4156" s="102">
        <v>3.91</v>
      </c>
      <c r="G4156" s="102">
        <v>4.1100000000000003</v>
      </c>
      <c r="H4156" s="102">
        <v>3.29</v>
      </c>
      <c r="I4156" s="102"/>
      <c r="J4156" s="445"/>
      <c r="K4156" s="258">
        <f>ROUND(SUMIF('VGT-Bewegungsdaten'!B:B,A4156,'VGT-Bewegungsdaten'!D:D),3)</f>
        <v>0</v>
      </c>
      <c r="L4156" s="259">
        <f>ROUND(SUMIF('VGT-Bewegungsdaten'!B:B,$A4156,'VGT-Bewegungsdaten'!E:E),5)</f>
        <v>0</v>
      </c>
      <c r="N4156" s="298" t="s">
        <v>4918</v>
      </c>
      <c r="O4156" s="298" t="s">
        <v>4929</v>
      </c>
      <c r="P4156" s="261">
        <f>ROUND(SUMIF('AV-Bewegungsdaten'!B:B,A4156,'AV-Bewegungsdaten'!D:D),3)</f>
        <v>0</v>
      </c>
      <c r="Q4156" s="259">
        <f>ROUND(SUMIF('AV-Bewegungsdaten'!B:B,$A4156,'AV-Bewegungsdaten'!E:E),5)</f>
        <v>0</v>
      </c>
      <c r="S4156" s="444"/>
      <c r="T4156" s="444"/>
      <c r="U4156" s="261">
        <f>ROUND(SUMIF('DV-Bewegungsdaten'!B:B,A4156,'DV-Bewegungsdaten'!D:D),3)</f>
        <v>0</v>
      </c>
      <c r="V4156" s="259">
        <f>ROUND(SUMIF('DV-Bewegungsdaten'!B:B,A4156,'DV-Bewegungsdaten'!E:E),5)</f>
        <v>0</v>
      </c>
      <c r="X4156" s="444"/>
      <c r="Y4156" s="444"/>
      <c r="AK4156" s="305"/>
    </row>
    <row r="4157" spans="1:37" ht="15" customHeight="1" x14ac:dyDescent="0.25">
      <c r="A4157" s="103" t="s">
        <v>6473</v>
      </c>
      <c r="B4157" s="101" t="s">
        <v>77</v>
      </c>
      <c r="C4157" s="101" t="s">
        <v>6412</v>
      </c>
      <c r="D4157" s="101" t="s">
        <v>86</v>
      </c>
      <c r="F4157" s="102">
        <v>3.43</v>
      </c>
      <c r="G4157" s="102">
        <v>3.63</v>
      </c>
      <c r="H4157" s="102">
        <v>2.9</v>
      </c>
      <c r="I4157" s="102"/>
      <c r="J4157" s="445"/>
      <c r="K4157" s="258">
        <f>ROUND(SUMIF('VGT-Bewegungsdaten'!B:B,A4157,'VGT-Bewegungsdaten'!D:D),3)</f>
        <v>0</v>
      </c>
      <c r="L4157" s="259">
        <f>ROUND(SUMIF('VGT-Bewegungsdaten'!B:B,$A4157,'VGT-Bewegungsdaten'!E:E),5)</f>
        <v>0</v>
      </c>
      <c r="N4157" s="298" t="s">
        <v>4918</v>
      </c>
      <c r="O4157" s="298" t="s">
        <v>4929</v>
      </c>
      <c r="P4157" s="261">
        <f>ROUND(SUMIF('AV-Bewegungsdaten'!B:B,A4157,'AV-Bewegungsdaten'!D:D),3)</f>
        <v>0</v>
      </c>
      <c r="Q4157" s="259">
        <f>ROUND(SUMIF('AV-Bewegungsdaten'!B:B,$A4157,'AV-Bewegungsdaten'!E:E),5)</f>
        <v>0</v>
      </c>
      <c r="S4157" s="444"/>
      <c r="T4157" s="444"/>
      <c r="U4157" s="261">
        <f>ROUND(SUMIF('DV-Bewegungsdaten'!B:B,A4157,'DV-Bewegungsdaten'!D:D),3)</f>
        <v>0</v>
      </c>
      <c r="V4157" s="259">
        <f>ROUND(SUMIF('DV-Bewegungsdaten'!B:B,A4157,'DV-Bewegungsdaten'!E:E),5)</f>
        <v>0</v>
      </c>
      <c r="X4157" s="444"/>
      <c r="Y4157" s="444"/>
      <c r="AK4157" s="305"/>
    </row>
    <row r="4158" spans="1:37" ht="15" customHeight="1" x14ac:dyDescent="0.25">
      <c r="A4158" s="103" t="s">
        <v>6836</v>
      </c>
      <c r="B4158" s="101" t="s">
        <v>77</v>
      </c>
      <c r="C4158" s="101" t="s">
        <v>6778</v>
      </c>
      <c r="D4158" s="101" t="s">
        <v>78</v>
      </c>
      <c r="F4158" s="102">
        <v>6.15</v>
      </c>
      <c r="G4158" s="102">
        <v>6.35</v>
      </c>
      <c r="H4158" s="102">
        <v>5.08</v>
      </c>
      <c r="I4158" s="102"/>
      <c r="J4158" s="445"/>
      <c r="K4158" s="258">
        <f>ROUND(SUMIF('VGT-Bewegungsdaten'!B:B,A4158,'VGT-Bewegungsdaten'!D:D),3)</f>
        <v>0</v>
      </c>
      <c r="L4158" s="259">
        <f>ROUND(SUMIF('VGT-Bewegungsdaten'!B:B,$A4158,'VGT-Bewegungsdaten'!E:E),5)</f>
        <v>0</v>
      </c>
      <c r="N4158" s="298" t="s">
        <v>4918</v>
      </c>
      <c r="O4158" s="298" t="s">
        <v>4929</v>
      </c>
      <c r="P4158" s="261">
        <f>ROUND(SUMIF('AV-Bewegungsdaten'!B:B,A4158,'AV-Bewegungsdaten'!D:D),3)</f>
        <v>0</v>
      </c>
      <c r="Q4158" s="259">
        <f>ROUND(SUMIF('AV-Bewegungsdaten'!B:B,$A4158,'AV-Bewegungsdaten'!E:E),5)</f>
        <v>0</v>
      </c>
      <c r="S4158" s="444"/>
      <c r="T4158" s="444"/>
      <c r="U4158" s="261">
        <f>ROUND(SUMIF('DV-Bewegungsdaten'!B:B,A4158,'DV-Bewegungsdaten'!D:D),3)</f>
        <v>0</v>
      </c>
      <c r="V4158" s="259">
        <f>ROUND(SUMIF('DV-Bewegungsdaten'!B:B,A4158,'DV-Bewegungsdaten'!E:E),5)</f>
        <v>0</v>
      </c>
      <c r="X4158" s="444"/>
      <c r="Y4158" s="444"/>
      <c r="AK4158" s="305"/>
    </row>
    <row r="4159" spans="1:37" ht="15" customHeight="1" x14ac:dyDescent="0.25">
      <c r="A4159" s="103" t="s">
        <v>6837</v>
      </c>
      <c r="B4159" s="101" t="s">
        <v>77</v>
      </c>
      <c r="C4159" s="101" t="s">
        <v>6778</v>
      </c>
      <c r="D4159" s="101" t="s">
        <v>82</v>
      </c>
      <c r="F4159" s="102">
        <v>3.85</v>
      </c>
      <c r="G4159" s="102">
        <v>4.05</v>
      </c>
      <c r="H4159" s="102">
        <v>3.24</v>
      </c>
      <c r="I4159" s="102"/>
      <c r="J4159" s="445"/>
      <c r="K4159" s="258">
        <f>ROUND(SUMIF('VGT-Bewegungsdaten'!B:B,A4159,'VGT-Bewegungsdaten'!D:D),3)</f>
        <v>0</v>
      </c>
      <c r="L4159" s="259">
        <f>ROUND(SUMIF('VGT-Bewegungsdaten'!B:B,$A4159,'VGT-Bewegungsdaten'!E:E),5)</f>
        <v>0</v>
      </c>
      <c r="N4159" s="298" t="s">
        <v>4918</v>
      </c>
      <c r="O4159" s="298" t="s">
        <v>4929</v>
      </c>
      <c r="P4159" s="261">
        <f>ROUND(SUMIF('AV-Bewegungsdaten'!B:B,A4159,'AV-Bewegungsdaten'!D:D),3)</f>
        <v>0</v>
      </c>
      <c r="Q4159" s="259">
        <f>ROUND(SUMIF('AV-Bewegungsdaten'!B:B,$A4159,'AV-Bewegungsdaten'!E:E),5)</f>
        <v>0</v>
      </c>
      <c r="S4159" s="444"/>
      <c r="T4159" s="444"/>
      <c r="U4159" s="261">
        <f>ROUND(SUMIF('DV-Bewegungsdaten'!B:B,A4159,'DV-Bewegungsdaten'!D:D),3)</f>
        <v>0</v>
      </c>
      <c r="V4159" s="259">
        <f>ROUND(SUMIF('DV-Bewegungsdaten'!B:B,A4159,'DV-Bewegungsdaten'!E:E),5)</f>
        <v>0</v>
      </c>
      <c r="X4159" s="444"/>
      <c r="Y4159" s="444"/>
      <c r="AK4159" s="305"/>
    </row>
    <row r="4160" spans="1:37" ht="15" customHeight="1" x14ac:dyDescent="0.25">
      <c r="A4160" s="103" t="s">
        <v>6838</v>
      </c>
      <c r="B4160" s="101" t="s">
        <v>77</v>
      </c>
      <c r="C4160" s="101" t="s">
        <v>6778</v>
      </c>
      <c r="D4160" s="101" t="s">
        <v>86</v>
      </c>
      <c r="F4160" s="102">
        <v>3.38</v>
      </c>
      <c r="G4160" s="102">
        <v>3.58</v>
      </c>
      <c r="H4160" s="102">
        <v>2.86</v>
      </c>
      <c r="I4160" s="102"/>
      <c r="J4160" s="445"/>
      <c r="K4160" s="258">
        <f>ROUND(SUMIF('VGT-Bewegungsdaten'!B:B,A4160,'VGT-Bewegungsdaten'!D:D),3)</f>
        <v>0</v>
      </c>
      <c r="L4160" s="259">
        <f>ROUND(SUMIF('VGT-Bewegungsdaten'!B:B,$A4160,'VGT-Bewegungsdaten'!E:E),5)</f>
        <v>0</v>
      </c>
      <c r="N4160" s="298" t="s">
        <v>4918</v>
      </c>
      <c r="O4160" s="298" t="s">
        <v>4929</v>
      </c>
      <c r="P4160" s="261">
        <f>ROUND(SUMIF('AV-Bewegungsdaten'!B:B,A4160,'AV-Bewegungsdaten'!D:D),3)</f>
        <v>0</v>
      </c>
      <c r="Q4160" s="259">
        <f>ROUND(SUMIF('AV-Bewegungsdaten'!B:B,$A4160,'AV-Bewegungsdaten'!E:E),5)</f>
        <v>0</v>
      </c>
      <c r="S4160" s="444"/>
      <c r="T4160" s="444"/>
      <c r="U4160" s="261">
        <f>ROUND(SUMIF('DV-Bewegungsdaten'!B:B,A4160,'DV-Bewegungsdaten'!D:D),3)</f>
        <v>0</v>
      </c>
      <c r="V4160" s="259">
        <f>ROUND(SUMIF('DV-Bewegungsdaten'!B:B,A4160,'DV-Bewegungsdaten'!E:E),5)</f>
        <v>0</v>
      </c>
      <c r="X4160" s="444"/>
      <c r="Y4160" s="444"/>
      <c r="AK4160" s="305"/>
    </row>
    <row r="4161" spans="1:37" ht="15" customHeight="1" x14ac:dyDescent="0.25">
      <c r="A4161" s="103" t="s">
        <v>7016</v>
      </c>
      <c r="B4161" s="101" t="s">
        <v>77</v>
      </c>
      <c r="C4161" s="101" t="s">
        <v>6937</v>
      </c>
      <c r="D4161" s="101" t="s">
        <v>78</v>
      </c>
      <c r="F4161" s="102">
        <v>6.05</v>
      </c>
      <c r="G4161" s="102">
        <v>6.25</v>
      </c>
      <c r="H4161" s="102">
        <v>5</v>
      </c>
      <c r="I4161" s="102"/>
      <c r="J4161" s="445"/>
      <c r="K4161" s="258">
        <f>ROUND(SUMIF('VGT-Bewegungsdaten'!B:B,A4161,'VGT-Bewegungsdaten'!D:D),3)</f>
        <v>0</v>
      </c>
      <c r="L4161" s="259">
        <f>ROUND(SUMIF('VGT-Bewegungsdaten'!B:B,$A4161,'VGT-Bewegungsdaten'!E:E),5)</f>
        <v>0</v>
      </c>
      <c r="N4161" s="298" t="s">
        <v>4918</v>
      </c>
      <c r="O4161" s="298" t="s">
        <v>4929</v>
      </c>
      <c r="P4161" s="261">
        <f>ROUND(SUMIF('AV-Bewegungsdaten'!B:B,A4161,'AV-Bewegungsdaten'!D:D),3)</f>
        <v>0</v>
      </c>
      <c r="Q4161" s="259">
        <f>ROUND(SUMIF('AV-Bewegungsdaten'!B:B,$A4161,'AV-Bewegungsdaten'!E:E),5)</f>
        <v>0</v>
      </c>
      <c r="S4161" s="444"/>
      <c r="T4161" s="444"/>
      <c r="U4161" s="261">
        <f>ROUND(SUMIF('DV-Bewegungsdaten'!B:B,A4161,'DV-Bewegungsdaten'!D:D),3)</f>
        <v>0</v>
      </c>
      <c r="V4161" s="259">
        <f>ROUND(SUMIF('DV-Bewegungsdaten'!B:B,A4161,'DV-Bewegungsdaten'!E:E),5)</f>
        <v>0</v>
      </c>
      <c r="X4161" s="444"/>
      <c r="Y4161" s="444"/>
      <c r="AK4161" s="305"/>
    </row>
    <row r="4162" spans="1:37" ht="15" customHeight="1" x14ac:dyDescent="0.25">
      <c r="A4162" s="103" t="s">
        <v>7017</v>
      </c>
      <c r="B4162" s="101" t="s">
        <v>77</v>
      </c>
      <c r="C4162" s="101" t="s">
        <v>6937</v>
      </c>
      <c r="D4162" s="101" t="s">
        <v>82</v>
      </c>
      <c r="F4162" s="102">
        <v>3.79</v>
      </c>
      <c r="G4162" s="102">
        <v>3.99</v>
      </c>
      <c r="H4162" s="102">
        <v>3.19</v>
      </c>
      <c r="I4162" s="102"/>
      <c r="J4162" s="445"/>
      <c r="K4162" s="258">
        <f>ROUND(SUMIF('VGT-Bewegungsdaten'!B:B,A4162,'VGT-Bewegungsdaten'!D:D),3)</f>
        <v>0</v>
      </c>
      <c r="L4162" s="259">
        <f>ROUND(SUMIF('VGT-Bewegungsdaten'!B:B,$A4162,'VGT-Bewegungsdaten'!E:E),5)</f>
        <v>0</v>
      </c>
      <c r="N4162" s="298" t="s">
        <v>4918</v>
      </c>
      <c r="O4162" s="298" t="s">
        <v>4929</v>
      </c>
      <c r="P4162" s="261">
        <f>ROUND(SUMIF('AV-Bewegungsdaten'!B:B,A4162,'AV-Bewegungsdaten'!D:D),3)</f>
        <v>0</v>
      </c>
      <c r="Q4162" s="259">
        <f>ROUND(SUMIF('AV-Bewegungsdaten'!B:B,$A4162,'AV-Bewegungsdaten'!E:E),5)</f>
        <v>0</v>
      </c>
      <c r="S4162" s="444"/>
      <c r="T4162" s="444"/>
      <c r="U4162" s="261">
        <f>ROUND(SUMIF('DV-Bewegungsdaten'!B:B,A4162,'DV-Bewegungsdaten'!D:D),3)</f>
        <v>0</v>
      </c>
      <c r="V4162" s="259">
        <f>ROUND(SUMIF('DV-Bewegungsdaten'!B:B,A4162,'DV-Bewegungsdaten'!E:E),5)</f>
        <v>0</v>
      </c>
      <c r="X4162" s="444"/>
      <c r="Y4162" s="444"/>
      <c r="AK4162" s="305"/>
    </row>
    <row r="4163" spans="1:37" ht="15" customHeight="1" x14ac:dyDescent="0.25">
      <c r="A4163" s="103" t="s">
        <v>7018</v>
      </c>
      <c r="B4163" s="101" t="s">
        <v>77</v>
      </c>
      <c r="C4163" s="101" t="s">
        <v>6937</v>
      </c>
      <c r="D4163" s="101" t="s">
        <v>7019</v>
      </c>
      <c r="F4163" s="102">
        <v>3.33</v>
      </c>
      <c r="G4163" s="102">
        <v>3.53</v>
      </c>
      <c r="H4163" s="102">
        <v>2.82</v>
      </c>
      <c r="I4163" s="102"/>
      <c r="J4163" s="445"/>
      <c r="K4163" s="258">
        <f>ROUND(SUMIF('VGT-Bewegungsdaten'!B:B,A4163,'VGT-Bewegungsdaten'!D:D),3)</f>
        <v>0</v>
      </c>
      <c r="L4163" s="259">
        <f>ROUND(SUMIF('VGT-Bewegungsdaten'!B:B,$A4163,'VGT-Bewegungsdaten'!E:E),5)</f>
        <v>0</v>
      </c>
      <c r="N4163" s="298" t="s">
        <v>4918</v>
      </c>
      <c r="O4163" s="298" t="s">
        <v>4929</v>
      </c>
      <c r="P4163" s="261">
        <f>ROUND(SUMIF('AV-Bewegungsdaten'!B:B,A4163,'AV-Bewegungsdaten'!D:D),3)</f>
        <v>0</v>
      </c>
      <c r="Q4163" s="259">
        <f>ROUND(SUMIF('AV-Bewegungsdaten'!B:B,$A4163,'AV-Bewegungsdaten'!E:E),5)</f>
        <v>0</v>
      </c>
      <c r="S4163" s="444"/>
      <c r="T4163" s="444"/>
      <c r="U4163" s="261">
        <f>ROUND(SUMIF('DV-Bewegungsdaten'!B:B,A4163,'DV-Bewegungsdaten'!D:D),3)</f>
        <v>0</v>
      </c>
      <c r="V4163" s="259">
        <f>ROUND(SUMIF('DV-Bewegungsdaten'!B:B,A4163,'DV-Bewegungsdaten'!E:E),5)</f>
        <v>0</v>
      </c>
      <c r="X4163" s="444"/>
      <c r="Y4163" s="444"/>
      <c r="AK4163" s="305"/>
    </row>
    <row r="4164" spans="1:37" ht="15" customHeight="1" x14ac:dyDescent="0.25">
      <c r="A4164" s="103" t="s">
        <v>7205</v>
      </c>
      <c r="B4164" s="101" t="s">
        <v>77</v>
      </c>
      <c r="C4164" s="101" t="s">
        <v>7163</v>
      </c>
      <c r="D4164" s="101" t="s">
        <v>78</v>
      </c>
      <c r="F4164" s="102">
        <v>5.96</v>
      </c>
      <c r="G4164" s="102">
        <v>6.16</v>
      </c>
      <c r="H4164" s="102">
        <v>4.93</v>
      </c>
      <c r="I4164" s="102"/>
      <c r="J4164" s="445"/>
      <c r="K4164" s="258">
        <f>ROUND(SUMIF('VGT-Bewegungsdaten'!B:B,A4164,'VGT-Bewegungsdaten'!D:D),3)</f>
        <v>0</v>
      </c>
      <c r="L4164" s="259">
        <f>ROUND(SUMIF('VGT-Bewegungsdaten'!B:B,$A4164,'VGT-Bewegungsdaten'!E:E),5)</f>
        <v>0</v>
      </c>
      <c r="N4164" s="298" t="s">
        <v>4918</v>
      </c>
      <c r="O4164" s="298" t="s">
        <v>4929</v>
      </c>
      <c r="P4164" s="261">
        <f>ROUND(SUMIF('AV-Bewegungsdaten'!B:B,A4164,'AV-Bewegungsdaten'!D:D),3)</f>
        <v>0</v>
      </c>
      <c r="Q4164" s="259">
        <f>ROUND(SUMIF('AV-Bewegungsdaten'!B:B,$A4164,'AV-Bewegungsdaten'!E:E),5)</f>
        <v>0</v>
      </c>
      <c r="S4164" s="444"/>
      <c r="T4164" s="444"/>
      <c r="U4164" s="261">
        <f>ROUND(SUMIF('DV-Bewegungsdaten'!B:B,A4164,'DV-Bewegungsdaten'!D:D),3)</f>
        <v>0</v>
      </c>
      <c r="V4164" s="259">
        <f>ROUND(SUMIF('DV-Bewegungsdaten'!B:B,A4164,'DV-Bewegungsdaten'!E:E),5)</f>
        <v>0</v>
      </c>
      <c r="X4164" s="444"/>
      <c r="Y4164" s="444"/>
      <c r="AK4164" s="305"/>
    </row>
    <row r="4165" spans="1:37" ht="15" customHeight="1" x14ac:dyDescent="0.25">
      <c r="A4165" s="103" t="s">
        <v>7206</v>
      </c>
      <c r="B4165" s="101" t="s">
        <v>77</v>
      </c>
      <c r="C4165" s="101" t="s">
        <v>7163</v>
      </c>
      <c r="D4165" s="101" t="s">
        <v>82</v>
      </c>
      <c r="F4165" s="102">
        <v>3.73</v>
      </c>
      <c r="G4165" s="102">
        <v>3.93</v>
      </c>
      <c r="H4165" s="102">
        <v>3.14</v>
      </c>
      <c r="I4165" s="102"/>
      <c r="J4165" s="445"/>
      <c r="K4165" s="258">
        <f>ROUND(SUMIF('VGT-Bewegungsdaten'!B:B,A4165,'VGT-Bewegungsdaten'!D:D),3)</f>
        <v>0</v>
      </c>
      <c r="L4165" s="259">
        <f>ROUND(SUMIF('VGT-Bewegungsdaten'!B:B,$A4165,'VGT-Bewegungsdaten'!E:E),5)</f>
        <v>0</v>
      </c>
      <c r="N4165" s="298" t="s">
        <v>4918</v>
      </c>
      <c r="O4165" s="298" t="s">
        <v>4929</v>
      </c>
      <c r="P4165" s="261">
        <f>ROUND(SUMIF('AV-Bewegungsdaten'!B:B,A4165,'AV-Bewegungsdaten'!D:D),3)</f>
        <v>0</v>
      </c>
      <c r="Q4165" s="259">
        <f>ROUND(SUMIF('AV-Bewegungsdaten'!B:B,$A4165,'AV-Bewegungsdaten'!E:E),5)</f>
        <v>0</v>
      </c>
      <c r="S4165" s="444"/>
      <c r="T4165" s="444"/>
      <c r="U4165" s="261">
        <f>ROUND(SUMIF('DV-Bewegungsdaten'!B:B,A4165,'DV-Bewegungsdaten'!D:D),3)</f>
        <v>0</v>
      </c>
      <c r="V4165" s="259">
        <f>ROUND(SUMIF('DV-Bewegungsdaten'!B:B,A4165,'DV-Bewegungsdaten'!E:E),5)</f>
        <v>0</v>
      </c>
      <c r="X4165" s="444"/>
      <c r="Y4165" s="444"/>
      <c r="AK4165" s="305"/>
    </row>
    <row r="4166" spans="1:37" ht="15" customHeight="1" x14ac:dyDescent="0.25">
      <c r="A4166" s="103" t="s">
        <v>7207</v>
      </c>
      <c r="B4166" s="101" t="s">
        <v>77</v>
      </c>
      <c r="C4166" s="101" t="s">
        <v>7163</v>
      </c>
      <c r="D4166" s="101" t="s">
        <v>7019</v>
      </c>
      <c r="F4166" s="102">
        <v>3.27</v>
      </c>
      <c r="G4166" s="102">
        <v>3.47</v>
      </c>
      <c r="H4166" s="102">
        <v>2.78</v>
      </c>
      <c r="I4166" s="102"/>
      <c r="J4166" s="445"/>
      <c r="K4166" s="258">
        <f>ROUND(SUMIF('VGT-Bewegungsdaten'!B:B,A4166,'VGT-Bewegungsdaten'!D:D),3)</f>
        <v>0</v>
      </c>
      <c r="L4166" s="259">
        <f>ROUND(SUMIF('VGT-Bewegungsdaten'!B:B,$A4166,'VGT-Bewegungsdaten'!E:E),5)</f>
        <v>0</v>
      </c>
      <c r="N4166" s="298" t="s">
        <v>4918</v>
      </c>
      <c r="O4166" s="298" t="s">
        <v>4929</v>
      </c>
      <c r="P4166" s="261">
        <f>ROUND(SUMIF('AV-Bewegungsdaten'!B:B,A4166,'AV-Bewegungsdaten'!D:D),3)</f>
        <v>0</v>
      </c>
      <c r="Q4166" s="259">
        <f>ROUND(SUMIF('AV-Bewegungsdaten'!B:B,$A4166,'AV-Bewegungsdaten'!E:E),5)</f>
        <v>0</v>
      </c>
      <c r="S4166" s="444"/>
      <c r="T4166" s="444"/>
      <c r="U4166" s="261">
        <f>ROUND(SUMIF('DV-Bewegungsdaten'!B:B,A4166,'DV-Bewegungsdaten'!D:D),3)</f>
        <v>0</v>
      </c>
      <c r="V4166" s="259">
        <f>ROUND(SUMIF('DV-Bewegungsdaten'!B:B,A4166,'DV-Bewegungsdaten'!E:E),5)</f>
        <v>0</v>
      </c>
      <c r="X4166" s="444"/>
      <c r="Y4166" s="444"/>
      <c r="AK4166" s="305"/>
    </row>
    <row r="4167" spans="1:37" ht="15" customHeight="1" x14ac:dyDescent="0.25">
      <c r="A4167" s="103" t="s">
        <v>1027</v>
      </c>
      <c r="B4167" s="101" t="s">
        <v>2069</v>
      </c>
      <c r="C4167" s="101" t="s">
        <v>3986</v>
      </c>
      <c r="D4167" s="101" t="s">
        <v>1028</v>
      </c>
      <c r="F4167" s="102">
        <v>8.9499999999999993</v>
      </c>
      <c r="G4167" s="102">
        <v>9.1499999999999986</v>
      </c>
      <c r="H4167" s="102">
        <v>7.16</v>
      </c>
      <c r="I4167" s="102"/>
      <c r="J4167" s="445"/>
      <c r="K4167" s="258">
        <f>ROUND(SUMIF('VGT-Bewegungsdaten'!B:B,A4167,'VGT-Bewegungsdaten'!D:D),3)</f>
        <v>0</v>
      </c>
      <c r="L4167" s="259">
        <f>ROUND(SUMIF('VGT-Bewegungsdaten'!B:B,$A4167,'VGT-Bewegungsdaten'!E:E),5)</f>
        <v>0</v>
      </c>
      <c r="N4167" s="298" t="s">
        <v>4918</v>
      </c>
      <c r="O4167" s="298" t="s">
        <v>4930</v>
      </c>
      <c r="P4167" s="261">
        <f>ROUND(SUMIF('AV-Bewegungsdaten'!B:B,A4167,'AV-Bewegungsdaten'!D:D),3)</f>
        <v>0</v>
      </c>
      <c r="Q4167" s="259">
        <f>ROUND(SUMIF('AV-Bewegungsdaten'!B:B,$A4167,'AV-Bewegungsdaten'!E:E),5)</f>
        <v>0</v>
      </c>
      <c r="S4167" s="444"/>
      <c r="T4167" s="444"/>
      <c r="U4167" s="261">
        <f>ROUND(SUMIF('DV-Bewegungsdaten'!B:B,A4167,'DV-Bewegungsdaten'!D:D),3)</f>
        <v>0</v>
      </c>
      <c r="V4167" s="259">
        <f>ROUND(SUMIF('DV-Bewegungsdaten'!B:B,A4167,'DV-Bewegungsdaten'!E:E),5)</f>
        <v>0</v>
      </c>
      <c r="X4167" s="444"/>
      <c r="Y4167" s="444"/>
      <c r="AK4167" s="305"/>
    </row>
    <row r="4168" spans="1:37" ht="15" customHeight="1" x14ac:dyDescent="0.25">
      <c r="A4168" s="103" t="s">
        <v>1029</v>
      </c>
      <c r="B4168" s="101" t="s">
        <v>2069</v>
      </c>
      <c r="C4168" s="101" t="s">
        <v>3986</v>
      </c>
      <c r="D4168" s="101" t="s">
        <v>1030</v>
      </c>
      <c r="F4168" s="102">
        <v>7.16</v>
      </c>
      <c r="G4168" s="102">
        <v>7.36</v>
      </c>
      <c r="H4168" s="102">
        <v>5.73</v>
      </c>
      <c r="I4168" s="102"/>
      <c r="J4168" s="445"/>
      <c r="K4168" s="258">
        <f>ROUND(SUMIF('VGT-Bewegungsdaten'!B:B,A4168,'VGT-Bewegungsdaten'!D:D),3)</f>
        <v>0</v>
      </c>
      <c r="L4168" s="259">
        <f>ROUND(SUMIF('VGT-Bewegungsdaten'!B:B,$A4168,'VGT-Bewegungsdaten'!E:E),5)</f>
        <v>0</v>
      </c>
      <c r="N4168" s="298" t="s">
        <v>4918</v>
      </c>
      <c r="O4168" s="298" t="s">
        <v>4930</v>
      </c>
      <c r="P4168" s="261">
        <f>ROUND(SUMIF('AV-Bewegungsdaten'!B:B,A4168,'AV-Bewegungsdaten'!D:D),3)</f>
        <v>0</v>
      </c>
      <c r="Q4168" s="259">
        <f>ROUND(SUMIF('AV-Bewegungsdaten'!B:B,$A4168,'AV-Bewegungsdaten'!E:E),5)</f>
        <v>0</v>
      </c>
      <c r="S4168" s="444"/>
      <c r="T4168" s="444"/>
      <c r="U4168" s="261">
        <f>ROUND(SUMIF('DV-Bewegungsdaten'!B:B,A4168,'DV-Bewegungsdaten'!D:D),3)</f>
        <v>0</v>
      </c>
      <c r="V4168" s="259">
        <f>ROUND(SUMIF('DV-Bewegungsdaten'!B:B,A4168,'DV-Bewegungsdaten'!E:E),5)</f>
        <v>0</v>
      </c>
      <c r="X4168" s="444"/>
      <c r="Y4168" s="444"/>
      <c r="AK4168" s="305"/>
    </row>
    <row r="4169" spans="1:37" ht="15" customHeight="1" x14ac:dyDescent="0.25">
      <c r="A4169" s="103" t="s">
        <v>1031</v>
      </c>
      <c r="B4169" s="101" t="s">
        <v>2069</v>
      </c>
      <c r="C4169" s="101" t="s">
        <v>3987</v>
      </c>
      <c r="D4169" s="101" t="s">
        <v>1028</v>
      </c>
      <c r="F4169" s="102">
        <v>8.9499999999999993</v>
      </c>
      <c r="G4169" s="102">
        <v>9.1499999999999986</v>
      </c>
      <c r="H4169" s="102">
        <v>7.16</v>
      </c>
      <c r="I4169" s="102"/>
      <c r="J4169" s="445"/>
      <c r="K4169" s="258">
        <f>ROUND(SUMIF('VGT-Bewegungsdaten'!B:B,A4169,'VGT-Bewegungsdaten'!D:D),3)</f>
        <v>0</v>
      </c>
      <c r="L4169" s="259">
        <f>ROUND(SUMIF('VGT-Bewegungsdaten'!B:B,$A4169,'VGT-Bewegungsdaten'!E:E),5)</f>
        <v>0</v>
      </c>
      <c r="N4169" s="298" t="s">
        <v>4918</v>
      </c>
      <c r="O4169" s="298" t="s">
        <v>4930</v>
      </c>
      <c r="P4169" s="261">
        <f>ROUND(SUMIF('AV-Bewegungsdaten'!B:B,A4169,'AV-Bewegungsdaten'!D:D),3)</f>
        <v>0</v>
      </c>
      <c r="Q4169" s="259">
        <f>ROUND(SUMIF('AV-Bewegungsdaten'!B:B,$A4169,'AV-Bewegungsdaten'!E:E),5)</f>
        <v>0</v>
      </c>
      <c r="S4169" s="444"/>
      <c r="T4169" s="444"/>
      <c r="U4169" s="261">
        <f>ROUND(SUMIF('DV-Bewegungsdaten'!B:B,A4169,'DV-Bewegungsdaten'!D:D),3)</f>
        <v>0</v>
      </c>
      <c r="V4169" s="259">
        <f>ROUND(SUMIF('DV-Bewegungsdaten'!B:B,A4169,'DV-Bewegungsdaten'!E:E),5)</f>
        <v>0</v>
      </c>
      <c r="X4169" s="444"/>
      <c r="Y4169" s="444"/>
      <c r="AK4169" s="305"/>
    </row>
    <row r="4170" spans="1:37" ht="15" customHeight="1" x14ac:dyDescent="0.25">
      <c r="A4170" s="103" t="s">
        <v>1032</v>
      </c>
      <c r="B4170" s="101" t="s">
        <v>2069</v>
      </c>
      <c r="C4170" s="101" t="s">
        <v>3987</v>
      </c>
      <c r="D4170" s="101" t="s">
        <v>1030</v>
      </c>
      <c r="F4170" s="102">
        <v>7.16</v>
      </c>
      <c r="G4170" s="102">
        <v>7.36</v>
      </c>
      <c r="H4170" s="102">
        <v>5.73</v>
      </c>
      <c r="I4170" s="102"/>
      <c r="J4170" s="445"/>
      <c r="K4170" s="258">
        <f>ROUND(SUMIF('VGT-Bewegungsdaten'!B:B,A4170,'VGT-Bewegungsdaten'!D:D),3)</f>
        <v>0</v>
      </c>
      <c r="L4170" s="259">
        <f>ROUND(SUMIF('VGT-Bewegungsdaten'!B:B,$A4170,'VGT-Bewegungsdaten'!E:E),5)</f>
        <v>0</v>
      </c>
      <c r="N4170" s="298" t="s">
        <v>4918</v>
      </c>
      <c r="O4170" s="298" t="s">
        <v>4930</v>
      </c>
      <c r="P4170" s="261">
        <f>ROUND(SUMIF('AV-Bewegungsdaten'!B:B,A4170,'AV-Bewegungsdaten'!D:D),3)</f>
        <v>0</v>
      </c>
      <c r="Q4170" s="259">
        <f>ROUND(SUMIF('AV-Bewegungsdaten'!B:B,$A4170,'AV-Bewegungsdaten'!E:E),5)</f>
        <v>0</v>
      </c>
      <c r="S4170" s="444"/>
      <c r="T4170" s="444"/>
      <c r="U4170" s="261">
        <f>ROUND(SUMIF('DV-Bewegungsdaten'!B:B,A4170,'DV-Bewegungsdaten'!D:D),3)</f>
        <v>0</v>
      </c>
      <c r="V4170" s="259">
        <f>ROUND(SUMIF('DV-Bewegungsdaten'!B:B,A4170,'DV-Bewegungsdaten'!E:E),5)</f>
        <v>0</v>
      </c>
      <c r="X4170" s="444"/>
      <c r="Y4170" s="444"/>
      <c r="AK4170" s="305"/>
    </row>
    <row r="4171" spans="1:37" ht="15" customHeight="1" x14ac:dyDescent="0.25">
      <c r="A4171" s="103" t="s">
        <v>1033</v>
      </c>
      <c r="B4171" s="101" t="s">
        <v>2069</v>
      </c>
      <c r="C4171" s="101" t="s">
        <v>3988</v>
      </c>
      <c r="D4171" s="101" t="s">
        <v>1028</v>
      </c>
      <c r="F4171" s="102">
        <v>8.9499999999999993</v>
      </c>
      <c r="G4171" s="102">
        <v>9.1499999999999986</v>
      </c>
      <c r="H4171" s="102">
        <v>7.16</v>
      </c>
      <c r="I4171" s="102"/>
      <c r="J4171" s="445"/>
      <c r="K4171" s="258">
        <f>ROUND(SUMIF('VGT-Bewegungsdaten'!B:B,A4171,'VGT-Bewegungsdaten'!D:D),3)</f>
        <v>0</v>
      </c>
      <c r="L4171" s="259">
        <f>ROUND(SUMIF('VGT-Bewegungsdaten'!B:B,$A4171,'VGT-Bewegungsdaten'!E:E),5)</f>
        <v>0</v>
      </c>
      <c r="N4171" s="298" t="s">
        <v>4918</v>
      </c>
      <c r="O4171" s="298" t="s">
        <v>4930</v>
      </c>
      <c r="P4171" s="261">
        <f>ROUND(SUMIF('AV-Bewegungsdaten'!B:B,A4171,'AV-Bewegungsdaten'!D:D),3)</f>
        <v>0</v>
      </c>
      <c r="Q4171" s="259">
        <f>ROUND(SUMIF('AV-Bewegungsdaten'!B:B,$A4171,'AV-Bewegungsdaten'!E:E),5)</f>
        <v>0</v>
      </c>
      <c r="S4171" s="444"/>
      <c r="T4171" s="444"/>
      <c r="U4171" s="261">
        <f>ROUND(SUMIF('DV-Bewegungsdaten'!B:B,A4171,'DV-Bewegungsdaten'!D:D),3)</f>
        <v>0</v>
      </c>
      <c r="V4171" s="259">
        <f>ROUND(SUMIF('DV-Bewegungsdaten'!B:B,A4171,'DV-Bewegungsdaten'!E:E),5)</f>
        <v>0</v>
      </c>
      <c r="X4171" s="444"/>
      <c r="Y4171" s="444"/>
      <c r="AK4171" s="305"/>
    </row>
    <row r="4172" spans="1:37" ht="15" customHeight="1" x14ac:dyDescent="0.25">
      <c r="A4172" s="103" t="s">
        <v>1034</v>
      </c>
      <c r="B4172" s="101" t="s">
        <v>2069</v>
      </c>
      <c r="C4172" s="101" t="s">
        <v>3988</v>
      </c>
      <c r="D4172" s="101" t="s">
        <v>1030</v>
      </c>
      <c r="F4172" s="102">
        <v>7.16</v>
      </c>
      <c r="G4172" s="102">
        <v>7.36</v>
      </c>
      <c r="H4172" s="102">
        <v>5.73</v>
      </c>
      <c r="I4172" s="102"/>
      <c r="J4172" s="445"/>
      <c r="K4172" s="258">
        <f>ROUND(SUMIF('VGT-Bewegungsdaten'!B:B,A4172,'VGT-Bewegungsdaten'!D:D),3)</f>
        <v>0</v>
      </c>
      <c r="L4172" s="259">
        <f>ROUND(SUMIF('VGT-Bewegungsdaten'!B:B,$A4172,'VGT-Bewegungsdaten'!E:E),5)</f>
        <v>0</v>
      </c>
      <c r="N4172" s="298" t="s">
        <v>4918</v>
      </c>
      <c r="O4172" s="298" t="s">
        <v>4930</v>
      </c>
      <c r="P4172" s="261">
        <f>ROUND(SUMIF('AV-Bewegungsdaten'!B:B,A4172,'AV-Bewegungsdaten'!D:D),3)</f>
        <v>0</v>
      </c>
      <c r="Q4172" s="259">
        <f>ROUND(SUMIF('AV-Bewegungsdaten'!B:B,$A4172,'AV-Bewegungsdaten'!E:E),5)</f>
        <v>0</v>
      </c>
      <c r="S4172" s="444"/>
      <c r="T4172" s="444"/>
      <c r="U4172" s="261">
        <f>ROUND(SUMIF('DV-Bewegungsdaten'!B:B,A4172,'DV-Bewegungsdaten'!D:D),3)</f>
        <v>0</v>
      </c>
      <c r="V4172" s="259">
        <f>ROUND(SUMIF('DV-Bewegungsdaten'!B:B,A4172,'DV-Bewegungsdaten'!E:E),5)</f>
        <v>0</v>
      </c>
      <c r="X4172" s="444"/>
      <c r="Y4172" s="444"/>
      <c r="AK4172" s="305"/>
    </row>
    <row r="4173" spans="1:37" ht="15" customHeight="1" x14ac:dyDescent="0.25">
      <c r="A4173" s="103" t="s">
        <v>1035</v>
      </c>
      <c r="B4173" s="101" t="s">
        <v>2069</v>
      </c>
      <c r="C4173" s="101" t="s">
        <v>3989</v>
      </c>
      <c r="D4173" s="101" t="s">
        <v>1028</v>
      </c>
      <c r="F4173" s="102">
        <v>8.9499999999999993</v>
      </c>
      <c r="G4173" s="102">
        <v>9.1499999999999986</v>
      </c>
      <c r="H4173" s="102">
        <v>7.16</v>
      </c>
      <c r="I4173" s="102"/>
      <c r="J4173" s="445"/>
      <c r="K4173" s="258">
        <f>ROUND(SUMIF('VGT-Bewegungsdaten'!B:B,A4173,'VGT-Bewegungsdaten'!D:D),3)</f>
        <v>0</v>
      </c>
      <c r="L4173" s="259">
        <f>ROUND(SUMIF('VGT-Bewegungsdaten'!B:B,$A4173,'VGT-Bewegungsdaten'!E:E),5)</f>
        <v>0</v>
      </c>
      <c r="N4173" s="298" t="s">
        <v>4918</v>
      </c>
      <c r="O4173" s="298" t="s">
        <v>4930</v>
      </c>
      <c r="P4173" s="261">
        <f>ROUND(SUMIF('AV-Bewegungsdaten'!B:B,A4173,'AV-Bewegungsdaten'!D:D),3)</f>
        <v>0</v>
      </c>
      <c r="Q4173" s="259">
        <f>ROUND(SUMIF('AV-Bewegungsdaten'!B:B,$A4173,'AV-Bewegungsdaten'!E:E),5)</f>
        <v>0</v>
      </c>
      <c r="S4173" s="444"/>
      <c r="T4173" s="444"/>
      <c r="U4173" s="261">
        <f>ROUND(SUMIF('DV-Bewegungsdaten'!B:B,A4173,'DV-Bewegungsdaten'!D:D),3)</f>
        <v>0</v>
      </c>
      <c r="V4173" s="259">
        <f>ROUND(SUMIF('DV-Bewegungsdaten'!B:B,A4173,'DV-Bewegungsdaten'!E:E),5)</f>
        <v>0</v>
      </c>
      <c r="X4173" s="444"/>
      <c r="Y4173" s="444"/>
      <c r="AK4173" s="305"/>
    </row>
    <row r="4174" spans="1:37" ht="15" customHeight="1" x14ac:dyDescent="0.25">
      <c r="A4174" s="103" t="s">
        <v>1036</v>
      </c>
      <c r="B4174" s="101" t="s">
        <v>2069</v>
      </c>
      <c r="C4174" s="101" t="s">
        <v>3989</v>
      </c>
      <c r="D4174" s="101" t="s">
        <v>1030</v>
      </c>
      <c r="F4174" s="102">
        <v>7.16</v>
      </c>
      <c r="G4174" s="102">
        <v>7.36</v>
      </c>
      <c r="H4174" s="102">
        <v>5.73</v>
      </c>
      <c r="I4174" s="102"/>
      <c r="J4174" s="445"/>
      <c r="K4174" s="258">
        <f>ROUND(SUMIF('VGT-Bewegungsdaten'!B:B,A4174,'VGT-Bewegungsdaten'!D:D),3)</f>
        <v>0</v>
      </c>
      <c r="L4174" s="259">
        <f>ROUND(SUMIF('VGT-Bewegungsdaten'!B:B,$A4174,'VGT-Bewegungsdaten'!E:E),5)</f>
        <v>0</v>
      </c>
      <c r="N4174" s="298" t="s">
        <v>4918</v>
      </c>
      <c r="O4174" s="298" t="s">
        <v>4930</v>
      </c>
      <c r="P4174" s="261">
        <f>ROUND(SUMIF('AV-Bewegungsdaten'!B:B,A4174,'AV-Bewegungsdaten'!D:D),3)</f>
        <v>0</v>
      </c>
      <c r="Q4174" s="259">
        <f>ROUND(SUMIF('AV-Bewegungsdaten'!B:B,$A4174,'AV-Bewegungsdaten'!E:E),5)</f>
        <v>0</v>
      </c>
      <c r="S4174" s="444"/>
      <c r="T4174" s="444"/>
      <c r="U4174" s="261">
        <f>ROUND(SUMIF('DV-Bewegungsdaten'!B:B,A4174,'DV-Bewegungsdaten'!D:D),3)</f>
        <v>0</v>
      </c>
      <c r="V4174" s="259">
        <f>ROUND(SUMIF('DV-Bewegungsdaten'!B:B,A4174,'DV-Bewegungsdaten'!E:E),5)</f>
        <v>0</v>
      </c>
      <c r="X4174" s="444"/>
      <c r="Y4174" s="444"/>
      <c r="AK4174" s="305"/>
    </row>
    <row r="4175" spans="1:37" ht="15" customHeight="1" x14ac:dyDescent="0.25">
      <c r="A4175" s="103" t="s">
        <v>1037</v>
      </c>
      <c r="B4175" s="101" t="s">
        <v>2069</v>
      </c>
      <c r="C4175" s="101" t="s">
        <v>3990</v>
      </c>
      <c r="D4175" s="101" t="s">
        <v>1038</v>
      </c>
      <c r="F4175" s="102">
        <v>19</v>
      </c>
      <c r="G4175" s="102">
        <v>19.2</v>
      </c>
      <c r="H4175" s="102">
        <v>15.2</v>
      </c>
      <c r="I4175" s="102"/>
      <c r="J4175" s="445"/>
      <c r="K4175" s="258">
        <f>ROUND(SUMIF('VGT-Bewegungsdaten'!B:B,A4175,'VGT-Bewegungsdaten'!D:D),3)</f>
        <v>0</v>
      </c>
      <c r="L4175" s="259">
        <f>ROUND(SUMIF('VGT-Bewegungsdaten'!B:B,$A4175,'VGT-Bewegungsdaten'!E:E),5)</f>
        <v>0</v>
      </c>
      <c r="N4175" s="298" t="s">
        <v>4918</v>
      </c>
      <c r="O4175" s="298" t="s">
        <v>4930</v>
      </c>
      <c r="P4175" s="261">
        <f>ROUND(SUMIF('AV-Bewegungsdaten'!B:B,A4175,'AV-Bewegungsdaten'!D:D),3)</f>
        <v>0</v>
      </c>
      <c r="Q4175" s="259">
        <f>ROUND(SUMIF('AV-Bewegungsdaten'!B:B,$A4175,'AV-Bewegungsdaten'!E:E),5)</f>
        <v>0</v>
      </c>
      <c r="S4175" s="444"/>
      <c r="T4175" s="444"/>
      <c r="U4175" s="261">
        <f>ROUND(SUMIF('DV-Bewegungsdaten'!B:B,A4175,'DV-Bewegungsdaten'!D:D),3)</f>
        <v>0</v>
      </c>
      <c r="V4175" s="259">
        <f>ROUND(SUMIF('DV-Bewegungsdaten'!B:B,A4175,'DV-Bewegungsdaten'!E:E),5)</f>
        <v>0</v>
      </c>
      <c r="X4175" s="444"/>
      <c r="Y4175" s="444"/>
      <c r="AK4175" s="305"/>
    </row>
    <row r="4176" spans="1:37" ht="15" customHeight="1" x14ac:dyDescent="0.25">
      <c r="A4176" s="103" t="s">
        <v>87</v>
      </c>
      <c r="B4176" s="101" t="s">
        <v>2069</v>
      </c>
      <c r="C4176" s="101" t="s">
        <v>3990</v>
      </c>
      <c r="D4176" s="101" t="s">
        <v>88</v>
      </c>
      <c r="F4176" s="102">
        <v>22</v>
      </c>
      <c r="G4176" s="102">
        <v>22.2</v>
      </c>
      <c r="H4176" s="102">
        <v>17.600000000000001</v>
      </c>
      <c r="I4176" s="102"/>
      <c r="J4176" s="445"/>
      <c r="K4176" s="258">
        <f>ROUND(SUMIF('VGT-Bewegungsdaten'!B:B,A4176,'VGT-Bewegungsdaten'!D:D),3)</f>
        <v>0</v>
      </c>
      <c r="L4176" s="259">
        <f>ROUND(SUMIF('VGT-Bewegungsdaten'!B:B,$A4176,'VGT-Bewegungsdaten'!E:E),5)</f>
        <v>0</v>
      </c>
      <c r="N4176" s="298" t="s">
        <v>4918</v>
      </c>
      <c r="O4176" s="298" t="s">
        <v>4930</v>
      </c>
      <c r="P4176" s="261">
        <f>ROUND(SUMIF('AV-Bewegungsdaten'!B:B,A4176,'AV-Bewegungsdaten'!D:D),3)</f>
        <v>0</v>
      </c>
      <c r="Q4176" s="259">
        <f>ROUND(SUMIF('AV-Bewegungsdaten'!B:B,$A4176,'AV-Bewegungsdaten'!E:E),5)</f>
        <v>0</v>
      </c>
      <c r="S4176" s="444"/>
      <c r="T4176" s="444"/>
      <c r="U4176" s="261">
        <f>ROUND(SUMIF('DV-Bewegungsdaten'!B:B,A4176,'DV-Bewegungsdaten'!D:D),3)</f>
        <v>0</v>
      </c>
      <c r="V4176" s="259">
        <f>ROUND(SUMIF('DV-Bewegungsdaten'!B:B,A4176,'DV-Bewegungsdaten'!E:E),5)</f>
        <v>0</v>
      </c>
      <c r="X4176" s="444"/>
      <c r="Y4176" s="444"/>
      <c r="AK4176" s="305"/>
    </row>
    <row r="4177" spans="1:37" ht="15" customHeight="1" x14ac:dyDescent="0.25">
      <c r="A4177" s="103" t="s">
        <v>89</v>
      </c>
      <c r="B4177" s="101" t="s">
        <v>2069</v>
      </c>
      <c r="C4177" s="101" t="s">
        <v>3990</v>
      </c>
      <c r="D4177" s="101" t="s">
        <v>90</v>
      </c>
      <c r="F4177" s="102">
        <v>23</v>
      </c>
      <c r="G4177" s="102">
        <v>23.2</v>
      </c>
      <c r="H4177" s="102">
        <v>18.399999999999999</v>
      </c>
      <c r="I4177" s="102"/>
      <c r="J4177" s="445"/>
      <c r="K4177" s="258">
        <f>ROUND(SUMIF('VGT-Bewegungsdaten'!B:B,A4177,'VGT-Bewegungsdaten'!D:D),3)</f>
        <v>0</v>
      </c>
      <c r="L4177" s="259">
        <f>ROUND(SUMIF('VGT-Bewegungsdaten'!B:B,$A4177,'VGT-Bewegungsdaten'!E:E),5)</f>
        <v>0</v>
      </c>
      <c r="N4177" s="298" t="s">
        <v>4918</v>
      </c>
      <c r="O4177" s="298" t="s">
        <v>4930</v>
      </c>
      <c r="P4177" s="261">
        <f>ROUND(SUMIF('AV-Bewegungsdaten'!B:B,A4177,'AV-Bewegungsdaten'!D:D),3)</f>
        <v>0</v>
      </c>
      <c r="Q4177" s="259">
        <f>ROUND(SUMIF('AV-Bewegungsdaten'!B:B,$A4177,'AV-Bewegungsdaten'!E:E),5)</f>
        <v>0</v>
      </c>
      <c r="S4177" s="444"/>
      <c r="T4177" s="444"/>
      <c r="U4177" s="261">
        <f>ROUND(SUMIF('DV-Bewegungsdaten'!B:B,A4177,'DV-Bewegungsdaten'!D:D),3)</f>
        <v>0</v>
      </c>
      <c r="V4177" s="259">
        <f>ROUND(SUMIF('DV-Bewegungsdaten'!B:B,A4177,'DV-Bewegungsdaten'!E:E),5)</f>
        <v>0</v>
      </c>
      <c r="X4177" s="444"/>
      <c r="Y4177" s="444"/>
      <c r="AK4177" s="305"/>
    </row>
    <row r="4178" spans="1:37" ht="15" customHeight="1" x14ac:dyDescent="0.25">
      <c r="A4178" s="103" t="s">
        <v>91</v>
      </c>
      <c r="B4178" s="101" t="s">
        <v>2069</v>
      </c>
      <c r="C4178" s="101" t="s">
        <v>3990</v>
      </c>
      <c r="D4178" s="101" t="s">
        <v>92</v>
      </c>
      <c r="F4178" s="102">
        <v>26</v>
      </c>
      <c r="G4178" s="102">
        <v>26.2</v>
      </c>
      <c r="H4178" s="102">
        <v>20.8</v>
      </c>
      <c r="I4178" s="102"/>
      <c r="J4178" s="445"/>
      <c r="K4178" s="258">
        <f>ROUND(SUMIF('VGT-Bewegungsdaten'!B:B,A4178,'VGT-Bewegungsdaten'!D:D),3)</f>
        <v>0</v>
      </c>
      <c r="L4178" s="259">
        <f>ROUND(SUMIF('VGT-Bewegungsdaten'!B:B,$A4178,'VGT-Bewegungsdaten'!E:E),5)</f>
        <v>0</v>
      </c>
      <c r="N4178" s="298" t="s">
        <v>4918</v>
      </c>
      <c r="O4178" s="298" t="s">
        <v>4930</v>
      </c>
      <c r="P4178" s="261">
        <f>ROUND(SUMIF('AV-Bewegungsdaten'!B:B,A4178,'AV-Bewegungsdaten'!D:D),3)</f>
        <v>0</v>
      </c>
      <c r="Q4178" s="259">
        <f>ROUND(SUMIF('AV-Bewegungsdaten'!B:B,$A4178,'AV-Bewegungsdaten'!E:E),5)</f>
        <v>0</v>
      </c>
      <c r="S4178" s="444"/>
      <c r="T4178" s="444"/>
      <c r="U4178" s="261">
        <f>ROUND(SUMIF('DV-Bewegungsdaten'!B:B,A4178,'DV-Bewegungsdaten'!D:D),3)</f>
        <v>0</v>
      </c>
      <c r="V4178" s="259">
        <f>ROUND(SUMIF('DV-Bewegungsdaten'!B:B,A4178,'DV-Bewegungsdaten'!E:E),5)</f>
        <v>0</v>
      </c>
      <c r="X4178" s="444"/>
      <c r="Y4178" s="444"/>
      <c r="AK4178" s="305"/>
    </row>
    <row r="4179" spans="1:37" ht="15" customHeight="1" x14ac:dyDescent="0.25">
      <c r="A4179" s="103" t="s">
        <v>1039</v>
      </c>
      <c r="B4179" s="101" t="s">
        <v>2069</v>
      </c>
      <c r="C4179" s="101" t="s">
        <v>3990</v>
      </c>
      <c r="D4179" s="101" t="s">
        <v>1040</v>
      </c>
      <c r="F4179" s="102">
        <v>18</v>
      </c>
      <c r="G4179" s="102">
        <v>18.2</v>
      </c>
      <c r="H4179" s="102">
        <v>14.4</v>
      </c>
      <c r="I4179" s="102"/>
      <c r="J4179" s="445"/>
      <c r="K4179" s="258">
        <f>ROUND(SUMIF('VGT-Bewegungsdaten'!B:B,A4179,'VGT-Bewegungsdaten'!D:D),3)</f>
        <v>0</v>
      </c>
      <c r="L4179" s="259">
        <f>ROUND(SUMIF('VGT-Bewegungsdaten'!B:B,$A4179,'VGT-Bewegungsdaten'!E:E),5)</f>
        <v>0</v>
      </c>
      <c r="N4179" s="298" t="s">
        <v>4918</v>
      </c>
      <c r="O4179" s="298" t="s">
        <v>4930</v>
      </c>
      <c r="P4179" s="261">
        <f>ROUND(SUMIF('AV-Bewegungsdaten'!B:B,A4179,'AV-Bewegungsdaten'!D:D),3)</f>
        <v>0</v>
      </c>
      <c r="Q4179" s="259">
        <f>ROUND(SUMIF('AV-Bewegungsdaten'!B:B,$A4179,'AV-Bewegungsdaten'!E:E),5)</f>
        <v>0</v>
      </c>
      <c r="S4179" s="444"/>
      <c r="T4179" s="444"/>
      <c r="U4179" s="261">
        <f>ROUND(SUMIF('DV-Bewegungsdaten'!B:B,A4179,'DV-Bewegungsdaten'!D:D),3)</f>
        <v>0</v>
      </c>
      <c r="V4179" s="259">
        <f>ROUND(SUMIF('DV-Bewegungsdaten'!B:B,A4179,'DV-Bewegungsdaten'!E:E),5)</f>
        <v>0</v>
      </c>
      <c r="X4179" s="444"/>
      <c r="Y4179" s="444"/>
      <c r="AK4179" s="305"/>
    </row>
    <row r="4180" spans="1:37" ht="15" customHeight="1" x14ac:dyDescent="0.25">
      <c r="A4180" s="103" t="s">
        <v>93</v>
      </c>
      <c r="B4180" s="101" t="s">
        <v>2069</v>
      </c>
      <c r="C4180" s="101" t="s">
        <v>3990</v>
      </c>
      <c r="D4180" s="101" t="s">
        <v>94</v>
      </c>
      <c r="F4180" s="102">
        <v>21</v>
      </c>
      <c r="G4180" s="102">
        <v>21.2</v>
      </c>
      <c r="H4180" s="102">
        <v>16.8</v>
      </c>
      <c r="I4180" s="102"/>
      <c r="J4180" s="445"/>
      <c r="K4180" s="258">
        <f>ROUND(SUMIF('VGT-Bewegungsdaten'!B:B,A4180,'VGT-Bewegungsdaten'!D:D),3)</f>
        <v>0</v>
      </c>
      <c r="L4180" s="259">
        <f>ROUND(SUMIF('VGT-Bewegungsdaten'!B:B,$A4180,'VGT-Bewegungsdaten'!E:E),5)</f>
        <v>0</v>
      </c>
      <c r="N4180" s="298" t="s">
        <v>4918</v>
      </c>
      <c r="O4180" s="298" t="s">
        <v>4930</v>
      </c>
      <c r="P4180" s="261">
        <f>ROUND(SUMIF('AV-Bewegungsdaten'!B:B,A4180,'AV-Bewegungsdaten'!D:D),3)</f>
        <v>0</v>
      </c>
      <c r="Q4180" s="259">
        <f>ROUND(SUMIF('AV-Bewegungsdaten'!B:B,$A4180,'AV-Bewegungsdaten'!E:E),5)</f>
        <v>0</v>
      </c>
      <c r="S4180" s="444"/>
      <c r="T4180" s="444"/>
      <c r="U4180" s="261">
        <f>ROUND(SUMIF('DV-Bewegungsdaten'!B:B,A4180,'DV-Bewegungsdaten'!D:D),3)</f>
        <v>0</v>
      </c>
      <c r="V4180" s="259">
        <f>ROUND(SUMIF('DV-Bewegungsdaten'!B:B,A4180,'DV-Bewegungsdaten'!E:E),5)</f>
        <v>0</v>
      </c>
      <c r="X4180" s="444"/>
      <c r="Y4180" s="444"/>
      <c r="AK4180" s="305"/>
    </row>
    <row r="4181" spans="1:37" ht="15" customHeight="1" x14ac:dyDescent="0.25">
      <c r="A4181" s="103" t="s">
        <v>95</v>
      </c>
      <c r="B4181" s="101" t="s">
        <v>2069</v>
      </c>
      <c r="C4181" s="101" t="s">
        <v>3990</v>
      </c>
      <c r="D4181" s="101" t="s">
        <v>96</v>
      </c>
      <c r="F4181" s="102">
        <v>22</v>
      </c>
      <c r="G4181" s="102">
        <v>22.2</v>
      </c>
      <c r="H4181" s="102">
        <v>17.600000000000001</v>
      </c>
      <c r="I4181" s="102"/>
      <c r="J4181" s="445"/>
      <c r="K4181" s="258">
        <f>ROUND(SUMIF('VGT-Bewegungsdaten'!B:B,A4181,'VGT-Bewegungsdaten'!D:D),3)</f>
        <v>0</v>
      </c>
      <c r="L4181" s="259">
        <f>ROUND(SUMIF('VGT-Bewegungsdaten'!B:B,$A4181,'VGT-Bewegungsdaten'!E:E),5)</f>
        <v>0</v>
      </c>
      <c r="N4181" s="298" t="s">
        <v>4918</v>
      </c>
      <c r="O4181" s="298" t="s">
        <v>4930</v>
      </c>
      <c r="P4181" s="261">
        <f>ROUND(SUMIF('AV-Bewegungsdaten'!B:B,A4181,'AV-Bewegungsdaten'!D:D),3)</f>
        <v>0</v>
      </c>
      <c r="Q4181" s="259">
        <f>ROUND(SUMIF('AV-Bewegungsdaten'!B:B,$A4181,'AV-Bewegungsdaten'!E:E),5)</f>
        <v>0</v>
      </c>
      <c r="S4181" s="444"/>
      <c r="T4181" s="444"/>
      <c r="U4181" s="261">
        <f>ROUND(SUMIF('DV-Bewegungsdaten'!B:B,A4181,'DV-Bewegungsdaten'!D:D),3)</f>
        <v>0</v>
      </c>
      <c r="V4181" s="259">
        <f>ROUND(SUMIF('DV-Bewegungsdaten'!B:B,A4181,'DV-Bewegungsdaten'!E:E),5)</f>
        <v>0</v>
      </c>
      <c r="X4181" s="444"/>
      <c r="Y4181" s="444"/>
      <c r="AK4181" s="305"/>
    </row>
    <row r="4182" spans="1:37" ht="15" customHeight="1" x14ac:dyDescent="0.25">
      <c r="A4182" s="103" t="s">
        <v>97</v>
      </c>
      <c r="B4182" s="101" t="s">
        <v>2069</v>
      </c>
      <c r="C4182" s="101" t="s">
        <v>3990</v>
      </c>
      <c r="D4182" s="101" t="s">
        <v>98</v>
      </c>
      <c r="F4182" s="102">
        <v>25</v>
      </c>
      <c r="G4182" s="102">
        <v>25.2</v>
      </c>
      <c r="H4182" s="102">
        <v>20</v>
      </c>
      <c r="I4182" s="102"/>
      <c r="J4182" s="445"/>
      <c r="K4182" s="258">
        <f>ROUND(SUMIF('VGT-Bewegungsdaten'!B:B,A4182,'VGT-Bewegungsdaten'!D:D),3)</f>
        <v>0</v>
      </c>
      <c r="L4182" s="259">
        <f>ROUND(SUMIF('VGT-Bewegungsdaten'!B:B,$A4182,'VGT-Bewegungsdaten'!E:E),5)</f>
        <v>0</v>
      </c>
      <c r="N4182" s="298" t="s">
        <v>4918</v>
      </c>
      <c r="O4182" s="298" t="s">
        <v>4930</v>
      </c>
      <c r="P4182" s="261">
        <f>ROUND(SUMIF('AV-Bewegungsdaten'!B:B,A4182,'AV-Bewegungsdaten'!D:D),3)</f>
        <v>0</v>
      </c>
      <c r="Q4182" s="259">
        <f>ROUND(SUMIF('AV-Bewegungsdaten'!B:B,$A4182,'AV-Bewegungsdaten'!E:E),5)</f>
        <v>0</v>
      </c>
      <c r="S4182" s="444"/>
      <c r="T4182" s="444"/>
      <c r="U4182" s="261">
        <f>ROUND(SUMIF('DV-Bewegungsdaten'!B:B,A4182,'DV-Bewegungsdaten'!D:D),3)</f>
        <v>0</v>
      </c>
      <c r="V4182" s="259">
        <f>ROUND(SUMIF('DV-Bewegungsdaten'!B:B,A4182,'DV-Bewegungsdaten'!E:E),5)</f>
        <v>0</v>
      </c>
      <c r="X4182" s="444"/>
      <c r="Y4182" s="444"/>
      <c r="AK4182" s="305"/>
    </row>
    <row r="4183" spans="1:37" ht="15" customHeight="1" x14ac:dyDescent="0.25">
      <c r="A4183" s="103" t="s">
        <v>1041</v>
      </c>
      <c r="B4183" s="101" t="s">
        <v>2069</v>
      </c>
      <c r="C4183" s="101" t="s">
        <v>3990</v>
      </c>
      <c r="D4183" s="101" t="s">
        <v>1042</v>
      </c>
      <c r="F4183" s="102">
        <v>12.95</v>
      </c>
      <c r="G4183" s="102">
        <v>13.149999999999999</v>
      </c>
      <c r="H4183" s="102">
        <v>10.36</v>
      </c>
      <c r="I4183" s="102"/>
      <c r="J4183" s="445"/>
      <c r="K4183" s="258">
        <f>ROUND(SUMIF('VGT-Bewegungsdaten'!B:B,A4183,'VGT-Bewegungsdaten'!D:D),3)</f>
        <v>0</v>
      </c>
      <c r="L4183" s="259">
        <f>ROUND(SUMIF('VGT-Bewegungsdaten'!B:B,$A4183,'VGT-Bewegungsdaten'!E:E),5)</f>
        <v>0</v>
      </c>
      <c r="N4183" s="298" t="s">
        <v>4918</v>
      </c>
      <c r="O4183" s="298" t="s">
        <v>4930</v>
      </c>
      <c r="P4183" s="261">
        <f>ROUND(SUMIF('AV-Bewegungsdaten'!B:B,A4183,'AV-Bewegungsdaten'!D:D),3)</f>
        <v>0</v>
      </c>
      <c r="Q4183" s="259">
        <f>ROUND(SUMIF('AV-Bewegungsdaten'!B:B,$A4183,'AV-Bewegungsdaten'!E:E),5)</f>
        <v>0</v>
      </c>
      <c r="S4183" s="444"/>
      <c r="T4183" s="444"/>
      <c r="U4183" s="261">
        <f>ROUND(SUMIF('DV-Bewegungsdaten'!B:B,A4183,'DV-Bewegungsdaten'!D:D),3)</f>
        <v>0</v>
      </c>
      <c r="V4183" s="259">
        <f>ROUND(SUMIF('DV-Bewegungsdaten'!B:B,A4183,'DV-Bewegungsdaten'!E:E),5)</f>
        <v>0</v>
      </c>
      <c r="X4183" s="444"/>
      <c r="Y4183" s="444"/>
      <c r="AK4183" s="305"/>
    </row>
    <row r="4184" spans="1:37" ht="15" customHeight="1" x14ac:dyDescent="0.25">
      <c r="A4184" s="103" t="s">
        <v>1043</v>
      </c>
      <c r="B4184" s="101" t="s">
        <v>2069</v>
      </c>
      <c r="C4184" s="101" t="s">
        <v>3990</v>
      </c>
      <c r="D4184" s="101" t="s">
        <v>1030</v>
      </c>
      <c r="F4184" s="102">
        <v>11.16</v>
      </c>
      <c r="G4184" s="102">
        <v>11.36</v>
      </c>
      <c r="H4184" s="102">
        <v>8.93</v>
      </c>
      <c r="I4184" s="102"/>
      <c r="J4184" s="445"/>
      <c r="K4184" s="258">
        <f>ROUND(SUMIF('VGT-Bewegungsdaten'!B:B,A4184,'VGT-Bewegungsdaten'!D:D),3)</f>
        <v>0</v>
      </c>
      <c r="L4184" s="259">
        <f>ROUND(SUMIF('VGT-Bewegungsdaten'!B:B,$A4184,'VGT-Bewegungsdaten'!E:E),5)</f>
        <v>0</v>
      </c>
      <c r="N4184" s="298" t="s">
        <v>4918</v>
      </c>
      <c r="O4184" s="298" t="s">
        <v>4930</v>
      </c>
      <c r="P4184" s="261">
        <f>ROUND(SUMIF('AV-Bewegungsdaten'!B:B,A4184,'AV-Bewegungsdaten'!D:D),3)</f>
        <v>0</v>
      </c>
      <c r="Q4184" s="259">
        <f>ROUND(SUMIF('AV-Bewegungsdaten'!B:B,$A4184,'AV-Bewegungsdaten'!E:E),5)</f>
        <v>0</v>
      </c>
      <c r="S4184" s="444"/>
      <c r="T4184" s="444"/>
      <c r="U4184" s="261">
        <f>ROUND(SUMIF('DV-Bewegungsdaten'!B:B,A4184,'DV-Bewegungsdaten'!D:D),3)</f>
        <v>0</v>
      </c>
      <c r="V4184" s="259">
        <f>ROUND(SUMIF('DV-Bewegungsdaten'!B:B,A4184,'DV-Bewegungsdaten'!E:E),5)</f>
        <v>0</v>
      </c>
      <c r="X4184" s="444"/>
      <c r="Y4184" s="444"/>
      <c r="AK4184" s="305"/>
    </row>
    <row r="4185" spans="1:37" ht="15" customHeight="1" x14ac:dyDescent="0.25">
      <c r="A4185" s="103" t="s">
        <v>1044</v>
      </c>
      <c r="B4185" s="101" t="s">
        <v>2069</v>
      </c>
      <c r="C4185" s="101" t="s">
        <v>3991</v>
      </c>
      <c r="D4185" s="101" t="s">
        <v>1038</v>
      </c>
      <c r="F4185" s="102">
        <v>19</v>
      </c>
      <c r="G4185" s="102">
        <v>19.2</v>
      </c>
      <c r="H4185" s="102">
        <v>15.2</v>
      </c>
      <c r="I4185" s="102"/>
      <c r="J4185" s="445"/>
      <c r="K4185" s="258">
        <f>ROUND(SUMIF('VGT-Bewegungsdaten'!B:B,A4185,'VGT-Bewegungsdaten'!D:D),3)</f>
        <v>0</v>
      </c>
      <c r="L4185" s="259">
        <f>ROUND(SUMIF('VGT-Bewegungsdaten'!B:B,$A4185,'VGT-Bewegungsdaten'!E:E),5)</f>
        <v>0</v>
      </c>
      <c r="N4185" s="298" t="s">
        <v>4918</v>
      </c>
      <c r="O4185" s="298" t="s">
        <v>4930</v>
      </c>
      <c r="P4185" s="261">
        <f>ROUND(SUMIF('AV-Bewegungsdaten'!B:B,A4185,'AV-Bewegungsdaten'!D:D),3)</f>
        <v>0</v>
      </c>
      <c r="Q4185" s="259">
        <f>ROUND(SUMIF('AV-Bewegungsdaten'!B:B,$A4185,'AV-Bewegungsdaten'!E:E),5)</f>
        <v>0</v>
      </c>
      <c r="S4185" s="444"/>
      <c r="T4185" s="444"/>
      <c r="U4185" s="261">
        <f>ROUND(SUMIF('DV-Bewegungsdaten'!B:B,A4185,'DV-Bewegungsdaten'!D:D),3)</f>
        <v>0</v>
      </c>
      <c r="V4185" s="259">
        <f>ROUND(SUMIF('DV-Bewegungsdaten'!B:B,A4185,'DV-Bewegungsdaten'!E:E),5)</f>
        <v>0</v>
      </c>
      <c r="X4185" s="444"/>
      <c r="Y4185" s="444"/>
      <c r="AK4185" s="305"/>
    </row>
    <row r="4186" spans="1:37" ht="15" customHeight="1" x14ac:dyDescent="0.25">
      <c r="A4186" s="103" t="s">
        <v>99</v>
      </c>
      <c r="B4186" s="101" t="s">
        <v>2069</v>
      </c>
      <c r="C4186" s="101" t="s">
        <v>3991</v>
      </c>
      <c r="D4186" s="101" t="s">
        <v>88</v>
      </c>
      <c r="F4186" s="102">
        <v>22</v>
      </c>
      <c r="G4186" s="102">
        <v>22.2</v>
      </c>
      <c r="H4186" s="102">
        <v>17.600000000000001</v>
      </c>
      <c r="I4186" s="102"/>
      <c r="J4186" s="445"/>
      <c r="K4186" s="258">
        <f>ROUND(SUMIF('VGT-Bewegungsdaten'!B:B,A4186,'VGT-Bewegungsdaten'!D:D),3)</f>
        <v>0</v>
      </c>
      <c r="L4186" s="259">
        <f>ROUND(SUMIF('VGT-Bewegungsdaten'!B:B,$A4186,'VGT-Bewegungsdaten'!E:E),5)</f>
        <v>0</v>
      </c>
      <c r="N4186" s="298" t="s">
        <v>4918</v>
      </c>
      <c r="O4186" s="298" t="s">
        <v>4930</v>
      </c>
      <c r="P4186" s="261">
        <f>ROUND(SUMIF('AV-Bewegungsdaten'!B:B,A4186,'AV-Bewegungsdaten'!D:D),3)</f>
        <v>0</v>
      </c>
      <c r="Q4186" s="259">
        <f>ROUND(SUMIF('AV-Bewegungsdaten'!B:B,$A4186,'AV-Bewegungsdaten'!E:E),5)</f>
        <v>0</v>
      </c>
      <c r="S4186" s="444"/>
      <c r="T4186" s="444"/>
      <c r="U4186" s="261">
        <f>ROUND(SUMIF('DV-Bewegungsdaten'!B:B,A4186,'DV-Bewegungsdaten'!D:D),3)</f>
        <v>0</v>
      </c>
      <c r="V4186" s="259">
        <f>ROUND(SUMIF('DV-Bewegungsdaten'!B:B,A4186,'DV-Bewegungsdaten'!E:E),5)</f>
        <v>0</v>
      </c>
      <c r="X4186" s="444"/>
      <c r="Y4186" s="444"/>
      <c r="AK4186" s="305"/>
    </row>
    <row r="4187" spans="1:37" ht="15" customHeight="1" x14ac:dyDescent="0.25">
      <c r="A4187" s="103" t="s">
        <v>100</v>
      </c>
      <c r="B4187" s="101" t="s">
        <v>2069</v>
      </c>
      <c r="C4187" s="101" t="s">
        <v>3991</v>
      </c>
      <c r="D4187" s="101" t="s">
        <v>90</v>
      </c>
      <c r="F4187" s="102">
        <v>23</v>
      </c>
      <c r="G4187" s="102">
        <v>23.2</v>
      </c>
      <c r="H4187" s="102">
        <v>18.399999999999999</v>
      </c>
      <c r="I4187" s="102"/>
      <c r="J4187" s="445"/>
      <c r="K4187" s="258">
        <f>ROUND(SUMIF('VGT-Bewegungsdaten'!B:B,A4187,'VGT-Bewegungsdaten'!D:D),3)</f>
        <v>0</v>
      </c>
      <c r="L4187" s="259">
        <f>ROUND(SUMIF('VGT-Bewegungsdaten'!B:B,$A4187,'VGT-Bewegungsdaten'!E:E),5)</f>
        <v>0</v>
      </c>
      <c r="N4187" s="298" t="s">
        <v>4918</v>
      </c>
      <c r="O4187" s="298" t="s">
        <v>4930</v>
      </c>
      <c r="P4187" s="261">
        <f>ROUND(SUMIF('AV-Bewegungsdaten'!B:B,A4187,'AV-Bewegungsdaten'!D:D),3)</f>
        <v>0</v>
      </c>
      <c r="Q4187" s="259">
        <f>ROUND(SUMIF('AV-Bewegungsdaten'!B:B,$A4187,'AV-Bewegungsdaten'!E:E),5)</f>
        <v>0</v>
      </c>
      <c r="S4187" s="444"/>
      <c r="T4187" s="444"/>
      <c r="U4187" s="261">
        <f>ROUND(SUMIF('DV-Bewegungsdaten'!B:B,A4187,'DV-Bewegungsdaten'!D:D),3)</f>
        <v>0</v>
      </c>
      <c r="V4187" s="259">
        <f>ROUND(SUMIF('DV-Bewegungsdaten'!B:B,A4187,'DV-Bewegungsdaten'!E:E),5)</f>
        <v>0</v>
      </c>
      <c r="X4187" s="444"/>
      <c r="Y4187" s="444"/>
      <c r="AK4187" s="305"/>
    </row>
    <row r="4188" spans="1:37" ht="15" customHeight="1" x14ac:dyDescent="0.25">
      <c r="A4188" s="103" t="s">
        <v>101</v>
      </c>
      <c r="B4188" s="101" t="s">
        <v>2069</v>
      </c>
      <c r="C4188" s="101" t="s">
        <v>3991</v>
      </c>
      <c r="D4188" s="101" t="s">
        <v>92</v>
      </c>
      <c r="F4188" s="102">
        <v>26</v>
      </c>
      <c r="G4188" s="102">
        <v>26.2</v>
      </c>
      <c r="H4188" s="102">
        <v>20.8</v>
      </c>
      <c r="I4188" s="102"/>
      <c r="J4188" s="445"/>
      <c r="K4188" s="258">
        <f>ROUND(SUMIF('VGT-Bewegungsdaten'!B:B,A4188,'VGT-Bewegungsdaten'!D:D),3)</f>
        <v>0</v>
      </c>
      <c r="L4188" s="259">
        <f>ROUND(SUMIF('VGT-Bewegungsdaten'!B:B,$A4188,'VGT-Bewegungsdaten'!E:E),5)</f>
        <v>0</v>
      </c>
      <c r="N4188" s="298" t="s">
        <v>4918</v>
      </c>
      <c r="O4188" s="298" t="s">
        <v>4930</v>
      </c>
      <c r="P4188" s="261">
        <f>ROUND(SUMIF('AV-Bewegungsdaten'!B:B,A4188,'AV-Bewegungsdaten'!D:D),3)</f>
        <v>0</v>
      </c>
      <c r="Q4188" s="259">
        <f>ROUND(SUMIF('AV-Bewegungsdaten'!B:B,$A4188,'AV-Bewegungsdaten'!E:E),5)</f>
        <v>0</v>
      </c>
      <c r="S4188" s="444"/>
      <c r="T4188" s="444"/>
      <c r="U4188" s="261">
        <f>ROUND(SUMIF('DV-Bewegungsdaten'!B:B,A4188,'DV-Bewegungsdaten'!D:D),3)</f>
        <v>0</v>
      </c>
      <c r="V4188" s="259">
        <f>ROUND(SUMIF('DV-Bewegungsdaten'!B:B,A4188,'DV-Bewegungsdaten'!E:E),5)</f>
        <v>0</v>
      </c>
      <c r="X4188" s="444"/>
      <c r="Y4188" s="444"/>
      <c r="AK4188" s="305"/>
    </row>
    <row r="4189" spans="1:37" ht="15" customHeight="1" x14ac:dyDescent="0.25">
      <c r="A4189" s="103" t="s">
        <v>1045</v>
      </c>
      <c r="B4189" s="101" t="s">
        <v>2069</v>
      </c>
      <c r="C4189" s="101" t="s">
        <v>3991</v>
      </c>
      <c r="D4189" s="101" t="s">
        <v>1040</v>
      </c>
      <c r="F4189" s="102">
        <v>18</v>
      </c>
      <c r="G4189" s="102">
        <v>18.2</v>
      </c>
      <c r="H4189" s="102">
        <v>14.4</v>
      </c>
      <c r="I4189" s="102"/>
      <c r="J4189" s="445"/>
      <c r="K4189" s="258">
        <f>ROUND(SUMIF('VGT-Bewegungsdaten'!B:B,A4189,'VGT-Bewegungsdaten'!D:D),3)</f>
        <v>0</v>
      </c>
      <c r="L4189" s="259">
        <f>ROUND(SUMIF('VGT-Bewegungsdaten'!B:B,$A4189,'VGT-Bewegungsdaten'!E:E),5)</f>
        <v>0</v>
      </c>
      <c r="N4189" s="298" t="s">
        <v>4918</v>
      </c>
      <c r="O4189" s="298" t="s">
        <v>4930</v>
      </c>
      <c r="P4189" s="261">
        <f>ROUND(SUMIF('AV-Bewegungsdaten'!B:B,A4189,'AV-Bewegungsdaten'!D:D),3)</f>
        <v>0</v>
      </c>
      <c r="Q4189" s="259">
        <f>ROUND(SUMIF('AV-Bewegungsdaten'!B:B,$A4189,'AV-Bewegungsdaten'!E:E),5)</f>
        <v>0</v>
      </c>
      <c r="S4189" s="444"/>
      <c r="T4189" s="444"/>
      <c r="U4189" s="261">
        <f>ROUND(SUMIF('DV-Bewegungsdaten'!B:B,A4189,'DV-Bewegungsdaten'!D:D),3)</f>
        <v>0</v>
      </c>
      <c r="V4189" s="259">
        <f>ROUND(SUMIF('DV-Bewegungsdaten'!B:B,A4189,'DV-Bewegungsdaten'!E:E),5)</f>
        <v>0</v>
      </c>
      <c r="X4189" s="444"/>
      <c r="Y4189" s="444"/>
      <c r="AK4189" s="305"/>
    </row>
    <row r="4190" spans="1:37" ht="15" customHeight="1" x14ac:dyDescent="0.25">
      <c r="A4190" s="103" t="s">
        <v>102</v>
      </c>
      <c r="B4190" s="101" t="s">
        <v>2069</v>
      </c>
      <c r="C4190" s="101" t="s">
        <v>3991</v>
      </c>
      <c r="D4190" s="101" t="s">
        <v>94</v>
      </c>
      <c r="F4190" s="102">
        <v>21</v>
      </c>
      <c r="G4190" s="102">
        <v>21.2</v>
      </c>
      <c r="H4190" s="102">
        <v>16.8</v>
      </c>
      <c r="I4190" s="102"/>
      <c r="J4190" s="445"/>
      <c r="K4190" s="258">
        <f>ROUND(SUMIF('VGT-Bewegungsdaten'!B:B,A4190,'VGT-Bewegungsdaten'!D:D),3)</f>
        <v>0</v>
      </c>
      <c r="L4190" s="259">
        <f>ROUND(SUMIF('VGT-Bewegungsdaten'!B:B,$A4190,'VGT-Bewegungsdaten'!E:E),5)</f>
        <v>0</v>
      </c>
      <c r="N4190" s="298" t="s">
        <v>4918</v>
      </c>
      <c r="O4190" s="298" t="s">
        <v>4930</v>
      </c>
      <c r="P4190" s="261">
        <f>ROUND(SUMIF('AV-Bewegungsdaten'!B:B,A4190,'AV-Bewegungsdaten'!D:D),3)</f>
        <v>0</v>
      </c>
      <c r="Q4190" s="259">
        <f>ROUND(SUMIF('AV-Bewegungsdaten'!B:B,$A4190,'AV-Bewegungsdaten'!E:E),5)</f>
        <v>0</v>
      </c>
      <c r="S4190" s="444"/>
      <c r="T4190" s="444"/>
      <c r="U4190" s="261">
        <f>ROUND(SUMIF('DV-Bewegungsdaten'!B:B,A4190,'DV-Bewegungsdaten'!D:D),3)</f>
        <v>0</v>
      </c>
      <c r="V4190" s="259">
        <f>ROUND(SUMIF('DV-Bewegungsdaten'!B:B,A4190,'DV-Bewegungsdaten'!E:E),5)</f>
        <v>0</v>
      </c>
      <c r="X4190" s="444"/>
      <c r="Y4190" s="444"/>
      <c r="AK4190" s="305"/>
    </row>
    <row r="4191" spans="1:37" ht="15" customHeight="1" x14ac:dyDescent="0.25">
      <c r="A4191" s="103" t="s">
        <v>103</v>
      </c>
      <c r="B4191" s="101" t="s">
        <v>2069</v>
      </c>
      <c r="C4191" s="101" t="s">
        <v>3991</v>
      </c>
      <c r="D4191" s="101" t="s">
        <v>96</v>
      </c>
      <c r="F4191" s="102">
        <v>22</v>
      </c>
      <c r="G4191" s="102">
        <v>22.2</v>
      </c>
      <c r="H4191" s="102">
        <v>17.600000000000001</v>
      </c>
      <c r="I4191" s="102"/>
      <c r="J4191" s="445"/>
      <c r="K4191" s="258">
        <f>ROUND(SUMIF('VGT-Bewegungsdaten'!B:B,A4191,'VGT-Bewegungsdaten'!D:D),3)</f>
        <v>0</v>
      </c>
      <c r="L4191" s="259">
        <f>ROUND(SUMIF('VGT-Bewegungsdaten'!B:B,$A4191,'VGT-Bewegungsdaten'!E:E),5)</f>
        <v>0</v>
      </c>
      <c r="N4191" s="298" t="s">
        <v>4918</v>
      </c>
      <c r="O4191" s="298" t="s">
        <v>4930</v>
      </c>
      <c r="P4191" s="261">
        <f>ROUND(SUMIF('AV-Bewegungsdaten'!B:B,A4191,'AV-Bewegungsdaten'!D:D),3)</f>
        <v>0</v>
      </c>
      <c r="Q4191" s="259">
        <f>ROUND(SUMIF('AV-Bewegungsdaten'!B:B,$A4191,'AV-Bewegungsdaten'!E:E),5)</f>
        <v>0</v>
      </c>
      <c r="S4191" s="444"/>
      <c r="T4191" s="444"/>
      <c r="U4191" s="261">
        <f>ROUND(SUMIF('DV-Bewegungsdaten'!B:B,A4191,'DV-Bewegungsdaten'!D:D),3)</f>
        <v>0</v>
      </c>
      <c r="V4191" s="259">
        <f>ROUND(SUMIF('DV-Bewegungsdaten'!B:B,A4191,'DV-Bewegungsdaten'!E:E),5)</f>
        <v>0</v>
      </c>
      <c r="X4191" s="444"/>
      <c r="Y4191" s="444"/>
      <c r="AK4191" s="305"/>
    </row>
    <row r="4192" spans="1:37" ht="15" customHeight="1" x14ac:dyDescent="0.25">
      <c r="A4192" s="103" t="s">
        <v>104</v>
      </c>
      <c r="B4192" s="101" t="s">
        <v>2069</v>
      </c>
      <c r="C4192" s="101" t="s">
        <v>3991</v>
      </c>
      <c r="D4192" s="101" t="s">
        <v>98</v>
      </c>
      <c r="F4192" s="102">
        <v>25</v>
      </c>
      <c r="G4192" s="102">
        <v>25.2</v>
      </c>
      <c r="H4192" s="102">
        <v>20</v>
      </c>
      <c r="I4192" s="102"/>
      <c r="J4192" s="445"/>
      <c r="K4192" s="258">
        <f>ROUND(SUMIF('VGT-Bewegungsdaten'!B:B,A4192,'VGT-Bewegungsdaten'!D:D),3)</f>
        <v>0</v>
      </c>
      <c r="L4192" s="259">
        <f>ROUND(SUMIF('VGT-Bewegungsdaten'!B:B,$A4192,'VGT-Bewegungsdaten'!E:E),5)</f>
        <v>0</v>
      </c>
      <c r="N4192" s="298" t="s">
        <v>4918</v>
      </c>
      <c r="O4192" s="298" t="s">
        <v>4930</v>
      </c>
      <c r="P4192" s="261">
        <f>ROUND(SUMIF('AV-Bewegungsdaten'!B:B,A4192,'AV-Bewegungsdaten'!D:D),3)</f>
        <v>0</v>
      </c>
      <c r="Q4192" s="259">
        <f>ROUND(SUMIF('AV-Bewegungsdaten'!B:B,$A4192,'AV-Bewegungsdaten'!E:E),5)</f>
        <v>0</v>
      </c>
      <c r="S4192" s="444"/>
      <c r="T4192" s="444"/>
      <c r="U4192" s="261">
        <f>ROUND(SUMIF('DV-Bewegungsdaten'!B:B,A4192,'DV-Bewegungsdaten'!D:D),3)</f>
        <v>0</v>
      </c>
      <c r="V4192" s="259">
        <f>ROUND(SUMIF('DV-Bewegungsdaten'!B:B,A4192,'DV-Bewegungsdaten'!E:E),5)</f>
        <v>0</v>
      </c>
      <c r="X4192" s="444"/>
      <c r="Y4192" s="444"/>
      <c r="AK4192" s="305"/>
    </row>
    <row r="4193" spans="1:37" ht="15" customHeight="1" x14ac:dyDescent="0.25">
      <c r="A4193" s="103" t="s">
        <v>1046</v>
      </c>
      <c r="B4193" s="101" t="s">
        <v>2069</v>
      </c>
      <c r="C4193" s="101" t="s">
        <v>3991</v>
      </c>
      <c r="D4193" s="101" t="s">
        <v>1042</v>
      </c>
      <c r="F4193" s="102">
        <v>12.95</v>
      </c>
      <c r="G4193" s="102">
        <v>13.149999999999999</v>
      </c>
      <c r="H4193" s="102">
        <v>10.36</v>
      </c>
      <c r="I4193" s="102"/>
      <c r="J4193" s="445"/>
      <c r="K4193" s="258">
        <f>ROUND(SUMIF('VGT-Bewegungsdaten'!B:B,A4193,'VGT-Bewegungsdaten'!D:D),3)</f>
        <v>0</v>
      </c>
      <c r="L4193" s="259">
        <f>ROUND(SUMIF('VGT-Bewegungsdaten'!B:B,$A4193,'VGT-Bewegungsdaten'!E:E),5)</f>
        <v>0</v>
      </c>
      <c r="N4193" s="298" t="s">
        <v>4918</v>
      </c>
      <c r="O4193" s="298" t="s">
        <v>4930</v>
      </c>
      <c r="P4193" s="261">
        <f>ROUND(SUMIF('AV-Bewegungsdaten'!B:B,A4193,'AV-Bewegungsdaten'!D:D),3)</f>
        <v>0</v>
      </c>
      <c r="Q4193" s="259">
        <f>ROUND(SUMIF('AV-Bewegungsdaten'!B:B,$A4193,'AV-Bewegungsdaten'!E:E),5)</f>
        <v>0</v>
      </c>
      <c r="S4193" s="444"/>
      <c r="T4193" s="444"/>
      <c r="U4193" s="261">
        <f>ROUND(SUMIF('DV-Bewegungsdaten'!B:B,A4193,'DV-Bewegungsdaten'!D:D),3)</f>
        <v>0</v>
      </c>
      <c r="V4193" s="259">
        <f>ROUND(SUMIF('DV-Bewegungsdaten'!B:B,A4193,'DV-Bewegungsdaten'!E:E),5)</f>
        <v>0</v>
      </c>
      <c r="X4193" s="444"/>
      <c r="Y4193" s="444"/>
      <c r="AK4193" s="305"/>
    </row>
    <row r="4194" spans="1:37" ht="15" customHeight="1" x14ac:dyDescent="0.25">
      <c r="A4194" s="103" t="s">
        <v>1047</v>
      </c>
      <c r="B4194" s="101" t="s">
        <v>2069</v>
      </c>
      <c r="C4194" s="101" t="s">
        <v>3991</v>
      </c>
      <c r="D4194" s="101" t="s">
        <v>1030</v>
      </c>
      <c r="F4194" s="102">
        <v>11.16</v>
      </c>
      <c r="G4194" s="102">
        <v>11.36</v>
      </c>
      <c r="H4194" s="102">
        <v>8.93</v>
      </c>
      <c r="I4194" s="102"/>
      <c r="J4194" s="445"/>
      <c r="K4194" s="258">
        <f>ROUND(SUMIF('VGT-Bewegungsdaten'!B:B,A4194,'VGT-Bewegungsdaten'!D:D),3)</f>
        <v>0</v>
      </c>
      <c r="L4194" s="259">
        <f>ROUND(SUMIF('VGT-Bewegungsdaten'!B:B,$A4194,'VGT-Bewegungsdaten'!E:E),5)</f>
        <v>0</v>
      </c>
      <c r="N4194" s="298" t="s">
        <v>4918</v>
      </c>
      <c r="O4194" s="298" t="s">
        <v>4930</v>
      </c>
      <c r="P4194" s="261">
        <f>ROUND(SUMIF('AV-Bewegungsdaten'!B:B,A4194,'AV-Bewegungsdaten'!D:D),3)</f>
        <v>0</v>
      </c>
      <c r="Q4194" s="259">
        <f>ROUND(SUMIF('AV-Bewegungsdaten'!B:B,$A4194,'AV-Bewegungsdaten'!E:E),5)</f>
        <v>0</v>
      </c>
      <c r="S4194" s="444"/>
      <c r="T4194" s="444"/>
      <c r="U4194" s="261">
        <f>ROUND(SUMIF('DV-Bewegungsdaten'!B:B,A4194,'DV-Bewegungsdaten'!D:D),3)</f>
        <v>0</v>
      </c>
      <c r="V4194" s="259">
        <f>ROUND(SUMIF('DV-Bewegungsdaten'!B:B,A4194,'DV-Bewegungsdaten'!E:E),5)</f>
        <v>0</v>
      </c>
      <c r="X4194" s="444"/>
      <c r="Y4194" s="444"/>
      <c r="AK4194" s="305"/>
    </row>
    <row r="4195" spans="1:37" ht="15" customHeight="1" x14ac:dyDescent="0.25">
      <c r="A4195" s="103" t="s">
        <v>1048</v>
      </c>
      <c r="B4195" s="101" t="s">
        <v>2069</v>
      </c>
      <c r="C4195" s="101" t="s">
        <v>3992</v>
      </c>
      <c r="D4195" s="101" t="s">
        <v>1038</v>
      </c>
      <c r="F4195" s="102">
        <v>19</v>
      </c>
      <c r="G4195" s="102">
        <v>19.2</v>
      </c>
      <c r="H4195" s="102">
        <v>15.2</v>
      </c>
      <c r="I4195" s="102"/>
      <c r="J4195" s="445"/>
      <c r="K4195" s="258">
        <f>ROUND(SUMIF('VGT-Bewegungsdaten'!B:B,A4195,'VGT-Bewegungsdaten'!D:D),3)</f>
        <v>0</v>
      </c>
      <c r="L4195" s="259">
        <f>ROUND(SUMIF('VGT-Bewegungsdaten'!B:B,$A4195,'VGT-Bewegungsdaten'!E:E),5)</f>
        <v>0</v>
      </c>
      <c r="N4195" s="298" t="s">
        <v>4918</v>
      </c>
      <c r="O4195" s="298" t="s">
        <v>4930</v>
      </c>
      <c r="P4195" s="261">
        <f>ROUND(SUMIF('AV-Bewegungsdaten'!B:B,A4195,'AV-Bewegungsdaten'!D:D),3)</f>
        <v>0</v>
      </c>
      <c r="Q4195" s="259">
        <f>ROUND(SUMIF('AV-Bewegungsdaten'!B:B,$A4195,'AV-Bewegungsdaten'!E:E),5)</f>
        <v>0</v>
      </c>
      <c r="S4195" s="444"/>
      <c r="T4195" s="444"/>
      <c r="U4195" s="261">
        <f>ROUND(SUMIF('DV-Bewegungsdaten'!B:B,A4195,'DV-Bewegungsdaten'!D:D),3)</f>
        <v>0</v>
      </c>
      <c r="V4195" s="259">
        <f>ROUND(SUMIF('DV-Bewegungsdaten'!B:B,A4195,'DV-Bewegungsdaten'!E:E),5)</f>
        <v>0</v>
      </c>
      <c r="X4195" s="444"/>
      <c r="Y4195" s="444"/>
      <c r="AK4195" s="305"/>
    </row>
    <row r="4196" spans="1:37" ht="15" customHeight="1" x14ac:dyDescent="0.25">
      <c r="A4196" s="103" t="s">
        <v>105</v>
      </c>
      <c r="B4196" s="101" t="s">
        <v>2069</v>
      </c>
      <c r="C4196" s="101" t="s">
        <v>3992</v>
      </c>
      <c r="D4196" s="101" t="s">
        <v>88</v>
      </c>
      <c r="F4196" s="102">
        <v>22</v>
      </c>
      <c r="G4196" s="102">
        <v>22.2</v>
      </c>
      <c r="H4196" s="102">
        <v>17.600000000000001</v>
      </c>
      <c r="I4196" s="102"/>
      <c r="J4196" s="445"/>
      <c r="K4196" s="258">
        <f>ROUND(SUMIF('VGT-Bewegungsdaten'!B:B,A4196,'VGT-Bewegungsdaten'!D:D),3)</f>
        <v>0</v>
      </c>
      <c r="L4196" s="259">
        <f>ROUND(SUMIF('VGT-Bewegungsdaten'!B:B,$A4196,'VGT-Bewegungsdaten'!E:E),5)</f>
        <v>0</v>
      </c>
      <c r="N4196" s="298" t="s">
        <v>4918</v>
      </c>
      <c r="O4196" s="298" t="s">
        <v>4930</v>
      </c>
      <c r="P4196" s="261">
        <f>ROUND(SUMIF('AV-Bewegungsdaten'!B:B,A4196,'AV-Bewegungsdaten'!D:D),3)</f>
        <v>0</v>
      </c>
      <c r="Q4196" s="259">
        <f>ROUND(SUMIF('AV-Bewegungsdaten'!B:B,$A4196,'AV-Bewegungsdaten'!E:E),5)</f>
        <v>0</v>
      </c>
      <c r="S4196" s="444"/>
      <c r="T4196" s="444"/>
      <c r="U4196" s="261">
        <f>ROUND(SUMIF('DV-Bewegungsdaten'!B:B,A4196,'DV-Bewegungsdaten'!D:D),3)</f>
        <v>0</v>
      </c>
      <c r="V4196" s="259">
        <f>ROUND(SUMIF('DV-Bewegungsdaten'!B:B,A4196,'DV-Bewegungsdaten'!E:E),5)</f>
        <v>0</v>
      </c>
      <c r="X4196" s="444"/>
      <c r="Y4196" s="444"/>
      <c r="AK4196" s="305"/>
    </row>
    <row r="4197" spans="1:37" ht="15" customHeight="1" x14ac:dyDescent="0.25">
      <c r="A4197" s="103" t="s">
        <v>106</v>
      </c>
      <c r="B4197" s="101" t="s">
        <v>2069</v>
      </c>
      <c r="C4197" s="101" t="s">
        <v>3992</v>
      </c>
      <c r="D4197" s="101" t="s">
        <v>90</v>
      </c>
      <c r="F4197" s="102">
        <v>23</v>
      </c>
      <c r="G4197" s="102">
        <v>23.2</v>
      </c>
      <c r="H4197" s="102">
        <v>18.399999999999999</v>
      </c>
      <c r="I4197" s="102"/>
      <c r="J4197" s="445"/>
      <c r="K4197" s="258">
        <f>ROUND(SUMIF('VGT-Bewegungsdaten'!B:B,A4197,'VGT-Bewegungsdaten'!D:D),3)</f>
        <v>0</v>
      </c>
      <c r="L4197" s="259">
        <f>ROUND(SUMIF('VGT-Bewegungsdaten'!B:B,$A4197,'VGT-Bewegungsdaten'!E:E),5)</f>
        <v>0</v>
      </c>
      <c r="N4197" s="298" t="s">
        <v>4918</v>
      </c>
      <c r="O4197" s="298" t="s">
        <v>4930</v>
      </c>
      <c r="P4197" s="261">
        <f>ROUND(SUMIF('AV-Bewegungsdaten'!B:B,A4197,'AV-Bewegungsdaten'!D:D),3)</f>
        <v>0</v>
      </c>
      <c r="Q4197" s="259">
        <f>ROUND(SUMIF('AV-Bewegungsdaten'!B:B,$A4197,'AV-Bewegungsdaten'!E:E),5)</f>
        <v>0</v>
      </c>
      <c r="S4197" s="444"/>
      <c r="T4197" s="444"/>
      <c r="U4197" s="261">
        <f>ROUND(SUMIF('DV-Bewegungsdaten'!B:B,A4197,'DV-Bewegungsdaten'!D:D),3)</f>
        <v>0</v>
      </c>
      <c r="V4197" s="259">
        <f>ROUND(SUMIF('DV-Bewegungsdaten'!B:B,A4197,'DV-Bewegungsdaten'!E:E),5)</f>
        <v>0</v>
      </c>
      <c r="X4197" s="444"/>
      <c r="Y4197" s="444"/>
      <c r="AK4197" s="305"/>
    </row>
    <row r="4198" spans="1:37" ht="15" customHeight="1" x14ac:dyDescent="0.25">
      <c r="A4198" s="103" t="s">
        <v>107</v>
      </c>
      <c r="B4198" s="101" t="s">
        <v>2069</v>
      </c>
      <c r="C4198" s="101" t="s">
        <v>3992</v>
      </c>
      <c r="D4198" s="101" t="s">
        <v>92</v>
      </c>
      <c r="F4198" s="102">
        <v>26</v>
      </c>
      <c r="G4198" s="102">
        <v>26.2</v>
      </c>
      <c r="H4198" s="102">
        <v>20.8</v>
      </c>
      <c r="I4198" s="102"/>
      <c r="J4198" s="445"/>
      <c r="K4198" s="258">
        <f>ROUND(SUMIF('VGT-Bewegungsdaten'!B:B,A4198,'VGT-Bewegungsdaten'!D:D),3)</f>
        <v>0</v>
      </c>
      <c r="L4198" s="259">
        <f>ROUND(SUMIF('VGT-Bewegungsdaten'!B:B,$A4198,'VGT-Bewegungsdaten'!E:E),5)</f>
        <v>0</v>
      </c>
      <c r="N4198" s="298" t="s">
        <v>4918</v>
      </c>
      <c r="O4198" s="298" t="s">
        <v>4930</v>
      </c>
      <c r="P4198" s="261">
        <f>ROUND(SUMIF('AV-Bewegungsdaten'!B:B,A4198,'AV-Bewegungsdaten'!D:D),3)</f>
        <v>0</v>
      </c>
      <c r="Q4198" s="259">
        <f>ROUND(SUMIF('AV-Bewegungsdaten'!B:B,$A4198,'AV-Bewegungsdaten'!E:E),5)</f>
        <v>0</v>
      </c>
      <c r="S4198" s="444"/>
      <c r="T4198" s="444"/>
      <c r="U4198" s="261">
        <f>ROUND(SUMIF('DV-Bewegungsdaten'!B:B,A4198,'DV-Bewegungsdaten'!D:D),3)</f>
        <v>0</v>
      </c>
      <c r="V4198" s="259">
        <f>ROUND(SUMIF('DV-Bewegungsdaten'!B:B,A4198,'DV-Bewegungsdaten'!E:E),5)</f>
        <v>0</v>
      </c>
      <c r="X4198" s="444"/>
      <c r="Y4198" s="444"/>
      <c r="AK4198" s="305"/>
    </row>
    <row r="4199" spans="1:37" ht="15" customHeight="1" x14ac:dyDescent="0.25">
      <c r="A4199" s="103" t="s">
        <v>1049</v>
      </c>
      <c r="B4199" s="101" t="s">
        <v>2069</v>
      </c>
      <c r="C4199" s="101" t="s">
        <v>3992</v>
      </c>
      <c r="D4199" s="101" t="s">
        <v>1040</v>
      </c>
      <c r="F4199" s="102">
        <v>18</v>
      </c>
      <c r="G4199" s="102">
        <v>18.2</v>
      </c>
      <c r="H4199" s="102">
        <v>14.4</v>
      </c>
      <c r="I4199" s="102"/>
      <c r="J4199" s="445"/>
      <c r="K4199" s="258">
        <f>ROUND(SUMIF('VGT-Bewegungsdaten'!B:B,A4199,'VGT-Bewegungsdaten'!D:D),3)</f>
        <v>0</v>
      </c>
      <c r="L4199" s="259">
        <f>ROUND(SUMIF('VGT-Bewegungsdaten'!B:B,$A4199,'VGT-Bewegungsdaten'!E:E),5)</f>
        <v>0</v>
      </c>
      <c r="N4199" s="298" t="s">
        <v>4918</v>
      </c>
      <c r="O4199" s="298" t="s">
        <v>4930</v>
      </c>
      <c r="P4199" s="261">
        <f>ROUND(SUMIF('AV-Bewegungsdaten'!B:B,A4199,'AV-Bewegungsdaten'!D:D),3)</f>
        <v>0</v>
      </c>
      <c r="Q4199" s="259">
        <f>ROUND(SUMIF('AV-Bewegungsdaten'!B:B,$A4199,'AV-Bewegungsdaten'!E:E),5)</f>
        <v>0</v>
      </c>
      <c r="S4199" s="444"/>
      <c r="T4199" s="444"/>
      <c r="U4199" s="261">
        <f>ROUND(SUMIF('DV-Bewegungsdaten'!B:B,A4199,'DV-Bewegungsdaten'!D:D),3)</f>
        <v>0</v>
      </c>
      <c r="V4199" s="259">
        <f>ROUND(SUMIF('DV-Bewegungsdaten'!B:B,A4199,'DV-Bewegungsdaten'!E:E),5)</f>
        <v>0</v>
      </c>
      <c r="X4199" s="444"/>
      <c r="Y4199" s="444"/>
      <c r="AK4199" s="305"/>
    </row>
    <row r="4200" spans="1:37" ht="15" customHeight="1" x14ac:dyDescent="0.25">
      <c r="A4200" s="103" t="s">
        <v>108</v>
      </c>
      <c r="B4200" s="101" t="s">
        <v>2069</v>
      </c>
      <c r="C4200" s="101" t="s">
        <v>3992</v>
      </c>
      <c r="D4200" s="101" t="s">
        <v>94</v>
      </c>
      <c r="F4200" s="102">
        <v>21</v>
      </c>
      <c r="G4200" s="102">
        <v>21.2</v>
      </c>
      <c r="H4200" s="102">
        <v>16.8</v>
      </c>
      <c r="I4200" s="102"/>
      <c r="J4200" s="445"/>
      <c r="K4200" s="258">
        <f>ROUND(SUMIF('VGT-Bewegungsdaten'!B:B,A4200,'VGT-Bewegungsdaten'!D:D),3)</f>
        <v>0</v>
      </c>
      <c r="L4200" s="259">
        <f>ROUND(SUMIF('VGT-Bewegungsdaten'!B:B,$A4200,'VGT-Bewegungsdaten'!E:E),5)</f>
        <v>0</v>
      </c>
      <c r="N4200" s="298" t="s">
        <v>4918</v>
      </c>
      <c r="O4200" s="298" t="s">
        <v>4930</v>
      </c>
      <c r="P4200" s="261">
        <f>ROUND(SUMIF('AV-Bewegungsdaten'!B:B,A4200,'AV-Bewegungsdaten'!D:D),3)</f>
        <v>0</v>
      </c>
      <c r="Q4200" s="259">
        <f>ROUND(SUMIF('AV-Bewegungsdaten'!B:B,$A4200,'AV-Bewegungsdaten'!E:E),5)</f>
        <v>0</v>
      </c>
      <c r="S4200" s="444"/>
      <c r="T4200" s="444"/>
      <c r="U4200" s="261">
        <f>ROUND(SUMIF('DV-Bewegungsdaten'!B:B,A4200,'DV-Bewegungsdaten'!D:D),3)</f>
        <v>0</v>
      </c>
      <c r="V4200" s="259">
        <f>ROUND(SUMIF('DV-Bewegungsdaten'!B:B,A4200,'DV-Bewegungsdaten'!E:E),5)</f>
        <v>0</v>
      </c>
      <c r="X4200" s="444"/>
      <c r="Y4200" s="444"/>
      <c r="AK4200" s="305"/>
    </row>
    <row r="4201" spans="1:37" ht="15" customHeight="1" x14ac:dyDescent="0.25">
      <c r="A4201" s="103" t="s">
        <v>109</v>
      </c>
      <c r="B4201" s="101" t="s">
        <v>2069</v>
      </c>
      <c r="C4201" s="101" t="s">
        <v>3992</v>
      </c>
      <c r="D4201" s="101" t="s">
        <v>96</v>
      </c>
      <c r="F4201" s="102">
        <v>22</v>
      </c>
      <c r="G4201" s="102">
        <v>22.2</v>
      </c>
      <c r="H4201" s="102">
        <v>17.600000000000001</v>
      </c>
      <c r="I4201" s="102"/>
      <c r="J4201" s="445"/>
      <c r="K4201" s="258">
        <f>ROUND(SUMIF('VGT-Bewegungsdaten'!B:B,A4201,'VGT-Bewegungsdaten'!D:D),3)</f>
        <v>0</v>
      </c>
      <c r="L4201" s="259">
        <f>ROUND(SUMIF('VGT-Bewegungsdaten'!B:B,$A4201,'VGT-Bewegungsdaten'!E:E),5)</f>
        <v>0</v>
      </c>
      <c r="N4201" s="298" t="s">
        <v>4918</v>
      </c>
      <c r="O4201" s="298" t="s">
        <v>4930</v>
      </c>
      <c r="P4201" s="261">
        <f>ROUND(SUMIF('AV-Bewegungsdaten'!B:B,A4201,'AV-Bewegungsdaten'!D:D),3)</f>
        <v>0</v>
      </c>
      <c r="Q4201" s="259">
        <f>ROUND(SUMIF('AV-Bewegungsdaten'!B:B,$A4201,'AV-Bewegungsdaten'!E:E),5)</f>
        <v>0</v>
      </c>
      <c r="S4201" s="444"/>
      <c r="T4201" s="444"/>
      <c r="U4201" s="261">
        <f>ROUND(SUMIF('DV-Bewegungsdaten'!B:B,A4201,'DV-Bewegungsdaten'!D:D),3)</f>
        <v>0</v>
      </c>
      <c r="V4201" s="259">
        <f>ROUND(SUMIF('DV-Bewegungsdaten'!B:B,A4201,'DV-Bewegungsdaten'!E:E),5)</f>
        <v>0</v>
      </c>
      <c r="X4201" s="444"/>
      <c r="Y4201" s="444"/>
      <c r="AK4201" s="305"/>
    </row>
    <row r="4202" spans="1:37" ht="15" customHeight="1" x14ac:dyDescent="0.25">
      <c r="A4202" s="103" t="s">
        <v>110</v>
      </c>
      <c r="B4202" s="101" t="s">
        <v>2069</v>
      </c>
      <c r="C4202" s="101" t="s">
        <v>3992</v>
      </c>
      <c r="D4202" s="101" t="s">
        <v>98</v>
      </c>
      <c r="F4202" s="102">
        <v>25</v>
      </c>
      <c r="G4202" s="102">
        <v>25.2</v>
      </c>
      <c r="H4202" s="102">
        <v>20</v>
      </c>
      <c r="I4202" s="102"/>
      <c r="J4202" s="445"/>
      <c r="K4202" s="258">
        <f>ROUND(SUMIF('VGT-Bewegungsdaten'!B:B,A4202,'VGT-Bewegungsdaten'!D:D),3)</f>
        <v>0</v>
      </c>
      <c r="L4202" s="259">
        <f>ROUND(SUMIF('VGT-Bewegungsdaten'!B:B,$A4202,'VGT-Bewegungsdaten'!E:E),5)</f>
        <v>0</v>
      </c>
      <c r="N4202" s="298" t="s">
        <v>4918</v>
      </c>
      <c r="O4202" s="298" t="s">
        <v>4930</v>
      </c>
      <c r="P4202" s="261">
        <f>ROUND(SUMIF('AV-Bewegungsdaten'!B:B,A4202,'AV-Bewegungsdaten'!D:D),3)</f>
        <v>0</v>
      </c>
      <c r="Q4202" s="259">
        <f>ROUND(SUMIF('AV-Bewegungsdaten'!B:B,$A4202,'AV-Bewegungsdaten'!E:E),5)</f>
        <v>0</v>
      </c>
      <c r="S4202" s="444"/>
      <c r="T4202" s="444"/>
      <c r="U4202" s="261">
        <f>ROUND(SUMIF('DV-Bewegungsdaten'!B:B,A4202,'DV-Bewegungsdaten'!D:D),3)</f>
        <v>0</v>
      </c>
      <c r="V4202" s="259">
        <f>ROUND(SUMIF('DV-Bewegungsdaten'!B:B,A4202,'DV-Bewegungsdaten'!E:E),5)</f>
        <v>0</v>
      </c>
      <c r="X4202" s="444"/>
      <c r="Y4202" s="444"/>
      <c r="AK4202" s="305"/>
    </row>
    <row r="4203" spans="1:37" ht="15" customHeight="1" x14ac:dyDescent="0.25">
      <c r="A4203" s="103" t="s">
        <v>1050</v>
      </c>
      <c r="B4203" s="101" t="s">
        <v>2069</v>
      </c>
      <c r="C4203" s="101" t="s">
        <v>3992</v>
      </c>
      <c r="D4203" s="101" t="s">
        <v>1042</v>
      </c>
      <c r="F4203" s="102">
        <v>12.95</v>
      </c>
      <c r="G4203" s="102">
        <v>13.149999999999999</v>
      </c>
      <c r="H4203" s="102">
        <v>10.36</v>
      </c>
      <c r="I4203" s="102"/>
      <c r="J4203" s="445"/>
      <c r="K4203" s="258">
        <f>ROUND(SUMIF('VGT-Bewegungsdaten'!B:B,A4203,'VGT-Bewegungsdaten'!D:D),3)</f>
        <v>0</v>
      </c>
      <c r="L4203" s="259">
        <f>ROUND(SUMIF('VGT-Bewegungsdaten'!B:B,$A4203,'VGT-Bewegungsdaten'!E:E),5)</f>
        <v>0</v>
      </c>
      <c r="N4203" s="298" t="s">
        <v>4918</v>
      </c>
      <c r="O4203" s="298" t="s">
        <v>4930</v>
      </c>
      <c r="P4203" s="261">
        <f>ROUND(SUMIF('AV-Bewegungsdaten'!B:B,A4203,'AV-Bewegungsdaten'!D:D),3)</f>
        <v>0</v>
      </c>
      <c r="Q4203" s="259">
        <f>ROUND(SUMIF('AV-Bewegungsdaten'!B:B,$A4203,'AV-Bewegungsdaten'!E:E),5)</f>
        <v>0</v>
      </c>
      <c r="S4203" s="444"/>
      <c r="T4203" s="444"/>
      <c r="U4203" s="261">
        <f>ROUND(SUMIF('DV-Bewegungsdaten'!B:B,A4203,'DV-Bewegungsdaten'!D:D),3)</f>
        <v>0</v>
      </c>
      <c r="V4203" s="259">
        <f>ROUND(SUMIF('DV-Bewegungsdaten'!B:B,A4203,'DV-Bewegungsdaten'!E:E),5)</f>
        <v>0</v>
      </c>
      <c r="X4203" s="444"/>
      <c r="Y4203" s="444"/>
      <c r="AK4203" s="305"/>
    </row>
    <row r="4204" spans="1:37" ht="15" customHeight="1" x14ac:dyDescent="0.25">
      <c r="A4204" s="103" t="s">
        <v>1051</v>
      </c>
      <c r="B4204" s="101" t="s">
        <v>2069</v>
      </c>
      <c r="C4204" s="101" t="s">
        <v>3992</v>
      </c>
      <c r="D4204" s="101" t="s">
        <v>1030</v>
      </c>
      <c r="F4204" s="102">
        <v>11.16</v>
      </c>
      <c r="G4204" s="102">
        <v>11.36</v>
      </c>
      <c r="H4204" s="102">
        <v>8.93</v>
      </c>
      <c r="I4204" s="102"/>
      <c r="J4204" s="445"/>
      <c r="K4204" s="258">
        <f>ROUND(SUMIF('VGT-Bewegungsdaten'!B:B,A4204,'VGT-Bewegungsdaten'!D:D),3)</f>
        <v>0</v>
      </c>
      <c r="L4204" s="259">
        <f>ROUND(SUMIF('VGT-Bewegungsdaten'!B:B,$A4204,'VGT-Bewegungsdaten'!E:E),5)</f>
        <v>0</v>
      </c>
      <c r="N4204" s="298" t="s">
        <v>4918</v>
      </c>
      <c r="O4204" s="298" t="s">
        <v>4930</v>
      </c>
      <c r="P4204" s="261">
        <f>ROUND(SUMIF('AV-Bewegungsdaten'!B:B,A4204,'AV-Bewegungsdaten'!D:D),3)</f>
        <v>0</v>
      </c>
      <c r="Q4204" s="259">
        <f>ROUND(SUMIF('AV-Bewegungsdaten'!B:B,$A4204,'AV-Bewegungsdaten'!E:E),5)</f>
        <v>0</v>
      </c>
      <c r="S4204" s="444"/>
      <c r="T4204" s="444"/>
      <c r="U4204" s="261">
        <f>ROUND(SUMIF('DV-Bewegungsdaten'!B:B,A4204,'DV-Bewegungsdaten'!D:D),3)</f>
        <v>0</v>
      </c>
      <c r="V4204" s="259">
        <f>ROUND(SUMIF('DV-Bewegungsdaten'!B:B,A4204,'DV-Bewegungsdaten'!E:E),5)</f>
        <v>0</v>
      </c>
      <c r="X4204" s="444"/>
      <c r="Y4204" s="444"/>
      <c r="AK4204" s="305"/>
    </row>
    <row r="4205" spans="1:37" ht="15" customHeight="1" x14ac:dyDescent="0.25">
      <c r="A4205" s="103" t="s">
        <v>1052</v>
      </c>
      <c r="B4205" s="101" t="s">
        <v>2069</v>
      </c>
      <c r="C4205" s="101" t="s">
        <v>3993</v>
      </c>
      <c r="D4205" s="101" t="s">
        <v>1038</v>
      </c>
      <c r="F4205" s="102">
        <v>19</v>
      </c>
      <c r="G4205" s="102">
        <v>19.2</v>
      </c>
      <c r="H4205" s="102">
        <v>15.2</v>
      </c>
      <c r="I4205" s="102"/>
      <c r="J4205" s="445"/>
      <c r="K4205" s="258">
        <f>ROUND(SUMIF('VGT-Bewegungsdaten'!B:B,A4205,'VGT-Bewegungsdaten'!D:D),3)</f>
        <v>0</v>
      </c>
      <c r="L4205" s="259">
        <f>ROUND(SUMIF('VGT-Bewegungsdaten'!B:B,$A4205,'VGT-Bewegungsdaten'!E:E),5)</f>
        <v>0</v>
      </c>
      <c r="N4205" s="298" t="s">
        <v>4918</v>
      </c>
      <c r="O4205" s="298" t="s">
        <v>4930</v>
      </c>
      <c r="P4205" s="261">
        <f>ROUND(SUMIF('AV-Bewegungsdaten'!B:B,A4205,'AV-Bewegungsdaten'!D:D),3)</f>
        <v>0</v>
      </c>
      <c r="Q4205" s="259">
        <f>ROUND(SUMIF('AV-Bewegungsdaten'!B:B,$A4205,'AV-Bewegungsdaten'!E:E),5)</f>
        <v>0</v>
      </c>
      <c r="S4205" s="444"/>
      <c r="T4205" s="444"/>
      <c r="U4205" s="261">
        <f>ROUND(SUMIF('DV-Bewegungsdaten'!B:B,A4205,'DV-Bewegungsdaten'!D:D),3)</f>
        <v>0</v>
      </c>
      <c r="V4205" s="259">
        <f>ROUND(SUMIF('DV-Bewegungsdaten'!B:B,A4205,'DV-Bewegungsdaten'!E:E),5)</f>
        <v>0</v>
      </c>
      <c r="X4205" s="444"/>
      <c r="Y4205" s="444"/>
      <c r="AK4205" s="305"/>
    </row>
    <row r="4206" spans="1:37" ht="15" customHeight="1" x14ac:dyDescent="0.25">
      <c r="A4206" s="103" t="s">
        <v>111</v>
      </c>
      <c r="B4206" s="101" t="s">
        <v>2069</v>
      </c>
      <c r="C4206" s="101" t="s">
        <v>3993</v>
      </c>
      <c r="D4206" s="101" t="s">
        <v>88</v>
      </c>
      <c r="F4206" s="102">
        <v>22</v>
      </c>
      <c r="G4206" s="102">
        <v>22.2</v>
      </c>
      <c r="H4206" s="102">
        <v>17.600000000000001</v>
      </c>
      <c r="I4206" s="102"/>
      <c r="J4206" s="445"/>
      <c r="K4206" s="258">
        <f>ROUND(SUMIF('VGT-Bewegungsdaten'!B:B,A4206,'VGT-Bewegungsdaten'!D:D),3)</f>
        <v>0</v>
      </c>
      <c r="L4206" s="259">
        <f>ROUND(SUMIF('VGT-Bewegungsdaten'!B:B,$A4206,'VGT-Bewegungsdaten'!E:E),5)</f>
        <v>0</v>
      </c>
      <c r="N4206" s="298" t="s">
        <v>4918</v>
      </c>
      <c r="O4206" s="298" t="s">
        <v>4930</v>
      </c>
      <c r="P4206" s="261">
        <f>ROUND(SUMIF('AV-Bewegungsdaten'!B:B,A4206,'AV-Bewegungsdaten'!D:D),3)</f>
        <v>0</v>
      </c>
      <c r="Q4206" s="259">
        <f>ROUND(SUMIF('AV-Bewegungsdaten'!B:B,$A4206,'AV-Bewegungsdaten'!E:E),5)</f>
        <v>0</v>
      </c>
      <c r="S4206" s="444"/>
      <c r="T4206" s="444"/>
      <c r="U4206" s="261">
        <f>ROUND(SUMIF('DV-Bewegungsdaten'!B:B,A4206,'DV-Bewegungsdaten'!D:D),3)</f>
        <v>0</v>
      </c>
      <c r="V4206" s="259">
        <f>ROUND(SUMIF('DV-Bewegungsdaten'!B:B,A4206,'DV-Bewegungsdaten'!E:E),5)</f>
        <v>0</v>
      </c>
      <c r="X4206" s="444"/>
      <c r="Y4206" s="444"/>
      <c r="AK4206" s="305"/>
    </row>
    <row r="4207" spans="1:37" ht="15" customHeight="1" x14ac:dyDescent="0.25">
      <c r="A4207" s="103" t="s">
        <v>112</v>
      </c>
      <c r="B4207" s="101" t="s">
        <v>2069</v>
      </c>
      <c r="C4207" s="101" t="s">
        <v>3993</v>
      </c>
      <c r="D4207" s="101" t="s">
        <v>90</v>
      </c>
      <c r="F4207" s="102">
        <v>23</v>
      </c>
      <c r="G4207" s="102">
        <v>23.2</v>
      </c>
      <c r="H4207" s="102">
        <v>18.399999999999999</v>
      </c>
      <c r="I4207" s="102"/>
      <c r="J4207" s="445"/>
      <c r="K4207" s="258">
        <f>ROUND(SUMIF('VGT-Bewegungsdaten'!B:B,A4207,'VGT-Bewegungsdaten'!D:D),3)</f>
        <v>0</v>
      </c>
      <c r="L4207" s="259">
        <f>ROUND(SUMIF('VGT-Bewegungsdaten'!B:B,$A4207,'VGT-Bewegungsdaten'!E:E),5)</f>
        <v>0</v>
      </c>
      <c r="N4207" s="298" t="s">
        <v>4918</v>
      </c>
      <c r="O4207" s="298" t="s">
        <v>4930</v>
      </c>
      <c r="P4207" s="261">
        <f>ROUND(SUMIF('AV-Bewegungsdaten'!B:B,A4207,'AV-Bewegungsdaten'!D:D),3)</f>
        <v>0</v>
      </c>
      <c r="Q4207" s="259">
        <f>ROUND(SUMIF('AV-Bewegungsdaten'!B:B,$A4207,'AV-Bewegungsdaten'!E:E),5)</f>
        <v>0</v>
      </c>
      <c r="S4207" s="444"/>
      <c r="T4207" s="444"/>
      <c r="U4207" s="261">
        <f>ROUND(SUMIF('DV-Bewegungsdaten'!B:B,A4207,'DV-Bewegungsdaten'!D:D),3)</f>
        <v>0</v>
      </c>
      <c r="V4207" s="259">
        <f>ROUND(SUMIF('DV-Bewegungsdaten'!B:B,A4207,'DV-Bewegungsdaten'!E:E),5)</f>
        <v>0</v>
      </c>
      <c r="X4207" s="444"/>
      <c r="Y4207" s="444"/>
      <c r="AK4207" s="305"/>
    </row>
    <row r="4208" spans="1:37" ht="15" customHeight="1" x14ac:dyDescent="0.25">
      <c r="A4208" s="103" t="s">
        <v>113</v>
      </c>
      <c r="B4208" s="101" t="s">
        <v>2069</v>
      </c>
      <c r="C4208" s="101" t="s">
        <v>3993</v>
      </c>
      <c r="D4208" s="101" t="s">
        <v>92</v>
      </c>
      <c r="F4208" s="102">
        <v>26</v>
      </c>
      <c r="G4208" s="102">
        <v>26.2</v>
      </c>
      <c r="H4208" s="102">
        <v>20.8</v>
      </c>
      <c r="I4208" s="102"/>
      <c r="J4208" s="445"/>
      <c r="K4208" s="258">
        <f>ROUND(SUMIF('VGT-Bewegungsdaten'!B:B,A4208,'VGT-Bewegungsdaten'!D:D),3)</f>
        <v>0</v>
      </c>
      <c r="L4208" s="259">
        <f>ROUND(SUMIF('VGT-Bewegungsdaten'!B:B,$A4208,'VGT-Bewegungsdaten'!E:E),5)</f>
        <v>0</v>
      </c>
      <c r="N4208" s="298" t="s">
        <v>4918</v>
      </c>
      <c r="O4208" s="298" t="s">
        <v>4930</v>
      </c>
      <c r="P4208" s="261">
        <f>ROUND(SUMIF('AV-Bewegungsdaten'!B:B,A4208,'AV-Bewegungsdaten'!D:D),3)</f>
        <v>0</v>
      </c>
      <c r="Q4208" s="259">
        <f>ROUND(SUMIF('AV-Bewegungsdaten'!B:B,$A4208,'AV-Bewegungsdaten'!E:E),5)</f>
        <v>0</v>
      </c>
      <c r="S4208" s="444"/>
      <c r="T4208" s="444"/>
      <c r="U4208" s="261">
        <f>ROUND(SUMIF('DV-Bewegungsdaten'!B:B,A4208,'DV-Bewegungsdaten'!D:D),3)</f>
        <v>0</v>
      </c>
      <c r="V4208" s="259">
        <f>ROUND(SUMIF('DV-Bewegungsdaten'!B:B,A4208,'DV-Bewegungsdaten'!E:E),5)</f>
        <v>0</v>
      </c>
      <c r="X4208" s="444"/>
      <c r="Y4208" s="444"/>
      <c r="AK4208" s="305"/>
    </row>
    <row r="4209" spans="1:37" ht="15" customHeight="1" x14ac:dyDescent="0.25">
      <c r="A4209" s="103" t="s">
        <v>1053</v>
      </c>
      <c r="B4209" s="101" t="s">
        <v>2069</v>
      </c>
      <c r="C4209" s="101" t="s">
        <v>3993</v>
      </c>
      <c r="D4209" s="101" t="s">
        <v>1040</v>
      </c>
      <c r="F4209" s="102">
        <v>18</v>
      </c>
      <c r="G4209" s="102">
        <v>18.2</v>
      </c>
      <c r="H4209" s="102">
        <v>14.4</v>
      </c>
      <c r="I4209" s="102"/>
      <c r="J4209" s="445"/>
      <c r="K4209" s="258">
        <f>ROUND(SUMIF('VGT-Bewegungsdaten'!B:B,A4209,'VGT-Bewegungsdaten'!D:D),3)</f>
        <v>0</v>
      </c>
      <c r="L4209" s="259">
        <f>ROUND(SUMIF('VGT-Bewegungsdaten'!B:B,$A4209,'VGT-Bewegungsdaten'!E:E),5)</f>
        <v>0</v>
      </c>
      <c r="N4209" s="298" t="s">
        <v>4918</v>
      </c>
      <c r="O4209" s="298" t="s">
        <v>4930</v>
      </c>
      <c r="P4209" s="261">
        <f>ROUND(SUMIF('AV-Bewegungsdaten'!B:B,A4209,'AV-Bewegungsdaten'!D:D),3)</f>
        <v>0</v>
      </c>
      <c r="Q4209" s="259">
        <f>ROUND(SUMIF('AV-Bewegungsdaten'!B:B,$A4209,'AV-Bewegungsdaten'!E:E),5)</f>
        <v>0</v>
      </c>
      <c r="S4209" s="444"/>
      <c r="T4209" s="444"/>
      <c r="U4209" s="261">
        <f>ROUND(SUMIF('DV-Bewegungsdaten'!B:B,A4209,'DV-Bewegungsdaten'!D:D),3)</f>
        <v>0</v>
      </c>
      <c r="V4209" s="259">
        <f>ROUND(SUMIF('DV-Bewegungsdaten'!B:B,A4209,'DV-Bewegungsdaten'!E:E),5)</f>
        <v>0</v>
      </c>
      <c r="X4209" s="444"/>
      <c r="Y4209" s="444"/>
      <c r="AK4209" s="305"/>
    </row>
    <row r="4210" spans="1:37" ht="15" customHeight="1" x14ac:dyDescent="0.25">
      <c r="A4210" s="103" t="s">
        <v>114</v>
      </c>
      <c r="B4210" s="101" t="s">
        <v>2069</v>
      </c>
      <c r="C4210" s="101" t="s">
        <v>3993</v>
      </c>
      <c r="D4210" s="101" t="s">
        <v>94</v>
      </c>
      <c r="F4210" s="102">
        <v>21</v>
      </c>
      <c r="G4210" s="102">
        <v>21.2</v>
      </c>
      <c r="H4210" s="102">
        <v>16.8</v>
      </c>
      <c r="I4210" s="102"/>
      <c r="J4210" s="445"/>
      <c r="K4210" s="258">
        <f>ROUND(SUMIF('VGT-Bewegungsdaten'!B:B,A4210,'VGT-Bewegungsdaten'!D:D),3)</f>
        <v>0</v>
      </c>
      <c r="L4210" s="259">
        <f>ROUND(SUMIF('VGT-Bewegungsdaten'!B:B,$A4210,'VGT-Bewegungsdaten'!E:E),5)</f>
        <v>0</v>
      </c>
      <c r="N4210" s="298" t="s">
        <v>4918</v>
      </c>
      <c r="O4210" s="298" t="s">
        <v>4930</v>
      </c>
      <c r="P4210" s="261">
        <f>ROUND(SUMIF('AV-Bewegungsdaten'!B:B,A4210,'AV-Bewegungsdaten'!D:D),3)</f>
        <v>0</v>
      </c>
      <c r="Q4210" s="259">
        <f>ROUND(SUMIF('AV-Bewegungsdaten'!B:B,$A4210,'AV-Bewegungsdaten'!E:E),5)</f>
        <v>0</v>
      </c>
      <c r="S4210" s="444"/>
      <c r="T4210" s="444"/>
      <c r="U4210" s="261">
        <f>ROUND(SUMIF('DV-Bewegungsdaten'!B:B,A4210,'DV-Bewegungsdaten'!D:D),3)</f>
        <v>0</v>
      </c>
      <c r="V4210" s="259">
        <f>ROUND(SUMIF('DV-Bewegungsdaten'!B:B,A4210,'DV-Bewegungsdaten'!E:E),5)</f>
        <v>0</v>
      </c>
      <c r="X4210" s="444"/>
      <c r="Y4210" s="444"/>
      <c r="AK4210" s="305"/>
    </row>
    <row r="4211" spans="1:37" ht="15" customHeight="1" x14ac:dyDescent="0.25">
      <c r="A4211" s="103" t="s">
        <v>115</v>
      </c>
      <c r="B4211" s="101" t="s">
        <v>2069</v>
      </c>
      <c r="C4211" s="101" t="s">
        <v>3993</v>
      </c>
      <c r="D4211" s="101" t="s">
        <v>96</v>
      </c>
      <c r="F4211" s="102">
        <v>22</v>
      </c>
      <c r="G4211" s="102">
        <v>22.2</v>
      </c>
      <c r="H4211" s="102">
        <v>17.600000000000001</v>
      </c>
      <c r="I4211" s="102"/>
      <c r="J4211" s="445"/>
      <c r="K4211" s="258">
        <f>ROUND(SUMIF('VGT-Bewegungsdaten'!B:B,A4211,'VGT-Bewegungsdaten'!D:D),3)</f>
        <v>0</v>
      </c>
      <c r="L4211" s="259">
        <f>ROUND(SUMIF('VGT-Bewegungsdaten'!B:B,$A4211,'VGT-Bewegungsdaten'!E:E),5)</f>
        <v>0</v>
      </c>
      <c r="N4211" s="298" t="s">
        <v>4918</v>
      </c>
      <c r="O4211" s="298" t="s">
        <v>4930</v>
      </c>
      <c r="P4211" s="261">
        <f>ROUND(SUMIF('AV-Bewegungsdaten'!B:B,A4211,'AV-Bewegungsdaten'!D:D),3)</f>
        <v>0</v>
      </c>
      <c r="Q4211" s="259">
        <f>ROUND(SUMIF('AV-Bewegungsdaten'!B:B,$A4211,'AV-Bewegungsdaten'!E:E),5)</f>
        <v>0</v>
      </c>
      <c r="S4211" s="444"/>
      <c r="T4211" s="444"/>
      <c r="U4211" s="261">
        <f>ROUND(SUMIF('DV-Bewegungsdaten'!B:B,A4211,'DV-Bewegungsdaten'!D:D),3)</f>
        <v>0</v>
      </c>
      <c r="V4211" s="259">
        <f>ROUND(SUMIF('DV-Bewegungsdaten'!B:B,A4211,'DV-Bewegungsdaten'!E:E),5)</f>
        <v>0</v>
      </c>
      <c r="X4211" s="444"/>
      <c r="Y4211" s="444"/>
      <c r="AK4211" s="305"/>
    </row>
    <row r="4212" spans="1:37" ht="15" customHeight="1" x14ac:dyDescent="0.25">
      <c r="A4212" s="103" t="s">
        <v>116</v>
      </c>
      <c r="B4212" s="101" t="s">
        <v>2069</v>
      </c>
      <c r="C4212" s="101" t="s">
        <v>3993</v>
      </c>
      <c r="D4212" s="101" t="s">
        <v>98</v>
      </c>
      <c r="F4212" s="102">
        <v>25</v>
      </c>
      <c r="G4212" s="102">
        <v>25.2</v>
      </c>
      <c r="H4212" s="102">
        <v>20</v>
      </c>
      <c r="I4212" s="102"/>
      <c r="J4212" s="445"/>
      <c r="K4212" s="258">
        <f>ROUND(SUMIF('VGT-Bewegungsdaten'!B:B,A4212,'VGT-Bewegungsdaten'!D:D),3)</f>
        <v>0</v>
      </c>
      <c r="L4212" s="259">
        <f>ROUND(SUMIF('VGT-Bewegungsdaten'!B:B,$A4212,'VGT-Bewegungsdaten'!E:E),5)</f>
        <v>0</v>
      </c>
      <c r="N4212" s="298" t="s">
        <v>4918</v>
      </c>
      <c r="O4212" s="298" t="s">
        <v>4930</v>
      </c>
      <c r="P4212" s="261">
        <f>ROUND(SUMIF('AV-Bewegungsdaten'!B:B,A4212,'AV-Bewegungsdaten'!D:D),3)</f>
        <v>0</v>
      </c>
      <c r="Q4212" s="259">
        <f>ROUND(SUMIF('AV-Bewegungsdaten'!B:B,$A4212,'AV-Bewegungsdaten'!E:E),5)</f>
        <v>0</v>
      </c>
      <c r="S4212" s="444"/>
      <c r="T4212" s="444"/>
      <c r="U4212" s="261">
        <f>ROUND(SUMIF('DV-Bewegungsdaten'!B:B,A4212,'DV-Bewegungsdaten'!D:D),3)</f>
        <v>0</v>
      </c>
      <c r="V4212" s="259">
        <f>ROUND(SUMIF('DV-Bewegungsdaten'!B:B,A4212,'DV-Bewegungsdaten'!E:E),5)</f>
        <v>0</v>
      </c>
      <c r="X4212" s="444"/>
      <c r="Y4212" s="444"/>
      <c r="AK4212" s="305"/>
    </row>
    <row r="4213" spans="1:37" ht="15" customHeight="1" x14ac:dyDescent="0.25">
      <c r="A4213" s="103" t="s">
        <v>1054</v>
      </c>
      <c r="B4213" s="101" t="s">
        <v>2069</v>
      </c>
      <c r="C4213" s="101" t="s">
        <v>3993</v>
      </c>
      <c r="D4213" s="101" t="s">
        <v>1042</v>
      </c>
      <c r="F4213" s="102">
        <v>12.95</v>
      </c>
      <c r="G4213" s="102">
        <v>13.149999999999999</v>
      </c>
      <c r="H4213" s="102">
        <v>10.36</v>
      </c>
      <c r="I4213" s="102"/>
      <c r="J4213" s="445"/>
      <c r="K4213" s="258">
        <f>ROUND(SUMIF('VGT-Bewegungsdaten'!B:B,A4213,'VGT-Bewegungsdaten'!D:D),3)</f>
        <v>0</v>
      </c>
      <c r="L4213" s="259">
        <f>ROUND(SUMIF('VGT-Bewegungsdaten'!B:B,$A4213,'VGT-Bewegungsdaten'!E:E),5)</f>
        <v>0</v>
      </c>
      <c r="N4213" s="298" t="s">
        <v>4918</v>
      </c>
      <c r="O4213" s="298" t="s">
        <v>4930</v>
      </c>
      <c r="P4213" s="261">
        <f>ROUND(SUMIF('AV-Bewegungsdaten'!B:B,A4213,'AV-Bewegungsdaten'!D:D),3)</f>
        <v>0</v>
      </c>
      <c r="Q4213" s="259">
        <f>ROUND(SUMIF('AV-Bewegungsdaten'!B:B,$A4213,'AV-Bewegungsdaten'!E:E),5)</f>
        <v>0</v>
      </c>
      <c r="S4213" s="444"/>
      <c r="T4213" s="444"/>
      <c r="U4213" s="261">
        <f>ROUND(SUMIF('DV-Bewegungsdaten'!B:B,A4213,'DV-Bewegungsdaten'!D:D),3)</f>
        <v>0</v>
      </c>
      <c r="V4213" s="259">
        <f>ROUND(SUMIF('DV-Bewegungsdaten'!B:B,A4213,'DV-Bewegungsdaten'!E:E),5)</f>
        <v>0</v>
      </c>
      <c r="X4213" s="444"/>
      <c r="Y4213" s="444"/>
      <c r="AK4213" s="305"/>
    </row>
    <row r="4214" spans="1:37" ht="15" customHeight="1" x14ac:dyDescent="0.25">
      <c r="A4214" s="103" t="s">
        <v>1055</v>
      </c>
      <c r="B4214" s="101" t="s">
        <v>2069</v>
      </c>
      <c r="C4214" s="101" t="s">
        <v>3993</v>
      </c>
      <c r="D4214" s="101" t="s">
        <v>1030</v>
      </c>
      <c r="F4214" s="102">
        <v>11.16</v>
      </c>
      <c r="G4214" s="102">
        <v>11.36</v>
      </c>
      <c r="H4214" s="102">
        <v>8.93</v>
      </c>
      <c r="I4214" s="102"/>
      <c r="J4214" s="445"/>
      <c r="K4214" s="258">
        <f>ROUND(SUMIF('VGT-Bewegungsdaten'!B:B,A4214,'VGT-Bewegungsdaten'!D:D),3)</f>
        <v>0</v>
      </c>
      <c r="L4214" s="259">
        <f>ROUND(SUMIF('VGT-Bewegungsdaten'!B:B,$A4214,'VGT-Bewegungsdaten'!E:E),5)</f>
        <v>0</v>
      </c>
      <c r="N4214" s="298" t="s">
        <v>4918</v>
      </c>
      <c r="O4214" s="298" t="s">
        <v>4930</v>
      </c>
      <c r="P4214" s="261">
        <f>ROUND(SUMIF('AV-Bewegungsdaten'!B:B,A4214,'AV-Bewegungsdaten'!D:D),3)</f>
        <v>0</v>
      </c>
      <c r="Q4214" s="259">
        <f>ROUND(SUMIF('AV-Bewegungsdaten'!B:B,$A4214,'AV-Bewegungsdaten'!E:E),5)</f>
        <v>0</v>
      </c>
      <c r="S4214" s="444"/>
      <c r="T4214" s="444"/>
      <c r="U4214" s="261">
        <f>ROUND(SUMIF('DV-Bewegungsdaten'!B:B,A4214,'DV-Bewegungsdaten'!D:D),3)</f>
        <v>0</v>
      </c>
      <c r="V4214" s="259">
        <f>ROUND(SUMIF('DV-Bewegungsdaten'!B:B,A4214,'DV-Bewegungsdaten'!E:E),5)</f>
        <v>0</v>
      </c>
      <c r="X4214" s="444"/>
      <c r="Y4214" s="444"/>
      <c r="AK4214" s="305"/>
    </row>
    <row r="4215" spans="1:37" ht="15" customHeight="1" x14ac:dyDescent="0.25">
      <c r="A4215" s="103" t="s">
        <v>1056</v>
      </c>
      <c r="B4215" s="101" t="s">
        <v>2069</v>
      </c>
      <c r="C4215" s="101" t="s">
        <v>3994</v>
      </c>
      <c r="D4215" s="101" t="s">
        <v>1038</v>
      </c>
      <c r="F4215" s="102">
        <v>19</v>
      </c>
      <c r="G4215" s="102">
        <v>19.2</v>
      </c>
      <c r="H4215" s="102">
        <v>15.2</v>
      </c>
      <c r="I4215" s="102"/>
      <c r="J4215" s="445"/>
      <c r="K4215" s="258">
        <f>ROUND(SUMIF('VGT-Bewegungsdaten'!B:B,A4215,'VGT-Bewegungsdaten'!D:D),3)</f>
        <v>0</v>
      </c>
      <c r="L4215" s="259">
        <f>ROUND(SUMIF('VGT-Bewegungsdaten'!B:B,$A4215,'VGT-Bewegungsdaten'!E:E),5)</f>
        <v>0</v>
      </c>
      <c r="N4215" s="298" t="s">
        <v>4918</v>
      </c>
      <c r="O4215" s="298" t="s">
        <v>4930</v>
      </c>
      <c r="P4215" s="261">
        <f>ROUND(SUMIF('AV-Bewegungsdaten'!B:B,A4215,'AV-Bewegungsdaten'!D:D),3)</f>
        <v>0</v>
      </c>
      <c r="Q4215" s="259">
        <f>ROUND(SUMIF('AV-Bewegungsdaten'!B:B,$A4215,'AV-Bewegungsdaten'!E:E),5)</f>
        <v>0</v>
      </c>
      <c r="S4215" s="444"/>
      <c r="T4215" s="444"/>
      <c r="U4215" s="261">
        <f>ROUND(SUMIF('DV-Bewegungsdaten'!B:B,A4215,'DV-Bewegungsdaten'!D:D),3)</f>
        <v>0</v>
      </c>
      <c r="V4215" s="259">
        <f>ROUND(SUMIF('DV-Bewegungsdaten'!B:B,A4215,'DV-Bewegungsdaten'!E:E),5)</f>
        <v>0</v>
      </c>
      <c r="X4215" s="444"/>
      <c r="Y4215" s="444"/>
      <c r="AK4215" s="305"/>
    </row>
    <row r="4216" spans="1:37" ht="15" customHeight="1" x14ac:dyDescent="0.25">
      <c r="A4216" s="103" t="s">
        <v>117</v>
      </c>
      <c r="B4216" s="101" t="s">
        <v>2069</v>
      </c>
      <c r="C4216" s="101" t="s">
        <v>3994</v>
      </c>
      <c r="D4216" s="101" t="s">
        <v>88</v>
      </c>
      <c r="F4216" s="102">
        <v>22</v>
      </c>
      <c r="G4216" s="102">
        <v>22.2</v>
      </c>
      <c r="H4216" s="102">
        <v>17.600000000000001</v>
      </c>
      <c r="I4216" s="102"/>
      <c r="J4216" s="445"/>
      <c r="K4216" s="258">
        <f>ROUND(SUMIF('VGT-Bewegungsdaten'!B:B,A4216,'VGT-Bewegungsdaten'!D:D),3)</f>
        <v>0</v>
      </c>
      <c r="L4216" s="259">
        <f>ROUND(SUMIF('VGT-Bewegungsdaten'!B:B,$A4216,'VGT-Bewegungsdaten'!E:E),5)</f>
        <v>0</v>
      </c>
      <c r="N4216" s="298" t="s">
        <v>4918</v>
      </c>
      <c r="O4216" s="298" t="s">
        <v>4930</v>
      </c>
      <c r="P4216" s="261">
        <f>ROUND(SUMIF('AV-Bewegungsdaten'!B:B,A4216,'AV-Bewegungsdaten'!D:D),3)</f>
        <v>0</v>
      </c>
      <c r="Q4216" s="259">
        <f>ROUND(SUMIF('AV-Bewegungsdaten'!B:B,$A4216,'AV-Bewegungsdaten'!E:E),5)</f>
        <v>0</v>
      </c>
      <c r="S4216" s="444"/>
      <c r="T4216" s="444"/>
      <c r="U4216" s="261">
        <f>ROUND(SUMIF('DV-Bewegungsdaten'!B:B,A4216,'DV-Bewegungsdaten'!D:D),3)</f>
        <v>0</v>
      </c>
      <c r="V4216" s="259">
        <f>ROUND(SUMIF('DV-Bewegungsdaten'!B:B,A4216,'DV-Bewegungsdaten'!E:E),5)</f>
        <v>0</v>
      </c>
      <c r="X4216" s="444"/>
      <c r="Y4216" s="444"/>
      <c r="AK4216" s="305"/>
    </row>
    <row r="4217" spans="1:37" ht="15" customHeight="1" x14ac:dyDescent="0.25">
      <c r="A4217" s="103" t="s">
        <v>118</v>
      </c>
      <c r="B4217" s="101" t="s">
        <v>2069</v>
      </c>
      <c r="C4217" s="101" t="s">
        <v>3994</v>
      </c>
      <c r="D4217" s="101" t="s">
        <v>90</v>
      </c>
      <c r="F4217" s="102">
        <v>23</v>
      </c>
      <c r="G4217" s="102">
        <v>23.2</v>
      </c>
      <c r="H4217" s="102">
        <v>18.399999999999999</v>
      </c>
      <c r="I4217" s="102"/>
      <c r="J4217" s="445"/>
      <c r="K4217" s="258">
        <f>ROUND(SUMIF('VGT-Bewegungsdaten'!B:B,A4217,'VGT-Bewegungsdaten'!D:D),3)</f>
        <v>0</v>
      </c>
      <c r="L4217" s="259">
        <f>ROUND(SUMIF('VGT-Bewegungsdaten'!B:B,$A4217,'VGT-Bewegungsdaten'!E:E),5)</f>
        <v>0</v>
      </c>
      <c r="N4217" s="298" t="s">
        <v>4918</v>
      </c>
      <c r="O4217" s="298" t="s">
        <v>4930</v>
      </c>
      <c r="P4217" s="261">
        <f>ROUND(SUMIF('AV-Bewegungsdaten'!B:B,A4217,'AV-Bewegungsdaten'!D:D),3)</f>
        <v>0</v>
      </c>
      <c r="Q4217" s="259">
        <f>ROUND(SUMIF('AV-Bewegungsdaten'!B:B,$A4217,'AV-Bewegungsdaten'!E:E),5)</f>
        <v>0</v>
      </c>
      <c r="S4217" s="444"/>
      <c r="T4217" s="444"/>
      <c r="U4217" s="261">
        <f>ROUND(SUMIF('DV-Bewegungsdaten'!B:B,A4217,'DV-Bewegungsdaten'!D:D),3)</f>
        <v>0</v>
      </c>
      <c r="V4217" s="259">
        <f>ROUND(SUMIF('DV-Bewegungsdaten'!B:B,A4217,'DV-Bewegungsdaten'!E:E),5)</f>
        <v>0</v>
      </c>
      <c r="X4217" s="444"/>
      <c r="Y4217" s="444"/>
      <c r="AK4217" s="305"/>
    </row>
    <row r="4218" spans="1:37" ht="15" customHeight="1" x14ac:dyDescent="0.25">
      <c r="A4218" s="103" t="s">
        <v>119</v>
      </c>
      <c r="B4218" s="101" t="s">
        <v>2069</v>
      </c>
      <c r="C4218" s="101" t="s">
        <v>3994</v>
      </c>
      <c r="D4218" s="101" t="s">
        <v>92</v>
      </c>
      <c r="F4218" s="102">
        <v>26</v>
      </c>
      <c r="G4218" s="102">
        <v>26.2</v>
      </c>
      <c r="H4218" s="102">
        <v>20.8</v>
      </c>
      <c r="I4218" s="102"/>
      <c r="J4218" s="445"/>
      <c r="K4218" s="258">
        <f>ROUND(SUMIF('VGT-Bewegungsdaten'!B:B,A4218,'VGT-Bewegungsdaten'!D:D),3)</f>
        <v>0</v>
      </c>
      <c r="L4218" s="259">
        <f>ROUND(SUMIF('VGT-Bewegungsdaten'!B:B,$A4218,'VGT-Bewegungsdaten'!E:E),5)</f>
        <v>0</v>
      </c>
      <c r="N4218" s="298" t="s">
        <v>4918</v>
      </c>
      <c r="O4218" s="298" t="s">
        <v>4930</v>
      </c>
      <c r="P4218" s="261">
        <f>ROUND(SUMIF('AV-Bewegungsdaten'!B:B,A4218,'AV-Bewegungsdaten'!D:D),3)</f>
        <v>0</v>
      </c>
      <c r="Q4218" s="259">
        <f>ROUND(SUMIF('AV-Bewegungsdaten'!B:B,$A4218,'AV-Bewegungsdaten'!E:E),5)</f>
        <v>0</v>
      </c>
      <c r="S4218" s="444"/>
      <c r="T4218" s="444"/>
      <c r="U4218" s="261">
        <f>ROUND(SUMIF('DV-Bewegungsdaten'!B:B,A4218,'DV-Bewegungsdaten'!D:D),3)</f>
        <v>0</v>
      </c>
      <c r="V4218" s="259">
        <f>ROUND(SUMIF('DV-Bewegungsdaten'!B:B,A4218,'DV-Bewegungsdaten'!E:E),5)</f>
        <v>0</v>
      </c>
      <c r="X4218" s="444"/>
      <c r="Y4218" s="444"/>
      <c r="AK4218" s="305"/>
    </row>
    <row r="4219" spans="1:37" ht="15" customHeight="1" x14ac:dyDescent="0.25">
      <c r="A4219" s="103" t="s">
        <v>1057</v>
      </c>
      <c r="B4219" s="101" t="s">
        <v>2069</v>
      </c>
      <c r="C4219" s="101" t="s">
        <v>3994</v>
      </c>
      <c r="D4219" s="101" t="s">
        <v>1040</v>
      </c>
      <c r="F4219" s="102">
        <v>18</v>
      </c>
      <c r="G4219" s="102">
        <v>18.2</v>
      </c>
      <c r="H4219" s="102">
        <v>14.4</v>
      </c>
      <c r="I4219" s="102"/>
      <c r="J4219" s="445"/>
      <c r="K4219" s="258">
        <f>ROUND(SUMIF('VGT-Bewegungsdaten'!B:B,A4219,'VGT-Bewegungsdaten'!D:D),3)</f>
        <v>0</v>
      </c>
      <c r="L4219" s="259">
        <f>ROUND(SUMIF('VGT-Bewegungsdaten'!B:B,$A4219,'VGT-Bewegungsdaten'!E:E),5)</f>
        <v>0</v>
      </c>
      <c r="N4219" s="298" t="s">
        <v>4918</v>
      </c>
      <c r="O4219" s="298" t="s">
        <v>4930</v>
      </c>
      <c r="P4219" s="261">
        <f>ROUND(SUMIF('AV-Bewegungsdaten'!B:B,A4219,'AV-Bewegungsdaten'!D:D),3)</f>
        <v>0</v>
      </c>
      <c r="Q4219" s="259">
        <f>ROUND(SUMIF('AV-Bewegungsdaten'!B:B,$A4219,'AV-Bewegungsdaten'!E:E),5)</f>
        <v>0</v>
      </c>
      <c r="S4219" s="444"/>
      <c r="T4219" s="444"/>
      <c r="U4219" s="261">
        <f>ROUND(SUMIF('DV-Bewegungsdaten'!B:B,A4219,'DV-Bewegungsdaten'!D:D),3)</f>
        <v>0</v>
      </c>
      <c r="V4219" s="259">
        <f>ROUND(SUMIF('DV-Bewegungsdaten'!B:B,A4219,'DV-Bewegungsdaten'!E:E),5)</f>
        <v>0</v>
      </c>
      <c r="X4219" s="444"/>
      <c r="Y4219" s="444"/>
      <c r="AK4219" s="305"/>
    </row>
    <row r="4220" spans="1:37" ht="15" customHeight="1" x14ac:dyDescent="0.25">
      <c r="A4220" s="103" t="s">
        <v>120</v>
      </c>
      <c r="B4220" s="101" t="s">
        <v>2069</v>
      </c>
      <c r="C4220" s="101" t="s">
        <v>3994</v>
      </c>
      <c r="D4220" s="101" t="s">
        <v>94</v>
      </c>
      <c r="F4220" s="102">
        <v>21</v>
      </c>
      <c r="G4220" s="102">
        <v>21.2</v>
      </c>
      <c r="H4220" s="102">
        <v>16.8</v>
      </c>
      <c r="I4220" s="102"/>
      <c r="J4220" s="445"/>
      <c r="K4220" s="258">
        <f>ROUND(SUMIF('VGT-Bewegungsdaten'!B:B,A4220,'VGT-Bewegungsdaten'!D:D),3)</f>
        <v>0</v>
      </c>
      <c r="L4220" s="259">
        <f>ROUND(SUMIF('VGT-Bewegungsdaten'!B:B,$A4220,'VGT-Bewegungsdaten'!E:E),5)</f>
        <v>0</v>
      </c>
      <c r="N4220" s="298" t="s">
        <v>4918</v>
      </c>
      <c r="O4220" s="298" t="s">
        <v>4930</v>
      </c>
      <c r="P4220" s="261">
        <f>ROUND(SUMIF('AV-Bewegungsdaten'!B:B,A4220,'AV-Bewegungsdaten'!D:D),3)</f>
        <v>0</v>
      </c>
      <c r="Q4220" s="259">
        <f>ROUND(SUMIF('AV-Bewegungsdaten'!B:B,$A4220,'AV-Bewegungsdaten'!E:E),5)</f>
        <v>0</v>
      </c>
      <c r="S4220" s="444"/>
      <c r="T4220" s="444"/>
      <c r="U4220" s="261">
        <f>ROUND(SUMIF('DV-Bewegungsdaten'!B:B,A4220,'DV-Bewegungsdaten'!D:D),3)</f>
        <v>0</v>
      </c>
      <c r="V4220" s="259">
        <f>ROUND(SUMIF('DV-Bewegungsdaten'!B:B,A4220,'DV-Bewegungsdaten'!E:E),5)</f>
        <v>0</v>
      </c>
      <c r="X4220" s="444"/>
      <c r="Y4220" s="444"/>
      <c r="AK4220" s="305"/>
    </row>
    <row r="4221" spans="1:37" ht="15" customHeight="1" x14ac:dyDescent="0.25">
      <c r="A4221" s="103" t="s">
        <v>121</v>
      </c>
      <c r="B4221" s="101" t="s">
        <v>2069</v>
      </c>
      <c r="C4221" s="101" t="s">
        <v>3994</v>
      </c>
      <c r="D4221" s="101" t="s">
        <v>96</v>
      </c>
      <c r="F4221" s="102">
        <v>22</v>
      </c>
      <c r="G4221" s="102">
        <v>22.2</v>
      </c>
      <c r="H4221" s="102">
        <v>17.600000000000001</v>
      </c>
      <c r="I4221" s="102"/>
      <c r="J4221" s="445"/>
      <c r="K4221" s="258">
        <f>ROUND(SUMIF('VGT-Bewegungsdaten'!B:B,A4221,'VGT-Bewegungsdaten'!D:D),3)</f>
        <v>0</v>
      </c>
      <c r="L4221" s="259">
        <f>ROUND(SUMIF('VGT-Bewegungsdaten'!B:B,$A4221,'VGT-Bewegungsdaten'!E:E),5)</f>
        <v>0</v>
      </c>
      <c r="N4221" s="298" t="s">
        <v>4918</v>
      </c>
      <c r="O4221" s="298" t="s">
        <v>4930</v>
      </c>
      <c r="P4221" s="261">
        <f>ROUND(SUMIF('AV-Bewegungsdaten'!B:B,A4221,'AV-Bewegungsdaten'!D:D),3)</f>
        <v>0</v>
      </c>
      <c r="Q4221" s="259">
        <f>ROUND(SUMIF('AV-Bewegungsdaten'!B:B,$A4221,'AV-Bewegungsdaten'!E:E),5)</f>
        <v>0</v>
      </c>
      <c r="S4221" s="444"/>
      <c r="T4221" s="444"/>
      <c r="U4221" s="261">
        <f>ROUND(SUMIF('DV-Bewegungsdaten'!B:B,A4221,'DV-Bewegungsdaten'!D:D),3)</f>
        <v>0</v>
      </c>
      <c r="V4221" s="259">
        <f>ROUND(SUMIF('DV-Bewegungsdaten'!B:B,A4221,'DV-Bewegungsdaten'!E:E),5)</f>
        <v>0</v>
      </c>
      <c r="X4221" s="444"/>
      <c r="Y4221" s="444"/>
      <c r="AK4221" s="305"/>
    </row>
    <row r="4222" spans="1:37" ht="15" customHeight="1" x14ac:dyDescent="0.25">
      <c r="A4222" s="103" t="s">
        <v>122</v>
      </c>
      <c r="B4222" s="101" t="s">
        <v>2069</v>
      </c>
      <c r="C4222" s="101" t="s">
        <v>3994</v>
      </c>
      <c r="D4222" s="101" t="s">
        <v>98</v>
      </c>
      <c r="F4222" s="102">
        <v>25</v>
      </c>
      <c r="G4222" s="102">
        <v>25.2</v>
      </c>
      <c r="H4222" s="102">
        <v>20</v>
      </c>
      <c r="I4222" s="102"/>
      <c r="J4222" s="445"/>
      <c r="K4222" s="258">
        <f>ROUND(SUMIF('VGT-Bewegungsdaten'!B:B,A4222,'VGT-Bewegungsdaten'!D:D),3)</f>
        <v>0</v>
      </c>
      <c r="L4222" s="259">
        <f>ROUND(SUMIF('VGT-Bewegungsdaten'!B:B,$A4222,'VGT-Bewegungsdaten'!E:E),5)</f>
        <v>0</v>
      </c>
      <c r="N4222" s="298" t="s">
        <v>4918</v>
      </c>
      <c r="O4222" s="298" t="s">
        <v>4930</v>
      </c>
      <c r="P4222" s="261">
        <f>ROUND(SUMIF('AV-Bewegungsdaten'!B:B,A4222,'AV-Bewegungsdaten'!D:D),3)</f>
        <v>0</v>
      </c>
      <c r="Q4222" s="259">
        <f>ROUND(SUMIF('AV-Bewegungsdaten'!B:B,$A4222,'AV-Bewegungsdaten'!E:E),5)</f>
        <v>0</v>
      </c>
      <c r="S4222" s="444"/>
      <c r="T4222" s="444"/>
      <c r="U4222" s="261">
        <f>ROUND(SUMIF('DV-Bewegungsdaten'!B:B,A4222,'DV-Bewegungsdaten'!D:D),3)</f>
        <v>0</v>
      </c>
      <c r="V4222" s="259">
        <f>ROUND(SUMIF('DV-Bewegungsdaten'!B:B,A4222,'DV-Bewegungsdaten'!E:E),5)</f>
        <v>0</v>
      </c>
      <c r="X4222" s="444"/>
      <c r="Y4222" s="444"/>
      <c r="AK4222" s="305"/>
    </row>
    <row r="4223" spans="1:37" ht="15" customHeight="1" x14ac:dyDescent="0.25">
      <c r="A4223" s="103" t="s">
        <v>1058</v>
      </c>
      <c r="B4223" s="101" t="s">
        <v>2069</v>
      </c>
      <c r="C4223" s="101" t="s">
        <v>3994</v>
      </c>
      <c r="D4223" s="101" t="s">
        <v>1042</v>
      </c>
      <c r="F4223" s="102">
        <v>12.95</v>
      </c>
      <c r="G4223" s="102">
        <v>13.149999999999999</v>
      </c>
      <c r="H4223" s="102">
        <v>10.36</v>
      </c>
      <c r="I4223" s="102"/>
      <c r="J4223" s="445"/>
      <c r="K4223" s="258">
        <f>ROUND(SUMIF('VGT-Bewegungsdaten'!B:B,A4223,'VGT-Bewegungsdaten'!D:D),3)</f>
        <v>0</v>
      </c>
      <c r="L4223" s="259">
        <f>ROUND(SUMIF('VGT-Bewegungsdaten'!B:B,$A4223,'VGT-Bewegungsdaten'!E:E),5)</f>
        <v>0</v>
      </c>
      <c r="N4223" s="298" t="s">
        <v>4918</v>
      </c>
      <c r="O4223" s="298" t="s">
        <v>4930</v>
      </c>
      <c r="P4223" s="261">
        <f>ROUND(SUMIF('AV-Bewegungsdaten'!B:B,A4223,'AV-Bewegungsdaten'!D:D),3)</f>
        <v>0</v>
      </c>
      <c r="Q4223" s="259">
        <f>ROUND(SUMIF('AV-Bewegungsdaten'!B:B,$A4223,'AV-Bewegungsdaten'!E:E),5)</f>
        <v>0</v>
      </c>
      <c r="S4223" s="444"/>
      <c r="T4223" s="444"/>
      <c r="U4223" s="261">
        <f>ROUND(SUMIF('DV-Bewegungsdaten'!B:B,A4223,'DV-Bewegungsdaten'!D:D),3)</f>
        <v>0</v>
      </c>
      <c r="V4223" s="259">
        <f>ROUND(SUMIF('DV-Bewegungsdaten'!B:B,A4223,'DV-Bewegungsdaten'!E:E),5)</f>
        <v>0</v>
      </c>
      <c r="X4223" s="444"/>
      <c r="Y4223" s="444"/>
      <c r="AK4223" s="305"/>
    </row>
    <row r="4224" spans="1:37" ht="15" customHeight="1" x14ac:dyDescent="0.25">
      <c r="A4224" s="103" t="s">
        <v>1059</v>
      </c>
      <c r="B4224" s="101" t="s">
        <v>2069</v>
      </c>
      <c r="C4224" s="101" t="s">
        <v>3994</v>
      </c>
      <c r="D4224" s="101" t="s">
        <v>1030</v>
      </c>
      <c r="F4224" s="102">
        <v>11.16</v>
      </c>
      <c r="G4224" s="102">
        <v>11.36</v>
      </c>
      <c r="H4224" s="102">
        <v>8.93</v>
      </c>
      <c r="I4224" s="102"/>
      <c r="J4224" s="445"/>
      <c r="K4224" s="258">
        <f>ROUND(SUMIF('VGT-Bewegungsdaten'!B:B,A4224,'VGT-Bewegungsdaten'!D:D),3)</f>
        <v>0</v>
      </c>
      <c r="L4224" s="259">
        <f>ROUND(SUMIF('VGT-Bewegungsdaten'!B:B,$A4224,'VGT-Bewegungsdaten'!E:E),5)</f>
        <v>0</v>
      </c>
      <c r="N4224" s="298" t="s">
        <v>4918</v>
      </c>
      <c r="O4224" s="298" t="s">
        <v>4930</v>
      </c>
      <c r="P4224" s="261">
        <f>ROUND(SUMIF('AV-Bewegungsdaten'!B:B,A4224,'AV-Bewegungsdaten'!D:D),3)</f>
        <v>0</v>
      </c>
      <c r="Q4224" s="259">
        <f>ROUND(SUMIF('AV-Bewegungsdaten'!B:B,$A4224,'AV-Bewegungsdaten'!E:E),5)</f>
        <v>0</v>
      </c>
      <c r="S4224" s="444"/>
      <c r="T4224" s="444"/>
      <c r="U4224" s="261">
        <f>ROUND(SUMIF('DV-Bewegungsdaten'!B:B,A4224,'DV-Bewegungsdaten'!D:D),3)</f>
        <v>0</v>
      </c>
      <c r="V4224" s="259">
        <f>ROUND(SUMIF('DV-Bewegungsdaten'!B:B,A4224,'DV-Bewegungsdaten'!E:E),5)</f>
        <v>0</v>
      </c>
      <c r="X4224" s="444"/>
      <c r="Y4224" s="444"/>
      <c r="AK4224" s="305"/>
    </row>
    <row r="4225" spans="1:37" ht="15" customHeight="1" x14ac:dyDescent="0.25">
      <c r="A4225" s="103" t="s">
        <v>123</v>
      </c>
      <c r="B4225" s="101" t="s">
        <v>2069</v>
      </c>
      <c r="C4225" s="101" t="s">
        <v>3995</v>
      </c>
      <c r="D4225" s="101" t="s">
        <v>124</v>
      </c>
      <c r="F4225" s="102">
        <v>20</v>
      </c>
      <c r="G4225" s="102">
        <v>20.2</v>
      </c>
      <c r="H4225" s="102">
        <v>16</v>
      </c>
      <c r="I4225" s="102"/>
      <c r="J4225" s="445"/>
      <c r="K4225" s="258">
        <f>ROUND(SUMIF('VGT-Bewegungsdaten'!B:B,A4225,'VGT-Bewegungsdaten'!D:D),3)</f>
        <v>0</v>
      </c>
      <c r="L4225" s="259">
        <f>ROUND(SUMIF('VGT-Bewegungsdaten'!B:B,$A4225,'VGT-Bewegungsdaten'!E:E),5)</f>
        <v>0</v>
      </c>
      <c r="N4225" s="298" t="s">
        <v>4918</v>
      </c>
      <c r="O4225" s="298" t="s">
        <v>4930</v>
      </c>
      <c r="P4225" s="261">
        <f>ROUND(SUMIF('AV-Bewegungsdaten'!B:B,A4225,'AV-Bewegungsdaten'!D:D),3)</f>
        <v>0</v>
      </c>
      <c r="Q4225" s="259">
        <f>ROUND(SUMIF('AV-Bewegungsdaten'!B:B,$A4225,'AV-Bewegungsdaten'!E:E),5)</f>
        <v>0</v>
      </c>
      <c r="S4225" s="444"/>
      <c r="T4225" s="444"/>
      <c r="U4225" s="261">
        <f>ROUND(SUMIF('DV-Bewegungsdaten'!B:B,A4225,'DV-Bewegungsdaten'!D:D),3)</f>
        <v>0</v>
      </c>
      <c r="V4225" s="259">
        <f>ROUND(SUMIF('DV-Bewegungsdaten'!B:B,A4225,'DV-Bewegungsdaten'!E:E),5)</f>
        <v>0</v>
      </c>
      <c r="X4225" s="444"/>
      <c r="Y4225" s="444"/>
      <c r="AK4225" s="305"/>
    </row>
    <row r="4226" spans="1:37" ht="15" customHeight="1" x14ac:dyDescent="0.25">
      <c r="A4226" s="103" t="s">
        <v>125</v>
      </c>
      <c r="B4226" s="101" t="s">
        <v>2069</v>
      </c>
      <c r="C4226" s="101" t="s">
        <v>3995</v>
      </c>
      <c r="D4226" s="101" t="s">
        <v>126</v>
      </c>
      <c r="F4226" s="102">
        <v>23</v>
      </c>
      <c r="G4226" s="102">
        <v>23.2</v>
      </c>
      <c r="H4226" s="102">
        <v>18.399999999999999</v>
      </c>
      <c r="I4226" s="102"/>
      <c r="J4226" s="445"/>
      <c r="K4226" s="258">
        <f>ROUND(SUMIF('VGT-Bewegungsdaten'!B:B,A4226,'VGT-Bewegungsdaten'!D:D),3)</f>
        <v>0</v>
      </c>
      <c r="L4226" s="259">
        <f>ROUND(SUMIF('VGT-Bewegungsdaten'!B:B,$A4226,'VGT-Bewegungsdaten'!E:E),5)</f>
        <v>0</v>
      </c>
      <c r="N4226" s="298" t="s">
        <v>4918</v>
      </c>
      <c r="O4226" s="298" t="s">
        <v>4930</v>
      </c>
      <c r="P4226" s="261">
        <f>ROUND(SUMIF('AV-Bewegungsdaten'!B:B,A4226,'AV-Bewegungsdaten'!D:D),3)</f>
        <v>0</v>
      </c>
      <c r="Q4226" s="259">
        <f>ROUND(SUMIF('AV-Bewegungsdaten'!B:B,$A4226,'AV-Bewegungsdaten'!E:E),5)</f>
        <v>0</v>
      </c>
      <c r="S4226" s="444"/>
      <c r="T4226" s="444"/>
      <c r="U4226" s="261">
        <f>ROUND(SUMIF('DV-Bewegungsdaten'!B:B,A4226,'DV-Bewegungsdaten'!D:D),3)</f>
        <v>0</v>
      </c>
      <c r="V4226" s="259">
        <f>ROUND(SUMIF('DV-Bewegungsdaten'!B:B,A4226,'DV-Bewegungsdaten'!E:E),5)</f>
        <v>0</v>
      </c>
      <c r="X4226" s="444"/>
      <c r="Y4226" s="444"/>
      <c r="AK4226" s="305"/>
    </row>
    <row r="4227" spans="1:37" ht="15" customHeight="1" x14ac:dyDescent="0.25">
      <c r="A4227" s="103" t="s">
        <v>127</v>
      </c>
      <c r="B4227" s="101" t="s">
        <v>2069</v>
      </c>
      <c r="C4227" s="101" t="s">
        <v>3995</v>
      </c>
      <c r="D4227" s="101" t="s">
        <v>128</v>
      </c>
      <c r="F4227" s="102">
        <v>24</v>
      </c>
      <c r="G4227" s="102">
        <v>24.2</v>
      </c>
      <c r="H4227" s="102">
        <v>19.2</v>
      </c>
      <c r="I4227" s="102"/>
      <c r="J4227" s="445"/>
      <c r="K4227" s="258">
        <f>ROUND(SUMIF('VGT-Bewegungsdaten'!B:B,A4227,'VGT-Bewegungsdaten'!D:D),3)</f>
        <v>0</v>
      </c>
      <c r="L4227" s="259">
        <f>ROUND(SUMIF('VGT-Bewegungsdaten'!B:B,$A4227,'VGT-Bewegungsdaten'!E:E),5)</f>
        <v>0</v>
      </c>
      <c r="N4227" s="298" t="s">
        <v>4918</v>
      </c>
      <c r="O4227" s="298" t="s">
        <v>4930</v>
      </c>
      <c r="P4227" s="261">
        <f>ROUND(SUMIF('AV-Bewegungsdaten'!B:B,A4227,'AV-Bewegungsdaten'!D:D),3)</f>
        <v>0</v>
      </c>
      <c r="Q4227" s="259">
        <f>ROUND(SUMIF('AV-Bewegungsdaten'!B:B,$A4227,'AV-Bewegungsdaten'!E:E),5)</f>
        <v>0</v>
      </c>
      <c r="S4227" s="444"/>
      <c r="T4227" s="444"/>
      <c r="U4227" s="261">
        <f>ROUND(SUMIF('DV-Bewegungsdaten'!B:B,A4227,'DV-Bewegungsdaten'!D:D),3)</f>
        <v>0</v>
      </c>
      <c r="V4227" s="259">
        <f>ROUND(SUMIF('DV-Bewegungsdaten'!B:B,A4227,'DV-Bewegungsdaten'!E:E),5)</f>
        <v>0</v>
      </c>
      <c r="X4227" s="444"/>
      <c r="Y4227" s="444"/>
      <c r="AK4227" s="305"/>
    </row>
    <row r="4228" spans="1:37" ht="15" customHeight="1" x14ac:dyDescent="0.25">
      <c r="A4228" s="103" t="s">
        <v>129</v>
      </c>
      <c r="B4228" s="101" t="s">
        <v>2069</v>
      </c>
      <c r="C4228" s="101" t="s">
        <v>3995</v>
      </c>
      <c r="D4228" s="101" t="s">
        <v>130</v>
      </c>
      <c r="F4228" s="102">
        <v>27</v>
      </c>
      <c r="G4228" s="102">
        <v>27.2</v>
      </c>
      <c r="H4228" s="102">
        <v>21.6</v>
      </c>
      <c r="I4228" s="102"/>
      <c r="J4228" s="445"/>
      <c r="K4228" s="258">
        <f>ROUND(SUMIF('VGT-Bewegungsdaten'!B:B,A4228,'VGT-Bewegungsdaten'!D:D),3)</f>
        <v>0</v>
      </c>
      <c r="L4228" s="259">
        <f>ROUND(SUMIF('VGT-Bewegungsdaten'!B:B,$A4228,'VGT-Bewegungsdaten'!E:E),5)</f>
        <v>0</v>
      </c>
      <c r="N4228" s="298" t="s">
        <v>4918</v>
      </c>
      <c r="O4228" s="298" t="s">
        <v>4930</v>
      </c>
      <c r="P4228" s="261">
        <f>ROUND(SUMIF('AV-Bewegungsdaten'!B:B,A4228,'AV-Bewegungsdaten'!D:D),3)</f>
        <v>0</v>
      </c>
      <c r="Q4228" s="259">
        <f>ROUND(SUMIF('AV-Bewegungsdaten'!B:B,$A4228,'AV-Bewegungsdaten'!E:E),5)</f>
        <v>0</v>
      </c>
      <c r="S4228" s="444"/>
      <c r="T4228" s="444"/>
      <c r="U4228" s="261">
        <f>ROUND(SUMIF('DV-Bewegungsdaten'!B:B,A4228,'DV-Bewegungsdaten'!D:D),3)</f>
        <v>0</v>
      </c>
      <c r="V4228" s="259">
        <f>ROUND(SUMIF('DV-Bewegungsdaten'!B:B,A4228,'DV-Bewegungsdaten'!E:E),5)</f>
        <v>0</v>
      </c>
      <c r="X4228" s="444"/>
      <c r="Y4228" s="444"/>
      <c r="AK4228" s="305"/>
    </row>
    <row r="4229" spans="1:37" ht="15" customHeight="1" x14ac:dyDescent="0.25">
      <c r="A4229" s="103" t="s">
        <v>131</v>
      </c>
      <c r="B4229" s="101" t="s">
        <v>2069</v>
      </c>
      <c r="C4229" s="101" t="s">
        <v>3995</v>
      </c>
      <c r="D4229" s="101" t="s">
        <v>132</v>
      </c>
      <c r="F4229" s="102">
        <v>14.5</v>
      </c>
      <c r="G4229" s="102">
        <v>14.7</v>
      </c>
      <c r="H4229" s="102">
        <v>11.6</v>
      </c>
      <c r="I4229" s="102"/>
      <c r="J4229" s="445"/>
      <c r="K4229" s="258">
        <f>ROUND(SUMIF('VGT-Bewegungsdaten'!B:B,A4229,'VGT-Bewegungsdaten'!D:D),3)</f>
        <v>0</v>
      </c>
      <c r="L4229" s="259">
        <f>ROUND(SUMIF('VGT-Bewegungsdaten'!B:B,$A4229,'VGT-Bewegungsdaten'!E:E),5)</f>
        <v>0</v>
      </c>
      <c r="N4229" s="298" t="s">
        <v>4918</v>
      </c>
      <c r="O4229" s="298" t="s">
        <v>4930</v>
      </c>
      <c r="P4229" s="261">
        <f>ROUND(SUMIF('AV-Bewegungsdaten'!B:B,A4229,'AV-Bewegungsdaten'!D:D),3)</f>
        <v>0</v>
      </c>
      <c r="Q4229" s="259">
        <f>ROUND(SUMIF('AV-Bewegungsdaten'!B:B,$A4229,'AV-Bewegungsdaten'!E:E),5)</f>
        <v>0</v>
      </c>
      <c r="S4229" s="444"/>
      <c r="T4229" s="444"/>
      <c r="U4229" s="261">
        <f>ROUND(SUMIF('DV-Bewegungsdaten'!B:B,A4229,'DV-Bewegungsdaten'!D:D),3)</f>
        <v>0</v>
      </c>
      <c r="V4229" s="259">
        <f>ROUND(SUMIF('DV-Bewegungsdaten'!B:B,A4229,'DV-Bewegungsdaten'!E:E),5)</f>
        <v>0</v>
      </c>
      <c r="X4229" s="444"/>
      <c r="Y4229" s="444"/>
      <c r="AK4229" s="305"/>
    </row>
    <row r="4230" spans="1:37" ht="15" customHeight="1" x14ac:dyDescent="0.25">
      <c r="A4230" s="103" t="s">
        <v>3210</v>
      </c>
      <c r="B4230" s="101" t="s">
        <v>2069</v>
      </c>
      <c r="C4230" s="101" t="s">
        <v>3996</v>
      </c>
      <c r="D4230" s="101" t="s">
        <v>124</v>
      </c>
      <c r="F4230" s="102">
        <v>19.8</v>
      </c>
      <c r="G4230" s="102">
        <v>20</v>
      </c>
      <c r="H4230" s="102">
        <v>15.84</v>
      </c>
      <c r="I4230" s="102"/>
      <c r="J4230" s="445"/>
      <c r="K4230" s="258">
        <f>ROUND(SUMIF('VGT-Bewegungsdaten'!B:B,A4230,'VGT-Bewegungsdaten'!D:D),3)</f>
        <v>0</v>
      </c>
      <c r="L4230" s="259">
        <f>ROUND(SUMIF('VGT-Bewegungsdaten'!B:B,$A4230,'VGT-Bewegungsdaten'!E:E),5)</f>
        <v>0</v>
      </c>
      <c r="N4230" s="298" t="s">
        <v>4918</v>
      </c>
      <c r="O4230" s="298" t="s">
        <v>4930</v>
      </c>
      <c r="P4230" s="261">
        <f>ROUND(SUMIF('AV-Bewegungsdaten'!B:B,A4230,'AV-Bewegungsdaten'!D:D),3)</f>
        <v>0</v>
      </c>
      <c r="Q4230" s="259">
        <f>ROUND(SUMIF('AV-Bewegungsdaten'!B:B,$A4230,'AV-Bewegungsdaten'!E:E),5)</f>
        <v>0</v>
      </c>
      <c r="S4230" s="444"/>
      <c r="T4230" s="444"/>
      <c r="U4230" s="261">
        <f>ROUND(SUMIF('DV-Bewegungsdaten'!B:B,A4230,'DV-Bewegungsdaten'!D:D),3)</f>
        <v>0</v>
      </c>
      <c r="V4230" s="259">
        <f>ROUND(SUMIF('DV-Bewegungsdaten'!B:B,A4230,'DV-Bewegungsdaten'!E:E),5)</f>
        <v>0</v>
      </c>
      <c r="X4230" s="444"/>
      <c r="Y4230" s="444"/>
      <c r="AK4230" s="305"/>
    </row>
    <row r="4231" spans="1:37" ht="15" customHeight="1" x14ac:dyDescent="0.25">
      <c r="A4231" s="103" t="s">
        <v>3211</v>
      </c>
      <c r="B4231" s="101" t="s">
        <v>2069</v>
      </c>
      <c r="C4231" s="101" t="s">
        <v>3996</v>
      </c>
      <c r="D4231" s="101" t="s">
        <v>126</v>
      </c>
      <c r="F4231" s="102">
        <v>22.77</v>
      </c>
      <c r="G4231" s="102">
        <v>22.97</v>
      </c>
      <c r="H4231" s="102">
        <v>18.22</v>
      </c>
      <c r="I4231" s="102"/>
      <c r="J4231" s="445"/>
      <c r="K4231" s="258">
        <f>ROUND(SUMIF('VGT-Bewegungsdaten'!B:B,A4231,'VGT-Bewegungsdaten'!D:D),3)</f>
        <v>0</v>
      </c>
      <c r="L4231" s="259">
        <f>ROUND(SUMIF('VGT-Bewegungsdaten'!B:B,$A4231,'VGT-Bewegungsdaten'!E:E),5)</f>
        <v>0</v>
      </c>
      <c r="N4231" s="298" t="s">
        <v>4918</v>
      </c>
      <c r="O4231" s="298" t="s">
        <v>4930</v>
      </c>
      <c r="P4231" s="261">
        <f>ROUND(SUMIF('AV-Bewegungsdaten'!B:B,A4231,'AV-Bewegungsdaten'!D:D),3)</f>
        <v>0</v>
      </c>
      <c r="Q4231" s="259">
        <f>ROUND(SUMIF('AV-Bewegungsdaten'!B:B,$A4231,'AV-Bewegungsdaten'!E:E),5)</f>
        <v>0</v>
      </c>
      <c r="S4231" s="444"/>
      <c r="T4231" s="444"/>
      <c r="U4231" s="261">
        <f>ROUND(SUMIF('DV-Bewegungsdaten'!B:B,A4231,'DV-Bewegungsdaten'!D:D),3)</f>
        <v>0</v>
      </c>
      <c r="V4231" s="259">
        <f>ROUND(SUMIF('DV-Bewegungsdaten'!B:B,A4231,'DV-Bewegungsdaten'!E:E),5)</f>
        <v>0</v>
      </c>
      <c r="X4231" s="444"/>
      <c r="Y4231" s="444"/>
      <c r="AK4231" s="305"/>
    </row>
    <row r="4232" spans="1:37" ht="15" customHeight="1" x14ac:dyDescent="0.25">
      <c r="A4232" s="103" t="s">
        <v>3212</v>
      </c>
      <c r="B4232" s="101" t="s">
        <v>2069</v>
      </c>
      <c r="C4232" s="101" t="s">
        <v>3996</v>
      </c>
      <c r="D4232" s="101" t="s">
        <v>128</v>
      </c>
      <c r="F4232" s="102">
        <v>23.759999999999998</v>
      </c>
      <c r="G4232" s="102">
        <v>23.959999999999997</v>
      </c>
      <c r="H4232" s="102">
        <v>19.010000000000002</v>
      </c>
      <c r="I4232" s="102"/>
      <c r="J4232" s="445"/>
      <c r="K4232" s="258">
        <f>ROUND(SUMIF('VGT-Bewegungsdaten'!B:B,A4232,'VGT-Bewegungsdaten'!D:D),3)</f>
        <v>0</v>
      </c>
      <c r="L4232" s="259">
        <f>ROUND(SUMIF('VGT-Bewegungsdaten'!B:B,$A4232,'VGT-Bewegungsdaten'!E:E),5)</f>
        <v>0</v>
      </c>
      <c r="N4232" s="298" t="s">
        <v>4918</v>
      </c>
      <c r="O4232" s="298" t="s">
        <v>4930</v>
      </c>
      <c r="P4232" s="261">
        <f>ROUND(SUMIF('AV-Bewegungsdaten'!B:B,A4232,'AV-Bewegungsdaten'!D:D),3)</f>
        <v>0</v>
      </c>
      <c r="Q4232" s="259">
        <f>ROUND(SUMIF('AV-Bewegungsdaten'!B:B,$A4232,'AV-Bewegungsdaten'!E:E),5)</f>
        <v>0</v>
      </c>
      <c r="S4232" s="444"/>
      <c r="T4232" s="444"/>
      <c r="U4232" s="261">
        <f>ROUND(SUMIF('DV-Bewegungsdaten'!B:B,A4232,'DV-Bewegungsdaten'!D:D),3)</f>
        <v>0</v>
      </c>
      <c r="V4232" s="259">
        <f>ROUND(SUMIF('DV-Bewegungsdaten'!B:B,A4232,'DV-Bewegungsdaten'!E:E),5)</f>
        <v>0</v>
      </c>
      <c r="X4232" s="444"/>
      <c r="Y4232" s="444"/>
      <c r="AK4232" s="305"/>
    </row>
    <row r="4233" spans="1:37" ht="15" customHeight="1" x14ac:dyDescent="0.25">
      <c r="A4233" s="103" t="s">
        <v>3213</v>
      </c>
      <c r="B4233" s="101" t="s">
        <v>2069</v>
      </c>
      <c r="C4233" s="101" t="s">
        <v>3996</v>
      </c>
      <c r="D4233" s="101" t="s">
        <v>130</v>
      </c>
      <c r="F4233" s="102">
        <v>26.73</v>
      </c>
      <c r="G4233" s="102">
        <v>26.93</v>
      </c>
      <c r="H4233" s="102">
        <v>21.38</v>
      </c>
      <c r="I4233" s="102"/>
      <c r="J4233" s="445"/>
      <c r="K4233" s="258">
        <f>ROUND(SUMIF('VGT-Bewegungsdaten'!B:B,A4233,'VGT-Bewegungsdaten'!D:D),3)</f>
        <v>0</v>
      </c>
      <c r="L4233" s="259">
        <f>ROUND(SUMIF('VGT-Bewegungsdaten'!B:B,$A4233,'VGT-Bewegungsdaten'!E:E),5)</f>
        <v>0</v>
      </c>
      <c r="N4233" s="298" t="s">
        <v>4918</v>
      </c>
      <c r="O4233" s="298" t="s">
        <v>4930</v>
      </c>
      <c r="P4233" s="261">
        <f>ROUND(SUMIF('AV-Bewegungsdaten'!B:B,A4233,'AV-Bewegungsdaten'!D:D),3)</f>
        <v>0</v>
      </c>
      <c r="Q4233" s="259">
        <f>ROUND(SUMIF('AV-Bewegungsdaten'!B:B,$A4233,'AV-Bewegungsdaten'!E:E),5)</f>
        <v>0</v>
      </c>
      <c r="S4233" s="444"/>
      <c r="T4233" s="444"/>
      <c r="U4233" s="261">
        <f>ROUND(SUMIF('DV-Bewegungsdaten'!B:B,A4233,'DV-Bewegungsdaten'!D:D),3)</f>
        <v>0</v>
      </c>
      <c r="V4233" s="259">
        <f>ROUND(SUMIF('DV-Bewegungsdaten'!B:B,A4233,'DV-Bewegungsdaten'!E:E),5)</f>
        <v>0</v>
      </c>
      <c r="X4233" s="444"/>
      <c r="Y4233" s="444"/>
      <c r="AK4233" s="305"/>
    </row>
    <row r="4234" spans="1:37" ht="15" customHeight="1" x14ac:dyDescent="0.25">
      <c r="A4234" s="103" t="s">
        <v>3214</v>
      </c>
      <c r="B4234" s="101" t="s">
        <v>2069</v>
      </c>
      <c r="C4234" s="101" t="s">
        <v>3996</v>
      </c>
      <c r="D4234" s="101" t="s">
        <v>132</v>
      </c>
      <c r="F4234" s="102">
        <v>14.36</v>
      </c>
      <c r="G4234" s="102">
        <v>14.559999999999999</v>
      </c>
      <c r="H4234" s="102">
        <v>11.49</v>
      </c>
      <c r="I4234" s="102"/>
      <c r="J4234" s="445"/>
      <c r="K4234" s="258">
        <f>ROUND(SUMIF('VGT-Bewegungsdaten'!B:B,A4234,'VGT-Bewegungsdaten'!D:D),3)</f>
        <v>0</v>
      </c>
      <c r="L4234" s="259">
        <f>ROUND(SUMIF('VGT-Bewegungsdaten'!B:B,$A4234,'VGT-Bewegungsdaten'!E:E),5)</f>
        <v>0</v>
      </c>
      <c r="N4234" s="298" t="s">
        <v>4918</v>
      </c>
      <c r="O4234" s="298" t="s">
        <v>4930</v>
      </c>
      <c r="P4234" s="261">
        <f>ROUND(SUMIF('AV-Bewegungsdaten'!B:B,A4234,'AV-Bewegungsdaten'!D:D),3)</f>
        <v>0</v>
      </c>
      <c r="Q4234" s="259">
        <f>ROUND(SUMIF('AV-Bewegungsdaten'!B:B,$A4234,'AV-Bewegungsdaten'!E:E),5)</f>
        <v>0</v>
      </c>
      <c r="S4234" s="444"/>
      <c r="T4234" s="444"/>
      <c r="U4234" s="261">
        <f>ROUND(SUMIF('DV-Bewegungsdaten'!B:B,A4234,'DV-Bewegungsdaten'!D:D),3)</f>
        <v>0</v>
      </c>
      <c r="V4234" s="259">
        <f>ROUND(SUMIF('DV-Bewegungsdaten'!B:B,A4234,'DV-Bewegungsdaten'!E:E),5)</f>
        <v>0</v>
      </c>
      <c r="X4234" s="444"/>
      <c r="Y4234" s="444"/>
      <c r="AK4234" s="305"/>
    </row>
    <row r="4235" spans="1:37" ht="15" customHeight="1" x14ac:dyDescent="0.25">
      <c r="A4235" s="103" t="s">
        <v>3953</v>
      </c>
      <c r="B4235" s="101" t="s">
        <v>2069</v>
      </c>
      <c r="C4235" s="101" t="s">
        <v>3997</v>
      </c>
      <c r="D4235" s="101" t="s">
        <v>124</v>
      </c>
      <c r="F4235" s="102">
        <v>19.600000000000001</v>
      </c>
      <c r="G4235" s="102">
        <v>19.8</v>
      </c>
      <c r="H4235" s="102">
        <v>15.68</v>
      </c>
      <c r="I4235" s="102"/>
      <c r="J4235" s="445"/>
      <c r="K4235" s="258">
        <f>ROUND(SUMIF('VGT-Bewegungsdaten'!B:B,A4235,'VGT-Bewegungsdaten'!D:D),3)</f>
        <v>0</v>
      </c>
      <c r="L4235" s="259">
        <f>ROUND(SUMIF('VGT-Bewegungsdaten'!B:B,$A4235,'VGT-Bewegungsdaten'!E:E),5)</f>
        <v>0</v>
      </c>
      <c r="N4235" s="298" t="s">
        <v>4918</v>
      </c>
      <c r="O4235" s="298" t="s">
        <v>4930</v>
      </c>
      <c r="P4235" s="261">
        <f>ROUND(SUMIF('AV-Bewegungsdaten'!B:B,A4235,'AV-Bewegungsdaten'!D:D),3)</f>
        <v>0</v>
      </c>
      <c r="Q4235" s="259">
        <f>ROUND(SUMIF('AV-Bewegungsdaten'!B:B,$A4235,'AV-Bewegungsdaten'!E:E),5)</f>
        <v>0</v>
      </c>
      <c r="S4235" s="444"/>
      <c r="T4235" s="444"/>
      <c r="U4235" s="261">
        <f>ROUND(SUMIF('DV-Bewegungsdaten'!B:B,A4235,'DV-Bewegungsdaten'!D:D),3)</f>
        <v>0</v>
      </c>
      <c r="V4235" s="259">
        <f>ROUND(SUMIF('DV-Bewegungsdaten'!B:B,A4235,'DV-Bewegungsdaten'!E:E),5)</f>
        <v>0</v>
      </c>
      <c r="X4235" s="444"/>
      <c r="Y4235" s="444"/>
      <c r="AK4235" s="305"/>
    </row>
    <row r="4236" spans="1:37" ht="15" customHeight="1" x14ac:dyDescent="0.25">
      <c r="A4236" s="103" t="s">
        <v>3954</v>
      </c>
      <c r="B4236" s="101" t="s">
        <v>2069</v>
      </c>
      <c r="C4236" s="101" t="s">
        <v>3997</v>
      </c>
      <c r="D4236" s="101" t="s">
        <v>126</v>
      </c>
      <c r="F4236" s="102">
        <v>22.54</v>
      </c>
      <c r="G4236" s="102">
        <v>22.74</v>
      </c>
      <c r="H4236" s="102">
        <v>18.03</v>
      </c>
      <c r="I4236" s="102"/>
      <c r="J4236" s="445"/>
      <c r="K4236" s="258">
        <f>ROUND(SUMIF('VGT-Bewegungsdaten'!B:B,A4236,'VGT-Bewegungsdaten'!D:D),3)</f>
        <v>0</v>
      </c>
      <c r="L4236" s="259">
        <f>ROUND(SUMIF('VGT-Bewegungsdaten'!B:B,$A4236,'VGT-Bewegungsdaten'!E:E),5)</f>
        <v>0</v>
      </c>
      <c r="N4236" s="298" t="s">
        <v>4918</v>
      </c>
      <c r="O4236" s="298" t="s">
        <v>4930</v>
      </c>
      <c r="P4236" s="261">
        <f>ROUND(SUMIF('AV-Bewegungsdaten'!B:B,A4236,'AV-Bewegungsdaten'!D:D),3)</f>
        <v>0</v>
      </c>
      <c r="Q4236" s="259">
        <f>ROUND(SUMIF('AV-Bewegungsdaten'!B:B,$A4236,'AV-Bewegungsdaten'!E:E),5)</f>
        <v>0</v>
      </c>
      <c r="S4236" s="444"/>
      <c r="T4236" s="444"/>
      <c r="U4236" s="261">
        <f>ROUND(SUMIF('DV-Bewegungsdaten'!B:B,A4236,'DV-Bewegungsdaten'!D:D),3)</f>
        <v>0</v>
      </c>
      <c r="V4236" s="259">
        <f>ROUND(SUMIF('DV-Bewegungsdaten'!B:B,A4236,'DV-Bewegungsdaten'!E:E),5)</f>
        <v>0</v>
      </c>
      <c r="X4236" s="444"/>
      <c r="Y4236" s="444"/>
      <c r="AK4236" s="305"/>
    </row>
    <row r="4237" spans="1:37" ht="15" customHeight="1" x14ac:dyDescent="0.25">
      <c r="A4237" s="103" t="s">
        <v>3955</v>
      </c>
      <c r="B4237" s="101" t="s">
        <v>2069</v>
      </c>
      <c r="C4237" s="101" t="s">
        <v>3997</v>
      </c>
      <c r="D4237" s="101" t="s">
        <v>128</v>
      </c>
      <c r="F4237" s="102">
        <v>23.52</v>
      </c>
      <c r="G4237" s="102">
        <v>23.72</v>
      </c>
      <c r="H4237" s="102">
        <v>18.82</v>
      </c>
      <c r="I4237" s="102"/>
      <c r="J4237" s="445"/>
      <c r="K4237" s="258">
        <f>ROUND(SUMIF('VGT-Bewegungsdaten'!B:B,A4237,'VGT-Bewegungsdaten'!D:D),3)</f>
        <v>0</v>
      </c>
      <c r="L4237" s="259">
        <f>ROUND(SUMIF('VGT-Bewegungsdaten'!B:B,$A4237,'VGT-Bewegungsdaten'!E:E),5)</f>
        <v>0</v>
      </c>
      <c r="N4237" s="298" t="s">
        <v>4918</v>
      </c>
      <c r="O4237" s="298" t="s">
        <v>4930</v>
      </c>
      <c r="P4237" s="261">
        <f>ROUND(SUMIF('AV-Bewegungsdaten'!B:B,A4237,'AV-Bewegungsdaten'!D:D),3)</f>
        <v>0</v>
      </c>
      <c r="Q4237" s="259">
        <f>ROUND(SUMIF('AV-Bewegungsdaten'!B:B,$A4237,'AV-Bewegungsdaten'!E:E),5)</f>
        <v>0</v>
      </c>
      <c r="S4237" s="444"/>
      <c r="T4237" s="444"/>
      <c r="U4237" s="261">
        <f>ROUND(SUMIF('DV-Bewegungsdaten'!B:B,A4237,'DV-Bewegungsdaten'!D:D),3)</f>
        <v>0</v>
      </c>
      <c r="V4237" s="259">
        <f>ROUND(SUMIF('DV-Bewegungsdaten'!B:B,A4237,'DV-Bewegungsdaten'!E:E),5)</f>
        <v>0</v>
      </c>
      <c r="X4237" s="444"/>
      <c r="Y4237" s="444"/>
      <c r="AK4237" s="305"/>
    </row>
    <row r="4238" spans="1:37" ht="15" customHeight="1" x14ac:dyDescent="0.25">
      <c r="A4238" s="103" t="s">
        <v>3956</v>
      </c>
      <c r="B4238" s="101" t="s">
        <v>2069</v>
      </c>
      <c r="C4238" s="101" t="s">
        <v>3997</v>
      </c>
      <c r="D4238" s="101" t="s">
        <v>130</v>
      </c>
      <c r="F4238" s="102">
        <v>26.46</v>
      </c>
      <c r="G4238" s="102">
        <v>26.66</v>
      </c>
      <c r="H4238" s="102">
        <v>21.17</v>
      </c>
      <c r="I4238" s="102"/>
      <c r="J4238" s="445"/>
      <c r="K4238" s="258">
        <f>ROUND(SUMIF('VGT-Bewegungsdaten'!B:B,A4238,'VGT-Bewegungsdaten'!D:D),3)</f>
        <v>0</v>
      </c>
      <c r="L4238" s="259">
        <f>ROUND(SUMIF('VGT-Bewegungsdaten'!B:B,$A4238,'VGT-Bewegungsdaten'!E:E),5)</f>
        <v>0</v>
      </c>
      <c r="N4238" s="298" t="s">
        <v>4918</v>
      </c>
      <c r="O4238" s="298" t="s">
        <v>4930</v>
      </c>
      <c r="P4238" s="261">
        <f>ROUND(SUMIF('AV-Bewegungsdaten'!B:B,A4238,'AV-Bewegungsdaten'!D:D),3)</f>
        <v>0</v>
      </c>
      <c r="Q4238" s="259">
        <f>ROUND(SUMIF('AV-Bewegungsdaten'!B:B,$A4238,'AV-Bewegungsdaten'!E:E),5)</f>
        <v>0</v>
      </c>
      <c r="S4238" s="444"/>
      <c r="T4238" s="444"/>
      <c r="U4238" s="261">
        <f>ROUND(SUMIF('DV-Bewegungsdaten'!B:B,A4238,'DV-Bewegungsdaten'!D:D),3)</f>
        <v>0</v>
      </c>
      <c r="V4238" s="259">
        <f>ROUND(SUMIF('DV-Bewegungsdaten'!B:B,A4238,'DV-Bewegungsdaten'!E:E),5)</f>
        <v>0</v>
      </c>
      <c r="X4238" s="444"/>
      <c r="Y4238" s="444"/>
      <c r="AK4238" s="305"/>
    </row>
    <row r="4239" spans="1:37" ht="15" customHeight="1" x14ac:dyDescent="0.25">
      <c r="A4239" s="103" t="s">
        <v>3957</v>
      </c>
      <c r="B4239" s="101" t="s">
        <v>2069</v>
      </c>
      <c r="C4239" s="101" t="s">
        <v>3997</v>
      </c>
      <c r="D4239" s="101" t="s">
        <v>132</v>
      </c>
      <c r="F4239" s="102">
        <v>14.209999999999999</v>
      </c>
      <c r="G4239" s="102">
        <v>14.409999999999998</v>
      </c>
      <c r="H4239" s="102">
        <v>11.37</v>
      </c>
      <c r="I4239" s="102"/>
      <c r="J4239" s="445"/>
      <c r="K4239" s="258">
        <f>ROUND(SUMIF('VGT-Bewegungsdaten'!B:B,A4239,'VGT-Bewegungsdaten'!D:D),3)</f>
        <v>0</v>
      </c>
      <c r="L4239" s="259">
        <f>ROUND(SUMIF('VGT-Bewegungsdaten'!B:B,$A4239,'VGT-Bewegungsdaten'!E:E),5)</f>
        <v>0</v>
      </c>
      <c r="N4239" s="298" t="s">
        <v>4918</v>
      </c>
      <c r="O4239" s="298" t="s">
        <v>4930</v>
      </c>
      <c r="P4239" s="261">
        <f>ROUND(SUMIF('AV-Bewegungsdaten'!B:B,A4239,'AV-Bewegungsdaten'!D:D),3)</f>
        <v>0</v>
      </c>
      <c r="Q4239" s="259">
        <f>ROUND(SUMIF('AV-Bewegungsdaten'!B:B,$A4239,'AV-Bewegungsdaten'!E:E),5)</f>
        <v>0</v>
      </c>
      <c r="S4239" s="444"/>
      <c r="T4239" s="444"/>
      <c r="U4239" s="261">
        <f>ROUND(SUMIF('DV-Bewegungsdaten'!B:B,A4239,'DV-Bewegungsdaten'!D:D),3)</f>
        <v>0</v>
      </c>
      <c r="V4239" s="259">
        <f>ROUND(SUMIF('DV-Bewegungsdaten'!B:B,A4239,'DV-Bewegungsdaten'!E:E),5)</f>
        <v>0</v>
      </c>
      <c r="X4239" s="444"/>
      <c r="Y4239" s="444"/>
      <c r="AK4239" s="305"/>
    </row>
    <row r="4240" spans="1:37" ht="15" customHeight="1" x14ac:dyDescent="0.25">
      <c r="A4240" s="103" t="s">
        <v>4701</v>
      </c>
      <c r="B4240" s="101" t="s">
        <v>2069</v>
      </c>
      <c r="C4240" s="101" t="s">
        <v>3999</v>
      </c>
      <c r="D4240" s="101" t="s">
        <v>4702</v>
      </c>
      <c r="F4240" s="102">
        <v>25</v>
      </c>
      <c r="G4240" s="102">
        <v>25.2</v>
      </c>
      <c r="H4240" s="102">
        <v>20</v>
      </c>
      <c r="I4240" s="102"/>
      <c r="J4240" s="445"/>
      <c r="K4240" s="258">
        <f>ROUND(SUMIF('VGT-Bewegungsdaten'!B:B,A4240,'VGT-Bewegungsdaten'!D:D),3)</f>
        <v>0</v>
      </c>
      <c r="L4240" s="259">
        <f>ROUND(SUMIF('VGT-Bewegungsdaten'!B:B,$A4240,'VGT-Bewegungsdaten'!E:E),5)</f>
        <v>0</v>
      </c>
      <c r="N4240" s="298" t="s">
        <v>4918</v>
      </c>
      <c r="O4240" s="298" t="s">
        <v>4930</v>
      </c>
      <c r="P4240" s="261">
        <f>ROUND(SUMIF('AV-Bewegungsdaten'!B:B,A4240,'AV-Bewegungsdaten'!D:D),3)</f>
        <v>0</v>
      </c>
      <c r="Q4240" s="259">
        <f>ROUND(SUMIF('AV-Bewegungsdaten'!B:B,$A4240,'AV-Bewegungsdaten'!E:E),5)</f>
        <v>0</v>
      </c>
      <c r="S4240" s="444"/>
      <c r="T4240" s="444"/>
      <c r="U4240" s="261">
        <f>ROUND(SUMIF('DV-Bewegungsdaten'!B:B,A4240,'DV-Bewegungsdaten'!D:D),3)</f>
        <v>0</v>
      </c>
      <c r="V4240" s="259">
        <f>ROUND(SUMIF('DV-Bewegungsdaten'!B:B,A4240,'DV-Bewegungsdaten'!E:E),5)</f>
        <v>0</v>
      </c>
      <c r="X4240" s="444"/>
      <c r="Y4240" s="444"/>
      <c r="AK4240" s="305"/>
    </row>
    <row r="4241" spans="1:37" ht="15" customHeight="1" x14ac:dyDescent="0.25">
      <c r="A4241" s="103" t="s">
        <v>4703</v>
      </c>
      <c r="B4241" s="101" t="s">
        <v>2069</v>
      </c>
      <c r="C4241" s="101" t="s">
        <v>3999</v>
      </c>
      <c r="D4241" s="101" t="s">
        <v>4704</v>
      </c>
      <c r="F4241" s="102">
        <v>30</v>
      </c>
      <c r="G4241" s="102">
        <v>30.2</v>
      </c>
      <c r="H4241" s="102">
        <v>24</v>
      </c>
      <c r="I4241" s="102"/>
      <c r="J4241" s="445"/>
      <c r="K4241" s="258">
        <f>ROUND(SUMIF('VGT-Bewegungsdaten'!B:B,A4241,'VGT-Bewegungsdaten'!D:D),3)</f>
        <v>0</v>
      </c>
      <c r="L4241" s="259">
        <f>ROUND(SUMIF('VGT-Bewegungsdaten'!B:B,$A4241,'VGT-Bewegungsdaten'!E:E),5)</f>
        <v>0</v>
      </c>
      <c r="N4241" s="298" t="s">
        <v>4918</v>
      </c>
      <c r="O4241" s="298" t="s">
        <v>4930</v>
      </c>
      <c r="P4241" s="261">
        <f>ROUND(SUMIF('AV-Bewegungsdaten'!B:B,A4241,'AV-Bewegungsdaten'!D:D),3)</f>
        <v>0</v>
      </c>
      <c r="Q4241" s="259">
        <f>ROUND(SUMIF('AV-Bewegungsdaten'!B:B,$A4241,'AV-Bewegungsdaten'!E:E),5)</f>
        <v>0</v>
      </c>
      <c r="S4241" s="444"/>
      <c r="T4241" s="444"/>
      <c r="U4241" s="261">
        <f>ROUND(SUMIF('DV-Bewegungsdaten'!B:B,A4241,'DV-Bewegungsdaten'!D:D),3)</f>
        <v>0</v>
      </c>
      <c r="V4241" s="259">
        <f>ROUND(SUMIF('DV-Bewegungsdaten'!B:B,A4241,'DV-Bewegungsdaten'!E:E),5)</f>
        <v>0</v>
      </c>
      <c r="X4241" s="444"/>
      <c r="Y4241" s="444"/>
      <c r="AK4241" s="305"/>
    </row>
    <row r="4242" spans="1:37" ht="15" customHeight="1" x14ac:dyDescent="0.25">
      <c r="A4242" s="103" t="s">
        <v>5100</v>
      </c>
      <c r="B4242" s="101" t="s">
        <v>2069</v>
      </c>
      <c r="C4242" s="101" t="s">
        <v>4954</v>
      </c>
      <c r="D4242" s="101" t="s">
        <v>4702</v>
      </c>
      <c r="F4242" s="102">
        <v>25</v>
      </c>
      <c r="G4242" s="102">
        <v>25.2</v>
      </c>
      <c r="H4242" s="102">
        <v>20</v>
      </c>
      <c r="I4242" s="102"/>
      <c r="J4242" s="445"/>
      <c r="K4242" s="258">
        <f>ROUND(SUMIF('VGT-Bewegungsdaten'!B:B,A4242,'VGT-Bewegungsdaten'!D:D),3)</f>
        <v>0</v>
      </c>
      <c r="L4242" s="259">
        <f>ROUND(SUMIF('VGT-Bewegungsdaten'!B:B,$A4242,'VGT-Bewegungsdaten'!E:E),5)</f>
        <v>0</v>
      </c>
      <c r="N4242" s="298" t="s">
        <v>4918</v>
      </c>
      <c r="O4242" s="298" t="s">
        <v>4930</v>
      </c>
      <c r="P4242" s="261">
        <f>ROUND(SUMIF('AV-Bewegungsdaten'!B:B,A4242,'AV-Bewegungsdaten'!D:D),3)</f>
        <v>0</v>
      </c>
      <c r="Q4242" s="259">
        <f>ROUND(SUMIF('AV-Bewegungsdaten'!B:B,$A4242,'AV-Bewegungsdaten'!E:E),5)</f>
        <v>0</v>
      </c>
      <c r="S4242" s="444"/>
      <c r="T4242" s="444"/>
      <c r="U4242" s="261">
        <f>ROUND(SUMIF('DV-Bewegungsdaten'!B:B,A4242,'DV-Bewegungsdaten'!D:D),3)</f>
        <v>0</v>
      </c>
      <c r="V4242" s="259">
        <f>ROUND(SUMIF('DV-Bewegungsdaten'!B:B,A4242,'DV-Bewegungsdaten'!E:E),5)</f>
        <v>0</v>
      </c>
      <c r="X4242" s="444"/>
      <c r="Y4242" s="444"/>
      <c r="AK4242" s="305"/>
    </row>
    <row r="4243" spans="1:37" ht="15" customHeight="1" x14ac:dyDescent="0.25">
      <c r="A4243" s="103" t="s">
        <v>5101</v>
      </c>
      <c r="B4243" s="101" t="s">
        <v>2069</v>
      </c>
      <c r="C4243" s="101" t="s">
        <v>4954</v>
      </c>
      <c r="D4243" s="101" t="s">
        <v>4704</v>
      </c>
      <c r="F4243" s="102">
        <v>30</v>
      </c>
      <c r="G4243" s="102">
        <v>30.2</v>
      </c>
      <c r="H4243" s="102">
        <v>24</v>
      </c>
      <c r="I4243" s="102"/>
      <c r="J4243" s="445"/>
      <c r="K4243" s="258">
        <f>ROUND(SUMIF('VGT-Bewegungsdaten'!B:B,A4243,'VGT-Bewegungsdaten'!D:D),3)</f>
        <v>0</v>
      </c>
      <c r="L4243" s="259">
        <f>ROUND(SUMIF('VGT-Bewegungsdaten'!B:B,$A4243,'VGT-Bewegungsdaten'!E:E),5)</f>
        <v>0</v>
      </c>
      <c r="N4243" s="298" t="s">
        <v>4918</v>
      </c>
      <c r="O4243" s="298" t="s">
        <v>4930</v>
      </c>
      <c r="P4243" s="261">
        <f>ROUND(SUMIF('AV-Bewegungsdaten'!B:B,A4243,'AV-Bewegungsdaten'!D:D),3)</f>
        <v>0</v>
      </c>
      <c r="Q4243" s="259">
        <f>ROUND(SUMIF('AV-Bewegungsdaten'!B:B,$A4243,'AV-Bewegungsdaten'!E:E),5)</f>
        <v>0</v>
      </c>
      <c r="S4243" s="444"/>
      <c r="T4243" s="444"/>
      <c r="U4243" s="261">
        <f>ROUND(SUMIF('DV-Bewegungsdaten'!B:B,A4243,'DV-Bewegungsdaten'!D:D),3)</f>
        <v>0</v>
      </c>
      <c r="V4243" s="259">
        <f>ROUND(SUMIF('DV-Bewegungsdaten'!B:B,A4243,'DV-Bewegungsdaten'!E:E),5)</f>
        <v>0</v>
      </c>
      <c r="X4243" s="444"/>
      <c r="Y4243" s="444"/>
      <c r="AK4243" s="305"/>
    </row>
    <row r="4244" spans="1:37" ht="15" customHeight="1" x14ac:dyDescent="0.25">
      <c r="A4244" s="103" t="s">
        <v>5418</v>
      </c>
      <c r="B4244" s="101" t="s">
        <v>2069</v>
      </c>
      <c r="C4244" s="101" t="s">
        <v>5204</v>
      </c>
      <c r="D4244" s="101" t="s">
        <v>4702</v>
      </c>
      <c r="F4244" s="102">
        <v>25</v>
      </c>
      <c r="G4244" s="102">
        <v>25.2</v>
      </c>
      <c r="H4244" s="102">
        <v>20</v>
      </c>
      <c r="I4244" s="102"/>
      <c r="J4244" s="445"/>
      <c r="K4244" s="258">
        <f>ROUND(SUMIF('VGT-Bewegungsdaten'!B:B,A4244,'VGT-Bewegungsdaten'!D:D),3)</f>
        <v>0</v>
      </c>
      <c r="L4244" s="259">
        <f>ROUND(SUMIF('VGT-Bewegungsdaten'!B:B,$A4244,'VGT-Bewegungsdaten'!E:E),5)</f>
        <v>0</v>
      </c>
      <c r="N4244" s="298" t="s">
        <v>4918</v>
      </c>
      <c r="O4244" s="298" t="s">
        <v>4930</v>
      </c>
      <c r="P4244" s="261">
        <f>ROUND(SUMIF('AV-Bewegungsdaten'!B:B,A4244,'AV-Bewegungsdaten'!D:D),3)</f>
        <v>0</v>
      </c>
      <c r="Q4244" s="259">
        <f>ROUND(SUMIF('AV-Bewegungsdaten'!B:B,$A4244,'AV-Bewegungsdaten'!E:E),5)</f>
        <v>0</v>
      </c>
      <c r="S4244" s="444"/>
      <c r="T4244" s="444"/>
      <c r="U4244" s="261">
        <f>ROUND(SUMIF('DV-Bewegungsdaten'!B:B,A4244,'DV-Bewegungsdaten'!D:D),3)</f>
        <v>0</v>
      </c>
      <c r="V4244" s="259">
        <f>ROUND(SUMIF('DV-Bewegungsdaten'!B:B,A4244,'DV-Bewegungsdaten'!E:E),5)</f>
        <v>0</v>
      </c>
      <c r="X4244" s="444"/>
      <c r="Y4244" s="444"/>
      <c r="AK4244" s="305"/>
    </row>
    <row r="4245" spans="1:37" ht="15" customHeight="1" x14ac:dyDescent="0.25">
      <c r="A4245" s="103" t="s">
        <v>5419</v>
      </c>
      <c r="B4245" s="101" t="s">
        <v>2069</v>
      </c>
      <c r="C4245" s="101" t="s">
        <v>5204</v>
      </c>
      <c r="D4245" s="101" t="s">
        <v>4704</v>
      </c>
      <c r="F4245" s="102">
        <v>30</v>
      </c>
      <c r="G4245" s="102">
        <v>30.2</v>
      </c>
      <c r="H4245" s="102">
        <v>24</v>
      </c>
      <c r="I4245" s="102"/>
      <c r="J4245" s="445"/>
      <c r="K4245" s="258">
        <f>ROUND(SUMIF('VGT-Bewegungsdaten'!B:B,A4245,'VGT-Bewegungsdaten'!D:D),3)</f>
        <v>0</v>
      </c>
      <c r="L4245" s="259">
        <f>ROUND(SUMIF('VGT-Bewegungsdaten'!B:B,$A4245,'VGT-Bewegungsdaten'!E:E),5)</f>
        <v>0</v>
      </c>
      <c r="N4245" s="298" t="s">
        <v>4918</v>
      </c>
      <c r="O4245" s="298" t="s">
        <v>4930</v>
      </c>
      <c r="P4245" s="261">
        <f>ROUND(SUMIF('AV-Bewegungsdaten'!B:B,A4245,'AV-Bewegungsdaten'!D:D),3)</f>
        <v>0</v>
      </c>
      <c r="Q4245" s="259">
        <f>ROUND(SUMIF('AV-Bewegungsdaten'!B:B,$A4245,'AV-Bewegungsdaten'!E:E),5)</f>
        <v>0</v>
      </c>
      <c r="S4245" s="444"/>
      <c r="T4245" s="444"/>
      <c r="U4245" s="261">
        <f>ROUND(SUMIF('DV-Bewegungsdaten'!B:B,A4245,'DV-Bewegungsdaten'!D:D),3)</f>
        <v>0</v>
      </c>
      <c r="V4245" s="259">
        <f>ROUND(SUMIF('DV-Bewegungsdaten'!B:B,A4245,'DV-Bewegungsdaten'!E:E),5)</f>
        <v>0</v>
      </c>
      <c r="X4245" s="444"/>
      <c r="Y4245" s="444"/>
      <c r="AK4245" s="305"/>
    </row>
    <row r="4246" spans="1:37" ht="15" customHeight="1" x14ac:dyDescent="0.25">
      <c r="A4246" s="103" t="s">
        <v>5420</v>
      </c>
      <c r="B4246" s="101" t="s">
        <v>2069</v>
      </c>
      <c r="C4246" s="101" t="s">
        <v>5227</v>
      </c>
      <c r="D4246" s="101" t="s">
        <v>4702</v>
      </c>
      <c r="F4246" s="102">
        <v>25</v>
      </c>
      <c r="G4246" s="102">
        <v>25.2</v>
      </c>
      <c r="H4246" s="102">
        <v>20.16</v>
      </c>
      <c r="I4246" s="102"/>
      <c r="J4246" s="445"/>
      <c r="K4246" s="258">
        <f>ROUND(SUMIF('VGT-Bewegungsdaten'!B:B,A4246,'VGT-Bewegungsdaten'!D:D),3)</f>
        <v>0</v>
      </c>
      <c r="L4246" s="259">
        <f>ROUND(SUMIF('VGT-Bewegungsdaten'!B:B,$A4246,'VGT-Bewegungsdaten'!E:E),5)</f>
        <v>0</v>
      </c>
      <c r="N4246" s="298" t="s">
        <v>4918</v>
      </c>
      <c r="O4246" s="298" t="s">
        <v>4930</v>
      </c>
      <c r="P4246" s="261">
        <f>ROUND(SUMIF('AV-Bewegungsdaten'!B:B,A4246,'AV-Bewegungsdaten'!D:D),3)</f>
        <v>0</v>
      </c>
      <c r="Q4246" s="259">
        <f>ROUND(SUMIF('AV-Bewegungsdaten'!B:B,$A4246,'AV-Bewegungsdaten'!E:E),5)</f>
        <v>0</v>
      </c>
      <c r="S4246" s="444"/>
      <c r="T4246" s="444"/>
      <c r="U4246" s="261">
        <f>ROUND(SUMIF('DV-Bewegungsdaten'!B:B,A4246,'DV-Bewegungsdaten'!D:D),3)</f>
        <v>0</v>
      </c>
      <c r="V4246" s="259">
        <f>ROUND(SUMIF('DV-Bewegungsdaten'!B:B,A4246,'DV-Bewegungsdaten'!E:E),5)</f>
        <v>0</v>
      </c>
      <c r="X4246" s="444"/>
      <c r="Y4246" s="444"/>
      <c r="AK4246" s="305"/>
    </row>
    <row r="4247" spans="1:37" ht="15" customHeight="1" x14ac:dyDescent="0.25">
      <c r="A4247" s="103" t="s">
        <v>5719</v>
      </c>
      <c r="B4247" s="101" t="s">
        <v>2069</v>
      </c>
      <c r="C4247" s="101" t="s">
        <v>5691</v>
      </c>
      <c r="D4247" s="101" t="s">
        <v>4702</v>
      </c>
      <c r="F4247" s="102">
        <v>25</v>
      </c>
      <c r="G4247" s="102">
        <v>25.2</v>
      </c>
      <c r="H4247" s="102">
        <v>20.16</v>
      </c>
      <c r="I4247" s="102"/>
      <c r="J4247" s="445"/>
      <c r="K4247" s="258">
        <f>ROUND(SUMIF('VGT-Bewegungsdaten'!B:B,A4247,'VGT-Bewegungsdaten'!D:D),3)</f>
        <v>0</v>
      </c>
      <c r="L4247" s="259">
        <f>ROUND(SUMIF('VGT-Bewegungsdaten'!B:B,$A4247,'VGT-Bewegungsdaten'!E:E),5)</f>
        <v>0</v>
      </c>
      <c r="N4247" s="298" t="s">
        <v>4918</v>
      </c>
      <c r="O4247" s="298" t="s">
        <v>4930</v>
      </c>
      <c r="P4247" s="261">
        <f>ROUND(SUMIF('AV-Bewegungsdaten'!B:B,A4247,'AV-Bewegungsdaten'!D:D),3)</f>
        <v>0</v>
      </c>
      <c r="Q4247" s="259">
        <f>ROUND(SUMIF('AV-Bewegungsdaten'!B:B,$A4247,'AV-Bewegungsdaten'!E:E),5)</f>
        <v>0</v>
      </c>
      <c r="S4247" s="444"/>
      <c r="T4247" s="444"/>
      <c r="U4247" s="261">
        <f>ROUND(SUMIF('DV-Bewegungsdaten'!B:B,A4247,'DV-Bewegungsdaten'!D:D),3)</f>
        <v>0</v>
      </c>
      <c r="V4247" s="259">
        <f>ROUND(SUMIF('DV-Bewegungsdaten'!B:B,A4247,'DV-Bewegungsdaten'!E:E),5)</f>
        <v>0</v>
      </c>
      <c r="X4247" s="444"/>
      <c r="Y4247" s="444"/>
      <c r="AK4247" s="305"/>
    </row>
    <row r="4248" spans="1:37" ht="15" customHeight="1" x14ac:dyDescent="0.25">
      <c r="A4248" s="103" t="s">
        <v>6065</v>
      </c>
      <c r="B4248" s="101" t="s">
        <v>2069</v>
      </c>
      <c r="C4248" s="101" t="s">
        <v>5929</v>
      </c>
      <c r="D4248" s="101" t="s">
        <v>4702</v>
      </c>
      <c r="F4248" s="102">
        <v>25</v>
      </c>
      <c r="G4248" s="102">
        <v>25.2</v>
      </c>
      <c r="H4248" s="102">
        <v>20.16</v>
      </c>
      <c r="I4248" s="102"/>
      <c r="J4248" s="445"/>
      <c r="K4248" s="258">
        <f>ROUND(SUMIF('VGT-Bewegungsdaten'!B:B,A4248,'VGT-Bewegungsdaten'!D:D),3)</f>
        <v>0</v>
      </c>
      <c r="L4248" s="259">
        <f>ROUND(SUMIF('VGT-Bewegungsdaten'!B:B,$A4248,'VGT-Bewegungsdaten'!E:E),5)</f>
        <v>0</v>
      </c>
      <c r="N4248" s="298" t="s">
        <v>4918</v>
      </c>
      <c r="O4248" s="298" t="s">
        <v>4930</v>
      </c>
      <c r="P4248" s="261">
        <f>ROUND(SUMIF('AV-Bewegungsdaten'!B:B,A4248,'AV-Bewegungsdaten'!D:D),3)</f>
        <v>0</v>
      </c>
      <c r="Q4248" s="259">
        <f>ROUND(SUMIF('AV-Bewegungsdaten'!B:B,$A4248,'AV-Bewegungsdaten'!E:E),5)</f>
        <v>0</v>
      </c>
      <c r="S4248" s="444"/>
      <c r="T4248" s="444"/>
      <c r="U4248" s="261">
        <f>ROUND(SUMIF('DV-Bewegungsdaten'!B:B,A4248,'DV-Bewegungsdaten'!D:D),3)</f>
        <v>0</v>
      </c>
      <c r="V4248" s="259">
        <f>ROUND(SUMIF('DV-Bewegungsdaten'!B:B,A4248,'DV-Bewegungsdaten'!E:E),5)</f>
        <v>0</v>
      </c>
      <c r="X4248" s="444"/>
      <c r="Y4248" s="444"/>
      <c r="AK4248" s="305"/>
    </row>
    <row r="4249" spans="1:37" ht="15" customHeight="1" x14ac:dyDescent="0.25">
      <c r="A4249" s="103" t="s">
        <v>6066</v>
      </c>
      <c r="B4249" s="101" t="s">
        <v>2069</v>
      </c>
      <c r="C4249" s="101" t="s">
        <v>5997</v>
      </c>
      <c r="D4249" s="101" t="s">
        <v>4702</v>
      </c>
      <c r="F4249" s="102">
        <v>25</v>
      </c>
      <c r="G4249" s="102">
        <v>25.2</v>
      </c>
      <c r="H4249" s="102">
        <v>20.16</v>
      </c>
      <c r="I4249" s="102"/>
      <c r="J4249" s="445"/>
      <c r="K4249" s="258">
        <f>ROUND(SUMIF('VGT-Bewegungsdaten'!B:B,A4249,'VGT-Bewegungsdaten'!D:D),3)</f>
        <v>0</v>
      </c>
      <c r="L4249" s="259">
        <f>ROUND(SUMIF('VGT-Bewegungsdaten'!B:B,$A4249,'VGT-Bewegungsdaten'!E:E),5)</f>
        <v>0</v>
      </c>
      <c r="N4249" s="298" t="s">
        <v>4918</v>
      </c>
      <c r="O4249" s="298" t="s">
        <v>4930</v>
      </c>
      <c r="P4249" s="261">
        <f>ROUND(SUMIF('AV-Bewegungsdaten'!B:B,A4249,'AV-Bewegungsdaten'!D:D),3)</f>
        <v>0</v>
      </c>
      <c r="Q4249" s="259">
        <f>ROUND(SUMIF('AV-Bewegungsdaten'!B:B,$A4249,'AV-Bewegungsdaten'!E:E),5)</f>
        <v>0</v>
      </c>
      <c r="S4249" s="444"/>
      <c r="T4249" s="444"/>
      <c r="U4249" s="261">
        <f>ROUND(SUMIF('DV-Bewegungsdaten'!B:B,A4249,'DV-Bewegungsdaten'!D:D),3)</f>
        <v>0</v>
      </c>
      <c r="V4249" s="259">
        <f>ROUND(SUMIF('DV-Bewegungsdaten'!B:B,A4249,'DV-Bewegungsdaten'!E:E),5)</f>
        <v>0</v>
      </c>
      <c r="X4249" s="444"/>
      <c r="Y4249" s="444"/>
      <c r="AK4249" s="305"/>
    </row>
    <row r="4250" spans="1:37" ht="15" customHeight="1" x14ac:dyDescent="0.25">
      <c r="A4250" s="103" t="s">
        <v>6474</v>
      </c>
      <c r="B4250" s="101" t="s">
        <v>2069</v>
      </c>
      <c r="C4250" s="101" t="s">
        <v>6412</v>
      </c>
      <c r="D4250" s="101" t="s">
        <v>4702</v>
      </c>
      <c r="F4250" s="102">
        <v>25</v>
      </c>
      <c r="G4250" s="102">
        <v>25.2</v>
      </c>
      <c r="H4250" s="102">
        <v>20.16</v>
      </c>
      <c r="I4250" s="102"/>
      <c r="J4250" s="445"/>
      <c r="K4250" s="258">
        <f>ROUND(SUMIF('VGT-Bewegungsdaten'!B:B,A4250,'VGT-Bewegungsdaten'!D:D),3)</f>
        <v>0</v>
      </c>
      <c r="L4250" s="259">
        <f>ROUND(SUMIF('VGT-Bewegungsdaten'!B:B,$A4250,'VGT-Bewegungsdaten'!E:E),5)</f>
        <v>0</v>
      </c>
      <c r="N4250" s="298" t="s">
        <v>4918</v>
      </c>
      <c r="O4250" s="298" t="s">
        <v>4930</v>
      </c>
      <c r="P4250" s="261">
        <f>ROUND(SUMIF('AV-Bewegungsdaten'!B:B,A4250,'AV-Bewegungsdaten'!D:D),3)</f>
        <v>0</v>
      </c>
      <c r="Q4250" s="259">
        <f>ROUND(SUMIF('AV-Bewegungsdaten'!B:B,$A4250,'AV-Bewegungsdaten'!E:E),5)</f>
        <v>0</v>
      </c>
      <c r="S4250" s="444"/>
      <c r="T4250" s="444"/>
      <c r="U4250" s="261">
        <f>ROUND(SUMIF('DV-Bewegungsdaten'!B:B,A4250,'DV-Bewegungsdaten'!D:D),3)</f>
        <v>0</v>
      </c>
      <c r="V4250" s="259">
        <f>ROUND(SUMIF('DV-Bewegungsdaten'!B:B,A4250,'DV-Bewegungsdaten'!E:E),5)</f>
        <v>0</v>
      </c>
      <c r="X4250" s="444"/>
      <c r="Y4250" s="444"/>
      <c r="AK4250" s="305"/>
    </row>
    <row r="4251" spans="1:37" ht="15" customHeight="1" x14ac:dyDescent="0.25">
      <c r="A4251" s="103" t="s">
        <v>6839</v>
      </c>
      <c r="B4251" s="101" t="s">
        <v>2069</v>
      </c>
      <c r="C4251" s="101" t="s">
        <v>6778</v>
      </c>
      <c r="D4251" s="101" t="s">
        <v>6840</v>
      </c>
      <c r="F4251" s="102">
        <v>25</v>
      </c>
      <c r="G4251" s="102">
        <v>25.2</v>
      </c>
      <c r="H4251" s="102">
        <v>20.16</v>
      </c>
      <c r="I4251" s="102"/>
      <c r="J4251" s="445"/>
      <c r="K4251" s="258">
        <f>ROUND(SUMIF('VGT-Bewegungsdaten'!B:B,A4251,'VGT-Bewegungsdaten'!D:D),3)</f>
        <v>0</v>
      </c>
      <c r="L4251" s="259">
        <f>ROUND(SUMIF('VGT-Bewegungsdaten'!B:B,$A4251,'VGT-Bewegungsdaten'!E:E),5)</f>
        <v>0</v>
      </c>
      <c r="N4251" s="298" t="s">
        <v>4918</v>
      </c>
      <c r="O4251" s="298" t="s">
        <v>4930</v>
      </c>
      <c r="P4251" s="261">
        <f>ROUND(SUMIF('AV-Bewegungsdaten'!B:B,A4251,'AV-Bewegungsdaten'!D:D),3)</f>
        <v>0</v>
      </c>
      <c r="Q4251" s="259">
        <f>ROUND(SUMIF('AV-Bewegungsdaten'!B:B,$A4251,'AV-Bewegungsdaten'!E:E),5)</f>
        <v>0</v>
      </c>
      <c r="S4251" s="444"/>
      <c r="T4251" s="444"/>
      <c r="U4251" s="261">
        <f>ROUND(SUMIF('DV-Bewegungsdaten'!B:B,A4251,'DV-Bewegungsdaten'!D:D),3)</f>
        <v>0</v>
      </c>
      <c r="V4251" s="259">
        <f>ROUND(SUMIF('DV-Bewegungsdaten'!B:B,A4251,'DV-Bewegungsdaten'!E:E),5)</f>
        <v>0</v>
      </c>
      <c r="X4251" s="444"/>
      <c r="Y4251" s="444"/>
      <c r="AK4251" s="305"/>
    </row>
    <row r="4252" spans="1:37" ht="15" customHeight="1" x14ac:dyDescent="0.25">
      <c r="A4252" s="103" t="s">
        <v>7020</v>
      </c>
      <c r="B4252" s="101" t="s">
        <v>2069</v>
      </c>
      <c r="C4252" s="101" t="s">
        <v>6937</v>
      </c>
      <c r="D4252" s="101" t="s">
        <v>6840</v>
      </c>
      <c r="F4252" s="102">
        <v>25</v>
      </c>
      <c r="G4252" s="102">
        <v>25.2</v>
      </c>
      <c r="H4252" s="102">
        <v>20.16</v>
      </c>
      <c r="I4252" s="102"/>
      <c r="J4252" s="445"/>
      <c r="K4252" s="258">
        <f>ROUND(SUMIF('VGT-Bewegungsdaten'!B:B,A4252,'VGT-Bewegungsdaten'!D:D),3)</f>
        <v>0</v>
      </c>
      <c r="L4252" s="259">
        <f>ROUND(SUMIF('VGT-Bewegungsdaten'!B:B,$A4252,'VGT-Bewegungsdaten'!E:E),5)</f>
        <v>0</v>
      </c>
      <c r="N4252" s="298" t="s">
        <v>4918</v>
      </c>
      <c r="O4252" s="298" t="s">
        <v>4930</v>
      </c>
      <c r="P4252" s="261">
        <f>ROUND(SUMIF('AV-Bewegungsdaten'!B:B,A4252,'AV-Bewegungsdaten'!D:D),3)</f>
        <v>0</v>
      </c>
      <c r="Q4252" s="259">
        <f>ROUND(SUMIF('AV-Bewegungsdaten'!B:B,$A4252,'AV-Bewegungsdaten'!E:E),5)</f>
        <v>0</v>
      </c>
      <c r="S4252" s="444"/>
      <c r="T4252" s="444"/>
      <c r="U4252" s="261">
        <f>ROUND(SUMIF('DV-Bewegungsdaten'!B:B,A4252,'DV-Bewegungsdaten'!D:D),3)</f>
        <v>0</v>
      </c>
      <c r="V4252" s="259">
        <f>ROUND(SUMIF('DV-Bewegungsdaten'!B:B,A4252,'DV-Bewegungsdaten'!E:E),5)</f>
        <v>0</v>
      </c>
      <c r="X4252" s="444"/>
      <c r="Y4252" s="444"/>
      <c r="AK4252" s="305"/>
    </row>
    <row r="4253" spans="1:37" ht="15" customHeight="1" x14ac:dyDescent="0.25">
      <c r="A4253" s="103" t="s">
        <v>7208</v>
      </c>
      <c r="B4253" s="101" t="s">
        <v>2069</v>
      </c>
      <c r="C4253" s="101" t="s">
        <v>7163</v>
      </c>
      <c r="D4253" s="101" t="s">
        <v>6840</v>
      </c>
      <c r="F4253" s="102">
        <v>25</v>
      </c>
      <c r="G4253" s="102">
        <v>25.2</v>
      </c>
      <c r="H4253" s="102">
        <v>20.16</v>
      </c>
      <c r="I4253" s="102"/>
      <c r="J4253" s="445"/>
      <c r="K4253" s="258">
        <f>ROUND(SUMIF('VGT-Bewegungsdaten'!B:B,A4253,'VGT-Bewegungsdaten'!D:D),3)</f>
        <v>0</v>
      </c>
      <c r="L4253" s="259">
        <f>ROUND(SUMIF('VGT-Bewegungsdaten'!B:B,$A4253,'VGT-Bewegungsdaten'!E:E),5)</f>
        <v>0</v>
      </c>
      <c r="N4253" s="298" t="s">
        <v>4918</v>
      </c>
      <c r="O4253" s="298" t="s">
        <v>4930</v>
      </c>
      <c r="P4253" s="261">
        <f>ROUND(SUMIF('AV-Bewegungsdaten'!B:B,A4253,'AV-Bewegungsdaten'!D:D),3)</f>
        <v>0</v>
      </c>
      <c r="Q4253" s="259">
        <f>ROUND(SUMIF('AV-Bewegungsdaten'!B:B,$A4253,'AV-Bewegungsdaten'!E:E),5)</f>
        <v>0</v>
      </c>
      <c r="S4253" s="444"/>
      <c r="T4253" s="444"/>
      <c r="U4253" s="261">
        <f>ROUND(SUMIF('DV-Bewegungsdaten'!B:B,A4253,'DV-Bewegungsdaten'!D:D),3)</f>
        <v>0</v>
      </c>
      <c r="V4253" s="259">
        <f>ROUND(SUMIF('DV-Bewegungsdaten'!B:B,A4253,'DV-Bewegungsdaten'!E:E),5)</f>
        <v>0</v>
      </c>
      <c r="X4253" s="444"/>
      <c r="Y4253" s="444"/>
      <c r="AK4253" s="305"/>
    </row>
    <row r="4254" spans="1:37" ht="15" customHeight="1" x14ac:dyDescent="0.25">
      <c r="A4254" s="103" t="s">
        <v>1060</v>
      </c>
      <c r="B4254" s="101" t="s">
        <v>2070</v>
      </c>
      <c r="C4254" s="101" t="s">
        <v>3986</v>
      </c>
      <c r="D4254" s="101" t="s">
        <v>1061</v>
      </c>
      <c r="F4254" s="102">
        <v>9.1</v>
      </c>
      <c r="G4254" s="102">
        <v>9.5</v>
      </c>
      <c r="H4254" s="102">
        <v>7.28</v>
      </c>
      <c r="I4254" s="102"/>
      <c r="J4254" s="445"/>
      <c r="K4254" s="258">
        <f>ROUND(SUMIF('VGT-Bewegungsdaten'!B:B,A4254,'VGT-Bewegungsdaten'!D:D),3)</f>
        <v>0</v>
      </c>
      <c r="L4254" s="259">
        <f>ROUND(SUMIF('VGT-Bewegungsdaten'!B:B,$A4254,'VGT-Bewegungsdaten'!E:E),5)</f>
        <v>0</v>
      </c>
      <c r="N4254" s="298" t="s">
        <v>4918</v>
      </c>
      <c r="O4254" s="298" t="s">
        <v>4931</v>
      </c>
      <c r="P4254" s="261">
        <f>ROUND(SUMIF('AV-Bewegungsdaten'!B:B,A4254,'AV-Bewegungsdaten'!D:D),3)</f>
        <v>0</v>
      </c>
      <c r="Q4254" s="259">
        <f>ROUND(SUMIF('AV-Bewegungsdaten'!B:B,$A4254,'AV-Bewegungsdaten'!E:E),5)</f>
        <v>0</v>
      </c>
      <c r="S4254" s="444"/>
      <c r="T4254" s="444"/>
      <c r="U4254" s="261">
        <f>ROUND(SUMIF('DV-Bewegungsdaten'!B:B,A4254,'DV-Bewegungsdaten'!D:D),3)</f>
        <v>0</v>
      </c>
      <c r="V4254" s="259">
        <f>ROUND(SUMIF('DV-Bewegungsdaten'!B:B,A4254,'DV-Bewegungsdaten'!E:E),5)</f>
        <v>0</v>
      </c>
      <c r="X4254" s="444"/>
      <c r="Y4254" s="444"/>
      <c r="AK4254" s="305"/>
    </row>
    <row r="4255" spans="1:37" ht="15" customHeight="1" x14ac:dyDescent="0.25">
      <c r="A4255" s="103" t="s">
        <v>1062</v>
      </c>
      <c r="B4255" s="101" t="s">
        <v>2070</v>
      </c>
      <c r="C4255" s="101" t="s">
        <v>3986</v>
      </c>
      <c r="D4255" s="101" t="s">
        <v>1063</v>
      </c>
      <c r="F4255" s="102">
        <v>6.19</v>
      </c>
      <c r="G4255" s="102">
        <v>6.5900000000000007</v>
      </c>
      <c r="H4255" s="102">
        <v>4.95</v>
      </c>
      <c r="I4255" s="102"/>
      <c r="J4255" s="445"/>
      <c r="K4255" s="258">
        <f>ROUND(SUMIF('VGT-Bewegungsdaten'!B:B,A4255,'VGT-Bewegungsdaten'!D:D),3)</f>
        <v>0</v>
      </c>
      <c r="L4255" s="259">
        <f>ROUND(SUMIF('VGT-Bewegungsdaten'!B:B,$A4255,'VGT-Bewegungsdaten'!E:E),5)</f>
        <v>0</v>
      </c>
      <c r="N4255" s="298" t="s">
        <v>4918</v>
      </c>
      <c r="O4255" s="298" t="s">
        <v>4931</v>
      </c>
      <c r="P4255" s="261">
        <f>ROUND(SUMIF('AV-Bewegungsdaten'!B:B,A4255,'AV-Bewegungsdaten'!D:D),3)</f>
        <v>0</v>
      </c>
      <c r="Q4255" s="259">
        <f>ROUND(SUMIF('AV-Bewegungsdaten'!B:B,$A4255,'AV-Bewegungsdaten'!E:E),5)</f>
        <v>0</v>
      </c>
      <c r="S4255" s="444"/>
      <c r="T4255" s="444"/>
      <c r="U4255" s="261">
        <f>ROUND(SUMIF('DV-Bewegungsdaten'!B:B,A4255,'DV-Bewegungsdaten'!D:D),3)</f>
        <v>0</v>
      </c>
      <c r="V4255" s="259">
        <f>ROUND(SUMIF('DV-Bewegungsdaten'!B:B,A4255,'DV-Bewegungsdaten'!E:E),5)</f>
        <v>0</v>
      </c>
      <c r="X4255" s="444"/>
      <c r="Y4255" s="444"/>
      <c r="AK4255" s="305"/>
    </row>
    <row r="4256" spans="1:37" ht="15" customHeight="1" x14ac:dyDescent="0.25">
      <c r="A4256" s="103" t="s">
        <v>1064</v>
      </c>
      <c r="B4256" s="101" t="s">
        <v>2070</v>
      </c>
      <c r="C4256" s="101" t="s">
        <v>3987</v>
      </c>
      <c r="D4256" s="101" t="s">
        <v>1061</v>
      </c>
      <c r="F4256" s="102">
        <v>9</v>
      </c>
      <c r="G4256" s="102">
        <v>9.4</v>
      </c>
      <c r="H4256" s="102">
        <v>7.2</v>
      </c>
      <c r="I4256" s="102"/>
      <c r="J4256" s="445"/>
      <c r="K4256" s="258">
        <f>ROUND(SUMIF('VGT-Bewegungsdaten'!B:B,A4256,'VGT-Bewegungsdaten'!D:D),3)</f>
        <v>0</v>
      </c>
      <c r="L4256" s="259">
        <f>ROUND(SUMIF('VGT-Bewegungsdaten'!B:B,$A4256,'VGT-Bewegungsdaten'!E:E),5)</f>
        <v>0</v>
      </c>
      <c r="N4256" s="298" t="s">
        <v>4918</v>
      </c>
      <c r="O4256" s="298" t="s">
        <v>4931</v>
      </c>
      <c r="P4256" s="261">
        <f>ROUND(SUMIF('AV-Bewegungsdaten'!B:B,A4256,'AV-Bewegungsdaten'!D:D),3)</f>
        <v>0</v>
      </c>
      <c r="Q4256" s="259">
        <f>ROUND(SUMIF('AV-Bewegungsdaten'!B:B,$A4256,'AV-Bewegungsdaten'!E:E),5)</f>
        <v>0</v>
      </c>
      <c r="S4256" s="444"/>
      <c r="T4256" s="444"/>
      <c r="U4256" s="261">
        <f>ROUND(SUMIF('DV-Bewegungsdaten'!B:B,A4256,'DV-Bewegungsdaten'!D:D),3)</f>
        <v>0</v>
      </c>
      <c r="V4256" s="259">
        <f>ROUND(SUMIF('DV-Bewegungsdaten'!B:B,A4256,'DV-Bewegungsdaten'!E:E),5)</f>
        <v>0</v>
      </c>
      <c r="X4256" s="444"/>
      <c r="Y4256" s="444"/>
      <c r="AK4256" s="305"/>
    </row>
    <row r="4257" spans="1:37" ht="15" customHeight="1" x14ac:dyDescent="0.25">
      <c r="A4257" s="103" t="s">
        <v>1065</v>
      </c>
      <c r="B4257" s="101" t="s">
        <v>2070</v>
      </c>
      <c r="C4257" s="101" t="s">
        <v>3987</v>
      </c>
      <c r="D4257" s="101" t="s">
        <v>1063</v>
      </c>
      <c r="F4257" s="102">
        <v>6.1</v>
      </c>
      <c r="G4257" s="102">
        <v>6.5</v>
      </c>
      <c r="H4257" s="102">
        <v>4.88</v>
      </c>
      <c r="I4257" s="102"/>
      <c r="J4257" s="445"/>
      <c r="K4257" s="258">
        <f>ROUND(SUMIF('VGT-Bewegungsdaten'!B:B,A4257,'VGT-Bewegungsdaten'!D:D),3)</f>
        <v>0</v>
      </c>
      <c r="L4257" s="259">
        <f>ROUND(SUMIF('VGT-Bewegungsdaten'!B:B,$A4257,'VGT-Bewegungsdaten'!E:E),5)</f>
        <v>0</v>
      </c>
      <c r="N4257" s="298" t="s">
        <v>4918</v>
      </c>
      <c r="O4257" s="298" t="s">
        <v>4931</v>
      </c>
      <c r="P4257" s="261">
        <f>ROUND(SUMIF('AV-Bewegungsdaten'!B:B,A4257,'AV-Bewegungsdaten'!D:D),3)</f>
        <v>0</v>
      </c>
      <c r="Q4257" s="259">
        <f>ROUND(SUMIF('AV-Bewegungsdaten'!B:B,$A4257,'AV-Bewegungsdaten'!E:E),5)</f>
        <v>0</v>
      </c>
      <c r="S4257" s="444"/>
      <c r="T4257" s="444"/>
      <c r="U4257" s="261">
        <f>ROUND(SUMIF('DV-Bewegungsdaten'!B:B,A4257,'DV-Bewegungsdaten'!D:D),3)</f>
        <v>0</v>
      </c>
      <c r="V4257" s="259">
        <f>ROUND(SUMIF('DV-Bewegungsdaten'!B:B,A4257,'DV-Bewegungsdaten'!E:E),5)</f>
        <v>0</v>
      </c>
      <c r="X4257" s="444"/>
      <c r="Y4257" s="444"/>
      <c r="AK4257" s="305"/>
    </row>
    <row r="4258" spans="1:37" ht="15" customHeight="1" x14ac:dyDescent="0.25">
      <c r="A4258" s="103" t="s">
        <v>133</v>
      </c>
      <c r="B4258" s="101" t="s">
        <v>2070</v>
      </c>
      <c r="C4258" s="101" t="s">
        <v>3987</v>
      </c>
      <c r="D4258" s="101" t="s">
        <v>134</v>
      </c>
      <c r="F4258" s="102">
        <v>9.6999999999999993</v>
      </c>
      <c r="G4258" s="102">
        <v>10.1</v>
      </c>
      <c r="H4258" s="102">
        <v>7.76</v>
      </c>
      <c r="I4258" s="102"/>
      <c r="J4258" s="445"/>
      <c r="K4258" s="258">
        <f>ROUND(SUMIF('VGT-Bewegungsdaten'!B:B,A4258,'VGT-Bewegungsdaten'!D:D),3)</f>
        <v>0</v>
      </c>
      <c r="L4258" s="259">
        <f>ROUND(SUMIF('VGT-Bewegungsdaten'!B:B,$A4258,'VGT-Bewegungsdaten'!E:E),5)</f>
        <v>0</v>
      </c>
      <c r="N4258" s="298" t="s">
        <v>4918</v>
      </c>
      <c r="O4258" s="298" t="s">
        <v>4931</v>
      </c>
      <c r="P4258" s="261">
        <f>ROUND(SUMIF('AV-Bewegungsdaten'!B:B,A4258,'AV-Bewegungsdaten'!D:D),3)</f>
        <v>0</v>
      </c>
      <c r="Q4258" s="259">
        <f>ROUND(SUMIF('AV-Bewegungsdaten'!B:B,$A4258,'AV-Bewegungsdaten'!E:E),5)</f>
        <v>0</v>
      </c>
      <c r="S4258" s="444"/>
      <c r="T4258" s="444"/>
      <c r="U4258" s="261">
        <f>ROUND(SUMIF('DV-Bewegungsdaten'!B:B,A4258,'DV-Bewegungsdaten'!D:D),3)</f>
        <v>0</v>
      </c>
      <c r="V4258" s="259">
        <f>ROUND(SUMIF('DV-Bewegungsdaten'!B:B,A4258,'DV-Bewegungsdaten'!E:E),5)</f>
        <v>0</v>
      </c>
      <c r="X4258" s="444"/>
      <c r="Y4258" s="444"/>
      <c r="AK4258" s="305"/>
    </row>
    <row r="4259" spans="1:37" ht="15" customHeight="1" x14ac:dyDescent="0.25">
      <c r="A4259" s="103" t="s">
        <v>135</v>
      </c>
      <c r="B4259" s="101" t="s">
        <v>2070</v>
      </c>
      <c r="C4259" s="101" t="s">
        <v>3987</v>
      </c>
      <c r="D4259" s="101" t="s">
        <v>136</v>
      </c>
      <c r="F4259" s="102">
        <v>6.8</v>
      </c>
      <c r="G4259" s="102">
        <v>7.2</v>
      </c>
      <c r="H4259" s="102">
        <v>5.44</v>
      </c>
      <c r="I4259" s="102"/>
      <c r="J4259" s="445"/>
      <c r="K4259" s="258">
        <f>ROUND(SUMIF('VGT-Bewegungsdaten'!B:B,A4259,'VGT-Bewegungsdaten'!D:D),3)</f>
        <v>0</v>
      </c>
      <c r="L4259" s="259">
        <f>ROUND(SUMIF('VGT-Bewegungsdaten'!B:B,$A4259,'VGT-Bewegungsdaten'!E:E),5)</f>
        <v>0</v>
      </c>
      <c r="N4259" s="298" t="s">
        <v>4918</v>
      </c>
      <c r="O4259" s="298" t="s">
        <v>4931</v>
      </c>
      <c r="P4259" s="261">
        <f>ROUND(SUMIF('AV-Bewegungsdaten'!B:B,A4259,'AV-Bewegungsdaten'!D:D),3)</f>
        <v>0</v>
      </c>
      <c r="Q4259" s="259">
        <f>ROUND(SUMIF('AV-Bewegungsdaten'!B:B,$A4259,'AV-Bewegungsdaten'!E:E),5)</f>
        <v>0</v>
      </c>
      <c r="S4259" s="444"/>
      <c r="T4259" s="444"/>
      <c r="U4259" s="261">
        <f>ROUND(SUMIF('DV-Bewegungsdaten'!B:B,A4259,'DV-Bewegungsdaten'!D:D),3)</f>
        <v>0</v>
      </c>
      <c r="V4259" s="259">
        <f>ROUND(SUMIF('DV-Bewegungsdaten'!B:B,A4259,'DV-Bewegungsdaten'!E:E),5)</f>
        <v>0</v>
      </c>
      <c r="X4259" s="444"/>
      <c r="Y4259" s="444"/>
      <c r="AK4259" s="305"/>
    </row>
    <row r="4260" spans="1:37" ht="15" customHeight="1" x14ac:dyDescent="0.25">
      <c r="A4260" s="103" t="s">
        <v>1066</v>
      </c>
      <c r="B4260" s="101" t="s">
        <v>2070</v>
      </c>
      <c r="C4260" s="101" t="s">
        <v>3988</v>
      </c>
      <c r="D4260" s="101" t="s">
        <v>1061</v>
      </c>
      <c r="F4260" s="102">
        <v>8.9</v>
      </c>
      <c r="G4260" s="102">
        <v>9.3000000000000007</v>
      </c>
      <c r="H4260" s="102">
        <v>7.12</v>
      </c>
      <c r="I4260" s="102"/>
      <c r="J4260" s="445"/>
      <c r="K4260" s="258">
        <f>ROUND(SUMIF('VGT-Bewegungsdaten'!B:B,A4260,'VGT-Bewegungsdaten'!D:D),3)</f>
        <v>0</v>
      </c>
      <c r="L4260" s="259">
        <f>ROUND(SUMIF('VGT-Bewegungsdaten'!B:B,$A4260,'VGT-Bewegungsdaten'!E:E),5)</f>
        <v>0</v>
      </c>
      <c r="N4260" s="298" t="s">
        <v>4918</v>
      </c>
      <c r="O4260" s="298" t="s">
        <v>4931</v>
      </c>
      <c r="P4260" s="261">
        <f>ROUND(SUMIF('AV-Bewegungsdaten'!B:B,A4260,'AV-Bewegungsdaten'!D:D),3)</f>
        <v>0</v>
      </c>
      <c r="Q4260" s="259">
        <f>ROUND(SUMIF('AV-Bewegungsdaten'!B:B,$A4260,'AV-Bewegungsdaten'!E:E),5)</f>
        <v>0</v>
      </c>
      <c r="S4260" s="444"/>
      <c r="T4260" s="444"/>
      <c r="U4260" s="261">
        <f>ROUND(SUMIF('DV-Bewegungsdaten'!B:B,A4260,'DV-Bewegungsdaten'!D:D),3)</f>
        <v>0</v>
      </c>
      <c r="V4260" s="259">
        <f>ROUND(SUMIF('DV-Bewegungsdaten'!B:B,A4260,'DV-Bewegungsdaten'!E:E),5)</f>
        <v>0</v>
      </c>
      <c r="X4260" s="444"/>
      <c r="Y4260" s="444"/>
      <c r="AK4260" s="305"/>
    </row>
    <row r="4261" spans="1:37" ht="15" customHeight="1" x14ac:dyDescent="0.25">
      <c r="A4261" s="103" t="s">
        <v>1067</v>
      </c>
      <c r="B4261" s="101" t="s">
        <v>2070</v>
      </c>
      <c r="C4261" s="101" t="s">
        <v>3988</v>
      </c>
      <c r="D4261" s="101" t="s">
        <v>1063</v>
      </c>
      <c r="F4261" s="102">
        <v>6</v>
      </c>
      <c r="G4261" s="102">
        <v>6.4</v>
      </c>
      <c r="H4261" s="102">
        <v>4.8</v>
      </c>
      <c r="I4261" s="102"/>
      <c r="J4261" s="445"/>
      <c r="K4261" s="258">
        <f>ROUND(SUMIF('VGT-Bewegungsdaten'!B:B,A4261,'VGT-Bewegungsdaten'!D:D),3)</f>
        <v>0</v>
      </c>
      <c r="L4261" s="259">
        <f>ROUND(SUMIF('VGT-Bewegungsdaten'!B:B,$A4261,'VGT-Bewegungsdaten'!E:E),5)</f>
        <v>0</v>
      </c>
      <c r="N4261" s="298" t="s">
        <v>4918</v>
      </c>
      <c r="O4261" s="298" t="s">
        <v>4931</v>
      </c>
      <c r="P4261" s="261">
        <f>ROUND(SUMIF('AV-Bewegungsdaten'!B:B,A4261,'AV-Bewegungsdaten'!D:D),3)</f>
        <v>0</v>
      </c>
      <c r="Q4261" s="259">
        <f>ROUND(SUMIF('AV-Bewegungsdaten'!B:B,$A4261,'AV-Bewegungsdaten'!E:E),5)</f>
        <v>0</v>
      </c>
      <c r="S4261" s="444"/>
      <c r="T4261" s="444"/>
      <c r="U4261" s="261">
        <f>ROUND(SUMIF('DV-Bewegungsdaten'!B:B,A4261,'DV-Bewegungsdaten'!D:D),3)</f>
        <v>0</v>
      </c>
      <c r="V4261" s="259">
        <f>ROUND(SUMIF('DV-Bewegungsdaten'!B:B,A4261,'DV-Bewegungsdaten'!E:E),5)</f>
        <v>0</v>
      </c>
      <c r="X4261" s="444"/>
      <c r="Y4261" s="444"/>
      <c r="AK4261" s="305"/>
    </row>
    <row r="4262" spans="1:37" ht="15" customHeight="1" x14ac:dyDescent="0.25">
      <c r="A4262" s="103" t="s">
        <v>137</v>
      </c>
      <c r="B4262" s="101" t="s">
        <v>2070</v>
      </c>
      <c r="C4262" s="101" t="s">
        <v>3988</v>
      </c>
      <c r="D4262" s="101" t="s">
        <v>134</v>
      </c>
      <c r="F4262" s="102">
        <v>9.6</v>
      </c>
      <c r="G4262" s="102">
        <v>10</v>
      </c>
      <c r="H4262" s="102">
        <v>7.68</v>
      </c>
      <c r="I4262" s="102"/>
      <c r="J4262" s="445"/>
      <c r="K4262" s="258">
        <f>ROUND(SUMIF('VGT-Bewegungsdaten'!B:B,A4262,'VGT-Bewegungsdaten'!D:D),3)</f>
        <v>0</v>
      </c>
      <c r="L4262" s="259">
        <f>ROUND(SUMIF('VGT-Bewegungsdaten'!B:B,$A4262,'VGT-Bewegungsdaten'!E:E),5)</f>
        <v>0</v>
      </c>
      <c r="N4262" s="298" t="s">
        <v>4918</v>
      </c>
      <c r="O4262" s="298" t="s">
        <v>4931</v>
      </c>
      <c r="P4262" s="261">
        <f>ROUND(SUMIF('AV-Bewegungsdaten'!B:B,A4262,'AV-Bewegungsdaten'!D:D),3)</f>
        <v>0</v>
      </c>
      <c r="Q4262" s="259">
        <f>ROUND(SUMIF('AV-Bewegungsdaten'!B:B,$A4262,'AV-Bewegungsdaten'!E:E),5)</f>
        <v>0</v>
      </c>
      <c r="S4262" s="444"/>
      <c r="T4262" s="444"/>
      <c r="U4262" s="261">
        <f>ROUND(SUMIF('DV-Bewegungsdaten'!B:B,A4262,'DV-Bewegungsdaten'!D:D),3)</f>
        <v>0</v>
      </c>
      <c r="V4262" s="259">
        <f>ROUND(SUMIF('DV-Bewegungsdaten'!B:B,A4262,'DV-Bewegungsdaten'!E:E),5)</f>
        <v>0</v>
      </c>
      <c r="X4262" s="444"/>
      <c r="Y4262" s="444"/>
      <c r="AK4262" s="305"/>
    </row>
    <row r="4263" spans="1:37" ht="15" customHeight="1" x14ac:dyDescent="0.25">
      <c r="A4263" s="103" t="s">
        <v>138</v>
      </c>
      <c r="B4263" s="101" t="s">
        <v>2070</v>
      </c>
      <c r="C4263" s="101" t="s">
        <v>3988</v>
      </c>
      <c r="D4263" s="101" t="s">
        <v>136</v>
      </c>
      <c r="F4263" s="102">
        <v>6.7</v>
      </c>
      <c r="G4263" s="102">
        <v>7.1000000000000005</v>
      </c>
      <c r="H4263" s="102">
        <v>5.36</v>
      </c>
      <c r="I4263" s="102"/>
      <c r="J4263" s="445"/>
      <c r="K4263" s="258">
        <f>ROUND(SUMIF('VGT-Bewegungsdaten'!B:B,A4263,'VGT-Bewegungsdaten'!D:D),3)</f>
        <v>0</v>
      </c>
      <c r="L4263" s="259">
        <f>ROUND(SUMIF('VGT-Bewegungsdaten'!B:B,$A4263,'VGT-Bewegungsdaten'!E:E),5)</f>
        <v>0</v>
      </c>
      <c r="N4263" s="298" t="s">
        <v>4918</v>
      </c>
      <c r="O4263" s="298" t="s">
        <v>4931</v>
      </c>
      <c r="P4263" s="261">
        <f>ROUND(SUMIF('AV-Bewegungsdaten'!B:B,A4263,'AV-Bewegungsdaten'!D:D),3)</f>
        <v>0</v>
      </c>
      <c r="Q4263" s="259">
        <f>ROUND(SUMIF('AV-Bewegungsdaten'!B:B,$A4263,'AV-Bewegungsdaten'!E:E),5)</f>
        <v>0</v>
      </c>
      <c r="S4263" s="444"/>
      <c r="T4263" s="444"/>
      <c r="U4263" s="261">
        <f>ROUND(SUMIF('DV-Bewegungsdaten'!B:B,A4263,'DV-Bewegungsdaten'!D:D),3)</f>
        <v>0</v>
      </c>
      <c r="V4263" s="259">
        <f>ROUND(SUMIF('DV-Bewegungsdaten'!B:B,A4263,'DV-Bewegungsdaten'!E:E),5)</f>
        <v>0</v>
      </c>
      <c r="X4263" s="444"/>
      <c r="Y4263" s="444"/>
      <c r="AK4263" s="305"/>
    </row>
    <row r="4264" spans="1:37" ht="15" customHeight="1" x14ac:dyDescent="0.25">
      <c r="A4264" s="103" t="s">
        <v>1068</v>
      </c>
      <c r="B4264" s="101" t="s">
        <v>2070</v>
      </c>
      <c r="C4264" s="101" t="s">
        <v>3989</v>
      </c>
      <c r="D4264" s="101" t="s">
        <v>1061</v>
      </c>
      <c r="F4264" s="102">
        <v>8.8000000000000007</v>
      </c>
      <c r="G4264" s="102">
        <v>9.2000000000000011</v>
      </c>
      <c r="H4264" s="102">
        <v>7.04</v>
      </c>
      <c r="I4264" s="102"/>
      <c r="J4264" s="445"/>
      <c r="K4264" s="258">
        <f>ROUND(SUMIF('VGT-Bewegungsdaten'!B:B,A4264,'VGT-Bewegungsdaten'!D:D),3)</f>
        <v>0</v>
      </c>
      <c r="L4264" s="259">
        <f>ROUND(SUMIF('VGT-Bewegungsdaten'!B:B,$A4264,'VGT-Bewegungsdaten'!E:E),5)</f>
        <v>0</v>
      </c>
      <c r="N4264" s="298" t="s">
        <v>4918</v>
      </c>
      <c r="O4264" s="298" t="s">
        <v>4931</v>
      </c>
      <c r="P4264" s="261">
        <f>ROUND(SUMIF('AV-Bewegungsdaten'!B:B,A4264,'AV-Bewegungsdaten'!D:D),3)</f>
        <v>0</v>
      </c>
      <c r="Q4264" s="259">
        <f>ROUND(SUMIF('AV-Bewegungsdaten'!B:B,$A4264,'AV-Bewegungsdaten'!E:E),5)</f>
        <v>0</v>
      </c>
      <c r="S4264" s="444"/>
      <c r="T4264" s="444"/>
      <c r="U4264" s="261">
        <f>ROUND(SUMIF('DV-Bewegungsdaten'!B:B,A4264,'DV-Bewegungsdaten'!D:D),3)</f>
        <v>0</v>
      </c>
      <c r="V4264" s="259">
        <f>ROUND(SUMIF('DV-Bewegungsdaten'!B:B,A4264,'DV-Bewegungsdaten'!E:E),5)</f>
        <v>0</v>
      </c>
      <c r="X4264" s="444"/>
      <c r="Y4264" s="444"/>
      <c r="AK4264" s="305"/>
    </row>
    <row r="4265" spans="1:37" ht="15" customHeight="1" x14ac:dyDescent="0.25">
      <c r="A4265" s="103" t="s">
        <v>1069</v>
      </c>
      <c r="B4265" s="101" t="s">
        <v>2070</v>
      </c>
      <c r="C4265" s="101" t="s">
        <v>3989</v>
      </c>
      <c r="D4265" s="101" t="s">
        <v>1063</v>
      </c>
      <c r="F4265" s="102">
        <v>5.9</v>
      </c>
      <c r="G4265" s="102">
        <v>6.3000000000000007</v>
      </c>
      <c r="H4265" s="102">
        <v>4.72</v>
      </c>
      <c r="I4265" s="102"/>
      <c r="J4265" s="445"/>
      <c r="K4265" s="258">
        <f>ROUND(SUMIF('VGT-Bewegungsdaten'!B:B,A4265,'VGT-Bewegungsdaten'!D:D),3)</f>
        <v>0</v>
      </c>
      <c r="L4265" s="259">
        <f>ROUND(SUMIF('VGT-Bewegungsdaten'!B:B,$A4265,'VGT-Bewegungsdaten'!E:E),5)</f>
        <v>0</v>
      </c>
      <c r="N4265" s="298" t="s">
        <v>4918</v>
      </c>
      <c r="O4265" s="298" t="s">
        <v>4931</v>
      </c>
      <c r="P4265" s="261">
        <f>ROUND(SUMIF('AV-Bewegungsdaten'!B:B,A4265,'AV-Bewegungsdaten'!D:D),3)</f>
        <v>0</v>
      </c>
      <c r="Q4265" s="259">
        <f>ROUND(SUMIF('AV-Bewegungsdaten'!B:B,$A4265,'AV-Bewegungsdaten'!E:E),5)</f>
        <v>0</v>
      </c>
      <c r="S4265" s="444"/>
      <c r="T4265" s="444"/>
      <c r="U4265" s="261">
        <f>ROUND(SUMIF('DV-Bewegungsdaten'!B:B,A4265,'DV-Bewegungsdaten'!D:D),3)</f>
        <v>0</v>
      </c>
      <c r="V4265" s="259">
        <f>ROUND(SUMIF('DV-Bewegungsdaten'!B:B,A4265,'DV-Bewegungsdaten'!E:E),5)</f>
        <v>0</v>
      </c>
      <c r="X4265" s="444"/>
      <c r="Y4265" s="444"/>
      <c r="AK4265" s="305"/>
    </row>
    <row r="4266" spans="1:37" ht="15" customHeight="1" x14ac:dyDescent="0.25">
      <c r="A4266" s="103" t="s">
        <v>139</v>
      </c>
      <c r="B4266" s="101" t="s">
        <v>2070</v>
      </c>
      <c r="C4266" s="101" t="s">
        <v>3989</v>
      </c>
      <c r="D4266" s="101" t="s">
        <v>134</v>
      </c>
      <c r="F4266" s="102">
        <v>9.5</v>
      </c>
      <c r="G4266" s="102">
        <v>9.9</v>
      </c>
      <c r="H4266" s="102">
        <v>7.6</v>
      </c>
      <c r="I4266" s="102"/>
      <c r="J4266" s="445"/>
      <c r="K4266" s="258">
        <f>ROUND(SUMIF('VGT-Bewegungsdaten'!B:B,A4266,'VGT-Bewegungsdaten'!D:D),3)</f>
        <v>0</v>
      </c>
      <c r="L4266" s="259">
        <f>ROUND(SUMIF('VGT-Bewegungsdaten'!B:B,$A4266,'VGT-Bewegungsdaten'!E:E),5)</f>
        <v>0</v>
      </c>
      <c r="N4266" s="298" t="s">
        <v>4918</v>
      </c>
      <c r="O4266" s="298" t="s">
        <v>4931</v>
      </c>
      <c r="P4266" s="261">
        <f>ROUND(SUMIF('AV-Bewegungsdaten'!B:B,A4266,'AV-Bewegungsdaten'!D:D),3)</f>
        <v>0</v>
      </c>
      <c r="Q4266" s="259">
        <f>ROUND(SUMIF('AV-Bewegungsdaten'!B:B,$A4266,'AV-Bewegungsdaten'!E:E),5)</f>
        <v>0</v>
      </c>
      <c r="S4266" s="444"/>
      <c r="T4266" s="444"/>
      <c r="U4266" s="261">
        <f>ROUND(SUMIF('DV-Bewegungsdaten'!B:B,A4266,'DV-Bewegungsdaten'!D:D),3)</f>
        <v>0</v>
      </c>
      <c r="V4266" s="259">
        <f>ROUND(SUMIF('DV-Bewegungsdaten'!B:B,A4266,'DV-Bewegungsdaten'!E:E),5)</f>
        <v>0</v>
      </c>
      <c r="X4266" s="444"/>
      <c r="Y4266" s="444"/>
      <c r="AK4266" s="305"/>
    </row>
    <row r="4267" spans="1:37" ht="15" customHeight="1" x14ac:dyDescent="0.25">
      <c r="A4267" s="103" t="s">
        <v>140</v>
      </c>
      <c r="B4267" s="101" t="s">
        <v>2070</v>
      </c>
      <c r="C4267" s="101" t="s">
        <v>3989</v>
      </c>
      <c r="D4267" s="101" t="s">
        <v>136</v>
      </c>
      <c r="F4267" s="102">
        <v>6.6</v>
      </c>
      <c r="G4267" s="102">
        <v>7</v>
      </c>
      <c r="H4267" s="102">
        <v>5.28</v>
      </c>
      <c r="I4267" s="102"/>
      <c r="J4267" s="445"/>
      <c r="K4267" s="258">
        <f>ROUND(SUMIF('VGT-Bewegungsdaten'!B:B,A4267,'VGT-Bewegungsdaten'!D:D),3)</f>
        <v>0</v>
      </c>
      <c r="L4267" s="259">
        <f>ROUND(SUMIF('VGT-Bewegungsdaten'!B:B,$A4267,'VGT-Bewegungsdaten'!E:E),5)</f>
        <v>0</v>
      </c>
      <c r="N4267" s="298" t="s">
        <v>4918</v>
      </c>
      <c r="O4267" s="298" t="s">
        <v>4931</v>
      </c>
      <c r="P4267" s="261">
        <f>ROUND(SUMIF('AV-Bewegungsdaten'!B:B,A4267,'AV-Bewegungsdaten'!D:D),3)</f>
        <v>0</v>
      </c>
      <c r="Q4267" s="259">
        <f>ROUND(SUMIF('AV-Bewegungsdaten'!B:B,$A4267,'AV-Bewegungsdaten'!E:E),5)</f>
        <v>0</v>
      </c>
      <c r="S4267" s="444"/>
      <c r="T4267" s="444"/>
      <c r="U4267" s="261">
        <f>ROUND(SUMIF('DV-Bewegungsdaten'!B:B,A4267,'DV-Bewegungsdaten'!D:D),3)</f>
        <v>0</v>
      </c>
      <c r="V4267" s="259">
        <f>ROUND(SUMIF('DV-Bewegungsdaten'!B:B,A4267,'DV-Bewegungsdaten'!E:E),5)</f>
        <v>0</v>
      </c>
      <c r="X4267" s="444"/>
      <c r="Y4267" s="444"/>
      <c r="AK4267" s="305"/>
    </row>
    <row r="4268" spans="1:37" ht="15" customHeight="1" x14ac:dyDescent="0.25">
      <c r="A4268" s="103" t="s">
        <v>1070</v>
      </c>
      <c r="B4268" s="101" t="s">
        <v>2070</v>
      </c>
      <c r="C4268" s="101" t="s">
        <v>3990</v>
      </c>
      <c r="D4268" s="101" t="s">
        <v>153</v>
      </c>
      <c r="F4268" s="102">
        <v>8.6999999999999993</v>
      </c>
      <c r="G4268" s="102">
        <v>9.1</v>
      </c>
      <c r="H4268" s="102">
        <v>6.96</v>
      </c>
      <c r="I4268" s="102"/>
      <c r="J4268" s="445"/>
      <c r="K4268" s="258">
        <f>ROUND(SUMIF('VGT-Bewegungsdaten'!B:B,A4268,'VGT-Bewegungsdaten'!D:D),3)</f>
        <v>0</v>
      </c>
      <c r="L4268" s="259">
        <f>ROUND(SUMIF('VGT-Bewegungsdaten'!B:B,$A4268,'VGT-Bewegungsdaten'!E:E),5)</f>
        <v>0</v>
      </c>
      <c r="N4268" s="298" t="s">
        <v>4918</v>
      </c>
      <c r="O4268" s="298" t="s">
        <v>4931</v>
      </c>
      <c r="P4268" s="261">
        <f>ROUND(SUMIF('AV-Bewegungsdaten'!B:B,A4268,'AV-Bewegungsdaten'!D:D),3)</f>
        <v>0</v>
      </c>
      <c r="Q4268" s="259">
        <f>ROUND(SUMIF('AV-Bewegungsdaten'!B:B,$A4268,'AV-Bewegungsdaten'!E:E),5)</f>
        <v>0</v>
      </c>
      <c r="S4268" s="444"/>
      <c r="T4268" s="444"/>
      <c r="U4268" s="261">
        <f>ROUND(SUMIF('DV-Bewegungsdaten'!B:B,A4268,'DV-Bewegungsdaten'!D:D),3)</f>
        <v>0</v>
      </c>
      <c r="V4268" s="259">
        <f>ROUND(SUMIF('DV-Bewegungsdaten'!B:B,A4268,'DV-Bewegungsdaten'!E:E),5)</f>
        <v>0</v>
      </c>
      <c r="X4268" s="444"/>
      <c r="Y4268" s="444"/>
      <c r="AK4268" s="305"/>
    </row>
    <row r="4269" spans="1:37" ht="15" customHeight="1" x14ac:dyDescent="0.25">
      <c r="A4269" s="103" t="s">
        <v>1071</v>
      </c>
      <c r="B4269" s="101" t="s">
        <v>2070</v>
      </c>
      <c r="C4269" s="101" t="s">
        <v>3990</v>
      </c>
      <c r="D4269" s="101" t="s">
        <v>157</v>
      </c>
      <c r="F4269" s="102">
        <v>5.5</v>
      </c>
      <c r="G4269" s="102">
        <v>5.9</v>
      </c>
      <c r="H4269" s="102">
        <v>4.4000000000000004</v>
      </c>
      <c r="I4269" s="102"/>
      <c r="J4269" s="445"/>
      <c r="K4269" s="258">
        <f>ROUND(SUMIF('VGT-Bewegungsdaten'!B:B,A4269,'VGT-Bewegungsdaten'!D:D),3)</f>
        <v>0</v>
      </c>
      <c r="L4269" s="259">
        <f>ROUND(SUMIF('VGT-Bewegungsdaten'!B:B,$A4269,'VGT-Bewegungsdaten'!E:E),5)</f>
        <v>0</v>
      </c>
      <c r="N4269" s="298" t="s">
        <v>4918</v>
      </c>
      <c r="O4269" s="298" t="s">
        <v>4931</v>
      </c>
      <c r="P4269" s="261">
        <f>ROUND(SUMIF('AV-Bewegungsdaten'!B:B,A4269,'AV-Bewegungsdaten'!D:D),3)</f>
        <v>0</v>
      </c>
      <c r="Q4269" s="259">
        <f>ROUND(SUMIF('AV-Bewegungsdaten'!B:B,$A4269,'AV-Bewegungsdaten'!E:E),5)</f>
        <v>0</v>
      </c>
      <c r="S4269" s="444"/>
      <c r="T4269" s="444"/>
      <c r="U4269" s="261">
        <f>ROUND(SUMIF('DV-Bewegungsdaten'!B:B,A4269,'DV-Bewegungsdaten'!D:D),3)</f>
        <v>0</v>
      </c>
      <c r="V4269" s="259">
        <f>ROUND(SUMIF('DV-Bewegungsdaten'!B:B,A4269,'DV-Bewegungsdaten'!E:E),5)</f>
        <v>0</v>
      </c>
      <c r="X4269" s="444"/>
      <c r="Y4269" s="444"/>
      <c r="AK4269" s="305"/>
    </row>
    <row r="4270" spans="1:37" ht="15" customHeight="1" x14ac:dyDescent="0.25">
      <c r="A4270" s="103" t="s">
        <v>141</v>
      </c>
      <c r="B4270" s="101" t="s">
        <v>2070</v>
      </c>
      <c r="C4270" s="101" t="s">
        <v>3990</v>
      </c>
      <c r="D4270" s="101" t="s">
        <v>155</v>
      </c>
      <c r="F4270" s="102">
        <v>9.4</v>
      </c>
      <c r="G4270" s="102">
        <v>9.8000000000000007</v>
      </c>
      <c r="H4270" s="102">
        <v>7.52</v>
      </c>
      <c r="I4270" s="102"/>
      <c r="J4270" s="445"/>
      <c r="K4270" s="258">
        <f>ROUND(SUMIF('VGT-Bewegungsdaten'!B:B,A4270,'VGT-Bewegungsdaten'!D:D),3)</f>
        <v>0</v>
      </c>
      <c r="L4270" s="259">
        <f>ROUND(SUMIF('VGT-Bewegungsdaten'!B:B,$A4270,'VGT-Bewegungsdaten'!E:E),5)</f>
        <v>0</v>
      </c>
      <c r="N4270" s="298" t="s">
        <v>4918</v>
      </c>
      <c r="O4270" s="298" t="s">
        <v>4931</v>
      </c>
      <c r="P4270" s="261">
        <f>ROUND(SUMIF('AV-Bewegungsdaten'!B:B,A4270,'AV-Bewegungsdaten'!D:D),3)</f>
        <v>0</v>
      </c>
      <c r="Q4270" s="259">
        <f>ROUND(SUMIF('AV-Bewegungsdaten'!B:B,$A4270,'AV-Bewegungsdaten'!E:E),5)</f>
        <v>0</v>
      </c>
      <c r="S4270" s="444"/>
      <c r="T4270" s="444"/>
      <c r="U4270" s="261">
        <f>ROUND(SUMIF('DV-Bewegungsdaten'!B:B,A4270,'DV-Bewegungsdaten'!D:D),3)</f>
        <v>0</v>
      </c>
      <c r="V4270" s="259">
        <f>ROUND(SUMIF('DV-Bewegungsdaten'!B:B,A4270,'DV-Bewegungsdaten'!E:E),5)</f>
        <v>0</v>
      </c>
      <c r="X4270" s="444"/>
      <c r="Y4270" s="444"/>
      <c r="AK4270" s="305"/>
    </row>
    <row r="4271" spans="1:37" ht="15" customHeight="1" x14ac:dyDescent="0.25">
      <c r="A4271" s="103" t="s">
        <v>142</v>
      </c>
      <c r="B4271" s="101" t="s">
        <v>2070</v>
      </c>
      <c r="C4271" s="101" t="s">
        <v>3990</v>
      </c>
      <c r="D4271" s="101" t="s">
        <v>4705</v>
      </c>
      <c r="F4271" s="102">
        <v>6.2</v>
      </c>
      <c r="G4271" s="102">
        <v>6.6000000000000005</v>
      </c>
      <c r="H4271" s="102">
        <v>4.96</v>
      </c>
      <c r="I4271" s="102"/>
      <c r="J4271" s="445"/>
      <c r="K4271" s="258">
        <f>ROUND(SUMIF('VGT-Bewegungsdaten'!B:B,A4271,'VGT-Bewegungsdaten'!D:D),3)</f>
        <v>0</v>
      </c>
      <c r="L4271" s="259">
        <f>ROUND(SUMIF('VGT-Bewegungsdaten'!B:B,$A4271,'VGT-Bewegungsdaten'!E:E),5)</f>
        <v>0</v>
      </c>
      <c r="N4271" s="298" t="s">
        <v>4918</v>
      </c>
      <c r="O4271" s="298" t="s">
        <v>4931</v>
      </c>
      <c r="P4271" s="261">
        <f>ROUND(SUMIF('AV-Bewegungsdaten'!B:B,A4271,'AV-Bewegungsdaten'!D:D),3)</f>
        <v>0</v>
      </c>
      <c r="Q4271" s="259">
        <f>ROUND(SUMIF('AV-Bewegungsdaten'!B:B,$A4271,'AV-Bewegungsdaten'!E:E),5)</f>
        <v>0</v>
      </c>
      <c r="S4271" s="444"/>
      <c r="T4271" s="444"/>
      <c r="U4271" s="261">
        <f>ROUND(SUMIF('DV-Bewegungsdaten'!B:B,A4271,'DV-Bewegungsdaten'!D:D),3)</f>
        <v>0</v>
      </c>
      <c r="V4271" s="259">
        <f>ROUND(SUMIF('DV-Bewegungsdaten'!B:B,A4271,'DV-Bewegungsdaten'!E:E),5)</f>
        <v>0</v>
      </c>
      <c r="X4271" s="444"/>
      <c r="Y4271" s="444"/>
      <c r="AK4271" s="305"/>
    </row>
    <row r="4272" spans="1:37" ht="15" customHeight="1" x14ac:dyDescent="0.25">
      <c r="A4272" s="103" t="s">
        <v>1074</v>
      </c>
      <c r="B4272" s="101" t="s">
        <v>2070</v>
      </c>
      <c r="C4272" s="101" t="s">
        <v>3991</v>
      </c>
      <c r="D4272" s="101" t="s">
        <v>153</v>
      </c>
      <c r="F4272" s="102">
        <v>8.5299999999999994</v>
      </c>
      <c r="G4272" s="102">
        <v>8.93</v>
      </c>
      <c r="H4272" s="102">
        <v>6.82</v>
      </c>
      <c r="I4272" s="102"/>
      <c r="J4272" s="445"/>
      <c r="K4272" s="258">
        <f>ROUND(SUMIF('VGT-Bewegungsdaten'!B:B,A4272,'VGT-Bewegungsdaten'!D:D),3)</f>
        <v>0</v>
      </c>
      <c r="L4272" s="259">
        <f>ROUND(SUMIF('VGT-Bewegungsdaten'!B:B,$A4272,'VGT-Bewegungsdaten'!E:E),5)</f>
        <v>0</v>
      </c>
      <c r="N4272" s="298" t="s">
        <v>4918</v>
      </c>
      <c r="O4272" s="298" t="s">
        <v>4931</v>
      </c>
      <c r="P4272" s="261">
        <f>ROUND(SUMIF('AV-Bewegungsdaten'!B:B,A4272,'AV-Bewegungsdaten'!D:D),3)</f>
        <v>0</v>
      </c>
      <c r="Q4272" s="259">
        <f>ROUND(SUMIF('AV-Bewegungsdaten'!B:B,$A4272,'AV-Bewegungsdaten'!E:E),5)</f>
        <v>0</v>
      </c>
      <c r="S4272" s="444"/>
      <c r="T4272" s="444"/>
      <c r="U4272" s="261">
        <f>ROUND(SUMIF('DV-Bewegungsdaten'!B:B,A4272,'DV-Bewegungsdaten'!D:D),3)</f>
        <v>0</v>
      </c>
      <c r="V4272" s="259">
        <f>ROUND(SUMIF('DV-Bewegungsdaten'!B:B,A4272,'DV-Bewegungsdaten'!E:E),5)</f>
        <v>0</v>
      </c>
      <c r="X4272" s="444"/>
      <c r="Y4272" s="444"/>
      <c r="AK4272" s="305"/>
    </row>
    <row r="4273" spans="1:37" ht="15" customHeight="1" x14ac:dyDescent="0.25">
      <c r="A4273" s="103" t="s">
        <v>1075</v>
      </c>
      <c r="B4273" s="101" t="s">
        <v>2070</v>
      </c>
      <c r="C4273" s="101" t="s">
        <v>3991</v>
      </c>
      <c r="D4273" s="101" t="s">
        <v>157</v>
      </c>
      <c r="F4273" s="102">
        <v>5.39</v>
      </c>
      <c r="G4273" s="102">
        <v>5.79</v>
      </c>
      <c r="H4273" s="102">
        <v>4.3099999999999996</v>
      </c>
      <c r="I4273" s="102"/>
      <c r="J4273" s="445"/>
      <c r="K4273" s="258">
        <f>ROUND(SUMIF('VGT-Bewegungsdaten'!B:B,A4273,'VGT-Bewegungsdaten'!D:D),3)</f>
        <v>0</v>
      </c>
      <c r="L4273" s="259">
        <f>ROUND(SUMIF('VGT-Bewegungsdaten'!B:B,$A4273,'VGT-Bewegungsdaten'!E:E),5)</f>
        <v>0</v>
      </c>
      <c r="N4273" s="298" t="s">
        <v>4918</v>
      </c>
      <c r="O4273" s="298" t="s">
        <v>4931</v>
      </c>
      <c r="P4273" s="261">
        <f>ROUND(SUMIF('AV-Bewegungsdaten'!B:B,A4273,'AV-Bewegungsdaten'!D:D),3)</f>
        <v>0</v>
      </c>
      <c r="Q4273" s="259">
        <f>ROUND(SUMIF('AV-Bewegungsdaten'!B:B,$A4273,'AV-Bewegungsdaten'!E:E),5)</f>
        <v>0</v>
      </c>
      <c r="S4273" s="444"/>
      <c r="T4273" s="444"/>
      <c r="U4273" s="261">
        <f>ROUND(SUMIF('DV-Bewegungsdaten'!B:B,A4273,'DV-Bewegungsdaten'!D:D),3)</f>
        <v>0</v>
      </c>
      <c r="V4273" s="259">
        <f>ROUND(SUMIF('DV-Bewegungsdaten'!B:B,A4273,'DV-Bewegungsdaten'!E:E),5)</f>
        <v>0</v>
      </c>
      <c r="X4273" s="444"/>
      <c r="Y4273" s="444"/>
      <c r="AK4273" s="305"/>
    </row>
    <row r="4274" spans="1:37" ht="15" customHeight="1" x14ac:dyDescent="0.25">
      <c r="A4274" s="103" t="s">
        <v>143</v>
      </c>
      <c r="B4274" s="101" t="s">
        <v>2070</v>
      </c>
      <c r="C4274" s="101" t="s">
        <v>3991</v>
      </c>
      <c r="D4274" s="101" t="s">
        <v>155</v>
      </c>
      <c r="F4274" s="102">
        <v>9.23</v>
      </c>
      <c r="G4274" s="102">
        <v>9.6300000000000008</v>
      </c>
      <c r="H4274" s="102">
        <v>7.38</v>
      </c>
      <c r="I4274" s="102"/>
      <c r="J4274" s="445"/>
      <c r="K4274" s="258">
        <f>ROUND(SUMIF('VGT-Bewegungsdaten'!B:B,A4274,'VGT-Bewegungsdaten'!D:D),3)</f>
        <v>0</v>
      </c>
      <c r="L4274" s="259">
        <f>ROUND(SUMIF('VGT-Bewegungsdaten'!B:B,$A4274,'VGT-Bewegungsdaten'!E:E),5)</f>
        <v>0</v>
      </c>
      <c r="N4274" s="298" t="s">
        <v>4918</v>
      </c>
      <c r="O4274" s="298" t="s">
        <v>4931</v>
      </c>
      <c r="P4274" s="261">
        <f>ROUND(SUMIF('AV-Bewegungsdaten'!B:B,A4274,'AV-Bewegungsdaten'!D:D),3)</f>
        <v>0</v>
      </c>
      <c r="Q4274" s="259">
        <f>ROUND(SUMIF('AV-Bewegungsdaten'!B:B,$A4274,'AV-Bewegungsdaten'!E:E),5)</f>
        <v>0</v>
      </c>
      <c r="S4274" s="444"/>
      <c r="T4274" s="444"/>
      <c r="U4274" s="261">
        <f>ROUND(SUMIF('DV-Bewegungsdaten'!B:B,A4274,'DV-Bewegungsdaten'!D:D),3)</f>
        <v>0</v>
      </c>
      <c r="V4274" s="259">
        <f>ROUND(SUMIF('DV-Bewegungsdaten'!B:B,A4274,'DV-Bewegungsdaten'!E:E),5)</f>
        <v>0</v>
      </c>
      <c r="X4274" s="444"/>
      <c r="Y4274" s="444"/>
      <c r="AK4274" s="305"/>
    </row>
    <row r="4275" spans="1:37" ht="15" customHeight="1" x14ac:dyDescent="0.25">
      <c r="A4275" s="103" t="s">
        <v>144</v>
      </c>
      <c r="B4275" s="101" t="s">
        <v>2070</v>
      </c>
      <c r="C4275" s="101" t="s">
        <v>3991</v>
      </c>
      <c r="D4275" s="101" t="s">
        <v>4705</v>
      </c>
      <c r="F4275" s="102">
        <v>6.09</v>
      </c>
      <c r="G4275" s="102">
        <v>6.49</v>
      </c>
      <c r="H4275" s="102">
        <v>4.87</v>
      </c>
      <c r="I4275" s="102"/>
      <c r="J4275" s="445"/>
      <c r="K4275" s="258">
        <f>ROUND(SUMIF('VGT-Bewegungsdaten'!B:B,A4275,'VGT-Bewegungsdaten'!D:D),3)</f>
        <v>0</v>
      </c>
      <c r="L4275" s="259">
        <f>ROUND(SUMIF('VGT-Bewegungsdaten'!B:B,$A4275,'VGT-Bewegungsdaten'!E:E),5)</f>
        <v>0</v>
      </c>
      <c r="N4275" s="298" t="s">
        <v>4918</v>
      </c>
      <c r="O4275" s="298" t="s">
        <v>4931</v>
      </c>
      <c r="P4275" s="261">
        <f>ROUND(SUMIF('AV-Bewegungsdaten'!B:B,A4275,'AV-Bewegungsdaten'!D:D),3)</f>
        <v>0</v>
      </c>
      <c r="Q4275" s="259">
        <f>ROUND(SUMIF('AV-Bewegungsdaten'!B:B,$A4275,'AV-Bewegungsdaten'!E:E),5)</f>
        <v>0</v>
      </c>
      <c r="S4275" s="444"/>
      <c r="T4275" s="444"/>
      <c r="U4275" s="261">
        <f>ROUND(SUMIF('DV-Bewegungsdaten'!B:B,A4275,'DV-Bewegungsdaten'!D:D),3)</f>
        <v>0</v>
      </c>
      <c r="V4275" s="259">
        <f>ROUND(SUMIF('DV-Bewegungsdaten'!B:B,A4275,'DV-Bewegungsdaten'!E:E),5)</f>
        <v>0</v>
      </c>
      <c r="X4275" s="444"/>
      <c r="Y4275" s="444"/>
      <c r="AK4275" s="305"/>
    </row>
    <row r="4276" spans="1:37" ht="15" customHeight="1" x14ac:dyDescent="0.25">
      <c r="A4276" s="103" t="s">
        <v>1078</v>
      </c>
      <c r="B4276" s="101" t="s">
        <v>2070</v>
      </c>
      <c r="C4276" s="101" t="s">
        <v>3992</v>
      </c>
      <c r="D4276" s="101" t="s">
        <v>153</v>
      </c>
      <c r="F4276" s="102">
        <v>8.36</v>
      </c>
      <c r="G4276" s="102">
        <v>8.76</v>
      </c>
      <c r="H4276" s="102">
        <v>6.69</v>
      </c>
      <c r="I4276" s="102"/>
      <c r="J4276" s="445"/>
      <c r="K4276" s="258">
        <f>ROUND(SUMIF('VGT-Bewegungsdaten'!B:B,A4276,'VGT-Bewegungsdaten'!D:D),3)</f>
        <v>0</v>
      </c>
      <c r="L4276" s="259">
        <f>ROUND(SUMIF('VGT-Bewegungsdaten'!B:B,$A4276,'VGT-Bewegungsdaten'!E:E),5)</f>
        <v>0</v>
      </c>
      <c r="N4276" s="298" t="s">
        <v>4918</v>
      </c>
      <c r="O4276" s="298" t="s">
        <v>4931</v>
      </c>
      <c r="P4276" s="261">
        <f>ROUND(SUMIF('AV-Bewegungsdaten'!B:B,A4276,'AV-Bewegungsdaten'!D:D),3)</f>
        <v>0</v>
      </c>
      <c r="Q4276" s="259">
        <f>ROUND(SUMIF('AV-Bewegungsdaten'!B:B,$A4276,'AV-Bewegungsdaten'!E:E),5)</f>
        <v>0</v>
      </c>
      <c r="S4276" s="444"/>
      <c r="T4276" s="444"/>
      <c r="U4276" s="261">
        <f>ROUND(SUMIF('DV-Bewegungsdaten'!B:B,A4276,'DV-Bewegungsdaten'!D:D),3)</f>
        <v>0</v>
      </c>
      <c r="V4276" s="259">
        <f>ROUND(SUMIF('DV-Bewegungsdaten'!B:B,A4276,'DV-Bewegungsdaten'!E:E),5)</f>
        <v>0</v>
      </c>
      <c r="X4276" s="444"/>
      <c r="Y4276" s="444"/>
      <c r="AK4276" s="305"/>
    </row>
    <row r="4277" spans="1:37" ht="15" customHeight="1" x14ac:dyDescent="0.25">
      <c r="A4277" s="103" t="s">
        <v>1079</v>
      </c>
      <c r="B4277" s="101" t="s">
        <v>2070</v>
      </c>
      <c r="C4277" s="101" t="s">
        <v>3992</v>
      </c>
      <c r="D4277" s="101" t="s">
        <v>157</v>
      </c>
      <c r="F4277" s="102">
        <v>5.28</v>
      </c>
      <c r="G4277" s="102">
        <v>5.6800000000000006</v>
      </c>
      <c r="H4277" s="102">
        <v>4.22</v>
      </c>
      <c r="I4277" s="102"/>
      <c r="J4277" s="445"/>
      <c r="K4277" s="258">
        <f>ROUND(SUMIF('VGT-Bewegungsdaten'!B:B,A4277,'VGT-Bewegungsdaten'!D:D),3)</f>
        <v>0</v>
      </c>
      <c r="L4277" s="259">
        <f>ROUND(SUMIF('VGT-Bewegungsdaten'!B:B,$A4277,'VGT-Bewegungsdaten'!E:E),5)</f>
        <v>0</v>
      </c>
      <c r="N4277" s="298" t="s">
        <v>4918</v>
      </c>
      <c r="O4277" s="298" t="s">
        <v>4931</v>
      </c>
      <c r="P4277" s="261">
        <f>ROUND(SUMIF('AV-Bewegungsdaten'!B:B,A4277,'AV-Bewegungsdaten'!D:D),3)</f>
        <v>0</v>
      </c>
      <c r="Q4277" s="259">
        <f>ROUND(SUMIF('AV-Bewegungsdaten'!B:B,$A4277,'AV-Bewegungsdaten'!E:E),5)</f>
        <v>0</v>
      </c>
      <c r="S4277" s="444"/>
      <c r="T4277" s="444"/>
      <c r="U4277" s="261">
        <f>ROUND(SUMIF('DV-Bewegungsdaten'!B:B,A4277,'DV-Bewegungsdaten'!D:D),3)</f>
        <v>0</v>
      </c>
      <c r="V4277" s="259">
        <f>ROUND(SUMIF('DV-Bewegungsdaten'!B:B,A4277,'DV-Bewegungsdaten'!E:E),5)</f>
        <v>0</v>
      </c>
      <c r="X4277" s="444"/>
      <c r="Y4277" s="444"/>
      <c r="AK4277" s="305"/>
    </row>
    <row r="4278" spans="1:37" ht="15" customHeight="1" x14ac:dyDescent="0.25">
      <c r="A4278" s="103" t="s">
        <v>145</v>
      </c>
      <c r="B4278" s="101" t="s">
        <v>2070</v>
      </c>
      <c r="C4278" s="101" t="s">
        <v>3992</v>
      </c>
      <c r="D4278" s="101" t="s">
        <v>155</v>
      </c>
      <c r="F4278" s="102">
        <v>9.06</v>
      </c>
      <c r="G4278" s="102">
        <v>9.4600000000000009</v>
      </c>
      <c r="H4278" s="102">
        <v>7.25</v>
      </c>
      <c r="I4278" s="102"/>
      <c r="J4278" s="445"/>
      <c r="K4278" s="258">
        <f>ROUND(SUMIF('VGT-Bewegungsdaten'!B:B,A4278,'VGT-Bewegungsdaten'!D:D),3)</f>
        <v>0</v>
      </c>
      <c r="L4278" s="259">
        <f>ROUND(SUMIF('VGT-Bewegungsdaten'!B:B,$A4278,'VGT-Bewegungsdaten'!E:E),5)</f>
        <v>0</v>
      </c>
      <c r="N4278" s="298" t="s">
        <v>4918</v>
      </c>
      <c r="O4278" s="298" t="s">
        <v>4931</v>
      </c>
      <c r="P4278" s="261">
        <f>ROUND(SUMIF('AV-Bewegungsdaten'!B:B,A4278,'AV-Bewegungsdaten'!D:D),3)</f>
        <v>0</v>
      </c>
      <c r="Q4278" s="259">
        <f>ROUND(SUMIF('AV-Bewegungsdaten'!B:B,$A4278,'AV-Bewegungsdaten'!E:E),5)</f>
        <v>0</v>
      </c>
      <c r="S4278" s="444"/>
      <c r="T4278" s="444"/>
      <c r="U4278" s="261">
        <f>ROUND(SUMIF('DV-Bewegungsdaten'!B:B,A4278,'DV-Bewegungsdaten'!D:D),3)</f>
        <v>0</v>
      </c>
      <c r="V4278" s="259">
        <f>ROUND(SUMIF('DV-Bewegungsdaten'!B:B,A4278,'DV-Bewegungsdaten'!E:E),5)</f>
        <v>0</v>
      </c>
      <c r="X4278" s="444"/>
      <c r="Y4278" s="444"/>
      <c r="AK4278" s="305"/>
    </row>
    <row r="4279" spans="1:37" ht="15" customHeight="1" x14ac:dyDescent="0.25">
      <c r="A4279" s="103" t="s">
        <v>146</v>
      </c>
      <c r="B4279" s="101" t="s">
        <v>2070</v>
      </c>
      <c r="C4279" s="101" t="s">
        <v>3992</v>
      </c>
      <c r="D4279" s="101" t="s">
        <v>4705</v>
      </c>
      <c r="F4279" s="102">
        <v>5.98</v>
      </c>
      <c r="G4279" s="102">
        <v>6.3800000000000008</v>
      </c>
      <c r="H4279" s="102">
        <v>4.78</v>
      </c>
      <c r="I4279" s="102"/>
      <c r="J4279" s="445"/>
      <c r="K4279" s="258">
        <f>ROUND(SUMIF('VGT-Bewegungsdaten'!B:B,A4279,'VGT-Bewegungsdaten'!D:D),3)</f>
        <v>0</v>
      </c>
      <c r="L4279" s="259">
        <f>ROUND(SUMIF('VGT-Bewegungsdaten'!B:B,$A4279,'VGT-Bewegungsdaten'!E:E),5)</f>
        <v>0</v>
      </c>
      <c r="N4279" s="298" t="s">
        <v>4918</v>
      </c>
      <c r="O4279" s="298" t="s">
        <v>4931</v>
      </c>
      <c r="P4279" s="261">
        <f>ROUND(SUMIF('AV-Bewegungsdaten'!B:B,A4279,'AV-Bewegungsdaten'!D:D),3)</f>
        <v>0</v>
      </c>
      <c r="Q4279" s="259">
        <f>ROUND(SUMIF('AV-Bewegungsdaten'!B:B,$A4279,'AV-Bewegungsdaten'!E:E),5)</f>
        <v>0</v>
      </c>
      <c r="S4279" s="444"/>
      <c r="T4279" s="444"/>
      <c r="U4279" s="261">
        <f>ROUND(SUMIF('DV-Bewegungsdaten'!B:B,A4279,'DV-Bewegungsdaten'!D:D),3)</f>
        <v>0</v>
      </c>
      <c r="V4279" s="259">
        <f>ROUND(SUMIF('DV-Bewegungsdaten'!B:B,A4279,'DV-Bewegungsdaten'!E:E),5)</f>
        <v>0</v>
      </c>
      <c r="X4279" s="444"/>
      <c r="Y4279" s="444"/>
      <c r="AK4279" s="305"/>
    </row>
    <row r="4280" spans="1:37" ht="15" customHeight="1" x14ac:dyDescent="0.25">
      <c r="A4280" s="103" t="s">
        <v>1082</v>
      </c>
      <c r="B4280" s="101" t="s">
        <v>2070</v>
      </c>
      <c r="C4280" s="101" t="s">
        <v>3993</v>
      </c>
      <c r="D4280" s="101" t="s">
        <v>153</v>
      </c>
      <c r="F4280" s="102">
        <v>8.19</v>
      </c>
      <c r="G4280" s="102">
        <v>8.59</v>
      </c>
      <c r="H4280" s="102">
        <v>6.55</v>
      </c>
      <c r="I4280" s="102"/>
      <c r="J4280" s="445"/>
      <c r="K4280" s="258">
        <f>ROUND(SUMIF('VGT-Bewegungsdaten'!B:B,A4280,'VGT-Bewegungsdaten'!D:D),3)</f>
        <v>0</v>
      </c>
      <c r="L4280" s="259">
        <f>ROUND(SUMIF('VGT-Bewegungsdaten'!B:B,$A4280,'VGT-Bewegungsdaten'!E:E),5)</f>
        <v>0</v>
      </c>
      <c r="N4280" s="298" t="s">
        <v>4918</v>
      </c>
      <c r="O4280" s="298" t="s">
        <v>4931</v>
      </c>
      <c r="P4280" s="261">
        <f>ROUND(SUMIF('AV-Bewegungsdaten'!B:B,A4280,'AV-Bewegungsdaten'!D:D),3)</f>
        <v>0</v>
      </c>
      <c r="Q4280" s="259">
        <f>ROUND(SUMIF('AV-Bewegungsdaten'!B:B,$A4280,'AV-Bewegungsdaten'!E:E),5)</f>
        <v>0</v>
      </c>
      <c r="S4280" s="444"/>
      <c r="T4280" s="444"/>
      <c r="U4280" s="261">
        <f>ROUND(SUMIF('DV-Bewegungsdaten'!B:B,A4280,'DV-Bewegungsdaten'!D:D),3)</f>
        <v>0</v>
      </c>
      <c r="V4280" s="259">
        <f>ROUND(SUMIF('DV-Bewegungsdaten'!B:B,A4280,'DV-Bewegungsdaten'!E:E),5)</f>
        <v>0</v>
      </c>
      <c r="X4280" s="444"/>
      <c r="Y4280" s="444"/>
      <c r="AK4280" s="305"/>
    </row>
    <row r="4281" spans="1:37" ht="15" customHeight="1" x14ac:dyDescent="0.25">
      <c r="A4281" s="103" t="s">
        <v>1083</v>
      </c>
      <c r="B4281" s="101" t="s">
        <v>2070</v>
      </c>
      <c r="C4281" s="101" t="s">
        <v>3993</v>
      </c>
      <c r="D4281" s="101" t="s">
        <v>157</v>
      </c>
      <c r="F4281" s="102">
        <v>5.17</v>
      </c>
      <c r="G4281" s="102">
        <v>5.57</v>
      </c>
      <c r="H4281" s="102">
        <v>4.1399999999999997</v>
      </c>
      <c r="I4281" s="102"/>
      <c r="J4281" s="445"/>
      <c r="K4281" s="258">
        <f>ROUND(SUMIF('VGT-Bewegungsdaten'!B:B,A4281,'VGT-Bewegungsdaten'!D:D),3)</f>
        <v>0</v>
      </c>
      <c r="L4281" s="259">
        <f>ROUND(SUMIF('VGT-Bewegungsdaten'!B:B,$A4281,'VGT-Bewegungsdaten'!E:E),5)</f>
        <v>0</v>
      </c>
      <c r="N4281" s="298" t="s">
        <v>4918</v>
      </c>
      <c r="O4281" s="298" t="s">
        <v>4931</v>
      </c>
      <c r="P4281" s="261">
        <f>ROUND(SUMIF('AV-Bewegungsdaten'!B:B,A4281,'AV-Bewegungsdaten'!D:D),3)</f>
        <v>0</v>
      </c>
      <c r="Q4281" s="259">
        <f>ROUND(SUMIF('AV-Bewegungsdaten'!B:B,$A4281,'AV-Bewegungsdaten'!E:E),5)</f>
        <v>0</v>
      </c>
      <c r="S4281" s="444"/>
      <c r="T4281" s="444"/>
      <c r="U4281" s="261">
        <f>ROUND(SUMIF('DV-Bewegungsdaten'!B:B,A4281,'DV-Bewegungsdaten'!D:D),3)</f>
        <v>0</v>
      </c>
      <c r="V4281" s="259">
        <f>ROUND(SUMIF('DV-Bewegungsdaten'!B:B,A4281,'DV-Bewegungsdaten'!E:E),5)</f>
        <v>0</v>
      </c>
      <c r="X4281" s="444"/>
      <c r="Y4281" s="444"/>
      <c r="AK4281" s="305"/>
    </row>
    <row r="4282" spans="1:37" ht="15" customHeight="1" x14ac:dyDescent="0.25">
      <c r="A4282" s="103" t="s">
        <v>147</v>
      </c>
      <c r="B4282" s="101" t="s">
        <v>2070</v>
      </c>
      <c r="C4282" s="101" t="s">
        <v>3993</v>
      </c>
      <c r="D4282" s="101" t="s">
        <v>155</v>
      </c>
      <c r="F4282" s="102">
        <v>8.89</v>
      </c>
      <c r="G4282" s="102">
        <v>9.2900000000000009</v>
      </c>
      <c r="H4282" s="102">
        <v>7.11</v>
      </c>
      <c r="I4282" s="102"/>
      <c r="J4282" s="445"/>
      <c r="K4282" s="258">
        <f>ROUND(SUMIF('VGT-Bewegungsdaten'!B:B,A4282,'VGT-Bewegungsdaten'!D:D),3)</f>
        <v>0</v>
      </c>
      <c r="L4282" s="259">
        <f>ROUND(SUMIF('VGT-Bewegungsdaten'!B:B,$A4282,'VGT-Bewegungsdaten'!E:E),5)</f>
        <v>0</v>
      </c>
      <c r="N4282" s="298" t="s">
        <v>4918</v>
      </c>
      <c r="O4282" s="298" t="s">
        <v>4931</v>
      </c>
      <c r="P4282" s="261">
        <f>ROUND(SUMIF('AV-Bewegungsdaten'!B:B,A4282,'AV-Bewegungsdaten'!D:D),3)</f>
        <v>0</v>
      </c>
      <c r="Q4282" s="259">
        <f>ROUND(SUMIF('AV-Bewegungsdaten'!B:B,$A4282,'AV-Bewegungsdaten'!E:E),5)</f>
        <v>0</v>
      </c>
      <c r="S4282" s="444"/>
      <c r="T4282" s="444"/>
      <c r="U4282" s="261">
        <f>ROUND(SUMIF('DV-Bewegungsdaten'!B:B,A4282,'DV-Bewegungsdaten'!D:D),3)</f>
        <v>0</v>
      </c>
      <c r="V4282" s="259">
        <f>ROUND(SUMIF('DV-Bewegungsdaten'!B:B,A4282,'DV-Bewegungsdaten'!E:E),5)</f>
        <v>0</v>
      </c>
      <c r="X4282" s="444"/>
      <c r="Y4282" s="444"/>
      <c r="AK4282" s="305"/>
    </row>
    <row r="4283" spans="1:37" ht="15" customHeight="1" x14ac:dyDescent="0.25">
      <c r="A4283" s="103" t="s">
        <v>148</v>
      </c>
      <c r="B4283" s="101" t="s">
        <v>2070</v>
      </c>
      <c r="C4283" s="101" t="s">
        <v>3993</v>
      </c>
      <c r="D4283" s="101" t="s">
        <v>4705</v>
      </c>
      <c r="F4283" s="102">
        <v>5.87</v>
      </c>
      <c r="G4283" s="102">
        <v>6.2700000000000005</v>
      </c>
      <c r="H4283" s="102">
        <v>4.7</v>
      </c>
      <c r="I4283" s="102"/>
      <c r="J4283" s="445"/>
      <c r="K4283" s="258">
        <f>ROUND(SUMIF('VGT-Bewegungsdaten'!B:B,A4283,'VGT-Bewegungsdaten'!D:D),3)</f>
        <v>0</v>
      </c>
      <c r="L4283" s="259">
        <f>ROUND(SUMIF('VGT-Bewegungsdaten'!B:B,$A4283,'VGT-Bewegungsdaten'!E:E),5)</f>
        <v>0</v>
      </c>
      <c r="N4283" s="298" t="s">
        <v>4918</v>
      </c>
      <c r="O4283" s="298" t="s">
        <v>4931</v>
      </c>
      <c r="P4283" s="261">
        <f>ROUND(SUMIF('AV-Bewegungsdaten'!B:B,A4283,'AV-Bewegungsdaten'!D:D),3)</f>
        <v>0</v>
      </c>
      <c r="Q4283" s="259">
        <f>ROUND(SUMIF('AV-Bewegungsdaten'!B:B,$A4283,'AV-Bewegungsdaten'!E:E),5)</f>
        <v>0</v>
      </c>
      <c r="S4283" s="444"/>
      <c r="T4283" s="444"/>
      <c r="U4283" s="261">
        <f>ROUND(SUMIF('DV-Bewegungsdaten'!B:B,A4283,'DV-Bewegungsdaten'!D:D),3)</f>
        <v>0</v>
      </c>
      <c r="V4283" s="259">
        <f>ROUND(SUMIF('DV-Bewegungsdaten'!B:B,A4283,'DV-Bewegungsdaten'!E:E),5)</f>
        <v>0</v>
      </c>
      <c r="X4283" s="444"/>
      <c r="Y4283" s="444"/>
      <c r="AK4283" s="305"/>
    </row>
    <row r="4284" spans="1:37" ht="15" customHeight="1" x14ac:dyDescent="0.25">
      <c r="A4284" s="103" t="s">
        <v>1085</v>
      </c>
      <c r="B4284" s="101" t="s">
        <v>2070</v>
      </c>
      <c r="C4284" s="101" t="s">
        <v>3994</v>
      </c>
      <c r="D4284" s="101" t="s">
        <v>153</v>
      </c>
      <c r="F4284" s="102">
        <v>8.0299999999999994</v>
      </c>
      <c r="G4284" s="102">
        <v>8.43</v>
      </c>
      <c r="H4284" s="102">
        <v>6.42</v>
      </c>
      <c r="I4284" s="102"/>
      <c r="J4284" s="445"/>
      <c r="K4284" s="258">
        <f>ROUND(SUMIF('VGT-Bewegungsdaten'!B:B,A4284,'VGT-Bewegungsdaten'!D:D),3)</f>
        <v>0</v>
      </c>
      <c r="L4284" s="259">
        <f>ROUND(SUMIF('VGT-Bewegungsdaten'!B:B,$A4284,'VGT-Bewegungsdaten'!E:E),5)</f>
        <v>0</v>
      </c>
      <c r="N4284" s="298" t="s">
        <v>4918</v>
      </c>
      <c r="O4284" s="298" t="s">
        <v>4931</v>
      </c>
      <c r="P4284" s="261">
        <f>ROUND(SUMIF('AV-Bewegungsdaten'!B:B,A4284,'AV-Bewegungsdaten'!D:D),3)</f>
        <v>0</v>
      </c>
      <c r="Q4284" s="259">
        <f>ROUND(SUMIF('AV-Bewegungsdaten'!B:B,$A4284,'AV-Bewegungsdaten'!E:E),5)</f>
        <v>0</v>
      </c>
      <c r="S4284" s="444"/>
      <c r="T4284" s="444"/>
      <c r="U4284" s="261">
        <f>ROUND(SUMIF('DV-Bewegungsdaten'!B:B,A4284,'DV-Bewegungsdaten'!D:D),3)</f>
        <v>0</v>
      </c>
      <c r="V4284" s="259">
        <f>ROUND(SUMIF('DV-Bewegungsdaten'!B:B,A4284,'DV-Bewegungsdaten'!E:E),5)</f>
        <v>0</v>
      </c>
      <c r="X4284" s="444"/>
      <c r="Y4284" s="444"/>
      <c r="AK4284" s="305"/>
    </row>
    <row r="4285" spans="1:37" ht="15" customHeight="1" x14ac:dyDescent="0.25">
      <c r="A4285" s="103" t="s">
        <v>1086</v>
      </c>
      <c r="B4285" s="101" t="s">
        <v>2070</v>
      </c>
      <c r="C4285" s="101" t="s">
        <v>3994</v>
      </c>
      <c r="D4285" s="101" t="s">
        <v>157</v>
      </c>
      <c r="F4285" s="102">
        <v>5.07</v>
      </c>
      <c r="G4285" s="102">
        <v>5.4700000000000006</v>
      </c>
      <c r="H4285" s="102">
        <v>4.0599999999999996</v>
      </c>
      <c r="I4285" s="102"/>
      <c r="J4285" s="445"/>
      <c r="K4285" s="258">
        <f>ROUND(SUMIF('VGT-Bewegungsdaten'!B:B,A4285,'VGT-Bewegungsdaten'!D:D),3)</f>
        <v>0</v>
      </c>
      <c r="L4285" s="259">
        <f>ROUND(SUMIF('VGT-Bewegungsdaten'!B:B,$A4285,'VGT-Bewegungsdaten'!E:E),5)</f>
        <v>0</v>
      </c>
      <c r="N4285" s="298" t="s">
        <v>4918</v>
      </c>
      <c r="O4285" s="298" t="s">
        <v>4931</v>
      </c>
      <c r="P4285" s="261">
        <f>ROUND(SUMIF('AV-Bewegungsdaten'!B:B,A4285,'AV-Bewegungsdaten'!D:D),3)</f>
        <v>0</v>
      </c>
      <c r="Q4285" s="259">
        <f>ROUND(SUMIF('AV-Bewegungsdaten'!B:B,$A4285,'AV-Bewegungsdaten'!E:E),5)</f>
        <v>0</v>
      </c>
      <c r="S4285" s="444"/>
      <c r="T4285" s="444"/>
      <c r="U4285" s="261">
        <f>ROUND(SUMIF('DV-Bewegungsdaten'!B:B,A4285,'DV-Bewegungsdaten'!D:D),3)</f>
        <v>0</v>
      </c>
      <c r="V4285" s="259">
        <f>ROUND(SUMIF('DV-Bewegungsdaten'!B:B,A4285,'DV-Bewegungsdaten'!E:E),5)</f>
        <v>0</v>
      </c>
      <c r="X4285" s="444"/>
      <c r="Y4285" s="444"/>
      <c r="AK4285" s="305"/>
    </row>
    <row r="4286" spans="1:37" ht="15" customHeight="1" x14ac:dyDescent="0.25">
      <c r="A4286" s="103" t="s">
        <v>149</v>
      </c>
      <c r="B4286" s="101" t="s">
        <v>2070</v>
      </c>
      <c r="C4286" s="101" t="s">
        <v>3994</v>
      </c>
      <c r="D4286" s="101" t="s">
        <v>155</v>
      </c>
      <c r="F4286" s="102">
        <v>8.73</v>
      </c>
      <c r="G4286" s="102">
        <v>9.1300000000000008</v>
      </c>
      <c r="H4286" s="102">
        <v>6.98</v>
      </c>
      <c r="I4286" s="102"/>
      <c r="J4286" s="445"/>
      <c r="K4286" s="258">
        <f>ROUND(SUMIF('VGT-Bewegungsdaten'!B:B,A4286,'VGT-Bewegungsdaten'!D:D),3)</f>
        <v>0</v>
      </c>
      <c r="L4286" s="259">
        <f>ROUND(SUMIF('VGT-Bewegungsdaten'!B:B,$A4286,'VGT-Bewegungsdaten'!E:E),5)</f>
        <v>0</v>
      </c>
      <c r="N4286" s="298" t="s">
        <v>4918</v>
      </c>
      <c r="O4286" s="298" t="s">
        <v>4931</v>
      </c>
      <c r="P4286" s="261">
        <f>ROUND(SUMIF('AV-Bewegungsdaten'!B:B,A4286,'AV-Bewegungsdaten'!D:D),3)</f>
        <v>0</v>
      </c>
      <c r="Q4286" s="259">
        <f>ROUND(SUMIF('AV-Bewegungsdaten'!B:B,$A4286,'AV-Bewegungsdaten'!E:E),5)</f>
        <v>0</v>
      </c>
      <c r="S4286" s="444"/>
      <c r="T4286" s="444"/>
      <c r="U4286" s="261">
        <f>ROUND(SUMIF('DV-Bewegungsdaten'!B:B,A4286,'DV-Bewegungsdaten'!D:D),3)</f>
        <v>0</v>
      </c>
      <c r="V4286" s="259">
        <f>ROUND(SUMIF('DV-Bewegungsdaten'!B:B,A4286,'DV-Bewegungsdaten'!E:E),5)</f>
        <v>0</v>
      </c>
      <c r="X4286" s="444"/>
      <c r="Y4286" s="444"/>
      <c r="AK4286" s="305"/>
    </row>
    <row r="4287" spans="1:37" ht="15" customHeight="1" x14ac:dyDescent="0.25">
      <c r="A4287" s="103" t="s">
        <v>150</v>
      </c>
      <c r="B4287" s="101" t="s">
        <v>2070</v>
      </c>
      <c r="C4287" s="101" t="s">
        <v>3994</v>
      </c>
      <c r="D4287" s="101" t="s">
        <v>4705</v>
      </c>
      <c r="F4287" s="102">
        <v>5.77</v>
      </c>
      <c r="G4287" s="102">
        <v>6.17</v>
      </c>
      <c r="H4287" s="102">
        <v>4.62</v>
      </c>
      <c r="I4287" s="102"/>
      <c r="J4287" s="445"/>
      <c r="K4287" s="258">
        <f>ROUND(SUMIF('VGT-Bewegungsdaten'!B:B,A4287,'VGT-Bewegungsdaten'!D:D),3)</f>
        <v>0</v>
      </c>
      <c r="L4287" s="259">
        <f>ROUND(SUMIF('VGT-Bewegungsdaten'!B:B,$A4287,'VGT-Bewegungsdaten'!E:E),5)</f>
        <v>0</v>
      </c>
      <c r="N4287" s="298" t="s">
        <v>4918</v>
      </c>
      <c r="O4287" s="298" t="s">
        <v>4931</v>
      </c>
      <c r="P4287" s="261">
        <f>ROUND(SUMIF('AV-Bewegungsdaten'!B:B,A4287,'AV-Bewegungsdaten'!D:D),3)</f>
        <v>0</v>
      </c>
      <c r="Q4287" s="259">
        <f>ROUND(SUMIF('AV-Bewegungsdaten'!B:B,$A4287,'AV-Bewegungsdaten'!E:E),5)</f>
        <v>0</v>
      </c>
      <c r="S4287" s="444"/>
      <c r="T4287" s="444"/>
      <c r="U4287" s="261">
        <f>ROUND(SUMIF('DV-Bewegungsdaten'!B:B,A4287,'DV-Bewegungsdaten'!D:D),3)</f>
        <v>0</v>
      </c>
      <c r="V4287" s="259">
        <f>ROUND(SUMIF('DV-Bewegungsdaten'!B:B,A4287,'DV-Bewegungsdaten'!E:E),5)</f>
        <v>0</v>
      </c>
      <c r="X4287" s="444"/>
      <c r="Y4287" s="444"/>
      <c r="AK4287" s="305"/>
    </row>
    <row r="4288" spans="1:37" ht="15" customHeight="1" x14ac:dyDescent="0.25">
      <c r="A4288" s="103" t="s">
        <v>151</v>
      </c>
      <c r="B4288" s="101" t="s">
        <v>152</v>
      </c>
      <c r="C4288" s="101" t="s">
        <v>3995</v>
      </c>
      <c r="D4288" s="101" t="s">
        <v>153</v>
      </c>
      <c r="F4288" s="102">
        <v>9.1999999999999993</v>
      </c>
      <c r="G4288" s="102">
        <v>9.6</v>
      </c>
      <c r="H4288" s="102">
        <v>7.36</v>
      </c>
      <c r="I4288" s="102"/>
      <c r="J4288" s="445"/>
      <c r="K4288" s="258">
        <f>ROUND(SUMIF('VGT-Bewegungsdaten'!B:B,A4288,'VGT-Bewegungsdaten'!D:D),3)</f>
        <v>0</v>
      </c>
      <c r="L4288" s="259">
        <f>ROUND(SUMIF('VGT-Bewegungsdaten'!B:B,$A4288,'VGT-Bewegungsdaten'!E:E),5)</f>
        <v>0</v>
      </c>
      <c r="N4288" s="298" t="s">
        <v>4918</v>
      </c>
      <c r="O4288" s="298" t="s">
        <v>4932</v>
      </c>
      <c r="P4288" s="261">
        <f>ROUND(SUMIF('AV-Bewegungsdaten'!B:B,A4288,'AV-Bewegungsdaten'!D:D),3)</f>
        <v>0</v>
      </c>
      <c r="Q4288" s="259">
        <f>ROUND(SUMIF('AV-Bewegungsdaten'!B:B,$A4288,'AV-Bewegungsdaten'!E:E),5)</f>
        <v>0</v>
      </c>
      <c r="S4288" s="444"/>
      <c r="T4288" s="444"/>
      <c r="U4288" s="261">
        <f>ROUND(SUMIF('DV-Bewegungsdaten'!B:B,A4288,'DV-Bewegungsdaten'!D:D),3)</f>
        <v>0</v>
      </c>
      <c r="V4288" s="259">
        <f>ROUND(SUMIF('DV-Bewegungsdaten'!B:B,A4288,'DV-Bewegungsdaten'!E:E),5)</f>
        <v>0</v>
      </c>
      <c r="X4288" s="444"/>
      <c r="Y4288" s="444"/>
      <c r="AK4288" s="305"/>
    </row>
    <row r="4289" spans="1:37" ht="15" customHeight="1" x14ac:dyDescent="0.25">
      <c r="A4289" s="103" t="s">
        <v>154</v>
      </c>
      <c r="B4289" s="101" t="s">
        <v>152</v>
      </c>
      <c r="C4289" s="101" t="s">
        <v>3995</v>
      </c>
      <c r="D4289" s="101" t="s">
        <v>155</v>
      </c>
      <c r="F4289" s="102">
        <v>9.6999999999999993</v>
      </c>
      <c r="G4289" s="102">
        <v>10.1</v>
      </c>
      <c r="H4289" s="102">
        <v>7.76</v>
      </c>
      <c r="I4289" s="102"/>
      <c r="J4289" s="445"/>
      <c r="K4289" s="258">
        <f>ROUND(SUMIF('VGT-Bewegungsdaten'!B:B,A4289,'VGT-Bewegungsdaten'!D:D),3)</f>
        <v>0</v>
      </c>
      <c r="L4289" s="259">
        <f>ROUND(SUMIF('VGT-Bewegungsdaten'!B:B,$A4289,'VGT-Bewegungsdaten'!E:E),5)</f>
        <v>0</v>
      </c>
      <c r="N4289" s="298" t="s">
        <v>4918</v>
      </c>
      <c r="O4289" s="298" t="s">
        <v>4932</v>
      </c>
      <c r="P4289" s="261">
        <f>ROUND(SUMIF('AV-Bewegungsdaten'!B:B,A4289,'AV-Bewegungsdaten'!D:D),3)</f>
        <v>0</v>
      </c>
      <c r="Q4289" s="259">
        <f>ROUND(SUMIF('AV-Bewegungsdaten'!B:B,$A4289,'AV-Bewegungsdaten'!E:E),5)</f>
        <v>0</v>
      </c>
      <c r="S4289" s="444"/>
      <c r="T4289" s="444"/>
      <c r="U4289" s="261">
        <f>ROUND(SUMIF('DV-Bewegungsdaten'!B:B,A4289,'DV-Bewegungsdaten'!D:D),3)</f>
        <v>0</v>
      </c>
      <c r="V4289" s="259">
        <f>ROUND(SUMIF('DV-Bewegungsdaten'!B:B,A4289,'DV-Bewegungsdaten'!E:E),5)</f>
        <v>0</v>
      </c>
      <c r="X4289" s="444"/>
      <c r="Y4289" s="444"/>
      <c r="AK4289" s="305"/>
    </row>
    <row r="4290" spans="1:37" ht="15" customHeight="1" x14ac:dyDescent="0.25">
      <c r="A4290" s="103" t="s">
        <v>156</v>
      </c>
      <c r="B4290" s="101" t="s">
        <v>152</v>
      </c>
      <c r="C4290" s="101" t="s">
        <v>3995</v>
      </c>
      <c r="D4290" s="101" t="s">
        <v>157</v>
      </c>
      <c r="F4290" s="102">
        <v>5.0199999999999996</v>
      </c>
      <c r="G4290" s="102">
        <v>5.42</v>
      </c>
      <c r="H4290" s="102">
        <v>4.0199999999999996</v>
      </c>
      <c r="I4290" s="102"/>
      <c r="J4290" s="445"/>
      <c r="K4290" s="258">
        <f>ROUND(SUMIF('VGT-Bewegungsdaten'!B:B,A4290,'VGT-Bewegungsdaten'!D:D),3)</f>
        <v>0</v>
      </c>
      <c r="L4290" s="259">
        <f>ROUND(SUMIF('VGT-Bewegungsdaten'!B:B,$A4290,'VGT-Bewegungsdaten'!E:E),5)</f>
        <v>0</v>
      </c>
      <c r="N4290" s="298" t="s">
        <v>4918</v>
      </c>
      <c r="O4290" s="298" t="s">
        <v>4932</v>
      </c>
      <c r="P4290" s="261">
        <f>ROUND(SUMIF('AV-Bewegungsdaten'!B:B,A4290,'AV-Bewegungsdaten'!D:D),3)</f>
        <v>0</v>
      </c>
      <c r="Q4290" s="259">
        <f>ROUND(SUMIF('AV-Bewegungsdaten'!B:B,$A4290,'AV-Bewegungsdaten'!E:E),5)</f>
        <v>0</v>
      </c>
      <c r="S4290" s="444"/>
      <c r="T4290" s="444"/>
      <c r="U4290" s="261">
        <f>ROUND(SUMIF('DV-Bewegungsdaten'!B:B,A4290,'DV-Bewegungsdaten'!D:D),3)</f>
        <v>0</v>
      </c>
      <c r="V4290" s="259">
        <f>ROUND(SUMIF('DV-Bewegungsdaten'!B:B,A4290,'DV-Bewegungsdaten'!E:E),5)</f>
        <v>0</v>
      </c>
      <c r="X4290" s="444"/>
      <c r="Y4290" s="444"/>
      <c r="AK4290" s="305"/>
    </row>
    <row r="4291" spans="1:37" ht="15" customHeight="1" x14ac:dyDescent="0.25">
      <c r="A4291" s="103" t="s">
        <v>3215</v>
      </c>
      <c r="B4291" s="101" t="s">
        <v>152</v>
      </c>
      <c r="C4291" s="101" t="s">
        <v>3996</v>
      </c>
      <c r="D4291" s="101" t="s">
        <v>153</v>
      </c>
      <c r="F4291" s="102">
        <v>9.11</v>
      </c>
      <c r="G4291" s="102">
        <v>9.51</v>
      </c>
      <c r="H4291" s="102">
        <v>7.29</v>
      </c>
      <c r="I4291" s="102"/>
      <c r="J4291" s="445"/>
      <c r="K4291" s="258">
        <f>ROUND(SUMIF('VGT-Bewegungsdaten'!B:B,A4291,'VGT-Bewegungsdaten'!D:D),3)</f>
        <v>0</v>
      </c>
      <c r="L4291" s="259">
        <f>ROUND(SUMIF('VGT-Bewegungsdaten'!B:B,$A4291,'VGT-Bewegungsdaten'!E:E),5)</f>
        <v>0</v>
      </c>
      <c r="N4291" s="298" t="s">
        <v>4918</v>
      </c>
      <c r="O4291" s="298" t="s">
        <v>4932</v>
      </c>
      <c r="P4291" s="261">
        <f>ROUND(SUMIF('AV-Bewegungsdaten'!B:B,A4291,'AV-Bewegungsdaten'!D:D),3)</f>
        <v>0</v>
      </c>
      <c r="Q4291" s="259">
        <f>ROUND(SUMIF('AV-Bewegungsdaten'!B:B,$A4291,'AV-Bewegungsdaten'!E:E),5)</f>
        <v>0</v>
      </c>
      <c r="S4291" s="444"/>
      <c r="T4291" s="444"/>
      <c r="U4291" s="261">
        <f>ROUND(SUMIF('DV-Bewegungsdaten'!B:B,A4291,'DV-Bewegungsdaten'!D:D),3)</f>
        <v>0</v>
      </c>
      <c r="V4291" s="259">
        <f>ROUND(SUMIF('DV-Bewegungsdaten'!B:B,A4291,'DV-Bewegungsdaten'!E:E),5)</f>
        <v>0</v>
      </c>
      <c r="X4291" s="444"/>
      <c r="Y4291" s="444"/>
      <c r="AK4291" s="305"/>
    </row>
    <row r="4292" spans="1:37" ht="15" customHeight="1" x14ac:dyDescent="0.25">
      <c r="A4292" s="103" t="s">
        <v>3216</v>
      </c>
      <c r="B4292" s="101" t="s">
        <v>152</v>
      </c>
      <c r="C4292" s="101" t="s">
        <v>3996</v>
      </c>
      <c r="D4292" s="101" t="s">
        <v>155</v>
      </c>
      <c r="F4292" s="102">
        <v>9.61</v>
      </c>
      <c r="G4292" s="102">
        <v>10.01</v>
      </c>
      <c r="H4292" s="102">
        <v>7.69</v>
      </c>
      <c r="I4292" s="102"/>
      <c r="J4292" s="445"/>
      <c r="K4292" s="258">
        <f>ROUND(SUMIF('VGT-Bewegungsdaten'!B:B,A4292,'VGT-Bewegungsdaten'!D:D),3)</f>
        <v>0</v>
      </c>
      <c r="L4292" s="259">
        <f>ROUND(SUMIF('VGT-Bewegungsdaten'!B:B,$A4292,'VGT-Bewegungsdaten'!E:E),5)</f>
        <v>0</v>
      </c>
      <c r="N4292" s="298" t="s">
        <v>4918</v>
      </c>
      <c r="O4292" s="298" t="s">
        <v>4932</v>
      </c>
      <c r="P4292" s="261">
        <f>ROUND(SUMIF('AV-Bewegungsdaten'!B:B,A4292,'AV-Bewegungsdaten'!D:D),3)</f>
        <v>0</v>
      </c>
      <c r="Q4292" s="259">
        <f>ROUND(SUMIF('AV-Bewegungsdaten'!B:B,$A4292,'AV-Bewegungsdaten'!E:E),5)</f>
        <v>0</v>
      </c>
      <c r="S4292" s="444"/>
      <c r="T4292" s="444"/>
      <c r="U4292" s="261">
        <f>ROUND(SUMIF('DV-Bewegungsdaten'!B:B,A4292,'DV-Bewegungsdaten'!D:D),3)</f>
        <v>0</v>
      </c>
      <c r="V4292" s="259">
        <f>ROUND(SUMIF('DV-Bewegungsdaten'!B:B,A4292,'DV-Bewegungsdaten'!E:E),5)</f>
        <v>0</v>
      </c>
      <c r="X4292" s="444"/>
      <c r="Y4292" s="444"/>
      <c r="AK4292" s="305"/>
    </row>
    <row r="4293" spans="1:37" ht="15" customHeight="1" x14ac:dyDescent="0.25">
      <c r="A4293" s="103" t="s">
        <v>3217</v>
      </c>
      <c r="B4293" s="101" t="s">
        <v>152</v>
      </c>
      <c r="C4293" s="101" t="s">
        <v>3996</v>
      </c>
      <c r="D4293" s="101" t="s">
        <v>157</v>
      </c>
      <c r="F4293" s="102">
        <v>4.97</v>
      </c>
      <c r="G4293" s="102">
        <v>5.37</v>
      </c>
      <c r="H4293" s="102">
        <v>3.98</v>
      </c>
      <c r="I4293" s="102"/>
      <c r="J4293" s="445"/>
      <c r="K4293" s="258">
        <f>ROUND(SUMIF('VGT-Bewegungsdaten'!B:B,A4293,'VGT-Bewegungsdaten'!D:D),3)</f>
        <v>0</v>
      </c>
      <c r="L4293" s="259">
        <f>ROUND(SUMIF('VGT-Bewegungsdaten'!B:B,$A4293,'VGT-Bewegungsdaten'!E:E),5)</f>
        <v>0</v>
      </c>
      <c r="N4293" s="298" t="s">
        <v>4918</v>
      </c>
      <c r="O4293" s="298" t="s">
        <v>4932</v>
      </c>
      <c r="P4293" s="261">
        <f>ROUND(SUMIF('AV-Bewegungsdaten'!B:B,A4293,'AV-Bewegungsdaten'!D:D),3)</f>
        <v>0</v>
      </c>
      <c r="Q4293" s="259">
        <f>ROUND(SUMIF('AV-Bewegungsdaten'!B:B,$A4293,'AV-Bewegungsdaten'!E:E),5)</f>
        <v>0</v>
      </c>
      <c r="S4293" s="444"/>
      <c r="T4293" s="444"/>
      <c r="U4293" s="261">
        <f>ROUND(SUMIF('DV-Bewegungsdaten'!B:B,A4293,'DV-Bewegungsdaten'!D:D),3)</f>
        <v>0</v>
      </c>
      <c r="V4293" s="259">
        <f>ROUND(SUMIF('DV-Bewegungsdaten'!B:B,A4293,'DV-Bewegungsdaten'!E:E),5)</f>
        <v>0</v>
      </c>
      <c r="X4293" s="444"/>
      <c r="Y4293" s="444"/>
      <c r="AK4293" s="305"/>
    </row>
    <row r="4294" spans="1:37" ht="15" customHeight="1" x14ac:dyDescent="0.25">
      <c r="A4294" s="103" t="s">
        <v>3958</v>
      </c>
      <c r="B4294" s="101" t="s">
        <v>152</v>
      </c>
      <c r="C4294" s="101" t="s">
        <v>3997</v>
      </c>
      <c r="D4294" s="101" t="s">
        <v>153</v>
      </c>
      <c r="F4294" s="102">
        <v>9.02</v>
      </c>
      <c r="G4294" s="102">
        <v>9.42</v>
      </c>
      <c r="H4294" s="102">
        <v>7.22</v>
      </c>
      <c r="I4294" s="102"/>
      <c r="J4294" s="445"/>
      <c r="K4294" s="258">
        <f>ROUND(SUMIF('VGT-Bewegungsdaten'!B:B,A4294,'VGT-Bewegungsdaten'!D:D),3)</f>
        <v>0</v>
      </c>
      <c r="L4294" s="259">
        <f>ROUND(SUMIF('VGT-Bewegungsdaten'!B:B,$A4294,'VGT-Bewegungsdaten'!E:E),5)</f>
        <v>0</v>
      </c>
      <c r="N4294" s="298" t="s">
        <v>4918</v>
      </c>
      <c r="O4294" s="298" t="s">
        <v>4932</v>
      </c>
      <c r="P4294" s="261">
        <f>ROUND(SUMIF('AV-Bewegungsdaten'!B:B,A4294,'AV-Bewegungsdaten'!D:D),3)</f>
        <v>0</v>
      </c>
      <c r="Q4294" s="259">
        <f>ROUND(SUMIF('AV-Bewegungsdaten'!B:B,$A4294,'AV-Bewegungsdaten'!E:E),5)</f>
        <v>0</v>
      </c>
      <c r="S4294" s="444"/>
      <c r="T4294" s="444"/>
      <c r="U4294" s="261">
        <f>ROUND(SUMIF('DV-Bewegungsdaten'!B:B,A4294,'DV-Bewegungsdaten'!D:D),3)</f>
        <v>0</v>
      </c>
      <c r="V4294" s="259">
        <f>ROUND(SUMIF('DV-Bewegungsdaten'!B:B,A4294,'DV-Bewegungsdaten'!E:E),5)</f>
        <v>0</v>
      </c>
      <c r="X4294" s="444"/>
      <c r="Y4294" s="444"/>
      <c r="AK4294" s="305"/>
    </row>
    <row r="4295" spans="1:37" ht="15" customHeight="1" x14ac:dyDescent="0.25">
      <c r="A4295" s="103" t="s">
        <v>3959</v>
      </c>
      <c r="B4295" s="101" t="s">
        <v>152</v>
      </c>
      <c r="C4295" s="101" t="s">
        <v>3997</v>
      </c>
      <c r="D4295" s="101" t="s">
        <v>155</v>
      </c>
      <c r="F4295" s="102">
        <v>9.51</v>
      </c>
      <c r="G4295" s="102">
        <v>9.91</v>
      </c>
      <c r="H4295" s="102">
        <v>7.61</v>
      </c>
      <c r="I4295" s="102"/>
      <c r="J4295" s="445"/>
      <c r="K4295" s="258">
        <f>ROUND(SUMIF('VGT-Bewegungsdaten'!B:B,A4295,'VGT-Bewegungsdaten'!D:D),3)</f>
        <v>0</v>
      </c>
      <c r="L4295" s="259">
        <f>ROUND(SUMIF('VGT-Bewegungsdaten'!B:B,$A4295,'VGT-Bewegungsdaten'!E:E),5)</f>
        <v>0</v>
      </c>
      <c r="N4295" s="298" t="s">
        <v>4918</v>
      </c>
      <c r="O4295" s="298" t="s">
        <v>4932</v>
      </c>
      <c r="P4295" s="261">
        <f>ROUND(SUMIF('AV-Bewegungsdaten'!B:B,A4295,'AV-Bewegungsdaten'!D:D),3)</f>
        <v>0</v>
      </c>
      <c r="Q4295" s="259">
        <f>ROUND(SUMIF('AV-Bewegungsdaten'!B:B,$A4295,'AV-Bewegungsdaten'!E:E),5)</f>
        <v>0</v>
      </c>
      <c r="S4295" s="444"/>
      <c r="T4295" s="444"/>
      <c r="U4295" s="261">
        <f>ROUND(SUMIF('DV-Bewegungsdaten'!B:B,A4295,'DV-Bewegungsdaten'!D:D),3)</f>
        <v>0</v>
      </c>
      <c r="V4295" s="259">
        <f>ROUND(SUMIF('DV-Bewegungsdaten'!B:B,A4295,'DV-Bewegungsdaten'!E:E),5)</f>
        <v>0</v>
      </c>
      <c r="X4295" s="444"/>
      <c r="Y4295" s="444"/>
      <c r="AK4295" s="305"/>
    </row>
    <row r="4296" spans="1:37" ht="15" customHeight="1" x14ac:dyDescent="0.25">
      <c r="A4296" s="103" t="s">
        <v>3960</v>
      </c>
      <c r="B4296" s="101" t="s">
        <v>152</v>
      </c>
      <c r="C4296" s="101" t="s">
        <v>3997</v>
      </c>
      <c r="D4296" s="101" t="s">
        <v>157</v>
      </c>
      <c r="F4296" s="102">
        <v>4.92</v>
      </c>
      <c r="G4296" s="102">
        <v>5.32</v>
      </c>
      <c r="H4296" s="102">
        <v>3.94</v>
      </c>
      <c r="I4296" s="102"/>
      <c r="J4296" s="445"/>
      <c r="K4296" s="258">
        <f>ROUND(SUMIF('VGT-Bewegungsdaten'!B:B,A4296,'VGT-Bewegungsdaten'!D:D),3)</f>
        <v>0</v>
      </c>
      <c r="L4296" s="259">
        <f>ROUND(SUMIF('VGT-Bewegungsdaten'!B:B,$A4296,'VGT-Bewegungsdaten'!E:E),5)</f>
        <v>0</v>
      </c>
      <c r="N4296" s="298" t="s">
        <v>4918</v>
      </c>
      <c r="O4296" s="298" t="s">
        <v>4932</v>
      </c>
      <c r="P4296" s="261">
        <f>ROUND(SUMIF('AV-Bewegungsdaten'!B:B,A4296,'AV-Bewegungsdaten'!D:D),3)</f>
        <v>0</v>
      </c>
      <c r="Q4296" s="259">
        <f>ROUND(SUMIF('AV-Bewegungsdaten'!B:B,$A4296,'AV-Bewegungsdaten'!E:E),5)</f>
        <v>0</v>
      </c>
      <c r="S4296" s="444"/>
      <c r="T4296" s="444"/>
      <c r="U4296" s="261">
        <f>ROUND(SUMIF('DV-Bewegungsdaten'!B:B,A4296,'DV-Bewegungsdaten'!D:D),3)</f>
        <v>0</v>
      </c>
      <c r="V4296" s="259">
        <f>ROUND(SUMIF('DV-Bewegungsdaten'!B:B,A4296,'DV-Bewegungsdaten'!E:E),5)</f>
        <v>0</v>
      </c>
      <c r="X4296" s="444"/>
      <c r="Y4296" s="444"/>
      <c r="AK4296" s="305"/>
    </row>
    <row r="4297" spans="1:37" ht="15" customHeight="1" x14ac:dyDescent="0.25">
      <c r="A4297" s="103" t="s">
        <v>4706</v>
      </c>
      <c r="B4297" s="101" t="s">
        <v>152</v>
      </c>
      <c r="C4297" s="101" t="s">
        <v>3999</v>
      </c>
      <c r="D4297" s="101" t="s">
        <v>153</v>
      </c>
      <c r="F4297" s="102">
        <v>8.93</v>
      </c>
      <c r="G4297" s="102">
        <v>9.33</v>
      </c>
      <c r="H4297" s="102">
        <v>7.14</v>
      </c>
      <c r="I4297" s="102"/>
      <c r="J4297" s="445"/>
      <c r="K4297" s="258">
        <f>ROUND(SUMIF('VGT-Bewegungsdaten'!B:B,A4297,'VGT-Bewegungsdaten'!D:D),3)</f>
        <v>0</v>
      </c>
      <c r="L4297" s="259">
        <f>ROUND(SUMIF('VGT-Bewegungsdaten'!B:B,$A4297,'VGT-Bewegungsdaten'!E:E),5)</f>
        <v>0</v>
      </c>
      <c r="N4297" s="298" t="s">
        <v>4918</v>
      </c>
      <c r="O4297" s="298" t="s">
        <v>4932</v>
      </c>
      <c r="P4297" s="261">
        <f>ROUND(SUMIF('AV-Bewegungsdaten'!B:B,A4297,'AV-Bewegungsdaten'!D:D),3)</f>
        <v>0</v>
      </c>
      <c r="Q4297" s="259">
        <f>ROUND(SUMIF('AV-Bewegungsdaten'!B:B,$A4297,'AV-Bewegungsdaten'!E:E),5)</f>
        <v>0</v>
      </c>
      <c r="S4297" s="444"/>
      <c r="T4297" s="444"/>
      <c r="U4297" s="261">
        <f>ROUND(SUMIF('DV-Bewegungsdaten'!B:B,A4297,'DV-Bewegungsdaten'!D:D),3)</f>
        <v>0</v>
      </c>
      <c r="V4297" s="259">
        <f>ROUND(SUMIF('DV-Bewegungsdaten'!B:B,A4297,'DV-Bewegungsdaten'!E:E),5)</f>
        <v>0</v>
      </c>
      <c r="X4297" s="444"/>
      <c r="Y4297" s="444"/>
      <c r="AK4297" s="305"/>
    </row>
    <row r="4298" spans="1:37" ht="15" customHeight="1" x14ac:dyDescent="0.25">
      <c r="A4298" s="103" t="s">
        <v>4707</v>
      </c>
      <c r="B4298" s="101" t="s">
        <v>152</v>
      </c>
      <c r="C4298" s="101" t="s">
        <v>3999</v>
      </c>
      <c r="D4298" s="101" t="s">
        <v>155</v>
      </c>
      <c r="F4298" s="102">
        <v>9.41</v>
      </c>
      <c r="G4298" s="102">
        <v>9.81</v>
      </c>
      <c r="H4298" s="102">
        <v>7.53</v>
      </c>
      <c r="I4298" s="102"/>
      <c r="J4298" s="445"/>
      <c r="K4298" s="258">
        <f>ROUND(SUMIF('VGT-Bewegungsdaten'!B:B,A4298,'VGT-Bewegungsdaten'!D:D),3)</f>
        <v>0</v>
      </c>
      <c r="L4298" s="259">
        <f>ROUND(SUMIF('VGT-Bewegungsdaten'!B:B,$A4298,'VGT-Bewegungsdaten'!E:E),5)</f>
        <v>0</v>
      </c>
      <c r="N4298" s="298" t="s">
        <v>4918</v>
      </c>
      <c r="O4298" s="298" t="s">
        <v>4932</v>
      </c>
      <c r="P4298" s="261">
        <f>ROUND(SUMIF('AV-Bewegungsdaten'!B:B,A4298,'AV-Bewegungsdaten'!D:D),3)</f>
        <v>0</v>
      </c>
      <c r="Q4298" s="259">
        <f>ROUND(SUMIF('AV-Bewegungsdaten'!B:B,$A4298,'AV-Bewegungsdaten'!E:E),5)</f>
        <v>0</v>
      </c>
      <c r="S4298" s="444"/>
      <c r="T4298" s="444"/>
      <c r="U4298" s="261">
        <f>ROUND(SUMIF('DV-Bewegungsdaten'!B:B,A4298,'DV-Bewegungsdaten'!D:D),3)</f>
        <v>0</v>
      </c>
      <c r="V4298" s="259">
        <f>ROUND(SUMIF('DV-Bewegungsdaten'!B:B,A4298,'DV-Bewegungsdaten'!E:E),5)</f>
        <v>0</v>
      </c>
      <c r="X4298" s="444"/>
      <c r="Y4298" s="444"/>
      <c r="AK4298" s="305"/>
    </row>
    <row r="4299" spans="1:37" ht="15" customHeight="1" x14ac:dyDescent="0.25">
      <c r="A4299" s="103" t="s">
        <v>4708</v>
      </c>
      <c r="B4299" s="101" t="s">
        <v>152</v>
      </c>
      <c r="C4299" s="101" t="s">
        <v>3999</v>
      </c>
      <c r="D4299" s="101" t="s">
        <v>157</v>
      </c>
      <c r="F4299" s="102">
        <v>4.87</v>
      </c>
      <c r="G4299" s="102">
        <v>5.2700000000000005</v>
      </c>
      <c r="H4299" s="102">
        <v>3.9</v>
      </c>
      <c r="I4299" s="102"/>
      <c r="J4299" s="445"/>
      <c r="K4299" s="258">
        <f>ROUND(SUMIF('VGT-Bewegungsdaten'!B:B,A4299,'VGT-Bewegungsdaten'!D:D),3)</f>
        <v>0</v>
      </c>
      <c r="L4299" s="259">
        <f>ROUND(SUMIF('VGT-Bewegungsdaten'!B:B,$A4299,'VGT-Bewegungsdaten'!E:E),5)</f>
        <v>0</v>
      </c>
      <c r="N4299" s="298" t="s">
        <v>4918</v>
      </c>
      <c r="O4299" s="298" t="s">
        <v>4932</v>
      </c>
      <c r="P4299" s="261">
        <f>ROUND(SUMIF('AV-Bewegungsdaten'!B:B,A4299,'AV-Bewegungsdaten'!D:D),3)</f>
        <v>0</v>
      </c>
      <c r="Q4299" s="259">
        <f>ROUND(SUMIF('AV-Bewegungsdaten'!B:B,$A4299,'AV-Bewegungsdaten'!E:E),5)</f>
        <v>0</v>
      </c>
      <c r="S4299" s="444"/>
      <c r="T4299" s="444"/>
      <c r="U4299" s="261">
        <f>ROUND(SUMIF('DV-Bewegungsdaten'!B:B,A4299,'DV-Bewegungsdaten'!D:D),3)</f>
        <v>0</v>
      </c>
      <c r="V4299" s="259">
        <f>ROUND(SUMIF('DV-Bewegungsdaten'!B:B,A4299,'DV-Bewegungsdaten'!E:E),5)</f>
        <v>0</v>
      </c>
      <c r="X4299" s="444"/>
      <c r="Y4299" s="444"/>
      <c r="AK4299" s="305"/>
    </row>
    <row r="4300" spans="1:37" ht="15" customHeight="1" x14ac:dyDescent="0.25">
      <c r="A4300" s="103" t="s">
        <v>5102</v>
      </c>
      <c r="B4300" s="101" t="s">
        <v>152</v>
      </c>
      <c r="C4300" s="101" t="s">
        <v>4954</v>
      </c>
      <c r="D4300" s="101" t="s">
        <v>153</v>
      </c>
      <c r="F4300" s="102">
        <v>8.8000000000000007</v>
      </c>
      <c r="G4300" s="102">
        <v>9.2000000000000011</v>
      </c>
      <c r="H4300" s="102">
        <v>7.04</v>
      </c>
      <c r="I4300" s="102"/>
      <c r="J4300" s="445"/>
      <c r="K4300" s="258">
        <f>ROUND(SUMIF('VGT-Bewegungsdaten'!B:B,A4300,'VGT-Bewegungsdaten'!D:D),3)</f>
        <v>0</v>
      </c>
      <c r="L4300" s="259">
        <f>ROUND(SUMIF('VGT-Bewegungsdaten'!B:B,$A4300,'VGT-Bewegungsdaten'!E:E),5)</f>
        <v>0</v>
      </c>
      <c r="N4300" s="298" t="s">
        <v>4918</v>
      </c>
      <c r="O4300" s="298" t="s">
        <v>4932</v>
      </c>
      <c r="P4300" s="261">
        <f>ROUND(SUMIF('AV-Bewegungsdaten'!B:B,A4300,'AV-Bewegungsdaten'!D:D),3)</f>
        <v>0</v>
      </c>
      <c r="Q4300" s="259">
        <f>ROUND(SUMIF('AV-Bewegungsdaten'!B:B,$A4300,'AV-Bewegungsdaten'!E:E),5)</f>
        <v>0</v>
      </c>
      <c r="S4300" s="444"/>
      <c r="T4300" s="444"/>
      <c r="U4300" s="261">
        <f>ROUND(SUMIF('DV-Bewegungsdaten'!B:B,A4300,'DV-Bewegungsdaten'!D:D),3)</f>
        <v>0</v>
      </c>
      <c r="V4300" s="259">
        <f>ROUND(SUMIF('DV-Bewegungsdaten'!B:B,A4300,'DV-Bewegungsdaten'!E:E),5)</f>
        <v>0</v>
      </c>
      <c r="X4300" s="444"/>
      <c r="Y4300" s="444"/>
      <c r="AK4300" s="305"/>
    </row>
    <row r="4301" spans="1:37" ht="15" customHeight="1" x14ac:dyDescent="0.25">
      <c r="A4301" s="103" t="s">
        <v>5103</v>
      </c>
      <c r="B4301" s="101" t="s">
        <v>152</v>
      </c>
      <c r="C4301" s="101" t="s">
        <v>4954</v>
      </c>
      <c r="D4301" s="101" t="s">
        <v>155</v>
      </c>
      <c r="F4301" s="102">
        <v>9.2700000000000014</v>
      </c>
      <c r="G4301" s="102">
        <v>9.6700000000000017</v>
      </c>
      <c r="H4301" s="102">
        <v>7.42</v>
      </c>
      <c r="I4301" s="102"/>
      <c r="J4301" s="445"/>
      <c r="K4301" s="258">
        <f>ROUND(SUMIF('VGT-Bewegungsdaten'!B:B,A4301,'VGT-Bewegungsdaten'!D:D),3)</f>
        <v>0</v>
      </c>
      <c r="L4301" s="259">
        <f>ROUND(SUMIF('VGT-Bewegungsdaten'!B:B,$A4301,'VGT-Bewegungsdaten'!E:E),5)</f>
        <v>0</v>
      </c>
      <c r="N4301" s="298" t="s">
        <v>4918</v>
      </c>
      <c r="O4301" s="298" t="s">
        <v>4932</v>
      </c>
      <c r="P4301" s="261">
        <f>ROUND(SUMIF('AV-Bewegungsdaten'!B:B,A4301,'AV-Bewegungsdaten'!D:D),3)</f>
        <v>0</v>
      </c>
      <c r="Q4301" s="259">
        <f>ROUND(SUMIF('AV-Bewegungsdaten'!B:B,$A4301,'AV-Bewegungsdaten'!E:E),5)</f>
        <v>0</v>
      </c>
      <c r="S4301" s="444"/>
      <c r="T4301" s="444"/>
      <c r="U4301" s="261">
        <f>ROUND(SUMIF('DV-Bewegungsdaten'!B:B,A4301,'DV-Bewegungsdaten'!D:D),3)</f>
        <v>0</v>
      </c>
      <c r="V4301" s="259">
        <f>ROUND(SUMIF('DV-Bewegungsdaten'!B:B,A4301,'DV-Bewegungsdaten'!E:E),5)</f>
        <v>0</v>
      </c>
      <c r="X4301" s="444"/>
      <c r="Y4301" s="444"/>
      <c r="AK4301" s="305"/>
    </row>
    <row r="4302" spans="1:37" ht="15" customHeight="1" x14ac:dyDescent="0.25">
      <c r="A4302" s="103" t="s">
        <v>5104</v>
      </c>
      <c r="B4302" s="101" t="s">
        <v>152</v>
      </c>
      <c r="C4302" s="101" t="s">
        <v>4954</v>
      </c>
      <c r="D4302" s="101" t="s">
        <v>157</v>
      </c>
      <c r="F4302" s="102">
        <v>4.8</v>
      </c>
      <c r="G4302" s="102">
        <v>5.2</v>
      </c>
      <c r="H4302" s="102">
        <v>3.84</v>
      </c>
      <c r="I4302" s="102"/>
      <c r="J4302" s="445"/>
      <c r="K4302" s="258">
        <f>ROUND(SUMIF('VGT-Bewegungsdaten'!B:B,A4302,'VGT-Bewegungsdaten'!D:D),3)</f>
        <v>0</v>
      </c>
      <c r="L4302" s="259">
        <f>ROUND(SUMIF('VGT-Bewegungsdaten'!B:B,$A4302,'VGT-Bewegungsdaten'!E:E),5)</f>
        <v>0</v>
      </c>
      <c r="N4302" s="298" t="s">
        <v>4918</v>
      </c>
      <c r="O4302" s="298" t="s">
        <v>4932</v>
      </c>
      <c r="P4302" s="261">
        <f>ROUND(SUMIF('AV-Bewegungsdaten'!B:B,A4302,'AV-Bewegungsdaten'!D:D),3)</f>
        <v>0</v>
      </c>
      <c r="Q4302" s="259">
        <f>ROUND(SUMIF('AV-Bewegungsdaten'!B:B,$A4302,'AV-Bewegungsdaten'!E:E),5)</f>
        <v>0</v>
      </c>
      <c r="S4302" s="444"/>
      <c r="T4302" s="444"/>
      <c r="U4302" s="261">
        <f>ROUND(SUMIF('DV-Bewegungsdaten'!B:B,A4302,'DV-Bewegungsdaten'!D:D),3)</f>
        <v>0</v>
      </c>
      <c r="V4302" s="259">
        <f>ROUND(SUMIF('DV-Bewegungsdaten'!B:B,A4302,'DV-Bewegungsdaten'!E:E),5)</f>
        <v>0</v>
      </c>
      <c r="X4302" s="444"/>
      <c r="Y4302" s="444"/>
      <c r="AK4302" s="305"/>
    </row>
    <row r="4303" spans="1:37" ht="15" customHeight="1" x14ac:dyDescent="0.25">
      <c r="A4303" s="103" t="s">
        <v>5421</v>
      </c>
      <c r="B4303" s="101" t="s">
        <v>152</v>
      </c>
      <c r="C4303" s="101" t="s">
        <v>5204</v>
      </c>
      <c r="D4303" s="101" t="s">
        <v>153</v>
      </c>
      <c r="F4303" s="102">
        <v>8.66</v>
      </c>
      <c r="G4303" s="102">
        <v>9.06</v>
      </c>
      <c r="H4303" s="102">
        <v>6.93</v>
      </c>
      <c r="I4303" s="102"/>
      <c r="J4303" s="445"/>
      <c r="K4303" s="258">
        <f>ROUND(SUMIF('VGT-Bewegungsdaten'!B:B,A4303,'VGT-Bewegungsdaten'!D:D),3)</f>
        <v>0</v>
      </c>
      <c r="L4303" s="259">
        <f>ROUND(SUMIF('VGT-Bewegungsdaten'!B:B,$A4303,'VGT-Bewegungsdaten'!E:E),5)</f>
        <v>0</v>
      </c>
      <c r="N4303" s="298" t="s">
        <v>4918</v>
      </c>
      <c r="O4303" s="298" t="s">
        <v>4932</v>
      </c>
      <c r="P4303" s="261">
        <f>ROUND(SUMIF('AV-Bewegungsdaten'!B:B,A4303,'AV-Bewegungsdaten'!D:D),3)</f>
        <v>0</v>
      </c>
      <c r="Q4303" s="259">
        <f>ROUND(SUMIF('AV-Bewegungsdaten'!B:B,$A4303,'AV-Bewegungsdaten'!E:E),5)</f>
        <v>0</v>
      </c>
      <c r="S4303" s="444"/>
      <c r="T4303" s="444"/>
      <c r="U4303" s="261">
        <f>ROUND(SUMIF('DV-Bewegungsdaten'!B:B,A4303,'DV-Bewegungsdaten'!D:D),3)</f>
        <v>0</v>
      </c>
      <c r="V4303" s="259">
        <f>ROUND(SUMIF('DV-Bewegungsdaten'!B:B,A4303,'DV-Bewegungsdaten'!E:E),5)</f>
        <v>0</v>
      </c>
      <c r="X4303" s="444"/>
      <c r="Y4303" s="444"/>
      <c r="AK4303" s="305"/>
    </row>
    <row r="4304" spans="1:37" ht="15" customHeight="1" x14ac:dyDescent="0.25">
      <c r="A4304" s="103" t="s">
        <v>5422</v>
      </c>
      <c r="B4304" s="101" t="s">
        <v>152</v>
      </c>
      <c r="C4304" s="101" t="s">
        <v>5204</v>
      </c>
      <c r="D4304" s="101" t="s">
        <v>155</v>
      </c>
      <c r="F4304" s="102">
        <v>9.1300000000000008</v>
      </c>
      <c r="G4304" s="102">
        <v>9.5300000000000011</v>
      </c>
      <c r="H4304" s="102">
        <v>7.3</v>
      </c>
      <c r="I4304" s="102"/>
      <c r="J4304" s="445"/>
      <c r="K4304" s="258">
        <f>ROUND(SUMIF('VGT-Bewegungsdaten'!B:B,A4304,'VGT-Bewegungsdaten'!D:D),3)</f>
        <v>0</v>
      </c>
      <c r="L4304" s="259">
        <f>ROUND(SUMIF('VGT-Bewegungsdaten'!B:B,$A4304,'VGT-Bewegungsdaten'!E:E),5)</f>
        <v>0</v>
      </c>
      <c r="N4304" s="298" t="s">
        <v>4918</v>
      </c>
      <c r="O4304" s="298" t="s">
        <v>4932</v>
      </c>
      <c r="P4304" s="261">
        <f>ROUND(SUMIF('AV-Bewegungsdaten'!B:B,A4304,'AV-Bewegungsdaten'!D:D),3)</f>
        <v>0</v>
      </c>
      <c r="Q4304" s="259">
        <f>ROUND(SUMIF('AV-Bewegungsdaten'!B:B,$A4304,'AV-Bewegungsdaten'!E:E),5)</f>
        <v>0</v>
      </c>
      <c r="S4304" s="444"/>
      <c r="T4304" s="444"/>
      <c r="U4304" s="261">
        <f>ROUND(SUMIF('DV-Bewegungsdaten'!B:B,A4304,'DV-Bewegungsdaten'!D:D),3)</f>
        <v>0</v>
      </c>
      <c r="V4304" s="259">
        <f>ROUND(SUMIF('DV-Bewegungsdaten'!B:B,A4304,'DV-Bewegungsdaten'!E:E),5)</f>
        <v>0</v>
      </c>
      <c r="X4304" s="444"/>
      <c r="Y4304" s="444"/>
      <c r="AK4304" s="305"/>
    </row>
    <row r="4305" spans="1:37" ht="15" customHeight="1" x14ac:dyDescent="0.25">
      <c r="A4305" s="103" t="s">
        <v>5423</v>
      </c>
      <c r="B4305" s="101" t="s">
        <v>152</v>
      </c>
      <c r="C4305" s="101" t="s">
        <v>5204</v>
      </c>
      <c r="D4305" s="101" t="s">
        <v>157</v>
      </c>
      <c r="F4305" s="102">
        <v>4.72</v>
      </c>
      <c r="G4305" s="102">
        <v>5.12</v>
      </c>
      <c r="H4305" s="102">
        <v>3.78</v>
      </c>
      <c r="I4305" s="102"/>
      <c r="J4305" s="445"/>
      <c r="K4305" s="258">
        <f>ROUND(SUMIF('VGT-Bewegungsdaten'!B:B,A4305,'VGT-Bewegungsdaten'!D:D),3)</f>
        <v>0</v>
      </c>
      <c r="L4305" s="259">
        <f>ROUND(SUMIF('VGT-Bewegungsdaten'!B:B,$A4305,'VGT-Bewegungsdaten'!E:E),5)</f>
        <v>0</v>
      </c>
      <c r="N4305" s="298" t="s">
        <v>4918</v>
      </c>
      <c r="O4305" s="298" t="s">
        <v>4932</v>
      </c>
      <c r="P4305" s="261">
        <f>ROUND(SUMIF('AV-Bewegungsdaten'!B:B,A4305,'AV-Bewegungsdaten'!D:D),3)</f>
        <v>0</v>
      </c>
      <c r="Q4305" s="259">
        <f>ROUND(SUMIF('AV-Bewegungsdaten'!B:B,$A4305,'AV-Bewegungsdaten'!E:E),5)</f>
        <v>0</v>
      </c>
      <c r="S4305" s="444"/>
      <c r="T4305" s="444"/>
      <c r="U4305" s="261">
        <f>ROUND(SUMIF('DV-Bewegungsdaten'!B:B,A4305,'DV-Bewegungsdaten'!D:D),3)</f>
        <v>0</v>
      </c>
      <c r="V4305" s="259">
        <f>ROUND(SUMIF('DV-Bewegungsdaten'!B:B,A4305,'DV-Bewegungsdaten'!E:E),5)</f>
        <v>0</v>
      </c>
      <c r="X4305" s="444"/>
      <c r="Y4305" s="444"/>
      <c r="AK4305" s="305"/>
    </row>
    <row r="4306" spans="1:37" ht="15" customHeight="1" x14ac:dyDescent="0.25">
      <c r="A4306" s="103" t="s">
        <v>5424</v>
      </c>
      <c r="B4306" s="101" t="s">
        <v>152</v>
      </c>
      <c r="C4306" s="101" t="s">
        <v>5227</v>
      </c>
      <c r="D4306" s="101" t="s">
        <v>153</v>
      </c>
      <c r="F4306" s="102">
        <v>8.5</v>
      </c>
      <c r="G4306" s="102">
        <v>8.9</v>
      </c>
      <c r="H4306" s="102">
        <v>7.12</v>
      </c>
      <c r="I4306" s="102"/>
      <c r="J4306" s="445"/>
      <c r="K4306" s="258">
        <f>ROUND(SUMIF('VGT-Bewegungsdaten'!B:B,A4306,'VGT-Bewegungsdaten'!D:D),3)</f>
        <v>0</v>
      </c>
      <c r="L4306" s="259">
        <f>ROUND(SUMIF('VGT-Bewegungsdaten'!B:B,$A4306,'VGT-Bewegungsdaten'!E:E),5)</f>
        <v>0</v>
      </c>
      <c r="N4306" s="298" t="s">
        <v>4918</v>
      </c>
      <c r="O4306" s="298" t="s">
        <v>4932</v>
      </c>
      <c r="P4306" s="261">
        <f>ROUND(SUMIF('AV-Bewegungsdaten'!B:B,A4306,'AV-Bewegungsdaten'!D:D),3)</f>
        <v>0</v>
      </c>
      <c r="Q4306" s="259">
        <f>ROUND(SUMIF('AV-Bewegungsdaten'!B:B,$A4306,'AV-Bewegungsdaten'!E:E),5)</f>
        <v>0</v>
      </c>
      <c r="S4306" s="444"/>
      <c r="T4306" s="444"/>
      <c r="U4306" s="261">
        <f>ROUND(SUMIF('DV-Bewegungsdaten'!B:B,A4306,'DV-Bewegungsdaten'!D:D),3)</f>
        <v>0</v>
      </c>
      <c r="V4306" s="259">
        <f>ROUND(SUMIF('DV-Bewegungsdaten'!B:B,A4306,'DV-Bewegungsdaten'!E:E),5)</f>
        <v>0</v>
      </c>
      <c r="X4306" s="444"/>
      <c r="Y4306" s="444"/>
      <c r="AK4306" s="305"/>
    </row>
    <row r="4307" spans="1:37" ht="15" customHeight="1" x14ac:dyDescent="0.25">
      <c r="A4307" s="103" t="s">
        <v>5425</v>
      </c>
      <c r="B4307" s="101" t="s">
        <v>152</v>
      </c>
      <c r="C4307" s="101" t="s">
        <v>5227</v>
      </c>
      <c r="D4307" s="101" t="s">
        <v>157</v>
      </c>
      <c r="F4307" s="102">
        <v>4.55</v>
      </c>
      <c r="G4307" s="102">
        <v>4.95</v>
      </c>
      <c r="H4307" s="102">
        <v>3.96</v>
      </c>
      <c r="I4307" s="102"/>
      <c r="J4307" s="445"/>
      <c r="K4307" s="258">
        <f>ROUND(SUMIF('VGT-Bewegungsdaten'!B:B,A4307,'VGT-Bewegungsdaten'!D:D),3)</f>
        <v>0</v>
      </c>
      <c r="L4307" s="259">
        <f>ROUND(SUMIF('VGT-Bewegungsdaten'!B:B,$A4307,'VGT-Bewegungsdaten'!E:E),5)</f>
        <v>0</v>
      </c>
      <c r="N4307" s="298" t="s">
        <v>4918</v>
      </c>
      <c r="O4307" s="298" t="s">
        <v>4932</v>
      </c>
      <c r="P4307" s="261">
        <f>ROUND(SUMIF('AV-Bewegungsdaten'!B:B,A4307,'AV-Bewegungsdaten'!D:D),3)</f>
        <v>0</v>
      </c>
      <c r="Q4307" s="259">
        <f>ROUND(SUMIF('AV-Bewegungsdaten'!B:B,$A4307,'AV-Bewegungsdaten'!E:E),5)</f>
        <v>0</v>
      </c>
      <c r="S4307" s="444"/>
      <c r="T4307" s="444"/>
      <c r="U4307" s="261">
        <f>ROUND(SUMIF('DV-Bewegungsdaten'!B:B,A4307,'DV-Bewegungsdaten'!D:D),3)</f>
        <v>0</v>
      </c>
      <c r="V4307" s="259">
        <f>ROUND(SUMIF('DV-Bewegungsdaten'!B:B,A4307,'DV-Bewegungsdaten'!E:E),5)</f>
        <v>0</v>
      </c>
      <c r="X4307" s="444"/>
      <c r="Y4307" s="444"/>
      <c r="AK4307" s="305"/>
    </row>
    <row r="4308" spans="1:37" ht="15" customHeight="1" x14ac:dyDescent="0.25">
      <c r="A4308" s="103" t="s">
        <v>5720</v>
      </c>
      <c r="B4308" s="101" t="s">
        <v>152</v>
      </c>
      <c r="C4308" s="101" t="s">
        <v>5691</v>
      </c>
      <c r="D4308" s="101" t="s">
        <v>153</v>
      </c>
      <c r="F4308" s="102">
        <v>8.5</v>
      </c>
      <c r="G4308" s="102">
        <v>8.9</v>
      </c>
      <c r="H4308" s="102">
        <v>7.12</v>
      </c>
      <c r="I4308" s="102"/>
      <c r="J4308" s="445"/>
      <c r="K4308" s="258">
        <f>ROUND(SUMIF('VGT-Bewegungsdaten'!B:B,A4308,'VGT-Bewegungsdaten'!D:D),3)</f>
        <v>0</v>
      </c>
      <c r="L4308" s="259">
        <f>ROUND(SUMIF('VGT-Bewegungsdaten'!B:B,$A4308,'VGT-Bewegungsdaten'!E:E),5)</f>
        <v>0</v>
      </c>
      <c r="N4308" s="298" t="s">
        <v>4918</v>
      </c>
      <c r="O4308" s="298" t="s">
        <v>4932</v>
      </c>
      <c r="P4308" s="261">
        <f>ROUND(SUMIF('AV-Bewegungsdaten'!B:B,A4308,'AV-Bewegungsdaten'!D:D),3)</f>
        <v>0</v>
      </c>
      <c r="Q4308" s="259">
        <f>ROUND(SUMIF('AV-Bewegungsdaten'!B:B,$A4308,'AV-Bewegungsdaten'!E:E),5)</f>
        <v>0</v>
      </c>
      <c r="S4308" s="444"/>
      <c r="T4308" s="444"/>
      <c r="U4308" s="261">
        <f>ROUND(SUMIF('DV-Bewegungsdaten'!B:B,A4308,'DV-Bewegungsdaten'!D:D),3)</f>
        <v>0</v>
      </c>
      <c r="V4308" s="259">
        <f>ROUND(SUMIF('DV-Bewegungsdaten'!B:B,A4308,'DV-Bewegungsdaten'!E:E),5)</f>
        <v>0</v>
      </c>
      <c r="X4308" s="444"/>
      <c r="Y4308" s="444"/>
      <c r="AK4308" s="305"/>
    </row>
    <row r="4309" spans="1:37" ht="15" customHeight="1" x14ac:dyDescent="0.25">
      <c r="A4309" s="103" t="s">
        <v>5721</v>
      </c>
      <c r="B4309" s="101" t="s">
        <v>152</v>
      </c>
      <c r="C4309" s="101" t="s">
        <v>5691</v>
      </c>
      <c r="D4309" s="101" t="s">
        <v>157</v>
      </c>
      <c r="F4309" s="102">
        <v>4.55</v>
      </c>
      <c r="G4309" s="102">
        <v>4.95</v>
      </c>
      <c r="H4309" s="102">
        <v>3.96</v>
      </c>
      <c r="I4309" s="102"/>
      <c r="J4309" s="445"/>
      <c r="K4309" s="258">
        <f>ROUND(SUMIF('VGT-Bewegungsdaten'!B:B,A4309,'VGT-Bewegungsdaten'!D:D),3)</f>
        <v>0</v>
      </c>
      <c r="L4309" s="259">
        <f>ROUND(SUMIF('VGT-Bewegungsdaten'!B:B,$A4309,'VGT-Bewegungsdaten'!E:E),5)</f>
        <v>0</v>
      </c>
      <c r="N4309" s="298" t="s">
        <v>4918</v>
      </c>
      <c r="O4309" s="298" t="s">
        <v>4932</v>
      </c>
      <c r="P4309" s="261">
        <f>ROUND(SUMIF('AV-Bewegungsdaten'!B:B,A4309,'AV-Bewegungsdaten'!D:D),3)</f>
        <v>0</v>
      </c>
      <c r="Q4309" s="259">
        <f>ROUND(SUMIF('AV-Bewegungsdaten'!B:B,$A4309,'AV-Bewegungsdaten'!E:E),5)</f>
        <v>0</v>
      </c>
      <c r="S4309" s="444"/>
      <c r="T4309" s="444"/>
      <c r="U4309" s="261">
        <f>ROUND(SUMIF('DV-Bewegungsdaten'!B:B,A4309,'DV-Bewegungsdaten'!D:D),3)</f>
        <v>0</v>
      </c>
      <c r="V4309" s="259">
        <f>ROUND(SUMIF('DV-Bewegungsdaten'!B:B,A4309,'DV-Bewegungsdaten'!E:E),5)</f>
        <v>0</v>
      </c>
      <c r="X4309" s="444"/>
      <c r="Y4309" s="444"/>
      <c r="AK4309" s="305"/>
    </row>
    <row r="4310" spans="1:37" ht="15" customHeight="1" x14ac:dyDescent="0.25">
      <c r="A4310" s="103" t="s">
        <v>6067</v>
      </c>
      <c r="B4310" s="101" t="s">
        <v>152</v>
      </c>
      <c r="C4310" s="101" t="s">
        <v>5966</v>
      </c>
      <c r="D4310" s="101" t="s">
        <v>153</v>
      </c>
      <c r="F4310" s="102">
        <v>8.4</v>
      </c>
      <c r="G4310" s="102">
        <v>8.7899999999999991</v>
      </c>
      <c r="H4310" s="102">
        <v>7.03</v>
      </c>
      <c r="I4310" s="102"/>
      <c r="J4310" s="445"/>
      <c r="K4310" s="258">
        <f>ROUND(SUMIF('VGT-Bewegungsdaten'!B:B,A4310,'VGT-Bewegungsdaten'!D:D),3)</f>
        <v>0</v>
      </c>
      <c r="L4310" s="259">
        <f>ROUND(SUMIF('VGT-Bewegungsdaten'!B:B,$A4310,'VGT-Bewegungsdaten'!E:E),5)</f>
        <v>0</v>
      </c>
      <c r="N4310" s="298" t="s">
        <v>4918</v>
      </c>
      <c r="O4310" s="298" t="s">
        <v>4932</v>
      </c>
      <c r="P4310" s="261">
        <f>ROUND(SUMIF('AV-Bewegungsdaten'!B:B,A4310,'AV-Bewegungsdaten'!D:D),3)</f>
        <v>0</v>
      </c>
      <c r="Q4310" s="259">
        <f>ROUND(SUMIF('AV-Bewegungsdaten'!B:B,$A4310,'AV-Bewegungsdaten'!E:E),5)</f>
        <v>0</v>
      </c>
      <c r="S4310" s="444"/>
      <c r="T4310" s="444"/>
      <c r="U4310" s="261">
        <f>ROUND(SUMIF('DV-Bewegungsdaten'!B:B,A4310,'DV-Bewegungsdaten'!D:D),3)</f>
        <v>0</v>
      </c>
      <c r="V4310" s="259">
        <f>ROUND(SUMIF('DV-Bewegungsdaten'!B:B,A4310,'DV-Bewegungsdaten'!E:E),5)</f>
        <v>0</v>
      </c>
      <c r="X4310" s="444"/>
      <c r="Y4310" s="444"/>
      <c r="AK4310" s="305"/>
    </row>
    <row r="4311" spans="1:37" ht="15" customHeight="1" x14ac:dyDescent="0.25">
      <c r="A4311" s="103" t="s">
        <v>6068</v>
      </c>
      <c r="B4311" s="101" t="s">
        <v>152</v>
      </c>
      <c r="C4311" s="101" t="s">
        <v>5966</v>
      </c>
      <c r="D4311" s="101" t="s">
        <v>157</v>
      </c>
      <c r="F4311" s="102">
        <v>4.5</v>
      </c>
      <c r="G4311" s="102">
        <v>4.8899999999999997</v>
      </c>
      <c r="H4311" s="102">
        <v>3.91</v>
      </c>
      <c r="I4311" s="102"/>
      <c r="J4311" s="445"/>
      <c r="K4311" s="258">
        <f>ROUND(SUMIF('VGT-Bewegungsdaten'!B:B,A4311,'VGT-Bewegungsdaten'!D:D),3)</f>
        <v>0</v>
      </c>
      <c r="L4311" s="259">
        <f>ROUND(SUMIF('VGT-Bewegungsdaten'!B:B,$A4311,'VGT-Bewegungsdaten'!E:E),5)</f>
        <v>0</v>
      </c>
      <c r="N4311" s="298" t="s">
        <v>4918</v>
      </c>
      <c r="O4311" s="298" t="s">
        <v>4932</v>
      </c>
      <c r="P4311" s="261">
        <f>ROUND(SUMIF('AV-Bewegungsdaten'!B:B,A4311,'AV-Bewegungsdaten'!D:D),3)</f>
        <v>0</v>
      </c>
      <c r="Q4311" s="259">
        <f>ROUND(SUMIF('AV-Bewegungsdaten'!B:B,$A4311,'AV-Bewegungsdaten'!E:E),5)</f>
        <v>0</v>
      </c>
      <c r="S4311" s="444"/>
      <c r="T4311" s="444"/>
      <c r="U4311" s="261">
        <f>ROUND(SUMIF('DV-Bewegungsdaten'!B:B,A4311,'DV-Bewegungsdaten'!D:D),3)</f>
        <v>0</v>
      </c>
      <c r="V4311" s="259">
        <f>ROUND(SUMIF('DV-Bewegungsdaten'!B:B,A4311,'DV-Bewegungsdaten'!E:E),5)</f>
        <v>0</v>
      </c>
      <c r="X4311" s="444"/>
      <c r="Y4311" s="444"/>
      <c r="AK4311" s="305"/>
    </row>
    <row r="4312" spans="1:37" ht="15" customHeight="1" x14ac:dyDescent="0.25">
      <c r="A4312" s="103" t="s">
        <v>6069</v>
      </c>
      <c r="B4312" s="101" t="s">
        <v>152</v>
      </c>
      <c r="C4312" s="101" t="s">
        <v>5971</v>
      </c>
      <c r="D4312" s="101" t="s">
        <v>153</v>
      </c>
      <c r="F4312" s="102">
        <v>8.3000000000000007</v>
      </c>
      <c r="G4312" s="102">
        <v>8.69</v>
      </c>
      <c r="H4312" s="102">
        <v>6.95</v>
      </c>
      <c r="I4312" s="102"/>
      <c r="J4312" s="445"/>
      <c r="K4312" s="258">
        <f>ROUND(SUMIF('VGT-Bewegungsdaten'!B:B,A4312,'VGT-Bewegungsdaten'!D:D),3)</f>
        <v>0</v>
      </c>
      <c r="L4312" s="259">
        <f>ROUND(SUMIF('VGT-Bewegungsdaten'!B:B,$A4312,'VGT-Bewegungsdaten'!E:E),5)</f>
        <v>0</v>
      </c>
      <c r="N4312" s="298" t="s">
        <v>4918</v>
      </c>
      <c r="O4312" s="298" t="s">
        <v>4932</v>
      </c>
      <c r="P4312" s="261">
        <f>ROUND(SUMIF('AV-Bewegungsdaten'!B:B,A4312,'AV-Bewegungsdaten'!D:D),3)</f>
        <v>0</v>
      </c>
      <c r="Q4312" s="259">
        <f>ROUND(SUMIF('AV-Bewegungsdaten'!B:B,$A4312,'AV-Bewegungsdaten'!E:E),5)</f>
        <v>0</v>
      </c>
      <c r="S4312" s="444"/>
      <c r="T4312" s="444"/>
      <c r="U4312" s="261">
        <f>ROUND(SUMIF('DV-Bewegungsdaten'!B:B,A4312,'DV-Bewegungsdaten'!D:D),3)</f>
        <v>0</v>
      </c>
      <c r="V4312" s="259">
        <f>ROUND(SUMIF('DV-Bewegungsdaten'!B:B,A4312,'DV-Bewegungsdaten'!E:E),5)</f>
        <v>0</v>
      </c>
      <c r="X4312" s="444"/>
      <c r="Y4312" s="444"/>
      <c r="AK4312" s="305"/>
    </row>
    <row r="4313" spans="1:37" ht="15" customHeight="1" x14ac:dyDescent="0.25">
      <c r="A4313" s="103" t="s">
        <v>6070</v>
      </c>
      <c r="B4313" s="101" t="s">
        <v>152</v>
      </c>
      <c r="C4313" s="101" t="s">
        <v>5971</v>
      </c>
      <c r="D4313" s="101" t="s">
        <v>157</v>
      </c>
      <c r="F4313" s="102">
        <v>4.4400000000000004</v>
      </c>
      <c r="G4313" s="102">
        <v>4.83</v>
      </c>
      <c r="H4313" s="102">
        <v>3.86</v>
      </c>
      <c r="I4313" s="102"/>
      <c r="J4313" s="445"/>
      <c r="K4313" s="258">
        <f>ROUND(SUMIF('VGT-Bewegungsdaten'!B:B,A4313,'VGT-Bewegungsdaten'!D:D),3)</f>
        <v>0</v>
      </c>
      <c r="L4313" s="259">
        <f>ROUND(SUMIF('VGT-Bewegungsdaten'!B:B,$A4313,'VGT-Bewegungsdaten'!E:E),5)</f>
        <v>0</v>
      </c>
      <c r="N4313" s="298" t="s">
        <v>4918</v>
      </c>
      <c r="O4313" s="298" t="s">
        <v>4932</v>
      </c>
      <c r="P4313" s="261">
        <f>ROUND(SUMIF('AV-Bewegungsdaten'!B:B,A4313,'AV-Bewegungsdaten'!D:D),3)</f>
        <v>0</v>
      </c>
      <c r="Q4313" s="259">
        <f>ROUND(SUMIF('AV-Bewegungsdaten'!B:B,$A4313,'AV-Bewegungsdaten'!E:E),5)</f>
        <v>0</v>
      </c>
      <c r="S4313" s="444"/>
      <c r="T4313" s="444"/>
      <c r="U4313" s="261">
        <f>ROUND(SUMIF('DV-Bewegungsdaten'!B:B,A4313,'DV-Bewegungsdaten'!D:D),3)</f>
        <v>0</v>
      </c>
      <c r="V4313" s="259">
        <f>ROUND(SUMIF('DV-Bewegungsdaten'!B:B,A4313,'DV-Bewegungsdaten'!E:E),5)</f>
        <v>0</v>
      </c>
      <c r="X4313" s="444"/>
      <c r="Y4313" s="444"/>
      <c r="AK4313" s="305"/>
    </row>
    <row r="4314" spans="1:37" ht="15" customHeight="1" x14ac:dyDescent="0.25">
      <c r="A4314" s="103" t="s">
        <v>6071</v>
      </c>
      <c r="B4314" s="101" t="s">
        <v>152</v>
      </c>
      <c r="C4314" s="101" t="s">
        <v>5976</v>
      </c>
      <c r="D4314" s="101" t="s">
        <v>153</v>
      </c>
      <c r="F4314" s="102">
        <v>8.1999999999999993</v>
      </c>
      <c r="G4314" s="102">
        <v>8.58</v>
      </c>
      <c r="H4314" s="102">
        <v>6.86</v>
      </c>
      <c r="I4314" s="102"/>
      <c r="J4314" s="445"/>
      <c r="K4314" s="258">
        <f>ROUND(SUMIF('VGT-Bewegungsdaten'!B:B,A4314,'VGT-Bewegungsdaten'!D:D),3)</f>
        <v>0</v>
      </c>
      <c r="L4314" s="259">
        <f>ROUND(SUMIF('VGT-Bewegungsdaten'!B:B,$A4314,'VGT-Bewegungsdaten'!E:E),5)</f>
        <v>0</v>
      </c>
      <c r="N4314" s="298" t="s">
        <v>4918</v>
      </c>
      <c r="O4314" s="298" t="s">
        <v>4932</v>
      </c>
      <c r="P4314" s="261">
        <f>ROUND(SUMIF('AV-Bewegungsdaten'!B:B,A4314,'AV-Bewegungsdaten'!D:D),3)</f>
        <v>0</v>
      </c>
      <c r="Q4314" s="259">
        <f>ROUND(SUMIF('AV-Bewegungsdaten'!B:B,$A4314,'AV-Bewegungsdaten'!E:E),5)</f>
        <v>0</v>
      </c>
      <c r="S4314" s="444"/>
      <c r="T4314" s="444"/>
      <c r="U4314" s="261">
        <f>ROUND(SUMIF('DV-Bewegungsdaten'!B:B,A4314,'DV-Bewegungsdaten'!D:D),3)</f>
        <v>0</v>
      </c>
      <c r="V4314" s="259">
        <f>ROUND(SUMIF('DV-Bewegungsdaten'!B:B,A4314,'DV-Bewegungsdaten'!E:E),5)</f>
        <v>0</v>
      </c>
      <c r="X4314" s="444"/>
      <c r="Y4314" s="444"/>
      <c r="AK4314" s="305"/>
    </row>
    <row r="4315" spans="1:37" ht="15" customHeight="1" x14ac:dyDescent="0.25">
      <c r="A4315" s="103" t="s">
        <v>6072</v>
      </c>
      <c r="B4315" s="101" t="s">
        <v>152</v>
      </c>
      <c r="C4315" s="101" t="s">
        <v>5976</v>
      </c>
      <c r="D4315" s="101" t="s">
        <v>157</v>
      </c>
      <c r="F4315" s="102">
        <v>4.3899999999999997</v>
      </c>
      <c r="G4315" s="102">
        <v>4.7699999999999996</v>
      </c>
      <c r="H4315" s="102">
        <v>3.82</v>
      </c>
      <c r="I4315" s="102"/>
      <c r="J4315" s="445"/>
      <c r="K4315" s="258">
        <f>ROUND(SUMIF('VGT-Bewegungsdaten'!B:B,A4315,'VGT-Bewegungsdaten'!D:D),3)</f>
        <v>0</v>
      </c>
      <c r="L4315" s="259">
        <f>ROUND(SUMIF('VGT-Bewegungsdaten'!B:B,$A4315,'VGT-Bewegungsdaten'!E:E),5)</f>
        <v>0</v>
      </c>
      <c r="N4315" s="298" t="s">
        <v>4918</v>
      </c>
      <c r="O4315" s="298" t="s">
        <v>4932</v>
      </c>
      <c r="P4315" s="261">
        <f>ROUND(SUMIF('AV-Bewegungsdaten'!B:B,A4315,'AV-Bewegungsdaten'!D:D),3)</f>
        <v>0</v>
      </c>
      <c r="Q4315" s="259">
        <f>ROUND(SUMIF('AV-Bewegungsdaten'!B:B,$A4315,'AV-Bewegungsdaten'!E:E),5)</f>
        <v>0</v>
      </c>
      <c r="S4315" s="444"/>
      <c r="T4315" s="444"/>
      <c r="U4315" s="261">
        <f>ROUND(SUMIF('DV-Bewegungsdaten'!B:B,A4315,'DV-Bewegungsdaten'!D:D),3)</f>
        <v>0</v>
      </c>
      <c r="V4315" s="259">
        <f>ROUND(SUMIF('DV-Bewegungsdaten'!B:B,A4315,'DV-Bewegungsdaten'!E:E),5)</f>
        <v>0</v>
      </c>
      <c r="X4315" s="444"/>
      <c r="Y4315" s="444"/>
      <c r="AK4315" s="305"/>
    </row>
    <row r="4316" spans="1:37" ht="15" customHeight="1" x14ac:dyDescent="0.25">
      <c r="A4316" s="103" t="s">
        <v>6073</v>
      </c>
      <c r="B4316" s="101" t="s">
        <v>152</v>
      </c>
      <c r="C4316" s="101" t="s">
        <v>5981</v>
      </c>
      <c r="D4316" s="101" t="s">
        <v>153</v>
      </c>
      <c r="F4316" s="102">
        <v>8.1</v>
      </c>
      <c r="G4316" s="102">
        <v>8.48</v>
      </c>
      <c r="H4316" s="102">
        <v>6.78</v>
      </c>
      <c r="I4316" s="102"/>
      <c r="J4316" s="445"/>
      <c r="K4316" s="258">
        <f>ROUND(SUMIF('VGT-Bewegungsdaten'!B:B,A4316,'VGT-Bewegungsdaten'!D:D),3)</f>
        <v>0</v>
      </c>
      <c r="L4316" s="259">
        <f>ROUND(SUMIF('VGT-Bewegungsdaten'!B:B,$A4316,'VGT-Bewegungsdaten'!E:E),5)</f>
        <v>0</v>
      </c>
      <c r="N4316" s="298" t="s">
        <v>4918</v>
      </c>
      <c r="O4316" s="298" t="s">
        <v>4932</v>
      </c>
      <c r="P4316" s="261">
        <f>ROUND(SUMIF('AV-Bewegungsdaten'!B:B,A4316,'AV-Bewegungsdaten'!D:D),3)</f>
        <v>0</v>
      </c>
      <c r="Q4316" s="259">
        <f>ROUND(SUMIF('AV-Bewegungsdaten'!B:B,$A4316,'AV-Bewegungsdaten'!E:E),5)</f>
        <v>0</v>
      </c>
      <c r="S4316" s="444"/>
      <c r="T4316" s="444"/>
      <c r="U4316" s="261">
        <f>ROUND(SUMIF('DV-Bewegungsdaten'!B:B,A4316,'DV-Bewegungsdaten'!D:D),3)</f>
        <v>0</v>
      </c>
      <c r="V4316" s="259">
        <f>ROUND(SUMIF('DV-Bewegungsdaten'!B:B,A4316,'DV-Bewegungsdaten'!E:E),5)</f>
        <v>0</v>
      </c>
      <c r="X4316" s="444"/>
      <c r="Y4316" s="444"/>
      <c r="AK4316" s="305"/>
    </row>
    <row r="4317" spans="1:37" ht="15" customHeight="1" x14ac:dyDescent="0.25">
      <c r="A4317" s="103" t="s">
        <v>6074</v>
      </c>
      <c r="B4317" s="101" t="s">
        <v>152</v>
      </c>
      <c r="C4317" s="101" t="s">
        <v>5981</v>
      </c>
      <c r="D4317" s="101" t="s">
        <v>157</v>
      </c>
      <c r="F4317" s="102">
        <v>4.34</v>
      </c>
      <c r="G4317" s="102">
        <v>4.72</v>
      </c>
      <c r="H4317" s="102">
        <v>3.78</v>
      </c>
      <c r="I4317" s="102"/>
      <c r="J4317" s="445"/>
      <c r="K4317" s="258">
        <f>ROUND(SUMIF('VGT-Bewegungsdaten'!B:B,A4317,'VGT-Bewegungsdaten'!D:D),3)</f>
        <v>0</v>
      </c>
      <c r="L4317" s="259">
        <f>ROUND(SUMIF('VGT-Bewegungsdaten'!B:B,$A4317,'VGT-Bewegungsdaten'!E:E),5)</f>
        <v>0</v>
      </c>
      <c r="N4317" s="298" t="s">
        <v>4918</v>
      </c>
      <c r="O4317" s="298" t="s">
        <v>4932</v>
      </c>
      <c r="P4317" s="261">
        <f>ROUND(SUMIF('AV-Bewegungsdaten'!B:B,A4317,'AV-Bewegungsdaten'!D:D),3)</f>
        <v>0</v>
      </c>
      <c r="Q4317" s="259">
        <f>ROUND(SUMIF('AV-Bewegungsdaten'!B:B,$A4317,'AV-Bewegungsdaten'!E:E),5)</f>
        <v>0</v>
      </c>
      <c r="S4317" s="444"/>
      <c r="T4317" s="444"/>
      <c r="U4317" s="261">
        <f>ROUND(SUMIF('DV-Bewegungsdaten'!B:B,A4317,'DV-Bewegungsdaten'!D:D),3)</f>
        <v>0</v>
      </c>
      <c r="V4317" s="259">
        <f>ROUND(SUMIF('DV-Bewegungsdaten'!B:B,A4317,'DV-Bewegungsdaten'!E:E),5)</f>
        <v>0</v>
      </c>
      <c r="X4317" s="444"/>
      <c r="Y4317" s="444"/>
      <c r="AK4317" s="305"/>
    </row>
    <row r="4318" spans="1:37" ht="15" customHeight="1" x14ac:dyDescent="0.25">
      <c r="A4318" s="103" t="s">
        <v>6075</v>
      </c>
      <c r="B4318" s="101" t="s">
        <v>152</v>
      </c>
      <c r="C4318" s="101" t="s">
        <v>6076</v>
      </c>
      <c r="D4318" s="101" t="s">
        <v>153</v>
      </c>
      <c r="F4318" s="102">
        <v>7.98</v>
      </c>
      <c r="G4318" s="102">
        <v>8.3800000000000008</v>
      </c>
      <c r="H4318" s="102">
        <v>6.7</v>
      </c>
      <c r="I4318" s="102"/>
      <c r="J4318" s="445"/>
      <c r="K4318" s="258">
        <f>ROUND(SUMIF('VGT-Bewegungsdaten'!B:B,A4318,'VGT-Bewegungsdaten'!D:D),3)</f>
        <v>0</v>
      </c>
      <c r="L4318" s="259">
        <f>ROUND(SUMIF('VGT-Bewegungsdaten'!B:B,$A4318,'VGT-Bewegungsdaten'!E:E),5)</f>
        <v>0</v>
      </c>
      <c r="N4318" s="298" t="s">
        <v>4918</v>
      </c>
      <c r="O4318" s="298" t="s">
        <v>4932</v>
      </c>
      <c r="P4318" s="261">
        <f>ROUND(SUMIF('AV-Bewegungsdaten'!B:B,A4318,'AV-Bewegungsdaten'!D:D),3)</f>
        <v>0</v>
      </c>
      <c r="Q4318" s="259">
        <f>ROUND(SUMIF('AV-Bewegungsdaten'!B:B,$A4318,'AV-Bewegungsdaten'!E:E),5)</f>
        <v>0</v>
      </c>
      <c r="S4318" s="444"/>
      <c r="T4318" s="444"/>
      <c r="U4318" s="261">
        <f>ROUND(SUMIF('DV-Bewegungsdaten'!B:B,A4318,'DV-Bewegungsdaten'!D:D),3)</f>
        <v>0</v>
      </c>
      <c r="V4318" s="259">
        <f>ROUND(SUMIF('DV-Bewegungsdaten'!B:B,A4318,'DV-Bewegungsdaten'!E:E),5)</f>
        <v>0</v>
      </c>
      <c r="X4318" s="444"/>
      <c r="Y4318" s="444"/>
      <c r="AK4318" s="305"/>
    </row>
    <row r="4319" spans="1:37" ht="15" customHeight="1" x14ac:dyDescent="0.25">
      <c r="A4319" s="103" t="s">
        <v>6077</v>
      </c>
      <c r="B4319" s="101" t="s">
        <v>152</v>
      </c>
      <c r="C4319" s="101" t="s">
        <v>6076</v>
      </c>
      <c r="D4319" s="101" t="s">
        <v>157</v>
      </c>
      <c r="F4319" s="102">
        <v>4.26</v>
      </c>
      <c r="G4319" s="102">
        <v>4.66</v>
      </c>
      <c r="H4319" s="102">
        <v>3.73</v>
      </c>
      <c r="I4319" s="102"/>
      <c r="J4319" s="445"/>
      <c r="K4319" s="258">
        <f>ROUND(SUMIF('VGT-Bewegungsdaten'!B:B,A4319,'VGT-Bewegungsdaten'!D:D),3)</f>
        <v>0</v>
      </c>
      <c r="L4319" s="259">
        <f>ROUND(SUMIF('VGT-Bewegungsdaten'!B:B,$A4319,'VGT-Bewegungsdaten'!E:E),5)</f>
        <v>0</v>
      </c>
      <c r="N4319" s="298" t="s">
        <v>4918</v>
      </c>
      <c r="O4319" s="298" t="s">
        <v>4932</v>
      </c>
      <c r="P4319" s="261">
        <f>ROUND(SUMIF('AV-Bewegungsdaten'!B:B,A4319,'AV-Bewegungsdaten'!D:D),3)</f>
        <v>0</v>
      </c>
      <c r="Q4319" s="259">
        <f>ROUND(SUMIF('AV-Bewegungsdaten'!B:B,$A4319,'AV-Bewegungsdaten'!E:E),5)</f>
        <v>0</v>
      </c>
      <c r="S4319" s="444"/>
      <c r="T4319" s="444"/>
      <c r="U4319" s="261">
        <f>ROUND(SUMIF('DV-Bewegungsdaten'!B:B,A4319,'DV-Bewegungsdaten'!D:D),3)</f>
        <v>0</v>
      </c>
      <c r="V4319" s="259">
        <f>ROUND(SUMIF('DV-Bewegungsdaten'!B:B,A4319,'DV-Bewegungsdaten'!E:E),5)</f>
        <v>0</v>
      </c>
      <c r="X4319" s="444"/>
      <c r="Y4319" s="444"/>
      <c r="AK4319" s="305"/>
    </row>
    <row r="4320" spans="1:37" ht="15" customHeight="1" x14ac:dyDescent="0.25">
      <c r="A4320" s="103" t="s">
        <v>6078</v>
      </c>
      <c r="B4320" s="101" t="s">
        <v>152</v>
      </c>
      <c r="C4320" s="101" t="s">
        <v>6079</v>
      </c>
      <c r="D4320" s="101" t="s">
        <v>153</v>
      </c>
      <c r="F4320" s="102">
        <v>7.98</v>
      </c>
      <c r="G4320" s="102">
        <v>8.3800000000000008</v>
      </c>
      <c r="H4320" s="102">
        <v>6.7</v>
      </c>
      <c r="I4320" s="102"/>
      <c r="J4320" s="445"/>
      <c r="K4320" s="258">
        <f>ROUND(SUMIF('VGT-Bewegungsdaten'!B:B,A4320,'VGT-Bewegungsdaten'!D:D),3)</f>
        <v>0</v>
      </c>
      <c r="L4320" s="259">
        <f>ROUND(SUMIF('VGT-Bewegungsdaten'!B:B,$A4320,'VGT-Bewegungsdaten'!E:E),5)</f>
        <v>0</v>
      </c>
      <c r="N4320" s="298" t="s">
        <v>4918</v>
      </c>
      <c r="O4320" s="298" t="s">
        <v>4932</v>
      </c>
      <c r="P4320" s="261">
        <f>ROUND(SUMIF('AV-Bewegungsdaten'!B:B,A4320,'AV-Bewegungsdaten'!D:D),3)</f>
        <v>0</v>
      </c>
      <c r="Q4320" s="259">
        <f>ROUND(SUMIF('AV-Bewegungsdaten'!B:B,$A4320,'AV-Bewegungsdaten'!E:E),5)</f>
        <v>0</v>
      </c>
      <c r="S4320" s="444"/>
      <c r="T4320" s="444"/>
      <c r="U4320" s="261">
        <f>ROUND(SUMIF('DV-Bewegungsdaten'!B:B,A4320,'DV-Bewegungsdaten'!D:D),3)</f>
        <v>0</v>
      </c>
      <c r="V4320" s="259">
        <f>ROUND(SUMIF('DV-Bewegungsdaten'!B:B,A4320,'DV-Bewegungsdaten'!E:E),5)</f>
        <v>0</v>
      </c>
      <c r="X4320" s="444"/>
      <c r="Y4320" s="444"/>
      <c r="AK4320" s="305"/>
    </row>
    <row r="4321" spans="1:37" ht="15" customHeight="1" x14ac:dyDescent="0.25">
      <c r="A4321" s="103" t="s">
        <v>6080</v>
      </c>
      <c r="B4321" s="101" t="s">
        <v>152</v>
      </c>
      <c r="C4321" s="101" t="s">
        <v>6079</v>
      </c>
      <c r="D4321" s="101" t="s">
        <v>157</v>
      </c>
      <c r="F4321" s="102">
        <v>4.26</v>
      </c>
      <c r="G4321" s="102">
        <v>4.66</v>
      </c>
      <c r="H4321" s="102">
        <v>3.73</v>
      </c>
      <c r="I4321" s="102"/>
      <c r="J4321" s="445"/>
      <c r="K4321" s="258">
        <f>ROUND(SUMIF('VGT-Bewegungsdaten'!B:B,A4321,'VGT-Bewegungsdaten'!D:D),3)</f>
        <v>0</v>
      </c>
      <c r="L4321" s="259">
        <f>ROUND(SUMIF('VGT-Bewegungsdaten'!B:B,$A4321,'VGT-Bewegungsdaten'!E:E),5)</f>
        <v>0</v>
      </c>
      <c r="N4321" s="298" t="s">
        <v>4918</v>
      </c>
      <c r="O4321" s="298" t="s">
        <v>4932</v>
      </c>
      <c r="P4321" s="261">
        <f>ROUND(SUMIF('AV-Bewegungsdaten'!B:B,A4321,'AV-Bewegungsdaten'!D:D),3)</f>
        <v>0</v>
      </c>
      <c r="Q4321" s="259">
        <f>ROUND(SUMIF('AV-Bewegungsdaten'!B:B,$A4321,'AV-Bewegungsdaten'!E:E),5)</f>
        <v>0</v>
      </c>
      <c r="S4321" s="444"/>
      <c r="T4321" s="444"/>
      <c r="U4321" s="261">
        <f>ROUND(SUMIF('DV-Bewegungsdaten'!B:B,A4321,'DV-Bewegungsdaten'!D:D),3)</f>
        <v>0</v>
      </c>
      <c r="V4321" s="259">
        <f>ROUND(SUMIF('DV-Bewegungsdaten'!B:B,A4321,'DV-Bewegungsdaten'!E:E),5)</f>
        <v>0</v>
      </c>
      <c r="X4321" s="444"/>
      <c r="Y4321" s="444"/>
      <c r="AK4321" s="305"/>
    </row>
    <row r="4322" spans="1:37" ht="15" customHeight="1" x14ac:dyDescent="0.25">
      <c r="A4322" s="103" t="s">
        <v>6081</v>
      </c>
      <c r="B4322" s="101" t="s">
        <v>152</v>
      </c>
      <c r="C4322" s="101" t="s">
        <v>6082</v>
      </c>
      <c r="D4322" s="101" t="s">
        <v>153</v>
      </c>
      <c r="F4322" s="102">
        <v>7.89</v>
      </c>
      <c r="G4322" s="102">
        <v>8.2899999999999991</v>
      </c>
      <c r="H4322" s="102">
        <v>6.63</v>
      </c>
      <c r="I4322" s="102"/>
      <c r="J4322" s="445"/>
      <c r="K4322" s="258">
        <f>ROUND(SUMIF('VGT-Bewegungsdaten'!B:B,A4322,'VGT-Bewegungsdaten'!D:D),3)</f>
        <v>0</v>
      </c>
      <c r="L4322" s="259">
        <f>ROUND(SUMIF('VGT-Bewegungsdaten'!B:B,$A4322,'VGT-Bewegungsdaten'!E:E),5)</f>
        <v>0</v>
      </c>
      <c r="N4322" s="298" t="s">
        <v>4918</v>
      </c>
      <c r="O4322" s="298" t="s">
        <v>4932</v>
      </c>
      <c r="P4322" s="261">
        <f>ROUND(SUMIF('AV-Bewegungsdaten'!B:B,A4322,'AV-Bewegungsdaten'!D:D),3)</f>
        <v>0</v>
      </c>
      <c r="Q4322" s="259">
        <f>ROUND(SUMIF('AV-Bewegungsdaten'!B:B,$A4322,'AV-Bewegungsdaten'!E:E),5)</f>
        <v>0</v>
      </c>
      <c r="S4322" s="444"/>
      <c r="T4322" s="444"/>
      <c r="U4322" s="261">
        <f>ROUND(SUMIF('DV-Bewegungsdaten'!B:B,A4322,'DV-Bewegungsdaten'!D:D),3)</f>
        <v>0</v>
      </c>
      <c r="V4322" s="259">
        <f>ROUND(SUMIF('DV-Bewegungsdaten'!B:B,A4322,'DV-Bewegungsdaten'!E:E),5)</f>
        <v>0</v>
      </c>
      <c r="X4322" s="444"/>
      <c r="Y4322" s="444"/>
      <c r="AK4322" s="305"/>
    </row>
    <row r="4323" spans="1:37" ht="15" customHeight="1" x14ac:dyDescent="0.25">
      <c r="A4323" s="103" t="s">
        <v>6083</v>
      </c>
      <c r="B4323" s="101" t="s">
        <v>152</v>
      </c>
      <c r="C4323" s="101" t="s">
        <v>6082</v>
      </c>
      <c r="D4323" s="101" t="s">
        <v>157</v>
      </c>
      <c r="F4323" s="102">
        <v>4.21</v>
      </c>
      <c r="G4323" s="102">
        <v>4.6100000000000003</v>
      </c>
      <c r="H4323" s="102">
        <v>3.69</v>
      </c>
      <c r="I4323" s="102"/>
      <c r="J4323" s="445"/>
      <c r="K4323" s="258">
        <f>ROUND(SUMIF('VGT-Bewegungsdaten'!B:B,A4323,'VGT-Bewegungsdaten'!D:D),3)</f>
        <v>0</v>
      </c>
      <c r="L4323" s="259">
        <f>ROUND(SUMIF('VGT-Bewegungsdaten'!B:B,$A4323,'VGT-Bewegungsdaten'!E:E),5)</f>
        <v>0</v>
      </c>
      <c r="N4323" s="298" t="s">
        <v>4918</v>
      </c>
      <c r="O4323" s="298" t="s">
        <v>4932</v>
      </c>
      <c r="P4323" s="261">
        <f>ROUND(SUMIF('AV-Bewegungsdaten'!B:B,A4323,'AV-Bewegungsdaten'!D:D),3)</f>
        <v>0</v>
      </c>
      <c r="Q4323" s="259">
        <f>ROUND(SUMIF('AV-Bewegungsdaten'!B:B,$A4323,'AV-Bewegungsdaten'!E:E),5)</f>
        <v>0</v>
      </c>
      <c r="S4323" s="444"/>
      <c r="T4323" s="444"/>
      <c r="U4323" s="261">
        <f>ROUND(SUMIF('DV-Bewegungsdaten'!B:B,A4323,'DV-Bewegungsdaten'!D:D),3)</f>
        <v>0</v>
      </c>
      <c r="V4323" s="259">
        <f>ROUND(SUMIF('DV-Bewegungsdaten'!B:B,A4323,'DV-Bewegungsdaten'!E:E),5)</f>
        <v>0</v>
      </c>
      <c r="X4323" s="444"/>
      <c r="Y4323" s="444"/>
      <c r="AK4323" s="305"/>
    </row>
    <row r="4324" spans="1:37" ht="15" customHeight="1" x14ac:dyDescent="0.25">
      <c r="A4324" s="103" t="s">
        <v>6084</v>
      </c>
      <c r="B4324" s="101" t="s">
        <v>152</v>
      </c>
      <c r="C4324" s="101" t="s">
        <v>6085</v>
      </c>
      <c r="D4324" s="101" t="s">
        <v>153</v>
      </c>
      <c r="F4324" s="102">
        <v>7.8</v>
      </c>
      <c r="G4324" s="102">
        <v>8.1999999999999993</v>
      </c>
      <c r="H4324" s="102">
        <v>6.56</v>
      </c>
      <c r="I4324" s="102"/>
      <c r="J4324" s="445"/>
      <c r="K4324" s="258">
        <f>ROUND(SUMIF('VGT-Bewegungsdaten'!B:B,A4324,'VGT-Bewegungsdaten'!D:D),3)</f>
        <v>0</v>
      </c>
      <c r="L4324" s="259">
        <f>ROUND(SUMIF('VGT-Bewegungsdaten'!B:B,$A4324,'VGT-Bewegungsdaten'!E:E),5)</f>
        <v>0</v>
      </c>
      <c r="N4324" s="298" t="s">
        <v>4918</v>
      </c>
      <c r="O4324" s="298" t="s">
        <v>4932</v>
      </c>
      <c r="P4324" s="261">
        <f>ROUND(SUMIF('AV-Bewegungsdaten'!B:B,A4324,'AV-Bewegungsdaten'!D:D),3)</f>
        <v>0</v>
      </c>
      <c r="Q4324" s="259">
        <f>ROUND(SUMIF('AV-Bewegungsdaten'!B:B,$A4324,'AV-Bewegungsdaten'!E:E),5)</f>
        <v>0</v>
      </c>
      <c r="S4324" s="444"/>
      <c r="T4324" s="444"/>
      <c r="U4324" s="261">
        <f>ROUND(SUMIF('DV-Bewegungsdaten'!B:B,A4324,'DV-Bewegungsdaten'!D:D),3)</f>
        <v>0</v>
      </c>
      <c r="V4324" s="259">
        <f>ROUND(SUMIF('DV-Bewegungsdaten'!B:B,A4324,'DV-Bewegungsdaten'!E:E),5)</f>
        <v>0</v>
      </c>
      <c r="X4324" s="444"/>
      <c r="Y4324" s="444"/>
      <c r="AK4324" s="305"/>
    </row>
    <row r="4325" spans="1:37" ht="15" customHeight="1" x14ac:dyDescent="0.25">
      <c r="A4325" s="103" t="s">
        <v>6086</v>
      </c>
      <c r="B4325" s="101" t="s">
        <v>152</v>
      </c>
      <c r="C4325" s="101" t="s">
        <v>6085</v>
      </c>
      <c r="D4325" s="101" t="s">
        <v>157</v>
      </c>
      <c r="F4325" s="102">
        <v>4.16</v>
      </c>
      <c r="G4325" s="102">
        <v>4.5599999999999996</v>
      </c>
      <c r="H4325" s="102">
        <v>3.65</v>
      </c>
      <c r="I4325" s="102"/>
      <c r="J4325" s="445"/>
      <c r="K4325" s="258">
        <f>ROUND(SUMIF('VGT-Bewegungsdaten'!B:B,A4325,'VGT-Bewegungsdaten'!D:D),3)</f>
        <v>0</v>
      </c>
      <c r="L4325" s="259">
        <f>ROUND(SUMIF('VGT-Bewegungsdaten'!B:B,$A4325,'VGT-Bewegungsdaten'!E:E),5)</f>
        <v>0</v>
      </c>
      <c r="N4325" s="298" t="s">
        <v>4918</v>
      </c>
      <c r="O4325" s="298" t="s">
        <v>4932</v>
      </c>
      <c r="P4325" s="261">
        <f>ROUND(SUMIF('AV-Bewegungsdaten'!B:B,A4325,'AV-Bewegungsdaten'!D:D),3)</f>
        <v>0</v>
      </c>
      <c r="Q4325" s="259">
        <f>ROUND(SUMIF('AV-Bewegungsdaten'!B:B,$A4325,'AV-Bewegungsdaten'!E:E),5)</f>
        <v>0</v>
      </c>
      <c r="S4325" s="444"/>
      <c r="T4325" s="444"/>
      <c r="U4325" s="261">
        <f>ROUND(SUMIF('DV-Bewegungsdaten'!B:B,A4325,'DV-Bewegungsdaten'!D:D),3)</f>
        <v>0</v>
      </c>
      <c r="V4325" s="259">
        <f>ROUND(SUMIF('DV-Bewegungsdaten'!B:B,A4325,'DV-Bewegungsdaten'!E:E),5)</f>
        <v>0</v>
      </c>
      <c r="X4325" s="444"/>
      <c r="Y4325" s="444"/>
      <c r="AK4325" s="305"/>
    </row>
    <row r="4326" spans="1:37" ht="15" customHeight="1" x14ac:dyDescent="0.25">
      <c r="A4326" s="103" t="s">
        <v>6087</v>
      </c>
      <c r="B4326" s="101" t="s">
        <v>152</v>
      </c>
      <c r="C4326" s="101" t="s">
        <v>6088</v>
      </c>
      <c r="D4326" s="101" t="s">
        <v>153</v>
      </c>
      <c r="F4326" s="102">
        <v>7.72</v>
      </c>
      <c r="G4326" s="102">
        <v>8.1199999999999992</v>
      </c>
      <c r="H4326" s="102">
        <v>6.5</v>
      </c>
      <c r="I4326" s="102"/>
      <c r="J4326" s="445"/>
      <c r="K4326" s="258">
        <f>ROUND(SUMIF('VGT-Bewegungsdaten'!B:B,A4326,'VGT-Bewegungsdaten'!D:D),3)</f>
        <v>0</v>
      </c>
      <c r="L4326" s="259">
        <f>ROUND(SUMIF('VGT-Bewegungsdaten'!B:B,$A4326,'VGT-Bewegungsdaten'!E:E),5)</f>
        <v>0</v>
      </c>
      <c r="N4326" s="298" t="s">
        <v>4918</v>
      </c>
      <c r="O4326" s="298" t="s">
        <v>4932</v>
      </c>
      <c r="P4326" s="261">
        <f>ROUND(SUMIF('AV-Bewegungsdaten'!B:B,A4326,'AV-Bewegungsdaten'!D:D),3)</f>
        <v>0</v>
      </c>
      <c r="Q4326" s="259">
        <f>ROUND(SUMIF('AV-Bewegungsdaten'!B:B,$A4326,'AV-Bewegungsdaten'!E:E),5)</f>
        <v>0</v>
      </c>
      <c r="S4326" s="444"/>
      <c r="T4326" s="444"/>
      <c r="U4326" s="261">
        <f>ROUND(SUMIF('DV-Bewegungsdaten'!B:B,A4326,'DV-Bewegungsdaten'!D:D),3)</f>
        <v>0</v>
      </c>
      <c r="V4326" s="259">
        <f>ROUND(SUMIF('DV-Bewegungsdaten'!B:B,A4326,'DV-Bewegungsdaten'!E:E),5)</f>
        <v>0</v>
      </c>
      <c r="X4326" s="444"/>
      <c r="Y4326" s="444"/>
      <c r="AK4326" s="305"/>
    </row>
    <row r="4327" spans="1:37" ht="15" customHeight="1" x14ac:dyDescent="0.25">
      <c r="A4327" s="103" t="s">
        <v>6089</v>
      </c>
      <c r="B4327" s="101" t="s">
        <v>152</v>
      </c>
      <c r="C4327" s="101" t="s">
        <v>6088</v>
      </c>
      <c r="D4327" s="101" t="s">
        <v>157</v>
      </c>
      <c r="F4327" s="102">
        <v>4.1100000000000003</v>
      </c>
      <c r="G4327" s="102">
        <v>4.51</v>
      </c>
      <c r="H4327" s="102">
        <v>3.61</v>
      </c>
      <c r="I4327" s="102"/>
      <c r="J4327" s="445"/>
      <c r="K4327" s="258">
        <f>ROUND(SUMIF('VGT-Bewegungsdaten'!B:B,A4327,'VGT-Bewegungsdaten'!D:D),3)</f>
        <v>0</v>
      </c>
      <c r="L4327" s="259">
        <f>ROUND(SUMIF('VGT-Bewegungsdaten'!B:B,$A4327,'VGT-Bewegungsdaten'!E:E),5)</f>
        <v>0</v>
      </c>
      <c r="N4327" s="298" t="s">
        <v>4918</v>
      </c>
      <c r="O4327" s="298" t="s">
        <v>4932</v>
      </c>
      <c r="P4327" s="261">
        <f>ROUND(SUMIF('AV-Bewegungsdaten'!B:B,A4327,'AV-Bewegungsdaten'!D:D),3)</f>
        <v>0</v>
      </c>
      <c r="Q4327" s="259">
        <f>ROUND(SUMIF('AV-Bewegungsdaten'!B:B,$A4327,'AV-Bewegungsdaten'!E:E),5)</f>
        <v>0</v>
      </c>
      <c r="S4327" s="444"/>
      <c r="T4327" s="444"/>
      <c r="U4327" s="261">
        <f>ROUND(SUMIF('DV-Bewegungsdaten'!B:B,A4327,'DV-Bewegungsdaten'!D:D),3)</f>
        <v>0</v>
      </c>
      <c r="V4327" s="259">
        <f>ROUND(SUMIF('DV-Bewegungsdaten'!B:B,A4327,'DV-Bewegungsdaten'!E:E),5)</f>
        <v>0</v>
      </c>
      <c r="X4327" s="444"/>
      <c r="Y4327" s="444"/>
      <c r="AK4327" s="305"/>
    </row>
    <row r="4328" spans="1:37" ht="15" customHeight="1" x14ac:dyDescent="0.25">
      <c r="A4328" s="103" t="s">
        <v>6090</v>
      </c>
      <c r="B4328" s="101" t="s">
        <v>152</v>
      </c>
      <c r="C4328" s="101" t="s">
        <v>6091</v>
      </c>
      <c r="D4328" s="101" t="s">
        <v>153</v>
      </c>
      <c r="F4328" s="102">
        <v>7.63</v>
      </c>
      <c r="G4328" s="102">
        <v>8.0299999999999994</v>
      </c>
      <c r="H4328" s="102">
        <v>6.42</v>
      </c>
      <c r="I4328" s="102"/>
      <c r="J4328" s="445"/>
      <c r="K4328" s="258">
        <f>ROUND(SUMIF('VGT-Bewegungsdaten'!B:B,A4328,'VGT-Bewegungsdaten'!D:D),3)</f>
        <v>0</v>
      </c>
      <c r="L4328" s="259">
        <f>ROUND(SUMIF('VGT-Bewegungsdaten'!B:B,$A4328,'VGT-Bewegungsdaten'!E:E),5)</f>
        <v>0</v>
      </c>
      <c r="N4328" s="298" t="s">
        <v>4918</v>
      </c>
      <c r="O4328" s="298" t="s">
        <v>4932</v>
      </c>
      <c r="P4328" s="261">
        <f>ROUND(SUMIF('AV-Bewegungsdaten'!B:B,A4328,'AV-Bewegungsdaten'!D:D),3)</f>
        <v>0</v>
      </c>
      <c r="Q4328" s="259">
        <f>ROUND(SUMIF('AV-Bewegungsdaten'!B:B,$A4328,'AV-Bewegungsdaten'!E:E),5)</f>
        <v>0</v>
      </c>
      <c r="S4328" s="444"/>
      <c r="T4328" s="444"/>
      <c r="U4328" s="261">
        <f>ROUND(SUMIF('DV-Bewegungsdaten'!B:B,A4328,'DV-Bewegungsdaten'!D:D),3)</f>
        <v>0</v>
      </c>
      <c r="V4328" s="259">
        <f>ROUND(SUMIF('DV-Bewegungsdaten'!B:B,A4328,'DV-Bewegungsdaten'!E:E),5)</f>
        <v>0</v>
      </c>
      <c r="X4328" s="444"/>
      <c r="Y4328" s="444"/>
      <c r="AK4328" s="305"/>
    </row>
    <row r="4329" spans="1:37" ht="15" customHeight="1" x14ac:dyDescent="0.25">
      <c r="A4329" s="103" t="s">
        <v>6092</v>
      </c>
      <c r="B4329" s="101" t="s">
        <v>152</v>
      </c>
      <c r="C4329" s="101" t="s">
        <v>6091</v>
      </c>
      <c r="D4329" s="101" t="s">
        <v>157</v>
      </c>
      <c r="F4329" s="102">
        <v>4.07</v>
      </c>
      <c r="G4329" s="102">
        <v>4.47</v>
      </c>
      <c r="H4329" s="102">
        <v>3.58</v>
      </c>
      <c r="I4329" s="102"/>
      <c r="J4329" s="445"/>
      <c r="K4329" s="258">
        <f>ROUND(SUMIF('VGT-Bewegungsdaten'!B:B,A4329,'VGT-Bewegungsdaten'!D:D),3)</f>
        <v>0</v>
      </c>
      <c r="L4329" s="259">
        <f>ROUND(SUMIF('VGT-Bewegungsdaten'!B:B,$A4329,'VGT-Bewegungsdaten'!E:E),5)</f>
        <v>0</v>
      </c>
      <c r="N4329" s="298" t="s">
        <v>4918</v>
      </c>
      <c r="O4329" s="298" t="s">
        <v>4932</v>
      </c>
      <c r="P4329" s="261">
        <f>ROUND(SUMIF('AV-Bewegungsdaten'!B:B,A4329,'AV-Bewegungsdaten'!D:D),3)</f>
        <v>0</v>
      </c>
      <c r="Q4329" s="259">
        <f>ROUND(SUMIF('AV-Bewegungsdaten'!B:B,$A4329,'AV-Bewegungsdaten'!E:E),5)</f>
        <v>0</v>
      </c>
      <c r="S4329" s="444"/>
      <c r="T4329" s="444"/>
      <c r="U4329" s="261">
        <f>ROUND(SUMIF('DV-Bewegungsdaten'!B:B,A4329,'DV-Bewegungsdaten'!D:D),3)</f>
        <v>0</v>
      </c>
      <c r="V4329" s="259">
        <f>ROUND(SUMIF('DV-Bewegungsdaten'!B:B,A4329,'DV-Bewegungsdaten'!E:E),5)</f>
        <v>0</v>
      </c>
      <c r="X4329" s="444"/>
      <c r="Y4329" s="444"/>
      <c r="AK4329" s="305"/>
    </row>
    <row r="4330" spans="1:37" ht="15" customHeight="1" x14ac:dyDescent="0.25">
      <c r="A4330" s="103" t="s">
        <v>6093</v>
      </c>
      <c r="B4330" s="101" t="s">
        <v>152</v>
      </c>
      <c r="C4330" s="101" t="s">
        <v>6094</v>
      </c>
      <c r="D4330" s="101" t="s">
        <v>153</v>
      </c>
      <c r="F4330" s="102">
        <v>7.55</v>
      </c>
      <c r="G4330" s="102">
        <v>7.95</v>
      </c>
      <c r="H4330" s="102">
        <v>6.36</v>
      </c>
      <c r="I4330" s="102"/>
      <c r="J4330" s="445"/>
      <c r="K4330" s="258">
        <f>ROUND(SUMIF('VGT-Bewegungsdaten'!B:B,A4330,'VGT-Bewegungsdaten'!D:D),3)</f>
        <v>0</v>
      </c>
      <c r="L4330" s="259">
        <f>ROUND(SUMIF('VGT-Bewegungsdaten'!B:B,$A4330,'VGT-Bewegungsdaten'!E:E),5)</f>
        <v>0</v>
      </c>
      <c r="N4330" s="298" t="s">
        <v>4918</v>
      </c>
      <c r="O4330" s="298" t="s">
        <v>4932</v>
      </c>
      <c r="P4330" s="261">
        <f>ROUND(SUMIF('AV-Bewegungsdaten'!B:B,A4330,'AV-Bewegungsdaten'!D:D),3)</f>
        <v>0</v>
      </c>
      <c r="Q4330" s="259">
        <f>ROUND(SUMIF('AV-Bewegungsdaten'!B:B,$A4330,'AV-Bewegungsdaten'!E:E),5)</f>
        <v>0</v>
      </c>
      <c r="S4330" s="444"/>
      <c r="T4330" s="444"/>
      <c r="U4330" s="261">
        <f>ROUND(SUMIF('DV-Bewegungsdaten'!B:B,A4330,'DV-Bewegungsdaten'!D:D),3)</f>
        <v>0</v>
      </c>
      <c r="V4330" s="259">
        <f>ROUND(SUMIF('DV-Bewegungsdaten'!B:B,A4330,'DV-Bewegungsdaten'!E:E),5)</f>
        <v>0</v>
      </c>
      <c r="X4330" s="444"/>
      <c r="Y4330" s="444"/>
      <c r="AK4330" s="305"/>
    </row>
    <row r="4331" spans="1:37" ht="15" customHeight="1" x14ac:dyDescent="0.25">
      <c r="A4331" s="103" t="s">
        <v>6095</v>
      </c>
      <c r="B4331" s="101" t="s">
        <v>152</v>
      </c>
      <c r="C4331" s="101" t="s">
        <v>6094</v>
      </c>
      <c r="D4331" s="101" t="s">
        <v>157</v>
      </c>
      <c r="F4331" s="102">
        <v>4.0199999999999996</v>
      </c>
      <c r="G4331" s="102">
        <v>4.42</v>
      </c>
      <c r="H4331" s="102">
        <v>3.54</v>
      </c>
      <c r="I4331" s="102"/>
      <c r="J4331" s="445"/>
      <c r="K4331" s="258">
        <f>ROUND(SUMIF('VGT-Bewegungsdaten'!B:B,A4331,'VGT-Bewegungsdaten'!D:D),3)</f>
        <v>0</v>
      </c>
      <c r="L4331" s="259">
        <f>ROUND(SUMIF('VGT-Bewegungsdaten'!B:B,$A4331,'VGT-Bewegungsdaten'!E:E),5)</f>
        <v>0</v>
      </c>
      <c r="N4331" s="298" t="s">
        <v>4918</v>
      </c>
      <c r="O4331" s="298" t="s">
        <v>4932</v>
      </c>
      <c r="P4331" s="261">
        <f>ROUND(SUMIF('AV-Bewegungsdaten'!B:B,A4331,'AV-Bewegungsdaten'!D:D),3)</f>
        <v>0</v>
      </c>
      <c r="Q4331" s="259">
        <f>ROUND(SUMIF('AV-Bewegungsdaten'!B:B,$A4331,'AV-Bewegungsdaten'!E:E),5)</f>
        <v>0</v>
      </c>
      <c r="S4331" s="444"/>
      <c r="T4331" s="444"/>
      <c r="U4331" s="261">
        <f>ROUND(SUMIF('DV-Bewegungsdaten'!B:B,A4331,'DV-Bewegungsdaten'!D:D),3)</f>
        <v>0</v>
      </c>
      <c r="V4331" s="259">
        <f>ROUND(SUMIF('DV-Bewegungsdaten'!B:B,A4331,'DV-Bewegungsdaten'!E:E),5)</f>
        <v>0</v>
      </c>
      <c r="X4331" s="444"/>
      <c r="Y4331" s="444"/>
      <c r="AK4331" s="305"/>
    </row>
    <row r="4332" spans="1:37" ht="15" customHeight="1" x14ac:dyDescent="0.25">
      <c r="A4332" s="103" t="s">
        <v>6096</v>
      </c>
      <c r="B4332" s="101" t="s">
        <v>152</v>
      </c>
      <c r="C4332" s="101" t="s">
        <v>6097</v>
      </c>
      <c r="D4332" s="101" t="s">
        <v>153</v>
      </c>
      <c r="F4332" s="102">
        <v>7.47</v>
      </c>
      <c r="G4332" s="102">
        <v>7.87</v>
      </c>
      <c r="H4332" s="102">
        <v>6.3</v>
      </c>
      <c r="I4332" s="102"/>
      <c r="J4332" s="445"/>
      <c r="K4332" s="258">
        <f>ROUND(SUMIF('VGT-Bewegungsdaten'!B:B,A4332,'VGT-Bewegungsdaten'!D:D),3)</f>
        <v>0</v>
      </c>
      <c r="L4332" s="259">
        <f>ROUND(SUMIF('VGT-Bewegungsdaten'!B:B,$A4332,'VGT-Bewegungsdaten'!E:E),5)</f>
        <v>0</v>
      </c>
      <c r="N4332" s="298" t="s">
        <v>4918</v>
      </c>
      <c r="O4332" s="298" t="s">
        <v>4932</v>
      </c>
      <c r="P4332" s="261">
        <f>ROUND(SUMIF('AV-Bewegungsdaten'!B:B,A4332,'AV-Bewegungsdaten'!D:D),3)</f>
        <v>0</v>
      </c>
      <c r="Q4332" s="259">
        <f>ROUND(SUMIF('AV-Bewegungsdaten'!B:B,$A4332,'AV-Bewegungsdaten'!E:E),5)</f>
        <v>0</v>
      </c>
      <c r="S4332" s="444"/>
      <c r="T4332" s="444"/>
      <c r="U4332" s="261">
        <f>ROUND(SUMIF('DV-Bewegungsdaten'!B:B,A4332,'DV-Bewegungsdaten'!D:D),3)</f>
        <v>0</v>
      </c>
      <c r="V4332" s="259">
        <f>ROUND(SUMIF('DV-Bewegungsdaten'!B:B,A4332,'DV-Bewegungsdaten'!E:E),5)</f>
        <v>0</v>
      </c>
      <c r="X4332" s="444"/>
      <c r="Y4332" s="444"/>
      <c r="AK4332" s="305"/>
    </row>
    <row r="4333" spans="1:37" ht="15" customHeight="1" x14ac:dyDescent="0.25">
      <c r="A4333" s="103" t="s">
        <v>6098</v>
      </c>
      <c r="B4333" s="101" t="s">
        <v>152</v>
      </c>
      <c r="C4333" s="101" t="s">
        <v>6097</v>
      </c>
      <c r="D4333" s="101" t="s">
        <v>157</v>
      </c>
      <c r="F4333" s="102">
        <v>3.97</v>
      </c>
      <c r="G4333" s="102">
        <v>4.37</v>
      </c>
      <c r="H4333" s="102">
        <v>3.5</v>
      </c>
      <c r="I4333" s="102"/>
      <c r="J4333" s="445"/>
      <c r="K4333" s="258">
        <f>ROUND(SUMIF('VGT-Bewegungsdaten'!B:B,A4333,'VGT-Bewegungsdaten'!D:D),3)</f>
        <v>0</v>
      </c>
      <c r="L4333" s="259">
        <f>ROUND(SUMIF('VGT-Bewegungsdaten'!B:B,$A4333,'VGT-Bewegungsdaten'!E:E),5)</f>
        <v>0</v>
      </c>
      <c r="N4333" s="298" t="s">
        <v>4918</v>
      </c>
      <c r="O4333" s="298" t="s">
        <v>4932</v>
      </c>
      <c r="P4333" s="261">
        <f>ROUND(SUMIF('AV-Bewegungsdaten'!B:B,A4333,'AV-Bewegungsdaten'!D:D),3)</f>
        <v>0</v>
      </c>
      <c r="Q4333" s="259">
        <f>ROUND(SUMIF('AV-Bewegungsdaten'!B:B,$A4333,'AV-Bewegungsdaten'!E:E),5)</f>
        <v>0</v>
      </c>
      <c r="S4333" s="444"/>
      <c r="T4333" s="444"/>
      <c r="U4333" s="261">
        <f>ROUND(SUMIF('DV-Bewegungsdaten'!B:B,A4333,'DV-Bewegungsdaten'!D:D),3)</f>
        <v>0</v>
      </c>
      <c r="V4333" s="259">
        <f>ROUND(SUMIF('DV-Bewegungsdaten'!B:B,A4333,'DV-Bewegungsdaten'!E:E),5)</f>
        <v>0</v>
      </c>
      <c r="X4333" s="444"/>
      <c r="Y4333" s="444"/>
      <c r="AK4333" s="305"/>
    </row>
    <row r="4334" spans="1:37" ht="15" customHeight="1" x14ac:dyDescent="0.25">
      <c r="A4334" s="103" t="s">
        <v>6099</v>
      </c>
      <c r="B4334" s="101" t="s">
        <v>152</v>
      </c>
      <c r="C4334" s="101" t="s">
        <v>6100</v>
      </c>
      <c r="D4334" s="101" t="s">
        <v>153</v>
      </c>
      <c r="F4334" s="102">
        <v>7.47</v>
      </c>
      <c r="G4334" s="102">
        <v>7.87</v>
      </c>
      <c r="H4334" s="102">
        <v>6.3</v>
      </c>
      <c r="I4334" s="102"/>
      <c r="J4334" s="445"/>
      <c r="K4334" s="258">
        <f>ROUND(SUMIF('VGT-Bewegungsdaten'!B:B,A4334,'VGT-Bewegungsdaten'!D:D),3)</f>
        <v>0</v>
      </c>
      <c r="L4334" s="259">
        <f>ROUND(SUMIF('VGT-Bewegungsdaten'!B:B,$A4334,'VGT-Bewegungsdaten'!E:E),5)</f>
        <v>0</v>
      </c>
      <c r="N4334" s="298" t="s">
        <v>4918</v>
      </c>
      <c r="O4334" s="298" t="s">
        <v>4932</v>
      </c>
      <c r="P4334" s="261">
        <f>ROUND(SUMIF('AV-Bewegungsdaten'!B:B,A4334,'AV-Bewegungsdaten'!D:D),3)</f>
        <v>0</v>
      </c>
      <c r="Q4334" s="259">
        <f>ROUND(SUMIF('AV-Bewegungsdaten'!B:B,$A4334,'AV-Bewegungsdaten'!E:E),5)</f>
        <v>0</v>
      </c>
      <c r="S4334" s="444"/>
      <c r="T4334" s="444"/>
      <c r="U4334" s="261">
        <f>ROUND(SUMIF('DV-Bewegungsdaten'!B:B,A4334,'DV-Bewegungsdaten'!D:D),3)</f>
        <v>0</v>
      </c>
      <c r="V4334" s="259">
        <f>ROUND(SUMIF('DV-Bewegungsdaten'!B:B,A4334,'DV-Bewegungsdaten'!E:E),5)</f>
        <v>0</v>
      </c>
      <c r="X4334" s="444"/>
      <c r="Y4334" s="444"/>
      <c r="AK4334" s="305"/>
    </row>
    <row r="4335" spans="1:37" ht="15" customHeight="1" x14ac:dyDescent="0.25">
      <c r="A4335" s="103" t="s">
        <v>6101</v>
      </c>
      <c r="B4335" s="101" t="s">
        <v>152</v>
      </c>
      <c r="C4335" s="101" t="s">
        <v>6100</v>
      </c>
      <c r="D4335" s="101" t="s">
        <v>157</v>
      </c>
      <c r="F4335" s="102">
        <v>3.97</v>
      </c>
      <c r="G4335" s="102">
        <v>4.37</v>
      </c>
      <c r="H4335" s="102">
        <v>3.5</v>
      </c>
      <c r="I4335" s="102"/>
      <c r="J4335" s="445"/>
      <c r="K4335" s="258">
        <f>ROUND(SUMIF('VGT-Bewegungsdaten'!B:B,A4335,'VGT-Bewegungsdaten'!D:D),3)</f>
        <v>0</v>
      </c>
      <c r="L4335" s="259">
        <f>ROUND(SUMIF('VGT-Bewegungsdaten'!B:B,$A4335,'VGT-Bewegungsdaten'!E:E),5)</f>
        <v>0</v>
      </c>
      <c r="N4335" s="298" t="s">
        <v>4918</v>
      </c>
      <c r="O4335" s="298" t="s">
        <v>4932</v>
      </c>
      <c r="P4335" s="261">
        <f>ROUND(SUMIF('AV-Bewegungsdaten'!B:B,A4335,'AV-Bewegungsdaten'!D:D),3)</f>
        <v>0</v>
      </c>
      <c r="Q4335" s="259">
        <f>ROUND(SUMIF('AV-Bewegungsdaten'!B:B,$A4335,'AV-Bewegungsdaten'!E:E),5)</f>
        <v>0</v>
      </c>
      <c r="S4335" s="444"/>
      <c r="T4335" s="444"/>
      <c r="U4335" s="261">
        <f>ROUND(SUMIF('DV-Bewegungsdaten'!B:B,A4335,'DV-Bewegungsdaten'!D:D),3)</f>
        <v>0</v>
      </c>
      <c r="V4335" s="259">
        <f>ROUND(SUMIF('DV-Bewegungsdaten'!B:B,A4335,'DV-Bewegungsdaten'!E:E),5)</f>
        <v>0</v>
      </c>
      <c r="X4335" s="444"/>
      <c r="Y4335" s="444"/>
      <c r="AK4335" s="305"/>
    </row>
    <row r="4336" spans="1:37" ht="15" customHeight="1" x14ac:dyDescent="0.25">
      <c r="A4336" s="103" t="s">
        <v>6102</v>
      </c>
      <c r="B4336" s="101" t="s">
        <v>152</v>
      </c>
      <c r="C4336" s="101" t="s">
        <v>6103</v>
      </c>
      <c r="D4336" s="101" t="s">
        <v>153</v>
      </c>
      <c r="F4336" s="102">
        <v>7.28</v>
      </c>
      <c r="G4336" s="102">
        <v>7.68</v>
      </c>
      <c r="H4336" s="102">
        <v>6.14</v>
      </c>
      <c r="I4336" s="102"/>
      <c r="J4336" s="445"/>
      <c r="K4336" s="258">
        <f>ROUND(SUMIF('VGT-Bewegungsdaten'!B:B,A4336,'VGT-Bewegungsdaten'!D:D),3)</f>
        <v>0</v>
      </c>
      <c r="L4336" s="259">
        <f>ROUND(SUMIF('VGT-Bewegungsdaten'!B:B,$A4336,'VGT-Bewegungsdaten'!E:E),5)</f>
        <v>0</v>
      </c>
      <c r="N4336" s="298" t="s">
        <v>4918</v>
      </c>
      <c r="O4336" s="298" t="s">
        <v>4932</v>
      </c>
      <c r="P4336" s="261">
        <f>ROUND(SUMIF('AV-Bewegungsdaten'!B:B,A4336,'AV-Bewegungsdaten'!D:D),3)</f>
        <v>0</v>
      </c>
      <c r="Q4336" s="259">
        <f>ROUND(SUMIF('AV-Bewegungsdaten'!B:B,$A4336,'AV-Bewegungsdaten'!E:E),5)</f>
        <v>0</v>
      </c>
      <c r="S4336" s="444"/>
      <c r="T4336" s="444"/>
      <c r="U4336" s="261">
        <f>ROUND(SUMIF('DV-Bewegungsdaten'!B:B,A4336,'DV-Bewegungsdaten'!D:D),3)</f>
        <v>0</v>
      </c>
      <c r="V4336" s="259">
        <f>ROUND(SUMIF('DV-Bewegungsdaten'!B:B,A4336,'DV-Bewegungsdaten'!E:E),5)</f>
        <v>0</v>
      </c>
      <c r="X4336" s="444"/>
      <c r="Y4336" s="444"/>
      <c r="AK4336" s="305"/>
    </row>
    <row r="4337" spans="1:37" ht="15" customHeight="1" x14ac:dyDescent="0.25">
      <c r="A4337" s="103" t="s">
        <v>6104</v>
      </c>
      <c r="B4337" s="101" t="s">
        <v>152</v>
      </c>
      <c r="C4337" s="101" t="s">
        <v>6103</v>
      </c>
      <c r="D4337" s="101" t="s">
        <v>157</v>
      </c>
      <c r="F4337" s="102">
        <v>3.87</v>
      </c>
      <c r="G4337" s="102">
        <v>4.2699999999999996</v>
      </c>
      <c r="H4337" s="102">
        <v>3.42</v>
      </c>
      <c r="I4337" s="102"/>
      <c r="J4337" s="445"/>
      <c r="K4337" s="258">
        <f>ROUND(SUMIF('VGT-Bewegungsdaten'!B:B,A4337,'VGT-Bewegungsdaten'!D:D),3)</f>
        <v>0</v>
      </c>
      <c r="L4337" s="259">
        <f>ROUND(SUMIF('VGT-Bewegungsdaten'!B:B,$A4337,'VGT-Bewegungsdaten'!E:E),5)</f>
        <v>0</v>
      </c>
      <c r="N4337" s="298" t="s">
        <v>4918</v>
      </c>
      <c r="O4337" s="298" t="s">
        <v>4932</v>
      </c>
      <c r="P4337" s="261">
        <f>ROUND(SUMIF('AV-Bewegungsdaten'!B:B,A4337,'AV-Bewegungsdaten'!D:D),3)</f>
        <v>0</v>
      </c>
      <c r="Q4337" s="259">
        <f>ROUND(SUMIF('AV-Bewegungsdaten'!B:B,$A4337,'AV-Bewegungsdaten'!E:E),5)</f>
        <v>0</v>
      </c>
      <c r="S4337" s="444"/>
      <c r="T4337" s="444"/>
      <c r="U4337" s="261">
        <f>ROUND(SUMIF('DV-Bewegungsdaten'!B:B,A4337,'DV-Bewegungsdaten'!D:D),3)</f>
        <v>0</v>
      </c>
      <c r="V4337" s="259">
        <f>ROUND(SUMIF('DV-Bewegungsdaten'!B:B,A4337,'DV-Bewegungsdaten'!E:E),5)</f>
        <v>0</v>
      </c>
      <c r="X4337" s="444"/>
      <c r="Y4337" s="444"/>
      <c r="AK4337" s="305"/>
    </row>
    <row r="4338" spans="1:37" ht="15" customHeight="1" x14ac:dyDescent="0.25">
      <c r="A4338" s="103" t="s">
        <v>6105</v>
      </c>
      <c r="B4338" s="101" t="s">
        <v>152</v>
      </c>
      <c r="C4338" s="101" t="s">
        <v>6106</v>
      </c>
      <c r="D4338" s="101" t="s">
        <v>153</v>
      </c>
      <c r="F4338" s="102">
        <v>7.28</v>
      </c>
      <c r="G4338" s="102">
        <v>7.68</v>
      </c>
      <c r="H4338" s="102">
        <v>6.14</v>
      </c>
      <c r="I4338" s="102"/>
      <c r="J4338" s="445"/>
      <c r="K4338" s="258">
        <f>ROUND(SUMIF('VGT-Bewegungsdaten'!B:B,A4338,'VGT-Bewegungsdaten'!D:D),3)</f>
        <v>0</v>
      </c>
      <c r="L4338" s="259">
        <f>ROUND(SUMIF('VGT-Bewegungsdaten'!B:B,$A4338,'VGT-Bewegungsdaten'!E:E),5)</f>
        <v>0</v>
      </c>
      <c r="N4338" s="298" t="s">
        <v>4918</v>
      </c>
      <c r="O4338" s="298" t="s">
        <v>4932</v>
      </c>
      <c r="P4338" s="261">
        <f>ROUND(SUMIF('AV-Bewegungsdaten'!B:B,A4338,'AV-Bewegungsdaten'!D:D),3)</f>
        <v>0</v>
      </c>
      <c r="Q4338" s="259">
        <f>ROUND(SUMIF('AV-Bewegungsdaten'!B:B,$A4338,'AV-Bewegungsdaten'!E:E),5)</f>
        <v>0</v>
      </c>
      <c r="S4338" s="444"/>
      <c r="T4338" s="444"/>
      <c r="U4338" s="261">
        <f>ROUND(SUMIF('DV-Bewegungsdaten'!B:B,A4338,'DV-Bewegungsdaten'!D:D),3)</f>
        <v>0</v>
      </c>
      <c r="V4338" s="259">
        <f>ROUND(SUMIF('DV-Bewegungsdaten'!B:B,A4338,'DV-Bewegungsdaten'!E:E),5)</f>
        <v>0</v>
      </c>
      <c r="X4338" s="444"/>
      <c r="Y4338" s="444"/>
      <c r="AK4338" s="305"/>
    </row>
    <row r="4339" spans="1:37" ht="15" customHeight="1" x14ac:dyDescent="0.25">
      <c r="A4339" s="103" t="s">
        <v>6107</v>
      </c>
      <c r="B4339" s="101" t="s">
        <v>152</v>
      </c>
      <c r="C4339" s="101" t="s">
        <v>6106</v>
      </c>
      <c r="D4339" s="101" t="s">
        <v>157</v>
      </c>
      <c r="F4339" s="102">
        <v>3.87</v>
      </c>
      <c r="G4339" s="102">
        <v>4.2699999999999996</v>
      </c>
      <c r="H4339" s="102">
        <v>3.42</v>
      </c>
      <c r="I4339" s="102"/>
      <c r="J4339" s="445"/>
      <c r="K4339" s="258">
        <f>ROUND(SUMIF('VGT-Bewegungsdaten'!B:B,A4339,'VGT-Bewegungsdaten'!D:D),3)</f>
        <v>0</v>
      </c>
      <c r="L4339" s="259">
        <f>ROUND(SUMIF('VGT-Bewegungsdaten'!B:B,$A4339,'VGT-Bewegungsdaten'!E:E),5)</f>
        <v>0</v>
      </c>
      <c r="N4339" s="298" t="s">
        <v>4918</v>
      </c>
      <c r="O4339" s="298" t="s">
        <v>4932</v>
      </c>
      <c r="P4339" s="261">
        <f>ROUND(SUMIF('AV-Bewegungsdaten'!B:B,A4339,'AV-Bewegungsdaten'!D:D),3)</f>
        <v>0</v>
      </c>
      <c r="Q4339" s="259">
        <f>ROUND(SUMIF('AV-Bewegungsdaten'!B:B,$A4339,'AV-Bewegungsdaten'!E:E),5)</f>
        <v>0</v>
      </c>
      <c r="S4339" s="444"/>
      <c r="T4339" s="444"/>
      <c r="U4339" s="261">
        <f>ROUND(SUMIF('DV-Bewegungsdaten'!B:B,A4339,'DV-Bewegungsdaten'!D:D),3)</f>
        <v>0</v>
      </c>
      <c r="V4339" s="259">
        <f>ROUND(SUMIF('DV-Bewegungsdaten'!B:B,A4339,'DV-Bewegungsdaten'!E:E),5)</f>
        <v>0</v>
      </c>
      <c r="X4339" s="444"/>
      <c r="Y4339" s="444"/>
      <c r="AK4339" s="305"/>
    </row>
    <row r="4340" spans="1:37" ht="15" customHeight="1" x14ac:dyDescent="0.25">
      <c r="A4340" s="103" t="s">
        <v>6108</v>
      </c>
      <c r="B4340" s="101" t="s">
        <v>152</v>
      </c>
      <c r="C4340" s="101" t="s">
        <v>6109</v>
      </c>
      <c r="D4340" s="101" t="s">
        <v>153</v>
      </c>
      <c r="F4340" s="102">
        <v>7.28</v>
      </c>
      <c r="G4340" s="102">
        <v>7.68</v>
      </c>
      <c r="H4340" s="102">
        <v>6.14</v>
      </c>
      <c r="I4340" s="102"/>
      <c r="J4340" s="445"/>
      <c r="K4340" s="258">
        <f>ROUND(SUMIF('VGT-Bewegungsdaten'!B:B,A4340,'VGT-Bewegungsdaten'!D:D),3)</f>
        <v>0</v>
      </c>
      <c r="L4340" s="259">
        <f>ROUND(SUMIF('VGT-Bewegungsdaten'!B:B,$A4340,'VGT-Bewegungsdaten'!E:E),5)</f>
        <v>0</v>
      </c>
      <c r="N4340" s="298" t="s">
        <v>4918</v>
      </c>
      <c r="O4340" s="298" t="s">
        <v>4932</v>
      </c>
      <c r="P4340" s="261">
        <f>ROUND(SUMIF('AV-Bewegungsdaten'!B:B,A4340,'AV-Bewegungsdaten'!D:D),3)</f>
        <v>0</v>
      </c>
      <c r="Q4340" s="259">
        <f>ROUND(SUMIF('AV-Bewegungsdaten'!B:B,$A4340,'AV-Bewegungsdaten'!E:E),5)</f>
        <v>0</v>
      </c>
      <c r="S4340" s="444"/>
      <c r="T4340" s="444"/>
      <c r="U4340" s="261">
        <f>ROUND(SUMIF('DV-Bewegungsdaten'!B:B,A4340,'DV-Bewegungsdaten'!D:D),3)</f>
        <v>0</v>
      </c>
      <c r="V4340" s="259">
        <f>ROUND(SUMIF('DV-Bewegungsdaten'!B:B,A4340,'DV-Bewegungsdaten'!E:E),5)</f>
        <v>0</v>
      </c>
      <c r="X4340" s="444"/>
      <c r="Y4340" s="444"/>
      <c r="AK4340" s="305"/>
    </row>
    <row r="4341" spans="1:37" ht="15" customHeight="1" x14ac:dyDescent="0.25">
      <c r="A4341" s="103" t="s">
        <v>6110</v>
      </c>
      <c r="B4341" s="101" t="s">
        <v>152</v>
      </c>
      <c r="C4341" s="101" t="s">
        <v>6109</v>
      </c>
      <c r="D4341" s="101" t="s">
        <v>157</v>
      </c>
      <c r="F4341" s="102">
        <v>3.87</v>
      </c>
      <c r="G4341" s="102">
        <v>4.2699999999999996</v>
      </c>
      <c r="H4341" s="102">
        <v>3.42</v>
      </c>
      <c r="I4341" s="102"/>
      <c r="J4341" s="445"/>
      <c r="K4341" s="258">
        <f>ROUND(SUMIF('VGT-Bewegungsdaten'!B:B,A4341,'VGT-Bewegungsdaten'!D:D),3)</f>
        <v>0</v>
      </c>
      <c r="L4341" s="259">
        <f>ROUND(SUMIF('VGT-Bewegungsdaten'!B:B,$A4341,'VGT-Bewegungsdaten'!E:E),5)</f>
        <v>0</v>
      </c>
      <c r="N4341" s="298" t="s">
        <v>4918</v>
      </c>
      <c r="O4341" s="298" t="s">
        <v>4932</v>
      </c>
      <c r="P4341" s="261">
        <f>ROUND(SUMIF('AV-Bewegungsdaten'!B:B,A4341,'AV-Bewegungsdaten'!D:D),3)</f>
        <v>0</v>
      </c>
      <c r="Q4341" s="259">
        <f>ROUND(SUMIF('AV-Bewegungsdaten'!B:B,$A4341,'AV-Bewegungsdaten'!E:E),5)</f>
        <v>0</v>
      </c>
      <c r="S4341" s="444"/>
      <c r="T4341" s="444"/>
      <c r="U4341" s="261">
        <f>ROUND(SUMIF('DV-Bewegungsdaten'!B:B,A4341,'DV-Bewegungsdaten'!D:D),3)</f>
        <v>0</v>
      </c>
      <c r="V4341" s="259">
        <f>ROUND(SUMIF('DV-Bewegungsdaten'!B:B,A4341,'DV-Bewegungsdaten'!E:E),5)</f>
        <v>0</v>
      </c>
      <c r="X4341" s="444"/>
      <c r="Y4341" s="444"/>
      <c r="AK4341" s="305"/>
    </row>
    <row r="4342" spans="1:37" ht="15" customHeight="1" x14ac:dyDescent="0.25">
      <c r="A4342" s="103" t="s">
        <v>6475</v>
      </c>
      <c r="B4342" s="101" t="s">
        <v>152</v>
      </c>
      <c r="C4342" s="101" t="s">
        <v>6476</v>
      </c>
      <c r="D4342" s="101" t="s">
        <v>153</v>
      </c>
      <c r="F4342" s="102">
        <v>7.09</v>
      </c>
      <c r="G4342" s="102">
        <v>7.49</v>
      </c>
      <c r="H4342" s="102">
        <v>5.99</v>
      </c>
      <c r="I4342" s="102"/>
      <c r="J4342" s="445"/>
      <c r="K4342" s="258">
        <f>ROUND(SUMIF('VGT-Bewegungsdaten'!B:B,A4342,'VGT-Bewegungsdaten'!D:D),3)</f>
        <v>0</v>
      </c>
      <c r="L4342" s="259">
        <f>ROUND(SUMIF('VGT-Bewegungsdaten'!B:B,$A4342,'VGT-Bewegungsdaten'!E:E),5)</f>
        <v>0</v>
      </c>
      <c r="N4342" s="298" t="s">
        <v>4918</v>
      </c>
      <c r="O4342" s="298" t="s">
        <v>4932</v>
      </c>
      <c r="P4342" s="261">
        <f>ROUND(SUMIF('AV-Bewegungsdaten'!B:B,A4342,'AV-Bewegungsdaten'!D:D),3)</f>
        <v>0</v>
      </c>
      <c r="Q4342" s="259">
        <f>ROUND(SUMIF('AV-Bewegungsdaten'!B:B,$A4342,'AV-Bewegungsdaten'!E:E),5)</f>
        <v>0</v>
      </c>
      <c r="S4342" s="444"/>
      <c r="T4342" s="444"/>
      <c r="U4342" s="261">
        <f>ROUND(SUMIF('DV-Bewegungsdaten'!B:B,A4342,'DV-Bewegungsdaten'!D:D),3)</f>
        <v>0</v>
      </c>
      <c r="V4342" s="259">
        <f>ROUND(SUMIF('DV-Bewegungsdaten'!B:B,A4342,'DV-Bewegungsdaten'!E:E),5)</f>
        <v>0</v>
      </c>
      <c r="X4342" s="444"/>
      <c r="Y4342" s="444"/>
      <c r="AK4342" s="305"/>
    </row>
    <row r="4343" spans="1:37" ht="15" customHeight="1" x14ac:dyDescent="0.25">
      <c r="A4343" s="103" t="s">
        <v>6477</v>
      </c>
      <c r="B4343" s="101" t="s">
        <v>152</v>
      </c>
      <c r="C4343" s="101" t="s">
        <v>6476</v>
      </c>
      <c r="D4343" s="101" t="s">
        <v>157</v>
      </c>
      <c r="F4343" s="102">
        <v>3.77</v>
      </c>
      <c r="G4343" s="102">
        <v>4.17</v>
      </c>
      <c r="H4343" s="102">
        <v>3.34</v>
      </c>
      <c r="I4343" s="102"/>
      <c r="J4343" s="445"/>
      <c r="K4343" s="258">
        <f>ROUND(SUMIF('VGT-Bewegungsdaten'!B:B,A4343,'VGT-Bewegungsdaten'!D:D),3)</f>
        <v>0</v>
      </c>
      <c r="L4343" s="259">
        <f>ROUND(SUMIF('VGT-Bewegungsdaten'!B:B,$A4343,'VGT-Bewegungsdaten'!E:E),5)</f>
        <v>0</v>
      </c>
      <c r="N4343" s="298" t="s">
        <v>4918</v>
      </c>
      <c r="O4343" s="298" t="s">
        <v>4932</v>
      </c>
      <c r="P4343" s="261">
        <f>ROUND(SUMIF('AV-Bewegungsdaten'!B:B,A4343,'AV-Bewegungsdaten'!D:D),3)</f>
        <v>0</v>
      </c>
      <c r="Q4343" s="259">
        <f>ROUND(SUMIF('AV-Bewegungsdaten'!B:B,$A4343,'AV-Bewegungsdaten'!E:E),5)</f>
        <v>0</v>
      </c>
      <c r="S4343" s="444"/>
      <c r="T4343" s="444"/>
      <c r="U4343" s="261">
        <f>ROUND(SUMIF('DV-Bewegungsdaten'!B:B,A4343,'DV-Bewegungsdaten'!D:D),3)</f>
        <v>0</v>
      </c>
      <c r="V4343" s="259">
        <f>ROUND(SUMIF('DV-Bewegungsdaten'!B:B,A4343,'DV-Bewegungsdaten'!E:E),5)</f>
        <v>0</v>
      </c>
      <c r="X4343" s="444"/>
      <c r="Y4343" s="444"/>
      <c r="AK4343" s="305"/>
    </row>
    <row r="4344" spans="1:37" ht="15" customHeight="1" x14ac:dyDescent="0.25">
      <c r="A4344" s="103" t="s">
        <v>6478</v>
      </c>
      <c r="B4344" s="101" t="s">
        <v>152</v>
      </c>
      <c r="C4344" s="101" t="s">
        <v>6479</v>
      </c>
      <c r="D4344" s="101" t="s">
        <v>153</v>
      </c>
      <c r="F4344" s="102">
        <v>7.09</v>
      </c>
      <c r="G4344" s="102">
        <v>7.49</v>
      </c>
      <c r="H4344" s="102">
        <v>5.99</v>
      </c>
      <c r="I4344" s="102"/>
      <c r="J4344" s="445"/>
      <c r="K4344" s="258">
        <f>ROUND(SUMIF('VGT-Bewegungsdaten'!B:B,A4344,'VGT-Bewegungsdaten'!D:D),3)</f>
        <v>0</v>
      </c>
      <c r="L4344" s="259">
        <f>ROUND(SUMIF('VGT-Bewegungsdaten'!B:B,$A4344,'VGT-Bewegungsdaten'!E:E),5)</f>
        <v>0</v>
      </c>
      <c r="N4344" s="298" t="s">
        <v>4918</v>
      </c>
      <c r="O4344" s="298" t="s">
        <v>4932</v>
      </c>
      <c r="P4344" s="261">
        <f>ROUND(SUMIF('AV-Bewegungsdaten'!B:B,A4344,'AV-Bewegungsdaten'!D:D),3)</f>
        <v>0</v>
      </c>
      <c r="Q4344" s="259">
        <f>ROUND(SUMIF('AV-Bewegungsdaten'!B:B,$A4344,'AV-Bewegungsdaten'!E:E),5)</f>
        <v>0</v>
      </c>
      <c r="S4344" s="444"/>
      <c r="T4344" s="444"/>
      <c r="U4344" s="261">
        <f>ROUND(SUMIF('DV-Bewegungsdaten'!B:B,A4344,'DV-Bewegungsdaten'!D:D),3)</f>
        <v>0</v>
      </c>
      <c r="V4344" s="259">
        <f>ROUND(SUMIF('DV-Bewegungsdaten'!B:B,A4344,'DV-Bewegungsdaten'!E:E),5)</f>
        <v>0</v>
      </c>
      <c r="X4344" s="444"/>
      <c r="Y4344" s="444"/>
      <c r="AK4344" s="305"/>
    </row>
    <row r="4345" spans="1:37" ht="15" customHeight="1" x14ac:dyDescent="0.25">
      <c r="A4345" s="103" t="s">
        <v>6480</v>
      </c>
      <c r="B4345" s="101" t="s">
        <v>152</v>
      </c>
      <c r="C4345" s="101" t="s">
        <v>6479</v>
      </c>
      <c r="D4345" s="101" t="s">
        <v>157</v>
      </c>
      <c r="F4345" s="102">
        <v>3.77</v>
      </c>
      <c r="G4345" s="102">
        <v>4.17</v>
      </c>
      <c r="H4345" s="102">
        <v>3.34</v>
      </c>
      <c r="I4345" s="102"/>
      <c r="J4345" s="445"/>
      <c r="K4345" s="258">
        <f>ROUND(SUMIF('VGT-Bewegungsdaten'!B:B,A4345,'VGT-Bewegungsdaten'!D:D),3)</f>
        <v>0</v>
      </c>
      <c r="L4345" s="259">
        <f>ROUND(SUMIF('VGT-Bewegungsdaten'!B:B,$A4345,'VGT-Bewegungsdaten'!E:E),5)</f>
        <v>0</v>
      </c>
      <c r="N4345" s="298" t="s">
        <v>4918</v>
      </c>
      <c r="O4345" s="298" t="s">
        <v>4932</v>
      </c>
      <c r="P4345" s="261">
        <f>ROUND(SUMIF('AV-Bewegungsdaten'!B:B,A4345,'AV-Bewegungsdaten'!D:D),3)</f>
        <v>0</v>
      </c>
      <c r="Q4345" s="259">
        <f>ROUND(SUMIF('AV-Bewegungsdaten'!B:B,$A4345,'AV-Bewegungsdaten'!E:E),5)</f>
        <v>0</v>
      </c>
      <c r="S4345" s="444"/>
      <c r="T4345" s="444"/>
      <c r="U4345" s="261">
        <f>ROUND(SUMIF('DV-Bewegungsdaten'!B:B,A4345,'DV-Bewegungsdaten'!D:D),3)</f>
        <v>0</v>
      </c>
      <c r="V4345" s="259">
        <f>ROUND(SUMIF('DV-Bewegungsdaten'!B:B,A4345,'DV-Bewegungsdaten'!E:E),5)</f>
        <v>0</v>
      </c>
      <c r="X4345" s="444"/>
      <c r="Y4345" s="444"/>
      <c r="AK4345" s="305"/>
    </row>
    <row r="4346" spans="1:37" ht="15" customHeight="1" x14ac:dyDescent="0.25">
      <c r="A4346" s="103" t="s">
        <v>6481</v>
      </c>
      <c r="B4346" s="101" t="s">
        <v>152</v>
      </c>
      <c r="C4346" s="101" t="s">
        <v>6482</v>
      </c>
      <c r="D4346" s="101" t="s">
        <v>153</v>
      </c>
      <c r="F4346" s="102">
        <v>7.09</v>
      </c>
      <c r="G4346" s="102">
        <v>7.49</v>
      </c>
      <c r="H4346" s="102">
        <v>5.99</v>
      </c>
      <c r="I4346" s="102"/>
      <c r="J4346" s="445"/>
      <c r="K4346" s="258">
        <f>ROUND(SUMIF('VGT-Bewegungsdaten'!B:B,A4346,'VGT-Bewegungsdaten'!D:D),3)</f>
        <v>0</v>
      </c>
      <c r="L4346" s="259">
        <f>ROUND(SUMIF('VGT-Bewegungsdaten'!B:B,$A4346,'VGT-Bewegungsdaten'!E:E),5)</f>
        <v>0</v>
      </c>
      <c r="N4346" s="298" t="s">
        <v>4918</v>
      </c>
      <c r="O4346" s="298" t="s">
        <v>4932</v>
      </c>
      <c r="P4346" s="261">
        <f>ROUND(SUMIF('AV-Bewegungsdaten'!B:B,A4346,'AV-Bewegungsdaten'!D:D),3)</f>
        <v>0</v>
      </c>
      <c r="Q4346" s="259">
        <f>ROUND(SUMIF('AV-Bewegungsdaten'!B:B,$A4346,'AV-Bewegungsdaten'!E:E),5)</f>
        <v>0</v>
      </c>
      <c r="S4346" s="444"/>
      <c r="T4346" s="444"/>
      <c r="U4346" s="261">
        <f>ROUND(SUMIF('DV-Bewegungsdaten'!B:B,A4346,'DV-Bewegungsdaten'!D:D),3)</f>
        <v>0</v>
      </c>
      <c r="V4346" s="259">
        <f>ROUND(SUMIF('DV-Bewegungsdaten'!B:B,A4346,'DV-Bewegungsdaten'!E:E),5)</f>
        <v>0</v>
      </c>
      <c r="X4346" s="444"/>
      <c r="Y4346" s="444"/>
      <c r="AK4346" s="305"/>
    </row>
    <row r="4347" spans="1:37" ht="15" customHeight="1" x14ac:dyDescent="0.25">
      <c r="A4347" s="103" t="s">
        <v>6483</v>
      </c>
      <c r="B4347" s="101" t="s">
        <v>152</v>
      </c>
      <c r="C4347" s="101" t="s">
        <v>6482</v>
      </c>
      <c r="D4347" s="101" t="s">
        <v>157</v>
      </c>
      <c r="F4347" s="102">
        <v>3.77</v>
      </c>
      <c r="G4347" s="102">
        <v>4.17</v>
      </c>
      <c r="H4347" s="102">
        <v>3.34</v>
      </c>
      <c r="I4347" s="102"/>
      <c r="J4347" s="445"/>
      <c r="K4347" s="258">
        <f>ROUND(SUMIF('VGT-Bewegungsdaten'!B:B,A4347,'VGT-Bewegungsdaten'!D:D),3)</f>
        <v>0</v>
      </c>
      <c r="L4347" s="259">
        <f>ROUND(SUMIF('VGT-Bewegungsdaten'!B:B,$A4347,'VGT-Bewegungsdaten'!E:E),5)</f>
        <v>0</v>
      </c>
      <c r="N4347" s="298" t="s">
        <v>4918</v>
      </c>
      <c r="O4347" s="298" t="s">
        <v>4932</v>
      </c>
      <c r="P4347" s="261">
        <f>ROUND(SUMIF('AV-Bewegungsdaten'!B:B,A4347,'AV-Bewegungsdaten'!D:D),3)</f>
        <v>0</v>
      </c>
      <c r="Q4347" s="259">
        <f>ROUND(SUMIF('AV-Bewegungsdaten'!B:B,$A4347,'AV-Bewegungsdaten'!E:E),5)</f>
        <v>0</v>
      </c>
      <c r="S4347" s="444"/>
      <c r="T4347" s="444"/>
      <c r="U4347" s="261">
        <f>ROUND(SUMIF('DV-Bewegungsdaten'!B:B,A4347,'DV-Bewegungsdaten'!D:D),3)</f>
        <v>0</v>
      </c>
      <c r="V4347" s="259">
        <f>ROUND(SUMIF('DV-Bewegungsdaten'!B:B,A4347,'DV-Bewegungsdaten'!E:E),5)</f>
        <v>0</v>
      </c>
      <c r="X4347" s="444"/>
      <c r="Y4347" s="444"/>
      <c r="AK4347" s="305"/>
    </row>
    <row r="4348" spans="1:37" ht="15" customHeight="1" x14ac:dyDescent="0.25">
      <c r="A4348" s="103" t="s">
        <v>6484</v>
      </c>
      <c r="B4348" s="101" t="s">
        <v>152</v>
      </c>
      <c r="C4348" s="101" t="s">
        <v>6485</v>
      </c>
      <c r="D4348" s="101" t="s">
        <v>153</v>
      </c>
      <c r="F4348" s="102">
        <v>6.91</v>
      </c>
      <c r="G4348" s="102">
        <v>7.31</v>
      </c>
      <c r="H4348" s="102">
        <v>5.85</v>
      </c>
      <c r="I4348" s="102"/>
      <c r="J4348" s="445"/>
      <c r="K4348" s="258">
        <f>ROUND(SUMIF('VGT-Bewegungsdaten'!B:B,A4348,'VGT-Bewegungsdaten'!D:D),3)</f>
        <v>0</v>
      </c>
      <c r="L4348" s="259">
        <f>ROUND(SUMIF('VGT-Bewegungsdaten'!B:B,$A4348,'VGT-Bewegungsdaten'!E:E),5)</f>
        <v>0</v>
      </c>
      <c r="N4348" s="298" t="s">
        <v>4918</v>
      </c>
      <c r="O4348" s="298" t="s">
        <v>4932</v>
      </c>
      <c r="P4348" s="261">
        <f>ROUND(SUMIF('AV-Bewegungsdaten'!B:B,A4348,'AV-Bewegungsdaten'!D:D),3)</f>
        <v>0</v>
      </c>
      <c r="Q4348" s="259">
        <f>ROUND(SUMIF('AV-Bewegungsdaten'!B:B,$A4348,'AV-Bewegungsdaten'!E:E),5)</f>
        <v>0</v>
      </c>
      <c r="S4348" s="444"/>
      <c r="T4348" s="444"/>
      <c r="U4348" s="261">
        <f>ROUND(SUMIF('DV-Bewegungsdaten'!B:B,A4348,'DV-Bewegungsdaten'!D:D),3)</f>
        <v>0</v>
      </c>
      <c r="V4348" s="259">
        <f>ROUND(SUMIF('DV-Bewegungsdaten'!B:B,A4348,'DV-Bewegungsdaten'!E:E),5)</f>
        <v>0</v>
      </c>
      <c r="X4348" s="444"/>
      <c r="Y4348" s="444"/>
      <c r="AK4348" s="305"/>
    </row>
    <row r="4349" spans="1:37" ht="15" customHeight="1" x14ac:dyDescent="0.25">
      <c r="A4349" s="103" t="s">
        <v>6486</v>
      </c>
      <c r="B4349" s="101" t="s">
        <v>152</v>
      </c>
      <c r="C4349" s="101" t="s">
        <v>6485</v>
      </c>
      <c r="D4349" s="101" t="s">
        <v>157</v>
      </c>
      <c r="F4349" s="102">
        <v>3.67</v>
      </c>
      <c r="G4349" s="102">
        <v>4.07</v>
      </c>
      <c r="H4349" s="102">
        <v>3.26</v>
      </c>
      <c r="I4349" s="102"/>
      <c r="J4349" s="445"/>
      <c r="K4349" s="258">
        <f>ROUND(SUMIF('VGT-Bewegungsdaten'!B:B,A4349,'VGT-Bewegungsdaten'!D:D),3)</f>
        <v>0</v>
      </c>
      <c r="L4349" s="259">
        <f>ROUND(SUMIF('VGT-Bewegungsdaten'!B:B,$A4349,'VGT-Bewegungsdaten'!E:E),5)</f>
        <v>0</v>
      </c>
      <c r="N4349" s="298" t="s">
        <v>4918</v>
      </c>
      <c r="O4349" s="298" t="s">
        <v>4932</v>
      </c>
      <c r="P4349" s="261">
        <f>ROUND(SUMIF('AV-Bewegungsdaten'!B:B,A4349,'AV-Bewegungsdaten'!D:D),3)</f>
        <v>0</v>
      </c>
      <c r="Q4349" s="259">
        <f>ROUND(SUMIF('AV-Bewegungsdaten'!B:B,$A4349,'AV-Bewegungsdaten'!E:E),5)</f>
        <v>0</v>
      </c>
      <c r="S4349" s="444"/>
      <c r="T4349" s="444"/>
      <c r="U4349" s="261">
        <f>ROUND(SUMIF('DV-Bewegungsdaten'!B:B,A4349,'DV-Bewegungsdaten'!D:D),3)</f>
        <v>0</v>
      </c>
      <c r="V4349" s="259">
        <f>ROUND(SUMIF('DV-Bewegungsdaten'!B:B,A4349,'DV-Bewegungsdaten'!E:E),5)</f>
        <v>0</v>
      </c>
      <c r="X4349" s="444"/>
      <c r="Y4349" s="444"/>
      <c r="AK4349" s="305"/>
    </row>
    <row r="4350" spans="1:37" ht="15" customHeight="1" x14ac:dyDescent="0.25">
      <c r="A4350" s="103" t="s">
        <v>6487</v>
      </c>
      <c r="B4350" s="101" t="s">
        <v>152</v>
      </c>
      <c r="C4350" s="101" t="s">
        <v>6488</v>
      </c>
      <c r="D4350" s="101" t="s">
        <v>153</v>
      </c>
      <c r="F4350" s="102">
        <v>6.91</v>
      </c>
      <c r="G4350" s="102">
        <v>7.31</v>
      </c>
      <c r="H4350" s="102">
        <v>5.85</v>
      </c>
      <c r="I4350" s="102"/>
      <c r="J4350" s="445"/>
      <c r="K4350" s="258">
        <f>ROUND(SUMIF('VGT-Bewegungsdaten'!B:B,A4350,'VGT-Bewegungsdaten'!D:D),3)</f>
        <v>0</v>
      </c>
      <c r="L4350" s="259">
        <f>ROUND(SUMIF('VGT-Bewegungsdaten'!B:B,$A4350,'VGT-Bewegungsdaten'!E:E),5)</f>
        <v>0</v>
      </c>
      <c r="N4350" s="298" t="s">
        <v>4918</v>
      </c>
      <c r="O4350" s="298" t="s">
        <v>4932</v>
      </c>
      <c r="P4350" s="261">
        <f>ROUND(SUMIF('AV-Bewegungsdaten'!B:B,A4350,'AV-Bewegungsdaten'!D:D),3)</f>
        <v>0</v>
      </c>
      <c r="Q4350" s="259">
        <f>ROUND(SUMIF('AV-Bewegungsdaten'!B:B,$A4350,'AV-Bewegungsdaten'!E:E),5)</f>
        <v>0</v>
      </c>
      <c r="S4350" s="444"/>
      <c r="T4350" s="444"/>
      <c r="U4350" s="261">
        <f>ROUND(SUMIF('DV-Bewegungsdaten'!B:B,A4350,'DV-Bewegungsdaten'!D:D),3)</f>
        <v>0</v>
      </c>
      <c r="V4350" s="259">
        <f>ROUND(SUMIF('DV-Bewegungsdaten'!B:B,A4350,'DV-Bewegungsdaten'!E:E),5)</f>
        <v>0</v>
      </c>
      <c r="X4350" s="444"/>
      <c r="Y4350" s="444"/>
      <c r="AK4350" s="305"/>
    </row>
    <row r="4351" spans="1:37" ht="15" customHeight="1" x14ac:dyDescent="0.25">
      <c r="A4351" s="103" t="s">
        <v>6489</v>
      </c>
      <c r="B4351" s="101" t="s">
        <v>152</v>
      </c>
      <c r="C4351" s="101" t="s">
        <v>6488</v>
      </c>
      <c r="D4351" s="101" t="s">
        <v>157</v>
      </c>
      <c r="F4351" s="102">
        <v>3.67</v>
      </c>
      <c r="G4351" s="102">
        <v>4.07</v>
      </c>
      <c r="H4351" s="102">
        <v>3.26</v>
      </c>
      <c r="I4351" s="102"/>
      <c r="J4351" s="445"/>
      <c r="K4351" s="258">
        <f>ROUND(SUMIF('VGT-Bewegungsdaten'!B:B,A4351,'VGT-Bewegungsdaten'!D:D),3)</f>
        <v>0</v>
      </c>
      <c r="L4351" s="259">
        <f>ROUND(SUMIF('VGT-Bewegungsdaten'!B:B,$A4351,'VGT-Bewegungsdaten'!E:E),5)</f>
        <v>0</v>
      </c>
      <c r="N4351" s="298" t="s">
        <v>4918</v>
      </c>
      <c r="O4351" s="298" t="s">
        <v>4932</v>
      </c>
      <c r="P4351" s="261">
        <f>ROUND(SUMIF('AV-Bewegungsdaten'!B:B,A4351,'AV-Bewegungsdaten'!D:D),3)</f>
        <v>0</v>
      </c>
      <c r="Q4351" s="259">
        <f>ROUND(SUMIF('AV-Bewegungsdaten'!B:B,$A4351,'AV-Bewegungsdaten'!E:E),5)</f>
        <v>0</v>
      </c>
      <c r="S4351" s="444"/>
      <c r="T4351" s="444"/>
      <c r="U4351" s="261">
        <f>ROUND(SUMIF('DV-Bewegungsdaten'!B:B,A4351,'DV-Bewegungsdaten'!D:D),3)</f>
        <v>0</v>
      </c>
      <c r="V4351" s="259">
        <f>ROUND(SUMIF('DV-Bewegungsdaten'!B:B,A4351,'DV-Bewegungsdaten'!E:E),5)</f>
        <v>0</v>
      </c>
      <c r="X4351" s="444"/>
      <c r="Y4351" s="444"/>
      <c r="AK4351" s="305"/>
    </row>
    <row r="4352" spans="1:37" ht="15" customHeight="1" x14ac:dyDescent="0.25">
      <c r="A4352" s="103" t="s">
        <v>6490</v>
      </c>
      <c r="B4352" s="101" t="s">
        <v>152</v>
      </c>
      <c r="C4352" s="101" t="s">
        <v>6491</v>
      </c>
      <c r="D4352" s="101" t="s">
        <v>153</v>
      </c>
      <c r="F4352" s="102">
        <v>6.91</v>
      </c>
      <c r="G4352" s="102">
        <v>7.31</v>
      </c>
      <c r="H4352" s="102">
        <v>5.85</v>
      </c>
      <c r="I4352" s="102"/>
      <c r="J4352" s="445"/>
      <c r="K4352" s="258">
        <f>ROUND(SUMIF('VGT-Bewegungsdaten'!B:B,A4352,'VGT-Bewegungsdaten'!D:D),3)</f>
        <v>0</v>
      </c>
      <c r="L4352" s="259">
        <f>ROUND(SUMIF('VGT-Bewegungsdaten'!B:B,$A4352,'VGT-Bewegungsdaten'!E:E),5)</f>
        <v>0</v>
      </c>
      <c r="N4352" s="298" t="s">
        <v>4918</v>
      </c>
      <c r="O4352" s="298" t="s">
        <v>4932</v>
      </c>
      <c r="P4352" s="261">
        <f>ROUND(SUMIF('AV-Bewegungsdaten'!B:B,A4352,'AV-Bewegungsdaten'!D:D),3)</f>
        <v>0</v>
      </c>
      <c r="Q4352" s="259">
        <f>ROUND(SUMIF('AV-Bewegungsdaten'!B:B,$A4352,'AV-Bewegungsdaten'!E:E),5)</f>
        <v>0</v>
      </c>
      <c r="S4352" s="444"/>
      <c r="T4352" s="444"/>
      <c r="U4352" s="261">
        <f>ROUND(SUMIF('DV-Bewegungsdaten'!B:B,A4352,'DV-Bewegungsdaten'!D:D),3)</f>
        <v>0</v>
      </c>
      <c r="V4352" s="259">
        <f>ROUND(SUMIF('DV-Bewegungsdaten'!B:B,A4352,'DV-Bewegungsdaten'!E:E),5)</f>
        <v>0</v>
      </c>
      <c r="X4352" s="444"/>
      <c r="Y4352" s="444"/>
      <c r="AK4352" s="305"/>
    </row>
    <row r="4353" spans="1:37" ht="15" customHeight="1" x14ac:dyDescent="0.25">
      <c r="A4353" s="103" t="s">
        <v>6492</v>
      </c>
      <c r="B4353" s="101" t="s">
        <v>152</v>
      </c>
      <c r="C4353" s="101" t="s">
        <v>6491</v>
      </c>
      <c r="D4353" s="101" t="s">
        <v>157</v>
      </c>
      <c r="F4353" s="102">
        <v>3.67</v>
      </c>
      <c r="G4353" s="102">
        <v>4.07</v>
      </c>
      <c r="H4353" s="102">
        <v>3.26</v>
      </c>
      <c r="I4353" s="102"/>
      <c r="J4353" s="445"/>
      <c r="K4353" s="258">
        <f>ROUND(SUMIF('VGT-Bewegungsdaten'!B:B,A4353,'VGT-Bewegungsdaten'!D:D),3)</f>
        <v>0</v>
      </c>
      <c r="L4353" s="259">
        <f>ROUND(SUMIF('VGT-Bewegungsdaten'!B:B,$A4353,'VGT-Bewegungsdaten'!E:E),5)</f>
        <v>0</v>
      </c>
      <c r="N4353" s="298" t="s">
        <v>4918</v>
      </c>
      <c r="O4353" s="298" t="s">
        <v>4932</v>
      </c>
      <c r="P4353" s="261">
        <f>ROUND(SUMIF('AV-Bewegungsdaten'!B:B,A4353,'AV-Bewegungsdaten'!D:D),3)</f>
        <v>0</v>
      </c>
      <c r="Q4353" s="259">
        <f>ROUND(SUMIF('AV-Bewegungsdaten'!B:B,$A4353,'AV-Bewegungsdaten'!E:E),5)</f>
        <v>0</v>
      </c>
      <c r="S4353" s="444"/>
      <c r="T4353" s="444"/>
      <c r="U4353" s="261">
        <f>ROUND(SUMIF('DV-Bewegungsdaten'!B:B,A4353,'DV-Bewegungsdaten'!D:D),3)</f>
        <v>0</v>
      </c>
      <c r="V4353" s="259">
        <f>ROUND(SUMIF('DV-Bewegungsdaten'!B:B,A4353,'DV-Bewegungsdaten'!E:E),5)</f>
        <v>0</v>
      </c>
      <c r="X4353" s="444"/>
      <c r="Y4353" s="444"/>
      <c r="AK4353" s="305"/>
    </row>
    <row r="4354" spans="1:37" ht="15" customHeight="1" x14ac:dyDescent="0.25">
      <c r="A4354" s="103" t="s">
        <v>6493</v>
      </c>
      <c r="B4354" s="101" t="s">
        <v>152</v>
      </c>
      <c r="C4354" s="101" t="s">
        <v>6494</v>
      </c>
      <c r="D4354" s="101" t="s">
        <v>153</v>
      </c>
      <c r="F4354" s="102">
        <v>6.74</v>
      </c>
      <c r="G4354" s="102">
        <v>7.14</v>
      </c>
      <c r="H4354" s="102">
        <v>5.71</v>
      </c>
      <c r="I4354" s="102"/>
      <c r="J4354" s="445"/>
      <c r="K4354" s="258">
        <f>ROUND(SUMIF('VGT-Bewegungsdaten'!B:B,A4354,'VGT-Bewegungsdaten'!D:D),3)</f>
        <v>0</v>
      </c>
      <c r="L4354" s="259">
        <f>ROUND(SUMIF('VGT-Bewegungsdaten'!B:B,$A4354,'VGT-Bewegungsdaten'!E:E),5)</f>
        <v>0</v>
      </c>
      <c r="N4354" s="298" t="s">
        <v>4918</v>
      </c>
      <c r="O4354" s="298" t="s">
        <v>4932</v>
      </c>
      <c r="P4354" s="261">
        <f>ROUND(SUMIF('AV-Bewegungsdaten'!B:B,A4354,'AV-Bewegungsdaten'!D:D),3)</f>
        <v>0</v>
      </c>
      <c r="Q4354" s="259">
        <f>ROUND(SUMIF('AV-Bewegungsdaten'!B:B,$A4354,'AV-Bewegungsdaten'!E:E),5)</f>
        <v>0</v>
      </c>
      <c r="S4354" s="444"/>
      <c r="T4354" s="444"/>
      <c r="U4354" s="261">
        <f>ROUND(SUMIF('DV-Bewegungsdaten'!B:B,A4354,'DV-Bewegungsdaten'!D:D),3)</f>
        <v>0</v>
      </c>
      <c r="V4354" s="259">
        <f>ROUND(SUMIF('DV-Bewegungsdaten'!B:B,A4354,'DV-Bewegungsdaten'!E:E),5)</f>
        <v>0</v>
      </c>
      <c r="X4354" s="444"/>
      <c r="Y4354" s="444"/>
      <c r="AK4354" s="305"/>
    </row>
    <row r="4355" spans="1:37" ht="15" customHeight="1" x14ac:dyDescent="0.25">
      <c r="A4355" s="103" t="s">
        <v>6495</v>
      </c>
      <c r="B4355" s="101" t="s">
        <v>152</v>
      </c>
      <c r="C4355" s="101" t="s">
        <v>6494</v>
      </c>
      <c r="D4355" s="101" t="s">
        <v>157</v>
      </c>
      <c r="F4355" s="102">
        <v>3.57</v>
      </c>
      <c r="G4355" s="102">
        <v>3.97</v>
      </c>
      <c r="H4355" s="102">
        <v>3.18</v>
      </c>
      <c r="I4355" s="102"/>
      <c r="J4355" s="445"/>
      <c r="K4355" s="258">
        <f>ROUND(SUMIF('VGT-Bewegungsdaten'!B:B,A4355,'VGT-Bewegungsdaten'!D:D),3)</f>
        <v>0</v>
      </c>
      <c r="L4355" s="259">
        <f>ROUND(SUMIF('VGT-Bewegungsdaten'!B:B,$A4355,'VGT-Bewegungsdaten'!E:E),5)</f>
        <v>0</v>
      </c>
      <c r="N4355" s="298" t="s">
        <v>4918</v>
      </c>
      <c r="O4355" s="298" t="s">
        <v>4932</v>
      </c>
      <c r="P4355" s="261">
        <f>ROUND(SUMIF('AV-Bewegungsdaten'!B:B,A4355,'AV-Bewegungsdaten'!D:D),3)</f>
        <v>0</v>
      </c>
      <c r="Q4355" s="259">
        <f>ROUND(SUMIF('AV-Bewegungsdaten'!B:B,$A4355,'AV-Bewegungsdaten'!E:E),5)</f>
        <v>0</v>
      </c>
      <c r="S4355" s="444"/>
      <c r="T4355" s="444"/>
      <c r="U4355" s="261">
        <f>ROUND(SUMIF('DV-Bewegungsdaten'!B:B,A4355,'DV-Bewegungsdaten'!D:D),3)</f>
        <v>0</v>
      </c>
      <c r="V4355" s="259">
        <f>ROUND(SUMIF('DV-Bewegungsdaten'!B:B,A4355,'DV-Bewegungsdaten'!E:E),5)</f>
        <v>0</v>
      </c>
      <c r="X4355" s="444"/>
      <c r="Y4355" s="444"/>
      <c r="AK4355" s="305"/>
    </row>
    <row r="4356" spans="1:37" ht="15" customHeight="1" x14ac:dyDescent="0.25">
      <c r="A4356" s="103" t="s">
        <v>6496</v>
      </c>
      <c r="B4356" s="101" t="s">
        <v>152</v>
      </c>
      <c r="C4356" s="101" t="s">
        <v>6497</v>
      </c>
      <c r="D4356" s="101" t="s">
        <v>153</v>
      </c>
      <c r="F4356" s="102">
        <v>6.74</v>
      </c>
      <c r="G4356" s="102">
        <v>7.14</v>
      </c>
      <c r="H4356" s="102">
        <v>5.71</v>
      </c>
      <c r="I4356" s="102"/>
      <c r="J4356" s="445"/>
      <c r="K4356" s="258">
        <f>ROUND(SUMIF('VGT-Bewegungsdaten'!B:B,A4356,'VGT-Bewegungsdaten'!D:D),3)</f>
        <v>0</v>
      </c>
      <c r="L4356" s="259">
        <f>ROUND(SUMIF('VGT-Bewegungsdaten'!B:B,$A4356,'VGT-Bewegungsdaten'!E:E),5)</f>
        <v>0</v>
      </c>
      <c r="N4356" s="298" t="s">
        <v>4918</v>
      </c>
      <c r="O4356" s="298" t="s">
        <v>4932</v>
      </c>
      <c r="P4356" s="261">
        <f>ROUND(SUMIF('AV-Bewegungsdaten'!B:B,A4356,'AV-Bewegungsdaten'!D:D),3)</f>
        <v>0</v>
      </c>
      <c r="Q4356" s="259">
        <f>ROUND(SUMIF('AV-Bewegungsdaten'!B:B,$A4356,'AV-Bewegungsdaten'!E:E),5)</f>
        <v>0</v>
      </c>
      <c r="S4356" s="444"/>
      <c r="T4356" s="444"/>
      <c r="U4356" s="261">
        <f>ROUND(SUMIF('DV-Bewegungsdaten'!B:B,A4356,'DV-Bewegungsdaten'!D:D),3)</f>
        <v>0</v>
      </c>
      <c r="V4356" s="259">
        <f>ROUND(SUMIF('DV-Bewegungsdaten'!B:B,A4356,'DV-Bewegungsdaten'!E:E),5)</f>
        <v>0</v>
      </c>
      <c r="X4356" s="444"/>
      <c r="Y4356" s="444"/>
      <c r="AK4356" s="305"/>
    </row>
    <row r="4357" spans="1:37" ht="15" customHeight="1" x14ac:dyDescent="0.25">
      <c r="A4357" s="103" t="s">
        <v>6498</v>
      </c>
      <c r="B4357" s="101" t="s">
        <v>152</v>
      </c>
      <c r="C4357" s="101" t="s">
        <v>6497</v>
      </c>
      <c r="D4357" s="101" t="s">
        <v>157</v>
      </c>
      <c r="F4357" s="102">
        <v>3.57</v>
      </c>
      <c r="G4357" s="102">
        <v>3.97</v>
      </c>
      <c r="H4357" s="102">
        <v>3.18</v>
      </c>
      <c r="I4357" s="102"/>
      <c r="J4357" s="445"/>
      <c r="K4357" s="258">
        <f>ROUND(SUMIF('VGT-Bewegungsdaten'!B:B,A4357,'VGT-Bewegungsdaten'!D:D),3)</f>
        <v>0</v>
      </c>
      <c r="L4357" s="259">
        <f>ROUND(SUMIF('VGT-Bewegungsdaten'!B:B,$A4357,'VGT-Bewegungsdaten'!E:E),5)</f>
        <v>0</v>
      </c>
      <c r="N4357" s="298" t="s">
        <v>4918</v>
      </c>
      <c r="O4357" s="298" t="s">
        <v>4932</v>
      </c>
      <c r="P4357" s="261">
        <f>ROUND(SUMIF('AV-Bewegungsdaten'!B:B,A4357,'AV-Bewegungsdaten'!D:D),3)</f>
        <v>0</v>
      </c>
      <c r="Q4357" s="259">
        <f>ROUND(SUMIF('AV-Bewegungsdaten'!B:B,$A4357,'AV-Bewegungsdaten'!E:E),5)</f>
        <v>0</v>
      </c>
      <c r="S4357" s="444"/>
      <c r="T4357" s="444"/>
      <c r="U4357" s="261">
        <f>ROUND(SUMIF('DV-Bewegungsdaten'!B:B,A4357,'DV-Bewegungsdaten'!D:D),3)</f>
        <v>0</v>
      </c>
      <c r="V4357" s="259">
        <f>ROUND(SUMIF('DV-Bewegungsdaten'!B:B,A4357,'DV-Bewegungsdaten'!E:E),5)</f>
        <v>0</v>
      </c>
      <c r="X4357" s="444"/>
      <c r="Y4357" s="444"/>
      <c r="AK4357" s="305"/>
    </row>
    <row r="4358" spans="1:37" ht="15" customHeight="1" x14ac:dyDescent="0.25">
      <c r="A4358" s="103" t="s">
        <v>6499</v>
      </c>
      <c r="B4358" s="101" t="s">
        <v>152</v>
      </c>
      <c r="C4358" s="101" t="s">
        <v>6500</v>
      </c>
      <c r="D4358" s="101" t="s">
        <v>153</v>
      </c>
      <c r="F4358" s="102">
        <v>6.74</v>
      </c>
      <c r="G4358" s="102">
        <v>7.14</v>
      </c>
      <c r="H4358" s="102">
        <v>5.71</v>
      </c>
      <c r="I4358" s="102"/>
      <c r="J4358" s="445"/>
      <c r="K4358" s="258">
        <f>ROUND(SUMIF('VGT-Bewegungsdaten'!B:B,A4358,'VGT-Bewegungsdaten'!D:D),3)</f>
        <v>0</v>
      </c>
      <c r="L4358" s="259">
        <f>ROUND(SUMIF('VGT-Bewegungsdaten'!B:B,$A4358,'VGT-Bewegungsdaten'!E:E),5)</f>
        <v>0</v>
      </c>
      <c r="N4358" s="298" t="s">
        <v>4918</v>
      </c>
      <c r="O4358" s="298" t="s">
        <v>4932</v>
      </c>
      <c r="P4358" s="261">
        <f>ROUND(SUMIF('AV-Bewegungsdaten'!B:B,A4358,'AV-Bewegungsdaten'!D:D),3)</f>
        <v>0</v>
      </c>
      <c r="Q4358" s="259">
        <f>ROUND(SUMIF('AV-Bewegungsdaten'!B:B,$A4358,'AV-Bewegungsdaten'!E:E),5)</f>
        <v>0</v>
      </c>
      <c r="S4358" s="444"/>
      <c r="T4358" s="444"/>
      <c r="U4358" s="261">
        <f>ROUND(SUMIF('DV-Bewegungsdaten'!B:B,A4358,'DV-Bewegungsdaten'!D:D),3)</f>
        <v>0</v>
      </c>
      <c r="V4358" s="259">
        <f>ROUND(SUMIF('DV-Bewegungsdaten'!B:B,A4358,'DV-Bewegungsdaten'!E:E),5)</f>
        <v>0</v>
      </c>
      <c r="X4358" s="444"/>
      <c r="Y4358" s="444"/>
      <c r="AK4358" s="305"/>
    </row>
    <row r="4359" spans="1:37" ht="15" customHeight="1" x14ac:dyDescent="0.25">
      <c r="A4359" s="103" t="s">
        <v>6501</v>
      </c>
      <c r="B4359" s="101" t="s">
        <v>152</v>
      </c>
      <c r="C4359" s="101" t="s">
        <v>6500</v>
      </c>
      <c r="D4359" s="101" t="s">
        <v>157</v>
      </c>
      <c r="F4359" s="102">
        <v>3.57</v>
      </c>
      <c r="G4359" s="102">
        <v>3.97</v>
      </c>
      <c r="H4359" s="102">
        <v>3.18</v>
      </c>
      <c r="I4359" s="102"/>
      <c r="J4359" s="445"/>
      <c r="K4359" s="258">
        <f>ROUND(SUMIF('VGT-Bewegungsdaten'!B:B,A4359,'VGT-Bewegungsdaten'!D:D),3)</f>
        <v>0</v>
      </c>
      <c r="L4359" s="259">
        <f>ROUND(SUMIF('VGT-Bewegungsdaten'!B:B,$A4359,'VGT-Bewegungsdaten'!E:E),5)</f>
        <v>0</v>
      </c>
      <c r="N4359" s="298" t="s">
        <v>4918</v>
      </c>
      <c r="O4359" s="298" t="s">
        <v>4932</v>
      </c>
      <c r="P4359" s="261">
        <f>ROUND(SUMIF('AV-Bewegungsdaten'!B:B,A4359,'AV-Bewegungsdaten'!D:D),3)</f>
        <v>0</v>
      </c>
      <c r="Q4359" s="259">
        <f>ROUND(SUMIF('AV-Bewegungsdaten'!B:B,$A4359,'AV-Bewegungsdaten'!E:E),5)</f>
        <v>0</v>
      </c>
      <c r="S4359" s="444"/>
      <c r="T4359" s="444"/>
      <c r="U4359" s="261">
        <f>ROUND(SUMIF('DV-Bewegungsdaten'!B:B,A4359,'DV-Bewegungsdaten'!D:D),3)</f>
        <v>0</v>
      </c>
      <c r="V4359" s="259">
        <f>ROUND(SUMIF('DV-Bewegungsdaten'!B:B,A4359,'DV-Bewegungsdaten'!E:E),5)</f>
        <v>0</v>
      </c>
      <c r="X4359" s="444"/>
      <c r="Y4359" s="444"/>
      <c r="AK4359" s="305"/>
    </row>
    <row r="4360" spans="1:37" ht="15" customHeight="1" x14ac:dyDescent="0.25">
      <c r="A4360" s="103" t="s">
        <v>6502</v>
      </c>
      <c r="B4360" s="101" t="s">
        <v>152</v>
      </c>
      <c r="C4360" s="101" t="s">
        <v>6503</v>
      </c>
      <c r="D4360" s="101" t="s">
        <v>153</v>
      </c>
      <c r="F4360" s="102">
        <v>6.57</v>
      </c>
      <c r="G4360" s="102">
        <v>6.97</v>
      </c>
      <c r="H4360" s="102">
        <v>5.58</v>
      </c>
      <c r="I4360" s="102"/>
      <c r="J4360" s="445"/>
      <c r="K4360" s="258">
        <f>ROUND(SUMIF('VGT-Bewegungsdaten'!B:B,A4360,'VGT-Bewegungsdaten'!D:D),3)</f>
        <v>0</v>
      </c>
      <c r="L4360" s="259">
        <f>ROUND(SUMIF('VGT-Bewegungsdaten'!B:B,$A4360,'VGT-Bewegungsdaten'!E:E),5)</f>
        <v>0</v>
      </c>
      <c r="N4360" s="298" t="s">
        <v>4918</v>
      </c>
      <c r="O4360" s="298" t="s">
        <v>4932</v>
      </c>
      <c r="P4360" s="261">
        <f>ROUND(SUMIF('AV-Bewegungsdaten'!B:B,A4360,'AV-Bewegungsdaten'!D:D),3)</f>
        <v>0</v>
      </c>
      <c r="Q4360" s="259">
        <f>ROUND(SUMIF('AV-Bewegungsdaten'!B:B,$A4360,'AV-Bewegungsdaten'!E:E),5)</f>
        <v>0</v>
      </c>
      <c r="S4360" s="444"/>
      <c r="T4360" s="444"/>
      <c r="U4360" s="261">
        <f>ROUND(SUMIF('DV-Bewegungsdaten'!B:B,A4360,'DV-Bewegungsdaten'!D:D),3)</f>
        <v>0</v>
      </c>
      <c r="V4360" s="259">
        <f>ROUND(SUMIF('DV-Bewegungsdaten'!B:B,A4360,'DV-Bewegungsdaten'!E:E),5)</f>
        <v>0</v>
      </c>
      <c r="X4360" s="444"/>
      <c r="Y4360" s="444"/>
      <c r="AK4360" s="305"/>
    </row>
    <row r="4361" spans="1:37" ht="15" customHeight="1" x14ac:dyDescent="0.25">
      <c r="A4361" s="103" t="s">
        <v>6504</v>
      </c>
      <c r="B4361" s="101" t="s">
        <v>152</v>
      </c>
      <c r="C4361" s="101" t="s">
        <v>6503</v>
      </c>
      <c r="D4361" s="101" t="s">
        <v>157</v>
      </c>
      <c r="F4361" s="102">
        <v>3.47</v>
      </c>
      <c r="G4361" s="102">
        <v>3.87</v>
      </c>
      <c r="H4361" s="102">
        <v>3.1</v>
      </c>
      <c r="I4361" s="102"/>
      <c r="J4361" s="445"/>
      <c r="K4361" s="258">
        <f>ROUND(SUMIF('VGT-Bewegungsdaten'!B:B,A4361,'VGT-Bewegungsdaten'!D:D),3)</f>
        <v>0</v>
      </c>
      <c r="L4361" s="259">
        <f>ROUND(SUMIF('VGT-Bewegungsdaten'!B:B,$A4361,'VGT-Bewegungsdaten'!E:E),5)</f>
        <v>0</v>
      </c>
      <c r="N4361" s="298" t="s">
        <v>4918</v>
      </c>
      <c r="O4361" s="298" t="s">
        <v>4932</v>
      </c>
      <c r="P4361" s="261">
        <f>ROUND(SUMIF('AV-Bewegungsdaten'!B:B,A4361,'AV-Bewegungsdaten'!D:D),3)</f>
        <v>0</v>
      </c>
      <c r="Q4361" s="259">
        <f>ROUND(SUMIF('AV-Bewegungsdaten'!B:B,$A4361,'AV-Bewegungsdaten'!E:E),5)</f>
        <v>0</v>
      </c>
      <c r="S4361" s="444"/>
      <c r="T4361" s="444"/>
      <c r="U4361" s="261">
        <f>ROUND(SUMIF('DV-Bewegungsdaten'!B:B,A4361,'DV-Bewegungsdaten'!D:D),3)</f>
        <v>0</v>
      </c>
      <c r="V4361" s="259">
        <f>ROUND(SUMIF('DV-Bewegungsdaten'!B:B,A4361,'DV-Bewegungsdaten'!E:E),5)</f>
        <v>0</v>
      </c>
      <c r="X4361" s="444"/>
      <c r="Y4361" s="444"/>
      <c r="AK4361" s="305"/>
    </row>
    <row r="4362" spans="1:37" ht="15" customHeight="1" x14ac:dyDescent="0.25">
      <c r="A4362" s="103" t="s">
        <v>6505</v>
      </c>
      <c r="B4362" s="101" t="s">
        <v>152</v>
      </c>
      <c r="C4362" s="101" t="s">
        <v>6506</v>
      </c>
      <c r="D4362" s="101" t="s">
        <v>153</v>
      </c>
      <c r="F4362" s="102">
        <v>6.57</v>
      </c>
      <c r="G4362" s="102">
        <v>6.97</v>
      </c>
      <c r="H4362" s="102">
        <v>5.58</v>
      </c>
      <c r="I4362" s="102"/>
      <c r="J4362" s="445"/>
      <c r="K4362" s="258">
        <f>ROUND(SUMIF('VGT-Bewegungsdaten'!B:B,A4362,'VGT-Bewegungsdaten'!D:D),3)</f>
        <v>0</v>
      </c>
      <c r="L4362" s="259">
        <f>ROUND(SUMIF('VGT-Bewegungsdaten'!B:B,$A4362,'VGT-Bewegungsdaten'!E:E),5)</f>
        <v>0</v>
      </c>
      <c r="N4362" s="298" t="s">
        <v>4918</v>
      </c>
      <c r="O4362" s="298" t="s">
        <v>4932</v>
      </c>
      <c r="P4362" s="261">
        <f>ROUND(SUMIF('AV-Bewegungsdaten'!B:B,A4362,'AV-Bewegungsdaten'!D:D),3)</f>
        <v>0</v>
      </c>
      <c r="Q4362" s="259">
        <f>ROUND(SUMIF('AV-Bewegungsdaten'!B:B,$A4362,'AV-Bewegungsdaten'!E:E),5)</f>
        <v>0</v>
      </c>
      <c r="S4362" s="444"/>
      <c r="T4362" s="444"/>
      <c r="U4362" s="261">
        <f>ROUND(SUMIF('DV-Bewegungsdaten'!B:B,A4362,'DV-Bewegungsdaten'!D:D),3)</f>
        <v>0</v>
      </c>
      <c r="V4362" s="259">
        <f>ROUND(SUMIF('DV-Bewegungsdaten'!B:B,A4362,'DV-Bewegungsdaten'!E:E),5)</f>
        <v>0</v>
      </c>
      <c r="X4362" s="444"/>
      <c r="Y4362" s="444"/>
      <c r="AK4362" s="305"/>
    </row>
    <row r="4363" spans="1:37" ht="15" customHeight="1" x14ac:dyDescent="0.25">
      <c r="A4363" s="103" t="s">
        <v>6507</v>
      </c>
      <c r="B4363" s="101" t="s">
        <v>152</v>
      </c>
      <c r="C4363" s="101" t="s">
        <v>6506</v>
      </c>
      <c r="D4363" s="101" t="s">
        <v>157</v>
      </c>
      <c r="F4363" s="102">
        <v>3.47</v>
      </c>
      <c r="G4363" s="102">
        <v>3.87</v>
      </c>
      <c r="H4363" s="102">
        <v>3.1</v>
      </c>
      <c r="I4363" s="102"/>
      <c r="J4363" s="445"/>
      <c r="K4363" s="258">
        <f>ROUND(SUMIF('VGT-Bewegungsdaten'!B:B,A4363,'VGT-Bewegungsdaten'!D:D),3)</f>
        <v>0</v>
      </c>
      <c r="L4363" s="259">
        <f>ROUND(SUMIF('VGT-Bewegungsdaten'!B:B,$A4363,'VGT-Bewegungsdaten'!E:E),5)</f>
        <v>0</v>
      </c>
      <c r="N4363" s="298" t="s">
        <v>4918</v>
      </c>
      <c r="O4363" s="298" t="s">
        <v>4932</v>
      </c>
      <c r="P4363" s="261">
        <f>ROUND(SUMIF('AV-Bewegungsdaten'!B:B,A4363,'AV-Bewegungsdaten'!D:D),3)</f>
        <v>0</v>
      </c>
      <c r="Q4363" s="259">
        <f>ROUND(SUMIF('AV-Bewegungsdaten'!B:B,$A4363,'AV-Bewegungsdaten'!E:E),5)</f>
        <v>0</v>
      </c>
      <c r="S4363" s="444"/>
      <c r="T4363" s="444"/>
      <c r="U4363" s="261">
        <f>ROUND(SUMIF('DV-Bewegungsdaten'!B:B,A4363,'DV-Bewegungsdaten'!D:D),3)</f>
        <v>0</v>
      </c>
      <c r="V4363" s="259">
        <f>ROUND(SUMIF('DV-Bewegungsdaten'!B:B,A4363,'DV-Bewegungsdaten'!E:E),5)</f>
        <v>0</v>
      </c>
      <c r="X4363" s="444"/>
      <c r="Y4363" s="444"/>
      <c r="AK4363" s="305"/>
    </row>
    <row r="4364" spans="1:37" ht="15" customHeight="1" x14ac:dyDescent="0.25">
      <c r="A4364" s="103" t="s">
        <v>6508</v>
      </c>
      <c r="B4364" s="101" t="s">
        <v>152</v>
      </c>
      <c r="C4364" s="101" t="s">
        <v>6509</v>
      </c>
      <c r="D4364" s="101" t="s">
        <v>153</v>
      </c>
      <c r="F4364" s="102">
        <v>6.57</v>
      </c>
      <c r="G4364" s="102">
        <v>6.97</v>
      </c>
      <c r="H4364" s="102">
        <v>5.58</v>
      </c>
      <c r="I4364" s="102"/>
      <c r="J4364" s="445"/>
      <c r="K4364" s="258">
        <f>ROUND(SUMIF('VGT-Bewegungsdaten'!B:B,A4364,'VGT-Bewegungsdaten'!D:D),3)</f>
        <v>0</v>
      </c>
      <c r="L4364" s="259">
        <f>ROUND(SUMIF('VGT-Bewegungsdaten'!B:B,$A4364,'VGT-Bewegungsdaten'!E:E),5)</f>
        <v>0</v>
      </c>
      <c r="N4364" s="298" t="s">
        <v>4918</v>
      </c>
      <c r="O4364" s="298" t="s">
        <v>4932</v>
      </c>
      <c r="P4364" s="261">
        <f>ROUND(SUMIF('AV-Bewegungsdaten'!B:B,A4364,'AV-Bewegungsdaten'!D:D),3)</f>
        <v>0</v>
      </c>
      <c r="Q4364" s="259">
        <f>ROUND(SUMIF('AV-Bewegungsdaten'!B:B,$A4364,'AV-Bewegungsdaten'!E:E),5)</f>
        <v>0</v>
      </c>
      <c r="S4364" s="444"/>
      <c r="T4364" s="444"/>
      <c r="U4364" s="261">
        <f>ROUND(SUMIF('DV-Bewegungsdaten'!B:B,A4364,'DV-Bewegungsdaten'!D:D),3)</f>
        <v>0</v>
      </c>
      <c r="V4364" s="259">
        <f>ROUND(SUMIF('DV-Bewegungsdaten'!B:B,A4364,'DV-Bewegungsdaten'!E:E),5)</f>
        <v>0</v>
      </c>
      <c r="X4364" s="444"/>
      <c r="Y4364" s="444"/>
      <c r="AK4364" s="305"/>
    </row>
    <row r="4365" spans="1:37" ht="15" customHeight="1" x14ac:dyDescent="0.25">
      <c r="A4365" s="103" t="s">
        <v>6510</v>
      </c>
      <c r="B4365" s="101" t="s">
        <v>152</v>
      </c>
      <c r="C4365" s="101" t="s">
        <v>6509</v>
      </c>
      <c r="D4365" s="101" t="s">
        <v>157</v>
      </c>
      <c r="F4365" s="102">
        <v>3.47</v>
      </c>
      <c r="G4365" s="102">
        <v>3.87</v>
      </c>
      <c r="H4365" s="102">
        <v>3.1</v>
      </c>
      <c r="I4365" s="102"/>
      <c r="J4365" s="445"/>
      <c r="K4365" s="258">
        <f>ROUND(SUMIF('VGT-Bewegungsdaten'!B:B,A4365,'VGT-Bewegungsdaten'!D:D),3)</f>
        <v>0</v>
      </c>
      <c r="L4365" s="259">
        <f>ROUND(SUMIF('VGT-Bewegungsdaten'!B:B,$A4365,'VGT-Bewegungsdaten'!E:E),5)</f>
        <v>0</v>
      </c>
      <c r="N4365" s="298" t="s">
        <v>4918</v>
      </c>
      <c r="O4365" s="298" t="s">
        <v>4932</v>
      </c>
      <c r="P4365" s="261">
        <f>ROUND(SUMIF('AV-Bewegungsdaten'!B:B,A4365,'AV-Bewegungsdaten'!D:D),3)</f>
        <v>0</v>
      </c>
      <c r="Q4365" s="259">
        <f>ROUND(SUMIF('AV-Bewegungsdaten'!B:B,$A4365,'AV-Bewegungsdaten'!E:E),5)</f>
        <v>0</v>
      </c>
      <c r="S4365" s="444"/>
      <c r="T4365" s="444"/>
      <c r="U4365" s="261">
        <f>ROUND(SUMIF('DV-Bewegungsdaten'!B:B,A4365,'DV-Bewegungsdaten'!D:D),3)</f>
        <v>0</v>
      </c>
      <c r="V4365" s="259">
        <f>ROUND(SUMIF('DV-Bewegungsdaten'!B:B,A4365,'DV-Bewegungsdaten'!E:E),5)</f>
        <v>0</v>
      </c>
      <c r="X4365" s="444"/>
      <c r="Y4365" s="444"/>
      <c r="AK4365" s="305"/>
    </row>
    <row r="4366" spans="1:37" ht="15" customHeight="1" x14ac:dyDescent="0.25">
      <c r="A4366" s="103" t="s">
        <v>6841</v>
      </c>
      <c r="B4366" s="101" t="s">
        <v>152</v>
      </c>
      <c r="C4366" s="101" t="s">
        <v>6778</v>
      </c>
      <c r="D4366" s="101" t="s">
        <v>6842</v>
      </c>
      <c r="E4366" s="102"/>
      <c r="G4366" s="102">
        <v>4.63</v>
      </c>
      <c r="I4366" s="102"/>
      <c r="J4366" s="445"/>
      <c r="K4366" s="258">
        <f>ROUND(SUMIF('VGT-Bewegungsdaten'!B:B,A4366,'VGT-Bewegungsdaten'!D:D),3)</f>
        <v>0</v>
      </c>
      <c r="L4366" s="259">
        <f>ROUND(SUMIF('VGT-Bewegungsdaten'!B:B,$A4366,'VGT-Bewegungsdaten'!E:E),5)</f>
        <v>0</v>
      </c>
      <c r="N4366" s="298" t="s">
        <v>4918</v>
      </c>
      <c r="O4366" s="298" t="s">
        <v>4932</v>
      </c>
      <c r="P4366" s="261">
        <f>ROUND(SUMIF('AV-Bewegungsdaten'!B:B,A4366,'AV-Bewegungsdaten'!D:D),3)</f>
        <v>0</v>
      </c>
      <c r="Q4366" s="259">
        <f>ROUND(SUMIF('AV-Bewegungsdaten'!B:B,$A4366,'AV-Bewegungsdaten'!E:E),5)</f>
        <v>0</v>
      </c>
      <c r="S4366" s="444"/>
      <c r="T4366" s="444"/>
      <c r="U4366" s="261">
        <f>ROUND(SUMIF('DV-Bewegungsdaten'!B:B,A4366,'DV-Bewegungsdaten'!D:D),3)</f>
        <v>0</v>
      </c>
      <c r="V4366" s="259">
        <f>ROUND(SUMIF('DV-Bewegungsdaten'!B:B,A4366,'DV-Bewegungsdaten'!E:E),5)</f>
        <v>0</v>
      </c>
      <c r="X4366" s="444"/>
      <c r="Y4366" s="444"/>
      <c r="AK4366" s="305"/>
    </row>
    <row r="4367" spans="1:37" ht="15" customHeight="1" x14ac:dyDescent="0.25">
      <c r="A4367" s="103" t="s">
        <v>7021</v>
      </c>
      <c r="B4367" s="101" t="s">
        <v>152</v>
      </c>
      <c r="C4367" s="101" t="s">
        <v>6937</v>
      </c>
      <c r="D4367" s="101" t="s">
        <v>6842</v>
      </c>
      <c r="E4367" s="102"/>
      <c r="G4367" s="102">
        <v>6.04</v>
      </c>
      <c r="I4367" s="102"/>
      <c r="J4367" s="445"/>
      <c r="K4367" s="258">
        <f>ROUND(SUMIF('VGT-Bewegungsdaten'!B:B,A4367,'VGT-Bewegungsdaten'!D:D),3)</f>
        <v>0</v>
      </c>
      <c r="L4367" s="259">
        <f>ROUND(SUMIF('VGT-Bewegungsdaten'!B:B,$A4367,'VGT-Bewegungsdaten'!E:E),5)</f>
        <v>0</v>
      </c>
      <c r="N4367" s="298" t="s">
        <v>4918</v>
      </c>
      <c r="O4367" s="298" t="s">
        <v>4932</v>
      </c>
      <c r="P4367" s="261">
        <f>ROUND(SUMIF('AV-Bewegungsdaten'!B:B,A4367,'AV-Bewegungsdaten'!D:D),3)</f>
        <v>0</v>
      </c>
      <c r="Q4367" s="259">
        <f>ROUND(SUMIF('AV-Bewegungsdaten'!B:B,$A4367,'AV-Bewegungsdaten'!E:E),5)</f>
        <v>0</v>
      </c>
      <c r="S4367" s="444"/>
      <c r="T4367" s="444"/>
      <c r="U4367" s="261">
        <f>ROUND(SUMIF('DV-Bewegungsdaten'!B:B,A4367,'DV-Bewegungsdaten'!D:D),3)</f>
        <v>0</v>
      </c>
      <c r="V4367" s="259">
        <f>ROUND(SUMIF('DV-Bewegungsdaten'!B:B,A4367,'DV-Bewegungsdaten'!E:E),5)</f>
        <v>0</v>
      </c>
      <c r="X4367" s="444"/>
      <c r="Y4367" s="444"/>
      <c r="AK4367" s="305"/>
    </row>
    <row r="4368" spans="1:37" ht="15" customHeight="1" x14ac:dyDescent="0.25">
      <c r="A4368" s="103" t="s">
        <v>7209</v>
      </c>
      <c r="B4368" s="101" t="s">
        <v>152</v>
      </c>
      <c r="C4368" s="101" t="s">
        <v>7163</v>
      </c>
      <c r="D4368" s="101" t="s">
        <v>7210</v>
      </c>
      <c r="E4368" s="102"/>
      <c r="G4368" s="102">
        <v>6.2</v>
      </c>
      <c r="I4368" s="102"/>
      <c r="J4368" s="445"/>
      <c r="K4368" s="258">
        <f>ROUND(SUMIF('VGT-Bewegungsdaten'!B:B,A4368,'VGT-Bewegungsdaten'!D:D),3)</f>
        <v>0</v>
      </c>
      <c r="L4368" s="259">
        <f>ROUND(SUMIF('VGT-Bewegungsdaten'!B:B,$A4368,'VGT-Bewegungsdaten'!E:E),5)</f>
        <v>0</v>
      </c>
      <c r="N4368" s="298" t="s">
        <v>4918</v>
      </c>
      <c r="O4368" s="298" t="s">
        <v>4932</v>
      </c>
      <c r="P4368" s="261">
        <f>ROUND(SUMIF('AV-Bewegungsdaten'!B:B,A4368,'AV-Bewegungsdaten'!D:D),3)</f>
        <v>0</v>
      </c>
      <c r="Q4368" s="259">
        <f>ROUND(SUMIF('AV-Bewegungsdaten'!B:B,$A4368,'AV-Bewegungsdaten'!E:E),5)</f>
        <v>0</v>
      </c>
      <c r="S4368" s="444"/>
      <c r="T4368" s="444"/>
      <c r="U4368" s="261">
        <f>ROUND(SUMIF('DV-Bewegungsdaten'!B:B,A4368,'DV-Bewegungsdaten'!D:D),3)</f>
        <v>0</v>
      </c>
      <c r="V4368" s="259">
        <f>ROUND(SUMIF('DV-Bewegungsdaten'!B:B,A4368,'DV-Bewegungsdaten'!E:E),5)</f>
        <v>0</v>
      </c>
      <c r="X4368" s="444"/>
      <c r="Y4368" s="444"/>
      <c r="AK4368" s="305"/>
    </row>
    <row r="4369" spans="1:37" ht="15" customHeight="1" x14ac:dyDescent="0.25">
      <c r="A4369" s="103" t="s">
        <v>158</v>
      </c>
      <c r="B4369" s="101" t="s">
        <v>159</v>
      </c>
      <c r="C4369" s="101" t="s">
        <v>3995</v>
      </c>
      <c r="D4369" s="101" t="s">
        <v>160</v>
      </c>
      <c r="F4369" s="102">
        <v>9.6999999999999993</v>
      </c>
      <c r="G4369" s="102">
        <v>10.1</v>
      </c>
      <c r="H4369" s="102">
        <v>7.76</v>
      </c>
      <c r="I4369" s="102"/>
      <c r="J4369" s="445"/>
      <c r="K4369" s="258">
        <f>ROUND(SUMIF('VGT-Bewegungsdaten'!B:B,A4369,'VGT-Bewegungsdaten'!D:D),3)</f>
        <v>0</v>
      </c>
      <c r="L4369" s="259">
        <f>ROUND(SUMIF('VGT-Bewegungsdaten'!B:B,$A4369,'VGT-Bewegungsdaten'!E:E),5)</f>
        <v>0</v>
      </c>
      <c r="N4369" s="298" t="s">
        <v>4918</v>
      </c>
      <c r="O4369" s="298" t="s">
        <v>4933</v>
      </c>
      <c r="P4369" s="261">
        <f>ROUND(SUMIF('AV-Bewegungsdaten'!B:B,A4369,'AV-Bewegungsdaten'!D:D),3)</f>
        <v>0</v>
      </c>
      <c r="Q4369" s="259">
        <f>ROUND(SUMIF('AV-Bewegungsdaten'!B:B,$A4369,'AV-Bewegungsdaten'!E:E),5)</f>
        <v>0</v>
      </c>
      <c r="S4369" s="444"/>
      <c r="T4369" s="444"/>
      <c r="U4369" s="261">
        <f>ROUND(SUMIF('DV-Bewegungsdaten'!B:B,A4369,'DV-Bewegungsdaten'!D:D),3)</f>
        <v>0</v>
      </c>
      <c r="V4369" s="259">
        <f>ROUND(SUMIF('DV-Bewegungsdaten'!B:B,A4369,'DV-Bewegungsdaten'!E:E),5)</f>
        <v>0</v>
      </c>
      <c r="X4369" s="444"/>
      <c r="Y4369" s="444"/>
      <c r="AK4369" s="305"/>
    </row>
    <row r="4370" spans="1:37" ht="15" customHeight="1" x14ac:dyDescent="0.25">
      <c r="A4370" s="103" t="s">
        <v>161</v>
      </c>
      <c r="B4370" s="101" t="s">
        <v>159</v>
      </c>
      <c r="C4370" s="101" t="s">
        <v>3995</v>
      </c>
      <c r="D4370" s="101" t="s">
        <v>162</v>
      </c>
      <c r="F4370" s="102">
        <v>10.199999999999999</v>
      </c>
      <c r="G4370" s="102">
        <v>10.6</v>
      </c>
      <c r="H4370" s="102">
        <v>8.16</v>
      </c>
      <c r="I4370" s="102"/>
      <c r="J4370" s="445"/>
      <c r="K4370" s="258">
        <f>ROUND(SUMIF('VGT-Bewegungsdaten'!B:B,A4370,'VGT-Bewegungsdaten'!D:D),3)</f>
        <v>0</v>
      </c>
      <c r="L4370" s="259">
        <f>ROUND(SUMIF('VGT-Bewegungsdaten'!B:B,$A4370,'VGT-Bewegungsdaten'!E:E),5)</f>
        <v>0</v>
      </c>
      <c r="N4370" s="298" t="s">
        <v>4918</v>
      </c>
      <c r="O4370" s="298" t="s">
        <v>4933</v>
      </c>
      <c r="P4370" s="261">
        <f>ROUND(SUMIF('AV-Bewegungsdaten'!B:B,A4370,'AV-Bewegungsdaten'!D:D),3)</f>
        <v>0</v>
      </c>
      <c r="Q4370" s="259">
        <f>ROUND(SUMIF('AV-Bewegungsdaten'!B:B,$A4370,'AV-Bewegungsdaten'!E:E),5)</f>
        <v>0</v>
      </c>
      <c r="S4370" s="444"/>
      <c r="T4370" s="444"/>
      <c r="U4370" s="261">
        <f>ROUND(SUMIF('DV-Bewegungsdaten'!B:B,A4370,'DV-Bewegungsdaten'!D:D),3)</f>
        <v>0</v>
      </c>
      <c r="V4370" s="259">
        <f>ROUND(SUMIF('DV-Bewegungsdaten'!B:B,A4370,'DV-Bewegungsdaten'!E:E),5)</f>
        <v>0</v>
      </c>
      <c r="X4370" s="444"/>
      <c r="Y4370" s="444"/>
      <c r="AK4370" s="305"/>
    </row>
    <row r="4371" spans="1:37" ht="15" customHeight="1" x14ac:dyDescent="0.25">
      <c r="A4371" s="103" t="s">
        <v>163</v>
      </c>
      <c r="B4371" s="101" t="s">
        <v>159</v>
      </c>
      <c r="C4371" s="101" t="s">
        <v>3995</v>
      </c>
      <c r="D4371" s="101" t="s">
        <v>164</v>
      </c>
      <c r="F4371" s="102">
        <v>5.0199999999999996</v>
      </c>
      <c r="G4371" s="102">
        <v>5.42</v>
      </c>
      <c r="H4371" s="102">
        <v>4.0199999999999996</v>
      </c>
      <c r="I4371" s="102"/>
      <c r="J4371" s="445"/>
      <c r="K4371" s="258">
        <f>ROUND(SUMIF('VGT-Bewegungsdaten'!B:B,A4371,'VGT-Bewegungsdaten'!D:D),3)</f>
        <v>0</v>
      </c>
      <c r="L4371" s="259">
        <f>ROUND(SUMIF('VGT-Bewegungsdaten'!B:B,$A4371,'VGT-Bewegungsdaten'!E:E),5)</f>
        <v>0</v>
      </c>
      <c r="N4371" s="298" t="s">
        <v>4918</v>
      </c>
      <c r="O4371" s="298" t="s">
        <v>4933</v>
      </c>
      <c r="P4371" s="261">
        <f>ROUND(SUMIF('AV-Bewegungsdaten'!B:B,A4371,'AV-Bewegungsdaten'!D:D),3)</f>
        <v>0</v>
      </c>
      <c r="Q4371" s="259">
        <f>ROUND(SUMIF('AV-Bewegungsdaten'!B:B,$A4371,'AV-Bewegungsdaten'!E:E),5)</f>
        <v>0</v>
      </c>
      <c r="S4371" s="444"/>
      <c r="T4371" s="444"/>
      <c r="U4371" s="261">
        <f>ROUND(SUMIF('DV-Bewegungsdaten'!B:B,A4371,'DV-Bewegungsdaten'!D:D),3)</f>
        <v>0</v>
      </c>
      <c r="V4371" s="259">
        <f>ROUND(SUMIF('DV-Bewegungsdaten'!B:B,A4371,'DV-Bewegungsdaten'!E:E),5)</f>
        <v>0</v>
      </c>
      <c r="X4371" s="444"/>
      <c r="Y4371" s="444"/>
      <c r="AK4371" s="305"/>
    </row>
    <row r="4372" spans="1:37" ht="15" customHeight="1" x14ac:dyDescent="0.25">
      <c r="A4372" s="103" t="s">
        <v>3218</v>
      </c>
      <c r="B4372" s="101" t="s">
        <v>159</v>
      </c>
      <c r="C4372" s="101" t="s">
        <v>3996</v>
      </c>
      <c r="D4372" s="101" t="s">
        <v>160</v>
      </c>
      <c r="F4372" s="102">
        <v>9.61</v>
      </c>
      <c r="G4372" s="102">
        <v>10.01</v>
      </c>
      <c r="H4372" s="102">
        <v>7.69</v>
      </c>
      <c r="I4372" s="102"/>
      <c r="J4372" s="445"/>
      <c r="K4372" s="258">
        <f>ROUND(SUMIF('VGT-Bewegungsdaten'!B:B,A4372,'VGT-Bewegungsdaten'!D:D),3)</f>
        <v>0</v>
      </c>
      <c r="L4372" s="259">
        <f>ROUND(SUMIF('VGT-Bewegungsdaten'!B:B,$A4372,'VGT-Bewegungsdaten'!E:E),5)</f>
        <v>0</v>
      </c>
      <c r="N4372" s="298" t="s">
        <v>4918</v>
      </c>
      <c r="O4372" s="298" t="s">
        <v>4933</v>
      </c>
      <c r="P4372" s="261">
        <f>ROUND(SUMIF('AV-Bewegungsdaten'!B:B,A4372,'AV-Bewegungsdaten'!D:D),3)</f>
        <v>0</v>
      </c>
      <c r="Q4372" s="259">
        <f>ROUND(SUMIF('AV-Bewegungsdaten'!B:B,$A4372,'AV-Bewegungsdaten'!E:E),5)</f>
        <v>0</v>
      </c>
      <c r="S4372" s="444"/>
      <c r="T4372" s="444"/>
      <c r="U4372" s="261">
        <f>ROUND(SUMIF('DV-Bewegungsdaten'!B:B,A4372,'DV-Bewegungsdaten'!D:D),3)</f>
        <v>0</v>
      </c>
      <c r="V4372" s="259">
        <f>ROUND(SUMIF('DV-Bewegungsdaten'!B:B,A4372,'DV-Bewegungsdaten'!E:E),5)</f>
        <v>0</v>
      </c>
      <c r="X4372" s="444"/>
      <c r="Y4372" s="444"/>
      <c r="AK4372" s="305"/>
    </row>
    <row r="4373" spans="1:37" ht="15" customHeight="1" x14ac:dyDescent="0.25">
      <c r="A4373" s="103" t="s">
        <v>3219</v>
      </c>
      <c r="B4373" s="101" t="s">
        <v>159</v>
      </c>
      <c r="C4373" s="101" t="s">
        <v>3996</v>
      </c>
      <c r="D4373" s="101" t="s">
        <v>162</v>
      </c>
      <c r="F4373" s="102">
        <v>10.11</v>
      </c>
      <c r="G4373" s="102">
        <v>10.51</v>
      </c>
      <c r="H4373" s="102">
        <v>8.09</v>
      </c>
      <c r="I4373" s="102"/>
      <c r="J4373" s="445"/>
      <c r="K4373" s="258">
        <f>ROUND(SUMIF('VGT-Bewegungsdaten'!B:B,A4373,'VGT-Bewegungsdaten'!D:D),3)</f>
        <v>0</v>
      </c>
      <c r="L4373" s="259">
        <f>ROUND(SUMIF('VGT-Bewegungsdaten'!B:B,$A4373,'VGT-Bewegungsdaten'!E:E),5)</f>
        <v>0</v>
      </c>
      <c r="N4373" s="298" t="s">
        <v>4918</v>
      </c>
      <c r="O4373" s="298" t="s">
        <v>4933</v>
      </c>
      <c r="P4373" s="261">
        <f>ROUND(SUMIF('AV-Bewegungsdaten'!B:B,A4373,'AV-Bewegungsdaten'!D:D),3)</f>
        <v>0</v>
      </c>
      <c r="Q4373" s="259">
        <f>ROUND(SUMIF('AV-Bewegungsdaten'!B:B,$A4373,'AV-Bewegungsdaten'!E:E),5)</f>
        <v>0</v>
      </c>
      <c r="S4373" s="444"/>
      <c r="T4373" s="444"/>
      <c r="U4373" s="261">
        <f>ROUND(SUMIF('DV-Bewegungsdaten'!B:B,A4373,'DV-Bewegungsdaten'!D:D),3)</f>
        <v>0</v>
      </c>
      <c r="V4373" s="259">
        <f>ROUND(SUMIF('DV-Bewegungsdaten'!B:B,A4373,'DV-Bewegungsdaten'!E:E),5)</f>
        <v>0</v>
      </c>
      <c r="X4373" s="444"/>
      <c r="Y4373" s="444"/>
      <c r="AK4373" s="305"/>
    </row>
    <row r="4374" spans="1:37" ht="15" customHeight="1" x14ac:dyDescent="0.25">
      <c r="A4374" s="103" t="s">
        <v>3220</v>
      </c>
      <c r="B4374" s="101" t="s">
        <v>159</v>
      </c>
      <c r="C4374" s="101" t="s">
        <v>3996</v>
      </c>
      <c r="D4374" s="101" t="s">
        <v>164</v>
      </c>
      <c r="F4374" s="102">
        <v>4.97</v>
      </c>
      <c r="G4374" s="102">
        <v>5.37</v>
      </c>
      <c r="H4374" s="102">
        <v>3.98</v>
      </c>
      <c r="I4374" s="102"/>
      <c r="J4374" s="445"/>
      <c r="K4374" s="258">
        <f>ROUND(SUMIF('VGT-Bewegungsdaten'!B:B,A4374,'VGT-Bewegungsdaten'!D:D),3)</f>
        <v>0</v>
      </c>
      <c r="L4374" s="259">
        <f>ROUND(SUMIF('VGT-Bewegungsdaten'!B:B,$A4374,'VGT-Bewegungsdaten'!E:E),5)</f>
        <v>0</v>
      </c>
      <c r="N4374" s="298" t="s">
        <v>4918</v>
      </c>
      <c r="O4374" s="298" t="s">
        <v>4933</v>
      </c>
      <c r="P4374" s="261">
        <f>ROUND(SUMIF('AV-Bewegungsdaten'!B:B,A4374,'AV-Bewegungsdaten'!D:D),3)</f>
        <v>0</v>
      </c>
      <c r="Q4374" s="259">
        <f>ROUND(SUMIF('AV-Bewegungsdaten'!B:B,$A4374,'AV-Bewegungsdaten'!E:E),5)</f>
        <v>0</v>
      </c>
      <c r="S4374" s="444"/>
      <c r="T4374" s="444"/>
      <c r="U4374" s="261">
        <f>ROUND(SUMIF('DV-Bewegungsdaten'!B:B,A4374,'DV-Bewegungsdaten'!D:D),3)</f>
        <v>0</v>
      </c>
      <c r="V4374" s="259">
        <f>ROUND(SUMIF('DV-Bewegungsdaten'!B:B,A4374,'DV-Bewegungsdaten'!E:E),5)</f>
        <v>0</v>
      </c>
      <c r="X4374" s="444"/>
      <c r="Y4374" s="444"/>
      <c r="AK4374" s="305"/>
    </row>
    <row r="4375" spans="1:37" ht="15" customHeight="1" x14ac:dyDescent="0.25">
      <c r="A4375" s="103" t="s">
        <v>3961</v>
      </c>
      <c r="B4375" s="101" t="s">
        <v>159</v>
      </c>
      <c r="C4375" s="101" t="s">
        <v>3997</v>
      </c>
      <c r="D4375" s="101" t="s">
        <v>160</v>
      </c>
      <c r="F4375" s="102">
        <v>9.51</v>
      </c>
      <c r="G4375" s="102">
        <v>9.91</v>
      </c>
      <c r="H4375" s="102">
        <v>7.61</v>
      </c>
      <c r="I4375" s="102"/>
      <c r="J4375" s="445"/>
      <c r="K4375" s="258">
        <f>ROUND(SUMIF('VGT-Bewegungsdaten'!B:B,A4375,'VGT-Bewegungsdaten'!D:D),3)</f>
        <v>0</v>
      </c>
      <c r="L4375" s="259">
        <f>ROUND(SUMIF('VGT-Bewegungsdaten'!B:B,$A4375,'VGT-Bewegungsdaten'!E:E),5)</f>
        <v>0</v>
      </c>
      <c r="N4375" s="298" t="s">
        <v>4918</v>
      </c>
      <c r="O4375" s="298" t="s">
        <v>4933</v>
      </c>
      <c r="P4375" s="261">
        <f>ROUND(SUMIF('AV-Bewegungsdaten'!B:B,A4375,'AV-Bewegungsdaten'!D:D),3)</f>
        <v>0</v>
      </c>
      <c r="Q4375" s="259">
        <f>ROUND(SUMIF('AV-Bewegungsdaten'!B:B,$A4375,'AV-Bewegungsdaten'!E:E),5)</f>
        <v>0</v>
      </c>
      <c r="S4375" s="444"/>
      <c r="T4375" s="444"/>
      <c r="U4375" s="261">
        <f>ROUND(SUMIF('DV-Bewegungsdaten'!B:B,A4375,'DV-Bewegungsdaten'!D:D),3)</f>
        <v>0</v>
      </c>
      <c r="V4375" s="259">
        <f>ROUND(SUMIF('DV-Bewegungsdaten'!B:B,A4375,'DV-Bewegungsdaten'!E:E),5)</f>
        <v>0</v>
      </c>
      <c r="X4375" s="444"/>
      <c r="Y4375" s="444"/>
      <c r="AK4375" s="305"/>
    </row>
    <row r="4376" spans="1:37" ht="15" customHeight="1" x14ac:dyDescent="0.25">
      <c r="A4376" s="103" t="s">
        <v>3962</v>
      </c>
      <c r="B4376" s="101" t="s">
        <v>159</v>
      </c>
      <c r="C4376" s="101" t="s">
        <v>3997</v>
      </c>
      <c r="D4376" s="101" t="s">
        <v>162</v>
      </c>
      <c r="F4376" s="102">
        <v>10</v>
      </c>
      <c r="G4376" s="102">
        <v>10.4</v>
      </c>
      <c r="H4376" s="102">
        <v>8</v>
      </c>
      <c r="I4376" s="102"/>
      <c r="J4376" s="445"/>
      <c r="K4376" s="258">
        <f>ROUND(SUMIF('VGT-Bewegungsdaten'!B:B,A4376,'VGT-Bewegungsdaten'!D:D),3)</f>
        <v>0</v>
      </c>
      <c r="L4376" s="259">
        <f>ROUND(SUMIF('VGT-Bewegungsdaten'!B:B,$A4376,'VGT-Bewegungsdaten'!E:E),5)</f>
        <v>0</v>
      </c>
      <c r="N4376" s="298" t="s">
        <v>4918</v>
      </c>
      <c r="O4376" s="298" t="s">
        <v>4933</v>
      </c>
      <c r="P4376" s="261">
        <f>ROUND(SUMIF('AV-Bewegungsdaten'!B:B,A4376,'AV-Bewegungsdaten'!D:D),3)</f>
        <v>0</v>
      </c>
      <c r="Q4376" s="259">
        <f>ROUND(SUMIF('AV-Bewegungsdaten'!B:B,$A4376,'AV-Bewegungsdaten'!E:E),5)</f>
        <v>0</v>
      </c>
      <c r="S4376" s="444"/>
      <c r="T4376" s="444"/>
      <c r="U4376" s="261">
        <f>ROUND(SUMIF('DV-Bewegungsdaten'!B:B,A4376,'DV-Bewegungsdaten'!D:D),3)</f>
        <v>0</v>
      </c>
      <c r="V4376" s="259">
        <f>ROUND(SUMIF('DV-Bewegungsdaten'!B:B,A4376,'DV-Bewegungsdaten'!E:E),5)</f>
        <v>0</v>
      </c>
      <c r="X4376" s="444"/>
      <c r="Y4376" s="444"/>
      <c r="AK4376" s="305"/>
    </row>
    <row r="4377" spans="1:37" ht="15" customHeight="1" x14ac:dyDescent="0.25">
      <c r="A4377" s="103" t="s">
        <v>3963</v>
      </c>
      <c r="B4377" s="101" t="s">
        <v>159</v>
      </c>
      <c r="C4377" s="101" t="s">
        <v>3997</v>
      </c>
      <c r="D4377" s="101" t="s">
        <v>164</v>
      </c>
      <c r="F4377" s="102">
        <v>4.92</v>
      </c>
      <c r="G4377" s="102">
        <v>5.32</v>
      </c>
      <c r="H4377" s="102">
        <v>3.94</v>
      </c>
      <c r="I4377" s="102"/>
      <c r="J4377" s="445"/>
      <c r="K4377" s="258">
        <f>ROUND(SUMIF('VGT-Bewegungsdaten'!B:B,A4377,'VGT-Bewegungsdaten'!D:D),3)</f>
        <v>0</v>
      </c>
      <c r="L4377" s="259">
        <f>ROUND(SUMIF('VGT-Bewegungsdaten'!B:B,$A4377,'VGT-Bewegungsdaten'!E:E),5)</f>
        <v>0</v>
      </c>
      <c r="N4377" s="298" t="s">
        <v>4918</v>
      </c>
      <c r="O4377" s="298" t="s">
        <v>4933</v>
      </c>
      <c r="P4377" s="261">
        <f>ROUND(SUMIF('AV-Bewegungsdaten'!B:B,A4377,'AV-Bewegungsdaten'!D:D),3)</f>
        <v>0</v>
      </c>
      <c r="Q4377" s="259">
        <f>ROUND(SUMIF('AV-Bewegungsdaten'!B:B,$A4377,'AV-Bewegungsdaten'!E:E),5)</f>
        <v>0</v>
      </c>
      <c r="S4377" s="444"/>
      <c r="T4377" s="444"/>
      <c r="U4377" s="261">
        <f>ROUND(SUMIF('DV-Bewegungsdaten'!B:B,A4377,'DV-Bewegungsdaten'!D:D),3)</f>
        <v>0</v>
      </c>
      <c r="V4377" s="259">
        <f>ROUND(SUMIF('DV-Bewegungsdaten'!B:B,A4377,'DV-Bewegungsdaten'!E:E),5)</f>
        <v>0</v>
      </c>
      <c r="X4377" s="444"/>
      <c r="Y4377" s="444"/>
      <c r="AK4377" s="305"/>
    </row>
    <row r="4378" spans="1:37" ht="15" customHeight="1" x14ac:dyDescent="0.25">
      <c r="A4378" s="103" t="s">
        <v>4709</v>
      </c>
      <c r="B4378" s="101" t="s">
        <v>159</v>
      </c>
      <c r="C4378" s="101" t="s">
        <v>3999</v>
      </c>
      <c r="D4378" s="101" t="s">
        <v>160</v>
      </c>
      <c r="F4378" s="102">
        <v>9.43</v>
      </c>
      <c r="G4378" s="102">
        <v>9.83</v>
      </c>
      <c r="H4378" s="102">
        <v>7.54</v>
      </c>
      <c r="I4378" s="102"/>
      <c r="J4378" s="445"/>
      <c r="K4378" s="258">
        <f>ROUND(SUMIF('VGT-Bewegungsdaten'!B:B,A4378,'VGT-Bewegungsdaten'!D:D),3)</f>
        <v>0</v>
      </c>
      <c r="L4378" s="259">
        <f>ROUND(SUMIF('VGT-Bewegungsdaten'!B:B,$A4378,'VGT-Bewegungsdaten'!E:E),5)</f>
        <v>0</v>
      </c>
      <c r="N4378" s="298" t="s">
        <v>4918</v>
      </c>
      <c r="O4378" s="298" t="s">
        <v>4933</v>
      </c>
      <c r="P4378" s="261">
        <f>ROUND(SUMIF('AV-Bewegungsdaten'!B:B,A4378,'AV-Bewegungsdaten'!D:D),3)</f>
        <v>0</v>
      </c>
      <c r="Q4378" s="259">
        <f>ROUND(SUMIF('AV-Bewegungsdaten'!B:B,$A4378,'AV-Bewegungsdaten'!E:E),5)</f>
        <v>0</v>
      </c>
      <c r="S4378" s="444"/>
      <c r="T4378" s="444"/>
      <c r="U4378" s="261">
        <f>ROUND(SUMIF('DV-Bewegungsdaten'!B:B,A4378,'DV-Bewegungsdaten'!D:D),3)</f>
        <v>0</v>
      </c>
      <c r="V4378" s="259">
        <f>ROUND(SUMIF('DV-Bewegungsdaten'!B:B,A4378,'DV-Bewegungsdaten'!E:E),5)</f>
        <v>0</v>
      </c>
      <c r="X4378" s="444"/>
      <c r="Y4378" s="444"/>
      <c r="AK4378" s="305"/>
    </row>
    <row r="4379" spans="1:37" ht="15" customHeight="1" x14ac:dyDescent="0.25">
      <c r="A4379" s="103" t="s">
        <v>4710</v>
      </c>
      <c r="B4379" s="101" t="s">
        <v>159</v>
      </c>
      <c r="C4379" s="101" t="s">
        <v>3999</v>
      </c>
      <c r="D4379" s="101" t="s">
        <v>162</v>
      </c>
      <c r="F4379" s="102">
        <v>9.91</v>
      </c>
      <c r="G4379" s="102">
        <v>10.31</v>
      </c>
      <c r="H4379" s="102">
        <v>7.93</v>
      </c>
      <c r="I4379" s="102"/>
      <c r="J4379" s="445"/>
      <c r="K4379" s="258">
        <f>ROUND(SUMIF('VGT-Bewegungsdaten'!B:B,A4379,'VGT-Bewegungsdaten'!D:D),3)</f>
        <v>0</v>
      </c>
      <c r="L4379" s="259">
        <f>ROUND(SUMIF('VGT-Bewegungsdaten'!B:B,$A4379,'VGT-Bewegungsdaten'!E:E),5)</f>
        <v>0</v>
      </c>
      <c r="N4379" s="298" t="s">
        <v>4918</v>
      </c>
      <c r="O4379" s="298" t="s">
        <v>4933</v>
      </c>
      <c r="P4379" s="261">
        <f>ROUND(SUMIF('AV-Bewegungsdaten'!B:B,A4379,'AV-Bewegungsdaten'!D:D),3)</f>
        <v>0</v>
      </c>
      <c r="Q4379" s="259">
        <f>ROUND(SUMIF('AV-Bewegungsdaten'!B:B,$A4379,'AV-Bewegungsdaten'!E:E),5)</f>
        <v>0</v>
      </c>
      <c r="S4379" s="444"/>
      <c r="T4379" s="444"/>
      <c r="U4379" s="261">
        <f>ROUND(SUMIF('DV-Bewegungsdaten'!B:B,A4379,'DV-Bewegungsdaten'!D:D),3)</f>
        <v>0</v>
      </c>
      <c r="V4379" s="259">
        <f>ROUND(SUMIF('DV-Bewegungsdaten'!B:B,A4379,'DV-Bewegungsdaten'!E:E),5)</f>
        <v>0</v>
      </c>
      <c r="X4379" s="444"/>
      <c r="Y4379" s="444"/>
      <c r="AK4379" s="305"/>
    </row>
    <row r="4380" spans="1:37" ht="15" customHeight="1" x14ac:dyDescent="0.25">
      <c r="A4380" s="103" t="s">
        <v>4711</v>
      </c>
      <c r="B4380" s="101" t="s">
        <v>159</v>
      </c>
      <c r="C4380" s="101" t="s">
        <v>3999</v>
      </c>
      <c r="D4380" s="101" t="s">
        <v>164</v>
      </c>
      <c r="F4380" s="102">
        <v>4.87</v>
      </c>
      <c r="G4380" s="102">
        <v>5.2700000000000005</v>
      </c>
      <c r="H4380" s="102">
        <v>3.9</v>
      </c>
      <c r="I4380" s="102"/>
      <c r="J4380" s="445"/>
      <c r="K4380" s="258">
        <f>ROUND(SUMIF('VGT-Bewegungsdaten'!B:B,A4380,'VGT-Bewegungsdaten'!D:D),3)</f>
        <v>0</v>
      </c>
      <c r="L4380" s="259">
        <f>ROUND(SUMIF('VGT-Bewegungsdaten'!B:B,$A4380,'VGT-Bewegungsdaten'!E:E),5)</f>
        <v>0</v>
      </c>
      <c r="N4380" s="298" t="s">
        <v>4918</v>
      </c>
      <c r="O4380" s="298" t="s">
        <v>4933</v>
      </c>
      <c r="P4380" s="261">
        <f>ROUND(SUMIF('AV-Bewegungsdaten'!B:B,A4380,'AV-Bewegungsdaten'!D:D),3)</f>
        <v>0</v>
      </c>
      <c r="Q4380" s="259">
        <f>ROUND(SUMIF('AV-Bewegungsdaten'!B:B,$A4380,'AV-Bewegungsdaten'!E:E),5)</f>
        <v>0</v>
      </c>
      <c r="S4380" s="444"/>
      <c r="T4380" s="444"/>
      <c r="U4380" s="261">
        <f>ROUND(SUMIF('DV-Bewegungsdaten'!B:B,A4380,'DV-Bewegungsdaten'!D:D),3)</f>
        <v>0</v>
      </c>
      <c r="V4380" s="259">
        <f>ROUND(SUMIF('DV-Bewegungsdaten'!B:B,A4380,'DV-Bewegungsdaten'!E:E),5)</f>
        <v>0</v>
      </c>
      <c r="X4380" s="444"/>
      <c r="Y4380" s="444"/>
      <c r="AK4380" s="305"/>
    </row>
    <row r="4381" spans="1:37" ht="15" customHeight="1" x14ac:dyDescent="0.25">
      <c r="A4381" s="103" t="s">
        <v>5105</v>
      </c>
      <c r="B4381" s="101" t="s">
        <v>159</v>
      </c>
      <c r="C4381" s="101" t="s">
        <v>4954</v>
      </c>
      <c r="D4381" s="101" t="s">
        <v>160</v>
      </c>
      <c r="F4381" s="102">
        <v>9.2900000000000009</v>
      </c>
      <c r="G4381" s="102">
        <v>9.6900000000000013</v>
      </c>
      <c r="H4381" s="102">
        <v>7.43</v>
      </c>
      <c r="I4381" s="102"/>
      <c r="J4381" s="445"/>
      <c r="K4381" s="258">
        <f>ROUND(SUMIF('VGT-Bewegungsdaten'!B:B,A4381,'VGT-Bewegungsdaten'!D:D),3)</f>
        <v>0</v>
      </c>
      <c r="L4381" s="259">
        <f>ROUND(SUMIF('VGT-Bewegungsdaten'!B:B,$A4381,'VGT-Bewegungsdaten'!E:E),5)</f>
        <v>0</v>
      </c>
      <c r="N4381" s="298" t="s">
        <v>4918</v>
      </c>
      <c r="O4381" s="298" t="s">
        <v>4933</v>
      </c>
      <c r="P4381" s="261">
        <f>ROUND(SUMIF('AV-Bewegungsdaten'!B:B,A4381,'AV-Bewegungsdaten'!D:D),3)</f>
        <v>0</v>
      </c>
      <c r="Q4381" s="259">
        <f>ROUND(SUMIF('AV-Bewegungsdaten'!B:B,$A4381,'AV-Bewegungsdaten'!E:E),5)</f>
        <v>0</v>
      </c>
      <c r="S4381" s="444"/>
      <c r="T4381" s="444"/>
      <c r="U4381" s="261">
        <f>ROUND(SUMIF('DV-Bewegungsdaten'!B:B,A4381,'DV-Bewegungsdaten'!D:D),3)</f>
        <v>0</v>
      </c>
      <c r="V4381" s="259">
        <f>ROUND(SUMIF('DV-Bewegungsdaten'!B:B,A4381,'DV-Bewegungsdaten'!E:E),5)</f>
        <v>0</v>
      </c>
      <c r="X4381" s="444"/>
      <c r="Y4381" s="444"/>
      <c r="AK4381" s="305"/>
    </row>
    <row r="4382" spans="1:37" ht="15" customHeight="1" x14ac:dyDescent="0.25">
      <c r="A4382" s="103" t="s">
        <v>5106</v>
      </c>
      <c r="B4382" s="101" t="s">
        <v>159</v>
      </c>
      <c r="C4382" s="101" t="s">
        <v>4954</v>
      </c>
      <c r="D4382" s="101" t="s">
        <v>162</v>
      </c>
      <c r="F4382" s="102">
        <v>9.7600000000000016</v>
      </c>
      <c r="G4382" s="102">
        <v>10.160000000000002</v>
      </c>
      <c r="H4382" s="102">
        <v>7.81</v>
      </c>
      <c r="I4382" s="102"/>
      <c r="J4382" s="445"/>
      <c r="K4382" s="258">
        <f>ROUND(SUMIF('VGT-Bewegungsdaten'!B:B,A4382,'VGT-Bewegungsdaten'!D:D),3)</f>
        <v>0</v>
      </c>
      <c r="L4382" s="259">
        <f>ROUND(SUMIF('VGT-Bewegungsdaten'!B:B,$A4382,'VGT-Bewegungsdaten'!E:E),5)</f>
        <v>0</v>
      </c>
      <c r="N4382" s="298" t="s">
        <v>4918</v>
      </c>
      <c r="O4382" s="298" t="s">
        <v>4933</v>
      </c>
      <c r="P4382" s="261">
        <f>ROUND(SUMIF('AV-Bewegungsdaten'!B:B,A4382,'AV-Bewegungsdaten'!D:D),3)</f>
        <v>0</v>
      </c>
      <c r="Q4382" s="259">
        <f>ROUND(SUMIF('AV-Bewegungsdaten'!B:B,$A4382,'AV-Bewegungsdaten'!E:E),5)</f>
        <v>0</v>
      </c>
      <c r="S4382" s="444"/>
      <c r="T4382" s="444"/>
      <c r="U4382" s="261">
        <f>ROUND(SUMIF('DV-Bewegungsdaten'!B:B,A4382,'DV-Bewegungsdaten'!D:D),3)</f>
        <v>0</v>
      </c>
      <c r="V4382" s="259">
        <f>ROUND(SUMIF('DV-Bewegungsdaten'!B:B,A4382,'DV-Bewegungsdaten'!E:E),5)</f>
        <v>0</v>
      </c>
      <c r="X4382" s="444"/>
      <c r="Y4382" s="444"/>
      <c r="AK4382" s="305"/>
    </row>
    <row r="4383" spans="1:37" ht="15" customHeight="1" x14ac:dyDescent="0.25">
      <c r="A4383" s="103" t="s">
        <v>5107</v>
      </c>
      <c r="B4383" s="101" t="s">
        <v>159</v>
      </c>
      <c r="C4383" s="101" t="s">
        <v>4954</v>
      </c>
      <c r="D4383" s="101" t="s">
        <v>164</v>
      </c>
      <c r="F4383" s="102">
        <v>4.8</v>
      </c>
      <c r="G4383" s="102">
        <v>5.2</v>
      </c>
      <c r="H4383" s="102">
        <v>3.84</v>
      </c>
      <c r="I4383" s="102"/>
      <c r="J4383" s="445"/>
      <c r="K4383" s="258">
        <f>ROUND(SUMIF('VGT-Bewegungsdaten'!B:B,A4383,'VGT-Bewegungsdaten'!D:D),3)</f>
        <v>0</v>
      </c>
      <c r="L4383" s="259">
        <f>ROUND(SUMIF('VGT-Bewegungsdaten'!B:B,$A4383,'VGT-Bewegungsdaten'!E:E),5)</f>
        <v>0</v>
      </c>
      <c r="N4383" s="298" t="s">
        <v>4918</v>
      </c>
      <c r="O4383" s="298" t="s">
        <v>4933</v>
      </c>
      <c r="P4383" s="261">
        <f>ROUND(SUMIF('AV-Bewegungsdaten'!B:B,A4383,'AV-Bewegungsdaten'!D:D),3)</f>
        <v>0</v>
      </c>
      <c r="Q4383" s="259">
        <f>ROUND(SUMIF('AV-Bewegungsdaten'!B:B,$A4383,'AV-Bewegungsdaten'!E:E),5)</f>
        <v>0</v>
      </c>
      <c r="S4383" s="444"/>
      <c r="T4383" s="444"/>
      <c r="U4383" s="261">
        <f>ROUND(SUMIF('DV-Bewegungsdaten'!B:B,A4383,'DV-Bewegungsdaten'!D:D),3)</f>
        <v>0</v>
      </c>
      <c r="V4383" s="259">
        <f>ROUND(SUMIF('DV-Bewegungsdaten'!B:B,A4383,'DV-Bewegungsdaten'!E:E),5)</f>
        <v>0</v>
      </c>
      <c r="X4383" s="444"/>
      <c r="Y4383" s="444"/>
      <c r="AK4383" s="305"/>
    </row>
    <row r="4384" spans="1:37" ht="15" customHeight="1" x14ac:dyDescent="0.25">
      <c r="A4384" s="103" t="s">
        <v>5426</v>
      </c>
      <c r="B4384" s="101" t="s">
        <v>159</v>
      </c>
      <c r="C4384" s="101" t="s">
        <v>5204</v>
      </c>
      <c r="D4384" s="101" t="s">
        <v>160</v>
      </c>
      <c r="F4384" s="102">
        <v>9.15</v>
      </c>
      <c r="G4384" s="102">
        <v>9.5500000000000007</v>
      </c>
      <c r="H4384" s="102">
        <v>7.32</v>
      </c>
      <c r="I4384" s="102"/>
      <c r="J4384" s="445"/>
      <c r="K4384" s="258">
        <f>ROUND(SUMIF('VGT-Bewegungsdaten'!B:B,A4384,'VGT-Bewegungsdaten'!D:D),3)</f>
        <v>0</v>
      </c>
      <c r="L4384" s="259">
        <f>ROUND(SUMIF('VGT-Bewegungsdaten'!B:B,$A4384,'VGT-Bewegungsdaten'!E:E),5)</f>
        <v>0</v>
      </c>
      <c r="N4384" s="298" t="s">
        <v>4918</v>
      </c>
      <c r="O4384" s="298" t="s">
        <v>4933</v>
      </c>
      <c r="P4384" s="261">
        <f>ROUND(SUMIF('AV-Bewegungsdaten'!B:B,A4384,'AV-Bewegungsdaten'!D:D),3)</f>
        <v>0</v>
      </c>
      <c r="Q4384" s="259">
        <f>ROUND(SUMIF('AV-Bewegungsdaten'!B:B,$A4384,'AV-Bewegungsdaten'!E:E),5)</f>
        <v>0</v>
      </c>
      <c r="S4384" s="444"/>
      <c r="T4384" s="444"/>
      <c r="U4384" s="261">
        <f>ROUND(SUMIF('DV-Bewegungsdaten'!B:B,A4384,'DV-Bewegungsdaten'!D:D),3)</f>
        <v>0</v>
      </c>
      <c r="V4384" s="259">
        <f>ROUND(SUMIF('DV-Bewegungsdaten'!B:B,A4384,'DV-Bewegungsdaten'!E:E),5)</f>
        <v>0</v>
      </c>
      <c r="X4384" s="444"/>
      <c r="Y4384" s="444"/>
      <c r="AK4384" s="305"/>
    </row>
    <row r="4385" spans="1:37" ht="15" customHeight="1" x14ac:dyDescent="0.25">
      <c r="A4385" s="103" t="s">
        <v>5427</v>
      </c>
      <c r="B4385" s="101" t="s">
        <v>159</v>
      </c>
      <c r="C4385" s="101" t="s">
        <v>5204</v>
      </c>
      <c r="D4385" s="101" t="s">
        <v>162</v>
      </c>
      <c r="F4385" s="102">
        <v>9.620000000000001</v>
      </c>
      <c r="G4385" s="102">
        <v>10.020000000000001</v>
      </c>
      <c r="H4385" s="102">
        <v>7.7</v>
      </c>
      <c r="I4385" s="102"/>
      <c r="J4385" s="445"/>
      <c r="K4385" s="258">
        <f>ROUND(SUMIF('VGT-Bewegungsdaten'!B:B,A4385,'VGT-Bewegungsdaten'!D:D),3)</f>
        <v>0</v>
      </c>
      <c r="L4385" s="259">
        <f>ROUND(SUMIF('VGT-Bewegungsdaten'!B:B,$A4385,'VGT-Bewegungsdaten'!E:E),5)</f>
        <v>0</v>
      </c>
      <c r="N4385" s="298" t="s">
        <v>4918</v>
      </c>
      <c r="O4385" s="298" t="s">
        <v>4933</v>
      </c>
      <c r="P4385" s="261">
        <f>ROUND(SUMIF('AV-Bewegungsdaten'!B:B,A4385,'AV-Bewegungsdaten'!D:D),3)</f>
        <v>0</v>
      </c>
      <c r="Q4385" s="259">
        <f>ROUND(SUMIF('AV-Bewegungsdaten'!B:B,$A4385,'AV-Bewegungsdaten'!E:E),5)</f>
        <v>0</v>
      </c>
      <c r="S4385" s="444"/>
      <c r="T4385" s="444"/>
      <c r="U4385" s="261">
        <f>ROUND(SUMIF('DV-Bewegungsdaten'!B:B,A4385,'DV-Bewegungsdaten'!D:D),3)</f>
        <v>0</v>
      </c>
      <c r="V4385" s="259">
        <f>ROUND(SUMIF('DV-Bewegungsdaten'!B:B,A4385,'DV-Bewegungsdaten'!E:E),5)</f>
        <v>0</v>
      </c>
      <c r="X4385" s="444"/>
      <c r="Y4385" s="444"/>
      <c r="AK4385" s="305"/>
    </row>
    <row r="4386" spans="1:37" ht="15" customHeight="1" x14ac:dyDescent="0.25">
      <c r="A4386" s="103" t="s">
        <v>5428</v>
      </c>
      <c r="B4386" s="101" t="s">
        <v>159</v>
      </c>
      <c r="C4386" s="101" t="s">
        <v>5204</v>
      </c>
      <c r="D4386" s="101" t="s">
        <v>164</v>
      </c>
      <c r="F4386" s="102">
        <v>4.72</v>
      </c>
      <c r="G4386" s="102">
        <v>5.12</v>
      </c>
      <c r="H4386" s="102">
        <v>3.78</v>
      </c>
      <c r="I4386" s="102"/>
      <c r="J4386" s="445"/>
      <c r="K4386" s="258">
        <f>ROUND(SUMIF('VGT-Bewegungsdaten'!B:B,A4386,'VGT-Bewegungsdaten'!D:D),3)</f>
        <v>0</v>
      </c>
      <c r="L4386" s="259">
        <f>ROUND(SUMIF('VGT-Bewegungsdaten'!B:B,$A4386,'VGT-Bewegungsdaten'!E:E),5)</f>
        <v>0</v>
      </c>
      <c r="N4386" s="298" t="s">
        <v>4918</v>
      </c>
      <c r="O4386" s="298" t="s">
        <v>4933</v>
      </c>
      <c r="P4386" s="261">
        <f>ROUND(SUMIF('AV-Bewegungsdaten'!B:B,A4386,'AV-Bewegungsdaten'!D:D),3)</f>
        <v>0</v>
      </c>
      <c r="Q4386" s="259">
        <f>ROUND(SUMIF('AV-Bewegungsdaten'!B:B,$A4386,'AV-Bewegungsdaten'!E:E),5)</f>
        <v>0</v>
      </c>
      <c r="S4386" s="444"/>
      <c r="T4386" s="444"/>
      <c r="U4386" s="261">
        <f>ROUND(SUMIF('DV-Bewegungsdaten'!B:B,A4386,'DV-Bewegungsdaten'!D:D),3)</f>
        <v>0</v>
      </c>
      <c r="V4386" s="259">
        <f>ROUND(SUMIF('DV-Bewegungsdaten'!B:B,A4386,'DV-Bewegungsdaten'!E:E),5)</f>
        <v>0</v>
      </c>
      <c r="X4386" s="444"/>
      <c r="Y4386" s="444"/>
      <c r="AK4386" s="305"/>
    </row>
    <row r="4387" spans="1:37" ht="15" customHeight="1" x14ac:dyDescent="0.25">
      <c r="A4387" s="103" t="s">
        <v>1088</v>
      </c>
      <c r="B4387" s="101" t="s">
        <v>2071</v>
      </c>
      <c r="C4387" s="101" t="s">
        <v>3986</v>
      </c>
      <c r="F4387" s="102">
        <v>50.62</v>
      </c>
      <c r="G4387" s="102">
        <v>51.019999999999996</v>
      </c>
      <c r="H4387" s="102">
        <v>40.5</v>
      </c>
      <c r="I4387" s="102"/>
      <c r="J4387" s="445"/>
      <c r="K4387" s="258">
        <f>ROUND(SUMIF('VGT-Bewegungsdaten'!B:B,A4387,'VGT-Bewegungsdaten'!D:D),3)</f>
        <v>0</v>
      </c>
      <c r="L4387" s="259">
        <f>ROUND(SUMIF('VGT-Bewegungsdaten'!B:B,$A4387,'VGT-Bewegungsdaten'!E:E),5)</f>
        <v>0</v>
      </c>
      <c r="N4387" s="298" t="s">
        <v>4918</v>
      </c>
      <c r="O4387" s="298" t="s">
        <v>4934</v>
      </c>
      <c r="P4387" s="261">
        <f>ROUND(SUMIF('AV-Bewegungsdaten'!B:B,A4387,'AV-Bewegungsdaten'!D:D),3)</f>
        <v>0</v>
      </c>
      <c r="Q4387" s="259">
        <f>ROUND(SUMIF('AV-Bewegungsdaten'!B:B,$A4387,'AV-Bewegungsdaten'!E:E),5)</f>
        <v>0</v>
      </c>
      <c r="S4387" s="444"/>
      <c r="T4387" s="444"/>
      <c r="U4387" s="261">
        <f>ROUND(SUMIF('DV-Bewegungsdaten'!B:B,A4387,'DV-Bewegungsdaten'!D:D),3)</f>
        <v>0</v>
      </c>
      <c r="V4387" s="259">
        <f>ROUND(SUMIF('DV-Bewegungsdaten'!B:B,A4387,'DV-Bewegungsdaten'!E:E),5)</f>
        <v>0</v>
      </c>
      <c r="X4387" s="444"/>
      <c r="Y4387" s="444"/>
      <c r="AK4387" s="305"/>
    </row>
    <row r="4388" spans="1:37" ht="15" customHeight="1" x14ac:dyDescent="0.25">
      <c r="A4388" s="103" t="s">
        <v>1089</v>
      </c>
      <c r="B4388" s="101" t="s">
        <v>2071</v>
      </c>
      <c r="C4388" s="101" t="s">
        <v>3987</v>
      </c>
      <c r="F4388" s="102">
        <v>48.1</v>
      </c>
      <c r="G4388" s="102">
        <v>48.5</v>
      </c>
      <c r="H4388" s="102">
        <v>38.479999999999997</v>
      </c>
      <c r="I4388" s="102"/>
      <c r="J4388" s="445"/>
      <c r="K4388" s="258">
        <f>ROUND(SUMIF('VGT-Bewegungsdaten'!B:B,A4388,'VGT-Bewegungsdaten'!D:D),3)</f>
        <v>0</v>
      </c>
      <c r="L4388" s="259">
        <f>ROUND(SUMIF('VGT-Bewegungsdaten'!B:B,$A4388,'VGT-Bewegungsdaten'!E:E),5)</f>
        <v>0</v>
      </c>
      <c r="N4388" s="298" t="s">
        <v>4918</v>
      </c>
      <c r="O4388" s="298" t="s">
        <v>4934</v>
      </c>
      <c r="P4388" s="261">
        <f>ROUND(SUMIF('AV-Bewegungsdaten'!B:B,A4388,'AV-Bewegungsdaten'!D:D),3)</f>
        <v>0</v>
      </c>
      <c r="Q4388" s="259">
        <f>ROUND(SUMIF('AV-Bewegungsdaten'!B:B,$A4388,'AV-Bewegungsdaten'!E:E),5)</f>
        <v>0</v>
      </c>
      <c r="S4388" s="444"/>
      <c r="T4388" s="444"/>
      <c r="U4388" s="261">
        <f>ROUND(SUMIF('DV-Bewegungsdaten'!B:B,A4388,'DV-Bewegungsdaten'!D:D),3)</f>
        <v>0</v>
      </c>
      <c r="V4388" s="259">
        <f>ROUND(SUMIF('DV-Bewegungsdaten'!B:B,A4388,'DV-Bewegungsdaten'!E:E),5)</f>
        <v>0</v>
      </c>
      <c r="X4388" s="444"/>
      <c r="Y4388" s="444"/>
      <c r="AK4388" s="305"/>
    </row>
    <row r="4389" spans="1:37" ht="15" customHeight="1" x14ac:dyDescent="0.25">
      <c r="A4389" s="103" t="s">
        <v>1090</v>
      </c>
      <c r="B4389" s="101" t="s">
        <v>2071</v>
      </c>
      <c r="C4389" s="101" t="s">
        <v>3988</v>
      </c>
      <c r="F4389" s="102">
        <v>45.7</v>
      </c>
      <c r="G4389" s="102">
        <v>46.1</v>
      </c>
      <c r="H4389" s="102">
        <v>36.56</v>
      </c>
      <c r="I4389" s="102"/>
      <c r="J4389" s="445"/>
      <c r="K4389" s="258">
        <f>ROUND(SUMIF('VGT-Bewegungsdaten'!B:B,A4389,'VGT-Bewegungsdaten'!D:D),3)</f>
        <v>0</v>
      </c>
      <c r="L4389" s="259">
        <f>ROUND(SUMIF('VGT-Bewegungsdaten'!B:B,$A4389,'VGT-Bewegungsdaten'!E:E),5)</f>
        <v>0</v>
      </c>
      <c r="N4389" s="298" t="s">
        <v>4918</v>
      </c>
      <c r="O4389" s="298" t="s">
        <v>4934</v>
      </c>
      <c r="P4389" s="261">
        <f>ROUND(SUMIF('AV-Bewegungsdaten'!B:B,A4389,'AV-Bewegungsdaten'!D:D),3)</f>
        <v>0</v>
      </c>
      <c r="Q4389" s="259">
        <f>ROUND(SUMIF('AV-Bewegungsdaten'!B:B,$A4389,'AV-Bewegungsdaten'!E:E),5)</f>
        <v>0</v>
      </c>
      <c r="S4389" s="444"/>
      <c r="T4389" s="444"/>
      <c r="U4389" s="261">
        <f>ROUND(SUMIF('DV-Bewegungsdaten'!B:B,A4389,'DV-Bewegungsdaten'!D:D),3)</f>
        <v>0</v>
      </c>
      <c r="V4389" s="259">
        <f>ROUND(SUMIF('DV-Bewegungsdaten'!B:B,A4389,'DV-Bewegungsdaten'!E:E),5)</f>
        <v>0</v>
      </c>
      <c r="X4389" s="444"/>
      <c r="Y4389" s="444"/>
      <c r="AK4389" s="305"/>
    </row>
    <row r="4390" spans="1:37" ht="15" customHeight="1" x14ac:dyDescent="0.25">
      <c r="A4390" s="103" t="s">
        <v>1091</v>
      </c>
      <c r="B4390" s="101" t="s">
        <v>2071</v>
      </c>
      <c r="C4390" s="101" t="s">
        <v>4155</v>
      </c>
      <c r="D4390" s="101" t="s">
        <v>4712</v>
      </c>
      <c r="F4390" s="102">
        <v>57.4</v>
      </c>
      <c r="G4390" s="102">
        <v>57.8</v>
      </c>
      <c r="H4390" s="102">
        <v>45.92</v>
      </c>
      <c r="I4390" s="102"/>
      <c r="J4390" s="445"/>
      <c r="K4390" s="258">
        <f>ROUND(SUMIF('VGT-Bewegungsdaten'!B:B,A4390,'VGT-Bewegungsdaten'!D:D),3)</f>
        <v>0</v>
      </c>
      <c r="L4390" s="259">
        <f>ROUND(SUMIF('VGT-Bewegungsdaten'!B:B,$A4390,'VGT-Bewegungsdaten'!E:E),5)</f>
        <v>0</v>
      </c>
      <c r="N4390" s="298" t="s">
        <v>4918</v>
      </c>
      <c r="O4390" s="298" t="s">
        <v>4934</v>
      </c>
      <c r="P4390" s="261">
        <f>ROUND(SUMIF('AV-Bewegungsdaten'!B:B,A4390,'AV-Bewegungsdaten'!D:D),3)</f>
        <v>0</v>
      </c>
      <c r="Q4390" s="259">
        <f>ROUND(SUMIF('AV-Bewegungsdaten'!B:B,$A4390,'AV-Bewegungsdaten'!E:E),5)</f>
        <v>0</v>
      </c>
      <c r="S4390" s="444"/>
      <c r="T4390" s="444"/>
      <c r="U4390" s="261">
        <f>ROUND(SUMIF('DV-Bewegungsdaten'!B:B,A4390,'DV-Bewegungsdaten'!D:D),3)</f>
        <v>0</v>
      </c>
      <c r="V4390" s="259">
        <f>ROUND(SUMIF('DV-Bewegungsdaten'!B:B,A4390,'DV-Bewegungsdaten'!E:E),5)</f>
        <v>0</v>
      </c>
      <c r="X4390" s="444"/>
      <c r="Y4390" s="444"/>
      <c r="AK4390" s="305"/>
    </row>
    <row r="4391" spans="1:37" ht="15" customHeight="1" x14ac:dyDescent="0.25">
      <c r="A4391" s="103" t="s">
        <v>1092</v>
      </c>
      <c r="B4391" s="101" t="s">
        <v>2071</v>
      </c>
      <c r="C4391" s="101" t="s">
        <v>4155</v>
      </c>
      <c r="D4391" s="101" t="s">
        <v>4713</v>
      </c>
      <c r="F4391" s="102">
        <v>54.6</v>
      </c>
      <c r="G4391" s="102">
        <v>55</v>
      </c>
      <c r="H4391" s="102">
        <v>43.68</v>
      </c>
      <c r="I4391" s="102"/>
      <c r="J4391" s="445"/>
      <c r="K4391" s="258">
        <f>ROUND(SUMIF('VGT-Bewegungsdaten'!B:B,A4391,'VGT-Bewegungsdaten'!D:D),3)</f>
        <v>0</v>
      </c>
      <c r="L4391" s="259">
        <f>ROUND(SUMIF('VGT-Bewegungsdaten'!B:B,$A4391,'VGT-Bewegungsdaten'!E:E),5)</f>
        <v>0</v>
      </c>
      <c r="N4391" s="298" t="s">
        <v>4918</v>
      </c>
      <c r="O4391" s="298" t="s">
        <v>4934</v>
      </c>
      <c r="P4391" s="261">
        <f>ROUND(SUMIF('AV-Bewegungsdaten'!B:B,A4391,'AV-Bewegungsdaten'!D:D),3)</f>
        <v>0</v>
      </c>
      <c r="Q4391" s="259">
        <f>ROUND(SUMIF('AV-Bewegungsdaten'!B:B,$A4391,'AV-Bewegungsdaten'!E:E),5)</f>
        <v>0</v>
      </c>
      <c r="S4391" s="444"/>
      <c r="T4391" s="444"/>
      <c r="U4391" s="261">
        <f>ROUND(SUMIF('DV-Bewegungsdaten'!B:B,A4391,'DV-Bewegungsdaten'!D:D),3)</f>
        <v>0</v>
      </c>
      <c r="V4391" s="259">
        <f>ROUND(SUMIF('DV-Bewegungsdaten'!B:B,A4391,'DV-Bewegungsdaten'!E:E),5)</f>
        <v>0</v>
      </c>
      <c r="X4391" s="444"/>
      <c r="Y4391" s="444"/>
      <c r="AK4391" s="305"/>
    </row>
    <row r="4392" spans="1:37" ht="15" customHeight="1" x14ac:dyDescent="0.25">
      <c r="A4392" s="103" t="s">
        <v>1093</v>
      </c>
      <c r="B4392" s="101" t="s">
        <v>2071</v>
      </c>
      <c r="C4392" s="101" t="s">
        <v>4155</v>
      </c>
      <c r="D4392" s="101" t="s">
        <v>4714</v>
      </c>
      <c r="F4392" s="102">
        <v>54</v>
      </c>
      <c r="G4392" s="102">
        <v>54.4</v>
      </c>
      <c r="H4392" s="102">
        <v>43.2</v>
      </c>
      <c r="I4392" s="102"/>
      <c r="J4392" s="445"/>
      <c r="K4392" s="258">
        <f>ROUND(SUMIF('VGT-Bewegungsdaten'!B:B,A4392,'VGT-Bewegungsdaten'!D:D),3)</f>
        <v>0</v>
      </c>
      <c r="L4392" s="259">
        <f>ROUND(SUMIF('VGT-Bewegungsdaten'!B:B,$A4392,'VGT-Bewegungsdaten'!E:E),5)</f>
        <v>0</v>
      </c>
      <c r="N4392" s="298" t="s">
        <v>4918</v>
      </c>
      <c r="O4392" s="298" t="s">
        <v>4934</v>
      </c>
      <c r="P4392" s="261">
        <f>ROUND(SUMIF('AV-Bewegungsdaten'!B:B,A4392,'AV-Bewegungsdaten'!D:D),3)</f>
        <v>0</v>
      </c>
      <c r="Q4392" s="259">
        <f>ROUND(SUMIF('AV-Bewegungsdaten'!B:B,$A4392,'AV-Bewegungsdaten'!E:E),5)</f>
        <v>0</v>
      </c>
      <c r="S4392" s="444"/>
      <c r="T4392" s="444"/>
      <c r="U4392" s="261">
        <f>ROUND(SUMIF('DV-Bewegungsdaten'!B:B,A4392,'DV-Bewegungsdaten'!D:D),3)</f>
        <v>0</v>
      </c>
      <c r="V4392" s="259">
        <f>ROUND(SUMIF('DV-Bewegungsdaten'!B:B,A4392,'DV-Bewegungsdaten'!E:E),5)</f>
        <v>0</v>
      </c>
      <c r="X4392" s="444"/>
      <c r="Y4392" s="444"/>
      <c r="AK4392" s="305"/>
    </row>
    <row r="4393" spans="1:37" ht="15" customHeight="1" x14ac:dyDescent="0.25">
      <c r="A4393" s="103" t="s">
        <v>1094</v>
      </c>
      <c r="B4393" s="101" t="s">
        <v>2071</v>
      </c>
      <c r="C4393" s="101" t="s">
        <v>4155</v>
      </c>
      <c r="D4393" s="101" t="s">
        <v>4715</v>
      </c>
      <c r="F4393" s="102">
        <v>62.4</v>
      </c>
      <c r="G4393" s="102">
        <v>62.8</v>
      </c>
      <c r="H4393" s="102">
        <v>49.92</v>
      </c>
      <c r="I4393" s="102"/>
      <c r="J4393" s="445"/>
      <c r="K4393" s="258">
        <f>ROUND(SUMIF('VGT-Bewegungsdaten'!B:B,A4393,'VGT-Bewegungsdaten'!D:D),3)</f>
        <v>0</v>
      </c>
      <c r="L4393" s="259">
        <f>ROUND(SUMIF('VGT-Bewegungsdaten'!B:B,$A4393,'VGT-Bewegungsdaten'!E:E),5)</f>
        <v>0</v>
      </c>
      <c r="N4393" s="298" t="s">
        <v>4918</v>
      </c>
      <c r="O4393" s="298" t="s">
        <v>4934</v>
      </c>
      <c r="P4393" s="261">
        <f>ROUND(SUMIF('AV-Bewegungsdaten'!B:B,A4393,'AV-Bewegungsdaten'!D:D),3)</f>
        <v>0</v>
      </c>
      <c r="Q4393" s="259">
        <f>ROUND(SUMIF('AV-Bewegungsdaten'!B:B,$A4393,'AV-Bewegungsdaten'!E:E),5)</f>
        <v>0</v>
      </c>
      <c r="S4393" s="444"/>
      <c r="T4393" s="444"/>
      <c r="U4393" s="261">
        <f>ROUND(SUMIF('DV-Bewegungsdaten'!B:B,A4393,'DV-Bewegungsdaten'!D:D),3)</f>
        <v>0</v>
      </c>
      <c r="V4393" s="259">
        <f>ROUND(SUMIF('DV-Bewegungsdaten'!B:B,A4393,'DV-Bewegungsdaten'!E:E),5)</f>
        <v>0</v>
      </c>
      <c r="X4393" s="444"/>
      <c r="Y4393" s="444"/>
      <c r="AK4393" s="305"/>
    </row>
    <row r="4394" spans="1:37" ht="15" customHeight="1" x14ac:dyDescent="0.25">
      <c r="A4394" s="103" t="s">
        <v>1095</v>
      </c>
      <c r="B4394" s="101" t="s">
        <v>2071</v>
      </c>
      <c r="C4394" s="101" t="s">
        <v>4155</v>
      </c>
      <c r="D4394" s="101" t="s">
        <v>4716</v>
      </c>
      <c r="F4394" s="102">
        <v>59.6</v>
      </c>
      <c r="G4394" s="102">
        <v>60</v>
      </c>
      <c r="H4394" s="102">
        <v>47.68</v>
      </c>
      <c r="I4394" s="102"/>
      <c r="J4394" s="445"/>
      <c r="K4394" s="258">
        <f>ROUND(SUMIF('VGT-Bewegungsdaten'!B:B,A4394,'VGT-Bewegungsdaten'!D:D),3)</f>
        <v>0</v>
      </c>
      <c r="L4394" s="259">
        <f>ROUND(SUMIF('VGT-Bewegungsdaten'!B:B,$A4394,'VGT-Bewegungsdaten'!E:E),5)</f>
        <v>0</v>
      </c>
      <c r="N4394" s="298" t="s">
        <v>4918</v>
      </c>
      <c r="O4394" s="298" t="s">
        <v>4934</v>
      </c>
      <c r="P4394" s="261">
        <f>ROUND(SUMIF('AV-Bewegungsdaten'!B:B,A4394,'AV-Bewegungsdaten'!D:D),3)</f>
        <v>0</v>
      </c>
      <c r="Q4394" s="259">
        <f>ROUND(SUMIF('AV-Bewegungsdaten'!B:B,$A4394,'AV-Bewegungsdaten'!E:E),5)</f>
        <v>0</v>
      </c>
      <c r="S4394" s="444"/>
      <c r="T4394" s="444"/>
      <c r="U4394" s="261">
        <f>ROUND(SUMIF('DV-Bewegungsdaten'!B:B,A4394,'DV-Bewegungsdaten'!D:D),3)</f>
        <v>0</v>
      </c>
      <c r="V4394" s="259">
        <f>ROUND(SUMIF('DV-Bewegungsdaten'!B:B,A4394,'DV-Bewegungsdaten'!E:E),5)</f>
        <v>0</v>
      </c>
      <c r="X4394" s="444"/>
      <c r="Y4394" s="444"/>
      <c r="AK4394" s="305"/>
    </row>
    <row r="4395" spans="1:37" ht="15" customHeight="1" x14ac:dyDescent="0.25">
      <c r="A4395" s="103" t="s">
        <v>1096</v>
      </c>
      <c r="B4395" s="101" t="s">
        <v>2071</v>
      </c>
      <c r="C4395" s="101" t="s">
        <v>4155</v>
      </c>
      <c r="D4395" s="101" t="s">
        <v>4717</v>
      </c>
      <c r="F4395" s="102">
        <v>59</v>
      </c>
      <c r="G4395" s="102">
        <v>59.4</v>
      </c>
      <c r="H4395" s="102">
        <v>47.2</v>
      </c>
      <c r="I4395" s="102"/>
      <c r="J4395" s="445"/>
      <c r="K4395" s="258">
        <f>ROUND(SUMIF('VGT-Bewegungsdaten'!B:B,A4395,'VGT-Bewegungsdaten'!D:D),3)</f>
        <v>0</v>
      </c>
      <c r="L4395" s="259">
        <f>ROUND(SUMIF('VGT-Bewegungsdaten'!B:B,$A4395,'VGT-Bewegungsdaten'!E:E),5)</f>
        <v>0</v>
      </c>
      <c r="N4395" s="298" t="s">
        <v>4918</v>
      </c>
      <c r="O4395" s="298" t="s">
        <v>4934</v>
      </c>
      <c r="P4395" s="261">
        <f>ROUND(SUMIF('AV-Bewegungsdaten'!B:B,A4395,'AV-Bewegungsdaten'!D:D),3)</f>
        <v>0</v>
      </c>
      <c r="Q4395" s="259">
        <f>ROUND(SUMIF('AV-Bewegungsdaten'!B:B,$A4395,'AV-Bewegungsdaten'!E:E),5)</f>
        <v>0</v>
      </c>
      <c r="S4395" s="444"/>
      <c r="T4395" s="444"/>
      <c r="U4395" s="261">
        <f>ROUND(SUMIF('DV-Bewegungsdaten'!B:B,A4395,'DV-Bewegungsdaten'!D:D),3)</f>
        <v>0</v>
      </c>
      <c r="V4395" s="259">
        <f>ROUND(SUMIF('DV-Bewegungsdaten'!B:B,A4395,'DV-Bewegungsdaten'!E:E),5)</f>
        <v>0</v>
      </c>
      <c r="X4395" s="444"/>
      <c r="Y4395" s="444"/>
      <c r="AK4395" s="305"/>
    </row>
    <row r="4396" spans="1:37" ht="15" customHeight="1" x14ac:dyDescent="0.25">
      <c r="A4396" s="103" t="s">
        <v>1097</v>
      </c>
      <c r="B4396" s="101" t="s">
        <v>2071</v>
      </c>
      <c r="C4396" s="101" t="s">
        <v>4155</v>
      </c>
      <c r="D4396" s="101" t="s">
        <v>4718</v>
      </c>
      <c r="F4396" s="102">
        <v>45.7</v>
      </c>
      <c r="G4396" s="102">
        <v>46.1</v>
      </c>
      <c r="H4396" s="102">
        <v>36.56</v>
      </c>
      <c r="I4396" s="102"/>
      <c r="J4396" s="445"/>
      <c r="K4396" s="258">
        <f>ROUND(SUMIF('VGT-Bewegungsdaten'!B:B,A4396,'VGT-Bewegungsdaten'!D:D),3)</f>
        <v>0</v>
      </c>
      <c r="L4396" s="259">
        <f>ROUND(SUMIF('VGT-Bewegungsdaten'!B:B,$A4396,'VGT-Bewegungsdaten'!E:E),5)</f>
        <v>0</v>
      </c>
      <c r="N4396" s="298" t="s">
        <v>4918</v>
      </c>
      <c r="O4396" s="298" t="s">
        <v>4934</v>
      </c>
      <c r="P4396" s="261">
        <f>ROUND(SUMIF('AV-Bewegungsdaten'!B:B,A4396,'AV-Bewegungsdaten'!D:D),3)</f>
        <v>0</v>
      </c>
      <c r="Q4396" s="259">
        <f>ROUND(SUMIF('AV-Bewegungsdaten'!B:B,$A4396,'AV-Bewegungsdaten'!E:E),5)</f>
        <v>0</v>
      </c>
      <c r="S4396" s="444"/>
      <c r="T4396" s="444"/>
      <c r="U4396" s="261">
        <f>ROUND(SUMIF('DV-Bewegungsdaten'!B:B,A4396,'DV-Bewegungsdaten'!D:D),3)</f>
        <v>0</v>
      </c>
      <c r="V4396" s="259">
        <f>ROUND(SUMIF('DV-Bewegungsdaten'!B:B,A4396,'DV-Bewegungsdaten'!E:E),5)</f>
        <v>0</v>
      </c>
      <c r="X4396" s="444"/>
      <c r="Y4396" s="444"/>
      <c r="AK4396" s="305"/>
    </row>
    <row r="4397" spans="1:37" ht="15" customHeight="1" x14ac:dyDescent="0.25">
      <c r="A4397" s="103" t="s">
        <v>1098</v>
      </c>
      <c r="B4397" s="101" t="s">
        <v>2071</v>
      </c>
      <c r="C4397" s="101" t="s">
        <v>3991</v>
      </c>
      <c r="D4397" s="101" t="s">
        <v>4712</v>
      </c>
      <c r="F4397" s="102">
        <v>54.53</v>
      </c>
      <c r="G4397" s="102">
        <v>54.93</v>
      </c>
      <c r="H4397" s="102">
        <v>43.62</v>
      </c>
      <c r="I4397" s="102"/>
      <c r="J4397" s="445"/>
      <c r="K4397" s="258">
        <f>ROUND(SUMIF('VGT-Bewegungsdaten'!B:B,A4397,'VGT-Bewegungsdaten'!D:D),3)</f>
        <v>0</v>
      </c>
      <c r="L4397" s="259">
        <f>ROUND(SUMIF('VGT-Bewegungsdaten'!B:B,$A4397,'VGT-Bewegungsdaten'!E:E),5)</f>
        <v>0</v>
      </c>
      <c r="N4397" s="298" t="s">
        <v>4918</v>
      </c>
      <c r="O4397" s="298" t="s">
        <v>4934</v>
      </c>
      <c r="P4397" s="261">
        <f>ROUND(SUMIF('AV-Bewegungsdaten'!B:B,A4397,'AV-Bewegungsdaten'!D:D),3)</f>
        <v>0</v>
      </c>
      <c r="Q4397" s="259">
        <f>ROUND(SUMIF('AV-Bewegungsdaten'!B:B,$A4397,'AV-Bewegungsdaten'!E:E),5)</f>
        <v>0</v>
      </c>
      <c r="S4397" s="444"/>
      <c r="T4397" s="444"/>
      <c r="U4397" s="261">
        <f>ROUND(SUMIF('DV-Bewegungsdaten'!B:B,A4397,'DV-Bewegungsdaten'!D:D),3)</f>
        <v>0</v>
      </c>
      <c r="V4397" s="259">
        <f>ROUND(SUMIF('DV-Bewegungsdaten'!B:B,A4397,'DV-Bewegungsdaten'!E:E),5)</f>
        <v>0</v>
      </c>
      <c r="X4397" s="444"/>
      <c r="Y4397" s="444"/>
      <c r="AK4397" s="305"/>
    </row>
    <row r="4398" spans="1:37" ht="15" customHeight="1" x14ac:dyDescent="0.25">
      <c r="A4398" s="103" t="s">
        <v>1099</v>
      </c>
      <c r="B4398" s="101" t="s">
        <v>2071</v>
      </c>
      <c r="C4398" s="101" t="s">
        <v>3991</v>
      </c>
      <c r="D4398" s="101" t="s">
        <v>4713</v>
      </c>
      <c r="F4398" s="102">
        <v>51.87</v>
      </c>
      <c r="G4398" s="102">
        <v>52.269999999999996</v>
      </c>
      <c r="H4398" s="102">
        <v>41.5</v>
      </c>
      <c r="I4398" s="102"/>
      <c r="J4398" s="445"/>
      <c r="K4398" s="258">
        <f>ROUND(SUMIF('VGT-Bewegungsdaten'!B:B,A4398,'VGT-Bewegungsdaten'!D:D),3)</f>
        <v>0</v>
      </c>
      <c r="L4398" s="259">
        <f>ROUND(SUMIF('VGT-Bewegungsdaten'!B:B,$A4398,'VGT-Bewegungsdaten'!E:E),5)</f>
        <v>0</v>
      </c>
      <c r="N4398" s="298" t="s">
        <v>4918</v>
      </c>
      <c r="O4398" s="298" t="s">
        <v>4934</v>
      </c>
      <c r="P4398" s="261">
        <f>ROUND(SUMIF('AV-Bewegungsdaten'!B:B,A4398,'AV-Bewegungsdaten'!D:D),3)</f>
        <v>0</v>
      </c>
      <c r="Q4398" s="259">
        <f>ROUND(SUMIF('AV-Bewegungsdaten'!B:B,$A4398,'AV-Bewegungsdaten'!E:E),5)</f>
        <v>0</v>
      </c>
      <c r="S4398" s="444"/>
      <c r="T4398" s="444"/>
      <c r="U4398" s="261">
        <f>ROUND(SUMIF('DV-Bewegungsdaten'!B:B,A4398,'DV-Bewegungsdaten'!D:D),3)</f>
        <v>0</v>
      </c>
      <c r="V4398" s="259">
        <f>ROUND(SUMIF('DV-Bewegungsdaten'!B:B,A4398,'DV-Bewegungsdaten'!E:E),5)</f>
        <v>0</v>
      </c>
      <c r="X4398" s="444"/>
      <c r="Y4398" s="444"/>
      <c r="AK4398" s="305"/>
    </row>
    <row r="4399" spans="1:37" ht="15" customHeight="1" x14ac:dyDescent="0.25">
      <c r="A4399" s="103" t="s">
        <v>1100</v>
      </c>
      <c r="B4399" s="101" t="s">
        <v>2071</v>
      </c>
      <c r="C4399" s="101" t="s">
        <v>3991</v>
      </c>
      <c r="D4399" s="101" t="s">
        <v>4714</v>
      </c>
      <c r="F4399" s="102">
        <v>51.3</v>
      </c>
      <c r="G4399" s="102">
        <v>51.699999999999996</v>
      </c>
      <c r="H4399" s="102">
        <v>41.04</v>
      </c>
      <c r="I4399" s="102"/>
      <c r="J4399" s="445"/>
      <c r="K4399" s="258">
        <f>ROUND(SUMIF('VGT-Bewegungsdaten'!B:B,A4399,'VGT-Bewegungsdaten'!D:D),3)</f>
        <v>0</v>
      </c>
      <c r="L4399" s="259">
        <f>ROUND(SUMIF('VGT-Bewegungsdaten'!B:B,$A4399,'VGT-Bewegungsdaten'!E:E),5)</f>
        <v>0</v>
      </c>
      <c r="N4399" s="298" t="s">
        <v>4918</v>
      </c>
      <c r="O4399" s="298" t="s">
        <v>4934</v>
      </c>
      <c r="P4399" s="261">
        <f>ROUND(SUMIF('AV-Bewegungsdaten'!B:B,A4399,'AV-Bewegungsdaten'!D:D),3)</f>
        <v>0</v>
      </c>
      <c r="Q4399" s="259">
        <f>ROUND(SUMIF('AV-Bewegungsdaten'!B:B,$A4399,'AV-Bewegungsdaten'!E:E),5)</f>
        <v>0</v>
      </c>
      <c r="S4399" s="444"/>
      <c r="T4399" s="444"/>
      <c r="U4399" s="261">
        <f>ROUND(SUMIF('DV-Bewegungsdaten'!B:B,A4399,'DV-Bewegungsdaten'!D:D),3)</f>
        <v>0</v>
      </c>
      <c r="V4399" s="259">
        <f>ROUND(SUMIF('DV-Bewegungsdaten'!B:B,A4399,'DV-Bewegungsdaten'!E:E),5)</f>
        <v>0</v>
      </c>
      <c r="X4399" s="444"/>
      <c r="Y4399" s="444"/>
      <c r="AK4399" s="305"/>
    </row>
    <row r="4400" spans="1:37" ht="15" customHeight="1" x14ac:dyDescent="0.25">
      <c r="A4400" s="103" t="s">
        <v>1101</v>
      </c>
      <c r="B4400" s="101" t="s">
        <v>2071</v>
      </c>
      <c r="C4400" s="101" t="s">
        <v>3991</v>
      </c>
      <c r="D4400" s="101" t="s">
        <v>4715</v>
      </c>
      <c r="F4400" s="102">
        <v>59.53</v>
      </c>
      <c r="G4400" s="102">
        <v>59.93</v>
      </c>
      <c r="H4400" s="102">
        <v>47.62</v>
      </c>
      <c r="I4400" s="102"/>
      <c r="J4400" s="445"/>
      <c r="K4400" s="258">
        <f>ROUND(SUMIF('VGT-Bewegungsdaten'!B:B,A4400,'VGT-Bewegungsdaten'!D:D),3)</f>
        <v>0</v>
      </c>
      <c r="L4400" s="259">
        <f>ROUND(SUMIF('VGT-Bewegungsdaten'!B:B,$A4400,'VGT-Bewegungsdaten'!E:E),5)</f>
        <v>0</v>
      </c>
      <c r="N4400" s="298" t="s">
        <v>4918</v>
      </c>
      <c r="O4400" s="298" t="s">
        <v>4934</v>
      </c>
      <c r="P4400" s="261">
        <f>ROUND(SUMIF('AV-Bewegungsdaten'!B:B,A4400,'AV-Bewegungsdaten'!D:D),3)</f>
        <v>0</v>
      </c>
      <c r="Q4400" s="259">
        <f>ROUND(SUMIF('AV-Bewegungsdaten'!B:B,$A4400,'AV-Bewegungsdaten'!E:E),5)</f>
        <v>0</v>
      </c>
      <c r="S4400" s="444"/>
      <c r="T4400" s="444"/>
      <c r="U4400" s="261">
        <f>ROUND(SUMIF('DV-Bewegungsdaten'!B:B,A4400,'DV-Bewegungsdaten'!D:D),3)</f>
        <v>0</v>
      </c>
      <c r="V4400" s="259">
        <f>ROUND(SUMIF('DV-Bewegungsdaten'!B:B,A4400,'DV-Bewegungsdaten'!E:E),5)</f>
        <v>0</v>
      </c>
      <c r="X4400" s="444"/>
      <c r="Y4400" s="444"/>
      <c r="AK4400" s="305"/>
    </row>
    <row r="4401" spans="1:37" ht="15" customHeight="1" x14ac:dyDescent="0.25">
      <c r="A4401" s="103" t="s">
        <v>1102</v>
      </c>
      <c r="B4401" s="101" t="s">
        <v>2071</v>
      </c>
      <c r="C4401" s="101" t="s">
        <v>3991</v>
      </c>
      <c r="D4401" s="101" t="s">
        <v>4716</v>
      </c>
      <c r="F4401" s="102">
        <v>56.87</v>
      </c>
      <c r="G4401" s="102">
        <v>57.269999999999996</v>
      </c>
      <c r="H4401" s="102">
        <v>45.5</v>
      </c>
      <c r="I4401" s="102"/>
      <c r="J4401" s="445"/>
      <c r="K4401" s="258">
        <f>ROUND(SUMIF('VGT-Bewegungsdaten'!B:B,A4401,'VGT-Bewegungsdaten'!D:D),3)</f>
        <v>0</v>
      </c>
      <c r="L4401" s="259">
        <f>ROUND(SUMIF('VGT-Bewegungsdaten'!B:B,$A4401,'VGT-Bewegungsdaten'!E:E),5)</f>
        <v>0</v>
      </c>
      <c r="N4401" s="298" t="s">
        <v>4918</v>
      </c>
      <c r="O4401" s="298" t="s">
        <v>4934</v>
      </c>
      <c r="P4401" s="261">
        <f>ROUND(SUMIF('AV-Bewegungsdaten'!B:B,A4401,'AV-Bewegungsdaten'!D:D),3)</f>
        <v>0</v>
      </c>
      <c r="Q4401" s="259">
        <f>ROUND(SUMIF('AV-Bewegungsdaten'!B:B,$A4401,'AV-Bewegungsdaten'!E:E),5)</f>
        <v>0</v>
      </c>
      <c r="S4401" s="444"/>
      <c r="T4401" s="444"/>
      <c r="U4401" s="261">
        <f>ROUND(SUMIF('DV-Bewegungsdaten'!B:B,A4401,'DV-Bewegungsdaten'!D:D),3)</f>
        <v>0</v>
      </c>
      <c r="V4401" s="259">
        <f>ROUND(SUMIF('DV-Bewegungsdaten'!B:B,A4401,'DV-Bewegungsdaten'!E:E),5)</f>
        <v>0</v>
      </c>
      <c r="X4401" s="444"/>
      <c r="Y4401" s="444"/>
      <c r="AK4401" s="305"/>
    </row>
    <row r="4402" spans="1:37" ht="15" customHeight="1" x14ac:dyDescent="0.25">
      <c r="A4402" s="103" t="s">
        <v>1103</v>
      </c>
      <c r="B4402" s="101" t="s">
        <v>2071</v>
      </c>
      <c r="C4402" s="101" t="s">
        <v>3991</v>
      </c>
      <c r="D4402" s="101" t="s">
        <v>4717</v>
      </c>
      <c r="F4402" s="102">
        <v>56.3</v>
      </c>
      <c r="G4402" s="102">
        <v>56.699999999999996</v>
      </c>
      <c r="H4402" s="102">
        <v>45.04</v>
      </c>
      <c r="I4402" s="102"/>
      <c r="J4402" s="445"/>
      <c r="K4402" s="258">
        <f>ROUND(SUMIF('VGT-Bewegungsdaten'!B:B,A4402,'VGT-Bewegungsdaten'!D:D),3)</f>
        <v>0</v>
      </c>
      <c r="L4402" s="259">
        <f>ROUND(SUMIF('VGT-Bewegungsdaten'!B:B,$A4402,'VGT-Bewegungsdaten'!E:E),5)</f>
        <v>0</v>
      </c>
      <c r="N4402" s="298" t="s">
        <v>4918</v>
      </c>
      <c r="O4402" s="298" t="s">
        <v>4934</v>
      </c>
      <c r="P4402" s="261">
        <f>ROUND(SUMIF('AV-Bewegungsdaten'!B:B,A4402,'AV-Bewegungsdaten'!D:D),3)</f>
        <v>0</v>
      </c>
      <c r="Q4402" s="259">
        <f>ROUND(SUMIF('AV-Bewegungsdaten'!B:B,$A4402,'AV-Bewegungsdaten'!E:E),5)</f>
        <v>0</v>
      </c>
      <c r="S4402" s="444"/>
      <c r="T4402" s="444"/>
      <c r="U4402" s="261">
        <f>ROUND(SUMIF('DV-Bewegungsdaten'!B:B,A4402,'DV-Bewegungsdaten'!D:D),3)</f>
        <v>0</v>
      </c>
      <c r="V4402" s="259">
        <f>ROUND(SUMIF('DV-Bewegungsdaten'!B:B,A4402,'DV-Bewegungsdaten'!E:E),5)</f>
        <v>0</v>
      </c>
      <c r="X4402" s="444"/>
      <c r="Y4402" s="444"/>
      <c r="AK4402" s="305"/>
    </row>
    <row r="4403" spans="1:37" ht="15" customHeight="1" x14ac:dyDescent="0.25">
      <c r="A4403" s="103" t="s">
        <v>1104</v>
      </c>
      <c r="B4403" s="101" t="s">
        <v>2071</v>
      </c>
      <c r="C4403" s="101" t="s">
        <v>3991</v>
      </c>
      <c r="D4403" s="101" t="s">
        <v>4718</v>
      </c>
      <c r="F4403" s="102">
        <v>43.42</v>
      </c>
      <c r="G4403" s="102">
        <v>43.82</v>
      </c>
      <c r="H4403" s="102">
        <v>34.74</v>
      </c>
      <c r="I4403" s="102"/>
      <c r="J4403" s="445"/>
      <c r="K4403" s="258">
        <f>ROUND(SUMIF('VGT-Bewegungsdaten'!B:B,A4403,'VGT-Bewegungsdaten'!D:D),3)</f>
        <v>0</v>
      </c>
      <c r="L4403" s="259">
        <f>ROUND(SUMIF('VGT-Bewegungsdaten'!B:B,$A4403,'VGT-Bewegungsdaten'!E:E),5)</f>
        <v>0</v>
      </c>
      <c r="N4403" s="298" t="s">
        <v>4918</v>
      </c>
      <c r="O4403" s="298" t="s">
        <v>4934</v>
      </c>
      <c r="P4403" s="261">
        <f>ROUND(SUMIF('AV-Bewegungsdaten'!B:B,A4403,'AV-Bewegungsdaten'!D:D),3)</f>
        <v>0</v>
      </c>
      <c r="Q4403" s="259">
        <f>ROUND(SUMIF('AV-Bewegungsdaten'!B:B,$A4403,'AV-Bewegungsdaten'!E:E),5)</f>
        <v>0</v>
      </c>
      <c r="S4403" s="444"/>
      <c r="T4403" s="444"/>
      <c r="U4403" s="261">
        <f>ROUND(SUMIF('DV-Bewegungsdaten'!B:B,A4403,'DV-Bewegungsdaten'!D:D),3)</f>
        <v>0</v>
      </c>
      <c r="V4403" s="259">
        <f>ROUND(SUMIF('DV-Bewegungsdaten'!B:B,A4403,'DV-Bewegungsdaten'!E:E),5)</f>
        <v>0</v>
      </c>
      <c r="X4403" s="444"/>
      <c r="Y4403" s="444"/>
      <c r="AK4403" s="305"/>
    </row>
    <row r="4404" spans="1:37" ht="15" customHeight="1" x14ac:dyDescent="0.25">
      <c r="A4404" s="103" t="s">
        <v>1105</v>
      </c>
      <c r="B4404" s="101" t="s">
        <v>2071</v>
      </c>
      <c r="C4404" s="101" t="s">
        <v>3992</v>
      </c>
      <c r="D4404" s="101" t="s">
        <v>4712</v>
      </c>
      <c r="F4404" s="102">
        <v>51.8</v>
      </c>
      <c r="G4404" s="102">
        <v>52.199999999999996</v>
      </c>
      <c r="H4404" s="102">
        <v>41.44</v>
      </c>
      <c r="I4404" s="102"/>
      <c r="J4404" s="445"/>
      <c r="K4404" s="258">
        <f>ROUND(SUMIF('VGT-Bewegungsdaten'!B:B,A4404,'VGT-Bewegungsdaten'!D:D),3)</f>
        <v>0</v>
      </c>
      <c r="L4404" s="259">
        <f>ROUND(SUMIF('VGT-Bewegungsdaten'!B:B,$A4404,'VGT-Bewegungsdaten'!E:E),5)</f>
        <v>0</v>
      </c>
      <c r="N4404" s="298" t="s">
        <v>4918</v>
      </c>
      <c r="O4404" s="298" t="s">
        <v>4934</v>
      </c>
      <c r="P4404" s="261">
        <f>ROUND(SUMIF('AV-Bewegungsdaten'!B:B,A4404,'AV-Bewegungsdaten'!D:D),3)</f>
        <v>0</v>
      </c>
      <c r="Q4404" s="259">
        <f>ROUND(SUMIF('AV-Bewegungsdaten'!B:B,$A4404,'AV-Bewegungsdaten'!E:E),5)</f>
        <v>0</v>
      </c>
      <c r="S4404" s="444"/>
      <c r="T4404" s="444"/>
      <c r="U4404" s="261">
        <f>ROUND(SUMIF('DV-Bewegungsdaten'!B:B,A4404,'DV-Bewegungsdaten'!D:D),3)</f>
        <v>0</v>
      </c>
      <c r="V4404" s="259">
        <f>ROUND(SUMIF('DV-Bewegungsdaten'!B:B,A4404,'DV-Bewegungsdaten'!E:E),5)</f>
        <v>0</v>
      </c>
      <c r="X4404" s="444"/>
      <c r="Y4404" s="444"/>
      <c r="AK4404" s="305"/>
    </row>
    <row r="4405" spans="1:37" ht="15" customHeight="1" x14ac:dyDescent="0.25">
      <c r="A4405" s="103" t="s">
        <v>1106</v>
      </c>
      <c r="B4405" s="101" t="s">
        <v>2071</v>
      </c>
      <c r="C4405" s="101" t="s">
        <v>3992</v>
      </c>
      <c r="D4405" s="101" t="s">
        <v>4713</v>
      </c>
      <c r="F4405" s="102">
        <v>49.28</v>
      </c>
      <c r="G4405" s="102">
        <v>49.68</v>
      </c>
      <c r="H4405" s="102">
        <v>39.42</v>
      </c>
      <c r="I4405" s="102"/>
      <c r="J4405" s="445"/>
      <c r="K4405" s="258">
        <f>ROUND(SUMIF('VGT-Bewegungsdaten'!B:B,A4405,'VGT-Bewegungsdaten'!D:D),3)</f>
        <v>0</v>
      </c>
      <c r="L4405" s="259">
        <f>ROUND(SUMIF('VGT-Bewegungsdaten'!B:B,$A4405,'VGT-Bewegungsdaten'!E:E),5)</f>
        <v>0</v>
      </c>
      <c r="N4405" s="298" t="s">
        <v>4918</v>
      </c>
      <c r="O4405" s="298" t="s">
        <v>4934</v>
      </c>
      <c r="P4405" s="261">
        <f>ROUND(SUMIF('AV-Bewegungsdaten'!B:B,A4405,'AV-Bewegungsdaten'!D:D),3)</f>
        <v>0</v>
      </c>
      <c r="Q4405" s="259">
        <f>ROUND(SUMIF('AV-Bewegungsdaten'!B:B,$A4405,'AV-Bewegungsdaten'!E:E),5)</f>
        <v>0</v>
      </c>
      <c r="S4405" s="444"/>
      <c r="T4405" s="444"/>
      <c r="U4405" s="261">
        <f>ROUND(SUMIF('DV-Bewegungsdaten'!B:B,A4405,'DV-Bewegungsdaten'!D:D),3)</f>
        <v>0</v>
      </c>
      <c r="V4405" s="259">
        <f>ROUND(SUMIF('DV-Bewegungsdaten'!B:B,A4405,'DV-Bewegungsdaten'!E:E),5)</f>
        <v>0</v>
      </c>
      <c r="X4405" s="444"/>
      <c r="Y4405" s="444"/>
      <c r="AK4405" s="305"/>
    </row>
    <row r="4406" spans="1:37" ht="15" customHeight="1" x14ac:dyDescent="0.25">
      <c r="A4406" s="103" t="s">
        <v>1107</v>
      </c>
      <c r="B4406" s="101" t="s">
        <v>2071</v>
      </c>
      <c r="C4406" s="101" t="s">
        <v>3992</v>
      </c>
      <c r="D4406" s="101" t="s">
        <v>4714</v>
      </c>
      <c r="F4406" s="102">
        <v>48.74</v>
      </c>
      <c r="G4406" s="102">
        <v>49.14</v>
      </c>
      <c r="H4406" s="102">
        <v>38.99</v>
      </c>
      <c r="I4406" s="102"/>
      <c r="J4406" s="445"/>
      <c r="K4406" s="258">
        <f>ROUND(SUMIF('VGT-Bewegungsdaten'!B:B,A4406,'VGT-Bewegungsdaten'!D:D),3)</f>
        <v>0</v>
      </c>
      <c r="L4406" s="259">
        <f>ROUND(SUMIF('VGT-Bewegungsdaten'!B:B,$A4406,'VGT-Bewegungsdaten'!E:E),5)</f>
        <v>0</v>
      </c>
      <c r="N4406" s="298" t="s">
        <v>4918</v>
      </c>
      <c r="O4406" s="298" t="s">
        <v>4934</v>
      </c>
      <c r="P4406" s="261">
        <f>ROUND(SUMIF('AV-Bewegungsdaten'!B:B,A4406,'AV-Bewegungsdaten'!D:D),3)</f>
        <v>0</v>
      </c>
      <c r="Q4406" s="259">
        <f>ROUND(SUMIF('AV-Bewegungsdaten'!B:B,$A4406,'AV-Bewegungsdaten'!E:E),5)</f>
        <v>0</v>
      </c>
      <c r="S4406" s="444"/>
      <c r="T4406" s="444"/>
      <c r="U4406" s="261">
        <f>ROUND(SUMIF('DV-Bewegungsdaten'!B:B,A4406,'DV-Bewegungsdaten'!D:D),3)</f>
        <v>0</v>
      </c>
      <c r="V4406" s="259">
        <f>ROUND(SUMIF('DV-Bewegungsdaten'!B:B,A4406,'DV-Bewegungsdaten'!E:E),5)</f>
        <v>0</v>
      </c>
      <c r="X4406" s="444"/>
      <c r="Y4406" s="444"/>
      <c r="AK4406" s="305"/>
    </row>
    <row r="4407" spans="1:37" ht="15" customHeight="1" x14ac:dyDescent="0.25">
      <c r="A4407" s="103" t="s">
        <v>1108</v>
      </c>
      <c r="B4407" s="101" t="s">
        <v>2071</v>
      </c>
      <c r="C4407" s="101" t="s">
        <v>3992</v>
      </c>
      <c r="D4407" s="101" t="s">
        <v>4715</v>
      </c>
      <c r="F4407" s="102">
        <v>56.8</v>
      </c>
      <c r="G4407" s="102">
        <v>57.199999999999996</v>
      </c>
      <c r="H4407" s="102">
        <v>45.44</v>
      </c>
      <c r="I4407" s="102"/>
      <c r="J4407" s="445"/>
      <c r="K4407" s="258">
        <f>ROUND(SUMIF('VGT-Bewegungsdaten'!B:B,A4407,'VGT-Bewegungsdaten'!D:D),3)</f>
        <v>0</v>
      </c>
      <c r="L4407" s="259">
        <f>ROUND(SUMIF('VGT-Bewegungsdaten'!B:B,$A4407,'VGT-Bewegungsdaten'!E:E),5)</f>
        <v>0</v>
      </c>
      <c r="N4407" s="298" t="s">
        <v>4918</v>
      </c>
      <c r="O4407" s="298" t="s">
        <v>4934</v>
      </c>
      <c r="P4407" s="261">
        <f>ROUND(SUMIF('AV-Bewegungsdaten'!B:B,A4407,'AV-Bewegungsdaten'!D:D),3)</f>
        <v>0</v>
      </c>
      <c r="Q4407" s="259">
        <f>ROUND(SUMIF('AV-Bewegungsdaten'!B:B,$A4407,'AV-Bewegungsdaten'!E:E),5)</f>
        <v>0</v>
      </c>
      <c r="S4407" s="444"/>
      <c r="T4407" s="444"/>
      <c r="U4407" s="261">
        <f>ROUND(SUMIF('DV-Bewegungsdaten'!B:B,A4407,'DV-Bewegungsdaten'!D:D),3)</f>
        <v>0</v>
      </c>
      <c r="V4407" s="259">
        <f>ROUND(SUMIF('DV-Bewegungsdaten'!B:B,A4407,'DV-Bewegungsdaten'!E:E),5)</f>
        <v>0</v>
      </c>
      <c r="X4407" s="444"/>
      <c r="Y4407" s="444"/>
      <c r="AK4407" s="305"/>
    </row>
    <row r="4408" spans="1:37" ht="15" customHeight="1" x14ac:dyDescent="0.25">
      <c r="A4408" s="103" t="s">
        <v>1109</v>
      </c>
      <c r="B4408" s="101" t="s">
        <v>2071</v>
      </c>
      <c r="C4408" s="101" t="s">
        <v>3992</v>
      </c>
      <c r="D4408" s="101" t="s">
        <v>4716</v>
      </c>
      <c r="F4408" s="102">
        <v>54.28</v>
      </c>
      <c r="G4408" s="102">
        <v>54.68</v>
      </c>
      <c r="H4408" s="102">
        <v>43.42</v>
      </c>
      <c r="I4408" s="102"/>
      <c r="J4408" s="445"/>
      <c r="K4408" s="258">
        <f>ROUND(SUMIF('VGT-Bewegungsdaten'!B:B,A4408,'VGT-Bewegungsdaten'!D:D),3)</f>
        <v>0</v>
      </c>
      <c r="L4408" s="259">
        <f>ROUND(SUMIF('VGT-Bewegungsdaten'!B:B,$A4408,'VGT-Bewegungsdaten'!E:E),5)</f>
        <v>0</v>
      </c>
      <c r="N4408" s="298" t="s">
        <v>4918</v>
      </c>
      <c r="O4408" s="298" t="s">
        <v>4934</v>
      </c>
      <c r="P4408" s="261">
        <f>ROUND(SUMIF('AV-Bewegungsdaten'!B:B,A4408,'AV-Bewegungsdaten'!D:D),3)</f>
        <v>0</v>
      </c>
      <c r="Q4408" s="259">
        <f>ROUND(SUMIF('AV-Bewegungsdaten'!B:B,$A4408,'AV-Bewegungsdaten'!E:E),5)</f>
        <v>0</v>
      </c>
      <c r="S4408" s="444"/>
      <c r="T4408" s="444"/>
      <c r="U4408" s="261">
        <f>ROUND(SUMIF('DV-Bewegungsdaten'!B:B,A4408,'DV-Bewegungsdaten'!D:D),3)</f>
        <v>0</v>
      </c>
      <c r="V4408" s="259">
        <f>ROUND(SUMIF('DV-Bewegungsdaten'!B:B,A4408,'DV-Bewegungsdaten'!E:E),5)</f>
        <v>0</v>
      </c>
      <c r="X4408" s="444"/>
      <c r="Y4408" s="444"/>
      <c r="AK4408" s="305"/>
    </row>
    <row r="4409" spans="1:37" ht="15" customHeight="1" x14ac:dyDescent="0.25">
      <c r="A4409" s="103" t="s">
        <v>1110</v>
      </c>
      <c r="B4409" s="101" t="s">
        <v>2071</v>
      </c>
      <c r="C4409" s="101" t="s">
        <v>3992</v>
      </c>
      <c r="D4409" s="101" t="s">
        <v>4717</v>
      </c>
      <c r="F4409" s="102">
        <v>53.74</v>
      </c>
      <c r="G4409" s="102">
        <v>54.14</v>
      </c>
      <c r="H4409" s="102">
        <v>42.99</v>
      </c>
      <c r="I4409" s="102"/>
      <c r="J4409" s="445"/>
      <c r="K4409" s="258">
        <f>ROUND(SUMIF('VGT-Bewegungsdaten'!B:B,A4409,'VGT-Bewegungsdaten'!D:D),3)</f>
        <v>0</v>
      </c>
      <c r="L4409" s="259">
        <f>ROUND(SUMIF('VGT-Bewegungsdaten'!B:B,$A4409,'VGT-Bewegungsdaten'!E:E),5)</f>
        <v>0</v>
      </c>
      <c r="N4409" s="298" t="s">
        <v>4918</v>
      </c>
      <c r="O4409" s="298" t="s">
        <v>4934</v>
      </c>
      <c r="P4409" s="261">
        <f>ROUND(SUMIF('AV-Bewegungsdaten'!B:B,A4409,'AV-Bewegungsdaten'!D:D),3)</f>
        <v>0</v>
      </c>
      <c r="Q4409" s="259">
        <f>ROUND(SUMIF('AV-Bewegungsdaten'!B:B,$A4409,'AV-Bewegungsdaten'!E:E),5)</f>
        <v>0</v>
      </c>
      <c r="S4409" s="444"/>
      <c r="T4409" s="444"/>
      <c r="U4409" s="261">
        <f>ROUND(SUMIF('DV-Bewegungsdaten'!B:B,A4409,'DV-Bewegungsdaten'!D:D),3)</f>
        <v>0</v>
      </c>
      <c r="V4409" s="259">
        <f>ROUND(SUMIF('DV-Bewegungsdaten'!B:B,A4409,'DV-Bewegungsdaten'!E:E),5)</f>
        <v>0</v>
      </c>
      <c r="X4409" s="444"/>
      <c r="Y4409" s="444"/>
      <c r="AK4409" s="305"/>
    </row>
    <row r="4410" spans="1:37" ht="15" customHeight="1" x14ac:dyDescent="0.25">
      <c r="A4410" s="103" t="s">
        <v>1111</v>
      </c>
      <c r="B4410" s="101" t="s">
        <v>2071</v>
      </c>
      <c r="C4410" s="101" t="s">
        <v>3992</v>
      </c>
      <c r="D4410" s="101" t="s">
        <v>4718</v>
      </c>
      <c r="F4410" s="102">
        <v>40.6</v>
      </c>
      <c r="G4410" s="102">
        <v>41</v>
      </c>
      <c r="H4410" s="102">
        <v>32.479999999999997</v>
      </c>
      <c r="I4410" s="102"/>
      <c r="J4410" s="445"/>
      <c r="K4410" s="258">
        <f>ROUND(SUMIF('VGT-Bewegungsdaten'!B:B,A4410,'VGT-Bewegungsdaten'!D:D),3)</f>
        <v>0</v>
      </c>
      <c r="L4410" s="259">
        <f>ROUND(SUMIF('VGT-Bewegungsdaten'!B:B,$A4410,'VGT-Bewegungsdaten'!E:E),5)</f>
        <v>0</v>
      </c>
      <c r="N4410" s="298" t="s">
        <v>4918</v>
      </c>
      <c r="O4410" s="298" t="s">
        <v>4934</v>
      </c>
      <c r="P4410" s="261">
        <f>ROUND(SUMIF('AV-Bewegungsdaten'!B:B,A4410,'AV-Bewegungsdaten'!D:D),3)</f>
        <v>0</v>
      </c>
      <c r="Q4410" s="259">
        <f>ROUND(SUMIF('AV-Bewegungsdaten'!B:B,$A4410,'AV-Bewegungsdaten'!E:E),5)</f>
        <v>0</v>
      </c>
      <c r="S4410" s="444"/>
      <c r="T4410" s="444"/>
      <c r="U4410" s="261">
        <f>ROUND(SUMIF('DV-Bewegungsdaten'!B:B,A4410,'DV-Bewegungsdaten'!D:D),3)</f>
        <v>0</v>
      </c>
      <c r="V4410" s="259">
        <f>ROUND(SUMIF('DV-Bewegungsdaten'!B:B,A4410,'DV-Bewegungsdaten'!E:E),5)</f>
        <v>0</v>
      </c>
      <c r="X4410" s="444"/>
      <c r="Y4410" s="444"/>
      <c r="AK4410" s="305"/>
    </row>
    <row r="4411" spans="1:37" ht="15" customHeight="1" x14ac:dyDescent="0.25">
      <c r="A4411" s="103" t="s">
        <v>1112</v>
      </c>
      <c r="B4411" s="101" t="s">
        <v>2071</v>
      </c>
      <c r="C4411" s="101" t="s">
        <v>3993</v>
      </c>
      <c r="D4411" s="101" t="s">
        <v>4712</v>
      </c>
      <c r="F4411" s="102">
        <v>49.21</v>
      </c>
      <c r="G4411" s="102">
        <v>49.61</v>
      </c>
      <c r="H4411" s="102">
        <v>39.369999999999997</v>
      </c>
      <c r="I4411" s="102"/>
      <c r="J4411" s="445"/>
      <c r="K4411" s="258">
        <f>ROUND(SUMIF('VGT-Bewegungsdaten'!B:B,A4411,'VGT-Bewegungsdaten'!D:D),3)</f>
        <v>0</v>
      </c>
      <c r="L4411" s="259">
        <f>ROUND(SUMIF('VGT-Bewegungsdaten'!B:B,$A4411,'VGT-Bewegungsdaten'!E:E),5)</f>
        <v>0</v>
      </c>
      <c r="N4411" s="298" t="s">
        <v>4918</v>
      </c>
      <c r="O4411" s="298" t="s">
        <v>4934</v>
      </c>
      <c r="P4411" s="261">
        <f>ROUND(SUMIF('AV-Bewegungsdaten'!B:B,A4411,'AV-Bewegungsdaten'!D:D),3)</f>
        <v>0</v>
      </c>
      <c r="Q4411" s="259">
        <f>ROUND(SUMIF('AV-Bewegungsdaten'!B:B,$A4411,'AV-Bewegungsdaten'!E:E),5)</f>
        <v>0</v>
      </c>
      <c r="S4411" s="444"/>
      <c r="T4411" s="444"/>
      <c r="U4411" s="261">
        <f>ROUND(SUMIF('DV-Bewegungsdaten'!B:B,A4411,'DV-Bewegungsdaten'!D:D),3)</f>
        <v>0</v>
      </c>
      <c r="V4411" s="259">
        <f>ROUND(SUMIF('DV-Bewegungsdaten'!B:B,A4411,'DV-Bewegungsdaten'!E:E),5)</f>
        <v>0</v>
      </c>
      <c r="X4411" s="444"/>
      <c r="Y4411" s="444"/>
      <c r="AK4411" s="305"/>
    </row>
    <row r="4412" spans="1:37" ht="15" customHeight="1" x14ac:dyDescent="0.25">
      <c r="A4412" s="103" t="s">
        <v>1113</v>
      </c>
      <c r="B4412" s="101" t="s">
        <v>2071</v>
      </c>
      <c r="C4412" s="101" t="s">
        <v>3993</v>
      </c>
      <c r="D4412" s="101" t="s">
        <v>4713</v>
      </c>
      <c r="F4412" s="102">
        <v>46.82</v>
      </c>
      <c r="G4412" s="102">
        <v>47.22</v>
      </c>
      <c r="H4412" s="102">
        <v>37.46</v>
      </c>
      <c r="I4412" s="102"/>
      <c r="J4412" s="445"/>
      <c r="K4412" s="258">
        <f>ROUND(SUMIF('VGT-Bewegungsdaten'!B:B,A4412,'VGT-Bewegungsdaten'!D:D),3)</f>
        <v>0</v>
      </c>
      <c r="L4412" s="259">
        <f>ROUND(SUMIF('VGT-Bewegungsdaten'!B:B,$A4412,'VGT-Bewegungsdaten'!E:E),5)</f>
        <v>0</v>
      </c>
      <c r="N4412" s="298" t="s">
        <v>4918</v>
      </c>
      <c r="O4412" s="298" t="s">
        <v>4934</v>
      </c>
      <c r="P4412" s="261">
        <f>ROUND(SUMIF('AV-Bewegungsdaten'!B:B,A4412,'AV-Bewegungsdaten'!D:D),3)</f>
        <v>0</v>
      </c>
      <c r="Q4412" s="259">
        <f>ROUND(SUMIF('AV-Bewegungsdaten'!B:B,$A4412,'AV-Bewegungsdaten'!E:E),5)</f>
        <v>0</v>
      </c>
      <c r="S4412" s="444"/>
      <c r="T4412" s="444"/>
      <c r="U4412" s="261">
        <f>ROUND(SUMIF('DV-Bewegungsdaten'!B:B,A4412,'DV-Bewegungsdaten'!D:D),3)</f>
        <v>0</v>
      </c>
      <c r="V4412" s="259">
        <f>ROUND(SUMIF('DV-Bewegungsdaten'!B:B,A4412,'DV-Bewegungsdaten'!E:E),5)</f>
        <v>0</v>
      </c>
      <c r="X4412" s="444"/>
      <c r="Y4412" s="444"/>
      <c r="AK4412" s="305"/>
    </row>
    <row r="4413" spans="1:37" ht="15" customHeight="1" x14ac:dyDescent="0.25">
      <c r="A4413" s="103" t="s">
        <v>1114</v>
      </c>
      <c r="B4413" s="101" t="s">
        <v>2071</v>
      </c>
      <c r="C4413" s="101" t="s">
        <v>3993</v>
      </c>
      <c r="D4413" s="101" t="s">
        <v>4714</v>
      </c>
      <c r="F4413" s="102">
        <v>46.3</v>
      </c>
      <c r="G4413" s="102">
        <v>46.699999999999996</v>
      </c>
      <c r="H4413" s="102">
        <v>37.04</v>
      </c>
      <c r="I4413" s="102"/>
      <c r="J4413" s="445"/>
      <c r="K4413" s="258">
        <f>ROUND(SUMIF('VGT-Bewegungsdaten'!B:B,A4413,'VGT-Bewegungsdaten'!D:D),3)</f>
        <v>0</v>
      </c>
      <c r="L4413" s="259">
        <f>ROUND(SUMIF('VGT-Bewegungsdaten'!B:B,$A4413,'VGT-Bewegungsdaten'!E:E),5)</f>
        <v>0</v>
      </c>
      <c r="N4413" s="298" t="s">
        <v>4918</v>
      </c>
      <c r="O4413" s="298" t="s">
        <v>4934</v>
      </c>
      <c r="P4413" s="261">
        <f>ROUND(SUMIF('AV-Bewegungsdaten'!B:B,A4413,'AV-Bewegungsdaten'!D:D),3)</f>
        <v>0</v>
      </c>
      <c r="Q4413" s="259">
        <f>ROUND(SUMIF('AV-Bewegungsdaten'!B:B,$A4413,'AV-Bewegungsdaten'!E:E),5)</f>
        <v>0</v>
      </c>
      <c r="S4413" s="444"/>
      <c r="T4413" s="444"/>
      <c r="U4413" s="261">
        <f>ROUND(SUMIF('DV-Bewegungsdaten'!B:B,A4413,'DV-Bewegungsdaten'!D:D),3)</f>
        <v>0</v>
      </c>
      <c r="V4413" s="259">
        <f>ROUND(SUMIF('DV-Bewegungsdaten'!B:B,A4413,'DV-Bewegungsdaten'!E:E),5)</f>
        <v>0</v>
      </c>
      <c r="X4413" s="444"/>
      <c r="Y4413" s="444"/>
      <c r="AK4413" s="305"/>
    </row>
    <row r="4414" spans="1:37" ht="15" customHeight="1" x14ac:dyDescent="0.25">
      <c r="A4414" s="103" t="s">
        <v>1115</v>
      </c>
      <c r="B4414" s="101" t="s">
        <v>2071</v>
      </c>
      <c r="C4414" s="101" t="s">
        <v>3993</v>
      </c>
      <c r="D4414" s="101" t="s">
        <v>4715</v>
      </c>
      <c r="F4414" s="102">
        <v>54.21</v>
      </c>
      <c r="G4414" s="102">
        <v>54.61</v>
      </c>
      <c r="H4414" s="102">
        <v>43.37</v>
      </c>
      <c r="I4414" s="102"/>
      <c r="J4414" s="445"/>
      <c r="K4414" s="258">
        <f>ROUND(SUMIF('VGT-Bewegungsdaten'!B:B,A4414,'VGT-Bewegungsdaten'!D:D),3)</f>
        <v>0</v>
      </c>
      <c r="L4414" s="259">
        <f>ROUND(SUMIF('VGT-Bewegungsdaten'!B:B,$A4414,'VGT-Bewegungsdaten'!E:E),5)</f>
        <v>0</v>
      </c>
      <c r="N4414" s="298" t="s">
        <v>4918</v>
      </c>
      <c r="O4414" s="298" t="s">
        <v>4934</v>
      </c>
      <c r="P4414" s="261">
        <f>ROUND(SUMIF('AV-Bewegungsdaten'!B:B,A4414,'AV-Bewegungsdaten'!D:D),3)</f>
        <v>0</v>
      </c>
      <c r="Q4414" s="259">
        <f>ROUND(SUMIF('AV-Bewegungsdaten'!B:B,$A4414,'AV-Bewegungsdaten'!E:E),5)</f>
        <v>0</v>
      </c>
      <c r="S4414" s="444"/>
      <c r="T4414" s="444"/>
      <c r="U4414" s="261">
        <f>ROUND(SUMIF('DV-Bewegungsdaten'!B:B,A4414,'DV-Bewegungsdaten'!D:D),3)</f>
        <v>0</v>
      </c>
      <c r="V4414" s="259">
        <f>ROUND(SUMIF('DV-Bewegungsdaten'!B:B,A4414,'DV-Bewegungsdaten'!E:E),5)</f>
        <v>0</v>
      </c>
      <c r="X4414" s="444"/>
      <c r="Y4414" s="444"/>
      <c r="AK4414" s="305"/>
    </row>
    <row r="4415" spans="1:37" ht="15" customHeight="1" x14ac:dyDescent="0.25">
      <c r="A4415" s="103" t="s">
        <v>1116</v>
      </c>
      <c r="B4415" s="101" t="s">
        <v>2071</v>
      </c>
      <c r="C4415" s="101" t="s">
        <v>3993</v>
      </c>
      <c r="D4415" s="101" t="s">
        <v>4716</v>
      </c>
      <c r="F4415" s="102">
        <v>51.82</v>
      </c>
      <c r="G4415" s="102">
        <v>52.22</v>
      </c>
      <c r="H4415" s="102">
        <v>41.46</v>
      </c>
      <c r="I4415" s="102"/>
      <c r="J4415" s="445"/>
      <c r="K4415" s="258">
        <f>ROUND(SUMIF('VGT-Bewegungsdaten'!B:B,A4415,'VGT-Bewegungsdaten'!D:D),3)</f>
        <v>0</v>
      </c>
      <c r="L4415" s="259">
        <f>ROUND(SUMIF('VGT-Bewegungsdaten'!B:B,$A4415,'VGT-Bewegungsdaten'!E:E),5)</f>
        <v>0</v>
      </c>
      <c r="N4415" s="298" t="s">
        <v>4918</v>
      </c>
      <c r="O4415" s="298" t="s">
        <v>4934</v>
      </c>
      <c r="P4415" s="261">
        <f>ROUND(SUMIF('AV-Bewegungsdaten'!B:B,A4415,'AV-Bewegungsdaten'!D:D),3)</f>
        <v>0</v>
      </c>
      <c r="Q4415" s="259">
        <f>ROUND(SUMIF('AV-Bewegungsdaten'!B:B,$A4415,'AV-Bewegungsdaten'!E:E),5)</f>
        <v>0</v>
      </c>
      <c r="S4415" s="444"/>
      <c r="T4415" s="444"/>
      <c r="U4415" s="261">
        <f>ROUND(SUMIF('DV-Bewegungsdaten'!B:B,A4415,'DV-Bewegungsdaten'!D:D),3)</f>
        <v>0</v>
      </c>
      <c r="V4415" s="259">
        <f>ROUND(SUMIF('DV-Bewegungsdaten'!B:B,A4415,'DV-Bewegungsdaten'!E:E),5)</f>
        <v>0</v>
      </c>
      <c r="X4415" s="444"/>
      <c r="Y4415" s="444"/>
      <c r="AK4415" s="305"/>
    </row>
    <row r="4416" spans="1:37" ht="15" customHeight="1" x14ac:dyDescent="0.25">
      <c r="A4416" s="103" t="s">
        <v>1117</v>
      </c>
      <c r="B4416" s="101" t="s">
        <v>2071</v>
      </c>
      <c r="C4416" s="101" t="s">
        <v>3993</v>
      </c>
      <c r="D4416" s="101" t="s">
        <v>4717</v>
      </c>
      <c r="F4416" s="102">
        <v>51.3</v>
      </c>
      <c r="G4416" s="102">
        <v>51.699999999999996</v>
      </c>
      <c r="H4416" s="102">
        <v>41.04</v>
      </c>
      <c r="I4416" s="102"/>
      <c r="J4416" s="445"/>
      <c r="K4416" s="258">
        <f>ROUND(SUMIF('VGT-Bewegungsdaten'!B:B,A4416,'VGT-Bewegungsdaten'!D:D),3)</f>
        <v>0</v>
      </c>
      <c r="L4416" s="259">
        <f>ROUND(SUMIF('VGT-Bewegungsdaten'!B:B,$A4416,'VGT-Bewegungsdaten'!E:E),5)</f>
        <v>0</v>
      </c>
      <c r="N4416" s="298" t="s">
        <v>4918</v>
      </c>
      <c r="O4416" s="298" t="s">
        <v>4934</v>
      </c>
      <c r="P4416" s="261">
        <f>ROUND(SUMIF('AV-Bewegungsdaten'!B:B,A4416,'AV-Bewegungsdaten'!D:D),3)</f>
        <v>0</v>
      </c>
      <c r="Q4416" s="259">
        <f>ROUND(SUMIF('AV-Bewegungsdaten'!B:B,$A4416,'AV-Bewegungsdaten'!E:E),5)</f>
        <v>0</v>
      </c>
      <c r="S4416" s="444"/>
      <c r="T4416" s="444"/>
      <c r="U4416" s="261">
        <f>ROUND(SUMIF('DV-Bewegungsdaten'!B:B,A4416,'DV-Bewegungsdaten'!D:D),3)</f>
        <v>0</v>
      </c>
      <c r="V4416" s="259">
        <f>ROUND(SUMIF('DV-Bewegungsdaten'!B:B,A4416,'DV-Bewegungsdaten'!E:E),5)</f>
        <v>0</v>
      </c>
      <c r="X4416" s="444"/>
      <c r="Y4416" s="444"/>
      <c r="AK4416" s="305"/>
    </row>
    <row r="4417" spans="1:37" ht="15" customHeight="1" x14ac:dyDescent="0.25">
      <c r="A4417" s="103" t="s">
        <v>1118</v>
      </c>
      <c r="B4417" s="101" t="s">
        <v>2071</v>
      </c>
      <c r="C4417" s="101" t="s">
        <v>3993</v>
      </c>
      <c r="D4417" s="101" t="s">
        <v>4718</v>
      </c>
      <c r="F4417" s="102">
        <v>37.96</v>
      </c>
      <c r="G4417" s="102">
        <v>38.36</v>
      </c>
      <c r="H4417" s="102">
        <v>30.37</v>
      </c>
      <c r="I4417" s="102"/>
      <c r="J4417" s="445"/>
      <c r="K4417" s="258">
        <f>ROUND(SUMIF('VGT-Bewegungsdaten'!B:B,A4417,'VGT-Bewegungsdaten'!D:D),3)</f>
        <v>0</v>
      </c>
      <c r="L4417" s="259">
        <f>ROUND(SUMIF('VGT-Bewegungsdaten'!B:B,$A4417,'VGT-Bewegungsdaten'!E:E),5)</f>
        <v>0</v>
      </c>
      <c r="N4417" s="298" t="s">
        <v>4918</v>
      </c>
      <c r="O4417" s="298" t="s">
        <v>4934</v>
      </c>
      <c r="P4417" s="261">
        <f>ROUND(SUMIF('AV-Bewegungsdaten'!B:B,A4417,'AV-Bewegungsdaten'!D:D),3)</f>
        <v>0</v>
      </c>
      <c r="Q4417" s="259">
        <f>ROUND(SUMIF('AV-Bewegungsdaten'!B:B,$A4417,'AV-Bewegungsdaten'!E:E),5)</f>
        <v>0</v>
      </c>
      <c r="S4417" s="444"/>
      <c r="T4417" s="444"/>
      <c r="U4417" s="261">
        <f>ROUND(SUMIF('DV-Bewegungsdaten'!B:B,A4417,'DV-Bewegungsdaten'!D:D),3)</f>
        <v>0</v>
      </c>
      <c r="V4417" s="259">
        <f>ROUND(SUMIF('DV-Bewegungsdaten'!B:B,A4417,'DV-Bewegungsdaten'!E:E),5)</f>
        <v>0</v>
      </c>
      <c r="X4417" s="444"/>
      <c r="Y4417" s="444"/>
      <c r="AK4417" s="305"/>
    </row>
    <row r="4418" spans="1:37" ht="15" customHeight="1" x14ac:dyDescent="0.25">
      <c r="A4418" s="103" t="s">
        <v>1119</v>
      </c>
      <c r="B4418" s="101" t="s">
        <v>2071</v>
      </c>
      <c r="C4418" s="101" t="s">
        <v>3994</v>
      </c>
      <c r="D4418" s="101" t="s">
        <v>4712</v>
      </c>
      <c r="F4418" s="102">
        <v>46.75</v>
      </c>
      <c r="G4418" s="102">
        <v>47.15</v>
      </c>
      <c r="H4418" s="102">
        <v>37.4</v>
      </c>
      <c r="I4418" s="102"/>
      <c r="J4418" s="445"/>
      <c r="K4418" s="258">
        <f>ROUND(SUMIF('VGT-Bewegungsdaten'!B:B,A4418,'VGT-Bewegungsdaten'!D:D),3)</f>
        <v>0</v>
      </c>
      <c r="L4418" s="259">
        <f>ROUND(SUMIF('VGT-Bewegungsdaten'!B:B,$A4418,'VGT-Bewegungsdaten'!E:E),5)</f>
        <v>0</v>
      </c>
      <c r="N4418" s="298" t="s">
        <v>4918</v>
      </c>
      <c r="O4418" s="298" t="s">
        <v>4934</v>
      </c>
      <c r="P4418" s="261">
        <f>ROUND(SUMIF('AV-Bewegungsdaten'!B:B,A4418,'AV-Bewegungsdaten'!D:D),3)</f>
        <v>0</v>
      </c>
      <c r="Q4418" s="259">
        <f>ROUND(SUMIF('AV-Bewegungsdaten'!B:B,$A4418,'AV-Bewegungsdaten'!E:E),5)</f>
        <v>0</v>
      </c>
      <c r="S4418" s="444"/>
      <c r="T4418" s="444"/>
      <c r="U4418" s="261">
        <f>ROUND(SUMIF('DV-Bewegungsdaten'!B:B,A4418,'DV-Bewegungsdaten'!D:D),3)</f>
        <v>0</v>
      </c>
      <c r="V4418" s="259">
        <f>ROUND(SUMIF('DV-Bewegungsdaten'!B:B,A4418,'DV-Bewegungsdaten'!E:E),5)</f>
        <v>0</v>
      </c>
      <c r="X4418" s="444"/>
      <c r="Y4418" s="444"/>
      <c r="AK4418" s="305"/>
    </row>
    <row r="4419" spans="1:37" ht="15" customHeight="1" x14ac:dyDescent="0.25">
      <c r="A4419" s="103" t="s">
        <v>1120</v>
      </c>
      <c r="B4419" s="101" t="s">
        <v>2071</v>
      </c>
      <c r="C4419" s="101" t="s">
        <v>3994</v>
      </c>
      <c r="D4419" s="101" t="s">
        <v>4713</v>
      </c>
      <c r="F4419" s="102">
        <v>44.48</v>
      </c>
      <c r="G4419" s="102">
        <v>44.879999999999995</v>
      </c>
      <c r="H4419" s="102">
        <v>35.58</v>
      </c>
      <c r="I4419" s="102"/>
      <c r="J4419" s="445"/>
      <c r="K4419" s="258">
        <f>ROUND(SUMIF('VGT-Bewegungsdaten'!B:B,A4419,'VGT-Bewegungsdaten'!D:D),3)</f>
        <v>0</v>
      </c>
      <c r="L4419" s="259">
        <f>ROUND(SUMIF('VGT-Bewegungsdaten'!B:B,$A4419,'VGT-Bewegungsdaten'!E:E),5)</f>
        <v>0</v>
      </c>
      <c r="N4419" s="298" t="s">
        <v>4918</v>
      </c>
      <c r="O4419" s="298" t="s">
        <v>4934</v>
      </c>
      <c r="P4419" s="261">
        <f>ROUND(SUMIF('AV-Bewegungsdaten'!B:B,A4419,'AV-Bewegungsdaten'!D:D),3)</f>
        <v>0</v>
      </c>
      <c r="Q4419" s="259">
        <f>ROUND(SUMIF('AV-Bewegungsdaten'!B:B,$A4419,'AV-Bewegungsdaten'!E:E),5)</f>
        <v>0</v>
      </c>
      <c r="S4419" s="444"/>
      <c r="T4419" s="444"/>
      <c r="U4419" s="261">
        <f>ROUND(SUMIF('DV-Bewegungsdaten'!B:B,A4419,'DV-Bewegungsdaten'!D:D),3)</f>
        <v>0</v>
      </c>
      <c r="V4419" s="259">
        <f>ROUND(SUMIF('DV-Bewegungsdaten'!B:B,A4419,'DV-Bewegungsdaten'!E:E),5)</f>
        <v>0</v>
      </c>
      <c r="X4419" s="444"/>
      <c r="Y4419" s="444"/>
      <c r="AK4419" s="305"/>
    </row>
    <row r="4420" spans="1:37" ht="15" customHeight="1" x14ac:dyDescent="0.25">
      <c r="A4420" s="103" t="s">
        <v>1121</v>
      </c>
      <c r="B4420" s="101" t="s">
        <v>2071</v>
      </c>
      <c r="C4420" s="101" t="s">
        <v>3994</v>
      </c>
      <c r="D4420" s="101" t="s">
        <v>4714</v>
      </c>
      <c r="F4420" s="102">
        <v>43.99</v>
      </c>
      <c r="G4420" s="102">
        <v>44.39</v>
      </c>
      <c r="H4420" s="102">
        <v>35.19</v>
      </c>
      <c r="I4420" s="102"/>
      <c r="J4420" s="445"/>
      <c r="K4420" s="258">
        <f>ROUND(SUMIF('VGT-Bewegungsdaten'!B:B,A4420,'VGT-Bewegungsdaten'!D:D),3)</f>
        <v>0</v>
      </c>
      <c r="L4420" s="259">
        <f>ROUND(SUMIF('VGT-Bewegungsdaten'!B:B,$A4420,'VGT-Bewegungsdaten'!E:E),5)</f>
        <v>0</v>
      </c>
      <c r="N4420" s="298" t="s">
        <v>4918</v>
      </c>
      <c r="O4420" s="298" t="s">
        <v>4934</v>
      </c>
      <c r="P4420" s="261">
        <f>ROUND(SUMIF('AV-Bewegungsdaten'!B:B,A4420,'AV-Bewegungsdaten'!D:D),3)</f>
        <v>0</v>
      </c>
      <c r="Q4420" s="259">
        <f>ROUND(SUMIF('AV-Bewegungsdaten'!B:B,$A4420,'AV-Bewegungsdaten'!E:E),5)</f>
        <v>0</v>
      </c>
      <c r="S4420" s="444"/>
      <c r="T4420" s="444"/>
      <c r="U4420" s="261">
        <f>ROUND(SUMIF('DV-Bewegungsdaten'!B:B,A4420,'DV-Bewegungsdaten'!D:D),3)</f>
        <v>0</v>
      </c>
      <c r="V4420" s="259">
        <f>ROUND(SUMIF('DV-Bewegungsdaten'!B:B,A4420,'DV-Bewegungsdaten'!E:E),5)</f>
        <v>0</v>
      </c>
      <c r="X4420" s="444"/>
      <c r="Y4420" s="444"/>
      <c r="AK4420" s="305"/>
    </row>
    <row r="4421" spans="1:37" ht="15" customHeight="1" x14ac:dyDescent="0.25">
      <c r="A4421" s="103" t="s">
        <v>1122</v>
      </c>
      <c r="B4421" s="101" t="s">
        <v>2071</v>
      </c>
      <c r="C4421" s="101" t="s">
        <v>3994</v>
      </c>
      <c r="D4421" s="101" t="s">
        <v>4715</v>
      </c>
      <c r="F4421" s="102">
        <v>51.75</v>
      </c>
      <c r="G4421" s="102">
        <v>52.15</v>
      </c>
      <c r="H4421" s="102">
        <v>41.4</v>
      </c>
      <c r="I4421" s="102"/>
      <c r="J4421" s="445"/>
      <c r="K4421" s="258">
        <f>ROUND(SUMIF('VGT-Bewegungsdaten'!B:B,A4421,'VGT-Bewegungsdaten'!D:D),3)</f>
        <v>0</v>
      </c>
      <c r="L4421" s="259">
        <f>ROUND(SUMIF('VGT-Bewegungsdaten'!B:B,$A4421,'VGT-Bewegungsdaten'!E:E),5)</f>
        <v>0</v>
      </c>
      <c r="N4421" s="298" t="s">
        <v>4918</v>
      </c>
      <c r="O4421" s="298" t="s">
        <v>4934</v>
      </c>
      <c r="P4421" s="261">
        <f>ROUND(SUMIF('AV-Bewegungsdaten'!B:B,A4421,'AV-Bewegungsdaten'!D:D),3)</f>
        <v>0</v>
      </c>
      <c r="Q4421" s="259">
        <f>ROUND(SUMIF('AV-Bewegungsdaten'!B:B,$A4421,'AV-Bewegungsdaten'!E:E),5)</f>
        <v>0</v>
      </c>
      <c r="S4421" s="444"/>
      <c r="T4421" s="444"/>
      <c r="U4421" s="261">
        <f>ROUND(SUMIF('DV-Bewegungsdaten'!B:B,A4421,'DV-Bewegungsdaten'!D:D),3)</f>
        <v>0</v>
      </c>
      <c r="V4421" s="259">
        <f>ROUND(SUMIF('DV-Bewegungsdaten'!B:B,A4421,'DV-Bewegungsdaten'!E:E),5)</f>
        <v>0</v>
      </c>
      <c r="X4421" s="444"/>
      <c r="Y4421" s="444"/>
      <c r="AK4421" s="305"/>
    </row>
    <row r="4422" spans="1:37" ht="15" customHeight="1" x14ac:dyDescent="0.25">
      <c r="A4422" s="103" t="s">
        <v>1123</v>
      </c>
      <c r="B4422" s="101" t="s">
        <v>2071</v>
      </c>
      <c r="C4422" s="101" t="s">
        <v>3994</v>
      </c>
      <c r="D4422" s="101" t="s">
        <v>4716</v>
      </c>
      <c r="F4422" s="102">
        <v>49.48</v>
      </c>
      <c r="G4422" s="102">
        <v>49.879999999999995</v>
      </c>
      <c r="H4422" s="102">
        <v>39.58</v>
      </c>
      <c r="I4422" s="102"/>
      <c r="J4422" s="445"/>
      <c r="K4422" s="258">
        <f>ROUND(SUMIF('VGT-Bewegungsdaten'!B:B,A4422,'VGT-Bewegungsdaten'!D:D),3)</f>
        <v>0</v>
      </c>
      <c r="L4422" s="259">
        <f>ROUND(SUMIF('VGT-Bewegungsdaten'!B:B,$A4422,'VGT-Bewegungsdaten'!E:E),5)</f>
        <v>0</v>
      </c>
      <c r="N4422" s="298" t="s">
        <v>4918</v>
      </c>
      <c r="O4422" s="298" t="s">
        <v>4934</v>
      </c>
      <c r="P4422" s="261">
        <f>ROUND(SUMIF('AV-Bewegungsdaten'!B:B,A4422,'AV-Bewegungsdaten'!D:D),3)</f>
        <v>0</v>
      </c>
      <c r="Q4422" s="259">
        <f>ROUND(SUMIF('AV-Bewegungsdaten'!B:B,$A4422,'AV-Bewegungsdaten'!E:E),5)</f>
        <v>0</v>
      </c>
      <c r="S4422" s="444"/>
      <c r="T4422" s="444"/>
      <c r="U4422" s="261">
        <f>ROUND(SUMIF('DV-Bewegungsdaten'!B:B,A4422,'DV-Bewegungsdaten'!D:D),3)</f>
        <v>0</v>
      </c>
      <c r="V4422" s="259">
        <f>ROUND(SUMIF('DV-Bewegungsdaten'!B:B,A4422,'DV-Bewegungsdaten'!E:E),5)</f>
        <v>0</v>
      </c>
      <c r="X4422" s="444"/>
      <c r="Y4422" s="444"/>
      <c r="AK4422" s="305"/>
    </row>
    <row r="4423" spans="1:37" ht="15" customHeight="1" x14ac:dyDescent="0.25">
      <c r="A4423" s="103" t="s">
        <v>1124</v>
      </c>
      <c r="B4423" s="101" t="s">
        <v>2071</v>
      </c>
      <c r="C4423" s="101" t="s">
        <v>3994</v>
      </c>
      <c r="D4423" s="101" t="s">
        <v>4717</v>
      </c>
      <c r="F4423" s="102">
        <v>48.99</v>
      </c>
      <c r="G4423" s="102">
        <v>49.39</v>
      </c>
      <c r="H4423" s="102">
        <v>39.19</v>
      </c>
      <c r="I4423" s="102"/>
      <c r="J4423" s="445"/>
      <c r="K4423" s="258">
        <f>ROUND(SUMIF('VGT-Bewegungsdaten'!B:B,A4423,'VGT-Bewegungsdaten'!D:D),3)</f>
        <v>0</v>
      </c>
      <c r="L4423" s="259">
        <f>ROUND(SUMIF('VGT-Bewegungsdaten'!B:B,$A4423,'VGT-Bewegungsdaten'!E:E),5)</f>
        <v>0</v>
      </c>
      <c r="N4423" s="298" t="s">
        <v>4918</v>
      </c>
      <c r="O4423" s="298" t="s">
        <v>4934</v>
      </c>
      <c r="P4423" s="261">
        <f>ROUND(SUMIF('AV-Bewegungsdaten'!B:B,A4423,'AV-Bewegungsdaten'!D:D),3)</f>
        <v>0</v>
      </c>
      <c r="Q4423" s="259">
        <f>ROUND(SUMIF('AV-Bewegungsdaten'!B:B,$A4423,'AV-Bewegungsdaten'!E:E),5)</f>
        <v>0</v>
      </c>
      <c r="S4423" s="444"/>
      <c r="T4423" s="444"/>
      <c r="U4423" s="261">
        <f>ROUND(SUMIF('DV-Bewegungsdaten'!B:B,A4423,'DV-Bewegungsdaten'!D:D),3)</f>
        <v>0</v>
      </c>
      <c r="V4423" s="259">
        <f>ROUND(SUMIF('DV-Bewegungsdaten'!B:B,A4423,'DV-Bewegungsdaten'!E:E),5)</f>
        <v>0</v>
      </c>
      <c r="X4423" s="444"/>
      <c r="Y4423" s="444"/>
      <c r="AK4423" s="305"/>
    </row>
    <row r="4424" spans="1:37" ht="15" customHeight="1" x14ac:dyDescent="0.25">
      <c r="A4424" s="103" t="s">
        <v>1125</v>
      </c>
      <c r="B4424" s="101" t="s">
        <v>2071</v>
      </c>
      <c r="C4424" s="101" t="s">
        <v>3994</v>
      </c>
      <c r="D4424" s="101" t="s">
        <v>4718</v>
      </c>
      <c r="F4424" s="102">
        <v>35.49</v>
      </c>
      <c r="G4424" s="102">
        <v>35.89</v>
      </c>
      <c r="H4424" s="102">
        <v>28.39</v>
      </c>
      <c r="I4424" s="102"/>
      <c r="J4424" s="445"/>
      <c r="K4424" s="258">
        <f>ROUND(SUMIF('VGT-Bewegungsdaten'!B:B,A4424,'VGT-Bewegungsdaten'!D:D),3)</f>
        <v>0</v>
      </c>
      <c r="L4424" s="259">
        <f>ROUND(SUMIF('VGT-Bewegungsdaten'!B:B,$A4424,'VGT-Bewegungsdaten'!E:E),5)</f>
        <v>0</v>
      </c>
      <c r="N4424" s="298" t="s">
        <v>4918</v>
      </c>
      <c r="O4424" s="298" t="s">
        <v>4934</v>
      </c>
      <c r="P4424" s="261">
        <f>ROUND(SUMIF('AV-Bewegungsdaten'!B:B,A4424,'AV-Bewegungsdaten'!D:D),3)</f>
        <v>0</v>
      </c>
      <c r="Q4424" s="259">
        <f>ROUND(SUMIF('AV-Bewegungsdaten'!B:B,$A4424,'AV-Bewegungsdaten'!E:E),5)</f>
        <v>0</v>
      </c>
      <c r="S4424" s="444"/>
      <c r="T4424" s="444"/>
      <c r="U4424" s="261">
        <f>ROUND(SUMIF('DV-Bewegungsdaten'!B:B,A4424,'DV-Bewegungsdaten'!D:D),3)</f>
        <v>0</v>
      </c>
      <c r="V4424" s="259">
        <f>ROUND(SUMIF('DV-Bewegungsdaten'!B:B,A4424,'DV-Bewegungsdaten'!E:E),5)</f>
        <v>0</v>
      </c>
      <c r="X4424" s="444"/>
      <c r="Y4424" s="444"/>
      <c r="AK4424" s="305"/>
    </row>
    <row r="4425" spans="1:37" ht="15" customHeight="1" x14ac:dyDescent="0.25">
      <c r="A4425" s="103" t="s">
        <v>167</v>
      </c>
      <c r="B4425" s="101" t="s">
        <v>2071</v>
      </c>
      <c r="C4425" s="101" t="s">
        <v>3995</v>
      </c>
      <c r="F4425" s="102">
        <v>31.94</v>
      </c>
      <c r="G4425" s="102">
        <v>32.340000000000003</v>
      </c>
      <c r="H4425" s="102">
        <v>25.55</v>
      </c>
      <c r="I4425" s="102"/>
      <c r="J4425" s="445"/>
      <c r="K4425" s="258">
        <f>ROUND(SUMIF('VGT-Bewegungsdaten'!B:B,A4425,'VGT-Bewegungsdaten'!D:D),3)</f>
        <v>0</v>
      </c>
      <c r="L4425" s="259">
        <f>ROUND(SUMIF('VGT-Bewegungsdaten'!B:B,$A4425,'VGT-Bewegungsdaten'!E:E),5)</f>
        <v>0</v>
      </c>
      <c r="N4425" s="298" t="s">
        <v>4918</v>
      </c>
      <c r="O4425" s="298" t="s">
        <v>4934</v>
      </c>
      <c r="P4425" s="261">
        <f>ROUND(SUMIF('AV-Bewegungsdaten'!B:B,A4425,'AV-Bewegungsdaten'!D:D),3)</f>
        <v>0</v>
      </c>
      <c r="Q4425" s="259">
        <f>ROUND(SUMIF('AV-Bewegungsdaten'!B:B,$A4425,'AV-Bewegungsdaten'!E:E),5)</f>
        <v>0</v>
      </c>
      <c r="S4425" s="444"/>
      <c r="T4425" s="444"/>
      <c r="U4425" s="261">
        <f>ROUND(SUMIF('DV-Bewegungsdaten'!B:B,A4425,'DV-Bewegungsdaten'!D:D),3)</f>
        <v>0</v>
      </c>
      <c r="V4425" s="259">
        <f>ROUND(SUMIF('DV-Bewegungsdaten'!B:B,A4425,'DV-Bewegungsdaten'!E:E),5)</f>
        <v>0</v>
      </c>
      <c r="X4425" s="444"/>
      <c r="Y4425" s="444"/>
      <c r="AK4425" s="305"/>
    </row>
    <row r="4426" spans="1:37" ht="15" customHeight="1" x14ac:dyDescent="0.25">
      <c r="A4426" s="103" t="s">
        <v>3223</v>
      </c>
      <c r="B4426" s="101" t="s">
        <v>2071</v>
      </c>
      <c r="C4426" s="101" t="s">
        <v>4719</v>
      </c>
      <c r="F4426" s="102">
        <v>28.43</v>
      </c>
      <c r="G4426" s="102">
        <v>28.83</v>
      </c>
      <c r="H4426" s="102">
        <v>22.74</v>
      </c>
      <c r="I4426" s="102"/>
      <c r="J4426" s="445"/>
      <c r="K4426" s="258">
        <f>ROUND(SUMIF('VGT-Bewegungsdaten'!B:B,A4426,'VGT-Bewegungsdaten'!D:D),3)</f>
        <v>0</v>
      </c>
      <c r="L4426" s="259">
        <f>ROUND(SUMIF('VGT-Bewegungsdaten'!B:B,$A4426,'VGT-Bewegungsdaten'!E:E),5)</f>
        <v>0</v>
      </c>
      <c r="N4426" s="298" t="s">
        <v>4918</v>
      </c>
      <c r="O4426" s="298" t="s">
        <v>4934</v>
      </c>
      <c r="P4426" s="261">
        <f>ROUND(SUMIF('AV-Bewegungsdaten'!B:B,A4426,'AV-Bewegungsdaten'!D:D),3)</f>
        <v>0</v>
      </c>
      <c r="Q4426" s="259">
        <f>ROUND(SUMIF('AV-Bewegungsdaten'!B:B,$A4426,'AV-Bewegungsdaten'!E:E),5)</f>
        <v>0</v>
      </c>
      <c r="S4426" s="444"/>
      <c r="T4426" s="444"/>
      <c r="U4426" s="261">
        <f>ROUND(SUMIF('DV-Bewegungsdaten'!B:B,A4426,'DV-Bewegungsdaten'!D:D),3)</f>
        <v>0</v>
      </c>
      <c r="V4426" s="259">
        <f>ROUND(SUMIF('DV-Bewegungsdaten'!B:B,A4426,'DV-Bewegungsdaten'!E:E),5)</f>
        <v>0</v>
      </c>
      <c r="X4426" s="444"/>
      <c r="Y4426" s="444"/>
      <c r="AK4426" s="305"/>
    </row>
    <row r="4427" spans="1:37" ht="15" customHeight="1" x14ac:dyDescent="0.25">
      <c r="A4427" s="103" t="s">
        <v>3230</v>
      </c>
      <c r="B4427" s="101" t="s">
        <v>2071</v>
      </c>
      <c r="C4427" s="101" t="s">
        <v>4720</v>
      </c>
      <c r="D4427" s="101" t="s">
        <v>3231</v>
      </c>
      <c r="F4427" s="102">
        <v>28.43</v>
      </c>
      <c r="G4427" s="102">
        <v>28.83</v>
      </c>
      <c r="H4427" s="102">
        <v>22.74</v>
      </c>
      <c r="I4427" s="102"/>
      <c r="J4427" s="445"/>
      <c r="K4427" s="258">
        <f>ROUND(SUMIF('VGT-Bewegungsdaten'!B:B,A4427,'VGT-Bewegungsdaten'!D:D),3)</f>
        <v>0</v>
      </c>
      <c r="L4427" s="259">
        <f>ROUND(SUMIF('VGT-Bewegungsdaten'!B:B,$A4427,'VGT-Bewegungsdaten'!E:E),5)</f>
        <v>0</v>
      </c>
      <c r="N4427" s="298" t="s">
        <v>4918</v>
      </c>
      <c r="O4427" s="298" t="s">
        <v>4934</v>
      </c>
      <c r="P4427" s="261">
        <f>ROUND(SUMIF('AV-Bewegungsdaten'!B:B,A4427,'AV-Bewegungsdaten'!D:D),3)</f>
        <v>0</v>
      </c>
      <c r="Q4427" s="259">
        <f>ROUND(SUMIF('AV-Bewegungsdaten'!B:B,$A4427,'AV-Bewegungsdaten'!E:E),5)</f>
        <v>0</v>
      </c>
      <c r="S4427" s="444"/>
      <c r="T4427" s="444"/>
      <c r="U4427" s="261">
        <f>ROUND(SUMIF('DV-Bewegungsdaten'!B:B,A4427,'DV-Bewegungsdaten'!D:D),3)</f>
        <v>0</v>
      </c>
      <c r="V4427" s="259">
        <f>ROUND(SUMIF('DV-Bewegungsdaten'!B:B,A4427,'DV-Bewegungsdaten'!E:E),5)</f>
        <v>0</v>
      </c>
      <c r="X4427" s="444"/>
      <c r="Y4427" s="444"/>
      <c r="AK4427" s="305"/>
    </row>
    <row r="4428" spans="1:37" ht="15" customHeight="1" x14ac:dyDescent="0.25">
      <c r="A4428" s="103" t="s">
        <v>3232</v>
      </c>
      <c r="B4428" s="101" t="s">
        <v>2071</v>
      </c>
      <c r="C4428" s="101" t="s">
        <v>4720</v>
      </c>
      <c r="D4428" s="101" t="s">
        <v>4721</v>
      </c>
      <c r="F4428" s="102">
        <v>25.02</v>
      </c>
      <c r="G4428" s="102">
        <v>25.419999999999998</v>
      </c>
      <c r="H4428" s="102">
        <v>20.02</v>
      </c>
      <c r="I4428" s="102"/>
      <c r="J4428" s="445"/>
      <c r="K4428" s="258">
        <f>ROUND(SUMIF('VGT-Bewegungsdaten'!B:B,A4428,'VGT-Bewegungsdaten'!D:D),3)</f>
        <v>0</v>
      </c>
      <c r="L4428" s="259">
        <f>ROUND(SUMIF('VGT-Bewegungsdaten'!B:B,$A4428,'VGT-Bewegungsdaten'!E:E),5)</f>
        <v>0</v>
      </c>
      <c r="N4428" s="298" t="s">
        <v>4918</v>
      </c>
      <c r="O4428" s="298" t="s">
        <v>4934</v>
      </c>
      <c r="P4428" s="261">
        <f>ROUND(SUMIF('AV-Bewegungsdaten'!B:B,A4428,'AV-Bewegungsdaten'!D:D),3)</f>
        <v>0</v>
      </c>
      <c r="Q4428" s="259">
        <f>ROUND(SUMIF('AV-Bewegungsdaten'!B:B,$A4428,'AV-Bewegungsdaten'!E:E),5)</f>
        <v>0</v>
      </c>
      <c r="S4428" s="444"/>
      <c r="T4428" s="444"/>
      <c r="U4428" s="261">
        <f>ROUND(SUMIF('DV-Bewegungsdaten'!B:B,A4428,'DV-Bewegungsdaten'!D:D),3)</f>
        <v>0</v>
      </c>
      <c r="V4428" s="259">
        <f>ROUND(SUMIF('DV-Bewegungsdaten'!B:B,A4428,'DV-Bewegungsdaten'!E:E),5)</f>
        <v>0</v>
      </c>
      <c r="X4428" s="444"/>
      <c r="Y4428" s="444"/>
      <c r="AK4428" s="305"/>
    </row>
    <row r="4429" spans="1:37" ht="15" customHeight="1" x14ac:dyDescent="0.25">
      <c r="A4429" s="103" t="s">
        <v>3233</v>
      </c>
      <c r="B4429" s="101" t="s">
        <v>2071</v>
      </c>
      <c r="C4429" s="101" t="s">
        <v>4720</v>
      </c>
      <c r="D4429" s="101" t="s">
        <v>3234</v>
      </c>
      <c r="F4429" s="102">
        <v>26.15</v>
      </c>
      <c r="G4429" s="102">
        <v>26.549999999999997</v>
      </c>
      <c r="H4429" s="102">
        <v>20.92</v>
      </c>
      <c r="I4429" s="102"/>
      <c r="J4429" s="445"/>
      <c r="K4429" s="258">
        <f>ROUND(SUMIF('VGT-Bewegungsdaten'!B:B,A4429,'VGT-Bewegungsdaten'!D:D),3)</f>
        <v>0</v>
      </c>
      <c r="L4429" s="259">
        <f>ROUND(SUMIF('VGT-Bewegungsdaten'!B:B,$A4429,'VGT-Bewegungsdaten'!E:E),5)</f>
        <v>0</v>
      </c>
      <c r="N4429" s="298" t="s">
        <v>4918</v>
      </c>
      <c r="O4429" s="298" t="s">
        <v>4934</v>
      </c>
      <c r="P4429" s="261">
        <f>ROUND(SUMIF('AV-Bewegungsdaten'!B:B,A4429,'AV-Bewegungsdaten'!D:D),3)</f>
        <v>0</v>
      </c>
      <c r="Q4429" s="259">
        <f>ROUND(SUMIF('AV-Bewegungsdaten'!B:B,$A4429,'AV-Bewegungsdaten'!E:E),5)</f>
        <v>0</v>
      </c>
      <c r="S4429" s="444"/>
      <c r="T4429" s="444"/>
      <c r="U4429" s="261">
        <f>ROUND(SUMIF('DV-Bewegungsdaten'!B:B,A4429,'DV-Bewegungsdaten'!D:D),3)</f>
        <v>0</v>
      </c>
      <c r="V4429" s="259">
        <f>ROUND(SUMIF('DV-Bewegungsdaten'!B:B,A4429,'DV-Bewegungsdaten'!E:E),5)</f>
        <v>0</v>
      </c>
      <c r="X4429" s="444"/>
      <c r="Y4429" s="444"/>
      <c r="AK4429" s="305"/>
    </row>
    <row r="4430" spans="1:37" ht="15" customHeight="1" x14ac:dyDescent="0.25">
      <c r="A4430" s="103" t="s">
        <v>3248</v>
      </c>
      <c r="B4430" s="101" t="s">
        <v>2071</v>
      </c>
      <c r="C4430" s="101" t="s">
        <v>4722</v>
      </c>
      <c r="D4430" s="101" t="s">
        <v>3231</v>
      </c>
      <c r="F4430" s="102">
        <v>28.43</v>
      </c>
      <c r="G4430" s="102">
        <v>28.83</v>
      </c>
      <c r="H4430" s="102">
        <v>22.74</v>
      </c>
      <c r="I4430" s="102"/>
      <c r="J4430" s="445"/>
      <c r="K4430" s="258">
        <f>ROUND(SUMIF('VGT-Bewegungsdaten'!B:B,A4430,'VGT-Bewegungsdaten'!D:D),3)</f>
        <v>0</v>
      </c>
      <c r="L4430" s="259">
        <f>ROUND(SUMIF('VGT-Bewegungsdaten'!B:B,$A4430,'VGT-Bewegungsdaten'!E:E),5)</f>
        <v>0</v>
      </c>
      <c r="N4430" s="298" t="s">
        <v>4918</v>
      </c>
      <c r="O4430" s="298" t="s">
        <v>4934</v>
      </c>
      <c r="P4430" s="261">
        <f>ROUND(SUMIF('AV-Bewegungsdaten'!B:B,A4430,'AV-Bewegungsdaten'!D:D),3)</f>
        <v>0</v>
      </c>
      <c r="Q4430" s="259">
        <f>ROUND(SUMIF('AV-Bewegungsdaten'!B:B,$A4430,'AV-Bewegungsdaten'!E:E),5)</f>
        <v>0</v>
      </c>
      <c r="S4430" s="444"/>
      <c r="T4430" s="444"/>
      <c r="U4430" s="261">
        <f>ROUND(SUMIF('DV-Bewegungsdaten'!B:B,A4430,'DV-Bewegungsdaten'!D:D),3)</f>
        <v>0</v>
      </c>
      <c r="V4430" s="259">
        <f>ROUND(SUMIF('DV-Bewegungsdaten'!B:B,A4430,'DV-Bewegungsdaten'!E:E),5)</f>
        <v>0</v>
      </c>
      <c r="X4430" s="444"/>
      <c r="Y4430" s="444"/>
      <c r="AK4430" s="305"/>
    </row>
    <row r="4431" spans="1:37" ht="15" customHeight="1" x14ac:dyDescent="0.25">
      <c r="A4431" s="103" t="s">
        <v>3249</v>
      </c>
      <c r="B4431" s="101" t="s">
        <v>2071</v>
      </c>
      <c r="C4431" s="101" t="s">
        <v>4722</v>
      </c>
      <c r="D4431" s="101" t="s">
        <v>4721</v>
      </c>
      <c r="F4431" s="102">
        <v>24.26</v>
      </c>
      <c r="G4431" s="102">
        <v>24.66</v>
      </c>
      <c r="H4431" s="102">
        <v>19.41</v>
      </c>
      <c r="I4431" s="102"/>
      <c r="J4431" s="445"/>
      <c r="K4431" s="258">
        <f>ROUND(SUMIF('VGT-Bewegungsdaten'!B:B,A4431,'VGT-Bewegungsdaten'!D:D),3)</f>
        <v>0</v>
      </c>
      <c r="L4431" s="259">
        <f>ROUND(SUMIF('VGT-Bewegungsdaten'!B:B,$A4431,'VGT-Bewegungsdaten'!E:E),5)</f>
        <v>0</v>
      </c>
      <c r="N4431" s="298" t="s">
        <v>4918</v>
      </c>
      <c r="O4431" s="298" t="s">
        <v>4934</v>
      </c>
      <c r="P4431" s="261">
        <f>ROUND(SUMIF('AV-Bewegungsdaten'!B:B,A4431,'AV-Bewegungsdaten'!D:D),3)</f>
        <v>0</v>
      </c>
      <c r="Q4431" s="259">
        <f>ROUND(SUMIF('AV-Bewegungsdaten'!B:B,$A4431,'AV-Bewegungsdaten'!E:E),5)</f>
        <v>0</v>
      </c>
      <c r="S4431" s="444"/>
      <c r="T4431" s="444"/>
      <c r="U4431" s="261">
        <f>ROUND(SUMIF('DV-Bewegungsdaten'!B:B,A4431,'DV-Bewegungsdaten'!D:D),3)</f>
        <v>0</v>
      </c>
      <c r="V4431" s="259">
        <f>ROUND(SUMIF('DV-Bewegungsdaten'!B:B,A4431,'DV-Bewegungsdaten'!E:E),5)</f>
        <v>0</v>
      </c>
      <c r="X4431" s="444"/>
      <c r="Y4431" s="444"/>
      <c r="AK4431" s="305"/>
    </row>
    <row r="4432" spans="1:37" ht="15" customHeight="1" x14ac:dyDescent="0.25">
      <c r="A4432" s="103" t="s">
        <v>3250</v>
      </c>
      <c r="B4432" s="101" t="s">
        <v>2071</v>
      </c>
      <c r="C4432" s="101" t="s">
        <v>4723</v>
      </c>
      <c r="D4432" s="101" t="s">
        <v>3234</v>
      </c>
      <c r="F4432" s="102">
        <v>25.37</v>
      </c>
      <c r="G4432" s="102">
        <v>25.77</v>
      </c>
      <c r="H4432" s="102">
        <v>20.3</v>
      </c>
      <c r="I4432" s="102"/>
      <c r="J4432" s="445"/>
      <c r="K4432" s="258">
        <f>ROUND(SUMIF('VGT-Bewegungsdaten'!B:B,A4432,'VGT-Bewegungsdaten'!D:D),3)</f>
        <v>0</v>
      </c>
      <c r="L4432" s="259">
        <f>ROUND(SUMIF('VGT-Bewegungsdaten'!B:B,$A4432,'VGT-Bewegungsdaten'!E:E),5)</f>
        <v>0</v>
      </c>
      <c r="N4432" s="298" t="s">
        <v>4918</v>
      </c>
      <c r="O4432" s="298" t="s">
        <v>4934</v>
      </c>
      <c r="P4432" s="261">
        <f>ROUND(SUMIF('AV-Bewegungsdaten'!B:B,A4432,'AV-Bewegungsdaten'!D:D),3)</f>
        <v>0</v>
      </c>
      <c r="Q4432" s="259">
        <f>ROUND(SUMIF('AV-Bewegungsdaten'!B:B,$A4432,'AV-Bewegungsdaten'!E:E),5)</f>
        <v>0</v>
      </c>
      <c r="S4432" s="444"/>
      <c r="T4432" s="444"/>
      <c r="U4432" s="261">
        <f>ROUND(SUMIF('DV-Bewegungsdaten'!B:B,A4432,'DV-Bewegungsdaten'!D:D),3)</f>
        <v>0</v>
      </c>
      <c r="V4432" s="259">
        <f>ROUND(SUMIF('DV-Bewegungsdaten'!B:B,A4432,'DV-Bewegungsdaten'!E:E),5)</f>
        <v>0</v>
      </c>
      <c r="X4432" s="444"/>
      <c r="Y4432" s="444"/>
      <c r="AK4432" s="305"/>
    </row>
    <row r="4433" spans="1:37" ht="15" customHeight="1" x14ac:dyDescent="0.25">
      <c r="A4433" s="103" t="s">
        <v>3964</v>
      </c>
      <c r="B4433" s="101" t="s">
        <v>2071</v>
      </c>
      <c r="C4433" s="101" t="s">
        <v>3997</v>
      </c>
      <c r="D4433" s="101" t="s">
        <v>3965</v>
      </c>
      <c r="F4433" s="102">
        <v>21.11</v>
      </c>
      <c r="G4433" s="102">
        <v>21.509999999999998</v>
      </c>
      <c r="H4433" s="102">
        <v>16.89</v>
      </c>
      <c r="I4433" s="102"/>
      <c r="J4433" s="445"/>
      <c r="K4433" s="258">
        <f>ROUND(SUMIF('VGT-Bewegungsdaten'!B:B,A4433,'VGT-Bewegungsdaten'!D:D),3)</f>
        <v>0</v>
      </c>
      <c r="L4433" s="259">
        <f>ROUND(SUMIF('VGT-Bewegungsdaten'!B:B,$A4433,'VGT-Bewegungsdaten'!E:E),5)</f>
        <v>0</v>
      </c>
      <c r="N4433" s="298" t="s">
        <v>4918</v>
      </c>
      <c r="O4433" s="298" t="s">
        <v>4934</v>
      </c>
      <c r="P4433" s="261">
        <f>ROUND(SUMIF('AV-Bewegungsdaten'!B:B,A4433,'AV-Bewegungsdaten'!D:D),3)</f>
        <v>0</v>
      </c>
      <c r="Q4433" s="259">
        <f>ROUND(SUMIF('AV-Bewegungsdaten'!B:B,$A4433,'AV-Bewegungsdaten'!E:E),5)</f>
        <v>0</v>
      </c>
      <c r="S4433" s="444"/>
      <c r="T4433" s="444"/>
      <c r="U4433" s="261">
        <f>ROUND(SUMIF('DV-Bewegungsdaten'!B:B,A4433,'DV-Bewegungsdaten'!D:D),3)</f>
        <v>0</v>
      </c>
      <c r="V4433" s="259">
        <f>ROUND(SUMIF('DV-Bewegungsdaten'!B:B,A4433,'DV-Bewegungsdaten'!E:E),5)</f>
        <v>0</v>
      </c>
      <c r="X4433" s="444"/>
      <c r="Y4433" s="444"/>
      <c r="AK4433" s="305"/>
    </row>
    <row r="4434" spans="1:37" ht="15" customHeight="1" x14ac:dyDescent="0.25">
      <c r="A4434" s="103" t="s">
        <v>3966</v>
      </c>
      <c r="B4434" s="101" t="s">
        <v>2071</v>
      </c>
      <c r="C4434" s="101" t="s">
        <v>3997</v>
      </c>
      <c r="D4434" s="101" t="s">
        <v>3234</v>
      </c>
      <c r="F4434" s="102">
        <v>22.07</v>
      </c>
      <c r="G4434" s="102">
        <v>22.47</v>
      </c>
      <c r="H4434" s="102">
        <v>17.66</v>
      </c>
      <c r="I4434" s="102"/>
      <c r="J4434" s="445"/>
      <c r="K4434" s="258">
        <f>ROUND(SUMIF('VGT-Bewegungsdaten'!B:B,A4434,'VGT-Bewegungsdaten'!D:D),3)</f>
        <v>0</v>
      </c>
      <c r="L4434" s="259">
        <f>ROUND(SUMIF('VGT-Bewegungsdaten'!B:B,$A4434,'VGT-Bewegungsdaten'!E:E),5)</f>
        <v>0</v>
      </c>
      <c r="N4434" s="298" t="s">
        <v>4918</v>
      </c>
      <c r="O4434" s="298" t="s">
        <v>4934</v>
      </c>
      <c r="P4434" s="261">
        <f>ROUND(SUMIF('AV-Bewegungsdaten'!B:B,A4434,'AV-Bewegungsdaten'!D:D),3)</f>
        <v>0</v>
      </c>
      <c r="Q4434" s="259">
        <f>ROUND(SUMIF('AV-Bewegungsdaten'!B:B,$A4434,'AV-Bewegungsdaten'!E:E),5)</f>
        <v>0</v>
      </c>
      <c r="S4434" s="444"/>
      <c r="T4434" s="444"/>
      <c r="U4434" s="261">
        <f>ROUND(SUMIF('DV-Bewegungsdaten'!B:B,A4434,'DV-Bewegungsdaten'!D:D),3)</f>
        <v>0</v>
      </c>
      <c r="V4434" s="259">
        <f>ROUND(SUMIF('DV-Bewegungsdaten'!B:B,A4434,'DV-Bewegungsdaten'!E:E),5)</f>
        <v>0</v>
      </c>
      <c r="X4434" s="444"/>
      <c r="Y4434" s="444"/>
      <c r="AK4434" s="305"/>
    </row>
    <row r="4435" spans="1:37" ht="15" customHeight="1" x14ac:dyDescent="0.25">
      <c r="A4435" s="103" t="s">
        <v>4724</v>
      </c>
      <c r="B4435" s="101" t="s">
        <v>2071</v>
      </c>
      <c r="C4435" s="101" t="s">
        <v>4766</v>
      </c>
      <c r="D4435" s="101" t="s">
        <v>4725</v>
      </c>
      <c r="F4435" s="102">
        <v>17.940000000000001</v>
      </c>
      <c r="G4435" s="102">
        <v>18.34</v>
      </c>
      <c r="H4435" s="102">
        <v>14.35</v>
      </c>
      <c r="I4435" s="102"/>
      <c r="J4435" s="445"/>
      <c r="K4435" s="258">
        <f>ROUND(SUMIF('VGT-Bewegungsdaten'!B:B,A4435,'VGT-Bewegungsdaten'!D:D),3)</f>
        <v>0</v>
      </c>
      <c r="L4435" s="259">
        <f>ROUND(SUMIF('VGT-Bewegungsdaten'!B:B,$A4435,'VGT-Bewegungsdaten'!E:E),5)</f>
        <v>0</v>
      </c>
      <c r="N4435" s="298" t="s">
        <v>4918</v>
      </c>
      <c r="O4435" s="298" t="s">
        <v>4934</v>
      </c>
      <c r="P4435" s="261">
        <f>ROUND(SUMIF('AV-Bewegungsdaten'!B:B,A4435,'AV-Bewegungsdaten'!D:D),3)</f>
        <v>0</v>
      </c>
      <c r="Q4435" s="259">
        <f>ROUND(SUMIF('AV-Bewegungsdaten'!B:B,$A4435,'AV-Bewegungsdaten'!E:E),5)</f>
        <v>0</v>
      </c>
      <c r="S4435" s="444"/>
      <c r="T4435" s="444"/>
      <c r="U4435" s="261">
        <f>ROUND(SUMIF('DV-Bewegungsdaten'!B:B,A4435,'DV-Bewegungsdaten'!D:D),3)</f>
        <v>0</v>
      </c>
      <c r="V4435" s="259">
        <f>ROUND(SUMIF('DV-Bewegungsdaten'!B:B,A4435,'DV-Bewegungsdaten'!E:E),5)</f>
        <v>0</v>
      </c>
      <c r="X4435" s="444"/>
      <c r="Y4435" s="444"/>
      <c r="AK4435" s="305"/>
    </row>
    <row r="4436" spans="1:37" ht="15" customHeight="1" x14ac:dyDescent="0.25">
      <c r="A4436" s="103" t="s">
        <v>4726</v>
      </c>
      <c r="B4436" s="101" t="s">
        <v>2071</v>
      </c>
      <c r="C4436" s="101" t="s">
        <v>4766</v>
      </c>
      <c r="D4436" s="101" t="s">
        <v>4727</v>
      </c>
      <c r="F4436" s="102">
        <v>18.760000000000002</v>
      </c>
      <c r="G4436" s="102">
        <v>19.16</v>
      </c>
      <c r="H4436" s="102">
        <v>15.01</v>
      </c>
      <c r="I4436" s="102"/>
      <c r="J4436" s="445"/>
      <c r="K4436" s="258">
        <f>ROUND(SUMIF('VGT-Bewegungsdaten'!B:B,A4436,'VGT-Bewegungsdaten'!D:D),3)</f>
        <v>0</v>
      </c>
      <c r="L4436" s="259">
        <f>ROUND(SUMIF('VGT-Bewegungsdaten'!B:B,$A4436,'VGT-Bewegungsdaten'!E:E),5)</f>
        <v>0</v>
      </c>
      <c r="N4436" s="298" t="s">
        <v>4918</v>
      </c>
      <c r="O4436" s="298" t="s">
        <v>4934</v>
      </c>
      <c r="P4436" s="261">
        <f>ROUND(SUMIF('AV-Bewegungsdaten'!B:B,A4436,'AV-Bewegungsdaten'!D:D),3)</f>
        <v>0</v>
      </c>
      <c r="Q4436" s="259">
        <f>ROUND(SUMIF('AV-Bewegungsdaten'!B:B,$A4436,'AV-Bewegungsdaten'!E:E),5)</f>
        <v>0</v>
      </c>
      <c r="S4436" s="444"/>
      <c r="T4436" s="444"/>
      <c r="U4436" s="261">
        <f>ROUND(SUMIF('DV-Bewegungsdaten'!B:B,A4436,'DV-Bewegungsdaten'!D:D),3)</f>
        <v>0</v>
      </c>
      <c r="V4436" s="259">
        <f>ROUND(SUMIF('DV-Bewegungsdaten'!B:B,A4436,'DV-Bewegungsdaten'!E:E),5)</f>
        <v>0</v>
      </c>
      <c r="X4436" s="444"/>
      <c r="Y4436" s="444"/>
      <c r="AK4436" s="305"/>
    </row>
    <row r="4437" spans="1:37" ht="15" customHeight="1" x14ac:dyDescent="0.25">
      <c r="A4437" s="103" t="s">
        <v>4728</v>
      </c>
      <c r="B4437" s="101" t="s">
        <v>2071</v>
      </c>
      <c r="C4437" s="101" t="s">
        <v>4780</v>
      </c>
      <c r="D4437" s="101" t="s">
        <v>4729</v>
      </c>
      <c r="F4437" s="102">
        <v>17.940000000000001</v>
      </c>
      <c r="G4437" s="102">
        <v>18.34</v>
      </c>
      <c r="H4437" s="102">
        <v>14.35</v>
      </c>
      <c r="I4437" s="102"/>
      <c r="J4437" s="445"/>
      <c r="K4437" s="258">
        <f>ROUND(SUMIF('VGT-Bewegungsdaten'!B:B,A4437,'VGT-Bewegungsdaten'!D:D),3)</f>
        <v>0</v>
      </c>
      <c r="L4437" s="259">
        <f>ROUND(SUMIF('VGT-Bewegungsdaten'!B:B,$A4437,'VGT-Bewegungsdaten'!E:E),5)</f>
        <v>0</v>
      </c>
      <c r="N4437" s="298" t="s">
        <v>4918</v>
      </c>
      <c r="O4437" s="298" t="s">
        <v>4934</v>
      </c>
      <c r="P4437" s="261">
        <f>ROUND(SUMIF('AV-Bewegungsdaten'!B:B,A4437,'AV-Bewegungsdaten'!D:D),3)</f>
        <v>0</v>
      </c>
      <c r="Q4437" s="259">
        <f>ROUND(SUMIF('AV-Bewegungsdaten'!B:B,$A4437,'AV-Bewegungsdaten'!E:E),5)</f>
        <v>0</v>
      </c>
      <c r="S4437" s="444"/>
      <c r="T4437" s="444"/>
      <c r="U4437" s="261">
        <f>ROUND(SUMIF('DV-Bewegungsdaten'!B:B,A4437,'DV-Bewegungsdaten'!D:D),3)</f>
        <v>0</v>
      </c>
      <c r="V4437" s="259">
        <f>ROUND(SUMIF('DV-Bewegungsdaten'!B:B,A4437,'DV-Bewegungsdaten'!E:E),5)</f>
        <v>0</v>
      </c>
      <c r="X4437" s="444"/>
      <c r="Y4437" s="444"/>
      <c r="AK4437" s="305"/>
    </row>
    <row r="4438" spans="1:37" ht="15" customHeight="1" x14ac:dyDescent="0.25">
      <c r="A4438" s="103" t="s">
        <v>4730</v>
      </c>
      <c r="B4438" s="101" t="s">
        <v>2071</v>
      </c>
      <c r="C4438" s="101" t="s">
        <v>4780</v>
      </c>
      <c r="D4438" s="101" t="s">
        <v>4731</v>
      </c>
      <c r="F4438" s="102">
        <v>18.760000000000002</v>
      </c>
      <c r="G4438" s="102">
        <v>19.16</v>
      </c>
      <c r="H4438" s="102">
        <v>15.01</v>
      </c>
      <c r="I4438" s="102"/>
      <c r="J4438" s="445"/>
      <c r="K4438" s="258">
        <f>ROUND(SUMIF('VGT-Bewegungsdaten'!B:B,A4438,'VGT-Bewegungsdaten'!D:D),3)</f>
        <v>0</v>
      </c>
      <c r="L4438" s="259">
        <f>ROUND(SUMIF('VGT-Bewegungsdaten'!B:B,$A4438,'VGT-Bewegungsdaten'!E:E),5)</f>
        <v>0</v>
      </c>
      <c r="N4438" s="298" t="s">
        <v>4918</v>
      </c>
      <c r="O4438" s="298" t="s">
        <v>4934</v>
      </c>
      <c r="P4438" s="261">
        <f>ROUND(SUMIF('AV-Bewegungsdaten'!B:B,A4438,'AV-Bewegungsdaten'!D:D),3)</f>
        <v>0</v>
      </c>
      <c r="Q4438" s="259">
        <f>ROUND(SUMIF('AV-Bewegungsdaten'!B:B,$A4438,'AV-Bewegungsdaten'!E:E),5)</f>
        <v>0</v>
      </c>
      <c r="S4438" s="444"/>
      <c r="T4438" s="444"/>
      <c r="U4438" s="261">
        <f>ROUND(SUMIF('DV-Bewegungsdaten'!B:B,A4438,'DV-Bewegungsdaten'!D:D),3)</f>
        <v>0</v>
      </c>
      <c r="V4438" s="259">
        <f>ROUND(SUMIF('DV-Bewegungsdaten'!B:B,A4438,'DV-Bewegungsdaten'!E:E),5)</f>
        <v>0</v>
      </c>
      <c r="X4438" s="444"/>
      <c r="Y4438" s="444"/>
      <c r="AK4438" s="305"/>
    </row>
    <row r="4439" spans="1:37" ht="15" customHeight="1" x14ac:dyDescent="0.25">
      <c r="A4439" s="103" t="s">
        <v>4732</v>
      </c>
      <c r="B4439" s="101" t="s">
        <v>2071</v>
      </c>
      <c r="C4439" s="101" t="s">
        <v>4910</v>
      </c>
      <c r="D4439" s="101" t="s">
        <v>4733</v>
      </c>
      <c r="F4439" s="102">
        <v>15.95</v>
      </c>
      <c r="G4439" s="102">
        <v>16.349999999999998</v>
      </c>
      <c r="H4439" s="102">
        <v>12.76</v>
      </c>
      <c r="I4439" s="102"/>
      <c r="J4439" s="445"/>
      <c r="K4439" s="258">
        <f>ROUND(SUMIF('VGT-Bewegungsdaten'!B:B,A4439,'VGT-Bewegungsdaten'!D:D),3)</f>
        <v>0</v>
      </c>
      <c r="L4439" s="259">
        <f>ROUND(SUMIF('VGT-Bewegungsdaten'!B:B,$A4439,'VGT-Bewegungsdaten'!E:E),5)</f>
        <v>0</v>
      </c>
      <c r="N4439" s="298" t="s">
        <v>4918</v>
      </c>
      <c r="O4439" s="298" t="s">
        <v>4934</v>
      </c>
      <c r="P4439" s="261">
        <f>ROUND(SUMIF('AV-Bewegungsdaten'!B:B,A4439,'AV-Bewegungsdaten'!D:D),3)</f>
        <v>0</v>
      </c>
      <c r="Q4439" s="259">
        <f>ROUND(SUMIF('AV-Bewegungsdaten'!B:B,$A4439,'AV-Bewegungsdaten'!E:E),5)</f>
        <v>0</v>
      </c>
      <c r="S4439" s="444"/>
      <c r="T4439" s="444"/>
      <c r="U4439" s="261">
        <f>ROUND(SUMIF('DV-Bewegungsdaten'!B:B,A4439,'DV-Bewegungsdaten'!D:D),3)</f>
        <v>0</v>
      </c>
      <c r="V4439" s="259">
        <f>ROUND(SUMIF('DV-Bewegungsdaten'!B:B,A4439,'DV-Bewegungsdaten'!E:E),5)</f>
        <v>0</v>
      </c>
      <c r="X4439" s="444"/>
      <c r="Y4439" s="444"/>
      <c r="AK4439" s="305"/>
    </row>
    <row r="4440" spans="1:37" ht="15" customHeight="1" x14ac:dyDescent="0.25">
      <c r="A4440" s="103" t="s">
        <v>4735</v>
      </c>
      <c r="B4440" s="101" t="s">
        <v>2071</v>
      </c>
      <c r="C4440" s="101" t="s">
        <v>4736</v>
      </c>
      <c r="D4440" s="101" t="s">
        <v>4734</v>
      </c>
      <c r="F4440" s="102">
        <v>13.5</v>
      </c>
      <c r="G4440" s="102">
        <v>13.9</v>
      </c>
      <c r="H4440" s="102">
        <v>10.8</v>
      </c>
      <c r="I4440" s="102"/>
      <c r="J4440" s="445"/>
      <c r="K4440" s="258">
        <f>ROUND(SUMIF('VGT-Bewegungsdaten'!B:B,A4440,'VGT-Bewegungsdaten'!D:D),3)</f>
        <v>0</v>
      </c>
      <c r="L4440" s="259">
        <f>ROUND(SUMIF('VGT-Bewegungsdaten'!B:B,$A4440,'VGT-Bewegungsdaten'!E:E),5)</f>
        <v>0</v>
      </c>
      <c r="N4440" s="298" t="s">
        <v>4918</v>
      </c>
      <c r="O4440" s="298" t="s">
        <v>4934</v>
      </c>
      <c r="P4440" s="261">
        <f>ROUND(SUMIF('AV-Bewegungsdaten'!B:B,A4440,'AV-Bewegungsdaten'!D:D),3)</f>
        <v>0</v>
      </c>
      <c r="Q4440" s="259">
        <f>ROUND(SUMIF('AV-Bewegungsdaten'!B:B,$A4440,'AV-Bewegungsdaten'!E:E),5)</f>
        <v>0</v>
      </c>
      <c r="S4440" s="444"/>
      <c r="T4440" s="444"/>
      <c r="U4440" s="261">
        <f>ROUND(SUMIF('DV-Bewegungsdaten'!B:B,A4440,'DV-Bewegungsdaten'!D:D),3)</f>
        <v>0</v>
      </c>
      <c r="V4440" s="259">
        <f>ROUND(SUMIF('DV-Bewegungsdaten'!B:B,A4440,'DV-Bewegungsdaten'!E:E),5)</f>
        <v>0</v>
      </c>
      <c r="X4440" s="444"/>
      <c r="Y4440" s="444"/>
      <c r="AK4440" s="305"/>
    </row>
    <row r="4441" spans="1:37" ht="15" customHeight="1" x14ac:dyDescent="0.25">
      <c r="A4441" s="103" t="s">
        <v>4737</v>
      </c>
      <c r="B4441" s="101" t="s">
        <v>2071</v>
      </c>
      <c r="C4441" s="101" t="s">
        <v>4738</v>
      </c>
      <c r="D4441" s="101" t="s">
        <v>4734</v>
      </c>
      <c r="F4441" s="102">
        <v>13.37</v>
      </c>
      <c r="G4441" s="102">
        <v>13.77</v>
      </c>
      <c r="H4441" s="102">
        <v>10.7</v>
      </c>
      <c r="I4441" s="102"/>
      <c r="J4441" s="445"/>
      <c r="K4441" s="258">
        <f>ROUND(SUMIF('VGT-Bewegungsdaten'!B:B,A4441,'VGT-Bewegungsdaten'!D:D),3)</f>
        <v>0</v>
      </c>
      <c r="L4441" s="259">
        <f>ROUND(SUMIF('VGT-Bewegungsdaten'!B:B,$A4441,'VGT-Bewegungsdaten'!E:E),5)</f>
        <v>0</v>
      </c>
      <c r="N4441" s="298" t="s">
        <v>4918</v>
      </c>
      <c r="O4441" s="298" t="s">
        <v>4934</v>
      </c>
      <c r="P4441" s="261">
        <f>ROUND(SUMIF('AV-Bewegungsdaten'!B:B,A4441,'AV-Bewegungsdaten'!D:D),3)</f>
        <v>0</v>
      </c>
      <c r="Q4441" s="259">
        <f>ROUND(SUMIF('AV-Bewegungsdaten'!B:B,$A4441,'AV-Bewegungsdaten'!E:E),5)</f>
        <v>0</v>
      </c>
      <c r="S4441" s="444"/>
      <c r="T4441" s="444"/>
      <c r="U4441" s="261">
        <f>ROUND(SUMIF('DV-Bewegungsdaten'!B:B,A4441,'DV-Bewegungsdaten'!D:D),3)</f>
        <v>0</v>
      </c>
      <c r="V4441" s="259">
        <f>ROUND(SUMIF('DV-Bewegungsdaten'!B:B,A4441,'DV-Bewegungsdaten'!E:E),5)</f>
        <v>0</v>
      </c>
      <c r="X4441" s="444"/>
      <c r="Y4441" s="444"/>
      <c r="AK4441" s="305"/>
    </row>
    <row r="4442" spans="1:37" ht="15" customHeight="1" x14ac:dyDescent="0.25">
      <c r="A4442" s="103" t="s">
        <v>4739</v>
      </c>
      <c r="B4442" s="101" t="s">
        <v>2071</v>
      </c>
      <c r="C4442" s="101" t="s">
        <v>4740</v>
      </c>
      <c r="D4442" s="101" t="s">
        <v>4734</v>
      </c>
      <c r="F4442" s="102">
        <v>13.23</v>
      </c>
      <c r="G4442" s="102">
        <v>13.63</v>
      </c>
      <c r="H4442" s="102">
        <v>10.58</v>
      </c>
      <c r="I4442" s="102"/>
      <c r="J4442" s="445"/>
      <c r="K4442" s="258">
        <f>ROUND(SUMIF('VGT-Bewegungsdaten'!B:B,A4442,'VGT-Bewegungsdaten'!D:D),3)</f>
        <v>0</v>
      </c>
      <c r="L4442" s="259">
        <f>ROUND(SUMIF('VGT-Bewegungsdaten'!B:B,$A4442,'VGT-Bewegungsdaten'!E:E),5)</f>
        <v>0</v>
      </c>
      <c r="N4442" s="298" t="s">
        <v>4918</v>
      </c>
      <c r="O4442" s="298" t="s">
        <v>4934</v>
      </c>
      <c r="P4442" s="261">
        <f>ROUND(SUMIF('AV-Bewegungsdaten'!B:B,A4442,'AV-Bewegungsdaten'!D:D),3)</f>
        <v>0</v>
      </c>
      <c r="Q4442" s="259">
        <f>ROUND(SUMIF('AV-Bewegungsdaten'!B:B,$A4442,'AV-Bewegungsdaten'!E:E),5)</f>
        <v>0</v>
      </c>
      <c r="S4442" s="444"/>
      <c r="T4442" s="444"/>
      <c r="U4442" s="261">
        <f>ROUND(SUMIF('DV-Bewegungsdaten'!B:B,A4442,'DV-Bewegungsdaten'!D:D),3)</f>
        <v>0</v>
      </c>
      <c r="V4442" s="259">
        <f>ROUND(SUMIF('DV-Bewegungsdaten'!B:B,A4442,'DV-Bewegungsdaten'!E:E),5)</f>
        <v>0</v>
      </c>
      <c r="X4442" s="444"/>
      <c r="Y4442" s="444"/>
      <c r="AK4442" s="305"/>
    </row>
    <row r="4443" spans="1:37" ht="15" customHeight="1" x14ac:dyDescent="0.25">
      <c r="A4443" s="103" t="s">
        <v>4741</v>
      </c>
      <c r="B4443" s="101" t="s">
        <v>2071</v>
      </c>
      <c r="C4443" s="101" t="s">
        <v>4742</v>
      </c>
      <c r="D4443" s="101" t="s">
        <v>4734</v>
      </c>
      <c r="F4443" s="102">
        <v>13.1</v>
      </c>
      <c r="G4443" s="102">
        <v>13.5</v>
      </c>
      <c r="H4443" s="102">
        <v>10.48</v>
      </c>
      <c r="I4443" s="102"/>
      <c r="J4443" s="445"/>
      <c r="K4443" s="258">
        <f>ROUND(SUMIF('VGT-Bewegungsdaten'!B:B,A4443,'VGT-Bewegungsdaten'!D:D),3)</f>
        <v>0</v>
      </c>
      <c r="L4443" s="259">
        <f>ROUND(SUMIF('VGT-Bewegungsdaten'!B:B,$A4443,'VGT-Bewegungsdaten'!E:E),5)</f>
        <v>0</v>
      </c>
      <c r="N4443" s="298" t="s">
        <v>4918</v>
      </c>
      <c r="O4443" s="298" t="s">
        <v>4934</v>
      </c>
      <c r="P4443" s="261">
        <f>ROUND(SUMIF('AV-Bewegungsdaten'!B:B,A4443,'AV-Bewegungsdaten'!D:D),3)</f>
        <v>0</v>
      </c>
      <c r="Q4443" s="259">
        <f>ROUND(SUMIF('AV-Bewegungsdaten'!B:B,$A4443,'AV-Bewegungsdaten'!E:E),5)</f>
        <v>0</v>
      </c>
      <c r="S4443" s="444"/>
      <c r="T4443" s="444"/>
      <c r="U4443" s="261">
        <f>ROUND(SUMIF('DV-Bewegungsdaten'!B:B,A4443,'DV-Bewegungsdaten'!D:D),3)</f>
        <v>0</v>
      </c>
      <c r="V4443" s="259">
        <f>ROUND(SUMIF('DV-Bewegungsdaten'!B:B,A4443,'DV-Bewegungsdaten'!E:E),5)</f>
        <v>0</v>
      </c>
      <c r="X4443" s="444"/>
      <c r="Y4443" s="444"/>
      <c r="AK4443" s="305"/>
    </row>
    <row r="4444" spans="1:37" ht="15" customHeight="1" x14ac:dyDescent="0.25">
      <c r="A4444" s="103" t="s">
        <v>4743</v>
      </c>
      <c r="B4444" s="101" t="s">
        <v>2071</v>
      </c>
      <c r="C4444" s="101" t="s">
        <v>4744</v>
      </c>
      <c r="D4444" s="101" t="s">
        <v>4734</v>
      </c>
      <c r="F4444" s="102">
        <v>12.97</v>
      </c>
      <c r="G4444" s="102">
        <v>13.370000000000001</v>
      </c>
      <c r="H4444" s="102">
        <v>10.38</v>
      </c>
      <c r="I4444" s="102"/>
      <c r="J4444" s="445"/>
      <c r="K4444" s="258">
        <f>ROUND(SUMIF('VGT-Bewegungsdaten'!B:B,A4444,'VGT-Bewegungsdaten'!D:D),3)</f>
        <v>0</v>
      </c>
      <c r="L4444" s="259">
        <f>ROUND(SUMIF('VGT-Bewegungsdaten'!B:B,$A4444,'VGT-Bewegungsdaten'!E:E),5)</f>
        <v>0</v>
      </c>
      <c r="N4444" s="298" t="s">
        <v>4918</v>
      </c>
      <c r="O4444" s="298" t="s">
        <v>4934</v>
      </c>
      <c r="P4444" s="261">
        <f>ROUND(SUMIF('AV-Bewegungsdaten'!B:B,A4444,'AV-Bewegungsdaten'!D:D),3)</f>
        <v>0</v>
      </c>
      <c r="Q4444" s="259">
        <f>ROUND(SUMIF('AV-Bewegungsdaten'!B:B,$A4444,'AV-Bewegungsdaten'!E:E),5)</f>
        <v>0</v>
      </c>
      <c r="S4444" s="444"/>
      <c r="T4444" s="444"/>
      <c r="U4444" s="261">
        <f>ROUND(SUMIF('DV-Bewegungsdaten'!B:B,A4444,'DV-Bewegungsdaten'!D:D),3)</f>
        <v>0</v>
      </c>
      <c r="V4444" s="259">
        <f>ROUND(SUMIF('DV-Bewegungsdaten'!B:B,A4444,'DV-Bewegungsdaten'!E:E),5)</f>
        <v>0</v>
      </c>
      <c r="X4444" s="444"/>
      <c r="Y4444" s="444"/>
      <c r="AK4444" s="305"/>
    </row>
    <row r="4445" spans="1:37" ht="15" customHeight="1" x14ac:dyDescent="0.25">
      <c r="A4445" s="103" t="s">
        <v>4745</v>
      </c>
      <c r="B4445" s="101" t="s">
        <v>2071</v>
      </c>
      <c r="C4445" s="101" t="s">
        <v>4746</v>
      </c>
      <c r="D4445" s="101" t="s">
        <v>4734</v>
      </c>
      <c r="F4445" s="102">
        <v>12.84</v>
      </c>
      <c r="G4445" s="102">
        <v>13.24</v>
      </c>
      <c r="H4445" s="102">
        <v>10.27</v>
      </c>
      <c r="I4445" s="102"/>
      <c r="J4445" s="445"/>
      <c r="K4445" s="258">
        <f>ROUND(SUMIF('VGT-Bewegungsdaten'!B:B,A4445,'VGT-Bewegungsdaten'!D:D),3)</f>
        <v>0</v>
      </c>
      <c r="L4445" s="259">
        <f>ROUND(SUMIF('VGT-Bewegungsdaten'!B:B,$A4445,'VGT-Bewegungsdaten'!E:E),5)</f>
        <v>0</v>
      </c>
      <c r="N4445" s="298" t="s">
        <v>4918</v>
      </c>
      <c r="O4445" s="298" t="s">
        <v>4934</v>
      </c>
      <c r="P4445" s="261">
        <f>ROUND(SUMIF('AV-Bewegungsdaten'!B:B,A4445,'AV-Bewegungsdaten'!D:D),3)</f>
        <v>0</v>
      </c>
      <c r="Q4445" s="259">
        <f>ROUND(SUMIF('AV-Bewegungsdaten'!B:B,$A4445,'AV-Bewegungsdaten'!E:E),5)</f>
        <v>0</v>
      </c>
      <c r="S4445" s="444"/>
      <c r="T4445" s="444"/>
      <c r="U4445" s="261">
        <f>ROUND(SUMIF('DV-Bewegungsdaten'!B:B,A4445,'DV-Bewegungsdaten'!D:D),3)</f>
        <v>0</v>
      </c>
      <c r="V4445" s="259">
        <f>ROUND(SUMIF('DV-Bewegungsdaten'!B:B,A4445,'DV-Bewegungsdaten'!E:E),5)</f>
        <v>0</v>
      </c>
      <c r="X4445" s="444"/>
      <c r="Y4445" s="444"/>
      <c r="AK4445" s="305"/>
    </row>
    <row r="4446" spans="1:37" ht="15" customHeight="1" x14ac:dyDescent="0.25">
      <c r="A4446" s="103" t="s">
        <v>4747</v>
      </c>
      <c r="B4446" s="101" t="s">
        <v>2071</v>
      </c>
      <c r="C4446" s="101" t="s">
        <v>4748</v>
      </c>
      <c r="D4446" s="101" t="s">
        <v>4734</v>
      </c>
      <c r="F4446" s="102">
        <v>12.71</v>
      </c>
      <c r="G4446" s="102">
        <v>13.110000000000001</v>
      </c>
      <c r="H4446" s="102">
        <v>10.17</v>
      </c>
      <c r="I4446" s="102"/>
      <c r="J4446" s="445"/>
      <c r="K4446" s="258">
        <f>ROUND(SUMIF('VGT-Bewegungsdaten'!B:B,A4446,'VGT-Bewegungsdaten'!D:D),3)</f>
        <v>0</v>
      </c>
      <c r="L4446" s="259">
        <f>ROUND(SUMIF('VGT-Bewegungsdaten'!B:B,$A4446,'VGT-Bewegungsdaten'!E:E),5)</f>
        <v>0</v>
      </c>
      <c r="N4446" s="298" t="s">
        <v>4918</v>
      </c>
      <c r="O4446" s="298" t="s">
        <v>4934</v>
      </c>
      <c r="P4446" s="261">
        <f>ROUND(SUMIF('AV-Bewegungsdaten'!B:B,A4446,'AV-Bewegungsdaten'!D:D),3)</f>
        <v>0</v>
      </c>
      <c r="Q4446" s="259">
        <f>ROUND(SUMIF('AV-Bewegungsdaten'!B:B,$A4446,'AV-Bewegungsdaten'!E:E),5)</f>
        <v>0</v>
      </c>
      <c r="S4446" s="444"/>
      <c r="T4446" s="444"/>
      <c r="U4446" s="261">
        <f>ROUND(SUMIF('DV-Bewegungsdaten'!B:B,A4446,'DV-Bewegungsdaten'!D:D),3)</f>
        <v>0</v>
      </c>
      <c r="V4446" s="259">
        <f>ROUND(SUMIF('DV-Bewegungsdaten'!B:B,A4446,'DV-Bewegungsdaten'!E:E),5)</f>
        <v>0</v>
      </c>
      <c r="X4446" s="444"/>
      <c r="Y4446" s="444"/>
      <c r="AK4446" s="305"/>
    </row>
    <row r="4447" spans="1:37" ht="15" customHeight="1" x14ac:dyDescent="0.25">
      <c r="A4447" s="103" t="s">
        <v>4749</v>
      </c>
      <c r="B4447" s="101" t="s">
        <v>2071</v>
      </c>
      <c r="C4447" s="101" t="s">
        <v>4750</v>
      </c>
      <c r="D4447" s="101" t="s">
        <v>4734</v>
      </c>
      <c r="F4447" s="102">
        <v>12.39</v>
      </c>
      <c r="G4447" s="102">
        <v>12.790000000000001</v>
      </c>
      <c r="H4447" s="102">
        <v>9.91</v>
      </c>
      <c r="I4447" s="102"/>
      <c r="J4447" s="445"/>
      <c r="K4447" s="258">
        <f>ROUND(SUMIF('VGT-Bewegungsdaten'!B:B,A4447,'VGT-Bewegungsdaten'!D:D),3)</f>
        <v>0</v>
      </c>
      <c r="L4447" s="259">
        <f>ROUND(SUMIF('VGT-Bewegungsdaten'!B:B,$A4447,'VGT-Bewegungsdaten'!E:E),5)</f>
        <v>0</v>
      </c>
      <c r="N4447" s="298" t="s">
        <v>4918</v>
      </c>
      <c r="O4447" s="298" t="s">
        <v>4934</v>
      </c>
      <c r="P4447" s="261">
        <f>ROUND(SUMIF('AV-Bewegungsdaten'!B:B,A4447,'AV-Bewegungsdaten'!D:D),3)</f>
        <v>0</v>
      </c>
      <c r="Q4447" s="259">
        <f>ROUND(SUMIF('AV-Bewegungsdaten'!B:B,$A4447,'AV-Bewegungsdaten'!E:E),5)</f>
        <v>0</v>
      </c>
      <c r="S4447" s="444"/>
      <c r="T4447" s="444"/>
      <c r="U4447" s="261">
        <f>ROUND(SUMIF('DV-Bewegungsdaten'!B:B,A4447,'DV-Bewegungsdaten'!D:D),3)</f>
        <v>0</v>
      </c>
      <c r="V4447" s="259">
        <f>ROUND(SUMIF('DV-Bewegungsdaten'!B:B,A4447,'DV-Bewegungsdaten'!E:E),5)</f>
        <v>0</v>
      </c>
      <c r="X4447" s="444"/>
      <c r="Y4447" s="444"/>
      <c r="AK4447" s="305"/>
    </row>
    <row r="4448" spans="1:37" ht="15" customHeight="1" x14ac:dyDescent="0.25">
      <c r="A4448" s="103" t="s">
        <v>4751</v>
      </c>
      <c r="B4448" s="101" t="s">
        <v>2071</v>
      </c>
      <c r="C4448" s="101" t="s">
        <v>4752</v>
      </c>
      <c r="D4448" s="101" t="s">
        <v>4734</v>
      </c>
      <c r="F4448" s="102">
        <v>12.08</v>
      </c>
      <c r="G4448" s="102">
        <v>12.48</v>
      </c>
      <c r="H4448" s="102">
        <v>9.66</v>
      </c>
      <c r="I4448" s="102"/>
      <c r="J4448" s="445"/>
      <c r="K4448" s="258">
        <f>ROUND(SUMIF('VGT-Bewegungsdaten'!B:B,A4448,'VGT-Bewegungsdaten'!D:D),3)</f>
        <v>0</v>
      </c>
      <c r="L4448" s="259">
        <f>ROUND(SUMIF('VGT-Bewegungsdaten'!B:B,$A4448,'VGT-Bewegungsdaten'!E:E),5)</f>
        <v>0</v>
      </c>
      <c r="N4448" s="298" t="s">
        <v>4918</v>
      </c>
      <c r="O4448" s="298" t="s">
        <v>4934</v>
      </c>
      <c r="P4448" s="261">
        <f>ROUND(SUMIF('AV-Bewegungsdaten'!B:B,A4448,'AV-Bewegungsdaten'!D:D),3)</f>
        <v>0</v>
      </c>
      <c r="Q4448" s="259">
        <f>ROUND(SUMIF('AV-Bewegungsdaten'!B:B,$A4448,'AV-Bewegungsdaten'!E:E),5)</f>
        <v>0</v>
      </c>
      <c r="S4448" s="444"/>
      <c r="T4448" s="444"/>
      <c r="U4448" s="261">
        <f>ROUND(SUMIF('DV-Bewegungsdaten'!B:B,A4448,'DV-Bewegungsdaten'!D:D),3)</f>
        <v>0</v>
      </c>
      <c r="V4448" s="259">
        <f>ROUND(SUMIF('DV-Bewegungsdaten'!B:B,A4448,'DV-Bewegungsdaten'!E:E),5)</f>
        <v>0</v>
      </c>
      <c r="X4448" s="444"/>
      <c r="Y4448" s="444"/>
      <c r="AK4448" s="305"/>
    </row>
    <row r="4449" spans="1:37" ht="15" customHeight="1" x14ac:dyDescent="0.25">
      <c r="A4449" s="103" t="s">
        <v>5108</v>
      </c>
      <c r="B4449" s="101" t="s">
        <v>2071</v>
      </c>
      <c r="C4449" s="101" t="s">
        <v>5120</v>
      </c>
      <c r="D4449" s="101" t="s">
        <v>4734</v>
      </c>
      <c r="F4449" s="102">
        <v>11.78</v>
      </c>
      <c r="G4449" s="102">
        <v>12.18</v>
      </c>
      <c r="H4449" s="102">
        <v>9.42</v>
      </c>
      <c r="I4449" s="102"/>
      <c r="J4449" s="445"/>
      <c r="K4449" s="258">
        <f>ROUND(SUMIF('VGT-Bewegungsdaten'!B:B,A4449,'VGT-Bewegungsdaten'!D:D),3)</f>
        <v>0</v>
      </c>
      <c r="L4449" s="259">
        <f>ROUND(SUMIF('VGT-Bewegungsdaten'!B:B,$A4449,'VGT-Bewegungsdaten'!E:E),5)</f>
        <v>0</v>
      </c>
      <c r="N4449" s="298" t="s">
        <v>4918</v>
      </c>
      <c r="O4449" s="298" t="s">
        <v>4934</v>
      </c>
      <c r="P4449" s="261">
        <f>ROUND(SUMIF('AV-Bewegungsdaten'!B:B,A4449,'AV-Bewegungsdaten'!D:D),3)</f>
        <v>0</v>
      </c>
      <c r="Q4449" s="259">
        <f>ROUND(SUMIF('AV-Bewegungsdaten'!B:B,$A4449,'AV-Bewegungsdaten'!E:E),5)</f>
        <v>0</v>
      </c>
      <c r="S4449" s="444"/>
      <c r="T4449" s="444"/>
      <c r="U4449" s="261">
        <f>ROUND(SUMIF('DV-Bewegungsdaten'!B:B,A4449,'DV-Bewegungsdaten'!D:D),3)</f>
        <v>0</v>
      </c>
      <c r="V4449" s="259">
        <f>ROUND(SUMIF('DV-Bewegungsdaten'!B:B,A4449,'DV-Bewegungsdaten'!E:E),5)</f>
        <v>0</v>
      </c>
      <c r="X4449" s="444"/>
      <c r="Y4449" s="444"/>
      <c r="AK4449" s="305"/>
    </row>
    <row r="4450" spans="1:37" ht="15" customHeight="1" x14ac:dyDescent="0.25">
      <c r="A4450" s="103" t="s">
        <v>5109</v>
      </c>
      <c r="B4450" s="101" t="s">
        <v>2071</v>
      </c>
      <c r="C4450" s="101" t="s">
        <v>5121</v>
      </c>
      <c r="D4450" s="101" t="s">
        <v>4734</v>
      </c>
      <c r="F4450" s="102">
        <v>11.52</v>
      </c>
      <c r="G4450" s="102">
        <v>11.92</v>
      </c>
      <c r="H4450" s="102">
        <v>9.2200000000000006</v>
      </c>
      <c r="I4450" s="102"/>
      <c r="J4450" s="445"/>
      <c r="K4450" s="258">
        <f>ROUND(SUMIF('VGT-Bewegungsdaten'!B:B,A4450,'VGT-Bewegungsdaten'!D:D),3)</f>
        <v>0</v>
      </c>
      <c r="L4450" s="259">
        <f>ROUND(SUMIF('VGT-Bewegungsdaten'!B:B,$A4450,'VGT-Bewegungsdaten'!E:E),5)</f>
        <v>0</v>
      </c>
      <c r="N4450" s="298" t="s">
        <v>4918</v>
      </c>
      <c r="O4450" s="298" t="s">
        <v>4934</v>
      </c>
      <c r="P4450" s="261">
        <f>ROUND(SUMIF('AV-Bewegungsdaten'!B:B,A4450,'AV-Bewegungsdaten'!D:D),3)</f>
        <v>0</v>
      </c>
      <c r="Q4450" s="259">
        <f>ROUND(SUMIF('AV-Bewegungsdaten'!B:B,$A4450,'AV-Bewegungsdaten'!E:E),5)</f>
        <v>0</v>
      </c>
      <c r="S4450" s="444"/>
      <c r="T4450" s="444"/>
      <c r="U4450" s="261">
        <f>ROUND(SUMIF('DV-Bewegungsdaten'!B:B,A4450,'DV-Bewegungsdaten'!D:D),3)</f>
        <v>0</v>
      </c>
      <c r="V4450" s="259">
        <f>ROUND(SUMIF('DV-Bewegungsdaten'!B:B,A4450,'DV-Bewegungsdaten'!E:E),5)</f>
        <v>0</v>
      </c>
      <c r="X4450" s="444"/>
      <c r="Y4450" s="444"/>
      <c r="AK4450" s="305"/>
    </row>
    <row r="4451" spans="1:37" ht="15" customHeight="1" x14ac:dyDescent="0.25">
      <c r="A4451" s="103" t="s">
        <v>5110</v>
      </c>
      <c r="B4451" s="101" t="s">
        <v>2071</v>
      </c>
      <c r="C4451" s="101" t="s">
        <v>5122</v>
      </c>
      <c r="D4451" s="101" t="s">
        <v>4734</v>
      </c>
      <c r="F4451" s="102">
        <v>11.27</v>
      </c>
      <c r="G4451" s="102">
        <v>11.67</v>
      </c>
      <c r="H4451" s="102">
        <v>9.02</v>
      </c>
      <c r="I4451" s="102"/>
      <c r="J4451" s="445"/>
      <c r="K4451" s="258">
        <f>ROUND(SUMIF('VGT-Bewegungsdaten'!B:B,A4451,'VGT-Bewegungsdaten'!D:D),3)</f>
        <v>0</v>
      </c>
      <c r="L4451" s="259">
        <f>ROUND(SUMIF('VGT-Bewegungsdaten'!B:B,$A4451,'VGT-Bewegungsdaten'!E:E),5)</f>
        <v>0</v>
      </c>
      <c r="N4451" s="298" t="s">
        <v>4918</v>
      </c>
      <c r="O4451" s="298" t="s">
        <v>4934</v>
      </c>
      <c r="P4451" s="261">
        <f>ROUND(SUMIF('AV-Bewegungsdaten'!B:B,A4451,'AV-Bewegungsdaten'!D:D),3)</f>
        <v>0</v>
      </c>
      <c r="Q4451" s="259">
        <f>ROUND(SUMIF('AV-Bewegungsdaten'!B:B,$A4451,'AV-Bewegungsdaten'!E:E),5)</f>
        <v>0</v>
      </c>
      <c r="S4451" s="444"/>
      <c r="T4451" s="444"/>
      <c r="U4451" s="261">
        <f>ROUND(SUMIF('DV-Bewegungsdaten'!B:B,A4451,'DV-Bewegungsdaten'!D:D),3)</f>
        <v>0</v>
      </c>
      <c r="V4451" s="259">
        <f>ROUND(SUMIF('DV-Bewegungsdaten'!B:B,A4451,'DV-Bewegungsdaten'!E:E),5)</f>
        <v>0</v>
      </c>
      <c r="X4451" s="444"/>
      <c r="Y4451" s="444"/>
      <c r="AK4451" s="305"/>
    </row>
    <row r="4452" spans="1:37" ht="15" customHeight="1" x14ac:dyDescent="0.25">
      <c r="A4452" s="103" t="s">
        <v>5111</v>
      </c>
      <c r="B4452" s="101" t="s">
        <v>2071</v>
      </c>
      <c r="C4452" s="101" t="s">
        <v>5123</v>
      </c>
      <c r="D4452" s="101" t="s">
        <v>4734</v>
      </c>
      <c r="F4452" s="102">
        <v>11.02</v>
      </c>
      <c r="G4452" s="102">
        <v>11.42</v>
      </c>
      <c r="H4452" s="102">
        <v>8.82</v>
      </c>
      <c r="I4452" s="102"/>
      <c r="J4452" s="445"/>
      <c r="K4452" s="258">
        <f>ROUND(SUMIF('VGT-Bewegungsdaten'!B:B,A4452,'VGT-Bewegungsdaten'!D:D),3)</f>
        <v>0</v>
      </c>
      <c r="L4452" s="259">
        <f>ROUND(SUMIF('VGT-Bewegungsdaten'!B:B,$A4452,'VGT-Bewegungsdaten'!E:E),5)</f>
        <v>0</v>
      </c>
      <c r="N4452" s="298" t="s">
        <v>4918</v>
      </c>
      <c r="O4452" s="298" t="s">
        <v>4934</v>
      </c>
      <c r="P4452" s="261">
        <f>ROUND(SUMIF('AV-Bewegungsdaten'!B:B,A4452,'AV-Bewegungsdaten'!D:D),3)</f>
        <v>0</v>
      </c>
      <c r="Q4452" s="259">
        <f>ROUND(SUMIF('AV-Bewegungsdaten'!B:B,$A4452,'AV-Bewegungsdaten'!E:E),5)</f>
        <v>0</v>
      </c>
      <c r="S4452" s="444"/>
      <c r="T4452" s="444"/>
      <c r="U4452" s="261">
        <f>ROUND(SUMIF('DV-Bewegungsdaten'!B:B,A4452,'DV-Bewegungsdaten'!D:D),3)</f>
        <v>0</v>
      </c>
      <c r="V4452" s="259">
        <f>ROUND(SUMIF('DV-Bewegungsdaten'!B:B,A4452,'DV-Bewegungsdaten'!E:E),5)</f>
        <v>0</v>
      </c>
      <c r="X4452" s="444"/>
      <c r="Y4452" s="444"/>
      <c r="AK4452" s="305"/>
    </row>
    <row r="4453" spans="1:37" ht="15" customHeight="1" x14ac:dyDescent="0.25">
      <c r="A4453" s="103" t="s">
        <v>5112</v>
      </c>
      <c r="B4453" s="101" t="s">
        <v>2071</v>
      </c>
      <c r="C4453" s="101" t="s">
        <v>5124</v>
      </c>
      <c r="D4453" s="101" t="s">
        <v>4734</v>
      </c>
      <c r="F4453" s="102">
        <v>10.82</v>
      </c>
      <c r="G4453" s="102">
        <v>11.22</v>
      </c>
      <c r="H4453" s="102">
        <v>8.66</v>
      </c>
      <c r="I4453" s="102"/>
      <c r="J4453" s="445"/>
      <c r="K4453" s="258">
        <f>ROUND(SUMIF('VGT-Bewegungsdaten'!B:B,A4453,'VGT-Bewegungsdaten'!D:D),3)</f>
        <v>0</v>
      </c>
      <c r="L4453" s="259">
        <f>ROUND(SUMIF('VGT-Bewegungsdaten'!B:B,$A4453,'VGT-Bewegungsdaten'!E:E),5)</f>
        <v>0</v>
      </c>
      <c r="N4453" s="298" t="s">
        <v>4918</v>
      </c>
      <c r="O4453" s="298" t="s">
        <v>4934</v>
      </c>
      <c r="P4453" s="261">
        <f>ROUND(SUMIF('AV-Bewegungsdaten'!B:B,A4453,'AV-Bewegungsdaten'!D:D),3)</f>
        <v>0</v>
      </c>
      <c r="Q4453" s="259">
        <f>ROUND(SUMIF('AV-Bewegungsdaten'!B:B,$A4453,'AV-Bewegungsdaten'!E:E),5)</f>
        <v>0</v>
      </c>
      <c r="S4453" s="444"/>
      <c r="T4453" s="444"/>
      <c r="U4453" s="261">
        <f>ROUND(SUMIF('DV-Bewegungsdaten'!B:B,A4453,'DV-Bewegungsdaten'!D:D),3)</f>
        <v>0</v>
      </c>
      <c r="V4453" s="259">
        <f>ROUND(SUMIF('DV-Bewegungsdaten'!B:B,A4453,'DV-Bewegungsdaten'!E:E),5)</f>
        <v>0</v>
      </c>
      <c r="X4453" s="444"/>
      <c r="Y4453" s="444"/>
      <c r="AK4453" s="305"/>
    </row>
    <row r="4454" spans="1:37" ht="15" customHeight="1" x14ac:dyDescent="0.25">
      <c r="A4454" s="103" t="s">
        <v>5113</v>
      </c>
      <c r="B4454" s="101" t="s">
        <v>2071</v>
      </c>
      <c r="C4454" s="101" t="s">
        <v>5125</v>
      </c>
      <c r="D4454" s="101" t="s">
        <v>4734</v>
      </c>
      <c r="F4454" s="102">
        <v>10.63</v>
      </c>
      <c r="G4454" s="102">
        <v>11.030000000000001</v>
      </c>
      <c r="H4454" s="102">
        <v>8.5</v>
      </c>
      <c r="I4454" s="102"/>
      <c r="J4454" s="445"/>
      <c r="K4454" s="258">
        <f>ROUND(SUMIF('VGT-Bewegungsdaten'!B:B,A4454,'VGT-Bewegungsdaten'!D:D),3)</f>
        <v>0</v>
      </c>
      <c r="L4454" s="259">
        <f>ROUND(SUMIF('VGT-Bewegungsdaten'!B:B,$A4454,'VGT-Bewegungsdaten'!E:E),5)</f>
        <v>0</v>
      </c>
      <c r="N4454" s="298" t="s">
        <v>4918</v>
      </c>
      <c r="O4454" s="298" t="s">
        <v>4934</v>
      </c>
      <c r="P4454" s="261">
        <f>ROUND(SUMIF('AV-Bewegungsdaten'!B:B,A4454,'AV-Bewegungsdaten'!D:D),3)</f>
        <v>0</v>
      </c>
      <c r="Q4454" s="259">
        <f>ROUND(SUMIF('AV-Bewegungsdaten'!B:B,$A4454,'AV-Bewegungsdaten'!E:E),5)</f>
        <v>0</v>
      </c>
      <c r="S4454" s="444"/>
      <c r="T4454" s="444"/>
      <c r="U4454" s="261">
        <f>ROUND(SUMIF('DV-Bewegungsdaten'!B:B,A4454,'DV-Bewegungsdaten'!D:D),3)</f>
        <v>0</v>
      </c>
      <c r="V4454" s="259">
        <f>ROUND(SUMIF('DV-Bewegungsdaten'!B:B,A4454,'DV-Bewegungsdaten'!E:E),5)</f>
        <v>0</v>
      </c>
      <c r="X4454" s="444"/>
      <c r="Y4454" s="444"/>
      <c r="AK4454" s="305"/>
    </row>
    <row r="4455" spans="1:37" ht="15" customHeight="1" x14ac:dyDescent="0.25">
      <c r="A4455" s="103" t="s">
        <v>5114</v>
      </c>
      <c r="B4455" s="101" t="s">
        <v>2071</v>
      </c>
      <c r="C4455" s="101" t="s">
        <v>5126</v>
      </c>
      <c r="D4455" s="101" t="s">
        <v>4734</v>
      </c>
      <c r="F4455" s="102">
        <v>10.44</v>
      </c>
      <c r="G4455" s="102">
        <v>10.84</v>
      </c>
      <c r="H4455" s="102">
        <v>8.35</v>
      </c>
      <c r="I4455" s="102"/>
      <c r="J4455" s="445"/>
      <c r="K4455" s="258">
        <f>ROUND(SUMIF('VGT-Bewegungsdaten'!B:B,A4455,'VGT-Bewegungsdaten'!D:D),3)</f>
        <v>0</v>
      </c>
      <c r="L4455" s="259">
        <f>ROUND(SUMIF('VGT-Bewegungsdaten'!B:B,$A4455,'VGT-Bewegungsdaten'!E:E),5)</f>
        <v>0</v>
      </c>
      <c r="N4455" s="298" t="s">
        <v>4918</v>
      </c>
      <c r="O4455" s="298" t="s">
        <v>4934</v>
      </c>
      <c r="P4455" s="261">
        <f>ROUND(SUMIF('AV-Bewegungsdaten'!B:B,A4455,'AV-Bewegungsdaten'!D:D),3)</f>
        <v>0</v>
      </c>
      <c r="Q4455" s="259">
        <f>ROUND(SUMIF('AV-Bewegungsdaten'!B:B,$A4455,'AV-Bewegungsdaten'!E:E),5)</f>
        <v>0</v>
      </c>
      <c r="S4455" s="444"/>
      <c r="T4455" s="444"/>
      <c r="U4455" s="261">
        <f>ROUND(SUMIF('DV-Bewegungsdaten'!B:B,A4455,'DV-Bewegungsdaten'!D:D),3)</f>
        <v>0</v>
      </c>
      <c r="V4455" s="259">
        <f>ROUND(SUMIF('DV-Bewegungsdaten'!B:B,A4455,'DV-Bewegungsdaten'!E:E),5)</f>
        <v>0</v>
      </c>
      <c r="X4455" s="444"/>
      <c r="Y4455" s="444"/>
      <c r="AK4455" s="305"/>
    </row>
    <row r="4456" spans="1:37" ht="15" customHeight="1" x14ac:dyDescent="0.25">
      <c r="A4456" s="103" t="s">
        <v>5115</v>
      </c>
      <c r="B4456" s="101" t="s">
        <v>2071</v>
      </c>
      <c r="C4456" s="101" t="s">
        <v>5127</v>
      </c>
      <c r="D4456" s="101" t="s">
        <v>4734</v>
      </c>
      <c r="F4456" s="102">
        <v>10.25</v>
      </c>
      <c r="G4456" s="102">
        <v>10.65</v>
      </c>
      <c r="H4456" s="102">
        <v>8.1999999999999993</v>
      </c>
      <c r="I4456" s="102"/>
      <c r="J4456" s="445"/>
      <c r="K4456" s="258">
        <f>ROUND(SUMIF('VGT-Bewegungsdaten'!B:B,A4456,'VGT-Bewegungsdaten'!D:D),3)</f>
        <v>0</v>
      </c>
      <c r="L4456" s="259">
        <f>ROUND(SUMIF('VGT-Bewegungsdaten'!B:B,$A4456,'VGT-Bewegungsdaten'!E:E),5)</f>
        <v>0</v>
      </c>
      <c r="N4456" s="298" t="s">
        <v>4918</v>
      </c>
      <c r="O4456" s="298" t="s">
        <v>4934</v>
      </c>
      <c r="P4456" s="261">
        <f>ROUND(SUMIF('AV-Bewegungsdaten'!B:B,A4456,'AV-Bewegungsdaten'!D:D),3)</f>
        <v>0</v>
      </c>
      <c r="Q4456" s="259">
        <f>ROUND(SUMIF('AV-Bewegungsdaten'!B:B,$A4456,'AV-Bewegungsdaten'!E:E),5)</f>
        <v>0</v>
      </c>
      <c r="S4456" s="444"/>
      <c r="T4456" s="444"/>
      <c r="U4456" s="261">
        <f>ROUND(SUMIF('DV-Bewegungsdaten'!B:B,A4456,'DV-Bewegungsdaten'!D:D),3)</f>
        <v>0</v>
      </c>
      <c r="V4456" s="259">
        <f>ROUND(SUMIF('DV-Bewegungsdaten'!B:B,A4456,'DV-Bewegungsdaten'!E:E),5)</f>
        <v>0</v>
      </c>
      <c r="X4456" s="444"/>
      <c r="Y4456" s="444"/>
      <c r="AK4456" s="305"/>
    </row>
    <row r="4457" spans="1:37" ht="15" customHeight="1" x14ac:dyDescent="0.25">
      <c r="A4457" s="103" t="s">
        <v>5116</v>
      </c>
      <c r="B4457" s="101" t="s">
        <v>2071</v>
      </c>
      <c r="C4457" s="101" t="s">
        <v>5128</v>
      </c>
      <c r="D4457" s="101" t="s">
        <v>4734</v>
      </c>
      <c r="F4457" s="102">
        <v>10.06</v>
      </c>
      <c r="G4457" s="102">
        <v>10.46</v>
      </c>
      <c r="H4457" s="102">
        <v>8.0500000000000007</v>
      </c>
      <c r="I4457" s="102"/>
      <c r="J4457" s="445"/>
      <c r="K4457" s="258">
        <f>ROUND(SUMIF('VGT-Bewegungsdaten'!B:B,A4457,'VGT-Bewegungsdaten'!D:D),3)</f>
        <v>0</v>
      </c>
      <c r="L4457" s="259">
        <f>ROUND(SUMIF('VGT-Bewegungsdaten'!B:B,$A4457,'VGT-Bewegungsdaten'!E:E),5)</f>
        <v>0</v>
      </c>
      <c r="N4457" s="298" t="s">
        <v>4918</v>
      </c>
      <c r="O4457" s="298" t="s">
        <v>4934</v>
      </c>
      <c r="P4457" s="261">
        <f>ROUND(SUMIF('AV-Bewegungsdaten'!B:B,A4457,'AV-Bewegungsdaten'!D:D),3)</f>
        <v>0</v>
      </c>
      <c r="Q4457" s="259">
        <f>ROUND(SUMIF('AV-Bewegungsdaten'!B:B,$A4457,'AV-Bewegungsdaten'!E:E),5)</f>
        <v>0</v>
      </c>
      <c r="S4457" s="444"/>
      <c r="T4457" s="444"/>
      <c r="U4457" s="261">
        <f>ROUND(SUMIF('DV-Bewegungsdaten'!B:B,A4457,'DV-Bewegungsdaten'!D:D),3)</f>
        <v>0</v>
      </c>
      <c r="V4457" s="259">
        <f>ROUND(SUMIF('DV-Bewegungsdaten'!B:B,A4457,'DV-Bewegungsdaten'!E:E),5)</f>
        <v>0</v>
      </c>
      <c r="X4457" s="444"/>
      <c r="Y4457" s="444"/>
      <c r="AK4457" s="305"/>
    </row>
    <row r="4458" spans="1:37" ht="15" customHeight="1" x14ac:dyDescent="0.25">
      <c r="A4458" s="103" t="s">
        <v>5117</v>
      </c>
      <c r="B4458" s="101" t="s">
        <v>2071</v>
      </c>
      <c r="C4458" s="101" t="s">
        <v>5129</v>
      </c>
      <c r="D4458" s="101" t="s">
        <v>4734</v>
      </c>
      <c r="F4458" s="102">
        <v>9.8800000000000008</v>
      </c>
      <c r="G4458" s="102">
        <v>10.280000000000001</v>
      </c>
      <c r="H4458" s="102">
        <v>7.9</v>
      </c>
      <c r="I4458" s="102"/>
      <c r="J4458" s="445"/>
      <c r="K4458" s="258">
        <f>ROUND(SUMIF('VGT-Bewegungsdaten'!B:B,A4458,'VGT-Bewegungsdaten'!D:D),3)</f>
        <v>0</v>
      </c>
      <c r="L4458" s="259">
        <f>ROUND(SUMIF('VGT-Bewegungsdaten'!B:B,$A4458,'VGT-Bewegungsdaten'!E:E),5)</f>
        <v>0</v>
      </c>
      <c r="N4458" s="298" t="s">
        <v>4918</v>
      </c>
      <c r="O4458" s="298" t="s">
        <v>4934</v>
      </c>
      <c r="P4458" s="261">
        <f>ROUND(SUMIF('AV-Bewegungsdaten'!B:B,A4458,'AV-Bewegungsdaten'!D:D),3)</f>
        <v>0</v>
      </c>
      <c r="Q4458" s="259">
        <f>ROUND(SUMIF('AV-Bewegungsdaten'!B:B,$A4458,'AV-Bewegungsdaten'!E:E),5)</f>
        <v>0</v>
      </c>
      <c r="S4458" s="444"/>
      <c r="T4458" s="444"/>
      <c r="U4458" s="261">
        <f>ROUND(SUMIF('DV-Bewegungsdaten'!B:B,A4458,'DV-Bewegungsdaten'!D:D),3)</f>
        <v>0</v>
      </c>
      <c r="V4458" s="259">
        <f>ROUND(SUMIF('DV-Bewegungsdaten'!B:B,A4458,'DV-Bewegungsdaten'!E:E),5)</f>
        <v>0</v>
      </c>
      <c r="X4458" s="444"/>
      <c r="Y4458" s="444"/>
      <c r="AK4458" s="305"/>
    </row>
    <row r="4459" spans="1:37" ht="15" customHeight="1" x14ac:dyDescent="0.25">
      <c r="A4459" s="103" t="s">
        <v>5118</v>
      </c>
      <c r="B4459" s="101" t="s">
        <v>2071</v>
      </c>
      <c r="C4459" s="101" t="s">
        <v>5130</v>
      </c>
      <c r="D4459" s="101" t="s">
        <v>4734</v>
      </c>
      <c r="F4459" s="102">
        <v>9.74</v>
      </c>
      <c r="G4459" s="102">
        <v>10.14</v>
      </c>
      <c r="H4459" s="102">
        <v>7.79</v>
      </c>
      <c r="I4459" s="102"/>
      <c r="J4459" s="445"/>
      <c r="K4459" s="258">
        <f>ROUND(SUMIF('VGT-Bewegungsdaten'!B:B,A4459,'VGT-Bewegungsdaten'!D:D),3)</f>
        <v>0</v>
      </c>
      <c r="L4459" s="259">
        <f>ROUND(SUMIF('VGT-Bewegungsdaten'!B:B,$A4459,'VGT-Bewegungsdaten'!E:E),5)</f>
        <v>0</v>
      </c>
      <c r="N4459" s="298" t="s">
        <v>4918</v>
      </c>
      <c r="O4459" s="298" t="s">
        <v>4934</v>
      </c>
      <c r="P4459" s="261">
        <f>ROUND(SUMIF('AV-Bewegungsdaten'!B:B,A4459,'AV-Bewegungsdaten'!D:D),3)</f>
        <v>0</v>
      </c>
      <c r="Q4459" s="259">
        <f>ROUND(SUMIF('AV-Bewegungsdaten'!B:B,$A4459,'AV-Bewegungsdaten'!E:E),5)</f>
        <v>0</v>
      </c>
      <c r="S4459" s="444"/>
      <c r="T4459" s="444"/>
      <c r="U4459" s="261">
        <f>ROUND(SUMIF('DV-Bewegungsdaten'!B:B,A4459,'DV-Bewegungsdaten'!D:D),3)</f>
        <v>0</v>
      </c>
      <c r="V4459" s="259">
        <f>ROUND(SUMIF('DV-Bewegungsdaten'!B:B,A4459,'DV-Bewegungsdaten'!E:E),5)</f>
        <v>0</v>
      </c>
      <c r="X4459" s="444"/>
      <c r="Y4459" s="444"/>
      <c r="AK4459" s="305"/>
    </row>
    <row r="4460" spans="1:37" ht="15" customHeight="1" x14ac:dyDescent="0.25">
      <c r="A4460" s="103" t="s">
        <v>5119</v>
      </c>
      <c r="B4460" s="101" t="s">
        <v>2071</v>
      </c>
      <c r="C4460" s="101" t="s">
        <v>5131</v>
      </c>
      <c r="D4460" s="101" t="s">
        <v>4734</v>
      </c>
      <c r="F4460" s="102">
        <v>9.61</v>
      </c>
      <c r="G4460" s="102">
        <v>10.01</v>
      </c>
      <c r="H4460" s="102">
        <v>7.69</v>
      </c>
      <c r="I4460" s="102"/>
      <c r="J4460" s="445"/>
      <c r="K4460" s="258">
        <f>ROUND(SUMIF('VGT-Bewegungsdaten'!B:B,A4460,'VGT-Bewegungsdaten'!D:D),3)</f>
        <v>0</v>
      </c>
      <c r="L4460" s="259">
        <f>ROUND(SUMIF('VGT-Bewegungsdaten'!B:B,$A4460,'VGT-Bewegungsdaten'!E:E),5)</f>
        <v>0</v>
      </c>
      <c r="N4460" s="298" t="s">
        <v>4918</v>
      </c>
      <c r="O4460" s="298" t="s">
        <v>4934</v>
      </c>
      <c r="P4460" s="261">
        <f>ROUND(SUMIF('AV-Bewegungsdaten'!B:B,A4460,'AV-Bewegungsdaten'!D:D),3)</f>
        <v>0</v>
      </c>
      <c r="Q4460" s="259">
        <f>ROUND(SUMIF('AV-Bewegungsdaten'!B:B,$A4460,'AV-Bewegungsdaten'!E:E),5)</f>
        <v>0</v>
      </c>
      <c r="S4460" s="444"/>
      <c r="T4460" s="444"/>
      <c r="U4460" s="261">
        <f>ROUND(SUMIF('DV-Bewegungsdaten'!B:B,A4460,'DV-Bewegungsdaten'!D:D),3)</f>
        <v>0</v>
      </c>
      <c r="V4460" s="259">
        <f>ROUND(SUMIF('DV-Bewegungsdaten'!B:B,A4460,'DV-Bewegungsdaten'!E:E),5)</f>
        <v>0</v>
      </c>
      <c r="X4460" s="444"/>
      <c r="Y4460" s="444"/>
      <c r="AK4460" s="305"/>
    </row>
    <row r="4461" spans="1:37" ht="15" customHeight="1" x14ac:dyDescent="0.25">
      <c r="A4461" s="103" t="s">
        <v>5429</v>
      </c>
      <c r="B4461" s="101" t="s">
        <v>2071</v>
      </c>
      <c r="C4461" s="101" t="s">
        <v>5430</v>
      </c>
      <c r="D4461" s="101" t="s">
        <v>4734</v>
      </c>
      <c r="F4461" s="102">
        <v>9.4700000000000006</v>
      </c>
      <c r="G4461" s="102">
        <v>9.870000000000001</v>
      </c>
      <c r="H4461" s="102">
        <v>7.58</v>
      </c>
      <c r="I4461" s="102"/>
      <c r="J4461" s="445"/>
      <c r="K4461" s="258">
        <f>ROUND(SUMIF('VGT-Bewegungsdaten'!B:B,A4461,'VGT-Bewegungsdaten'!D:D),3)</f>
        <v>0</v>
      </c>
      <c r="L4461" s="259">
        <f>ROUND(SUMIF('VGT-Bewegungsdaten'!B:B,$A4461,'VGT-Bewegungsdaten'!E:E),5)</f>
        <v>0</v>
      </c>
      <c r="N4461" s="298" t="s">
        <v>4918</v>
      </c>
      <c r="O4461" s="298" t="s">
        <v>4934</v>
      </c>
      <c r="P4461" s="261">
        <f>ROUND(SUMIF('AV-Bewegungsdaten'!B:B,A4461,'AV-Bewegungsdaten'!D:D),3)</f>
        <v>0</v>
      </c>
      <c r="Q4461" s="259">
        <f>ROUND(SUMIF('AV-Bewegungsdaten'!B:B,$A4461,'AV-Bewegungsdaten'!E:E),5)</f>
        <v>0</v>
      </c>
      <c r="S4461" s="444"/>
      <c r="T4461" s="444"/>
      <c r="U4461" s="261">
        <f>ROUND(SUMIF('DV-Bewegungsdaten'!B:B,A4461,'DV-Bewegungsdaten'!D:D),3)</f>
        <v>0</v>
      </c>
      <c r="V4461" s="259">
        <f>ROUND(SUMIF('DV-Bewegungsdaten'!B:B,A4461,'DV-Bewegungsdaten'!E:E),5)</f>
        <v>0</v>
      </c>
      <c r="X4461" s="444"/>
      <c r="Y4461" s="444"/>
      <c r="AK4461" s="305"/>
    </row>
    <row r="4462" spans="1:37" ht="15" customHeight="1" x14ac:dyDescent="0.25">
      <c r="A4462" s="103" t="s">
        <v>5431</v>
      </c>
      <c r="B4462" s="101" t="s">
        <v>2071</v>
      </c>
      <c r="C4462" s="101" t="s">
        <v>5432</v>
      </c>
      <c r="D4462" s="101" t="s">
        <v>4734</v>
      </c>
      <c r="F4462" s="102">
        <v>9.3800000000000008</v>
      </c>
      <c r="G4462" s="102">
        <v>9.7800000000000011</v>
      </c>
      <c r="H4462" s="102">
        <v>7.5</v>
      </c>
      <c r="I4462" s="102"/>
      <c r="J4462" s="445"/>
      <c r="K4462" s="258">
        <f>ROUND(SUMIF('VGT-Bewegungsdaten'!B:B,A4462,'VGT-Bewegungsdaten'!D:D),3)</f>
        <v>0</v>
      </c>
      <c r="L4462" s="259">
        <f>ROUND(SUMIF('VGT-Bewegungsdaten'!B:B,$A4462,'VGT-Bewegungsdaten'!E:E),5)</f>
        <v>0</v>
      </c>
      <c r="N4462" s="298" t="s">
        <v>4918</v>
      </c>
      <c r="O4462" s="298" t="s">
        <v>4934</v>
      </c>
      <c r="P4462" s="261">
        <f>ROUND(SUMIF('AV-Bewegungsdaten'!B:B,A4462,'AV-Bewegungsdaten'!D:D),3)</f>
        <v>0</v>
      </c>
      <c r="Q4462" s="259">
        <f>ROUND(SUMIF('AV-Bewegungsdaten'!B:B,$A4462,'AV-Bewegungsdaten'!E:E),5)</f>
        <v>0</v>
      </c>
      <c r="S4462" s="444"/>
      <c r="T4462" s="444"/>
      <c r="U4462" s="261">
        <f>ROUND(SUMIF('DV-Bewegungsdaten'!B:B,A4462,'DV-Bewegungsdaten'!D:D),3)</f>
        <v>0</v>
      </c>
      <c r="V4462" s="259">
        <f>ROUND(SUMIF('DV-Bewegungsdaten'!B:B,A4462,'DV-Bewegungsdaten'!E:E),5)</f>
        <v>0</v>
      </c>
      <c r="X4462" s="444"/>
      <c r="Y4462" s="444"/>
      <c r="AK4462" s="305"/>
    </row>
    <row r="4463" spans="1:37" ht="15" customHeight="1" x14ac:dyDescent="0.25">
      <c r="A4463" s="103" t="s">
        <v>5433</v>
      </c>
      <c r="B4463" s="101" t="s">
        <v>2071</v>
      </c>
      <c r="C4463" s="101" t="s">
        <v>5434</v>
      </c>
      <c r="D4463" s="101" t="s">
        <v>4734</v>
      </c>
      <c r="F4463" s="102">
        <v>9.2799999999999994</v>
      </c>
      <c r="G4463" s="102">
        <v>9.68</v>
      </c>
      <c r="H4463" s="102">
        <v>7.42</v>
      </c>
      <c r="I4463" s="102"/>
      <c r="J4463" s="445"/>
      <c r="K4463" s="258">
        <f>ROUND(SUMIF('VGT-Bewegungsdaten'!B:B,A4463,'VGT-Bewegungsdaten'!D:D),3)</f>
        <v>0</v>
      </c>
      <c r="L4463" s="259">
        <f>ROUND(SUMIF('VGT-Bewegungsdaten'!B:B,$A4463,'VGT-Bewegungsdaten'!E:E),5)</f>
        <v>0</v>
      </c>
      <c r="N4463" s="298" t="s">
        <v>4918</v>
      </c>
      <c r="O4463" s="298" t="s">
        <v>4934</v>
      </c>
      <c r="P4463" s="261">
        <f>ROUND(SUMIF('AV-Bewegungsdaten'!B:B,A4463,'AV-Bewegungsdaten'!D:D),3)</f>
        <v>0</v>
      </c>
      <c r="Q4463" s="259">
        <f>ROUND(SUMIF('AV-Bewegungsdaten'!B:B,$A4463,'AV-Bewegungsdaten'!E:E),5)</f>
        <v>0</v>
      </c>
      <c r="S4463" s="444"/>
      <c r="T4463" s="444"/>
      <c r="U4463" s="261">
        <f>ROUND(SUMIF('DV-Bewegungsdaten'!B:B,A4463,'DV-Bewegungsdaten'!D:D),3)</f>
        <v>0</v>
      </c>
      <c r="V4463" s="259">
        <f>ROUND(SUMIF('DV-Bewegungsdaten'!B:B,A4463,'DV-Bewegungsdaten'!E:E),5)</f>
        <v>0</v>
      </c>
      <c r="X4463" s="444"/>
      <c r="Y4463" s="444"/>
      <c r="AK4463" s="305"/>
    </row>
    <row r="4464" spans="1:37" ht="15" customHeight="1" x14ac:dyDescent="0.25">
      <c r="A4464" s="103" t="s">
        <v>5435</v>
      </c>
      <c r="B4464" s="101" t="s">
        <v>2071</v>
      </c>
      <c r="C4464" s="101" t="s">
        <v>5436</v>
      </c>
      <c r="D4464" s="101" t="s">
        <v>4734</v>
      </c>
      <c r="F4464" s="102">
        <v>9.19</v>
      </c>
      <c r="G4464" s="102">
        <v>9.59</v>
      </c>
      <c r="H4464" s="102">
        <v>7.35</v>
      </c>
      <c r="I4464" s="102"/>
      <c r="J4464" s="445"/>
      <c r="K4464" s="258">
        <f>ROUND(SUMIF('VGT-Bewegungsdaten'!B:B,A4464,'VGT-Bewegungsdaten'!D:D),3)</f>
        <v>0</v>
      </c>
      <c r="L4464" s="259">
        <f>ROUND(SUMIF('VGT-Bewegungsdaten'!B:B,$A4464,'VGT-Bewegungsdaten'!E:E),5)</f>
        <v>0</v>
      </c>
      <c r="N4464" s="298" t="s">
        <v>4918</v>
      </c>
      <c r="O4464" s="298" t="s">
        <v>4934</v>
      </c>
      <c r="P4464" s="261">
        <f>ROUND(SUMIF('AV-Bewegungsdaten'!B:B,A4464,'AV-Bewegungsdaten'!D:D),3)</f>
        <v>0</v>
      </c>
      <c r="Q4464" s="259">
        <f>ROUND(SUMIF('AV-Bewegungsdaten'!B:B,$A4464,'AV-Bewegungsdaten'!E:E),5)</f>
        <v>0</v>
      </c>
      <c r="S4464" s="444"/>
      <c r="T4464" s="444"/>
      <c r="U4464" s="261">
        <f>ROUND(SUMIF('DV-Bewegungsdaten'!B:B,A4464,'DV-Bewegungsdaten'!D:D),3)</f>
        <v>0</v>
      </c>
      <c r="V4464" s="259">
        <f>ROUND(SUMIF('DV-Bewegungsdaten'!B:B,A4464,'DV-Bewegungsdaten'!E:E),5)</f>
        <v>0</v>
      </c>
      <c r="X4464" s="444"/>
      <c r="Y4464" s="444"/>
      <c r="AK4464" s="305"/>
    </row>
    <row r="4465" spans="1:37" ht="15" customHeight="1" x14ac:dyDescent="0.25">
      <c r="A4465" s="103" t="s">
        <v>5437</v>
      </c>
      <c r="B4465" s="101" t="s">
        <v>2071</v>
      </c>
      <c r="C4465" s="101" t="s">
        <v>5438</v>
      </c>
      <c r="D4465" s="101" t="s">
        <v>4734</v>
      </c>
      <c r="F4465" s="102">
        <v>9.1</v>
      </c>
      <c r="G4465" s="102">
        <v>9.5</v>
      </c>
      <c r="H4465" s="102">
        <v>7.28</v>
      </c>
      <c r="I4465" s="102"/>
      <c r="J4465" s="445"/>
      <c r="K4465" s="258">
        <f>ROUND(SUMIF('VGT-Bewegungsdaten'!B:B,A4465,'VGT-Bewegungsdaten'!D:D),3)</f>
        <v>0</v>
      </c>
      <c r="L4465" s="259">
        <f>ROUND(SUMIF('VGT-Bewegungsdaten'!B:B,$A4465,'VGT-Bewegungsdaten'!E:E),5)</f>
        <v>0</v>
      </c>
      <c r="N4465" s="298" t="s">
        <v>4918</v>
      </c>
      <c r="O4465" s="298" t="s">
        <v>4934</v>
      </c>
      <c r="P4465" s="261">
        <f>ROUND(SUMIF('AV-Bewegungsdaten'!B:B,A4465,'AV-Bewegungsdaten'!D:D),3)</f>
        <v>0</v>
      </c>
      <c r="Q4465" s="259">
        <f>ROUND(SUMIF('AV-Bewegungsdaten'!B:B,$A4465,'AV-Bewegungsdaten'!E:E),5)</f>
        <v>0</v>
      </c>
      <c r="S4465" s="444"/>
      <c r="T4465" s="444"/>
      <c r="U4465" s="261">
        <f>ROUND(SUMIF('DV-Bewegungsdaten'!B:B,A4465,'DV-Bewegungsdaten'!D:D),3)</f>
        <v>0</v>
      </c>
      <c r="V4465" s="259">
        <f>ROUND(SUMIF('DV-Bewegungsdaten'!B:B,A4465,'DV-Bewegungsdaten'!E:E),5)</f>
        <v>0</v>
      </c>
      <c r="X4465" s="444"/>
      <c r="Y4465" s="444"/>
      <c r="AK4465" s="305"/>
    </row>
    <row r="4466" spans="1:37" ht="15" customHeight="1" x14ac:dyDescent="0.25">
      <c r="A4466" s="103" t="s">
        <v>5439</v>
      </c>
      <c r="B4466" s="101" t="s">
        <v>2071</v>
      </c>
      <c r="C4466" s="101" t="s">
        <v>5440</v>
      </c>
      <c r="D4466" s="101" t="s">
        <v>4734</v>
      </c>
      <c r="F4466" s="102">
        <v>9.01</v>
      </c>
      <c r="G4466" s="102">
        <v>9.41</v>
      </c>
      <c r="H4466" s="102">
        <v>7.21</v>
      </c>
      <c r="I4466" s="102"/>
      <c r="J4466" s="445"/>
      <c r="K4466" s="258">
        <f>ROUND(SUMIF('VGT-Bewegungsdaten'!B:B,A4466,'VGT-Bewegungsdaten'!D:D),3)</f>
        <v>0</v>
      </c>
      <c r="L4466" s="259">
        <f>ROUND(SUMIF('VGT-Bewegungsdaten'!B:B,$A4466,'VGT-Bewegungsdaten'!E:E),5)</f>
        <v>0</v>
      </c>
      <c r="N4466" s="298" t="s">
        <v>4918</v>
      </c>
      <c r="O4466" s="298" t="s">
        <v>4934</v>
      </c>
      <c r="P4466" s="261">
        <f>ROUND(SUMIF('AV-Bewegungsdaten'!B:B,A4466,'AV-Bewegungsdaten'!D:D),3)</f>
        <v>0</v>
      </c>
      <c r="Q4466" s="259">
        <f>ROUND(SUMIF('AV-Bewegungsdaten'!B:B,$A4466,'AV-Bewegungsdaten'!E:E),5)</f>
        <v>0</v>
      </c>
      <c r="S4466" s="444"/>
      <c r="T4466" s="444"/>
      <c r="U4466" s="261">
        <f>ROUND(SUMIF('DV-Bewegungsdaten'!B:B,A4466,'DV-Bewegungsdaten'!D:D),3)</f>
        <v>0</v>
      </c>
      <c r="V4466" s="259">
        <f>ROUND(SUMIF('DV-Bewegungsdaten'!B:B,A4466,'DV-Bewegungsdaten'!E:E),5)</f>
        <v>0</v>
      </c>
      <c r="X4466" s="444"/>
      <c r="Y4466" s="444"/>
      <c r="AK4466" s="305"/>
    </row>
    <row r="4467" spans="1:37" ht="15" customHeight="1" x14ac:dyDescent="0.25">
      <c r="A4467" s="103" t="s">
        <v>5441</v>
      </c>
      <c r="B4467" s="101" t="s">
        <v>2071</v>
      </c>
      <c r="C4467" s="101" t="s">
        <v>5442</v>
      </c>
      <c r="D4467" s="101" t="s">
        <v>4734</v>
      </c>
      <c r="F4467" s="102">
        <v>8.92</v>
      </c>
      <c r="G4467" s="102">
        <v>9.32</v>
      </c>
      <c r="H4467" s="102">
        <v>7.14</v>
      </c>
      <c r="I4467" s="102"/>
      <c r="J4467" s="445"/>
      <c r="K4467" s="258">
        <f>ROUND(SUMIF('VGT-Bewegungsdaten'!B:B,A4467,'VGT-Bewegungsdaten'!D:D),3)</f>
        <v>0</v>
      </c>
      <c r="L4467" s="259">
        <f>ROUND(SUMIF('VGT-Bewegungsdaten'!B:B,$A4467,'VGT-Bewegungsdaten'!E:E),5)</f>
        <v>0</v>
      </c>
      <c r="N4467" s="298" t="s">
        <v>4918</v>
      </c>
      <c r="O4467" s="298" t="s">
        <v>4934</v>
      </c>
      <c r="P4467" s="261">
        <f>ROUND(SUMIF('AV-Bewegungsdaten'!B:B,A4467,'AV-Bewegungsdaten'!D:D),3)</f>
        <v>0</v>
      </c>
      <c r="Q4467" s="259">
        <f>ROUND(SUMIF('AV-Bewegungsdaten'!B:B,$A4467,'AV-Bewegungsdaten'!E:E),5)</f>
        <v>0</v>
      </c>
      <c r="S4467" s="444"/>
      <c r="T4467" s="444"/>
      <c r="U4467" s="261">
        <f>ROUND(SUMIF('DV-Bewegungsdaten'!B:B,A4467,'DV-Bewegungsdaten'!D:D),3)</f>
        <v>0</v>
      </c>
      <c r="V4467" s="259">
        <f>ROUND(SUMIF('DV-Bewegungsdaten'!B:B,A4467,'DV-Bewegungsdaten'!E:E),5)</f>
        <v>0</v>
      </c>
      <c r="X4467" s="444"/>
      <c r="Y4467" s="444"/>
      <c r="AK4467" s="305"/>
    </row>
    <row r="4468" spans="1:37" ht="15" customHeight="1" x14ac:dyDescent="0.25">
      <c r="A4468" s="103" t="s">
        <v>5443</v>
      </c>
      <c r="B4468" s="101" t="s">
        <v>2071</v>
      </c>
      <c r="C4468" s="101" t="s">
        <v>5444</v>
      </c>
      <c r="D4468" s="101" t="s">
        <v>4734</v>
      </c>
      <c r="F4468" s="102">
        <v>8.83</v>
      </c>
      <c r="G4468" s="102">
        <v>9.23</v>
      </c>
      <c r="H4468" s="102">
        <v>7.38</v>
      </c>
      <c r="I4468" s="102"/>
      <c r="J4468" s="445"/>
      <c r="K4468" s="258">
        <f>ROUND(SUMIF('VGT-Bewegungsdaten'!B:B,A4468,'VGT-Bewegungsdaten'!D:D),3)</f>
        <v>0</v>
      </c>
      <c r="L4468" s="259">
        <f>ROUND(SUMIF('VGT-Bewegungsdaten'!B:B,$A4468,'VGT-Bewegungsdaten'!E:E),5)</f>
        <v>0</v>
      </c>
      <c r="N4468" s="298" t="s">
        <v>4918</v>
      </c>
      <c r="O4468" s="298" t="s">
        <v>4934</v>
      </c>
      <c r="P4468" s="261">
        <f>ROUND(SUMIF('AV-Bewegungsdaten'!B:B,A4468,'AV-Bewegungsdaten'!D:D),3)</f>
        <v>0</v>
      </c>
      <c r="Q4468" s="259">
        <f>ROUND(SUMIF('AV-Bewegungsdaten'!B:B,$A4468,'AV-Bewegungsdaten'!E:E),5)</f>
        <v>0</v>
      </c>
      <c r="S4468" s="444"/>
      <c r="T4468" s="444"/>
      <c r="U4468" s="261">
        <f>ROUND(SUMIF('DV-Bewegungsdaten'!B:B,A4468,'DV-Bewegungsdaten'!D:D),3)</f>
        <v>0</v>
      </c>
      <c r="V4468" s="259">
        <f>ROUND(SUMIF('DV-Bewegungsdaten'!B:B,A4468,'DV-Bewegungsdaten'!E:E),5)</f>
        <v>0</v>
      </c>
      <c r="X4468" s="444"/>
      <c r="Y4468" s="444"/>
      <c r="AK4468" s="305"/>
    </row>
    <row r="4469" spans="1:37" ht="15" customHeight="1" x14ac:dyDescent="0.25">
      <c r="A4469" s="103" t="s">
        <v>5445</v>
      </c>
      <c r="B4469" s="101" t="s">
        <v>2071</v>
      </c>
      <c r="C4469" s="101" t="s">
        <v>5446</v>
      </c>
      <c r="D4469" s="101" t="s">
        <v>4734</v>
      </c>
      <c r="F4469" s="102">
        <v>8.7899999999999991</v>
      </c>
      <c r="G4469" s="102">
        <v>9.18</v>
      </c>
      <c r="H4469" s="102">
        <v>7.34</v>
      </c>
      <c r="I4469" s="102"/>
      <c r="J4469" s="445"/>
      <c r="K4469" s="258">
        <f>ROUND(SUMIF('VGT-Bewegungsdaten'!B:B,A4469,'VGT-Bewegungsdaten'!D:D),3)</f>
        <v>0</v>
      </c>
      <c r="L4469" s="259">
        <f>ROUND(SUMIF('VGT-Bewegungsdaten'!B:B,$A4469,'VGT-Bewegungsdaten'!E:E),5)</f>
        <v>0</v>
      </c>
      <c r="N4469" s="298" t="s">
        <v>4918</v>
      </c>
      <c r="O4469" s="298" t="s">
        <v>4934</v>
      </c>
      <c r="P4469" s="261">
        <f>ROUND(SUMIF('AV-Bewegungsdaten'!B:B,A4469,'AV-Bewegungsdaten'!D:D),3)</f>
        <v>0</v>
      </c>
      <c r="Q4469" s="259">
        <f>ROUND(SUMIF('AV-Bewegungsdaten'!B:B,$A4469,'AV-Bewegungsdaten'!E:E),5)</f>
        <v>0</v>
      </c>
      <c r="S4469" s="444"/>
      <c r="T4469" s="444"/>
      <c r="U4469" s="261">
        <f>ROUND(SUMIF('DV-Bewegungsdaten'!B:B,A4469,'DV-Bewegungsdaten'!D:D),3)</f>
        <v>0</v>
      </c>
      <c r="V4469" s="259">
        <f>ROUND(SUMIF('DV-Bewegungsdaten'!B:B,A4469,'DV-Bewegungsdaten'!E:E),5)</f>
        <v>0</v>
      </c>
      <c r="X4469" s="444"/>
      <c r="Y4469" s="444"/>
      <c r="AK4469" s="305"/>
    </row>
    <row r="4470" spans="1:37" ht="15" customHeight="1" x14ac:dyDescent="0.25">
      <c r="A4470" s="103" t="s">
        <v>5447</v>
      </c>
      <c r="B4470" s="101" t="s">
        <v>2071</v>
      </c>
      <c r="C4470" s="101" t="s">
        <v>5448</v>
      </c>
      <c r="D4470" s="101" t="s">
        <v>4734</v>
      </c>
      <c r="F4470" s="102">
        <v>8.76</v>
      </c>
      <c r="G4470" s="102">
        <v>9.16</v>
      </c>
      <c r="H4470" s="102">
        <v>7.33</v>
      </c>
      <c r="I4470" s="102"/>
      <c r="J4470" s="445"/>
      <c r="K4470" s="258">
        <f>ROUND(SUMIF('VGT-Bewegungsdaten'!B:B,A4470,'VGT-Bewegungsdaten'!D:D),3)</f>
        <v>0</v>
      </c>
      <c r="L4470" s="259">
        <f>ROUND(SUMIF('VGT-Bewegungsdaten'!B:B,$A4470,'VGT-Bewegungsdaten'!E:E),5)</f>
        <v>0</v>
      </c>
      <c r="N4470" s="298" t="s">
        <v>4918</v>
      </c>
      <c r="O4470" s="298" t="s">
        <v>4934</v>
      </c>
      <c r="P4470" s="261">
        <f>ROUND(SUMIF('AV-Bewegungsdaten'!B:B,A4470,'AV-Bewegungsdaten'!D:D),3)</f>
        <v>0</v>
      </c>
      <c r="Q4470" s="259">
        <f>ROUND(SUMIF('AV-Bewegungsdaten'!B:B,$A4470,'AV-Bewegungsdaten'!E:E),5)</f>
        <v>0</v>
      </c>
      <c r="S4470" s="444"/>
      <c r="T4470" s="444"/>
      <c r="U4470" s="261">
        <f>ROUND(SUMIF('DV-Bewegungsdaten'!B:B,A4470,'DV-Bewegungsdaten'!D:D),3)</f>
        <v>0</v>
      </c>
      <c r="V4470" s="259">
        <f>ROUND(SUMIF('DV-Bewegungsdaten'!B:B,A4470,'DV-Bewegungsdaten'!E:E),5)</f>
        <v>0</v>
      </c>
      <c r="X4470" s="444"/>
      <c r="Y4470" s="444"/>
      <c r="AK4470" s="305"/>
    </row>
    <row r="4471" spans="1:37" ht="15" customHeight="1" x14ac:dyDescent="0.25">
      <c r="A4471" s="103" t="s">
        <v>5449</v>
      </c>
      <c r="B4471" s="101" t="s">
        <v>2071</v>
      </c>
      <c r="C4471" s="101" t="s">
        <v>5450</v>
      </c>
      <c r="D4471" s="101" t="s">
        <v>4734</v>
      </c>
      <c r="F4471" s="102">
        <v>8.74</v>
      </c>
      <c r="G4471" s="102">
        <v>9.14</v>
      </c>
      <c r="H4471" s="102">
        <v>7.31</v>
      </c>
      <c r="I4471" s="102"/>
      <c r="J4471" s="445"/>
      <c r="K4471" s="258">
        <f>ROUND(SUMIF('VGT-Bewegungsdaten'!B:B,A4471,'VGT-Bewegungsdaten'!D:D),3)</f>
        <v>0</v>
      </c>
      <c r="L4471" s="259">
        <f>ROUND(SUMIF('VGT-Bewegungsdaten'!B:B,$A4471,'VGT-Bewegungsdaten'!E:E),5)</f>
        <v>0</v>
      </c>
      <c r="N4471" s="298" t="s">
        <v>4918</v>
      </c>
      <c r="O4471" s="298" t="s">
        <v>4934</v>
      </c>
      <c r="P4471" s="261">
        <f>ROUND(SUMIF('AV-Bewegungsdaten'!B:B,A4471,'AV-Bewegungsdaten'!D:D),3)</f>
        <v>0</v>
      </c>
      <c r="Q4471" s="259">
        <f>ROUND(SUMIF('AV-Bewegungsdaten'!B:B,$A4471,'AV-Bewegungsdaten'!E:E),5)</f>
        <v>0</v>
      </c>
      <c r="S4471" s="444"/>
      <c r="T4471" s="444"/>
      <c r="U4471" s="261">
        <f>ROUND(SUMIF('DV-Bewegungsdaten'!B:B,A4471,'DV-Bewegungsdaten'!D:D),3)</f>
        <v>0</v>
      </c>
      <c r="V4471" s="259">
        <f>ROUND(SUMIF('DV-Bewegungsdaten'!B:B,A4471,'DV-Bewegungsdaten'!E:E),5)</f>
        <v>0</v>
      </c>
      <c r="X4471" s="444"/>
      <c r="Y4471" s="444"/>
      <c r="AK4471" s="305"/>
    </row>
    <row r="4472" spans="1:37" ht="15" customHeight="1" x14ac:dyDescent="0.25">
      <c r="A4472" s="103" t="s">
        <v>5451</v>
      </c>
      <c r="B4472" s="101" t="s">
        <v>2071</v>
      </c>
      <c r="C4472" s="101" t="s">
        <v>5452</v>
      </c>
      <c r="D4472" s="101" t="s">
        <v>4734</v>
      </c>
      <c r="F4472" s="102">
        <v>8.7200000000000006</v>
      </c>
      <c r="G4472" s="102">
        <v>9.1199999999999992</v>
      </c>
      <c r="H4472" s="102">
        <v>7.3</v>
      </c>
      <c r="I4472" s="102"/>
      <c r="J4472" s="445"/>
      <c r="K4472" s="258">
        <f>ROUND(SUMIF('VGT-Bewegungsdaten'!B:B,A4472,'VGT-Bewegungsdaten'!D:D),3)</f>
        <v>0</v>
      </c>
      <c r="L4472" s="259">
        <f>ROUND(SUMIF('VGT-Bewegungsdaten'!B:B,$A4472,'VGT-Bewegungsdaten'!E:E),5)</f>
        <v>0</v>
      </c>
      <c r="N4472" s="298" t="s">
        <v>4918</v>
      </c>
      <c r="O4472" s="298" t="s">
        <v>4934</v>
      </c>
      <c r="P4472" s="261">
        <f>ROUND(SUMIF('AV-Bewegungsdaten'!B:B,A4472,'AV-Bewegungsdaten'!D:D),3)</f>
        <v>0</v>
      </c>
      <c r="Q4472" s="259">
        <f>ROUND(SUMIF('AV-Bewegungsdaten'!B:B,$A4472,'AV-Bewegungsdaten'!E:E),5)</f>
        <v>0</v>
      </c>
      <c r="S4472" s="444"/>
      <c r="T4472" s="444"/>
      <c r="U4472" s="261">
        <f>ROUND(SUMIF('DV-Bewegungsdaten'!B:B,A4472,'DV-Bewegungsdaten'!D:D),3)</f>
        <v>0</v>
      </c>
      <c r="V4472" s="259">
        <f>ROUND(SUMIF('DV-Bewegungsdaten'!B:B,A4472,'DV-Bewegungsdaten'!E:E),5)</f>
        <v>0</v>
      </c>
      <c r="X4472" s="444"/>
      <c r="Y4472" s="444"/>
      <c r="AK4472" s="305"/>
    </row>
    <row r="4473" spans="1:37" ht="15" customHeight="1" x14ac:dyDescent="0.25">
      <c r="A4473" s="103" t="s">
        <v>5722</v>
      </c>
      <c r="B4473" s="101" t="s">
        <v>2071</v>
      </c>
      <c r="C4473" s="101" t="s">
        <v>5723</v>
      </c>
      <c r="D4473" s="101" t="s">
        <v>4734</v>
      </c>
      <c r="F4473" s="102">
        <v>8.6999999999999993</v>
      </c>
      <c r="G4473" s="102">
        <v>9.09</v>
      </c>
      <c r="H4473" s="102">
        <v>7.27</v>
      </c>
      <c r="I4473" s="102"/>
      <c r="J4473" s="445"/>
      <c r="K4473" s="258">
        <f>ROUND(SUMIF('VGT-Bewegungsdaten'!B:B,A4473,'VGT-Bewegungsdaten'!D:D),3)</f>
        <v>0</v>
      </c>
      <c r="L4473" s="259">
        <f>ROUND(SUMIF('VGT-Bewegungsdaten'!B:B,$A4473,'VGT-Bewegungsdaten'!E:E),5)</f>
        <v>0</v>
      </c>
      <c r="N4473" s="298" t="s">
        <v>4918</v>
      </c>
      <c r="O4473" s="298" t="s">
        <v>4934</v>
      </c>
      <c r="P4473" s="261">
        <f>ROUND(SUMIF('AV-Bewegungsdaten'!B:B,A4473,'AV-Bewegungsdaten'!D:D),3)</f>
        <v>0</v>
      </c>
      <c r="Q4473" s="259">
        <f>ROUND(SUMIF('AV-Bewegungsdaten'!B:B,$A4473,'AV-Bewegungsdaten'!E:E),5)</f>
        <v>0</v>
      </c>
      <c r="S4473" s="444"/>
      <c r="T4473" s="444"/>
      <c r="U4473" s="261">
        <f>ROUND(SUMIF('DV-Bewegungsdaten'!B:B,A4473,'DV-Bewegungsdaten'!D:D),3)</f>
        <v>0</v>
      </c>
      <c r="V4473" s="259">
        <f>ROUND(SUMIF('DV-Bewegungsdaten'!B:B,A4473,'DV-Bewegungsdaten'!E:E),5)</f>
        <v>0</v>
      </c>
      <c r="X4473" s="444"/>
      <c r="Y4473" s="444"/>
      <c r="AK4473" s="305"/>
    </row>
    <row r="4474" spans="1:37" ht="15" customHeight="1" x14ac:dyDescent="0.25">
      <c r="A4474" s="103" t="s">
        <v>5724</v>
      </c>
      <c r="B4474" s="101" t="s">
        <v>2071</v>
      </c>
      <c r="C4474" s="101" t="s">
        <v>5725</v>
      </c>
      <c r="D4474" s="101" t="s">
        <v>4734</v>
      </c>
      <c r="F4474" s="102">
        <v>8.68</v>
      </c>
      <c r="G4474" s="102">
        <v>9.07</v>
      </c>
      <c r="H4474" s="102">
        <v>7.26</v>
      </c>
      <c r="I4474" s="102"/>
      <c r="J4474" s="445"/>
      <c r="K4474" s="258">
        <f>ROUND(SUMIF('VGT-Bewegungsdaten'!B:B,A4474,'VGT-Bewegungsdaten'!D:D),3)</f>
        <v>0</v>
      </c>
      <c r="L4474" s="259">
        <f>ROUND(SUMIF('VGT-Bewegungsdaten'!B:B,$A4474,'VGT-Bewegungsdaten'!E:E),5)</f>
        <v>0</v>
      </c>
      <c r="N4474" s="298" t="s">
        <v>4918</v>
      </c>
      <c r="O4474" s="298" t="s">
        <v>4934</v>
      </c>
      <c r="P4474" s="261">
        <f>ROUND(SUMIF('AV-Bewegungsdaten'!B:B,A4474,'AV-Bewegungsdaten'!D:D),3)</f>
        <v>0</v>
      </c>
      <c r="Q4474" s="259">
        <f>ROUND(SUMIF('AV-Bewegungsdaten'!B:B,$A4474,'AV-Bewegungsdaten'!E:E),5)</f>
        <v>0</v>
      </c>
      <c r="S4474" s="444"/>
      <c r="T4474" s="444"/>
      <c r="U4474" s="261">
        <f>ROUND(SUMIF('DV-Bewegungsdaten'!B:B,A4474,'DV-Bewegungsdaten'!D:D),3)</f>
        <v>0</v>
      </c>
      <c r="V4474" s="259">
        <f>ROUND(SUMIF('DV-Bewegungsdaten'!B:B,A4474,'DV-Bewegungsdaten'!E:E),5)</f>
        <v>0</v>
      </c>
      <c r="X4474" s="444"/>
      <c r="Y4474" s="444"/>
      <c r="AK4474" s="305"/>
    </row>
    <row r="4475" spans="1:37" ht="15" customHeight="1" x14ac:dyDescent="0.25">
      <c r="A4475" s="103" t="s">
        <v>5726</v>
      </c>
      <c r="B4475" s="101" t="s">
        <v>2071</v>
      </c>
      <c r="C4475" s="101" t="s">
        <v>5727</v>
      </c>
      <c r="D4475" s="101" t="s">
        <v>4734</v>
      </c>
      <c r="F4475" s="102">
        <v>8.65</v>
      </c>
      <c r="G4475" s="102">
        <v>9.0500000000000007</v>
      </c>
      <c r="H4475" s="102">
        <v>7.24</v>
      </c>
      <c r="I4475" s="102"/>
      <c r="J4475" s="445"/>
      <c r="K4475" s="258">
        <f>ROUND(SUMIF('VGT-Bewegungsdaten'!B:B,A4475,'VGT-Bewegungsdaten'!D:D),3)</f>
        <v>0</v>
      </c>
      <c r="L4475" s="259">
        <f>ROUND(SUMIF('VGT-Bewegungsdaten'!B:B,$A4475,'VGT-Bewegungsdaten'!E:E),5)</f>
        <v>0</v>
      </c>
      <c r="N4475" s="298" t="s">
        <v>4918</v>
      </c>
      <c r="O4475" s="298" t="s">
        <v>4934</v>
      </c>
      <c r="P4475" s="261">
        <f>ROUND(SUMIF('AV-Bewegungsdaten'!B:B,A4475,'AV-Bewegungsdaten'!D:D),3)</f>
        <v>0</v>
      </c>
      <c r="Q4475" s="259">
        <f>ROUND(SUMIF('AV-Bewegungsdaten'!B:B,$A4475,'AV-Bewegungsdaten'!E:E),5)</f>
        <v>0</v>
      </c>
      <c r="S4475" s="444"/>
      <c r="T4475" s="444"/>
      <c r="U4475" s="261">
        <f>ROUND(SUMIF('DV-Bewegungsdaten'!B:B,A4475,'DV-Bewegungsdaten'!D:D),3)</f>
        <v>0</v>
      </c>
      <c r="V4475" s="259">
        <f>ROUND(SUMIF('DV-Bewegungsdaten'!B:B,A4475,'DV-Bewegungsdaten'!E:E),5)</f>
        <v>0</v>
      </c>
      <c r="X4475" s="444"/>
      <c r="Y4475" s="444"/>
      <c r="AK4475" s="305"/>
    </row>
    <row r="4476" spans="1:37" ht="15" customHeight="1" x14ac:dyDescent="0.25">
      <c r="A4476" s="103" t="s">
        <v>5728</v>
      </c>
      <c r="B4476" s="101" t="s">
        <v>2071</v>
      </c>
      <c r="C4476" s="101" t="s">
        <v>5729</v>
      </c>
      <c r="D4476" s="101" t="s">
        <v>4734</v>
      </c>
      <c r="F4476" s="102">
        <v>8.6300000000000008</v>
      </c>
      <c r="G4476" s="102">
        <v>9.02</v>
      </c>
      <c r="H4476" s="102">
        <v>7.22</v>
      </c>
      <c r="I4476" s="102"/>
      <c r="J4476" s="445"/>
      <c r="K4476" s="258">
        <f>ROUND(SUMIF('VGT-Bewegungsdaten'!B:B,A4476,'VGT-Bewegungsdaten'!D:D),3)</f>
        <v>0</v>
      </c>
      <c r="L4476" s="259">
        <f>ROUND(SUMIF('VGT-Bewegungsdaten'!B:B,$A4476,'VGT-Bewegungsdaten'!E:E),5)</f>
        <v>0</v>
      </c>
      <c r="N4476" s="298" t="s">
        <v>4918</v>
      </c>
      <c r="O4476" s="298" t="s">
        <v>4934</v>
      </c>
      <c r="P4476" s="261">
        <f>ROUND(SUMIF('AV-Bewegungsdaten'!B:B,A4476,'AV-Bewegungsdaten'!D:D),3)</f>
        <v>0</v>
      </c>
      <c r="Q4476" s="259">
        <f>ROUND(SUMIF('AV-Bewegungsdaten'!B:B,$A4476,'AV-Bewegungsdaten'!E:E),5)</f>
        <v>0</v>
      </c>
      <c r="S4476" s="444"/>
      <c r="T4476" s="444"/>
      <c r="U4476" s="261">
        <f>ROUND(SUMIF('DV-Bewegungsdaten'!B:B,A4476,'DV-Bewegungsdaten'!D:D),3)</f>
        <v>0</v>
      </c>
      <c r="V4476" s="259">
        <f>ROUND(SUMIF('DV-Bewegungsdaten'!B:B,A4476,'DV-Bewegungsdaten'!E:E),5)</f>
        <v>0</v>
      </c>
      <c r="X4476" s="444"/>
      <c r="Y4476" s="444"/>
      <c r="AK4476" s="305"/>
    </row>
    <row r="4477" spans="1:37" ht="15" customHeight="1" x14ac:dyDescent="0.25">
      <c r="A4477" s="103" t="s">
        <v>5730</v>
      </c>
      <c r="B4477" s="101" t="s">
        <v>2071</v>
      </c>
      <c r="C4477" s="101" t="s">
        <v>5731</v>
      </c>
      <c r="D4477" s="101" t="s">
        <v>4734</v>
      </c>
      <c r="F4477" s="102">
        <v>8.61</v>
      </c>
      <c r="G4477" s="102">
        <v>9</v>
      </c>
      <c r="H4477" s="102">
        <v>7.2</v>
      </c>
      <c r="I4477" s="102"/>
      <c r="J4477" s="445"/>
      <c r="K4477" s="258">
        <f>ROUND(SUMIF('VGT-Bewegungsdaten'!B:B,A4477,'VGT-Bewegungsdaten'!D:D),3)</f>
        <v>0</v>
      </c>
      <c r="L4477" s="259">
        <f>ROUND(SUMIF('VGT-Bewegungsdaten'!B:B,$A4477,'VGT-Bewegungsdaten'!E:E),5)</f>
        <v>0</v>
      </c>
      <c r="N4477" s="298" t="s">
        <v>4918</v>
      </c>
      <c r="O4477" s="298" t="s">
        <v>4934</v>
      </c>
      <c r="P4477" s="261">
        <f>ROUND(SUMIF('AV-Bewegungsdaten'!B:B,A4477,'AV-Bewegungsdaten'!D:D),3)</f>
        <v>0</v>
      </c>
      <c r="Q4477" s="259">
        <f>ROUND(SUMIF('AV-Bewegungsdaten'!B:B,$A4477,'AV-Bewegungsdaten'!E:E),5)</f>
        <v>0</v>
      </c>
      <c r="S4477" s="444"/>
      <c r="T4477" s="444"/>
      <c r="U4477" s="261">
        <f>ROUND(SUMIF('DV-Bewegungsdaten'!B:B,A4477,'DV-Bewegungsdaten'!D:D),3)</f>
        <v>0</v>
      </c>
      <c r="V4477" s="259">
        <f>ROUND(SUMIF('DV-Bewegungsdaten'!B:B,A4477,'DV-Bewegungsdaten'!E:E),5)</f>
        <v>0</v>
      </c>
      <c r="X4477" s="444"/>
      <c r="Y4477" s="444"/>
      <c r="AK4477" s="305"/>
    </row>
    <row r="4478" spans="1:37" ht="15" customHeight="1" x14ac:dyDescent="0.25">
      <c r="A4478" s="103" t="s">
        <v>5732</v>
      </c>
      <c r="B4478" s="101" t="s">
        <v>2071</v>
      </c>
      <c r="C4478" s="101" t="s">
        <v>5733</v>
      </c>
      <c r="D4478" s="101" t="s">
        <v>4734</v>
      </c>
      <c r="F4478" s="102">
        <v>8.59</v>
      </c>
      <c r="G4478" s="102">
        <v>8.98</v>
      </c>
      <c r="H4478" s="102">
        <v>7.18</v>
      </c>
      <c r="I4478" s="102"/>
      <c r="J4478" s="445"/>
      <c r="K4478" s="258">
        <f>ROUND(SUMIF('VGT-Bewegungsdaten'!B:B,A4478,'VGT-Bewegungsdaten'!D:D),3)</f>
        <v>0</v>
      </c>
      <c r="L4478" s="259">
        <f>ROUND(SUMIF('VGT-Bewegungsdaten'!B:B,$A4478,'VGT-Bewegungsdaten'!E:E),5)</f>
        <v>0</v>
      </c>
      <c r="N4478" s="298" t="s">
        <v>4918</v>
      </c>
      <c r="O4478" s="298" t="s">
        <v>4934</v>
      </c>
      <c r="P4478" s="261">
        <f>ROUND(SUMIF('AV-Bewegungsdaten'!B:B,A4478,'AV-Bewegungsdaten'!D:D),3)</f>
        <v>0</v>
      </c>
      <c r="Q4478" s="259">
        <f>ROUND(SUMIF('AV-Bewegungsdaten'!B:B,$A4478,'AV-Bewegungsdaten'!E:E),5)</f>
        <v>0</v>
      </c>
      <c r="S4478" s="444"/>
      <c r="T4478" s="444"/>
      <c r="U4478" s="261">
        <f>ROUND(SUMIF('DV-Bewegungsdaten'!B:B,A4478,'DV-Bewegungsdaten'!D:D),3)</f>
        <v>0</v>
      </c>
      <c r="V4478" s="259">
        <f>ROUND(SUMIF('DV-Bewegungsdaten'!B:B,A4478,'DV-Bewegungsdaten'!E:E),5)</f>
        <v>0</v>
      </c>
      <c r="X4478" s="444"/>
      <c r="Y4478" s="444"/>
      <c r="AK4478" s="305"/>
    </row>
    <row r="4479" spans="1:37" ht="15" customHeight="1" x14ac:dyDescent="0.25">
      <c r="A4479" s="103" t="s">
        <v>5734</v>
      </c>
      <c r="B4479" s="101" t="s">
        <v>2071</v>
      </c>
      <c r="C4479" s="101" t="s">
        <v>5735</v>
      </c>
      <c r="D4479" s="101" t="s">
        <v>4734</v>
      </c>
      <c r="F4479" s="102">
        <v>8.57</v>
      </c>
      <c r="G4479" s="102">
        <v>8.9600000000000009</v>
      </c>
      <c r="H4479" s="102">
        <v>7.17</v>
      </c>
      <c r="I4479" s="102"/>
      <c r="J4479" s="445"/>
      <c r="K4479" s="258">
        <f>ROUND(SUMIF('VGT-Bewegungsdaten'!B:B,A4479,'VGT-Bewegungsdaten'!D:D),3)</f>
        <v>0</v>
      </c>
      <c r="L4479" s="259">
        <f>ROUND(SUMIF('VGT-Bewegungsdaten'!B:B,$A4479,'VGT-Bewegungsdaten'!E:E),5)</f>
        <v>0</v>
      </c>
      <c r="N4479" s="298" t="s">
        <v>4918</v>
      </c>
      <c r="O4479" s="298" t="s">
        <v>4934</v>
      </c>
      <c r="P4479" s="261">
        <f>ROUND(SUMIF('AV-Bewegungsdaten'!B:B,A4479,'AV-Bewegungsdaten'!D:D),3)</f>
        <v>0</v>
      </c>
      <c r="Q4479" s="259">
        <f>ROUND(SUMIF('AV-Bewegungsdaten'!B:B,$A4479,'AV-Bewegungsdaten'!E:E),5)</f>
        <v>0</v>
      </c>
      <c r="S4479" s="444"/>
      <c r="T4479" s="444"/>
      <c r="U4479" s="261">
        <f>ROUND(SUMIF('DV-Bewegungsdaten'!B:B,A4479,'DV-Bewegungsdaten'!D:D),3)</f>
        <v>0</v>
      </c>
      <c r="V4479" s="259">
        <f>ROUND(SUMIF('DV-Bewegungsdaten'!B:B,A4479,'DV-Bewegungsdaten'!E:E),5)</f>
        <v>0</v>
      </c>
      <c r="X4479" s="444"/>
      <c r="Y4479" s="444"/>
      <c r="AK4479" s="305"/>
    </row>
    <row r="4480" spans="1:37" ht="15" customHeight="1" x14ac:dyDescent="0.25">
      <c r="A4480" s="103" t="s">
        <v>5736</v>
      </c>
      <c r="B4480" s="101" t="s">
        <v>2071</v>
      </c>
      <c r="C4480" s="101" t="s">
        <v>5737</v>
      </c>
      <c r="D4480" s="101" t="s">
        <v>4734</v>
      </c>
      <c r="F4480" s="102">
        <v>8.5500000000000007</v>
      </c>
      <c r="G4480" s="102">
        <v>8.93</v>
      </c>
      <c r="H4480" s="102">
        <v>7.14</v>
      </c>
      <c r="I4480" s="102"/>
      <c r="J4480" s="445"/>
      <c r="K4480" s="258">
        <f>ROUND(SUMIF('VGT-Bewegungsdaten'!B:B,A4480,'VGT-Bewegungsdaten'!D:D),3)</f>
        <v>0</v>
      </c>
      <c r="L4480" s="259">
        <f>ROUND(SUMIF('VGT-Bewegungsdaten'!B:B,$A4480,'VGT-Bewegungsdaten'!E:E),5)</f>
        <v>0</v>
      </c>
      <c r="N4480" s="298" t="s">
        <v>4918</v>
      </c>
      <c r="O4480" s="298" t="s">
        <v>4934</v>
      </c>
      <c r="P4480" s="261">
        <f>ROUND(SUMIF('AV-Bewegungsdaten'!B:B,A4480,'AV-Bewegungsdaten'!D:D),3)</f>
        <v>0</v>
      </c>
      <c r="Q4480" s="259">
        <f>ROUND(SUMIF('AV-Bewegungsdaten'!B:B,$A4480,'AV-Bewegungsdaten'!E:E),5)</f>
        <v>0</v>
      </c>
      <c r="S4480" s="444"/>
      <c r="T4480" s="444"/>
      <c r="U4480" s="261">
        <f>ROUND(SUMIF('DV-Bewegungsdaten'!B:B,A4480,'DV-Bewegungsdaten'!D:D),3)</f>
        <v>0</v>
      </c>
      <c r="V4480" s="259">
        <f>ROUND(SUMIF('DV-Bewegungsdaten'!B:B,A4480,'DV-Bewegungsdaten'!E:E),5)</f>
        <v>0</v>
      </c>
      <c r="X4480" s="444"/>
      <c r="Y4480" s="444"/>
      <c r="AK4480" s="305"/>
    </row>
    <row r="4481" spans="1:37" ht="15" customHeight="1" x14ac:dyDescent="0.25">
      <c r="A4481" s="103" t="s">
        <v>5738</v>
      </c>
      <c r="B4481" s="101" t="s">
        <v>2071</v>
      </c>
      <c r="C4481" s="101" t="s">
        <v>5739</v>
      </c>
      <c r="D4481" s="101" t="s">
        <v>5740</v>
      </c>
      <c r="F4481" s="102">
        <v>8.5299999999999994</v>
      </c>
      <c r="G4481" s="102">
        <v>8.91</v>
      </c>
      <c r="H4481" s="102">
        <v>7.13</v>
      </c>
      <c r="I4481" s="102"/>
      <c r="J4481" s="445"/>
      <c r="K4481" s="258">
        <f>ROUND(SUMIF('VGT-Bewegungsdaten'!B:B,A4481,'VGT-Bewegungsdaten'!D:D),3)</f>
        <v>0</v>
      </c>
      <c r="L4481" s="259">
        <f>ROUND(SUMIF('VGT-Bewegungsdaten'!B:B,$A4481,'VGT-Bewegungsdaten'!E:E),5)</f>
        <v>0</v>
      </c>
      <c r="N4481" s="298" t="s">
        <v>4918</v>
      </c>
      <c r="O4481" s="298" t="s">
        <v>4934</v>
      </c>
      <c r="P4481" s="261">
        <f>ROUND(SUMIF('AV-Bewegungsdaten'!B:B,A4481,'AV-Bewegungsdaten'!D:D),3)</f>
        <v>0</v>
      </c>
      <c r="Q4481" s="259">
        <f>ROUND(SUMIF('AV-Bewegungsdaten'!B:B,$A4481,'AV-Bewegungsdaten'!E:E),5)</f>
        <v>0</v>
      </c>
      <c r="S4481" s="444"/>
      <c r="T4481" s="444"/>
      <c r="U4481" s="261">
        <f>ROUND(SUMIF('DV-Bewegungsdaten'!B:B,A4481,'DV-Bewegungsdaten'!D:D),3)</f>
        <v>0</v>
      </c>
      <c r="V4481" s="259">
        <f>ROUND(SUMIF('DV-Bewegungsdaten'!B:B,A4481,'DV-Bewegungsdaten'!E:E),5)</f>
        <v>0</v>
      </c>
      <c r="X4481" s="444"/>
      <c r="Y4481" s="444"/>
      <c r="AK4481" s="305"/>
    </row>
    <row r="4482" spans="1:37" ht="15" customHeight="1" x14ac:dyDescent="0.25">
      <c r="A4482" s="103" t="s">
        <v>5741</v>
      </c>
      <c r="B4482" s="101" t="s">
        <v>2071</v>
      </c>
      <c r="C4482" s="101" t="s">
        <v>5742</v>
      </c>
      <c r="D4482" s="101" t="s">
        <v>5740</v>
      </c>
      <c r="F4482" s="102">
        <v>8.5299999999999994</v>
      </c>
      <c r="G4482" s="102">
        <v>8.91</v>
      </c>
      <c r="H4482" s="102">
        <v>7.13</v>
      </c>
      <c r="I4482" s="102"/>
      <c r="J4482" s="445"/>
      <c r="K4482" s="258">
        <f>ROUND(SUMIF('VGT-Bewegungsdaten'!B:B,A4482,'VGT-Bewegungsdaten'!D:D),3)</f>
        <v>0</v>
      </c>
      <c r="L4482" s="259">
        <f>ROUND(SUMIF('VGT-Bewegungsdaten'!B:B,$A4482,'VGT-Bewegungsdaten'!E:E),5)</f>
        <v>0</v>
      </c>
      <c r="N4482" s="298" t="s">
        <v>4918</v>
      </c>
      <c r="O4482" s="298" t="s">
        <v>4934</v>
      </c>
      <c r="P4482" s="261">
        <f>ROUND(SUMIF('AV-Bewegungsdaten'!B:B,A4482,'AV-Bewegungsdaten'!D:D),3)</f>
        <v>0</v>
      </c>
      <c r="Q4482" s="259">
        <f>ROUND(SUMIF('AV-Bewegungsdaten'!B:B,$A4482,'AV-Bewegungsdaten'!E:E),5)</f>
        <v>0</v>
      </c>
      <c r="S4482" s="444"/>
      <c r="T4482" s="444"/>
      <c r="U4482" s="261">
        <f>ROUND(SUMIF('DV-Bewegungsdaten'!B:B,A4482,'DV-Bewegungsdaten'!D:D),3)</f>
        <v>0</v>
      </c>
      <c r="V4482" s="259">
        <f>ROUND(SUMIF('DV-Bewegungsdaten'!B:B,A4482,'DV-Bewegungsdaten'!E:E),5)</f>
        <v>0</v>
      </c>
      <c r="X4482" s="444"/>
      <c r="Y4482" s="444"/>
      <c r="AK4482" s="305"/>
    </row>
    <row r="4483" spans="1:37" ht="15" customHeight="1" x14ac:dyDescent="0.25">
      <c r="A4483" s="103" t="s">
        <v>5743</v>
      </c>
      <c r="B4483" s="101" t="s">
        <v>2071</v>
      </c>
      <c r="C4483" s="101" t="s">
        <v>5744</v>
      </c>
      <c r="D4483" s="101" t="s">
        <v>5740</v>
      </c>
      <c r="F4483" s="102">
        <v>8.5299999999999994</v>
      </c>
      <c r="G4483" s="102">
        <v>8.91</v>
      </c>
      <c r="H4483" s="102">
        <v>7.13</v>
      </c>
      <c r="I4483" s="102"/>
      <c r="J4483" s="445"/>
      <c r="K4483" s="258">
        <f>ROUND(SUMIF('VGT-Bewegungsdaten'!B:B,A4483,'VGT-Bewegungsdaten'!D:D),3)</f>
        <v>0</v>
      </c>
      <c r="L4483" s="259">
        <f>ROUND(SUMIF('VGT-Bewegungsdaten'!B:B,$A4483,'VGT-Bewegungsdaten'!E:E),5)</f>
        <v>0</v>
      </c>
      <c r="N4483" s="298" t="s">
        <v>4918</v>
      </c>
      <c r="O4483" s="298" t="s">
        <v>4934</v>
      </c>
      <c r="P4483" s="261">
        <f>ROUND(SUMIF('AV-Bewegungsdaten'!B:B,A4483,'AV-Bewegungsdaten'!D:D),3)</f>
        <v>0</v>
      </c>
      <c r="Q4483" s="259">
        <f>ROUND(SUMIF('AV-Bewegungsdaten'!B:B,$A4483,'AV-Bewegungsdaten'!E:E),5)</f>
        <v>0</v>
      </c>
      <c r="S4483" s="444"/>
      <c r="T4483" s="444"/>
      <c r="U4483" s="261">
        <f>ROUND(SUMIF('DV-Bewegungsdaten'!B:B,A4483,'DV-Bewegungsdaten'!D:D),3)</f>
        <v>0</v>
      </c>
      <c r="V4483" s="259">
        <f>ROUND(SUMIF('DV-Bewegungsdaten'!B:B,A4483,'DV-Bewegungsdaten'!E:E),5)</f>
        <v>0</v>
      </c>
      <c r="X4483" s="444"/>
      <c r="Y4483" s="444"/>
      <c r="AK4483" s="305"/>
    </row>
    <row r="4484" spans="1:37" ht="15" customHeight="1" x14ac:dyDescent="0.25">
      <c r="A4484" s="103" t="s">
        <v>5745</v>
      </c>
      <c r="B4484" s="101" t="s">
        <v>2071</v>
      </c>
      <c r="C4484" s="101" t="s">
        <v>5746</v>
      </c>
      <c r="D4484" s="101" t="s">
        <v>5740</v>
      </c>
      <c r="F4484" s="102">
        <v>8.5299999999999994</v>
      </c>
      <c r="G4484" s="102">
        <v>8.91</v>
      </c>
      <c r="H4484" s="102">
        <v>7.13</v>
      </c>
      <c r="I4484" s="102"/>
      <c r="J4484" s="445"/>
      <c r="K4484" s="258">
        <f>ROUND(SUMIF('VGT-Bewegungsdaten'!B:B,A4484,'VGT-Bewegungsdaten'!D:D),3)</f>
        <v>0</v>
      </c>
      <c r="L4484" s="259">
        <f>ROUND(SUMIF('VGT-Bewegungsdaten'!B:B,$A4484,'VGT-Bewegungsdaten'!E:E),5)</f>
        <v>0</v>
      </c>
      <c r="N4484" s="298" t="s">
        <v>4918</v>
      </c>
      <c r="O4484" s="298" t="s">
        <v>4934</v>
      </c>
      <c r="P4484" s="261">
        <f>ROUND(SUMIF('AV-Bewegungsdaten'!B:B,A4484,'AV-Bewegungsdaten'!D:D),3)</f>
        <v>0</v>
      </c>
      <c r="Q4484" s="259">
        <f>ROUND(SUMIF('AV-Bewegungsdaten'!B:B,$A4484,'AV-Bewegungsdaten'!E:E),5)</f>
        <v>0</v>
      </c>
      <c r="S4484" s="444"/>
      <c r="T4484" s="444"/>
      <c r="U4484" s="261">
        <f>ROUND(SUMIF('DV-Bewegungsdaten'!B:B,A4484,'DV-Bewegungsdaten'!D:D),3)</f>
        <v>0</v>
      </c>
      <c r="V4484" s="259">
        <f>ROUND(SUMIF('DV-Bewegungsdaten'!B:B,A4484,'DV-Bewegungsdaten'!E:E),5)</f>
        <v>0</v>
      </c>
      <c r="X4484" s="444"/>
      <c r="Y4484" s="444"/>
      <c r="AK4484" s="305"/>
    </row>
    <row r="4485" spans="1:37" ht="15" customHeight="1" x14ac:dyDescent="0.25">
      <c r="A4485" s="103" t="s">
        <v>6111</v>
      </c>
      <c r="B4485" s="101" t="s">
        <v>2071</v>
      </c>
      <c r="C4485" s="101" t="s">
        <v>6112</v>
      </c>
      <c r="D4485" s="101" t="s">
        <v>5740</v>
      </c>
      <c r="F4485" s="102">
        <v>8.5299999999999994</v>
      </c>
      <c r="G4485" s="102">
        <v>8.91</v>
      </c>
      <c r="H4485" s="102">
        <v>7.13</v>
      </c>
      <c r="I4485" s="102"/>
      <c r="J4485" s="445"/>
      <c r="K4485" s="258">
        <f>ROUND(SUMIF('VGT-Bewegungsdaten'!B:B,A4485,'VGT-Bewegungsdaten'!D:D),3)</f>
        <v>0</v>
      </c>
      <c r="L4485" s="259">
        <f>ROUND(SUMIF('VGT-Bewegungsdaten'!B:B,$A4485,'VGT-Bewegungsdaten'!E:E),5)</f>
        <v>0</v>
      </c>
      <c r="N4485" s="298" t="s">
        <v>4918</v>
      </c>
      <c r="O4485" s="298" t="s">
        <v>4934</v>
      </c>
      <c r="P4485" s="261">
        <f>ROUND(SUMIF('AV-Bewegungsdaten'!B:B,A4485,'AV-Bewegungsdaten'!D:D),3)</f>
        <v>0</v>
      </c>
      <c r="Q4485" s="259">
        <f>ROUND(SUMIF('AV-Bewegungsdaten'!B:B,$A4485,'AV-Bewegungsdaten'!E:E),5)</f>
        <v>0</v>
      </c>
      <c r="S4485" s="444"/>
      <c r="T4485" s="444"/>
      <c r="U4485" s="261">
        <f>ROUND(SUMIF('DV-Bewegungsdaten'!B:B,A4485,'DV-Bewegungsdaten'!D:D),3)</f>
        <v>0</v>
      </c>
      <c r="V4485" s="259">
        <f>ROUND(SUMIF('DV-Bewegungsdaten'!B:B,A4485,'DV-Bewegungsdaten'!E:E),5)</f>
        <v>0</v>
      </c>
      <c r="X4485" s="444"/>
      <c r="Y4485" s="444"/>
      <c r="AK4485" s="305"/>
    </row>
    <row r="4486" spans="1:37" ht="15" customHeight="1" x14ac:dyDescent="0.25">
      <c r="A4486" s="103" t="s">
        <v>6113</v>
      </c>
      <c r="B4486" s="101" t="s">
        <v>2071</v>
      </c>
      <c r="C4486" s="101" t="s">
        <v>6114</v>
      </c>
      <c r="D4486" s="101" t="s">
        <v>5740</v>
      </c>
      <c r="F4486" s="102">
        <v>8.5299999999999994</v>
      </c>
      <c r="G4486" s="102">
        <v>8.91</v>
      </c>
      <c r="H4486" s="102">
        <v>7.13</v>
      </c>
      <c r="I4486" s="102"/>
      <c r="J4486" s="445"/>
      <c r="K4486" s="258">
        <f>ROUND(SUMIF('VGT-Bewegungsdaten'!B:B,A4486,'VGT-Bewegungsdaten'!D:D),3)</f>
        <v>0</v>
      </c>
      <c r="L4486" s="259">
        <f>ROUND(SUMIF('VGT-Bewegungsdaten'!B:B,$A4486,'VGT-Bewegungsdaten'!E:E),5)</f>
        <v>0</v>
      </c>
      <c r="N4486" s="298" t="s">
        <v>4918</v>
      </c>
      <c r="O4486" s="298" t="s">
        <v>4934</v>
      </c>
      <c r="P4486" s="261">
        <f>ROUND(SUMIF('AV-Bewegungsdaten'!B:B,A4486,'AV-Bewegungsdaten'!D:D),3)</f>
        <v>0</v>
      </c>
      <c r="Q4486" s="259">
        <f>ROUND(SUMIF('AV-Bewegungsdaten'!B:B,$A4486,'AV-Bewegungsdaten'!E:E),5)</f>
        <v>0</v>
      </c>
      <c r="S4486" s="444"/>
      <c r="T4486" s="444"/>
      <c r="U4486" s="261">
        <f>ROUND(SUMIF('DV-Bewegungsdaten'!B:B,A4486,'DV-Bewegungsdaten'!D:D),3)</f>
        <v>0</v>
      </c>
      <c r="V4486" s="259">
        <f>ROUND(SUMIF('DV-Bewegungsdaten'!B:B,A4486,'DV-Bewegungsdaten'!E:E),5)</f>
        <v>0</v>
      </c>
      <c r="X4486" s="444"/>
      <c r="Y4486" s="444"/>
      <c r="AK4486" s="305"/>
    </row>
    <row r="4487" spans="1:37" ht="15" customHeight="1" x14ac:dyDescent="0.25">
      <c r="A4487" s="103" t="s">
        <v>6115</v>
      </c>
      <c r="B4487" s="101" t="s">
        <v>2071</v>
      </c>
      <c r="C4487" s="101" t="s">
        <v>6116</v>
      </c>
      <c r="D4487" s="101" t="s">
        <v>5740</v>
      </c>
      <c r="F4487" s="102">
        <v>8.5299999999999994</v>
      </c>
      <c r="G4487" s="102">
        <v>8.91</v>
      </c>
      <c r="H4487" s="102">
        <v>7.13</v>
      </c>
      <c r="I4487" s="102"/>
      <c r="J4487" s="445"/>
      <c r="K4487" s="258">
        <f>ROUND(SUMIF('VGT-Bewegungsdaten'!B:B,A4487,'VGT-Bewegungsdaten'!D:D),3)</f>
        <v>0</v>
      </c>
      <c r="L4487" s="259">
        <f>ROUND(SUMIF('VGT-Bewegungsdaten'!B:B,$A4487,'VGT-Bewegungsdaten'!E:E),5)</f>
        <v>0</v>
      </c>
      <c r="N4487" s="298" t="s">
        <v>4918</v>
      </c>
      <c r="O4487" s="298" t="s">
        <v>4934</v>
      </c>
      <c r="P4487" s="261">
        <f>ROUND(SUMIF('AV-Bewegungsdaten'!B:B,A4487,'AV-Bewegungsdaten'!D:D),3)</f>
        <v>0</v>
      </c>
      <c r="Q4487" s="259">
        <f>ROUND(SUMIF('AV-Bewegungsdaten'!B:B,$A4487,'AV-Bewegungsdaten'!E:E),5)</f>
        <v>0</v>
      </c>
      <c r="S4487" s="444"/>
      <c r="T4487" s="444"/>
      <c r="U4487" s="261">
        <f>ROUND(SUMIF('DV-Bewegungsdaten'!B:B,A4487,'DV-Bewegungsdaten'!D:D),3)</f>
        <v>0</v>
      </c>
      <c r="V4487" s="259">
        <f>ROUND(SUMIF('DV-Bewegungsdaten'!B:B,A4487,'DV-Bewegungsdaten'!E:E),5)</f>
        <v>0</v>
      </c>
      <c r="X4487" s="444"/>
      <c r="Y4487" s="444"/>
      <c r="AK4487" s="305"/>
    </row>
    <row r="4488" spans="1:37" ht="15" customHeight="1" x14ac:dyDescent="0.25">
      <c r="A4488" s="103" t="s">
        <v>6117</v>
      </c>
      <c r="B4488" s="101" t="s">
        <v>2071</v>
      </c>
      <c r="C4488" s="101" t="s">
        <v>6118</v>
      </c>
      <c r="D4488" s="101" t="s">
        <v>5740</v>
      </c>
      <c r="F4488" s="102">
        <v>8.5299999999999994</v>
      </c>
      <c r="G4488" s="102">
        <v>8.91</v>
      </c>
      <c r="H4488" s="102">
        <v>7.13</v>
      </c>
      <c r="I4488" s="102"/>
      <c r="J4488" s="445"/>
      <c r="K4488" s="258">
        <f>ROUND(SUMIF('VGT-Bewegungsdaten'!B:B,A4488,'VGT-Bewegungsdaten'!D:D),3)</f>
        <v>0</v>
      </c>
      <c r="L4488" s="259">
        <f>ROUND(SUMIF('VGT-Bewegungsdaten'!B:B,$A4488,'VGT-Bewegungsdaten'!E:E),5)</f>
        <v>0</v>
      </c>
      <c r="N4488" s="298" t="s">
        <v>4918</v>
      </c>
      <c r="O4488" s="298" t="s">
        <v>4934</v>
      </c>
      <c r="P4488" s="261">
        <f>ROUND(SUMIF('AV-Bewegungsdaten'!B:B,A4488,'AV-Bewegungsdaten'!D:D),3)</f>
        <v>0</v>
      </c>
      <c r="Q4488" s="259">
        <f>ROUND(SUMIF('AV-Bewegungsdaten'!B:B,$A4488,'AV-Bewegungsdaten'!E:E),5)</f>
        <v>0</v>
      </c>
      <c r="S4488" s="444"/>
      <c r="T4488" s="444"/>
      <c r="U4488" s="261">
        <f>ROUND(SUMIF('DV-Bewegungsdaten'!B:B,A4488,'DV-Bewegungsdaten'!D:D),3)</f>
        <v>0</v>
      </c>
      <c r="V4488" s="259">
        <f>ROUND(SUMIF('DV-Bewegungsdaten'!B:B,A4488,'DV-Bewegungsdaten'!E:E),5)</f>
        <v>0</v>
      </c>
      <c r="X4488" s="444"/>
      <c r="Y4488" s="444"/>
      <c r="AK4488" s="305"/>
    </row>
    <row r="4489" spans="1:37" ht="15" customHeight="1" x14ac:dyDescent="0.25">
      <c r="A4489" s="103" t="s">
        <v>6119</v>
      </c>
      <c r="B4489" s="101" t="s">
        <v>2071</v>
      </c>
      <c r="C4489" s="101" t="s">
        <v>6120</v>
      </c>
      <c r="D4489" s="101" t="s">
        <v>5740</v>
      </c>
      <c r="F4489" s="102">
        <v>8.5299999999999994</v>
      </c>
      <c r="G4489" s="102">
        <v>8.91</v>
      </c>
      <c r="H4489" s="102">
        <v>7.13</v>
      </c>
      <c r="I4489" s="102"/>
      <c r="J4489" s="445"/>
      <c r="K4489" s="258">
        <f>ROUND(SUMIF('VGT-Bewegungsdaten'!B:B,A4489,'VGT-Bewegungsdaten'!D:D),3)</f>
        <v>0</v>
      </c>
      <c r="L4489" s="259">
        <f>ROUND(SUMIF('VGT-Bewegungsdaten'!B:B,$A4489,'VGT-Bewegungsdaten'!E:E),5)</f>
        <v>0</v>
      </c>
      <c r="N4489" s="298" t="s">
        <v>4918</v>
      </c>
      <c r="O4489" s="298" t="s">
        <v>4934</v>
      </c>
      <c r="P4489" s="261">
        <f>ROUND(SUMIF('AV-Bewegungsdaten'!B:B,A4489,'AV-Bewegungsdaten'!D:D),3)</f>
        <v>0</v>
      </c>
      <c r="Q4489" s="259">
        <f>ROUND(SUMIF('AV-Bewegungsdaten'!B:B,$A4489,'AV-Bewegungsdaten'!E:E),5)</f>
        <v>0</v>
      </c>
      <c r="S4489" s="444"/>
      <c r="T4489" s="444"/>
      <c r="U4489" s="261">
        <f>ROUND(SUMIF('DV-Bewegungsdaten'!B:B,A4489,'DV-Bewegungsdaten'!D:D),3)</f>
        <v>0</v>
      </c>
      <c r="V4489" s="259">
        <f>ROUND(SUMIF('DV-Bewegungsdaten'!B:B,A4489,'DV-Bewegungsdaten'!E:E),5)</f>
        <v>0</v>
      </c>
      <c r="X4489" s="444"/>
      <c r="Y4489" s="444"/>
      <c r="AK4489" s="305"/>
    </row>
    <row r="4490" spans="1:37" ht="15" customHeight="1" x14ac:dyDescent="0.25">
      <c r="A4490" s="103" t="s">
        <v>6121</v>
      </c>
      <c r="B4490" s="101" t="s">
        <v>2071</v>
      </c>
      <c r="C4490" s="101" t="s">
        <v>6122</v>
      </c>
      <c r="D4490" s="101" t="s">
        <v>5740</v>
      </c>
      <c r="F4490" s="102">
        <v>8.5299999999999994</v>
      </c>
      <c r="G4490" s="102">
        <v>8.91</v>
      </c>
      <c r="H4490" s="102">
        <v>7.13</v>
      </c>
      <c r="I4490" s="102"/>
      <c r="J4490" s="445"/>
      <c r="K4490" s="258">
        <f>ROUND(SUMIF('VGT-Bewegungsdaten'!B:B,A4490,'VGT-Bewegungsdaten'!D:D),3)</f>
        <v>0</v>
      </c>
      <c r="L4490" s="259">
        <f>ROUND(SUMIF('VGT-Bewegungsdaten'!B:B,$A4490,'VGT-Bewegungsdaten'!E:E),5)</f>
        <v>0</v>
      </c>
      <c r="N4490" s="298" t="s">
        <v>4918</v>
      </c>
      <c r="O4490" s="298" t="s">
        <v>4934</v>
      </c>
      <c r="P4490" s="261">
        <f>ROUND(SUMIF('AV-Bewegungsdaten'!B:B,A4490,'AV-Bewegungsdaten'!D:D),3)</f>
        <v>0</v>
      </c>
      <c r="Q4490" s="259">
        <f>ROUND(SUMIF('AV-Bewegungsdaten'!B:B,$A4490,'AV-Bewegungsdaten'!E:E),5)</f>
        <v>0</v>
      </c>
      <c r="S4490" s="444"/>
      <c r="T4490" s="444"/>
      <c r="U4490" s="261">
        <f>ROUND(SUMIF('DV-Bewegungsdaten'!B:B,A4490,'DV-Bewegungsdaten'!D:D),3)</f>
        <v>0</v>
      </c>
      <c r="V4490" s="259">
        <f>ROUND(SUMIF('DV-Bewegungsdaten'!B:B,A4490,'DV-Bewegungsdaten'!E:E),5)</f>
        <v>0</v>
      </c>
      <c r="X4490" s="444"/>
      <c r="Y4490" s="444"/>
      <c r="AK4490" s="305"/>
    </row>
    <row r="4491" spans="1:37" ht="15" customHeight="1" x14ac:dyDescent="0.25">
      <c r="A4491" s="103" t="s">
        <v>6123</v>
      </c>
      <c r="B4491" s="101" t="s">
        <v>2071</v>
      </c>
      <c r="C4491" s="101" t="s">
        <v>6124</v>
      </c>
      <c r="D4491" s="101" t="s">
        <v>5740</v>
      </c>
      <c r="F4491" s="102">
        <v>8.5299999999999994</v>
      </c>
      <c r="G4491" s="102">
        <v>8.91</v>
      </c>
      <c r="H4491" s="102">
        <v>7.13</v>
      </c>
      <c r="I4491" s="102"/>
      <c r="J4491" s="445"/>
      <c r="K4491" s="258">
        <f>ROUND(SUMIF('VGT-Bewegungsdaten'!B:B,A4491,'VGT-Bewegungsdaten'!D:D),3)</f>
        <v>0</v>
      </c>
      <c r="L4491" s="259">
        <f>ROUND(SUMIF('VGT-Bewegungsdaten'!B:B,$A4491,'VGT-Bewegungsdaten'!E:E),5)</f>
        <v>0</v>
      </c>
      <c r="N4491" s="298" t="s">
        <v>4918</v>
      </c>
      <c r="O4491" s="298" t="s">
        <v>4934</v>
      </c>
      <c r="P4491" s="261">
        <f>ROUND(SUMIF('AV-Bewegungsdaten'!B:B,A4491,'AV-Bewegungsdaten'!D:D),3)</f>
        <v>0</v>
      </c>
      <c r="Q4491" s="259">
        <f>ROUND(SUMIF('AV-Bewegungsdaten'!B:B,$A4491,'AV-Bewegungsdaten'!E:E),5)</f>
        <v>0</v>
      </c>
      <c r="S4491" s="444"/>
      <c r="T4491" s="444"/>
      <c r="U4491" s="261">
        <f>ROUND(SUMIF('DV-Bewegungsdaten'!B:B,A4491,'DV-Bewegungsdaten'!D:D),3)</f>
        <v>0</v>
      </c>
      <c r="V4491" s="259">
        <f>ROUND(SUMIF('DV-Bewegungsdaten'!B:B,A4491,'DV-Bewegungsdaten'!E:E),5)</f>
        <v>0</v>
      </c>
      <c r="X4491" s="444"/>
      <c r="Y4491" s="444"/>
      <c r="AK4491" s="305"/>
    </row>
    <row r="4492" spans="1:37" ht="15" customHeight="1" x14ac:dyDescent="0.25">
      <c r="A4492" s="103" t="s">
        <v>6125</v>
      </c>
      <c r="B4492" s="101" t="s">
        <v>2071</v>
      </c>
      <c r="C4492" s="101" t="s">
        <v>6126</v>
      </c>
      <c r="D4492" s="101" t="s">
        <v>5740</v>
      </c>
      <c r="F4492" s="102">
        <v>8.5299999999999994</v>
      </c>
      <c r="G4492" s="102">
        <v>8.91</v>
      </c>
      <c r="H4492" s="102">
        <v>7.13</v>
      </c>
      <c r="I4492" s="102"/>
      <c r="J4492" s="445"/>
      <c r="K4492" s="258">
        <f>ROUND(SUMIF('VGT-Bewegungsdaten'!B:B,A4492,'VGT-Bewegungsdaten'!D:D),3)</f>
        <v>0</v>
      </c>
      <c r="L4492" s="259">
        <f>ROUND(SUMIF('VGT-Bewegungsdaten'!B:B,$A4492,'VGT-Bewegungsdaten'!E:E),5)</f>
        <v>0</v>
      </c>
      <c r="N4492" s="298" t="s">
        <v>4918</v>
      </c>
      <c r="O4492" s="298" t="s">
        <v>4934</v>
      </c>
      <c r="P4492" s="261">
        <f>ROUND(SUMIF('AV-Bewegungsdaten'!B:B,A4492,'AV-Bewegungsdaten'!D:D),3)</f>
        <v>0</v>
      </c>
      <c r="Q4492" s="259">
        <f>ROUND(SUMIF('AV-Bewegungsdaten'!B:B,$A4492,'AV-Bewegungsdaten'!E:E),5)</f>
        <v>0</v>
      </c>
      <c r="S4492" s="444"/>
      <c r="T4492" s="444"/>
      <c r="U4492" s="261">
        <f>ROUND(SUMIF('DV-Bewegungsdaten'!B:B,A4492,'DV-Bewegungsdaten'!D:D),3)</f>
        <v>0</v>
      </c>
      <c r="V4492" s="259">
        <f>ROUND(SUMIF('DV-Bewegungsdaten'!B:B,A4492,'DV-Bewegungsdaten'!E:E),5)</f>
        <v>0</v>
      </c>
      <c r="X4492" s="444"/>
      <c r="Y4492" s="444"/>
      <c r="AK4492" s="305"/>
    </row>
    <row r="4493" spans="1:37" ht="15" customHeight="1" x14ac:dyDescent="0.25">
      <c r="A4493" s="103" t="s">
        <v>6127</v>
      </c>
      <c r="B4493" s="101" t="s">
        <v>2071</v>
      </c>
      <c r="C4493" s="101" t="s">
        <v>6128</v>
      </c>
      <c r="D4493" s="101" t="s">
        <v>5740</v>
      </c>
      <c r="F4493" s="102">
        <v>8.5299999999999994</v>
      </c>
      <c r="G4493" s="102">
        <v>8.91</v>
      </c>
      <c r="H4493" s="102">
        <v>7.13</v>
      </c>
      <c r="I4493" s="102"/>
      <c r="J4493" s="445"/>
      <c r="K4493" s="258">
        <f>ROUND(SUMIF('VGT-Bewegungsdaten'!B:B,A4493,'VGT-Bewegungsdaten'!D:D),3)</f>
        <v>0</v>
      </c>
      <c r="L4493" s="259">
        <f>ROUND(SUMIF('VGT-Bewegungsdaten'!B:B,$A4493,'VGT-Bewegungsdaten'!E:E),5)</f>
        <v>0</v>
      </c>
      <c r="N4493" s="298" t="s">
        <v>4918</v>
      </c>
      <c r="O4493" s="298" t="s">
        <v>4934</v>
      </c>
      <c r="P4493" s="261">
        <f>ROUND(SUMIF('AV-Bewegungsdaten'!B:B,A4493,'AV-Bewegungsdaten'!D:D),3)</f>
        <v>0</v>
      </c>
      <c r="Q4493" s="259">
        <f>ROUND(SUMIF('AV-Bewegungsdaten'!B:B,$A4493,'AV-Bewegungsdaten'!E:E),5)</f>
        <v>0</v>
      </c>
      <c r="S4493" s="444"/>
      <c r="T4493" s="444"/>
      <c r="U4493" s="261">
        <f>ROUND(SUMIF('DV-Bewegungsdaten'!B:B,A4493,'DV-Bewegungsdaten'!D:D),3)</f>
        <v>0</v>
      </c>
      <c r="V4493" s="259">
        <f>ROUND(SUMIF('DV-Bewegungsdaten'!B:B,A4493,'DV-Bewegungsdaten'!E:E),5)</f>
        <v>0</v>
      </c>
      <c r="X4493" s="444"/>
      <c r="Y4493" s="444"/>
      <c r="AK4493" s="305"/>
    </row>
    <row r="4494" spans="1:37" ht="15" customHeight="1" x14ac:dyDescent="0.25">
      <c r="A4494" s="103" t="s">
        <v>6129</v>
      </c>
      <c r="B4494" s="101" t="s">
        <v>2071</v>
      </c>
      <c r="C4494" s="101" t="s">
        <v>6130</v>
      </c>
      <c r="D4494" s="101" t="s">
        <v>5740</v>
      </c>
      <c r="F4494" s="102">
        <v>8.5299999999999994</v>
      </c>
      <c r="G4494" s="102">
        <v>8.91</v>
      </c>
      <c r="H4494" s="102">
        <v>7.13</v>
      </c>
      <c r="I4494" s="102"/>
      <c r="J4494" s="445"/>
      <c r="K4494" s="258">
        <f>ROUND(SUMIF('VGT-Bewegungsdaten'!B:B,A4494,'VGT-Bewegungsdaten'!D:D),3)</f>
        <v>0</v>
      </c>
      <c r="L4494" s="259">
        <f>ROUND(SUMIF('VGT-Bewegungsdaten'!B:B,$A4494,'VGT-Bewegungsdaten'!E:E),5)</f>
        <v>0</v>
      </c>
      <c r="N4494" s="298" t="s">
        <v>4918</v>
      </c>
      <c r="O4494" s="298" t="s">
        <v>4934</v>
      </c>
      <c r="P4494" s="261">
        <f>ROUND(SUMIF('AV-Bewegungsdaten'!B:B,A4494,'AV-Bewegungsdaten'!D:D),3)</f>
        <v>0</v>
      </c>
      <c r="Q4494" s="259">
        <f>ROUND(SUMIF('AV-Bewegungsdaten'!B:B,$A4494,'AV-Bewegungsdaten'!E:E),5)</f>
        <v>0</v>
      </c>
      <c r="S4494" s="444"/>
      <c r="T4494" s="444"/>
      <c r="U4494" s="261">
        <f>ROUND(SUMIF('DV-Bewegungsdaten'!B:B,A4494,'DV-Bewegungsdaten'!D:D),3)</f>
        <v>0</v>
      </c>
      <c r="V4494" s="259">
        <f>ROUND(SUMIF('DV-Bewegungsdaten'!B:B,A4494,'DV-Bewegungsdaten'!E:E),5)</f>
        <v>0</v>
      </c>
      <c r="X4494" s="444"/>
      <c r="Y4494" s="444"/>
      <c r="AK4494" s="305"/>
    </row>
    <row r="4495" spans="1:37" ht="15" customHeight="1" x14ac:dyDescent="0.25">
      <c r="A4495" s="103" t="s">
        <v>6131</v>
      </c>
      <c r="B4495" s="101" t="s">
        <v>2071</v>
      </c>
      <c r="C4495" s="101" t="s">
        <v>6132</v>
      </c>
      <c r="D4495" s="101" t="s">
        <v>5740</v>
      </c>
      <c r="F4495" s="102">
        <v>8.5299999999999994</v>
      </c>
      <c r="G4495" s="102">
        <v>8.91</v>
      </c>
      <c r="H4495" s="102">
        <v>7.13</v>
      </c>
      <c r="I4495" s="102"/>
      <c r="J4495" s="445"/>
      <c r="K4495" s="258">
        <f>ROUND(SUMIF('VGT-Bewegungsdaten'!B:B,A4495,'VGT-Bewegungsdaten'!D:D),3)</f>
        <v>0</v>
      </c>
      <c r="L4495" s="259">
        <f>ROUND(SUMIF('VGT-Bewegungsdaten'!B:B,$A4495,'VGT-Bewegungsdaten'!E:E),5)</f>
        <v>0</v>
      </c>
      <c r="N4495" s="298" t="s">
        <v>4918</v>
      </c>
      <c r="O4495" s="298" t="s">
        <v>4934</v>
      </c>
      <c r="P4495" s="261">
        <f>ROUND(SUMIF('AV-Bewegungsdaten'!B:B,A4495,'AV-Bewegungsdaten'!D:D),3)</f>
        <v>0</v>
      </c>
      <c r="Q4495" s="259">
        <f>ROUND(SUMIF('AV-Bewegungsdaten'!B:B,$A4495,'AV-Bewegungsdaten'!E:E),5)</f>
        <v>0</v>
      </c>
      <c r="S4495" s="444"/>
      <c r="T4495" s="444"/>
      <c r="U4495" s="261">
        <f>ROUND(SUMIF('DV-Bewegungsdaten'!B:B,A4495,'DV-Bewegungsdaten'!D:D),3)</f>
        <v>0</v>
      </c>
      <c r="V4495" s="259">
        <f>ROUND(SUMIF('DV-Bewegungsdaten'!B:B,A4495,'DV-Bewegungsdaten'!E:E),5)</f>
        <v>0</v>
      </c>
      <c r="X4495" s="444"/>
      <c r="Y4495" s="444"/>
      <c r="AK4495" s="305"/>
    </row>
    <row r="4496" spans="1:37" ht="15" customHeight="1" x14ac:dyDescent="0.25">
      <c r="A4496" s="103" t="s">
        <v>6133</v>
      </c>
      <c r="B4496" s="101" t="s">
        <v>2071</v>
      </c>
      <c r="C4496" s="101" t="s">
        <v>6134</v>
      </c>
      <c r="D4496" s="101" t="s">
        <v>5740</v>
      </c>
      <c r="F4496" s="102">
        <v>8.5299999999999994</v>
      </c>
      <c r="G4496" s="102">
        <v>8.91</v>
      </c>
      <c r="H4496" s="102">
        <v>7.13</v>
      </c>
      <c r="I4496" s="102"/>
      <c r="J4496" s="445"/>
      <c r="K4496" s="258">
        <f>ROUND(SUMIF('VGT-Bewegungsdaten'!B:B,A4496,'VGT-Bewegungsdaten'!D:D),3)</f>
        <v>0</v>
      </c>
      <c r="L4496" s="259">
        <f>ROUND(SUMIF('VGT-Bewegungsdaten'!B:B,$A4496,'VGT-Bewegungsdaten'!E:E),5)</f>
        <v>0</v>
      </c>
      <c r="N4496" s="298" t="s">
        <v>4918</v>
      </c>
      <c r="O4496" s="298" t="s">
        <v>4934</v>
      </c>
      <c r="P4496" s="261">
        <f>ROUND(SUMIF('AV-Bewegungsdaten'!B:B,A4496,'AV-Bewegungsdaten'!D:D),3)</f>
        <v>0</v>
      </c>
      <c r="Q4496" s="259">
        <f>ROUND(SUMIF('AV-Bewegungsdaten'!B:B,$A4496,'AV-Bewegungsdaten'!E:E),5)</f>
        <v>0</v>
      </c>
      <c r="S4496" s="444"/>
      <c r="T4496" s="444"/>
      <c r="U4496" s="261">
        <f>ROUND(SUMIF('DV-Bewegungsdaten'!B:B,A4496,'DV-Bewegungsdaten'!D:D),3)</f>
        <v>0</v>
      </c>
      <c r="V4496" s="259">
        <f>ROUND(SUMIF('DV-Bewegungsdaten'!B:B,A4496,'DV-Bewegungsdaten'!E:E),5)</f>
        <v>0</v>
      </c>
      <c r="X4496" s="444"/>
      <c r="Y4496" s="444"/>
      <c r="AK4496" s="305"/>
    </row>
    <row r="4497" spans="1:37" ht="15" customHeight="1" x14ac:dyDescent="0.25">
      <c r="A4497" s="103" t="s">
        <v>6135</v>
      </c>
      <c r="B4497" s="101" t="s">
        <v>2071</v>
      </c>
      <c r="C4497" s="101" t="s">
        <v>6076</v>
      </c>
      <c r="D4497" s="101" t="s">
        <v>6136</v>
      </c>
      <c r="F4497" s="102">
        <v>8.51</v>
      </c>
      <c r="G4497" s="102">
        <v>8.91</v>
      </c>
      <c r="H4497" s="102">
        <v>7.13</v>
      </c>
      <c r="I4497" s="102"/>
      <c r="J4497" s="445"/>
      <c r="K4497" s="258">
        <f>ROUND(SUMIF('VGT-Bewegungsdaten'!B:B,A4497,'VGT-Bewegungsdaten'!D:D),3)</f>
        <v>0</v>
      </c>
      <c r="L4497" s="259">
        <f>ROUND(SUMIF('VGT-Bewegungsdaten'!B:B,$A4497,'VGT-Bewegungsdaten'!E:E),5)</f>
        <v>0</v>
      </c>
      <c r="N4497" s="298" t="s">
        <v>4918</v>
      </c>
      <c r="O4497" s="298" t="s">
        <v>4934</v>
      </c>
      <c r="P4497" s="261">
        <f>ROUND(SUMIF('AV-Bewegungsdaten'!B:B,A4497,'AV-Bewegungsdaten'!D:D),3)</f>
        <v>0</v>
      </c>
      <c r="Q4497" s="259">
        <f>ROUND(SUMIF('AV-Bewegungsdaten'!B:B,$A4497,'AV-Bewegungsdaten'!E:E),5)</f>
        <v>0</v>
      </c>
      <c r="S4497" s="444"/>
      <c r="T4497" s="444"/>
      <c r="U4497" s="261">
        <f>ROUND(SUMIF('DV-Bewegungsdaten'!B:B,A4497,'DV-Bewegungsdaten'!D:D),3)</f>
        <v>0</v>
      </c>
      <c r="V4497" s="259">
        <f>ROUND(SUMIF('DV-Bewegungsdaten'!B:B,A4497,'DV-Bewegungsdaten'!E:E),5)</f>
        <v>0</v>
      </c>
      <c r="X4497" s="444"/>
      <c r="Y4497" s="444"/>
      <c r="AK4497" s="305"/>
    </row>
    <row r="4498" spans="1:37" ht="15" customHeight="1" x14ac:dyDescent="0.25">
      <c r="A4498" s="103" t="s">
        <v>6137</v>
      </c>
      <c r="B4498" s="101" t="s">
        <v>2071</v>
      </c>
      <c r="C4498" s="101" t="s">
        <v>6079</v>
      </c>
      <c r="D4498" s="101" t="s">
        <v>6136</v>
      </c>
      <c r="F4498" s="102">
        <v>8.51</v>
      </c>
      <c r="G4498" s="102">
        <v>8.91</v>
      </c>
      <c r="H4498" s="102">
        <v>7.13</v>
      </c>
      <c r="I4498" s="102"/>
      <c r="J4498" s="445"/>
      <c r="K4498" s="258">
        <f>ROUND(SUMIF('VGT-Bewegungsdaten'!B:B,A4498,'VGT-Bewegungsdaten'!D:D),3)</f>
        <v>0</v>
      </c>
      <c r="L4498" s="259">
        <f>ROUND(SUMIF('VGT-Bewegungsdaten'!B:B,$A4498,'VGT-Bewegungsdaten'!E:E),5)</f>
        <v>0</v>
      </c>
      <c r="N4498" s="298" t="s">
        <v>4918</v>
      </c>
      <c r="O4498" s="298" t="s">
        <v>4934</v>
      </c>
      <c r="P4498" s="261">
        <f>ROUND(SUMIF('AV-Bewegungsdaten'!B:B,A4498,'AV-Bewegungsdaten'!D:D),3)</f>
        <v>0</v>
      </c>
      <c r="Q4498" s="259">
        <f>ROUND(SUMIF('AV-Bewegungsdaten'!B:B,$A4498,'AV-Bewegungsdaten'!E:E),5)</f>
        <v>0</v>
      </c>
      <c r="S4498" s="444"/>
      <c r="T4498" s="444"/>
      <c r="U4498" s="261">
        <f>ROUND(SUMIF('DV-Bewegungsdaten'!B:B,A4498,'DV-Bewegungsdaten'!D:D),3)</f>
        <v>0</v>
      </c>
      <c r="V4498" s="259">
        <f>ROUND(SUMIF('DV-Bewegungsdaten'!B:B,A4498,'DV-Bewegungsdaten'!E:E),5)</f>
        <v>0</v>
      </c>
      <c r="X4498" s="444"/>
      <c r="Y4498" s="444"/>
      <c r="AK4498" s="305"/>
    </row>
    <row r="4499" spans="1:37" ht="15" customHeight="1" x14ac:dyDescent="0.25">
      <c r="A4499" s="103" t="s">
        <v>6138</v>
      </c>
      <c r="B4499" s="101" t="s">
        <v>2071</v>
      </c>
      <c r="C4499" s="101" t="s">
        <v>6082</v>
      </c>
      <c r="D4499" s="101" t="s">
        <v>6136</v>
      </c>
      <c r="F4499" s="102">
        <v>8.51</v>
      </c>
      <c r="G4499" s="102">
        <v>8.91</v>
      </c>
      <c r="H4499" s="102">
        <v>7.13</v>
      </c>
      <c r="I4499" s="102"/>
      <c r="J4499" s="445"/>
      <c r="K4499" s="258">
        <f>ROUND(SUMIF('VGT-Bewegungsdaten'!B:B,A4499,'VGT-Bewegungsdaten'!D:D),3)</f>
        <v>0</v>
      </c>
      <c r="L4499" s="259">
        <f>ROUND(SUMIF('VGT-Bewegungsdaten'!B:B,$A4499,'VGT-Bewegungsdaten'!E:E),5)</f>
        <v>0</v>
      </c>
      <c r="N4499" s="298" t="s">
        <v>4918</v>
      </c>
      <c r="O4499" s="298" t="s">
        <v>4934</v>
      </c>
      <c r="P4499" s="261">
        <f>ROUND(SUMIF('AV-Bewegungsdaten'!B:B,A4499,'AV-Bewegungsdaten'!D:D),3)</f>
        <v>0</v>
      </c>
      <c r="Q4499" s="259">
        <f>ROUND(SUMIF('AV-Bewegungsdaten'!B:B,$A4499,'AV-Bewegungsdaten'!E:E),5)</f>
        <v>0</v>
      </c>
      <c r="S4499" s="444"/>
      <c r="T4499" s="444"/>
      <c r="U4499" s="261">
        <f>ROUND(SUMIF('DV-Bewegungsdaten'!B:B,A4499,'DV-Bewegungsdaten'!D:D),3)</f>
        <v>0</v>
      </c>
      <c r="V4499" s="259">
        <f>ROUND(SUMIF('DV-Bewegungsdaten'!B:B,A4499,'DV-Bewegungsdaten'!E:E),5)</f>
        <v>0</v>
      </c>
      <c r="X4499" s="444"/>
      <c r="Y4499" s="444"/>
      <c r="AK4499" s="305"/>
    </row>
    <row r="4500" spans="1:37" ht="15" customHeight="1" x14ac:dyDescent="0.25">
      <c r="A4500" s="103" t="s">
        <v>6139</v>
      </c>
      <c r="B4500" s="101" t="s">
        <v>2071</v>
      </c>
      <c r="C4500" s="101" t="s">
        <v>6085</v>
      </c>
      <c r="D4500" s="101" t="s">
        <v>6136</v>
      </c>
      <c r="F4500" s="102">
        <v>8.51</v>
      </c>
      <c r="G4500" s="102">
        <v>8.91</v>
      </c>
      <c r="H4500" s="102">
        <v>7.13</v>
      </c>
      <c r="I4500" s="102"/>
      <c r="J4500" s="445"/>
      <c r="K4500" s="258">
        <f>ROUND(SUMIF('VGT-Bewegungsdaten'!B:B,A4500,'VGT-Bewegungsdaten'!D:D),3)</f>
        <v>0</v>
      </c>
      <c r="L4500" s="259">
        <f>ROUND(SUMIF('VGT-Bewegungsdaten'!B:B,$A4500,'VGT-Bewegungsdaten'!E:E),5)</f>
        <v>0</v>
      </c>
      <c r="N4500" s="298" t="s">
        <v>4918</v>
      </c>
      <c r="O4500" s="298" t="s">
        <v>4934</v>
      </c>
      <c r="P4500" s="261">
        <f>ROUND(SUMIF('AV-Bewegungsdaten'!B:B,A4500,'AV-Bewegungsdaten'!D:D),3)</f>
        <v>0</v>
      </c>
      <c r="Q4500" s="259">
        <f>ROUND(SUMIF('AV-Bewegungsdaten'!B:B,$A4500,'AV-Bewegungsdaten'!E:E),5)</f>
        <v>0</v>
      </c>
      <c r="S4500" s="444"/>
      <c r="T4500" s="444"/>
      <c r="U4500" s="261">
        <f>ROUND(SUMIF('DV-Bewegungsdaten'!B:B,A4500,'DV-Bewegungsdaten'!D:D),3)</f>
        <v>0</v>
      </c>
      <c r="V4500" s="259">
        <f>ROUND(SUMIF('DV-Bewegungsdaten'!B:B,A4500,'DV-Bewegungsdaten'!E:E),5)</f>
        <v>0</v>
      </c>
      <c r="X4500" s="444"/>
      <c r="Y4500" s="444"/>
      <c r="AK4500" s="305"/>
    </row>
    <row r="4501" spans="1:37" ht="15" customHeight="1" x14ac:dyDescent="0.25">
      <c r="A4501" s="103" t="s">
        <v>6140</v>
      </c>
      <c r="B4501" s="101" t="s">
        <v>2071</v>
      </c>
      <c r="C4501" s="101" t="s">
        <v>6088</v>
      </c>
      <c r="D4501" s="101" t="s">
        <v>6136</v>
      </c>
      <c r="F4501" s="102">
        <v>8.49</v>
      </c>
      <c r="G4501" s="102">
        <v>8.89</v>
      </c>
      <c r="H4501" s="102">
        <v>7.11</v>
      </c>
      <c r="I4501" s="102"/>
      <c r="J4501" s="445"/>
      <c r="K4501" s="258">
        <f>ROUND(SUMIF('VGT-Bewegungsdaten'!B:B,A4501,'VGT-Bewegungsdaten'!D:D),3)</f>
        <v>0</v>
      </c>
      <c r="L4501" s="259">
        <f>ROUND(SUMIF('VGT-Bewegungsdaten'!B:B,$A4501,'VGT-Bewegungsdaten'!E:E),5)</f>
        <v>0</v>
      </c>
      <c r="N4501" s="298" t="s">
        <v>4918</v>
      </c>
      <c r="O4501" s="298" t="s">
        <v>4934</v>
      </c>
      <c r="P4501" s="261">
        <f>ROUND(SUMIF('AV-Bewegungsdaten'!B:B,A4501,'AV-Bewegungsdaten'!D:D),3)</f>
        <v>0</v>
      </c>
      <c r="Q4501" s="259">
        <f>ROUND(SUMIF('AV-Bewegungsdaten'!B:B,$A4501,'AV-Bewegungsdaten'!E:E),5)</f>
        <v>0</v>
      </c>
      <c r="S4501" s="444"/>
      <c r="T4501" s="444"/>
      <c r="U4501" s="261">
        <f>ROUND(SUMIF('DV-Bewegungsdaten'!B:B,A4501,'DV-Bewegungsdaten'!D:D),3)</f>
        <v>0</v>
      </c>
      <c r="V4501" s="259">
        <f>ROUND(SUMIF('DV-Bewegungsdaten'!B:B,A4501,'DV-Bewegungsdaten'!E:E),5)</f>
        <v>0</v>
      </c>
      <c r="X4501" s="444"/>
      <c r="Y4501" s="444"/>
      <c r="AK4501" s="305"/>
    </row>
    <row r="4502" spans="1:37" ht="15" customHeight="1" x14ac:dyDescent="0.25">
      <c r="A4502" s="103" t="s">
        <v>6141</v>
      </c>
      <c r="B4502" s="101" t="s">
        <v>2071</v>
      </c>
      <c r="C4502" s="101" t="s">
        <v>6091</v>
      </c>
      <c r="D4502" s="101" t="s">
        <v>6136</v>
      </c>
      <c r="F4502" s="102">
        <v>8.4700000000000006</v>
      </c>
      <c r="G4502" s="102">
        <v>8.8699999999999992</v>
      </c>
      <c r="H4502" s="102">
        <v>7.1</v>
      </c>
      <c r="I4502" s="102"/>
      <c r="J4502" s="445"/>
      <c r="K4502" s="258">
        <f>ROUND(SUMIF('VGT-Bewegungsdaten'!B:B,A4502,'VGT-Bewegungsdaten'!D:D),3)</f>
        <v>0</v>
      </c>
      <c r="L4502" s="259">
        <f>ROUND(SUMIF('VGT-Bewegungsdaten'!B:B,$A4502,'VGT-Bewegungsdaten'!E:E),5)</f>
        <v>0</v>
      </c>
      <c r="N4502" s="298" t="s">
        <v>4918</v>
      </c>
      <c r="O4502" s="298" t="s">
        <v>4934</v>
      </c>
      <c r="P4502" s="261">
        <f>ROUND(SUMIF('AV-Bewegungsdaten'!B:B,A4502,'AV-Bewegungsdaten'!D:D),3)</f>
        <v>0</v>
      </c>
      <c r="Q4502" s="259">
        <f>ROUND(SUMIF('AV-Bewegungsdaten'!B:B,$A4502,'AV-Bewegungsdaten'!E:E),5)</f>
        <v>0</v>
      </c>
      <c r="S4502" s="444"/>
      <c r="T4502" s="444"/>
      <c r="U4502" s="261">
        <f>ROUND(SUMIF('DV-Bewegungsdaten'!B:B,A4502,'DV-Bewegungsdaten'!D:D),3)</f>
        <v>0</v>
      </c>
      <c r="V4502" s="259">
        <f>ROUND(SUMIF('DV-Bewegungsdaten'!B:B,A4502,'DV-Bewegungsdaten'!E:E),5)</f>
        <v>0</v>
      </c>
      <c r="X4502" s="444"/>
      <c r="Y4502" s="444"/>
      <c r="AK4502" s="305"/>
    </row>
    <row r="4503" spans="1:37" ht="15" customHeight="1" x14ac:dyDescent="0.25">
      <c r="A4503" s="103" t="s">
        <v>6142</v>
      </c>
      <c r="B4503" s="101" t="s">
        <v>2071</v>
      </c>
      <c r="C4503" s="101" t="s">
        <v>6094</v>
      </c>
      <c r="D4503" s="101" t="s">
        <v>6136</v>
      </c>
      <c r="F4503" s="102">
        <v>8.44</v>
      </c>
      <c r="G4503" s="102">
        <v>8.84</v>
      </c>
      <c r="H4503" s="102">
        <v>7.07</v>
      </c>
      <c r="I4503" s="102"/>
      <c r="J4503" s="445"/>
      <c r="K4503" s="258">
        <f>ROUND(SUMIF('VGT-Bewegungsdaten'!B:B,A4503,'VGT-Bewegungsdaten'!D:D),3)</f>
        <v>0</v>
      </c>
      <c r="L4503" s="259">
        <f>ROUND(SUMIF('VGT-Bewegungsdaten'!B:B,$A4503,'VGT-Bewegungsdaten'!E:E),5)</f>
        <v>0</v>
      </c>
      <c r="N4503" s="298" t="s">
        <v>4918</v>
      </c>
      <c r="O4503" s="298" t="s">
        <v>4934</v>
      </c>
      <c r="P4503" s="261">
        <f>ROUND(SUMIF('AV-Bewegungsdaten'!B:B,A4503,'AV-Bewegungsdaten'!D:D),3)</f>
        <v>0</v>
      </c>
      <c r="Q4503" s="259">
        <f>ROUND(SUMIF('AV-Bewegungsdaten'!B:B,$A4503,'AV-Bewegungsdaten'!E:E),5)</f>
        <v>0</v>
      </c>
      <c r="S4503" s="444"/>
      <c r="T4503" s="444"/>
      <c r="U4503" s="261">
        <f>ROUND(SUMIF('DV-Bewegungsdaten'!B:B,A4503,'DV-Bewegungsdaten'!D:D),3)</f>
        <v>0</v>
      </c>
      <c r="V4503" s="259">
        <f>ROUND(SUMIF('DV-Bewegungsdaten'!B:B,A4503,'DV-Bewegungsdaten'!E:E),5)</f>
        <v>0</v>
      </c>
      <c r="X4503" s="444"/>
      <c r="Y4503" s="444"/>
      <c r="AK4503" s="305"/>
    </row>
    <row r="4504" spans="1:37" ht="15" customHeight="1" x14ac:dyDescent="0.25">
      <c r="A4504" s="103" t="s">
        <v>6143</v>
      </c>
      <c r="B4504" s="101" t="s">
        <v>2071</v>
      </c>
      <c r="C4504" s="101" t="s">
        <v>6097</v>
      </c>
      <c r="D4504" s="101" t="s">
        <v>6136</v>
      </c>
      <c r="F4504" s="102">
        <v>8.44</v>
      </c>
      <c r="G4504" s="102">
        <v>8.84</v>
      </c>
      <c r="H4504" s="102">
        <v>7.07</v>
      </c>
      <c r="I4504" s="102"/>
      <c r="J4504" s="445"/>
      <c r="K4504" s="258">
        <f>ROUND(SUMIF('VGT-Bewegungsdaten'!B:B,A4504,'VGT-Bewegungsdaten'!D:D),3)</f>
        <v>0</v>
      </c>
      <c r="L4504" s="259">
        <f>ROUND(SUMIF('VGT-Bewegungsdaten'!B:B,$A4504,'VGT-Bewegungsdaten'!E:E),5)</f>
        <v>0</v>
      </c>
      <c r="N4504" s="298" t="s">
        <v>4918</v>
      </c>
      <c r="O4504" s="298" t="s">
        <v>4934</v>
      </c>
      <c r="P4504" s="261">
        <f>ROUND(SUMIF('AV-Bewegungsdaten'!B:B,A4504,'AV-Bewegungsdaten'!D:D),3)</f>
        <v>0</v>
      </c>
      <c r="Q4504" s="259">
        <f>ROUND(SUMIF('AV-Bewegungsdaten'!B:B,$A4504,'AV-Bewegungsdaten'!E:E),5)</f>
        <v>0</v>
      </c>
      <c r="S4504" s="444"/>
      <c r="T4504" s="444"/>
      <c r="U4504" s="261">
        <f>ROUND(SUMIF('DV-Bewegungsdaten'!B:B,A4504,'DV-Bewegungsdaten'!D:D),3)</f>
        <v>0</v>
      </c>
      <c r="V4504" s="259">
        <f>ROUND(SUMIF('DV-Bewegungsdaten'!B:B,A4504,'DV-Bewegungsdaten'!E:E),5)</f>
        <v>0</v>
      </c>
      <c r="X4504" s="444"/>
      <c r="Y4504" s="444"/>
      <c r="AK4504" s="305"/>
    </row>
    <row r="4505" spans="1:37" ht="15" customHeight="1" x14ac:dyDescent="0.25">
      <c r="A4505" s="103" t="s">
        <v>6144</v>
      </c>
      <c r="B4505" s="101" t="s">
        <v>2071</v>
      </c>
      <c r="C4505" s="101" t="s">
        <v>6100</v>
      </c>
      <c r="D4505" s="101" t="s">
        <v>6136</v>
      </c>
      <c r="F4505" s="102">
        <v>8.44</v>
      </c>
      <c r="G4505" s="102">
        <v>8.84</v>
      </c>
      <c r="H4505" s="102">
        <v>7.07</v>
      </c>
      <c r="I4505" s="102"/>
      <c r="J4505" s="445"/>
      <c r="K4505" s="258">
        <f>ROUND(SUMIF('VGT-Bewegungsdaten'!B:B,A4505,'VGT-Bewegungsdaten'!D:D),3)</f>
        <v>0</v>
      </c>
      <c r="L4505" s="259">
        <f>ROUND(SUMIF('VGT-Bewegungsdaten'!B:B,$A4505,'VGT-Bewegungsdaten'!E:E),5)</f>
        <v>0</v>
      </c>
      <c r="N4505" s="298" t="s">
        <v>4918</v>
      </c>
      <c r="O4505" s="298" t="s">
        <v>4934</v>
      </c>
      <c r="P4505" s="261">
        <f>ROUND(SUMIF('AV-Bewegungsdaten'!B:B,A4505,'AV-Bewegungsdaten'!D:D),3)</f>
        <v>0</v>
      </c>
      <c r="Q4505" s="259">
        <f>ROUND(SUMIF('AV-Bewegungsdaten'!B:B,$A4505,'AV-Bewegungsdaten'!E:E),5)</f>
        <v>0</v>
      </c>
      <c r="S4505" s="444"/>
      <c r="T4505" s="444"/>
      <c r="U4505" s="261">
        <f>ROUND(SUMIF('DV-Bewegungsdaten'!B:B,A4505,'DV-Bewegungsdaten'!D:D),3)</f>
        <v>0</v>
      </c>
      <c r="V4505" s="259">
        <f>ROUND(SUMIF('DV-Bewegungsdaten'!B:B,A4505,'DV-Bewegungsdaten'!E:E),5)</f>
        <v>0</v>
      </c>
      <c r="X4505" s="444"/>
      <c r="Y4505" s="444"/>
      <c r="AK4505" s="305"/>
    </row>
    <row r="4506" spans="1:37" ht="15" customHeight="1" x14ac:dyDescent="0.25">
      <c r="A4506" s="103" t="s">
        <v>6145</v>
      </c>
      <c r="B4506" s="101" t="s">
        <v>2071</v>
      </c>
      <c r="C4506" s="101" t="s">
        <v>6103</v>
      </c>
      <c r="D4506" s="101" t="s">
        <v>6136</v>
      </c>
      <c r="F4506" s="102">
        <v>8.44</v>
      </c>
      <c r="G4506" s="102">
        <v>8.84</v>
      </c>
      <c r="H4506" s="102">
        <v>7.07</v>
      </c>
      <c r="I4506" s="102"/>
      <c r="J4506" s="445"/>
      <c r="K4506" s="258">
        <f>ROUND(SUMIF('VGT-Bewegungsdaten'!B:B,A4506,'VGT-Bewegungsdaten'!D:D),3)</f>
        <v>0</v>
      </c>
      <c r="L4506" s="259">
        <f>ROUND(SUMIF('VGT-Bewegungsdaten'!B:B,$A4506,'VGT-Bewegungsdaten'!E:E),5)</f>
        <v>0</v>
      </c>
      <c r="N4506" s="298" t="s">
        <v>4918</v>
      </c>
      <c r="O4506" s="298" t="s">
        <v>4934</v>
      </c>
      <c r="P4506" s="261">
        <f>ROUND(SUMIF('AV-Bewegungsdaten'!B:B,A4506,'AV-Bewegungsdaten'!D:D),3)</f>
        <v>0</v>
      </c>
      <c r="Q4506" s="259">
        <f>ROUND(SUMIF('AV-Bewegungsdaten'!B:B,$A4506,'AV-Bewegungsdaten'!E:E),5)</f>
        <v>0</v>
      </c>
      <c r="S4506" s="444"/>
      <c r="T4506" s="444"/>
      <c r="U4506" s="261">
        <f>ROUND(SUMIF('DV-Bewegungsdaten'!B:B,A4506,'DV-Bewegungsdaten'!D:D),3)</f>
        <v>0</v>
      </c>
      <c r="V4506" s="259">
        <f>ROUND(SUMIF('DV-Bewegungsdaten'!B:B,A4506,'DV-Bewegungsdaten'!E:E),5)</f>
        <v>0</v>
      </c>
      <c r="X4506" s="444"/>
      <c r="Y4506" s="444"/>
      <c r="AK4506" s="305"/>
    </row>
    <row r="4507" spans="1:37" ht="15" customHeight="1" x14ac:dyDescent="0.25">
      <c r="A4507" s="103" t="s">
        <v>6146</v>
      </c>
      <c r="B4507" s="101" t="s">
        <v>2071</v>
      </c>
      <c r="C4507" s="101" t="s">
        <v>6106</v>
      </c>
      <c r="D4507" s="101" t="s">
        <v>6136</v>
      </c>
      <c r="F4507" s="102">
        <v>8.44</v>
      </c>
      <c r="G4507" s="102">
        <v>8.84</v>
      </c>
      <c r="H4507" s="102">
        <v>7.07</v>
      </c>
      <c r="I4507" s="102"/>
      <c r="J4507" s="445"/>
      <c r="K4507" s="258">
        <f>ROUND(SUMIF('VGT-Bewegungsdaten'!B:B,A4507,'VGT-Bewegungsdaten'!D:D),3)</f>
        <v>0</v>
      </c>
      <c r="L4507" s="259">
        <f>ROUND(SUMIF('VGT-Bewegungsdaten'!B:B,$A4507,'VGT-Bewegungsdaten'!E:E),5)</f>
        <v>0</v>
      </c>
      <c r="N4507" s="298" t="s">
        <v>4918</v>
      </c>
      <c r="O4507" s="298" t="s">
        <v>4934</v>
      </c>
      <c r="P4507" s="261">
        <f>ROUND(SUMIF('AV-Bewegungsdaten'!B:B,A4507,'AV-Bewegungsdaten'!D:D),3)</f>
        <v>0</v>
      </c>
      <c r="Q4507" s="259">
        <f>ROUND(SUMIF('AV-Bewegungsdaten'!B:B,$A4507,'AV-Bewegungsdaten'!E:E),5)</f>
        <v>0</v>
      </c>
      <c r="S4507" s="444"/>
      <c r="T4507" s="444"/>
      <c r="U4507" s="261">
        <f>ROUND(SUMIF('DV-Bewegungsdaten'!B:B,A4507,'DV-Bewegungsdaten'!D:D),3)</f>
        <v>0</v>
      </c>
      <c r="V4507" s="259">
        <f>ROUND(SUMIF('DV-Bewegungsdaten'!B:B,A4507,'DV-Bewegungsdaten'!E:E),5)</f>
        <v>0</v>
      </c>
      <c r="X4507" s="444"/>
      <c r="Y4507" s="444"/>
      <c r="AK4507" s="305"/>
    </row>
    <row r="4508" spans="1:37" ht="15" customHeight="1" x14ac:dyDescent="0.25">
      <c r="A4508" s="103" t="s">
        <v>6147</v>
      </c>
      <c r="B4508" s="101" t="s">
        <v>2071</v>
      </c>
      <c r="C4508" s="101" t="s">
        <v>6109</v>
      </c>
      <c r="D4508" s="101" t="s">
        <v>6136</v>
      </c>
      <c r="F4508" s="102">
        <v>8.44</v>
      </c>
      <c r="G4508" s="102">
        <v>8.84</v>
      </c>
      <c r="H4508" s="102">
        <v>7.07</v>
      </c>
      <c r="I4508" s="102"/>
      <c r="J4508" s="445"/>
      <c r="K4508" s="258">
        <f>ROUND(SUMIF('VGT-Bewegungsdaten'!B:B,A4508,'VGT-Bewegungsdaten'!D:D),3)</f>
        <v>0</v>
      </c>
      <c r="L4508" s="259">
        <f>ROUND(SUMIF('VGT-Bewegungsdaten'!B:B,$A4508,'VGT-Bewegungsdaten'!E:E),5)</f>
        <v>0</v>
      </c>
      <c r="N4508" s="298" t="s">
        <v>4918</v>
      </c>
      <c r="O4508" s="298" t="s">
        <v>4934</v>
      </c>
      <c r="P4508" s="261">
        <f>ROUND(SUMIF('AV-Bewegungsdaten'!B:B,A4508,'AV-Bewegungsdaten'!D:D),3)</f>
        <v>0</v>
      </c>
      <c r="Q4508" s="259">
        <f>ROUND(SUMIF('AV-Bewegungsdaten'!B:B,$A4508,'AV-Bewegungsdaten'!E:E),5)</f>
        <v>0</v>
      </c>
      <c r="S4508" s="444"/>
      <c r="T4508" s="444"/>
      <c r="U4508" s="261">
        <f>ROUND(SUMIF('DV-Bewegungsdaten'!B:B,A4508,'DV-Bewegungsdaten'!D:D),3)</f>
        <v>0</v>
      </c>
      <c r="V4508" s="259">
        <f>ROUND(SUMIF('DV-Bewegungsdaten'!B:B,A4508,'DV-Bewegungsdaten'!E:E),5)</f>
        <v>0</v>
      </c>
      <c r="X4508" s="444"/>
      <c r="Y4508" s="444"/>
      <c r="AK4508" s="305"/>
    </row>
    <row r="4509" spans="1:37" ht="15" customHeight="1" x14ac:dyDescent="0.25">
      <c r="A4509" s="103" t="s">
        <v>6511</v>
      </c>
      <c r="B4509" s="101" t="s">
        <v>2071</v>
      </c>
      <c r="C4509" s="101" t="s">
        <v>6476</v>
      </c>
      <c r="D4509" s="101" t="s">
        <v>6512</v>
      </c>
      <c r="F4509" s="102">
        <v>8.44</v>
      </c>
      <c r="G4509" s="102">
        <v>8.84</v>
      </c>
      <c r="H4509" s="102">
        <v>7.07</v>
      </c>
      <c r="I4509" s="102"/>
      <c r="J4509" s="445"/>
      <c r="K4509" s="258">
        <f>ROUND(SUMIF('VGT-Bewegungsdaten'!B:B,A4509,'VGT-Bewegungsdaten'!D:D),3)</f>
        <v>0</v>
      </c>
      <c r="L4509" s="259">
        <f>ROUND(SUMIF('VGT-Bewegungsdaten'!B:B,$A4509,'VGT-Bewegungsdaten'!E:E),5)</f>
        <v>0</v>
      </c>
      <c r="N4509" s="298" t="s">
        <v>4918</v>
      </c>
      <c r="O4509" s="298" t="s">
        <v>4934</v>
      </c>
      <c r="P4509" s="261">
        <f>ROUND(SUMIF('AV-Bewegungsdaten'!B:B,A4509,'AV-Bewegungsdaten'!D:D),3)</f>
        <v>0</v>
      </c>
      <c r="Q4509" s="259">
        <f>ROUND(SUMIF('AV-Bewegungsdaten'!B:B,$A4509,'AV-Bewegungsdaten'!E:E),5)</f>
        <v>0</v>
      </c>
      <c r="S4509" s="444"/>
      <c r="T4509" s="444"/>
      <c r="U4509" s="261">
        <f>ROUND(SUMIF('DV-Bewegungsdaten'!B:B,A4509,'DV-Bewegungsdaten'!D:D),3)</f>
        <v>0</v>
      </c>
      <c r="V4509" s="259">
        <f>ROUND(SUMIF('DV-Bewegungsdaten'!B:B,A4509,'DV-Bewegungsdaten'!E:E),5)</f>
        <v>0</v>
      </c>
      <c r="X4509" s="444"/>
      <c r="Y4509" s="444"/>
      <c r="AK4509" s="305"/>
    </row>
    <row r="4510" spans="1:37" ht="15" customHeight="1" x14ac:dyDescent="0.25">
      <c r="A4510" s="103" t="s">
        <v>6513</v>
      </c>
      <c r="B4510" s="101" t="s">
        <v>2071</v>
      </c>
      <c r="C4510" s="101" t="s">
        <v>6479</v>
      </c>
      <c r="D4510" s="101" t="s">
        <v>6512</v>
      </c>
      <c r="F4510" s="102">
        <v>8.44</v>
      </c>
      <c r="G4510" s="102">
        <v>8.84</v>
      </c>
      <c r="H4510" s="102">
        <v>7.07</v>
      </c>
      <c r="I4510" s="102"/>
      <c r="J4510" s="445"/>
      <c r="K4510" s="258">
        <f>ROUND(SUMIF('VGT-Bewegungsdaten'!B:B,A4510,'VGT-Bewegungsdaten'!D:D),3)</f>
        <v>0</v>
      </c>
      <c r="L4510" s="259">
        <f>ROUND(SUMIF('VGT-Bewegungsdaten'!B:B,$A4510,'VGT-Bewegungsdaten'!E:E),5)</f>
        <v>0</v>
      </c>
      <c r="N4510" s="298" t="s">
        <v>4918</v>
      </c>
      <c r="O4510" s="298" t="s">
        <v>4934</v>
      </c>
      <c r="P4510" s="261">
        <f>ROUND(SUMIF('AV-Bewegungsdaten'!B:B,A4510,'AV-Bewegungsdaten'!D:D),3)</f>
        <v>0</v>
      </c>
      <c r="Q4510" s="259">
        <f>ROUND(SUMIF('AV-Bewegungsdaten'!B:B,$A4510,'AV-Bewegungsdaten'!E:E),5)</f>
        <v>0</v>
      </c>
      <c r="S4510" s="444"/>
      <c r="T4510" s="444"/>
      <c r="U4510" s="261">
        <f>ROUND(SUMIF('DV-Bewegungsdaten'!B:B,A4510,'DV-Bewegungsdaten'!D:D),3)</f>
        <v>0</v>
      </c>
      <c r="V4510" s="259">
        <f>ROUND(SUMIF('DV-Bewegungsdaten'!B:B,A4510,'DV-Bewegungsdaten'!E:E),5)</f>
        <v>0</v>
      </c>
      <c r="X4510" s="444"/>
      <c r="Y4510" s="444"/>
      <c r="AK4510" s="305"/>
    </row>
    <row r="4511" spans="1:37" ht="15" customHeight="1" x14ac:dyDescent="0.25">
      <c r="A4511" s="103" t="s">
        <v>6514</v>
      </c>
      <c r="B4511" s="101" t="s">
        <v>2071</v>
      </c>
      <c r="C4511" s="101" t="s">
        <v>6482</v>
      </c>
      <c r="D4511" s="101" t="s">
        <v>6512</v>
      </c>
      <c r="F4511" s="102">
        <v>8.44</v>
      </c>
      <c r="G4511" s="102">
        <v>8.84</v>
      </c>
      <c r="H4511" s="102">
        <v>7.07</v>
      </c>
      <c r="I4511" s="102"/>
      <c r="J4511" s="445"/>
      <c r="K4511" s="258">
        <f>ROUND(SUMIF('VGT-Bewegungsdaten'!B:B,A4511,'VGT-Bewegungsdaten'!D:D),3)</f>
        <v>0</v>
      </c>
      <c r="L4511" s="259">
        <f>ROUND(SUMIF('VGT-Bewegungsdaten'!B:B,$A4511,'VGT-Bewegungsdaten'!E:E),5)</f>
        <v>0</v>
      </c>
      <c r="N4511" s="298" t="s">
        <v>4918</v>
      </c>
      <c r="O4511" s="298" t="s">
        <v>4934</v>
      </c>
      <c r="P4511" s="261">
        <f>ROUND(SUMIF('AV-Bewegungsdaten'!B:B,A4511,'AV-Bewegungsdaten'!D:D),3)</f>
        <v>0</v>
      </c>
      <c r="Q4511" s="259">
        <f>ROUND(SUMIF('AV-Bewegungsdaten'!B:B,$A4511,'AV-Bewegungsdaten'!E:E),5)</f>
        <v>0</v>
      </c>
      <c r="S4511" s="444"/>
      <c r="T4511" s="444"/>
      <c r="U4511" s="261">
        <f>ROUND(SUMIF('DV-Bewegungsdaten'!B:B,A4511,'DV-Bewegungsdaten'!D:D),3)</f>
        <v>0</v>
      </c>
      <c r="V4511" s="259">
        <f>ROUND(SUMIF('DV-Bewegungsdaten'!B:B,A4511,'DV-Bewegungsdaten'!E:E),5)</f>
        <v>0</v>
      </c>
      <c r="X4511" s="444"/>
      <c r="Y4511" s="444"/>
      <c r="AK4511" s="305"/>
    </row>
    <row r="4512" spans="1:37" ht="15" customHeight="1" x14ac:dyDescent="0.25">
      <c r="A4512" s="103" t="s">
        <v>6515</v>
      </c>
      <c r="B4512" s="101" t="s">
        <v>2071</v>
      </c>
      <c r="C4512" s="101" t="s">
        <v>6485</v>
      </c>
      <c r="D4512" s="101" t="s">
        <v>6512</v>
      </c>
      <c r="F4512" s="102">
        <v>8.44</v>
      </c>
      <c r="G4512" s="102">
        <v>8.84</v>
      </c>
      <c r="H4512" s="102">
        <v>7.07</v>
      </c>
      <c r="I4512" s="102"/>
      <c r="J4512" s="445"/>
      <c r="K4512" s="258">
        <f>ROUND(SUMIF('VGT-Bewegungsdaten'!B:B,A4512,'VGT-Bewegungsdaten'!D:D),3)</f>
        <v>0</v>
      </c>
      <c r="L4512" s="259">
        <f>ROUND(SUMIF('VGT-Bewegungsdaten'!B:B,$A4512,'VGT-Bewegungsdaten'!E:E),5)</f>
        <v>0</v>
      </c>
      <c r="N4512" s="298" t="s">
        <v>4918</v>
      </c>
      <c r="O4512" s="298" t="s">
        <v>4934</v>
      </c>
      <c r="P4512" s="261">
        <f>ROUND(SUMIF('AV-Bewegungsdaten'!B:B,A4512,'AV-Bewegungsdaten'!D:D),3)</f>
        <v>0</v>
      </c>
      <c r="Q4512" s="259">
        <f>ROUND(SUMIF('AV-Bewegungsdaten'!B:B,$A4512,'AV-Bewegungsdaten'!E:E),5)</f>
        <v>0</v>
      </c>
      <c r="S4512" s="444"/>
      <c r="T4512" s="444"/>
      <c r="U4512" s="261">
        <f>ROUND(SUMIF('DV-Bewegungsdaten'!B:B,A4512,'DV-Bewegungsdaten'!D:D),3)</f>
        <v>0</v>
      </c>
      <c r="V4512" s="259">
        <f>ROUND(SUMIF('DV-Bewegungsdaten'!B:B,A4512,'DV-Bewegungsdaten'!E:E),5)</f>
        <v>0</v>
      </c>
      <c r="X4512" s="444"/>
      <c r="Y4512" s="444"/>
      <c r="AK4512" s="305"/>
    </row>
    <row r="4513" spans="1:37" ht="15" customHeight="1" x14ac:dyDescent="0.25">
      <c r="A4513" s="103" t="s">
        <v>6516</v>
      </c>
      <c r="B4513" s="101" t="s">
        <v>2071</v>
      </c>
      <c r="C4513" s="101" t="s">
        <v>6488</v>
      </c>
      <c r="D4513" s="101" t="s">
        <v>6512</v>
      </c>
      <c r="F4513" s="102">
        <v>8.44</v>
      </c>
      <c r="G4513" s="102">
        <v>8.84</v>
      </c>
      <c r="H4513" s="102">
        <v>7.07</v>
      </c>
      <c r="I4513" s="102"/>
      <c r="J4513" s="445"/>
      <c r="K4513" s="258">
        <f>ROUND(SUMIF('VGT-Bewegungsdaten'!B:B,A4513,'VGT-Bewegungsdaten'!D:D),3)</f>
        <v>0</v>
      </c>
      <c r="L4513" s="259">
        <f>ROUND(SUMIF('VGT-Bewegungsdaten'!B:B,$A4513,'VGT-Bewegungsdaten'!E:E),5)</f>
        <v>0</v>
      </c>
      <c r="N4513" s="298" t="s">
        <v>4918</v>
      </c>
      <c r="O4513" s="298" t="s">
        <v>4934</v>
      </c>
      <c r="P4513" s="261">
        <f>ROUND(SUMIF('AV-Bewegungsdaten'!B:B,A4513,'AV-Bewegungsdaten'!D:D),3)</f>
        <v>0</v>
      </c>
      <c r="Q4513" s="259">
        <f>ROUND(SUMIF('AV-Bewegungsdaten'!B:B,$A4513,'AV-Bewegungsdaten'!E:E),5)</f>
        <v>0</v>
      </c>
      <c r="S4513" s="444"/>
      <c r="T4513" s="444"/>
      <c r="U4513" s="261">
        <f>ROUND(SUMIF('DV-Bewegungsdaten'!B:B,A4513,'DV-Bewegungsdaten'!D:D),3)</f>
        <v>0</v>
      </c>
      <c r="V4513" s="259">
        <f>ROUND(SUMIF('DV-Bewegungsdaten'!B:B,A4513,'DV-Bewegungsdaten'!E:E),5)</f>
        <v>0</v>
      </c>
      <c r="X4513" s="444"/>
      <c r="Y4513" s="444"/>
      <c r="AK4513" s="305"/>
    </row>
    <row r="4514" spans="1:37" ht="15" customHeight="1" x14ac:dyDescent="0.25">
      <c r="A4514" s="103" t="s">
        <v>6517</v>
      </c>
      <c r="B4514" s="101" t="s">
        <v>2071</v>
      </c>
      <c r="C4514" s="101" t="s">
        <v>6491</v>
      </c>
      <c r="D4514" s="101" t="s">
        <v>6512</v>
      </c>
      <c r="F4514" s="102">
        <v>8.44</v>
      </c>
      <c r="G4514" s="102">
        <v>8.84</v>
      </c>
      <c r="H4514" s="102">
        <v>7.07</v>
      </c>
      <c r="I4514" s="102"/>
      <c r="J4514" s="445"/>
      <c r="K4514" s="258">
        <f>ROUND(SUMIF('VGT-Bewegungsdaten'!B:B,A4514,'VGT-Bewegungsdaten'!D:D),3)</f>
        <v>0</v>
      </c>
      <c r="L4514" s="259">
        <f>ROUND(SUMIF('VGT-Bewegungsdaten'!B:B,$A4514,'VGT-Bewegungsdaten'!E:E),5)</f>
        <v>0</v>
      </c>
      <c r="N4514" s="298" t="s">
        <v>4918</v>
      </c>
      <c r="O4514" s="298" t="s">
        <v>4934</v>
      </c>
      <c r="P4514" s="261">
        <f>ROUND(SUMIF('AV-Bewegungsdaten'!B:B,A4514,'AV-Bewegungsdaten'!D:D),3)</f>
        <v>0</v>
      </c>
      <c r="Q4514" s="259">
        <f>ROUND(SUMIF('AV-Bewegungsdaten'!B:B,$A4514,'AV-Bewegungsdaten'!E:E),5)</f>
        <v>0</v>
      </c>
      <c r="S4514" s="444"/>
      <c r="T4514" s="444"/>
      <c r="U4514" s="261">
        <f>ROUND(SUMIF('DV-Bewegungsdaten'!B:B,A4514,'DV-Bewegungsdaten'!D:D),3)</f>
        <v>0</v>
      </c>
      <c r="V4514" s="259">
        <f>ROUND(SUMIF('DV-Bewegungsdaten'!B:B,A4514,'DV-Bewegungsdaten'!E:E),5)</f>
        <v>0</v>
      </c>
      <c r="X4514" s="444"/>
      <c r="Y4514" s="444"/>
      <c r="AK4514" s="305"/>
    </row>
    <row r="4515" spans="1:37" ht="15" customHeight="1" x14ac:dyDescent="0.25">
      <c r="A4515" s="103" t="s">
        <v>6518</v>
      </c>
      <c r="B4515" s="101" t="s">
        <v>2071</v>
      </c>
      <c r="C4515" s="101" t="s">
        <v>6494</v>
      </c>
      <c r="D4515" s="101" t="s">
        <v>6512</v>
      </c>
      <c r="F4515" s="102">
        <v>8.44</v>
      </c>
      <c r="G4515" s="102">
        <v>8.84</v>
      </c>
      <c r="H4515" s="102">
        <v>7.07</v>
      </c>
      <c r="I4515" s="102"/>
      <c r="J4515" s="445"/>
      <c r="K4515" s="258">
        <f>ROUND(SUMIF('VGT-Bewegungsdaten'!B:B,A4515,'VGT-Bewegungsdaten'!D:D),3)</f>
        <v>0</v>
      </c>
      <c r="L4515" s="259">
        <f>ROUND(SUMIF('VGT-Bewegungsdaten'!B:B,$A4515,'VGT-Bewegungsdaten'!E:E),5)</f>
        <v>0</v>
      </c>
      <c r="N4515" s="298" t="s">
        <v>4918</v>
      </c>
      <c r="O4515" s="298" t="s">
        <v>4934</v>
      </c>
      <c r="P4515" s="261">
        <f>ROUND(SUMIF('AV-Bewegungsdaten'!B:B,A4515,'AV-Bewegungsdaten'!D:D),3)</f>
        <v>0</v>
      </c>
      <c r="Q4515" s="259">
        <f>ROUND(SUMIF('AV-Bewegungsdaten'!B:B,$A4515,'AV-Bewegungsdaten'!E:E),5)</f>
        <v>0</v>
      </c>
      <c r="S4515" s="444"/>
      <c r="T4515" s="444"/>
      <c r="U4515" s="261">
        <f>ROUND(SUMIF('DV-Bewegungsdaten'!B:B,A4515,'DV-Bewegungsdaten'!D:D),3)</f>
        <v>0</v>
      </c>
      <c r="V4515" s="259">
        <f>ROUND(SUMIF('DV-Bewegungsdaten'!B:B,A4515,'DV-Bewegungsdaten'!E:E),5)</f>
        <v>0</v>
      </c>
      <c r="X4515" s="444"/>
      <c r="Y4515" s="444"/>
      <c r="AK4515" s="305"/>
    </row>
    <row r="4516" spans="1:37" ht="15" customHeight="1" x14ac:dyDescent="0.25">
      <c r="A4516" s="103" t="s">
        <v>6519</v>
      </c>
      <c r="B4516" s="101" t="s">
        <v>2071</v>
      </c>
      <c r="C4516" s="101" t="s">
        <v>6497</v>
      </c>
      <c r="D4516" s="101" t="s">
        <v>6512</v>
      </c>
      <c r="F4516" s="102">
        <v>8.35</v>
      </c>
      <c r="G4516" s="102">
        <v>8.75</v>
      </c>
      <c r="H4516" s="102">
        <v>7</v>
      </c>
      <c r="I4516" s="102"/>
      <c r="J4516" s="445"/>
      <c r="K4516" s="258">
        <f>ROUND(SUMIF('VGT-Bewegungsdaten'!B:B,A4516,'VGT-Bewegungsdaten'!D:D),3)</f>
        <v>0</v>
      </c>
      <c r="L4516" s="259">
        <f>ROUND(SUMIF('VGT-Bewegungsdaten'!B:B,$A4516,'VGT-Bewegungsdaten'!E:E),5)</f>
        <v>0</v>
      </c>
      <c r="N4516" s="298" t="s">
        <v>4918</v>
      </c>
      <c r="O4516" s="298" t="s">
        <v>4934</v>
      </c>
      <c r="P4516" s="261">
        <f>ROUND(SUMIF('AV-Bewegungsdaten'!B:B,A4516,'AV-Bewegungsdaten'!D:D),3)</f>
        <v>0</v>
      </c>
      <c r="Q4516" s="259">
        <f>ROUND(SUMIF('AV-Bewegungsdaten'!B:B,$A4516,'AV-Bewegungsdaten'!E:E),5)</f>
        <v>0</v>
      </c>
      <c r="S4516" s="444"/>
      <c r="T4516" s="444"/>
      <c r="U4516" s="261">
        <f>ROUND(SUMIF('DV-Bewegungsdaten'!B:B,A4516,'DV-Bewegungsdaten'!D:D),3)</f>
        <v>0</v>
      </c>
      <c r="V4516" s="259">
        <f>ROUND(SUMIF('DV-Bewegungsdaten'!B:B,A4516,'DV-Bewegungsdaten'!E:E),5)</f>
        <v>0</v>
      </c>
      <c r="X4516" s="444"/>
      <c r="Y4516" s="444"/>
      <c r="AK4516" s="305"/>
    </row>
    <row r="4517" spans="1:37" ht="15" customHeight="1" x14ac:dyDescent="0.25">
      <c r="A4517" s="103" t="s">
        <v>6520</v>
      </c>
      <c r="B4517" s="101" t="s">
        <v>2071</v>
      </c>
      <c r="C4517" s="101" t="s">
        <v>6500</v>
      </c>
      <c r="D4517" s="101" t="s">
        <v>6512</v>
      </c>
      <c r="F4517" s="102">
        <v>8.27</v>
      </c>
      <c r="G4517" s="102">
        <v>8.67</v>
      </c>
      <c r="H4517" s="102">
        <v>6.94</v>
      </c>
      <c r="I4517" s="102"/>
      <c r="J4517" s="445"/>
      <c r="K4517" s="258">
        <f>ROUND(SUMIF('VGT-Bewegungsdaten'!B:B,A4517,'VGT-Bewegungsdaten'!D:D),3)</f>
        <v>0</v>
      </c>
      <c r="L4517" s="259">
        <f>ROUND(SUMIF('VGT-Bewegungsdaten'!B:B,$A4517,'VGT-Bewegungsdaten'!E:E),5)</f>
        <v>0</v>
      </c>
      <c r="N4517" s="298" t="s">
        <v>4918</v>
      </c>
      <c r="O4517" s="298" t="s">
        <v>4934</v>
      </c>
      <c r="P4517" s="261">
        <f>ROUND(SUMIF('AV-Bewegungsdaten'!B:B,A4517,'AV-Bewegungsdaten'!D:D),3)</f>
        <v>0</v>
      </c>
      <c r="Q4517" s="259">
        <f>ROUND(SUMIF('AV-Bewegungsdaten'!B:B,$A4517,'AV-Bewegungsdaten'!E:E),5)</f>
        <v>0</v>
      </c>
      <c r="S4517" s="444"/>
      <c r="T4517" s="444"/>
      <c r="U4517" s="261">
        <f>ROUND(SUMIF('DV-Bewegungsdaten'!B:B,A4517,'DV-Bewegungsdaten'!D:D),3)</f>
        <v>0</v>
      </c>
      <c r="V4517" s="259">
        <f>ROUND(SUMIF('DV-Bewegungsdaten'!B:B,A4517,'DV-Bewegungsdaten'!E:E),5)</f>
        <v>0</v>
      </c>
      <c r="X4517" s="444"/>
      <c r="Y4517" s="444"/>
      <c r="AK4517" s="305"/>
    </row>
    <row r="4518" spans="1:37" ht="15" customHeight="1" x14ac:dyDescent="0.25">
      <c r="A4518" s="103" t="s">
        <v>6521</v>
      </c>
      <c r="B4518" s="101" t="s">
        <v>2071</v>
      </c>
      <c r="C4518" s="101" t="s">
        <v>6503</v>
      </c>
      <c r="D4518" s="101" t="s">
        <v>6512</v>
      </c>
      <c r="F4518" s="102">
        <v>8.18</v>
      </c>
      <c r="G4518" s="102">
        <v>8.58</v>
      </c>
      <c r="H4518" s="102">
        <v>6.86</v>
      </c>
      <c r="I4518" s="102"/>
      <c r="J4518" s="445"/>
      <c r="K4518" s="258">
        <f>ROUND(SUMIF('VGT-Bewegungsdaten'!B:B,A4518,'VGT-Bewegungsdaten'!D:D),3)</f>
        <v>0</v>
      </c>
      <c r="L4518" s="259">
        <f>ROUND(SUMIF('VGT-Bewegungsdaten'!B:B,$A4518,'VGT-Bewegungsdaten'!E:E),5)</f>
        <v>0</v>
      </c>
      <c r="N4518" s="298" t="s">
        <v>4918</v>
      </c>
      <c r="O4518" s="298" t="s">
        <v>4934</v>
      </c>
      <c r="P4518" s="261">
        <f>ROUND(SUMIF('AV-Bewegungsdaten'!B:B,A4518,'AV-Bewegungsdaten'!D:D),3)</f>
        <v>0</v>
      </c>
      <c r="Q4518" s="259">
        <f>ROUND(SUMIF('AV-Bewegungsdaten'!B:B,$A4518,'AV-Bewegungsdaten'!E:E),5)</f>
        <v>0</v>
      </c>
      <c r="S4518" s="444"/>
      <c r="T4518" s="444"/>
      <c r="U4518" s="261">
        <f>ROUND(SUMIF('DV-Bewegungsdaten'!B:B,A4518,'DV-Bewegungsdaten'!D:D),3)</f>
        <v>0</v>
      </c>
      <c r="V4518" s="259">
        <f>ROUND(SUMIF('DV-Bewegungsdaten'!B:B,A4518,'DV-Bewegungsdaten'!E:E),5)</f>
        <v>0</v>
      </c>
      <c r="X4518" s="444"/>
      <c r="Y4518" s="444"/>
      <c r="AK4518" s="305"/>
    </row>
    <row r="4519" spans="1:37" ht="15" customHeight="1" x14ac:dyDescent="0.25">
      <c r="A4519" s="103" t="s">
        <v>6522</v>
      </c>
      <c r="B4519" s="101" t="s">
        <v>2071</v>
      </c>
      <c r="C4519" s="101" t="s">
        <v>6506</v>
      </c>
      <c r="D4519" s="101" t="s">
        <v>6512</v>
      </c>
      <c r="F4519" s="102">
        <v>8.09</v>
      </c>
      <c r="G4519" s="102">
        <v>8.49</v>
      </c>
      <c r="H4519" s="102">
        <v>6.79</v>
      </c>
      <c r="I4519" s="102"/>
      <c r="J4519" s="445"/>
      <c r="K4519" s="258">
        <f>ROUND(SUMIF('VGT-Bewegungsdaten'!B:B,A4519,'VGT-Bewegungsdaten'!D:D),3)</f>
        <v>0</v>
      </c>
      <c r="L4519" s="259">
        <f>ROUND(SUMIF('VGT-Bewegungsdaten'!B:B,$A4519,'VGT-Bewegungsdaten'!E:E),5)</f>
        <v>0</v>
      </c>
      <c r="N4519" s="298" t="s">
        <v>4918</v>
      </c>
      <c r="O4519" s="298" t="s">
        <v>4934</v>
      </c>
      <c r="P4519" s="261">
        <f>ROUND(SUMIF('AV-Bewegungsdaten'!B:B,A4519,'AV-Bewegungsdaten'!D:D),3)</f>
        <v>0</v>
      </c>
      <c r="Q4519" s="259">
        <f>ROUND(SUMIF('AV-Bewegungsdaten'!B:B,$A4519,'AV-Bewegungsdaten'!E:E),5)</f>
        <v>0</v>
      </c>
      <c r="S4519" s="444"/>
      <c r="T4519" s="444"/>
      <c r="U4519" s="261">
        <f>ROUND(SUMIF('DV-Bewegungsdaten'!B:B,A4519,'DV-Bewegungsdaten'!D:D),3)</f>
        <v>0</v>
      </c>
      <c r="V4519" s="259">
        <f>ROUND(SUMIF('DV-Bewegungsdaten'!B:B,A4519,'DV-Bewegungsdaten'!E:E),5)</f>
        <v>0</v>
      </c>
      <c r="X4519" s="444"/>
      <c r="Y4519" s="444"/>
      <c r="AK4519" s="305"/>
    </row>
    <row r="4520" spans="1:37" ht="15" customHeight="1" x14ac:dyDescent="0.25">
      <c r="A4520" s="103" t="s">
        <v>6523</v>
      </c>
      <c r="B4520" s="101" t="s">
        <v>2071</v>
      </c>
      <c r="C4520" s="101" t="s">
        <v>6509</v>
      </c>
      <c r="D4520" s="101" t="s">
        <v>6512</v>
      </c>
      <c r="F4520" s="102">
        <v>8.01</v>
      </c>
      <c r="G4520" s="102">
        <v>8.41</v>
      </c>
      <c r="H4520" s="102">
        <v>6.73</v>
      </c>
      <c r="I4520" s="102"/>
      <c r="J4520" s="445"/>
      <c r="K4520" s="258">
        <f>ROUND(SUMIF('VGT-Bewegungsdaten'!B:B,A4520,'VGT-Bewegungsdaten'!D:D),3)</f>
        <v>0</v>
      </c>
      <c r="L4520" s="259">
        <f>ROUND(SUMIF('VGT-Bewegungsdaten'!B:B,$A4520,'VGT-Bewegungsdaten'!E:E),5)</f>
        <v>0</v>
      </c>
      <c r="N4520" s="298" t="s">
        <v>4918</v>
      </c>
      <c r="O4520" s="298" t="s">
        <v>4934</v>
      </c>
      <c r="P4520" s="261">
        <f>ROUND(SUMIF('AV-Bewegungsdaten'!B:B,A4520,'AV-Bewegungsdaten'!D:D),3)</f>
        <v>0</v>
      </c>
      <c r="Q4520" s="259">
        <f>ROUND(SUMIF('AV-Bewegungsdaten'!B:B,$A4520,'AV-Bewegungsdaten'!E:E),5)</f>
        <v>0</v>
      </c>
      <c r="S4520" s="444"/>
      <c r="T4520" s="444"/>
      <c r="U4520" s="261">
        <f>ROUND(SUMIF('DV-Bewegungsdaten'!B:B,A4520,'DV-Bewegungsdaten'!D:D),3)</f>
        <v>0</v>
      </c>
      <c r="V4520" s="259">
        <f>ROUND(SUMIF('DV-Bewegungsdaten'!B:B,A4520,'DV-Bewegungsdaten'!E:E),5)</f>
        <v>0</v>
      </c>
      <c r="X4520" s="444"/>
      <c r="Y4520" s="444"/>
      <c r="AK4520" s="305"/>
    </row>
    <row r="4521" spans="1:37" ht="15" customHeight="1" x14ac:dyDescent="0.25">
      <c r="A4521" s="103" t="s">
        <v>6843</v>
      </c>
      <c r="B4521" s="101" t="s">
        <v>2071</v>
      </c>
      <c r="C4521" s="101" t="s">
        <v>6855</v>
      </c>
      <c r="D4521" s="101" t="s">
        <v>6512</v>
      </c>
      <c r="F4521" s="102">
        <v>7.93</v>
      </c>
      <c r="G4521" s="102">
        <v>8.33</v>
      </c>
      <c r="H4521" s="102">
        <v>6.66</v>
      </c>
      <c r="I4521" s="102"/>
      <c r="J4521" s="445"/>
      <c r="K4521" s="258">
        <f>ROUND(SUMIF('VGT-Bewegungsdaten'!B:B,A4521,'VGT-Bewegungsdaten'!D:D),3)</f>
        <v>0</v>
      </c>
      <c r="L4521" s="259">
        <f>ROUND(SUMIF('VGT-Bewegungsdaten'!B:B,$A4521,'VGT-Bewegungsdaten'!E:E),5)</f>
        <v>0</v>
      </c>
      <c r="N4521" s="298" t="s">
        <v>4918</v>
      </c>
      <c r="O4521" s="298" t="s">
        <v>4934</v>
      </c>
      <c r="P4521" s="261">
        <f>ROUND(SUMIF('AV-Bewegungsdaten'!B:B,A4521,'AV-Bewegungsdaten'!D:D),3)</f>
        <v>0</v>
      </c>
      <c r="Q4521" s="259">
        <f>ROUND(SUMIF('AV-Bewegungsdaten'!B:B,$A4521,'AV-Bewegungsdaten'!E:E),5)</f>
        <v>0</v>
      </c>
      <c r="S4521" s="444"/>
      <c r="T4521" s="444"/>
      <c r="U4521" s="261">
        <f>ROUND(SUMIF('DV-Bewegungsdaten'!B:B,A4521,'DV-Bewegungsdaten'!D:D),3)</f>
        <v>0</v>
      </c>
      <c r="V4521" s="259">
        <f>ROUND(SUMIF('DV-Bewegungsdaten'!B:B,A4521,'DV-Bewegungsdaten'!E:E),5)</f>
        <v>0</v>
      </c>
      <c r="X4521" s="444"/>
      <c r="Y4521" s="444"/>
      <c r="AK4521" s="305"/>
    </row>
    <row r="4522" spans="1:37" ht="15" customHeight="1" x14ac:dyDescent="0.25">
      <c r="A4522" s="103" t="s">
        <v>6844</v>
      </c>
      <c r="B4522" s="101" t="s">
        <v>2071</v>
      </c>
      <c r="C4522" s="101" t="s">
        <v>6856</v>
      </c>
      <c r="D4522" s="101" t="s">
        <v>6512</v>
      </c>
      <c r="F4522" s="102">
        <v>7.84</v>
      </c>
      <c r="G4522" s="102">
        <v>8.24</v>
      </c>
      <c r="H4522" s="102">
        <v>6.59</v>
      </c>
      <c r="I4522" s="102"/>
      <c r="J4522" s="445"/>
      <c r="K4522" s="258">
        <f>ROUND(SUMIF('VGT-Bewegungsdaten'!B:B,A4522,'VGT-Bewegungsdaten'!D:D),3)</f>
        <v>0</v>
      </c>
      <c r="L4522" s="259">
        <f>ROUND(SUMIF('VGT-Bewegungsdaten'!B:B,$A4522,'VGT-Bewegungsdaten'!E:E),5)</f>
        <v>0</v>
      </c>
      <c r="N4522" s="298" t="s">
        <v>4918</v>
      </c>
      <c r="O4522" s="298" t="s">
        <v>4934</v>
      </c>
      <c r="P4522" s="261">
        <f>ROUND(SUMIF('AV-Bewegungsdaten'!B:B,A4522,'AV-Bewegungsdaten'!D:D),3)</f>
        <v>0</v>
      </c>
      <c r="Q4522" s="259">
        <f>ROUND(SUMIF('AV-Bewegungsdaten'!B:B,$A4522,'AV-Bewegungsdaten'!E:E),5)</f>
        <v>0</v>
      </c>
      <c r="S4522" s="444"/>
      <c r="T4522" s="444"/>
      <c r="U4522" s="261">
        <f>ROUND(SUMIF('DV-Bewegungsdaten'!B:B,A4522,'DV-Bewegungsdaten'!D:D),3)</f>
        <v>0</v>
      </c>
      <c r="V4522" s="259">
        <f>ROUND(SUMIF('DV-Bewegungsdaten'!B:B,A4522,'DV-Bewegungsdaten'!E:E),5)</f>
        <v>0</v>
      </c>
      <c r="X4522" s="444"/>
      <c r="Y4522" s="444"/>
      <c r="AK4522" s="305"/>
    </row>
    <row r="4523" spans="1:37" ht="15" customHeight="1" x14ac:dyDescent="0.25">
      <c r="A4523" s="103" t="s">
        <v>6845</v>
      </c>
      <c r="B4523" s="101" t="s">
        <v>2071</v>
      </c>
      <c r="C4523" s="101" t="s">
        <v>6857</v>
      </c>
      <c r="D4523" s="101" t="s">
        <v>6512</v>
      </c>
      <c r="F4523" s="102">
        <v>7.76</v>
      </c>
      <c r="G4523" s="102">
        <v>8.16</v>
      </c>
      <c r="H4523" s="102">
        <v>6.53</v>
      </c>
      <c r="I4523" s="102"/>
      <c r="J4523" s="445"/>
      <c r="K4523" s="258">
        <f>ROUND(SUMIF('VGT-Bewegungsdaten'!B:B,A4523,'VGT-Bewegungsdaten'!D:D),3)</f>
        <v>0</v>
      </c>
      <c r="L4523" s="259">
        <f>ROUND(SUMIF('VGT-Bewegungsdaten'!B:B,$A4523,'VGT-Bewegungsdaten'!E:E),5)</f>
        <v>0</v>
      </c>
      <c r="N4523" s="298" t="s">
        <v>4918</v>
      </c>
      <c r="O4523" s="298" t="s">
        <v>4934</v>
      </c>
      <c r="P4523" s="261">
        <f>ROUND(SUMIF('AV-Bewegungsdaten'!B:B,A4523,'AV-Bewegungsdaten'!D:D),3)</f>
        <v>0</v>
      </c>
      <c r="Q4523" s="259">
        <f>ROUND(SUMIF('AV-Bewegungsdaten'!B:B,$A4523,'AV-Bewegungsdaten'!E:E),5)</f>
        <v>0</v>
      </c>
      <c r="S4523" s="444"/>
      <c r="T4523" s="444"/>
      <c r="U4523" s="261">
        <f>ROUND(SUMIF('DV-Bewegungsdaten'!B:B,A4523,'DV-Bewegungsdaten'!D:D),3)</f>
        <v>0</v>
      </c>
      <c r="V4523" s="259">
        <f>ROUND(SUMIF('DV-Bewegungsdaten'!B:B,A4523,'DV-Bewegungsdaten'!E:E),5)</f>
        <v>0</v>
      </c>
      <c r="X4523" s="444"/>
      <c r="Y4523" s="444"/>
      <c r="AK4523" s="305"/>
    </row>
    <row r="4524" spans="1:37" ht="15" customHeight="1" x14ac:dyDescent="0.25">
      <c r="A4524" s="103" t="s">
        <v>6846</v>
      </c>
      <c r="B4524" s="101" t="s">
        <v>2071</v>
      </c>
      <c r="C4524" s="101" t="s">
        <v>6858</v>
      </c>
      <c r="D4524" s="101" t="s">
        <v>6512</v>
      </c>
      <c r="F4524" s="102">
        <v>7.68</v>
      </c>
      <c r="G4524" s="102">
        <v>8.08</v>
      </c>
      <c r="H4524" s="102">
        <v>6.46</v>
      </c>
      <c r="I4524" s="102"/>
      <c r="J4524" s="445"/>
      <c r="K4524" s="258">
        <f>ROUND(SUMIF('VGT-Bewegungsdaten'!B:B,A4524,'VGT-Bewegungsdaten'!D:D),3)</f>
        <v>0</v>
      </c>
      <c r="L4524" s="259">
        <f>ROUND(SUMIF('VGT-Bewegungsdaten'!B:B,$A4524,'VGT-Bewegungsdaten'!E:E),5)</f>
        <v>0</v>
      </c>
      <c r="N4524" s="298" t="s">
        <v>4918</v>
      </c>
      <c r="O4524" s="298" t="s">
        <v>4934</v>
      </c>
      <c r="P4524" s="261">
        <f>ROUND(SUMIF('AV-Bewegungsdaten'!B:B,A4524,'AV-Bewegungsdaten'!D:D),3)</f>
        <v>0</v>
      </c>
      <c r="Q4524" s="259">
        <f>ROUND(SUMIF('AV-Bewegungsdaten'!B:B,$A4524,'AV-Bewegungsdaten'!E:E),5)</f>
        <v>0</v>
      </c>
      <c r="S4524" s="444"/>
      <c r="T4524" s="444"/>
      <c r="U4524" s="261">
        <f>ROUND(SUMIF('DV-Bewegungsdaten'!B:B,A4524,'DV-Bewegungsdaten'!D:D),3)</f>
        <v>0</v>
      </c>
      <c r="V4524" s="259">
        <f>ROUND(SUMIF('DV-Bewegungsdaten'!B:B,A4524,'DV-Bewegungsdaten'!E:E),5)</f>
        <v>0</v>
      </c>
      <c r="X4524" s="444"/>
      <c r="Y4524" s="444"/>
      <c r="AK4524" s="305"/>
    </row>
    <row r="4525" spans="1:37" ht="15" customHeight="1" x14ac:dyDescent="0.25">
      <c r="A4525" s="103" t="s">
        <v>6847</v>
      </c>
      <c r="B4525" s="101" t="s">
        <v>2071</v>
      </c>
      <c r="C4525" s="101" t="s">
        <v>6859</v>
      </c>
      <c r="D4525" s="101" t="s">
        <v>6512</v>
      </c>
      <c r="F4525" s="102">
        <v>7.57</v>
      </c>
      <c r="G4525" s="102">
        <v>7.97</v>
      </c>
      <c r="H4525" s="102">
        <v>6.38</v>
      </c>
      <c r="I4525" s="102"/>
      <c r="J4525" s="445"/>
      <c r="K4525" s="258">
        <f>ROUND(SUMIF('VGT-Bewegungsdaten'!B:B,A4525,'VGT-Bewegungsdaten'!D:D),3)</f>
        <v>0</v>
      </c>
      <c r="L4525" s="259">
        <f>ROUND(SUMIF('VGT-Bewegungsdaten'!B:B,$A4525,'VGT-Bewegungsdaten'!E:E),5)</f>
        <v>0</v>
      </c>
      <c r="N4525" s="298" t="s">
        <v>4918</v>
      </c>
      <c r="O4525" s="298" t="s">
        <v>4934</v>
      </c>
      <c r="P4525" s="261">
        <f>ROUND(SUMIF('AV-Bewegungsdaten'!B:B,A4525,'AV-Bewegungsdaten'!D:D),3)</f>
        <v>0</v>
      </c>
      <c r="Q4525" s="259">
        <f>ROUND(SUMIF('AV-Bewegungsdaten'!B:B,$A4525,'AV-Bewegungsdaten'!E:E),5)</f>
        <v>0</v>
      </c>
      <c r="S4525" s="444"/>
      <c r="T4525" s="444"/>
      <c r="U4525" s="261">
        <f>ROUND(SUMIF('DV-Bewegungsdaten'!B:B,A4525,'DV-Bewegungsdaten'!D:D),3)</f>
        <v>0</v>
      </c>
      <c r="V4525" s="259">
        <f>ROUND(SUMIF('DV-Bewegungsdaten'!B:B,A4525,'DV-Bewegungsdaten'!E:E),5)</f>
        <v>0</v>
      </c>
      <c r="X4525" s="444"/>
      <c r="Y4525" s="444"/>
      <c r="AK4525" s="305"/>
    </row>
    <row r="4526" spans="1:37" ht="15" customHeight="1" x14ac:dyDescent="0.25">
      <c r="A4526" s="103" t="s">
        <v>6848</v>
      </c>
      <c r="B4526" s="101" t="s">
        <v>2071</v>
      </c>
      <c r="C4526" s="101" t="s">
        <v>6860</v>
      </c>
      <c r="D4526" s="101" t="s">
        <v>6512</v>
      </c>
      <c r="F4526" s="102">
        <v>7.45</v>
      </c>
      <c r="G4526" s="102">
        <v>7.85</v>
      </c>
      <c r="H4526" s="102">
        <v>6.28</v>
      </c>
      <c r="I4526" s="102"/>
      <c r="J4526" s="445"/>
      <c r="K4526" s="258">
        <f>ROUND(SUMIF('VGT-Bewegungsdaten'!B:B,A4526,'VGT-Bewegungsdaten'!D:D),3)</f>
        <v>0</v>
      </c>
      <c r="L4526" s="259">
        <f>ROUND(SUMIF('VGT-Bewegungsdaten'!B:B,$A4526,'VGT-Bewegungsdaten'!E:E),5)</f>
        <v>0</v>
      </c>
      <c r="N4526" s="298" t="s">
        <v>4918</v>
      </c>
      <c r="O4526" s="298" t="s">
        <v>4934</v>
      </c>
      <c r="P4526" s="261">
        <f>ROUND(SUMIF('AV-Bewegungsdaten'!B:B,A4526,'AV-Bewegungsdaten'!D:D),3)</f>
        <v>0</v>
      </c>
      <c r="Q4526" s="259">
        <f>ROUND(SUMIF('AV-Bewegungsdaten'!B:B,$A4526,'AV-Bewegungsdaten'!E:E),5)</f>
        <v>0</v>
      </c>
      <c r="S4526" s="444"/>
      <c r="T4526" s="444"/>
      <c r="U4526" s="261">
        <f>ROUND(SUMIF('DV-Bewegungsdaten'!B:B,A4526,'DV-Bewegungsdaten'!D:D),3)</f>
        <v>0</v>
      </c>
      <c r="V4526" s="259">
        <f>ROUND(SUMIF('DV-Bewegungsdaten'!B:B,A4526,'DV-Bewegungsdaten'!E:E),5)</f>
        <v>0</v>
      </c>
      <c r="X4526" s="444"/>
      <c r="Y4526" s="444"/>
      <c r="AK4526" s="305"/>
    </row>
    <row r="4527" spans="1:37" ht="15" customHeight="1" x14ac:dyDescent="0.25">
      <c r="A4527" s="103" t="s">
        <v>6849</v>
      </c>
      <c r="B4527" s="101" t="s">
        <v>2071</v>
      </c>
      <c r="C4527" s="101" t="s">
        <v>6861</v>
      </c>
      <c r="D4527" s="101" t="s">
        <v>6512</v>
      </c>
      <c r="F4527" s="102">
        <v>7.34</v>
      </c>
      <c r="G4527" s="102">
        <v>7.74</v>
      </c>
      <c r="H4527" s="102">
        <v>6.19</v>
      </c>
      <c r="I4527" s="102"/>
      <c r="J4527" s="445"/>
      <c r="K4527" s="258">
        <f>ROUND(SUMIF('VGT-Bewegungsdaten'!B:B,A4527,'VGT-Bewegungsdaten'!D:D),3)</f>
        <v>0</v>
      </c>
      <c r="L4527" s="259">
        <f>ROUND(SUMIF('VGT-Bewegungsdaten'!B:B,$A4527,'VGT-Bewegungsdaten'!E:E),5)</f>
        <v>0</v>
      </c>
      <c r="N4527" s="298" t="s">
        <v>4918</v>
      </c>
      <c r="O4527" s="298" t="s">
        <v>4934</v>
      </c>
      <c r="P4527" s="261">
        <f>ROUND(SUMIF('AV-Bewegungsdaten'!B:B,A4527,'AV-Bewegungsdaten'!D:D),3)</f>
        <v>0</v>
      </c>
      <c r="Q4527" s="259">
        <f>ROUND(SUMIF('AV-Bewegungsdaten'!B:B,$A4527,'AV-Bewegungsdaten'!E:E),5)</f>
        <v>0</v>
      </c>
      <c r="S4527" s="444"/>
      <c r="T4527" s="444"/>
      <c r="U4527" s="261">
        <f>ROUND(SUMIF('DV-Bewegungsdaten'!B:B,A4527,'DV-Bewegungsdaten'!D:D),3)</f>
        <v>0</v>
      </c>
      <c r="V4527" s="259">
        <f>ROUND(SUMIF('DV-Bewegungsdaten'!B:B,A4527,'DV-Bewegungsdaten'!E:E),5)</f>
        <v>0</v>
      </c>
      <c r="X4527" s="444"/>
      <c r="Y4527" s="444"/>
      <c r="AK4527" s="305"/>
    </row>
    <row r="4528" spans="1:37" ht="15" customHeight="1" x14ac:dyDescent="0.25">
      <c r="A4528" s="103" t="s">
        <v>6850</v>
      </c>
      <c r="B4528" s="101" t="s">
        <v>2071</v>
      </c>
      <c r="C4528" s="101" t="s">
        <v>6862</v>
      </c>
      <c r="D4528" s="101" t="s">
        <v>6512</v>
      </c>
      <c r="F4528" s="102">
        <v>7.24</v>
      </c>
      <c r="G4528" s="102">
        <v>7.64</v>
      </c>
      <c r="H4528" s="102">
        <v>6.11</v>
      </c>
      <c r="I4528" s="102"/>
      <c r="J4528" s="445"/>
      <c r="K4528" s="258">
        <f>ROUND(SUMIF('VGT-Bewegungsdaten'!B:B,A4528,'VGT-Bewegungsdaten'!D:D),3)</f>
        <v>0</v>
      </c>
      <c r="L4528" s="259">
        <f>ROUND(SUMIF('VGT-Bewegungsdaten'!B:B,$A4528,'VGT-Bewegungsdaten'!E:E),5)</f>
        <v>0</v>
      </c>
      <c r="N4528" s="298" t="s">
        <v>4918</v>
      </c>
      <c r="O4528" s="298" t="s">
        <v>4934</v>
      </c>
      <c r="P4528" s="261">
        <f>ROUND(SUMIF('AV-Bewegungsdaten'!B:B,A4528,'AV-Bewegungsdaten'!D:D),3)</f>
        <v>0</v>
      </c>
      <c r="Q4528" s="259">
        <f>ROUND(SUMIF('AV-Bewegungsdaten'!B:B,$A4528,'AV-Bewegungsdaten'!E:E),5)</f>
        <v>0</v>
      </c>
      <c r="S4528" s="444"/>
      <c r="T4528" s="444"/>
      <c r="U4528" s="261">
        <f>ROUND(SUMIF('DV-Bewegungsdaten'!B:B,A4528,'DV-Bewegungsdaten'!D:D),3)</f>
        <v>0</v>
      </c>
      <c r="V4528" s="259">
        <f>ROUND(SUMIF('DV-Bewegungsdaten'!B:B,A4528,'DV-Bewegungsdaten'!E:E),5)</f>
        <v>0</v>
      </c>
      <c r="X4528" s="444"/>
      <c r="Y4528" s="444"/>
      <c r="AK4528" s="305"/>
    </row>
    <row r="4529" spans="1:37" ht="15" customHeight="1" x14ac:dyDescent="0.25">
      <c r="A4529" s="103" t="s">
        <v>6851</v>
      </c>
      <c r="B4529" s="101" t="s">
        <v>2071</v>
      </c>
      <c r="C4529" s="101" t="s">
        <v>6863</v>
      </c>
      <c r="D4529" s="101" t="s">
        <v>6512</v>
      </c>
      <c r="F4529" s="102">
        <v>7.13</v>
      </c>
      <c r="G4529" s="102">
        <v>7.53</v>
      </c>
      <c r="H4529" s="102">
        <v>6.02</v>
      </c>
      <c r="I4529" s="102"/>
      <c r="J4529" s="445"/>
      <c r="K4529" s="258">
        <f>ROUND(SUMIF('VGT-Bewegungsdaten'!B:B,A4529,'VGT-Bewegungsdaten'!D:D),3)</f>
        <v>0</v>
      </c>
      <c r="L4529" s="259">
        <f>ROUND(SUMIF('VGT-Bewegungsdaten'!B:B,$A4529,'VGT-Bewegungsdaten'!E:E),5)</f>
        <v>0</v>
      </c>
      <c r="N4529" s="298" t="s">
        <v>4918</v>
      </c>
      <c r="O4529" s="298" t="s">
        <v>4934</v>
      </c>
      <c r="P4529" s="261">
        <f>ROUND(SUMIF('AV-Bewegungsdaten'!B:B,A4529,'AV-Bewegungsdaten'!D:D),3)</f>
        <v>0</v>
      </c>
      <c r="Q4529" s="259">
        <f>ROUND(SUMIF('AV-Bewegungsdaten'!B:B,$A4529,'AV-Bewegungsdaten'!E:E),5)</f>
        <v>0</v>
      </c>
      <c r="S4529" s="444"/>
      <c r="T4529" s="444"/>
      <c r="U4529" s="261">
        <f>ROUND(SUMIF('DV-Bewegungsdaten'!B:B,A4529,'DV-Bewegungsdaten'!D:D),3)</f>
        <v>0</v>
      </c>
      <c r="V4529" s="259">
        <f>ROUND(SUMIF('DV-Bewegungsdaten'!B:B,A4529,'DV-Bewegungsdaten'!E:E),5)</f>
        <v>0</v>
      </c>
      <c r="X4529" s="444"/>
      <c r="Y4529" s="444"/>
      <c r="AK4529" s="305"/>
    </row>
    <row r="4530" spans="1:37" ht="15" customHeight="1" x14ac:dyDescent="0.25">
      <c r="A4530" s="103" t="s">
        <v>6852</v>
      </c>
      <c r="B4530" s="101" t="s">
        <v>2071</v>
      </c>
      <c r="C4530" s="101" t="s">
        <v>6864</v>
      </c>
      <c r="D4530" s="101" t="s">
        <v>6512</v>
      </c>
      <c r="F4530" s="102">
        <v>7.02</v>
      </c>
      <c r="G4530" s="102">
        <v>7.42</v>
      </c>
      <c r="H4530" s="102">
        <v>5.94</v>
      </c>
      <c r="I4530" s="102"/>
      <c r="J4530" s="445"/>
      <c r="K4530" s="258">
        <f>ROUND(SUMIF('VGT-Bewegungsdaten'!B:B,A4530,'VGT-Bewegungsdaten'!D:D),3)</f>
        <v>0</v>
      </c>
      <c r="L4530" s="259">
        <f>ROUND(SUMIF('VGT-Bewegungsdaten'!B:B,$A4530,'VGT-Bewegungsdaten'!E:E),5)</f>
        <v>0</v>
      </c>
      <c r="N4530" s="298" t="s">
        <v>4918</v>
      </c>
      <c r="O4530" s="298" t="s">
        <v>4934</v>
      </c>
      <c r="P4530" s="261">
        <f>ROUND(SUMIF('AV-Bewegungsdaten'!B:B,A4530,'AV-Bewegungsdaten'!D:D),3)</f>
        <v>0</v>
      </c>
      <c r="Q4530" s="259">
        <f>ROUND(SUMIF('AV-Bewegungsdaten'!B:B,$A4530,'AV-Bewegungsdaten'!E:E),5)</f>
        <v>0</v>
      </c>
      <c r="S4530" s="444"/>
      <c r="T4530" s="444"/>
      <c r="U4530" s="261">
        <f>ROUND(SUMIF('DV-Bewegungsdaten'!B:B,A4530,'DV-Bewegungsdaten'!D:D),3)</f>
        <v>0</v>
      </c>
      <c r="V4530" s="259">
        <f>ROUND(SUMIF('DV-Bewegungsdaten'!B:B,A4530,'DV-Bewegungsdaten'!E:E),5)</f>
        <v>0</v>
      </c>
      <c r="X4530" s="444"/>
      <c r="Y4530" s="444"/>
      <c r="AK4530" s="305"/>
    </row>
    <row r="4531" spans="1:37" ht="15" customHeight="1" x14ac:dyDescent="0.25">
      <c r="A4531" s="103" t="s">
        <v>6853</v>
      </c>
      <c r="B4531" s="101" t="s">
        <v>2071</v>
      </c>
      <c r="C4531" s="101" t="s">
        <v>6865</v>
      </c>
      <c r="D4531" s="101" t="s">
        <v>6512</v>
      </c>
      <c r="F4531" s="102">
        <v>6.95</v>
      </c>
      <c r="G4531" s="102">
        <v>7.35</v>
      </c>
      <c r="H4531" s="102">
        <v>5.88</v>
      </c>
      <c r="I4531" s="102"/>
      <c r="J4531" s="445"/>
      <c r="K4531" s="258">
        <f>ROUND(SUMIF('VGT-Bewegungsdaten'!B:B,A4531,'VGT-Bewegungsdaten'!D:D),3)</f>
        <v>0</v>
      </c>
      <c r="L4531" s="259">
        <f>ROUND(SUMIF('VGT-Bewegungsdaten'!B:B,$A4531,'VGT-Bewegungsdaten'!E:E),5)</f>
        <v>0</v>
      </c>
      <c r="N4531" s="298" t="s">
        <v>4918</v>
      </c>
      <c r="O4531" s="298" t="s">
        <v>4934</v>
      </c>
      <c r="P4531" s="261">
        <f>ROUND(SUMIF('AV-Bewegungsdaten'!B:B,A4531,'AV-Bewegungsdaten'!D:D),3)</f>
        <v>0</v>
      </c>
      <c r="Q4531" s="259">
        <f>ROUND(SUMIF('AV-Bewegungsdaten'!B:B,$A4531,'AV-Bewegungsdaten'!E:E),5)</f>
        <v>0</v>
      </c>
      <c r="S4531" s="444"/>
      <c r="T4531" s="444"/>
      <c r="U4531" s="261">
        <f>ROUND(SUMIF('DV-Bewegungsdaten'!B:B,A4531,'DV-Bewegungsdaten'!D:D),3)</f>
        <v>0</v>
      </c>
      <c r="V4531" s="259">
        <f>ROUND(SUMIF('DV-Bewegungsdaten'!B:B,A4531,'DV-Bewegungsdaten'!E:E),5)</f>
        <v>0</v>
      </c>
      <c r="X4531" s="444"/>
      <c r="Y4531" s="444"/>
      <c r="AK4531" s="305"/>
    </row>
    <row r="4532" spans="1:37" ht="15" customHeight="1" x14ac:dyDescent="0.25">
      <c r="A4532" s="103" t="s">
        <v>6854</v>
      </c>
      <c r="B4532" s="101" t="s">
        <v>2071</v>
      </c>
      <c r="C4532" s="101" t="s">
        <v>6866</v>
      </c>
      <c r="D4532" s="101" t="s">
        <v>6512</v>
      </c>
      <c r="F4532" s="102">
        <v>6.88</v>
      </c>
      <c r="G4532" s="102">
        <v>7.28</v>
      </c>
      <c r="H4532" s="102">
        <v>5.82</v>
      </c>
      <c r="I4532" s="102"/>
      <c r="J4532" s="445"/>
      <c r="K4532" s="258">
        <f>ROUND(SUMIF('VGT-Bewegungsdaten'!B:B,A4532,'VGT-Bewegungsdaten'!D:D),3)</f>
        <v>0</v>
      </c>
      <c r="L4532" s="259">
        <f>ROUND(SUMIF('VGT-Bewegungsdaten'!B:B,$A4532,'VGT-Bewegungsdaten'!E:E),5)</f>
        <v>0</v>
      </c>
      <c r="N4532" s="298" t="s">
        <v>4918</v>
      </c>
      <c r="O4532" s="298" t="s">
        <v>4934</v>
      </c>
      <c r="P4532" s="261">
        <f>ROUND(SUMIF('AV-Bewegungsdaten'!B:B,A4532,'AV-Bewegungsdaten'!D:D),3)</f>
        <v>0</v>
      </c>
      <c r="Q4532" s="259">
        <f>ROUND(SUMIF('AV-Bewegungsdaten'!B:B,$A4532,'AV-Bewegungsdaten'!E:E),5)</f>
        <v>0</v>
      </c>
      <c r="S4532" s="444"/>
      <c r="T4532" s="444"/>
      <c r="U4532" s="261">
        <f>ROUND(SUMIF('DV-Bewegungsdaten'!B:B,A4532,'DV-Bewegungsdaten'!D:D),3)</f>
        <v>0</v>
      </c>
      <c r="V4532" s="259">
        <f>ROUND(SUMIF('DV-Bewegungsdaten'!B:B,A4532,'DV-Bewegungsdaten'!E:E),5)</f>
        <v>0</v>
      </c>
      <c r="X4532" s="444"/>
      <c r="Y4532" s="444"/>
      <c r="AK4532" s="305"/>
    </row>
    <row r="4533" spans="1:37" ht="15" customHeight="1" x14ac:dyDescent="0.25">
      <c r="A4533" s="103" t="s">
        <v>7022</v>
      </c>
      <c r="B4533" s="101" t="s">
        <v>2071</v>
      </c>
      <c r="C4533" s="101" t="s">
        <v>7023</v>
      </c>
      <c r="D4533" s="101" t="s">
        <v>6512</v>
      </c>
      <c r="F4533" s="102">
        <v>6.8</v>
      </c>
      <c r="G4533" s="102">
        <v>7.2</v>
      </c>
      <c r="H4533" s="102">
        <v>5.76</v>
      </c>
      <c r="I4533" s="102"/>
      <c r="J4533" s="444"/>
      <c r="K4533" s="258">
        <f>ROUND(SUMIF('VGT-Bewegungsdaten'!B:B,A4533,'VGT-Bewegungsdaten'!D:D),3)</f>
        <v>0</v>
      </c>
      <c r="L4533" s="259">
        <f>ROUND(SUMIF('VGT-Bewegungsdaten'!B:B,$A4533,'VGT-Bewegungsdaten'!E:E),5)</f>
        <v>0</v>
      </c>
      <c r="N4533" s="298" t="s">
        <v>4918</v>
      </c>
      <c r="O4533" s="298" t="s">
        <v>4934</v>
      </c>
      <c r="P4533" s="261">
        <f>ROUND(SUMIF('AV-Bewegungsdaten'!B:B,A4533,'AV-Bewegungsdaten'!D:D),3)</f>
        <v>0</v>
      </c>
      <c r="Q4533" s="259">
        <f>ROUND(SUMIF('AV-Bewegungsdaten'!B:B,$A4533,'AV-Bewegungsdaten'!E:E),5)</f>
        <v>0</v>
      </c>
      <c r="S4533" s="444"/>
      <c r="T4533" s="444"/>
      <c r="U4533" s="261">
        <f>ROUND(SUMIF('DV-Bewegungsdaten'!B:B,A4533,'DV-Bewegungsdaten'!D:D),3)</f>
        <v>0</v>
      </c>
      <c r="V4533" s="259">
        <f>ROUND(SUMIF('DV-Bewegungsdaten'!B:B,A4533,'DV-Bewegungsdaten'!E:E),5)</f>
        <v>0</v>
      </c>
      <c r="X4533" s="444"/>
      <c r="Y4533" s="444"/>
      <c r="AK4533" s="305"/>
    </row>
    <row r="4534" spans="1:37" ht="15" customHeight="1" x14ac:dyDescent="0.25">
      <c r="A4534" s="103" t="s">
        <v>7024</v>
      </c>
      <c r="B4534" s="101" t="s">
        <v>2071</v>
      </c>
      <c r="C4534" s="101" t="s">
        <v>7025</v>
      </c>
      <c r="D4534" s="101" t="s">
        <v>6512</v>
      </c>
      <c r="F4534" s="102">
        <v>6.7</v>
      </c>
      <c r="G4534" s="102">
        <v>7.1</v>
      </c>
      <c r="H4534" s="102">
        <v>5.68</v>
      </c>
      <c r="I4534" s="102"/>
      <c r="J4534" s="445"/>
      <c r="K4534" s="258">
        <f>ROUND(SUMIF('VGT-Bewegungsdaten'!B:B,A4534,'VGT-Bewegungsdaten'!D:D),3)</f>
        <v>0</v>
      </c>
      <c r="L4534" s="259">
        <f>ROUND(SUMIF('VGT-Bewegungsdaten'!B:B,$A4534,'VGT-Bewegungsdaten'!E:E),5)</f>
        <v>0</v>
      </c>
      <c r="N4534" s="298" t="s">
        <v>4918</v>
      </c>
      <c r="O4534" s="298" t="s">
        <v>4934</v>
      </c>
      <c r="P4534" s="261">
        <f>ROUND(SUMIF('AV-Bewegungsdaten'!B:B,A4534,'AV-Bewegungsdaten'!D:D),3)</f>
        <v>0</v>
      </c>
      <c r="Q4534" s="259">
        <f>ROUND(SUMIF('AV-Bewegungsdaten'!B:B,$A4534,'AV-Bewegungsdaten'!E:E),5)</f>
        <v>0</v>
      </c>
      <c r="S4534" s="444"/>
      <c r="T4534" s="444"/>
      <c r="U4534" s="261">
        <f>ROUND(SUMIF('DV-Bewegungsdaten'!B:B,A4534,'DV-Bewegungsdaten'!D:D),3)</f>
        <v>0</v>
      </c>
      <c r="V4534" s="259">
        <f>ROUND(SUMIF('DV-Bewegungsdaten'!B:B,A4534,'DV-Bewegungsdaten'!E:E),5)</f>
        <v>0</v>
      </c>
      <c r="X4534" s="444"/>
      <c r="Y4534" s="444"/>
      <c r="AK4534" s="305"/>
    </row>
    <row r="4535" spans="1:37" ht="15" customHeight="1" x14ac:dyDescent="0.25">
      <c r="A4535" s="103" t="s">
        <v>7026</v>
      </c>
      <c r="B4535" s="101" t="s">
        <v>2071</v>
      </c>
      <c r="C4535" s="101" t="s">
        <v>7027</v>
      </c>
      <c r="D4535" s="101" t="s">
        <v>6512</v>
      </c>
      <c r="F4535" s="102">
        <v>6.6</v>
      </c>
      <c r="G4535" s="102">
        <v>7</v>
      </c>
      <c r="H4535" s="102">
        <v>5.6</v>
      </c>
      <c r="I4535" s="102"/>
      <c r="J4535" s="445"/>
      <c r="K4535" s="258">
        <f>ROUND(SUMIF('VGT-Bewegungsdaten'!B:B,A4535,'VGT-Bewegungsdaten'!D:D),3)</f>
        <v>0</v>
      </c>
      <c r="L4535" s="259">
        <f>ROUND(SUMIF('VGT-Bewegungsdaten'!B:B,$A4535,'VGT-Bewegungsdaten'!E:E),5)</f>
        <v>0</v>
      </c>
      <c r="N4535" s="298" t="s">
        <v>4918</v>
      </c>
      <c r="O4535" s="298" t="s">
        <v>4934</v>
      </c>
      <c r="P4535" s="261">
        <f>ROUND(SUMIF('AV-Bewegungsdaten'!B:B,A4535,'AV-Bewegungsdaten'!D:D),3)</f>
        <v>0</v>
      </c>
      <c r="Q4535" s="259">
        <f>ROUND(SUMIF('AV-Bewegungsdaten'!B:B,$A4535,'AV-Bewegungsdaten'!E:E),5)</f>
        <v>0</v>
      </c>
      <c r="S4535" s="444"/>
      <c r="T4535" s="444"/>
      <c r="U4535" s="261">
        <f>ROUND(SUMIF('DV-Bewegungsdaten'!B:B,A4535,'DV-Bewegungsdaten'!D:D),3)</f>
        <v>0</v>
      </c>
      <c r="V4535" s="259">
        <f>ROUND(SUMIF('DV-Bewegungsdaten'!B:B,A4535,'DV-Bewegungsdaten'!E:E),5)</f>
        <v>0</v>
      </c>
      <c r="X4535" s="444"/>
      <c r="Y4535" s="444"/>
      <c r="AK4535" s="305"/>
    </row>
    <row r="4536" spans="1:37" ht="15" customHeight="1" x14ac:dyDescent="0.25">
      <c r="A4536" s="103" t="s">
        <v>7028</v>
      </c>
      <c r="B4536" s="101" t="s">
        <v>2071</v>
      </c>
      <c r="C4536" s="101" t="s">
        <v>7029</v>
      </c>
      <c r="D4536" s="101" t="s">
        <v>6512</v>
      </c>
      <c r="F4536" s="102">
        <v>6.5</v>
      </c>
      <c r="G4536" s="102">
        <v>6.9</v>
      </c>
      <c r="H4536" s="102">
        <v>5.52</v>
      </c>
      <c r="I4536" s="102"/>
      <c r="J4536" s="445"/>
      <c r="K4536" s="258">
        <f>ROUND(SUMIF('VGT-Bewegungsdaten'!B:B,A4536,'VGT-Bewegungsdaten'!D:D),3)</f>
        <v>0</v>
      </c>
      <c r="L4536" s="259">
        <f>ROUND(SUMIF('VGT-Bewegungsdaten'!B:B,$A4536,'VGT-Bewegungsdaten'!E:E),5)</f>
        <v>0</v>
      </c>
      <c r="N4536" s="298" t="s">
        <v>4918</v>
      </c>
      <c r="O4536" s="298" t="s">
        <v>4934</v>
      </c>
      <c r="P4536" s="261">
        <f>ROUND(SUMIF('AV-Bewegungsdaten'!B:B,A4536,'AV-Bewegungsdaten'!D:D),3)</f>
        <v>0</v>
      </c>
      <c r="Q4536" s="259">
        <f>ROUND(SUMIF('AV-Bewegungsdaten'!B:B,$A4536,'AV-Bewegungsdaten'!E:E),5)</f>
        <v>0</v>
      </c>
      <c r="S4536" s="444"/>
      <c r="T4536" s="444"/>
      <c r="U4536" s="261">
        <f>ROUND(SUMIF('DV-Bewegungsdaten'!B:B,A4536,'DV-Bewegungsdaten'!D:D),3)</f>
        <v>0</v>
      </c>
      <c r="V4536" s="259">
        <f>ROUND(SUMIF('DV-Bewegungsdaten'!B:B,A4536,'DV-Bewegungsdaten'!E:E),5)</f>
        <v>0</v>
      </c>
      <c r="X4536" s="444"/>
      <c r="Y4536" s="444"/>
      <c r="AK4536" s="305"/>
    </row>
    <row r="4537" spans="1:37" ht="15" customHeight="1" x14ac:dyDescent="0.25">
      <c r="A4537" s="103" t="s">
        <v>7030</v>
      </c>
      <c r="B4537" s="101" t="s">
        <v>2071</v>
      </c>
      <c r="C4537" s="101" t="s">
        <v>7031</v>
      </c>
      <c r="D4537" s="101" t="s">
        <v>6512</v>
      </c>
      <c r="F4537" s="102">
        <v>6.41</v>
      </c>
      <c r="G4537" s="102">
        <v>6.81</v>
      </c>
      <c r="H4537" s="102">
        <v>5.45</v>
      </c>
      <c r="I4537" s="102"/>
      <c r="J4537" s="445"/>
      <c r="K4537" s="258">
        <f>ROUND(SUMIF('VGT-Bewegungsdaten'!B:B,A4537,'VGT-Bewegungsdaten'!D:D),3)</f>
        <v>0</v>
      </c>
      <c r="L4537" s="259">
        <f>ROUND(SUMIF('VGT-Bewegungsdaten'!B:B,$A4537,'VGT-Bewegungsdaten'!E:E),5)</f>
        <v>0</v>
      </c>
      <c r="N4537" s="298" t="s">
        <v>4918</v>
      </c>
      <c r="O4537" s="298" t="s">
        <v>4934</v>
      </c>
      <c r="P4537" s="261">
        <f>ROUND(SUMIF('AV-Bewegungsdaten'!B:B,A4537,'AV-Bewegungsdaten'!D:D),3)</f>
        <v>0</v>
      </c>
      <c r="Q4537" s="259">
        <f>ROUND(SUMIF('AV-Bewegungsdaten'!B:B,$A4537,'AV-Bewegungsdaten'!E:E),5)</f>
        <v>0</v>
      </c>
      <c r="S4537" s="444"/>
      <c r="T4537" s="444"/>
      <c r="U4537" s="261">
        <f>ROUND(SUMIF('DV-Bewegungsdaten'!B:B,A4537,'DV-Bewegungsdaten'!D:D),3)</f>
        <v>0</v>
      </c>
      <c r="V4537" s="259">
        <f>ROUND(SUMIF('DV-Bewegungsdaten'!B:B,A4537,'DV-Bewegungsdaten'!E:E),5)</f>
        <v>0</v>
      </c>
      <c r="X4537" s="444"/>
      <c r="Y4537" s="444"/>
      <c r="AK4537" s="305"/>
    </row>
    <row r="4538" spans="1:37" ht="15" customHeight="1" x14ac:dyDescent="0.25">
      <c r="A4538" s="103" t="s">
        <v>7032</v>
      </c>
      <c r="B4538" s="101" t="s">
        <v>2071</v>
      </c>
      <c r="C4538" s="101" t="s">
        <v>7033</v>
      </c>
      <c r="D4538" s="101" t="s">
        <v>6512</v>
      </c>
      <c r="F4538" s="102">
        <v>6.31</v>
      </c>
      <c r="G4538" s="102">
        <v>6.71</v>
      </c>
      <c r="H4538" s="102">
        <v>5.37</v>
      </c>
      <c r="I4538" s="102"/>
      <c r="J4538" s="445"/>
      <c r="K4538" s="258">
        <f>ROUND(SUMIF('VGT-Bewegungsdaten'!B:B,A4538,'VGT-Bewegungsdaten'!D:D),3)</f>
        <v>0</v>
      </c>
      <c r="L4538" s="259">
        <f>ROUND(SUMIF('VGT-Bewegungsdaten'!B:B,$A4538,'VGT-Bewegungsdaten'!E:E),5)</f>
        <v>0</v>
      </c>
      <c r="N4538" s="298" t="s">
        <v>4918</v>
      </c>
      <c r="O4538" s="298" t="s">
        <v>4934</v>
      </c>
      <c r="P4538" s="261">
        <f>ROUND(SUMIF('AV-Bewegungsdaten'!B:B,A4538,'AV-Bewegungsdaten'!D:D),3)</f>
        <v>0</v>
      </c>
      <c r="Q4538" s="259">
        <f>ROUND(SUMIF('AV-Bewegungsdaten'!B:B,$A4538,'AV-Bewegungsdaten'!E:E),5)</f>
        <v>0</v>
      </c>
      <c r="S4538" s="444"/>
      <c r="T4538" s="444"/>
      <c r="U4538" s="261">
        <f>ROUND(SUMIF('DV-Bewegungsdaten'!B:B,A4538,'DV-Bewegungsdaten'!D:D),3)</f>
        <v>0</v>
      </c>
      <c r="V4538" s="259">
        <f>ROUND(SUMIF('DV-Bewegungsdaten'!B:B,A4538,'DV-Bewegungsdaten'!E:E),5)</f>
        <v>0</v>
      </c>
      <c r="X4538" s="444"/>
      <c r="Y4538" s="444"/>
      <c r="AK4538" s="305"/>
    </row>
    <row r="4539" spans="1:37" ht="15" customHeight="1" x14ac:dyDescent="0.25">
      <c r="A4539" s="103" t="s">
        <v>7034</v>
      </c>
      <c r="B4539" s="101" t="s">
        <v>2071</v>
      </c>
      <c r="C4539" s="101" t="s">
        <v>7035</v>
      </c>
      <c r="D4539" s="101" t="s">
        <v>6512</v>
      </c>
      <c r="F4539" s="102">
        <v>6.22</v>
      </c>
      <c r="G4539" s="102">
        <v>6.62</v>
      </c>
      <c r="H4539" s="102">
        <v>5.3</v>
      </c>
      <c r="I4539" s="102"/>
      <c r="J4539" s="445"/>
      <c r="K4539" s="258">
        <f>ROUND(SUMIF('VGT-Bewegungsdaten'!B:B,A4539,'VGT-Bewegungsdaten'!D:D),3)</f>
        <v>0</v>
      </c>
      <c r="L4539" s="259">
        <f>ROUND(SUMIF('VGT-Bewegungsdaten'!B:B,$A4539,'VGT-Bewegungsdaten'!E:E),5)</f>
        <v>0</v>
      </c>
      <c r="N4539" s="298" t="s">
        <v>4918</v>
      </c>
      <c r="O4539" s="298" t="s">
        <v>4934</v>
      </c>
      <c r="P4539" s="261">
        <f>ROUND(SUMIF('AV-Bewegungsdaten'!B:B,A4539,'AV-Bewegungsdaten'!D:D),3)</f>
        <v>0</v>
      </c>
      <c r="Q4539" s="259">
        <f>ROUND(SUMIF('AV-Bewegungsdaten'!B:B,$A4539,'AV-Bewegungsdaten'!E:E),5)</f>
        <v>0</v>
      </c>
      <c r="S4539" s="444"/>
      <c r="T4539" s="444"/>
      <c r="U4539" s="261">
        <f>ROUND(SUMIF('DV-Bewegungsdaten'!B:B,A4539,'DV-Bewegungsdaten'!D:D),3)</f>
        <v>0</v>
      </c>
      <c r="V4539" s="259">
        <f>ROUND(SUMIF('DV-Bewegungsdaten'!B:B,A4539,'DV-Bewegungsdaten'!E:E),5)</f>
        <v>0</v>
      </c>
      <c r="X4539" s="444"/>
      <c r="Y4539" s="444"/>
      <c r="AK4539" s="305"/>
    </row>
    <row r="4540" spans="1:37" ht="15" customHeight="1" x14ac:dyDescent="0.25">
      <c r="A4540" s="103" t="s">
        <v>7036</v>
      </c>
      <c r="B4540" s="101" t="s">
        <v>2071</v>
      </c>
      <c r="C4540" s="101" t="s">
        <v>7037</v>
      </c>
      <c r="D4540" s="101" t="s">
        <v>6512</v>
      </c>
      <c r="F4540" s="102">
        <v>6.13</v>
      </c>
      <c r="G4540" s="102">
        <v>6.53</v>
      </c>
      <c r="H4540" s="102">
        <v>5.22</v>
      </c>
      <c r="I4540" s="102"/>
      <c r="J4540" s="445"/>
      <c r="K4540" s="258">
        <f>ROUND(SUMIF('VGT-Bewegungsdaten'!B:B,A4540,'VGT-Bewegungsdaten'!D:D),3)</f>
        <v>0</v>
      </c>
      <c r="L4540" s="259">
        <f>ROUND(SUMIF('VGT-Bewegungsdaten'!B:B,$A4540,'VGT-Bewegungsdaten'!E:E),5)</f>
        <v>0</v>
      </c>
      <c r="N4540" s="298" t="s">
        <v>4918</v>
      </c>
      <c r="O4540" s="298" t="s">
        <v>4934</v>
      </c>
      <c r="P4540" s="261">
        <f>ROUND(SUMIF('AV-Bewegungsdaten'!B:B,A4540,'AV-Bewegungsdaten'!D:D),3)</f>
        <v>0</v>
      </c>
      <c r="Q4540" s="259">
        <f>ROUND(SUMIF('AV-Bewegungsdaten'!B:B,$A4540,'AV-Bewegungsdaten'!E:E),5)</f>
        <v>0</v>
      </c>
      <c r="S4540" s="444"/>
      <c r="T4540" s="444"/>
      <c r="U4540" s="261">
        <f>ROUND(SUMIF('DV-Bewegungsdaten'!B:B,A4540,'DV-Bewegungsdaten'!D:D),3)</f>
        <v>0</v>
      </c>
      <c r="V4540" s="259">
        <f>ROUND(SUMIF('DV-Bewegungsdaten'!B:B,A4540,'DV-Bewegungsdaten'!E:E),5)</f>
        <v>0</v>
      </c>
      <c r="X4540" s="444"/>
      <c r="Y4540" s="444"/>
      <c r="AK4540" s="305"/>
    </row>
    <row r="4541" spans="1:37" ht="15" customHeight="1" x14ac:dyDescent="0.25">
      <c r="A4541" s="103" t="s">
        <v>7038</v>
      </c>
      <c r="B4541" s="101" t="s">
        <v>2071</v>
      </c>
      <c r="C4541" s="101" t="s">
        <v>7039</v>
      </c>
      <c r="D4541" s="101" t="s">
        <v>6512</v>
      </c>
      <c r="F4541" s="102">
        <v>6.03</v>
      </c>
      <c r="G4541" s="102">
        <v>6.43</v>
      </c>
      <c r="H4541" s="102">
        <v>5.14</v>
      </c>
      <c r="I4541" s="102"/>
      <c r="J4541" s="445"/>
      <c r="K4541" s="258">
        <f>ROUND(SUMIF('VGT-Bewegungsdaten'!B:B,A4541,'VGT-Bewegungsdaten'!D:D),3)</f>
        <v>0</v>
      </c>
      <c r="L4541" s="259">
        <f>ROUND(SUMIF('VGT-Bewegungsdaten'!B:B,$A4541,'VGT-Bewegungsdaten'!E:E),5)</f>
        <v>0</v>
      </c>
      <c r="N4541" s="298" t="s">
        <v>4918</v>
      </c>
      <c r="O4541" s="298" t="s">
        <v>4934</v>
      </c>
      <c r="P4541" s="261">
        <f>ROUND(SUMIF('AV-Bewegungsdaten'!B:B,A4541,'AV-Bewegungsdaten'!D:D),3)</f>
        <v>0</v>
      </c>
      <c r="Q4541" s="259">
        <f>ROUND(SUMIF('AV-Bewegungsdaten'!B:B,$A4541,'AV-Bewegungsdaten'!E:E),5)</f>
        <v>0</v>
      </c>
      <c r="S4541" s="444"/>
      <c r="T4541" s="444"/>
      <c r="U4541" s="261">
        <f>ROUND(SUMIF('DV-Bewegungsdaten'!B:B,A4541,'DV-Bewegungsdaten'!D:D),3)</f>
        <v>0</v>
      </c>
      <c r="V4541" s="259">
        <f>ROUND(SUMIF('DV-Bewegungsdaten'!B:B,A4541,'DV-Bewegungsdaten'!E:E),5)</f>
        <v>0</v>
      </c>
      <c r="X4541" s="444"/>
      <c r="Y4541" s="444"/>
      <c r="AK4541" s="305"/>
    </row>
    <row r="4542" spans="1:37" ht="15" customHeight="1" x14ac:dyDescent="0.25">
      <c r="A4542" s="103" t="s">
        <v>7040</v>
      </c>
      <c r="B4542" s="101" t="s">
        <v>2071</v>
      </c>
      <c r="C4542" s="101" t="s">
        <v>7041</v>
      </c>
      <c r="D4542" s="101" t="s">
        <v>6512</v>
      </c>
      <c r="F4542" s="102">
        <v>5.94</v>
      </c>
      <c r="G4542" s="102">
        <v>6.34</v>
      </c>
      <c r="H4542" s="102">
        <v>5.07</v>
      </c>
      <c r="I4542" s="102"/>
      <c r="J4542" s="445"/>
      <c r="K4542" s="258">
        <f>ROUND(SUMIF('VGT-Bewegungsdaten'!B:B,A4542,'VGT-Bewegungsdaten'!D:D),3)</f>
        <v>0</v>
      </c>
      <c r="L4542" s="259">
        <f>ROUND(SUMIF('VGT-Bewegungsdaten'!B:B,$A4542,'VGT-Bewegungsdaten'!E:E),5)</f>
        <v>0</v>
      </c>
      <c r="N4542" s="298" t="s">
        <v>4918</v>
      </c>
      <c r="O4542" s="298" t="s">
        <v>4934</v>
      </c>
      <c r="P4542" s="261">
        <f>ROUND(SUMIF('AV-Bewegungsdaten'!B:B,A4542,'AV-Bewegungsdaten'!D:D),3)</f>
        <v>0</v>
      </c>
      <c r="Q4542" s="259">
        <f>ROUND(SUMIF('AV-Bewegungsdaten'!B:B,$A4542,'AV-Bewegungsdaten'!E:E),5)</f>
        <v>0</v>
      </c>
      <c r="S4542" s="444"/>
      <c r="T4542" s="444"/>
      <c r="U4542" s="261">
        <f>ROUND(SUMIF('DV-Bewegungsdaten'!B:B,A4542,'DV-Bewegungsdaten'!D:D),3)</f>
        <v>0</v>
      </c>
      <c r="V4542" s="259">
        <f>ROUND(SUMIF('DV-Bewegungsdaten'!B:B,A4542,'DV-Bewegungsdaten'!E:E),5)</f>
        <v>0</v>
      </c>
      <c r="X4542" s="444"/>
      <c r="Y4542" s="444"/>
      <c r="AK4542" s="305"/>
    </row>
    <row r="4543" spans="1:37" ht="15" customHeight="1" x14ac:dyDescent="0.25">
      <c r="A4543" s="103" t="s">
        <v>7042</v>
      </c>
      <c r="B4543" s="101" t="s">
        <v>2071</v>
      </c>
      <c r="C4543" s="101" t="s">
        <v>7043</v>
      </c>
      <c r="D4543" s="101" t="s">
        <v>6512</v>
      </c>
      <c r="F4543" s="102">
        <v>5.83</v>
      </c>
      <c r="G4543" s="102">
        <v>6.23</v>
      </c>
      <c r="H4543" s="102">
        <v>4.9800000000000004</v>
      </c>
      <c r="I4543" s="102"/>
      <c r="J4543" s="445"/>
      <c r="K4543" s="258">
        <f>ROUND(SUMIF('VGT-Bewegungsdaten'!B:B,A4543,'VGT-Bewegungsdaten'!D:D),3)</f>
        <v>0</v>
      </c>
      <c r="L4543" s="259">
        <f>ROUND(SUMIF('VGT-Bewegungsdaten'!B:B,$A4543,'VGT-Bewegungsdaten'!E:E),5)</f>
        <v>0</v>
      </c>
      <c r="N4543" s="298" t="s">
        <v>4918</v>
      </c>
      <c r="O4543" s="298" t="s">
        <v>4934</v>
      </c>
      <c r="P4543" s="261">
        <f>ROUND(SUMIF('AV-Bewegungsdaten'!B:B,A4543,'AV-Bewegungsdaten'!D:D),3)</f>
        <v>0</v>
      </c>
      <c r="Q4543" s="259">
        <f>ROUND(SUMIF('AV-Bewegungsdaten'!B:B,$A4543,'AV-Bewegungsdaten'!E:E),5)</f>
        <v>0</v>
      </c>
      <c r="S4543" s="444"/>
      <c r="T4543" s="444"/>
      <c r="U4543" s="261">
        <f>ROUND(SUMIF('DV-Bewegungsdaten'!B:B,A4543,'DV-Bewegungsdaten'!D:D),3)</f>
        <v>0</v>
      </c>
      <c r="V4543" s="259">
        <f>ROUND(SUMIF('DV-Bewegungsdaten'!B:B,A4543,'DV-Bewegungsdaten'!E:E),5)</f>
        <v>0</v>
      </c>
      <c r="X4543" s="444"/>
      <c r="Y4543" s="444"/>
      <c r="AK4543" s="305"/>
    </row>
    <row r="4544" spans="1:37" ht="15" customHeight="1" x14ac:dyDescent="0.25">
      <c r="A4544" s="103" t="s">
        <v>7044</v>
      </c>
      <c r="B4544" s="101" t="s">
        <v>2071</v>
      </c>
      <c r="C4544" s="101" t="s">
        <v>7045</v>
      </c>
      <c r="D4544" s="101" t="s">
        <v>6512</v>
      </c>
      <c r="F4544" s="102">
        <v>5.72</v>
      </c>
      <c r="G4544" s="102">
        <v>6.12</v>
      </c>
      <c r="H4544" s="102">
        <v>4.9000000000000004</v>
      </c>
      <c r="I4544" s="102"/>
      <c r="J4544" s="445"/>
      <c r="K4544" s="258">
        <f>ROUND(SUMIF('VGT-Bewegungsdaten'!B:B,A4544,'VGT-Bewegungsdaten'!D:D),3)</f>
        <v>0</v>
      </c>
      <c r="L4544" s="259">
        <f>ROUND(SUMIF('VGT-Bewegungsdaten'!B:B,$A4544,'VGT-Bewegungsdaten'!E:E),5)</f>
        <v>0</v>
      </c>
      <c r="N4544" s="298" t="s">
        <v>4918</v>
      </c>
      <c r="O4544" s="298" t="s">
        <v>4934</v>
      </c>
      <c r="P4544" s="261">
        <f>ROUND(SUMIF('AV-Bewegungsdaten'!B:B,A4544,'AV-Bewegungsdaten'!D:D),3)</f>
        <v>0</v>
      </c>
      <c r="Q4544" s="259">
        <f>ROUND(SUMIF('AV-Bewegungsdaten'!B:B,$A4544,'AV-Bewegungsdaten'!E:E),5)</f>
        <v>0</v>
      </c>
      <c r="S4544" s="444"/>
      <c r="T4544" s="444"/>
      <c r="U4544" s="261">
        <f>ROUND(SUMIF('DV-Bewegungsdaten'!B:B,A4544,'DV-Bewegungsdaten'!D:D),3)</f>
        <v>0</v>
      </c>
      <c r="V4544" s="259">
        <f>ROUND(SUMIF('DV-Bewegungsdaten'!B:B,A4544,'DV-Bewegungsdaten'!E:E),5)</f>
        <v>0</v>
      </c>
      <c r="X4544" s="444"/>
      <c r="Y4544" s="444"/>
      <c r="AK4544" s="305"/>
    </row>
    <row r="4545" spans="1:37" ht="15" customHeight="1" x14ac:dyDescent="0.25">
      <c r="A4545" s="103" t="s">
        <v>7211</v>
      </c>
      <c r="B4545" s="101" t="s">
        <v>2071</v>
      </c>
      <c r="C4545" s="101" t="s">
        <v>7212</v>
      </c>
      <c r="D4545" s="101" t="s">
        <v>6512</v>
      </c>
      <c r="F4545" s="102">
        <v>5.61</v>
      </c>
      <c r="G4545" s="102">
        <v>6.01</v>
      </c>
      <c r="H4545" s="102">
        <v>4.8099999999999996</v>
      </c>
      <c r="I4545" s="102"/>
      <c r="J4545" s="445"/>
      <c r="K4545" s="258">
        <f>ROUND(SUMIF('VGT-Bewegungsdaten'!B:B,A4545,'VGT-Bewegungsdaten'!D:D),3)</f>
        <v>0</v>
      </c>
      <c r="L4545" s="259">
        <f>ROUND(SUMIF('VGT-Bewegungsdaten'!B:B,$A4545,'VGT-Bewegungsdaten'!E:E),5)</f>
        <v>0</v>
      </c>
      <c r="N4545" s="298" t="s">
        <v>4918</v>
      </c>
      <c r="O4545" s="298" t="s">
        <v>4934</v>
      </c>
      <c r="P4545" s="261">
        <f>ROUND(SUMIF('AV-Bewegungsdaten'!B:B,A4545,'AV-Bewegungsdaten'!D:D),3)</f>
        <v>0</v>
      </c>
      <c r="Q4545" s="259">
        <f>ROUND(SUMIF('AV-Bewegungsdaten'!B:B,$A4545,'AV-Bewegungsdaten'!E:E),5)</f>
        <v>0</v>
      </c>
      <c r="S4545" s="444"/>
      <c r="T4545" s="444"/>
      <c r="U4545" s="261">
        <f>ROUND(SUMIF('DV-Bewegungsdaten'!B:B,A4545,'DV-Bewegungsdaten'!D:D),3)</f>
        <v>0</v>
      </c>
      <c r="V4545" s="259">
        <f>ROUND(SUMIF('DV-Bewegungsdaten'!B:B,A4545,'DV-Bewegungsdaten'!E:E),5)</f>
        <v>0</v>
      </c>
      <c r="X4545" s="444"/>
      <c r="Y4545" s="444"/>
      <c r="AK4545" s="305"/>
    </row>
    <row r="4546" spans="1:37" ht="15" customHeight="1" x14ac:dyDescent="0.25">
      <c r="A4546" s="103" t="s">
        <v>7213</v>
      </c>
      <c r="B4546" s="101" t="s">
        <v>2071</v>
      </c>
      <c r="C4546" s="101" t="s">
        <v>7214</v>
      </c>
      <c r="D4546" s="101" t="s">
        <v>6512</v>
      </c>
      <c r="F4546" s="102">
        <v>5.53</v>
      </c>
      <c r="G4546" s="102">
        <v>5.93</v>
      </c>
      <c r="H4546" s="102">
        <v>4.74</v>
      </c>
      <c r="I4546" s="102"/>
      <c r="J4546" s="445"/>
      <c r="K4546" s="258">
        <f>ROUND(SUMIF('VGT-Bewegungsdaten'!B:B,A4546,'VGT-Bewegungsdaten'!D:D),3)</f>
        <v>0</v>
      </c>
      <c r="L4546" s="259">
        <f>ROUND(SUMIF('VGT-Bewegungsdaten'!B:B,$A4546,'VGT-Bewegungsdaten'!E:E),5)</f>
        <v>0</v>
      </c>
      <c r="N4546" s="298" t="s">
        <v>4918</v>
      </c>
      <c r="O4546" s="298" t="s">
        <v>4934</v>
      </c>
      <c r="P4546" s="261">
        <f>ROUND(SUMIF('AV-Bewegungsdaten'!B:B,A4546,'AV-Bewegungsdaten'!D:D),3)</f>
        <v>0</v>
      </c>
      <c r="Q4546" s="259">
        <f>ROUND(SUMIF('AV-Bewegungsdaten'!B:B,$A4546,'AV-Bewegungsdaten'!E:E),5)</f>
        <v>0</v>
      </c>
      <c r="S4546" s="444"/>
      <c r="T4546" s="444"/>
      <c r="U4546" s="261">
        <f>ROUND(SUMIF('DV-Bewegungsdaten'!B:B,A4546,'DV-Bewegungsdaten'!D:D),3)</f>
        <v>0</v>
      </c>
      <c r="V4546" s="259">
        <f>ROUND(SUMIF('DV-Bewegungsdaten'!B:B,A4546,'DV-Bewegungsdaten'!E:E),5)</f>
        <v>0</v>
      </c>
      <c r="X4546" s="444"/>
      <c r="Y4546" s="444"/>
      <c r="AK4546" s="305"/>
    </row>
    <row r="4547" spans="1:37" ht="15" customHeight="1" x14ac:dyDescent="0.25">
      <c r="A4547" s="103" t="s">
        <v>7215</v>
      </c>
      <c r="B4547" s="101" t="s">
        <v>2071</v>
      </c>
      <c r="C4547" s="101" t="s">
        <v>7216</v>
      </c>
      <c r="D4547" s="101" t="s">
        <v>6512</v>
      </c>
      <c r="F4547" s="102">
        <v>5.44</v>
      </c>
      <c r="G4547" s="102">
        <v>5.84</v>
      </c>
      <c r="H4547" s="102">
        <v>4.67</v>
      </c>
      <c r="I4547" s="102"/>
      <c r="J4547" s="445"/>
      <c r="K4547" s="258">
        <f>ROUND(SUMIF('VGT-Bewegungsdaten'!B:B,A4547,'VGT-Bewegungsdaten'!D:D),3)</f>
        <v>0</v>
      </c>
      <c r="L4547" s="259">
        <f>ROUND(SUMIF('VGT-Bewegungsdaten'!B:B,$A4547,'VGT-Bewegungsdaten'!E:E),5)</f>
        <v>0</v>
      </c>
      <c r="N4547" s="298" t="s">
        <v>4918</v>
      </c>
      <c r="O4547" s="298" t="s">
        <v>4934</v>
      </c>
      <c r="P4547" s="261">
        <f>ROUND(SUMIF('AV-Bewegungsdaten'!B:B,A4547,'AV-Bewegungsdaten'!D:D),3)</f>
        <v>0</v>
      </c>
      <c r="Q4547" s="259">
        <f>ROUND(SUMIF('AV-Bewegungsdaten'!B:B,$A4547,'AV-Bewegungsdaten'!E:E),5)</f>
        <v>0</v>
      </c>
      <c r="S4547" s="444"/>
      <c r="T4547" s="444"/>
      <c r="U4547" s="261">
        <f>ROUND(SUMIF('DV-Bewegungsdaten'!B:B,A4547,'DV-Bewegungsdaten'!D:D),3)</f>
        <v>0</v>
      </c>
      <c r="V4547" s="259">
        <f>ROUND(SUMIF('DV-Bewegungsdaten'!B:B,A4547,'DV-Bewegungsdaten'!E:E),5)</f>
        <v>0</v>
      </c>
      <c r="X4547" s="444"/>
      <c r="Y4547" s="444"/>
      <c r="AK4547" s="305"/>
    </row>
    <row r="4548" spans="1:37" ht="15" customHeight="1" x14ac:dyDescent="0.25">
      <c r="A4548" s="103" t="s">
        <v>7217</v>
      </c>
      <c r="B4548" s="101" t="s">
        <v>2071</v>
      </c>
      <c r="C4548" s="101" t="s">
        <v>7218</v>
      </c>
      <c r="D4548" s="101" t="s">
        <v>6512</v>
      </c>
      <c r="F4548" s="102">
        <v>5.36</v>
      </c>
      <c r="G4548" s="102">
        <v>5.76</v>
      </c>
      <c r="H4548" s="102">
        <v>4.6100000000000003</v>
      </c>
      <c r="I4548" s="102"/>
      <c r="J4548" s="445"/>
      <c r="K4548" s="258">
        <f>ROUND(SUMIF('VGT-Bewegungsdaten'!B:B,A4548,'VGT-Bewegungsdaten'!D:D),3)</f>
        <v>0</v>
      </c>
      <c r="L4548" s="259">
        <f>ROUND(SUMIF('VGT-Bewegungsdaten'!B:B,$A4548,'VGT-Bewegungsdaten'!E:E),5)</f>
        <v>0</v>
      </c>
      <c r="N4548" s="298" t="s">
        <v>4918</v>
      </c>
      <c r="O4548" s="298" t="s">
        <v>4934</v>
      </c>
      <c r="P4548" s="261">
        <f>ROUND(SUMIF('AV-Bewegungsdaten'!B:B,A4548,'AV-Bewegungsdaten'!D:D),3)</f>
        <v>0</v>
      </c>
      <c r="Q4548" s="259">
        <f>ROUND(SUMIF('AV-Bewegungsdaten'!B:B,$A4548,'AV-Bewegungsdaten'!E:E),5)</f>
        <v>0</v>
      </c>
      <c r="S4548" s="444"/>
      <c r="T4548" s="444"/>
      <c r="U4548" s="261">
        <f>ROUND(SUMIF('DV-Bewegungsdaten'!B:B,A4548,'DV-Bewegungsdaten'!D:D),3)</f>
        <v>0</v>
      </c>
      <c r="V4548" s="259">
        <f>ROUND(SUMIF('DV-Bewegungsdaten'!B:B,A4548,'DV-Bewegungsdaten'!E:E),5)</f>
        <v>0</v>
      </c>
      <c r="X4548" s="444"/>
      <c r="Y4548" s="444"/>
      <c r="AK4548" s="305"/>
    </row>
    <row r="4549" spans="1:37" ht="15" customHeight="1" x14ac:dyDescent="0.25">
      <c r="A4549" s="103" t="s">
        <v>7219</v>
      </c>
      <c r="B4549" s="101" t="s">
        <v>2071</v>
      </c>
      <c r="C4549" s="101" t="s">
        <v>7220</v>
      </c>
      <c r="D4549" s="101" t="s">
        <v>6512</v>
      </c>
      <c r="F4549" s="102">
        <v>5.28</v>
      </c>
      <c r="G4549" s="102">
        <v>5.68</v>
      </c>
      <c r="H4549" s="102">
        <v>4.54</v>
      </c>
      <c r="I4549" s="102"/>
      <c r="J4549" s="445"/>
      <c r="K4549" s="258">
        <f>ROUND(SUMIF('VGT-Bewegungsdaten'!B:B,A4549,'VGT-Bewegungsdaten'!D:D),3)</f>
        <v>0</v>
      </c>
      <c r="L4549" s="259">
        <f>ROUND(SUMIF('VGT-Bewegungsdaten'!B:B,$A4549,'VGT-Bewegungsdaten'!E:E),5)</f>
        <v>0</v>
      </c>
      <c r="N4549" s="298" t="s">
        <v>4918</v>
      </c>
      <c r="O4549" s="298" t="s">
        <v>4934</v>
      </c>
      <c r="P4549" s="261">
        <f>ROUND(SUMIF('AV-Bewegungsdaten'!B:B,A4549,'AV-Bewegungsdaten'!D:D),3)</f>
        <v>0</v>
      </c>
      <c r="Q4549" s="259">
        <f>ROUND(SUMIF('AV-Bewegungsdaten'!B:B,$A4549,'AV-Bewegungsdaten'!E:E),5)</f>
        <v>0</v>
      </c>
      <c r="S4549" s="444"/>
      <c r="T4549" s="444"/>
      <c r="U4549" s="261">
        <f>ROUND(SUMIF('DV-Bewegungsdaten'!B:B,A4549,'DV-Bewegungsdaten'!D:D),3)</f>
        <v>0</v>
      </c>
      <c r="V4549" s="259">
        <f>ROUND(SUMIF('DV-Bewegungsdaten'!B:B,A4549,'DV-Bewegungsdaten'!E:E),5)</f>
        <v>0</v>
      </c>
      <c r="X4549" s="444"/>
      <c r="Y4549" s="444"/>
      <c r="AK4549" s="305"/>
    </row>
    <row r="4550" spans="1:37" ht="15" customHeight="1" x14ac:dyDescent="0.25">
      <c r="A4550" s="103" t="s">
        <v>7221</v>
      </c>
      <c r="B4550" s="101" t="s">
        <v>2071</v>
      </c>
      <c r="C4550" s="101" t="s">
        <v>7222</v>
      </c>
      <c r="D4550" s="101" t="s">
        <v>6512</v>
      </c>
      <c r="F4550" s="102">
        <v>5.2</v>
      </c>
      <c r="G4550" s="102">
        <v>5.6</v>
      </c>
      <c r="H4550" s="102">
        <v>4.4800000000000004</v>
      </c>
      <c r="I4550" s="102"/>
      <c r="J4550" s="445"/>
      <c r="K4550" s="258">
        <f>ROUND(SUMIF('VGT-Bewegungsdaten'!B:B,A4550,'VGT-Bewegungsdaten'!D:D),3)</f>
        <v>0</v>
      </c>
      <c r="L4550" s="259">
        <f>ROUND(SUMIF('VGT-Bewegungsdaten'!B:B,$A4550,'VGT-Bewegungsdaten'!E:E),5)</f>
        <v>0</v>
      </c>
      <c r="N4550" s="298" t="s">
        <v>4918</v>
      </c>
      <c r="O4550" s="298" t="s">
        <v>4934</v>
      </c>
      <c r="P4550" s="261">
        <f>ROUND(SUMIF('AV-Bewegungsdaten'!B:B,A4550,'AV-Bewegungsdaten'!D:D),3)</f>
        <v>0</v>
      </c>
      <c r="Q4550" s="259">
        <f>ROUND(SUMIF('AV-Bewegungsdaten'!B:B,$A4550,'AV-Bewegungsdaten'!E:E),5)</f>
        <v>0</v>
      </c>
      <c r="S4550" s="444"/>
      <c r="T4550" s="444"/>
      <c r="U4550" s="261">
        <f>ROUND(SUMIF('DV-Bewegungsdaten'!B:B,A4550,'DV-Bewegungsdaten'!D:D),3)</f>
        <v>0</v>
      </c>
      <c r="V4550" s="259">
        <f>ROUND(SUMIF('DV-Bewegungsdaten'!B:B,A4550,'DV-Bewegungsdaten'!E:E),5)</f>
        <v>0</v>
      </c>
      <c r="X4550" s="444"/>
      <c r="Y4550" s="444"/>
      <c r="AK4550" s="305"/>
    </row>
    <row r="4551" spans="1:37" ht="15" customHeight="1" x14ac:dyDescent="0.25">
      <c r="A4551" s="103" t="s">
        <v>7223</v>
      </c>
      <c r="B4551" s="101" t="s">
        <v>2071</v>
      </c>
      <c r="C4551" s="101" t="s">
        <v>7224</v>
      </c>
      <c r="D4551" s="101" t="s">
        <v>6512</v>
      </c>
      <c r="F4551" s="102">
        <v>5.12</v>
      </c>
      <c r="G4551" s="102">
        <v>5.52</v>
      </c>
      <c r="H4551" s="102">
        <v>4.42</v>
      </c>
      <c r="I4551" s="102"/>
      <c r="J4551" s="445"/>
      <c r="K4551" s="258">
        <f>ROUND(SUMIF('VGT-Bewegungsdaten'!B:B,A4551,'VGT-Bewegungsdaten'!D:D),3)</f>
        <v>0</v>
      </c>
      <c r="L4551" s="259">
        <f>ROUND(SUMIF('VGT-Bewegungsdaten'!B:B,$A4551,'VGT-Bewegungsdaten'!E:E),5)</f>
        <v>0</v>
      </c>
      <c r="N4551" s="298" t="s">
        <v>4918</v>
      </c>
      <c r="O4551" s="298" t="s">
        <v>4934</v>
      </c>
      <c r="P4551" s="261">
        <f>ROUND(SUMIF('AV-Bewegungsdaten'!B:B,A4551,'AV-Bewegungsdaten'!D:D),3)</f>
        <v>0</v>
      </c>
      <c r="Q4551" s="259">
        <f>ROUND(SUMIF('AV-Bewegungsdaten'!B:B,$A4551,'AV-Bewegungsdaten'!E:E),5)</f>
        <v>0</v>
      </c>
      <c r="S4551" s="444"/>
      <c r="T4551" s="444"/>
      <c r="U4551" s="261">
        <f>ROUND(SUMIF('DV-Bewegungsdaten'!B:B,A4551,'DV-Bewegungsdaten'!D:D),3)</f>
        <v>0</v>
      </c>
      <c r="V4551" s="259">
        <f>ROUND(SUMIF('DV-Bewegungsdaten'!B:B,A4551,'DV-Bewegungsdaten'!E:E),5)</f>
        <v>0</v>
      </c>
      <c r="X4551" s="444"/>
      <c r="Y4551" s="444"/>
      <c r="AK4551" s="305"/>
    </row>
    <row r="4552" spans="1:37" ht="15" customHeight="1" x14ac:dyDescent="0.25">
      <c r="A4552" s="103" t="s">
        <v>7225</v>
      </c>
      <c r="B4552" s="101" t="s">
        <v>2071</v>
      </c>
      <c r="C4552" s="101" t="s">
        <v>7226</v>
      </c>
      <c r="D4552" s="101" t="s">
        <v>6512</v>
      </c>
      <c r="F4552" s="102">
        <v>5.05</v>
      </c>
      <c r="G4552" s="102">
        <v>5.45</v>
      </c>
      <c r="H4552" s="102">
        <v>4.3600000000000003</v>
      </c>
      <c r="I4552" s="102"/>
      <c r="J4552" s="445"/>
      <c r="K4552" s="258">
        <f>ROUND(SUMIF('VGT-Bewegungsdaten'!B:B,A4552,'VGT-Bewegungsdaten'!D:D),3)</f>
        <v>0</v>
      </c>
      <c r="L4552" s="259">
        <f>ROUND(SUMIF('VGT-Bewegungsdaten'!B:B,$A4552,'VGT-Bewegungsdaten'!E:E),5)</f>
        <v>0</v>
      </c>
      <c r="N4552" s="298" t="s">
        <v>4918</v>
      </c>
      <c r="O4552" s="298" t="s">
        <v>4934</v>
      </c>
      <c r="P4552" s="261">
        <f>ROUND(SUMIF('AV-Bewegungsdaten'!B:B,A4552,'AV-Bewegungsdaten'!D:D),3)</f>
        <v>0</v>
      </c>
      <c r="Q4552" s="259">
        <f>ROUND(SUMIF('AV-Bewegungsdaten'!B:B,$A4552,'AV-Bewegungsdaten'!E:E),5)</f>
        <v>0</v>
      </c>
      <c r="S4552" s="444"/>
      <c r="T4552" s="444"/>
      <c r="U4552" s="261">
        <f>ROUND(SUMIF('DV-Bewegungsdaten'!B:B,A4552,'DV-Bewegungsdaten'!D:D),3)</f>
        <v>0</v>
      </c>
      <c r="V4552" s="259">
        <f>ROUND(SUMIF('DV-Bewegungsdaten'!B:B,A4552,'DV-Bewegungsdaten'!E:E),5)</f>
        <v>0</v>
      </c>
      <c r="X4552" s="444"/>
      <c r="Y4552" s="444"/>
      <c r="AK4552" s="305"/>
    </row>
    <row r="4553" spans="1:37" ht="15" customHeight="1" x14ac:dyDescent="0.25">
      <c r="A4553" s="103" t="s">
        <v>7227</v>
      </c>
      <c r="B4553" s="101" t="s">
        <v>2071</v>
      </c>
      <c r="C4553" s="101" t="s">
        <v>7228</v>
      </c>
      <c r="D4553" s="101" t="s">
        <v>6512</v>
      </c>
      <c r="F4553" s="102">
        <v>4.97</v>
      </c>
      <c r="G4553" s="102">
        <v>5.37</v>
      </c>
      <c r="H4553" s="102">
        <v>4.3</v>
      </c>
      <c r="I4553" s="102"/>
      <c r="J4553" s="445"/>
      <c r="K4553" s="258">
        <f>ROUND(SUMIF('VGT-Bewegungsdaten'!B:B,A4553,'VGT-Bewegungsdaten'!D:D),3)</f>
        <v>0</v>
      </c>
      <c r="L4553" s="259">
        <f>ROUND(SUMIF('VGT-Bewegungsdaten'!B:B,$A4553,'VGT-Bewegungsdaten'!E:E),5)</f>
        <v>0</v>
      </c>
      <c r="N4553" s="298" t="s">
        <v>4918</v>
      </c>
      <c r="O4553" s="298" t="s">
        <v>4934</v>
      </c>
      <c r="P4553" s="261">
        <f>ROUND(SUMIF('AV-Bewegungsdaten'!B:B,A4553,'AV-Bewegungsdaten'!D:D),3)</f>
        <v>0</v>
      </c>
      <c r="Q4553" s="259">
        <f>ROUND(SUMIF('AV-Bewegungsdaten'!B:B,$A4553,'AV-Bewegungsdaten'!E:E),5)</f>
        <v>0</v>
      </c>
      <c r="S4553" s="444"/>
      <c r="T4553" s="444"/>
      <c r="U4553" s="261">
        <f>ROUND(SUMIF('DV-Bewegungsdaten'!B:B,A4553,'DV-Bewegungsdaten'!D:D),3)</f>
        <v>0</v>
      </c>
      <c r="V4553" s="259">
        <f>ROUND(SUMIF('DV-Bewegungsdaten'!B:B,A4553,'DV-Bewegungsdaten'!E:E),5)</f>
        <v>0</v>
      </c>
      <c r="X4553" s="444"/>
      <c r="Y4553" s="444"/>
      <c r="AK4553" s="305"/>
    </row>
    <row r="4554" spans="1:37" ht="15" customHeight="1" x14ac:dyDescent="0.25">
      <c r="A4554" s="103" t="s">
        <v>7229</v>
      </c>
      <c r="B4554" s="101" t="s">
        <v>2071</v>
      </c>
      <c r="C4554" s="101" t="s">
        <v>7230</v>
      </c>
      <c r="D4554" s="101" t="s">
        <v>6512</v>
      </c>
      <c r="F4554" s="102">
        <v>4.8899999999999997</v>
      </c>
      <c r="G4554" s="102">
        <v>5.29</v>
      </c>
      <c r="H4554" s="102">
        <v>4.2300000000000004</v>
      </c>
      <c r="I4554" s="102"/>
      <c r="J4554" s="445"/>
      <c r="K4554" s="258">
        <f>ROUND(SUMIF('VGT-Bewegungsdaten'!B:B,A4554,'VGT-Bewegungsdaten'!D:D),3)</f>
        <v>0</v>
      </c>
      <c r="L4554" s="259">
        <f>ROUND(SUMIF('VGT-Bewegungsdaten'!B:B,$A4554,'VGT-Bewegungsdaten'!E:E),5)</f>
        <v>0</v>
      </c>
      <c r="N4554" s="298" t="s">
        <v>4918</v>
      </c>
      <c r="O4554" s="298" t="s">
        <v>4934</v>
      </c>
      <c r="P4554" s="261">
        <f>ROUND(SUMIF('AV-Bewegungsdaten'!B:B,A4554,'AV-Bewegungsdaten'!D:D),3)</f>
        <v>0</v>
      </c>
      <c r="Q4554" s="259">
        <f>ROUND(SUMIF('AV-Bewegungsdaten'!B:B,$A4554,'AV-Bewegungsdaten'!E:E),5)</f>
        <v>0</v>
      </c>
      <c r="S4554" s="444"/>
      <c r="T4554" s="444"/>
      <c r="U4554" s="261">
        <f>ROUND(SUMIF('DV-Bewegungsdaten'!B:B,A4554,'DV-Bewegungsdaten'!D:D),3)</f>
        <v>0</v>
      </c>
      <c r="V4554" s="259">
        <f>ROUND(SUMIF('DV-Bewegungsdaten'!B:B,A4554,'DV-Bewegungsdaten'!E:E),5)</f>
        <v>0</v>
      </c>
      <c r="X4554" s="444"/>
      <c r="Y4554" s="444"/>
      <c r="AK4554" s="305"/>
    </row>
    <row r="4555" spans="1:37" ht="15" customHeight="1" x14ac:dyDescent="0.25">
      <c r="A4555" s="103" t="s">
        <v>7231</v>
      </c>
      <c r="B4555" s="101" t="s">
        <v>2071</v>
      </c>
      <c r="C4555" s="101" t="s">
        <v>7232</v>
      </c>
      <c r="D4555" s="101" t="s">
        <v>6512</v>
      </c>
      <c r="F4555" s="102">
        <v>4.82</v>
      </c>
      <c r="G4555" s="102">
        <v>5.22</v>
      </c>
      <c r="H4555" s="102">
        <v>4.18</v>
      </c>
      <c r="I4555" s="102"/>
      <c r="J4555" s="445"/>
      <c r="K4555" s="258">
        <f>ROUND(SUMIF('VGT-Bewegungsdaten'!B:B,A4555,'VGT-Bewegungsdaten'!D:D),3)</f>
        <v>0</v>
      </c>
      <c r="L4555" s="259">
        <f>ROUND(SUMIF('VGT-Bewegungsdaten'!B:B,$A4555,'VGT-Bewegungsdaten'!E:E),5)</f>
        <v>0</v>
      </c>
      <c r="N4555" s="298" t="s">
        <v>4918</v>
      </c>
      <c r="O4555" s="298" t="s">
        <v>4934</v>
      </c>
      <c r="P4555" s="261">
        <f>ROUND(SUMIF('AV-Bewegungsdaten'!B:B,A4555,'AV-Bewegungsdaten'!D:D),3)</f>
        <v>0</v>
      </c>
      <c r="Q4555" s="259">
        <f>ROUND(SUMIF('AV-Bewegungsdaten'!B:B,$A4555,'AV-Bewegungsdaten'!E:E),5)</f>
        <v>0</v>
      </c>
      <c r="S4555" s="444"/>
      <c r="T4555" s="444"/>
      <c r="U4555" s="261">
        <f>ROUND(SUMIF('DV-Bewegungsdaten'!B:B,A4555,'DV-Bewegungsdaten'!D:D),3)</f>
        <v>0</v>
      </c>
      <c r="V4555" s="259">
        <f>ROUND(SUMIF('DV-Bewegungsdaten'!B:B,A4555,'DV-Bewegungsdaten'!E:E),5)</f>
        <v>0</v>
      </c>
      <c r="X4555" s="444"/>
      <c r="Y4555" s="444"/>
      <c r="AK4555" s="305"/>
    </row>
    <row r="4556" spans="1:37" ht="15" customHeight="1" x14ac:dyDescent="0.25">
      <c r="A4556" s="103" t="s">
        <v>7233</v>
      </c>
      <c r="B4556" s="101" t="s">
        <v>2071</v>
      </c>
      <c r="C4556" s="101" t="s">
        <v>7234</v>
      </c>
      <c r="D4556" s="101" t="s">
        <v>6512</v>
      </c>
      <c r="F4556" s="102">
        <v>4.75</v>
      </c>
      <c r="G4556" s="102">
        <v>5.15</v>
      </c>
      <c r="H4556" s="102">
        <v>4.12</v>
      </c>
      <c r="I4556" s="102"/>
      <c r="J4556" s="445"/>
      <c r="K4556" s="258">
        <f>ROUND(SUMIF('VGT-Bewegungsdaten'!B:B,A4556,'VGT-Bewegungsdaten'!D:D),3)</f>
        <v>0</v>
      </c>
      <c r="L4556" s="259">
        <f>ROUND(SUMIF('VGT-Bewegungsdaten'!B:B,$A4556,'VGT-Bewegungsdaten'!E:E),5)</f>
        <v>0</v>
      </c>
      <c r="N4556" s="298" t="s">
        <v>4918</v>
      </c>
      <c r="O4556" s="298" t="s">
        <v>4934</v>
      </c>
      <c r="P4556" s="261">
        <f>ROUND(SUMIF('AV-Bewegungsdaten'!B:B,A4556,'AV-Bewegungsdaten'!D:D),3)</f>
        <v>0</v>
      </c>
      <c r="Q4556" s="259">
        <f>ROUND(SUMIF('AV-Bewegungsdaten'!B:B,$A4556,'AV-Bewegungsdaten'!E:E),5)</f>
        <v>0</v>
      </c>
      <c r="S4556" s="444"/>
      <c r="T4556" s="444"/>
      <c r="U4556" s="261">
        <f>ROUND(SUMIF('DV-Bewegungsdaten'!B:B,A4556,'DV-Bewegungsdaten'!D:D),3)</f>
        <v>0</v>
      </c>
      <c r="V4556" s="259">
        <f>ROUND(SUMIF('DV-Bewegungsdaten'!B:B,A4556,'DV-Bewegungsdaten'!E:E),5)</f>
        <v>0</v>
      </c>
      <c r="X4556" s="444"/>
      <c r="Y4556" s="444"/>
      <c r="AK4556" s="305"/>
    </row>
    <row r="4557" spans="1:37" ht="15" customHeight="1" x14ac:dyDescent="0.25">
      <c r="A4557" s="103" t="s">
        <v>168</v>
      </c>
      <c r="B4557" s="101" t="s">
        <v>169</v>
      </c>
      <c r="C4557" s="101" t="s">
        <v>3995</v>
      </c>
      <c r="D4557" s="101" t="s">
        <v>4712</v>
      </c>
      <c r="F4557" s="102">
        <v>43.01</v>
      </c>
      <c r="G4557" s="102">
        <v>43.41</v>
      </c>
      <c r="H4557" s="102">
        <v>34.409999999999997</v>
      </c>
      <c r="I4557" s="102"/>
      <c r="J4557" s="445"/>
      <c r="K4557" s="258">
        <f>ROUND(SUMIF('VGT-Bewegungsdaten'!B:B,A4557,'VGT-Bewegungsdaten'!D:D),3)</f>
        <v>0</v>
      </c>
      <c r="L4557" s="259">
        <f>ROUND(SUMIF('VGT-Bewegungsdaten'!B:B,$A4557,'VGT-Bewegungsdaten'!E:E),5)</f>
        <v>0</v>
      </c>
      <c r="N4557" s="298" t="s">
        <v>4918</v>
      </c>
      <c r="O4557" s="298" t="s">
        <v>4935</v>
      </c>
      <c r="P4557" s="261">
        <f>ROUND(SUMIF('AV-Bewegungsdaten'!B:B,A4557,'AV-Bewegungsdaten'!D:D),3)</f>
        <v>0</v>
      </c>
      <c r="Q4557" s="259">
        <f>ROUND(SUMIF('AV-Bewegungsdaten'!B:B,$A4557,'AV-Bewegungsdaten'!E:E),5)</f>
        <v>0</v>
      </c>
      <c r="S4557" s="444"/>
      <c r="T4557" s="444"/>
      <c r="U4557" s="261">
        <f>ROUND(SUMIF('DV-Bewegungsdaten'!B:B,A4557,'DV-Bewegungsdaten'!D:D),3)</f>
        <v>0</v>
      </c>
      <c r="V4557" s="259">
        <f>ROUND(SUMIF('DV-Bewegungsdaten'!B:B,A4557,'DV-Bewegungsdaten'!E:E),5)</f>
        <v>0</v>
      </c>
      <c r="X4557" s="444"/>
      <c r="Y4557" s="444"/>
      <c r="AK4557" s="305"/>
    </row>
    <row r="4558" spans="1:37" ht="15" customHeight="1" x14ac:dyDescent="0.25">
      <c r="A4558" s="103" t="s">
        <v>170</v>
      </c>
      <c r="B4558" s="101" t="s">
        <v>169</v>
      </c>
      <c r="C4558" s="101" t="s">
        <v>3995</v>
      </c>
      <c r="D4558" s="101" t="s">
        <v>4713</v>
      </c>
      <c r="F4558" s="102">
        <v>40.909999999999997</v>
      </c>
      <c r="G4558" s="102">
        <v>41.309999999999995</v>
      </c>
      <c r="H4558" s="102">
        <v>32.729999999999997</v>
      </c>
      <c r="I4558" s="102"/>
      <c r="J4558" s="445"/>
      <c r="K4558" s="258">
        <f>ROUND(SUMIF('VGT-Bewegungsdaten'!B:B,A4558,'VGT-Bewegungsdaten'!D:D),3)</f>
        <v>0</v>
      </c>
      <c r="L4558" s="259">
        <f>ROUND(SUMIF('VGT-Bewegungsdaten'!B:B,$A4558,'VGT-Bewegungsdaten'!E:E),5)</f>
        <v>0</v>
      </c>
      <c r="N4558" s="298" t="s">
        <v>4918</v>
      </c>
      <c r="O4558" s="298" t="s">
        <v>4935</v>
      </c>
      <c r="P4558" s="261">
        <f>ROUND(SUMIF('AV-Bewegungsdaten'!B:B,A4558,'AV-Bewegungsdaten'!D:D),3)</f>
        <v>0</v>
      </c>
      <c r="Q4558" s="259">
        <f>ROUND(SUMIF('AV-Bewegungsdaten'!B:B,$A4558,'AV-Bewegungsdaten'!E:E),5)</f>
        <v>0</v>
      </c>
      <c r="S4558" s="444"/>
      <c r="T4558" s="444"/>
      <c r="U4558" s="261">
        <f>ROUND(SUMIF('DV-Bewegungsdaten'!B:B,A4558,'DV-Bewegungsdaten'!D:D),3)</f>
        <v>0</v>
      </c>
      <c r="V4558" s="259">
        <f>ROUND(SUMIF('DV-Bewegungsdaten'!B:B,A4558,'DV-Bewegungsdaten'!E:E),5)</f>
        <v>0</v>
      </c>
      <c r="X4558" s="444"/>
      <c r="Y4558" s="444"/>
      <c r="AK4558" s="305"/>
    </row>
    <row r="4559" spans="1:37" ht="15" customHeight="1" x14ac:dyDescent="0.25">
      <c r="A4559" s="103" t="s">
        <v>171</v>
      </c>
      <c r="B4559" s="101" t="s">
        <v>169</v>
      </c>
      <c r="C4559" s="101" t="s">
        <v>3995</v>
      </c>
      <c r="D4559" s="101" t="s">
        <v>4753</v>
      </c>
      <c r="F4559" s="102">
        <v>39.58</v>
      </c>
      <c r="G4559" s="102">
        <v>39.979999999999997</v>
      </c>
      <c r="H4559" s="102">
        <v>31.66</v>
      </c>
      <c r="I4559" s="102"/>
      <c r="J4559" s="445"/>
      <c r="K4559" s="258">
        <f>ROUND(SUMIF('VGT-Bewegungsdaten'!B:B,A4559,'VGT-Bewegungsdaten'!D:D),3)</f>
        <v>0</v>
      </c>
      <c r="L4559" s="259">
        <f>ROUND(SUMIF('VGT-Bewegungsdaten'!B:B,$A4559,'VGT-Bewegungsdaten'!E:E),5)</f>
        <v>0</v>
      </c>
      <c r="N4559" s="298" t="s">
        <v>4918</v>
      </c>
      <c r="O4559" s="298" t="s">
        <v>4935</v>
      </c>
      <c r="P4559" s="261">
        <f>ROUND(SUMIF('AV-Bewegungsdaten'!B:B,A4559,'AV-Bewegungsdaten'!D:D),3)</f>
        <v>0</v>
      </c>
      <c r="Q4559" s="259">
        <f>ROUND(SUMIF('AV-Bewegungsdaten'!B:B,$A4559,'AV-Bewegungsdaten'!E:E),5)</f>
        <v>0</v>
      </c>
      <c r="S4559" s="444"/>
      <c r="T4559" s="444"/>
      <c r="U4559" s="261">
        <f>ROUND(SUMIF('DV-Bewegungsdaten'!B:B,A4559,'DV-Bewegungsdaten'!D:D),3)</f>
        <v>0</v>
      </c>
      <c r="V4559" s="259">
        <f>ROUND(SUMIF('DV-Bewegungsdaten'!B:B,A4559,'DV-Bewegungsdaten'!E:E),5)</f>
        <v>0</v>
      </c>
      <c r="X4559" s="444"/>
      <c r="Y4559" s="444"/>
      <c r="AK4559" s="305"/>
    </row>
    <row r="4560" spans="1:37" ht="15" customHeight="1" x14ac:dyDescent="0.25">
      <c r="A4560" s="103" t="s">
        <v>172</v>
      </c>
      <c r="B4560" s="101" t="s">
        <v>169</v>
      </c>
      <c r="C4560" s="101" t="s">
        <v>3995</v>
      </c>
      <c r="D4560" s="101" t="s">
        <v>4754</v>
      </c>
      <c r="F4560" s="102">
        <v>33</v>
      </c>
      <c r="G4560" s="102">
        <v>33.4</v>
      </c>
      <c r="H4560" s="102">
        <v>26.4</v>
      </c>
      <c r="I4560" s="102"/>
      <c r="J4560" s="445"/>
      <c r="K4560" s="258">
        <f>ROUND(SUMIF('VGT-Bewegungsdaten'!B:B,A4560,'VGT-Bewegungsdaten'!D:D),3)</f>
        <v>0</v>
      </c>
      <c r="L4560" s="259">
        <f>ROUND(SUMIF('VGT-Bewegungsdaten'!B:B,$A4560,'VGT-Bewegungsdaten'!E:E),5)</f>
        <v>0</v>
      </c>
      <c r="N4560" s="298" t="s">
        <v>4918</v>
      </c>
      <c r="O4560" s="298" t="s">
        <v>4935</v>
      </c>
      <c r="P4560" s="261">
        <f>ROUND(SUMIF('AV-Bewegungsdaten'!B:B,A4560,'AV-Bewegungsdaten'!D:D),3)</f>
        <v>0</v>
      </c>
      <c r="Q4560" s="259">
        <f>ROUND(SUMIF('AV-Bewegungsdaten'!B:B,$A4560,'AV-Bewegungsdaten'!E:E),5)</f>
        <v>0</v>
      </c>
      <c r="S4560" s="444"/>
      <c r="T4560" s="444"/>
      <c r="U4560" s="261">
        <f>ROUND(SUMIF('DV-Bewegungsdaten'!B:B,A4560,'DV-Bewegungsdaten'!D:D),3)</f>
        <v>0</v>
      </c>
      <c r="V4560" s="259">
        <f>ROUND(SUMIF('DV-Bewegungsdaten'!B:B,A4560,'DV-Bewegungsdaten'!E:E),5)</f>
        <v>0</v>
      </c>
      <c r="X4560" s="444"/>
      <c r="Y4560" s="444"/>
      <c r="AK4560" s="305"/>
    </row>
    <row r="4561" spans="1:37" ht="15" customHeight="1" x14ac:dyDescent="0.25">
      <c r="A4561" s="103" t="s">
        <v>173</v>
      </c>
      <c r="B4561" s="101" t="s">
        <v>169</v>
      </c>
      <c r="C4561" s="101" t="s">
        <v>3995</v>
      </c>
      <c r="D4561" s="101" t="s">
        <v>4755</v>
      </c>
      <c r="F4561" s="102">
        <v>43.01</v>
      </c>
      <c r="G4561" s="102">
        <v>43.41</v>
      </c>
      <c r="H4561" s="102">
        <v>0</v>
      </c>
      <c r="I4561" s="102"/>
      <c r="J4561" s="445"/>
      <c r="K4561" s="258">
        <f>ROUND(SUMIF('VGT-Bewegungsdaten'!B:B,A4561,'VGT-Bewegungsdaten'!D:D),3)</f>
        <v>0</v>
      </c>
      <c r="L4561" s="259">
        <f>ROUND(SUMIF('VGT-Bewegungsdaten'!B:B,$A4561,'VGT-Bewegungsdaten'!E:E),5)</f>
        <v>0</v>
      </c>
      <c r="N4561" s="298" t="s">
        <v>4923</v>
      </c>
      <c r="O4561" s="298" t="s">
        <v>4935</v>
      </c>
      <c r="P4561" s="261">
        <f>ROUND(SUMIF('AV-Bewegungsdaten'!B:B,A4561,'AV-Bewegungsdaten'!D:D),3)</f>
        <v>0</v>
      </c>
      <c r="Q4561" s="259">
        <f>ROUND(SUMIF('AV-Bewegungsdaten'!B:B,$A4561,'AV-Bewegungsdaten'!E:E),5)</f>
        <v>0</v>
      </c>
      <c r="S4561" s="444"/>
      <c r="T4561" s="444"/>
      <c r="U4561" s="261">
        <f>ROUND(SUMIF('DV-Bewegungsdaten'!B:B,A4561,'DV-Bewegungsdaten'!D:D),3)</f>
        <v>0</v>
      </c>
      <c r="V4561" s="259">
        <f>ROUND(SUMIF('DV-Bewegungsdaten'!B:B,A4561,'DV-Bewegungsdaten'!E:E),5)</f>
        <v>0</v>
      </c>
      <c r="X4561" s="444"/>
      <c r="Y4561" s="444"/>
      <c r="AK4561" s="305"/>
    </row>
    <row r="4562" spans="1:37" ht="15" customHeight="1" x14ac:dyDescent="0.25">
      <c r="A4562" s="103" t="s">
        <v>174</v>
      </c>
      <c r="B4562" s="101" t="s">
        <v>169</v>
      </c>
      <c r="C4562" s="101" t="s">
        <v>3995</v>
      </c>
      <c r="D4562" s="101" t="s">
        <v>4756</v>
      </c>
      <c r="F4562" s="102">
        <v>17.999999999999996</v>
      </c>
      <c r="G4562" s="102">
        <v>18.399999999999995</v>
      </c>
      <c r="H4562" s="102">
        <v>0</v>
      </c>
      <c r="I4562" s="102"/>
      <c r="J4562" s="445"/>
      <c r="K4562" s="258">
        <f>ROUND(SUMIF('VGT-Bewegungsdaten'!B:B,A4562,'VGT-Bewegungsdaten'!D:D),3)</f>
        <v>0</v>
      </c>
      <c r="L4562" s="259">
        <f>ROUND(SUMIF('VGT-Bewegungsdaten'!B:B,$A4562,'VGT-Bewegungsdaten'!E:E),5)</f>
        <v>0</v>
      </c>
      <c r="N4562" s="298" t="s">
        <v>4923</v>
      </c>
      <c r="O4562" s="298" t="s">
        <v>4935</v>
      </c>
      <c r="P4562" s="261">
        <f>ROUND(SUMIF('AV-Bewegungsdaten'!B:B,A4562,'AV-Bewegungsdaten'!D:D),3)</f>
        <v>0</v>
      </c>
      <c r="Q4562" s="259">
        <f>ROUND(SUMIF('AV-Bewegungsdaten'!B:B,$A4562,'AV-Bewegungsdaten'!E:E),5)</f>
        <v>0</v>
      </c>
      <c r="S4562" s="444"/>
      <c r="T4562" s="444"/>
      <c r="U4562" s="261">
        <f>ROUND(SUMIF('DV-Bewegungsdaten'!B:B,A4562,'DV-Bewegungsdaten'!D:D),3)</f>
        <v>0</v>
      </c>
      <c r="V4562" s="259">
        <f>ROUND(SUMIF('DV-Bewegungsdaten'!B:B,A4562,'DV-Bewegungsdaten'!E:E),5)</f>
        <v>0</v>
      </c>
      <c r="X4562" s="444"/>
      <c r="Y4562" s="444"/>
      <c r="AK4562" s="305"/>
    </row>
    <row r="4563" spans="1:37" ht="15" customHeight="1" x14ac:dyDescent="0.25">
      <c r="A4563" s="103" t="s">
        <v>3224</v>
      </c>
      <c r="B4563" s="101" t="s">
        <v>169</v>
      </c>
      <c r="C4563" s="101" t="s">
        <v>4719</v>
      </c>
      <c r="D4563" s="101" t="s">
        <v>4712</v>
      </c>
      <c r="F4563" s="102">
        <v>39.14</v>
      </c>
      <c r="G4563" s="102">
        <v>39.54</v>
      </c>
      <c r="H4563" s="102">
        <v>31.31</v>
      </c>
      <c r="I4563" s="102"/>
      <c r="J4563" s="445"/>
      <c r="K4563" s="258">
        <f>ROUND(SUMIF('VGT-Bewegungsdaten'!B:B,A4563,'VGT-Bewegungsdaten'!D:D),3)</f>
        <v>0</v>
      </c>
      <c r="L4563" s="259">
        <f>ROUND(SUMIF('VGT-Bewegungsdaten'!B:B,$A4563,'VGT-Bewegungsdaten'!E:E),5)</f>
        <v>0</v>
      </c>
      <c r="N4563" s="298" t="s">
        <v>4918</v>
      </c>
      <c r="O4563" s="298" t="s">
        <v>4935</v>
      </c>
      <c r="P4563" s="261">
        <f>ROUND(SUMIF('AV-Bewegungsdaten'!B:B,A4563,'AV-Bewegungsdaten'!D:D),3)</f>
        <v>0</v>
      </c>
      <c r="Q4563" s="259">
        <f>ROUND(SUMIF('AV-Bewegungsdaten'!B:B,$A4563,'AV-Bewegungsdaten'!E:E),5)</f>
        <v>0</v>
      </c>
      <c r="S4563" s="444"/>
      <c r="T4563" s="444"/>
      <c r="U4563" s="261">
        <f>ROUND(SUMIF('DV-Bewegungsdaten'!B:B,A4563,'DV-Bewegungsdaten'!D:D),3)</f>
        <v>0</v>
      </c>
      <c r="V4563" s="259">
        <f>ROUND(SUMIF('DV-Bewegungsdaten'!B:B,A4563,'DV-Bewegungsdaten'!E:E),5)</f>
        <v>0</v>
      </c>
      <c r="X4563" s="444"/>
      <c r="Y4563" s="444"/>
      <c r="AK4563" s="305"/>
    </row>
    <row r="4564" spans="1:37" ht="15" customHeight="1" x14ac:dyDescent="0.25">
      <c r="A4564" s="103" t="s">
        <v>3225</v>
      </c>
      <c r="B4564" s="101" t="s">
        <v>169</v>
      </c>
      <c r="C4564" s="101" t="s">
        <v>4719</v>
      </c>
      <c r="D4564" s="101" t="s">
        <v>4713</v>
      </c>
      <c r="F4564" s="102">
        <v>37.229999999999997</v>
      </c>
      <c r="G4564" s="102">
        <v>37.629999999999995</v>
      </c>
      <c r="H4564" s="102">
        <v>29.78</v>
      </c>
      <c r="I4564" s="102"/>
      <c r="J4564" s="445"/>
      <c r="K4564" s="258">
        <f>ROUND(SUMIF('VGT-Bewegungsdaten'!B:B,A4564,'VGT-Bewegungsdaten'!D:D),3)</f>
        <v>0</v>
      </c>
      <c r="L4564" s="259">
        <f>ROUND(SUMIF('VGT-Bewegungsdaten'!B:B,$A4564,'VGT-Bewegungsdaten'!E:E),5)</f>
        <v>0</v>
      </c>
      <c r="N4564" s="298" t="s">
        <v>4918</v>
      </c>
      <c r="O4564" s="298" t="s">
        <v>4935</v>
      </c>
      <c r="P4564" s="261">
        <f>ROUND(SUMIF('AV-Bewegungsdaten'!B:B,A4564,'AV-Bewegungsdaten'!D:D),3)</f>
        <v>0</v>
      </c>
      <c r="Q4564" s="259">
        <f>ROUND(SUMIF('AV-Bewegungsdaten'!B:B,$A4564,'AV-Bewegungsdaten'!E:E),5)</f>
        <v>0</v>
      </c>
      <c r="S4564" s="444"/>
      <c r="T4564" s="444"/>
      <c r="U4564" s="261">
        <f>ROUND(SUMIF('DV-Bewegungsdaten'!B:B,A4564,'DV-Bewegungsdaten'!D:D),3)</f>
        <v>0</v>
      </c>
      <c r="V4564" s="259">
        <f>ROUND(SUMIF('DV-Bewegungsdaten'!B:B,A4564,'DV-Bewegungsdaten'!E:E),5)</f>
        <v>0</v>
      </c>
      <c r="X4564" s="444"/>
      <c r="Y4564" s="444"/>
      <c r="AK4564" s="305"/>
    </row>
    <row r="4565" spans="1:37" ht="15" customHeight="1" x14ac:dyDescent="0.25">
      <c r="A4565" s="103" t="s">
        <v>3226</v>
      </c>
      <c r="B4565" s="101" t="s">
        <v>169</v>
      </c>
      <c r="C4565" s="101" t="s">
        <v>4719</v>
      </c>
      <c r="D4565" s="101" t="s">
        <v>4753</v>
      </c>
      <c r="F4565" s="102">
        <v>35.229999999999997</v>
      </c>
      <c r="G4565" s="102">
        <v>35.629999999999995</v>
      </c>
      <c r="H4565" s="102">
        <v>28.18</v>
      </c>
      <c r="I4565" s="102"/>
      <c r="J4565" s="445"/>
      <c r="K4565" s="258">
        <f>ROUND(SUMIF('VGT-Bewegungsdaten'!B:B,A4565,'VGT-Bewegungsdaten'!D:D),3)</f>
        <v>0</v>
      </c>
      <c r="L4565" s="259">
        <f>ROUND(SUMIF('VGT-Bewegungsdaten'!B:B,$A4565,'VGT-Bewegungsdaten'!E:E),5)</f>
        <v>0</v>
      </c>
      <c r="N4565" s="298" t="s">
        <v>4918</v>
      </c>
      <c r="O4565" s="298" t="s">
        <v>4935</v>
      </c>
      <c r="P4565" s="261">
        <f>ROUND(SUMIF('AV-Bewegungsdaten'!B:B,A4565,'AV-Bewegungsdaten'!D:D),3)</f>
        <v>0</v>
      </c>
      <c r="Q4565" s="259">
        <f>ROUND(SUMIF('AV-Bewegungsdaten'!B:B,$A4565,'AV-Bewegungsdaten'!E:E),5)</f>
        <v>0</v>
      </c>
      <c r="S4565" s="444"/>
      <c r="T4565" s="444"/>
      <c r="U4565" s="261">
        <f>ROUND(SUMIF('DV-Bewegungsdaten'!B:B,A4565,'DV-Bewegungsdaten'!D:D),3)</f>
        <v>0</v>
      </c>
      <c r="V4565" s="259">
        <f>ROUND(SUMIF('DV-Bewegungsdaten'!B:B,A4565,'DV-Bewegungsdaten'!E:E),5)</f>
        <v>0</v>
      </c>
      <c r="X4565" s="444"/>
      <c r="Y4565" s="444"/>
      <c r="AK4565" s="305"/>
    </row>
    <row r="4566" spans="1:37" ht="15" customHeight="1" x14ac:dyDescent="0.25">
      <c r="A4566" s="103" t="s">
        <v>3227</v>
      </c>
      <c r="B4566" s="101" t="s">
        <v>169</v>
      </c>
      <c r="C4566" s="101" t="s">
        <v>4719</v>
      </c>
      <c r="D4566" s="101" t="s">
        <v>4754</v>
      </c>
      <c r="F4566" s="102">
        <v>29.37</v>
      </c>
      <c r="G4566" s="102">
        <v>29.77</v>
      </c>
      <c r="H4566" s="102">
        <v>23.5</v>
      </c>
      <c r="I4566" s="102"/>
      <c r="J4566" s="445"/>
      <c r="K4566" s="258">
        <f>ROUND(SUMIF('VGT-Bewegungsdaten'!B:B,A4566,'VGT-Bewegungsdaten'!D:D),3)</f>
        <v>0</v>
      </c>
      <c r="L4566" s="259">
        <f>ROUND(SUMIF('VGT-Bewegungsdaten'!B:B,$A4566,'VGT-Bewegungsdaten'!E:E),5)</f>
        <v>0</v>
      </c>
      <c r="N4566" s="298" t="s">
        <v>4918</v>
      </c>
      <c r="O4566" s="298" t="s">
        <v>4935</v>
      </c>
      <c r="P4566" s="261">
        <f>ROUND(SUMIF('AV-Bewegungsdaten'!B:B,A4566,'AV-Bewegungsdaten'!D:D),3)</f>
        <v>0</v>
      </c>
      <c r="Q4566" s="259">
        <f>ROUND(SUMIF('AV-Bewegungsdaten'!B:B,$A4566,'AV-Bewegungsdaten'!E:E),5)</f>
        <v>0</v>
      </c>
      <c r="S4566" s="444"/>
      <c r="T4566" s="444"/>
      <c r="U4566" s="261">
        <f>ROUND(SUMIF('DV-Bewegungsdaten'!B:B,A4566,'DV-Bewegungsdaten'!D:D),3)</f>
        <v>0</v>
      </c>
      <c r="V4566" s="259">
        <f>ROUND(SUMIF('DV-Bewegungsdaten'!B:B,A4566,'DV-Bewegungsdaten'!E:E),5)</f>
        <v>0</v>
      </c>
      <c r="X4566" s="444"/>
      <c r="Y4566" s="444"/>
      <c r="AK4566" s="305"/>
    </row>
    <row r="4567" spans="1:37" ht="15" customHeight="1" x14ac:dyDescent="0.25">
      <c r="A4567" s="103" t="s">
        <v>3228</v>
      </c>
      <c r="B4567" s="101" t="s">
        <v>169</v>
      </c>
      <c r="C4567" s="101" t="s">
        <v>4719</v>
      </c>
      <c r="D4567" s="101" t="s">
        <v>4755</v>
      </c>
      <c r="F4567" s="102">
        <v>39.14</v>
      </c>
      <c r="G4567" s="102">
        <v>39.54</v>
      </c>
      <c r="H4567" s="102">
        <v>0</v>
      </c>
      <c r="I4567" s="102"/>
      <c r="J4567" s="445"/>
      <c r="K4567" s="258">
        <f>ROUND(SUMIF('VGT-Bewegungsdaten'!B:B,A4567,'VGT-Bewegungsdaten'!D:D),3)</f>
        <v>0</v>
      </c>
      <c r="L4567" s="259">
        <f>ROUND(SUMIF('VGT-Bewegungsdaten'!B:B,$A4567,'VGT-Bewegungsdaten'!E:E),5)</f>
        <v>0</v>
      </c>
      <c r="N4567" s="298" t="s">
        <v>4923</v>
      </c>
      <c r="O4567" s="298" t="s">
        <v>4935</v>
      </c>
      <c r="P4567" s="261">
        <f>ROUND(SUMIF('AV-Bewegungsdaten'!B:B,A4567,'AV-Bewegungsdaten'!D:D),3)</f>
        <v>0</v>
      </c>
      <c r="Q4567" s="259">
        <f>ROUND(SUMIF('AV-Bewegungsdaten'!B:B,$A4567,'AV-Bewegungsdaten'!E:E),5)</f>
        <v>0</v>
      </c>
      <c r="S4567" s="444"/>
      <c r="T4567" s="444"/>
      <c r="U4567" s="261">
        <f>ROUND(SUMIF('DV-Bewegungsdaten'!B:B,A4567,'DV-Bewegungsdaten'!D:D),3)</f>
        <v>0</v>
      </c>
      <c r="V4567" s="259">
        <f>ROUND(SUMIF('DV-Bewegungsdaten'!B:B,A4567,'DV-Bewegungsdaten'!E:E),5)</f>
        <v>0</v>
      </c>
      <c r="X4567" s="444"/>
      <c r="Y4567" s="444"/>
      <c r="AK4567" s="305"/>
    </row>
    <row r="4568" spans="1:37" ht="15" customHeight="1" x14ac:dyDescent="0.25">
      <c r="A4568" s="103" t="s">
        <v>3229</v>
      </c>
      <c r="B4568" s="101" t="s">
        <v>169</v>
      </c>
      <c r="C4568" s="101" t="s">
        <v>4719</v>
      </c>
      <c r="D4568" s="101" t="s">
        <v>4756</v>
      </c>
      <c r="F4568" s="102">
        <v>16.38</v>
      </c>
      <c r="G4568" s="102">
        <v>16.779999999999998</v>
      </c>
      <c r="H4568" s="102">
        <v>0</v>
      </c>
      <c r="I4568" s="102"/>
      <c r="J4568" s="445"/>
      <c r="K4568" s="258">
        <f>ROUND(SUMIF('VGT-Bewegungsdaten'!B:B,A4568,'VGT-Bewegungsdaten'!D:D),3)</f>
        <v>0</v>
      </c>
      <c r="L4568" s="259">
        <f>ROUND(SUMIF('VGT-Bewegungsdaten'!B:B,$A4568,'VGT-Bewegungsdaten'!E:E),5)</f>
        <v>0</v>
      </c>
      <c r="N4568" s="298" t="s">
        <v>4923</v>
      </c>
      <c r="O4568" s="298" t="s">
        <v>4935</v>
      </c>
      <c r="P4568" s="261">
        <f>ROUND(SUMIF('AV-Bewegungsdaten'!B:B,A4568,'AV-Bewegungsdaten'!D:D),3)</f>
        <v>0</v>
      </c>
      <c r="Q4568" s="259">
        <f>ROUND(SUMIF('AV-Bewegungsdaten'!B:B,$A4568,'AV-Bewegungsdaten'!E:E),5)</f>
        <v>0</v>
      </c>
      <c r="S4568" s="444"/>
      <c r="T4568" s="444"/>
      <c r="U4568" s="261">
        <f>ROUND(SUMIF('DV-Bewegungsdaten'!B:B,A4568,'DV-Bewegungsdaten'!D:D),3)</f>
        <v>0</v>
      </c>
      <c r="V4568" s="259">
        <f>ROUND(SUMIF('DV-Bewegungsdaten'!B:B,A4568,'DV-Bewegungsdaten'!E:E),5)</f>
        <v>0</v>
      </c>
      <c r="X4568" s="444"/>
      <c r="Y4568" s="444"/>
      <c r="AK4568" s="305"/>
    </row>
    <row r="4569" spans="1:37" ht="15" customHeight="1" x14ac:dyDescent="0.25">
      <c r="A4569" s="103" t="s">
        <v>3235</v>
      </c>
      <c r="B4569" s="101" t="s">
        <v>169</v>
      </c>
      <c r="C4569" s="101" t="s">
        <v>4720</v>
      </c>
      <c r="D4569" s="101" t="s">
        <v>4712</v>
      </c>
      <c r="F4569" s="102">
        <v>34.049999999999997</v>
      </c>
      <c r="G4569" s="102">
        <v>34.449999999999996</v>
      </c>
      <c r="H4569" s="102">
        <v>27.24</v>
      </c>
      <c r="I4569" s="102"/>
      <c r="J4569" s="445"/>
      <c r="K4569" s="258">
        <f>ROUND(SUMIF('VGT-Bewegungsdaten'!B:B,A4569,'VGT-Bewegungsdaten'!D:D),3)</f>
        <v>0</v>
      </c>
      <c r="L4569" s="259">
        <f>ROUND(SUMIF('VGT-Bewegungsdaten'!B:B,$A4569,'VGT-Bewegungsdaten'!E:E),5)</f>
        <v>0</v>
      </c>
      <c r="N4569" s="298" t="s">
        <v>4918</v>
      </c>
      <c r="O4569" s="298" t="s">
        <v>4935</v>
      </c>
      <c r="P4569" s="261">
        <f>ROUND(SUMIF('AV-Bewegungsdaten'!B:B,A4569,'AV-Bewegungsdaten'!D:D),3)</f>
        <v>0</v>
      </c>
      <c r="Q4569" s="259">
        <f>ROUND(SUMIF('AV-Bewegungsdaten'!B:B,$A4569,'AV-Bewegungsdaten'!E:E),5)</f>
        <v>0</v>
      </c>
      <c r="S4569" s="444"/>
      <c r="T4569" s="444"/>
      <c r="U4569" s="261">
        <f>ROUND(SUMIF('DV-Bewegungsdaten'!B:B,A4569,'DV-Bewegungsdaten'!D:D),3)</f>
        <v>0</v>
      </c>
      <c r="V4569" s="259">
        <f>ROUND(SUMIF('DV-Bewegungsdaten'!B:B,A4569,'DV-Bewegungsdaten'!E:E),5)</f>
        <v>0</v>
      </c>
      <c r="X4569" s="444"/>
      <c r="Y4569" s="444"/>
      <c r="AK4569" s="305"/>
    </row>
    <row r="4570" spans="1:37" ht="15" customHeight="1" x14ac:dyDescent="0.25">
      <c r="A4570" s="103" t="s">
        <v>3236</v>
      </c>
      <c r="B4570" s="101" t="s">
        <v>169</v>
      </c>
      <c r="C4570" s="101" t="s">
        <v>4720</v>
      </c>
      <c r="D4570" s="101" t="s">
        <v>4713</v>
      </c>
      <c r="F4570" s="102">
        <v>32.39</v>
      </c>
      <c r="G4570" s="102">
        <v>32.79</v>
      </c>
      <c r="H4570" s="102">
        <v>25.91</v>
      </c>
      <c r="I4570" s="102"/>
      <c r="J4570" s="445"/>
      <c r="K4570" s="258">
        <f>ROUND(SUMIF('VGT-Bewegungsdaten'!B:B,A4570,'VGT-Bewegungsdaten'!D:D),3)</f>
        <v>0</v>
      </c>
      <c r="L4570" s="259">
        <f>ROUND(SUMIF('VGT-Bewegungsdaten'!B:B,$A4570,'VGT-Bewegungsdaten'!E:E),5)</f>
        <v>0</v>
      </c>
      <c r="N4570" s="298" t="s">
        <v>4918</v>
      </c>
      <c r="O4570" s="298" t="s">
        <v>4935</v>
      </c>
      <c r="P4570" s="261">
        <f>ROUND(SUMIF('AV-Bewegungsdaten'!B:B,A4570,'AV-Bewegungsdaten'!D:D),3)</f>
        <v>0</v>
      </c>
      <c r="Q4570" s="259">
        <f>ROUND(SUMIF('AV-Bewegungsdaten'!B:B,$A4570,'AV-Bewegungsdaten'!E:E),5)</f>
        <v>0</v>
      </c>
      <c r="S4570" s="444"/>
      <c r="T4570" s="444"/>
      <c r="U4570" s="261">
        <f>ROUND(SUMIF('DV-Bewegungsdaten'!B:B,A4570,'DV-Bewegungsdaten'!D:D),3)</f>
        <v>0</v>
      </c>
      <c r="V4570" s="259">
        <f>ROUND(SUMIF('DV-Bewegungsdaten'!B:B,A4570,'DV-Bewegungsdaten'!E:E),5)</f>
        <v>0</v>
      </c>
      <c r="X4570" s="444"/>
      <c r="Y4570" s="444"/>
      <c r="AK4570" s="305"/>
    </row>
    <row r="4571" spans="1:37" ht="15" customHeight="1" x14ac:dyDescent="0.25">
      <c r="A4571" s="103" t="s">
        <v>3237</v>
      </c>
      <c r="B4571" s="101" t="s">
        <v>169</v>
      </c>
      <c r="C4571" s="101" t="s">
        <v>4720</v>
      </c>
      <c r="D4571" s="101" t="s">
        <v>4753</v>
      </c>
      <c r="F4571" s="102">
        <v>30.65</v>
      </c>
      <c r="G4571" s="102">
        <v>31.049999999999997</v>
      </c>
      <c r="H4571" s="102">
        <v>24.52</v>
      </c>
      <c r="I4571" s="102"/>
      <c r="J4571" s="445"/>
      <c r="K4571" s="258">
        <f>ROUND(SUMIF('VGT-Bewegungsdaten'!B:B,A4571,'VGT-Bewegungsdaten'!D:D),3)</f>
        <v>0</v>
      </c>
      <c r="L4571" s="259">
        <f>ROUND(SUMIF('VGT-Bewegungsdaten'!B:B,$A4571,'VGT-Bewegungsdaten'!E:E),5)</f>
        <v>0</v>
      </c>
      <c r="N4571" s="298" t="s">
        <v>4918</v>
      </c>
      <c r="O4571" s="298" t="s">
        <v>4935</v>
      </c>
      <c r="P4571" s="261">
        <f>ROUND(SUMIF('AV-Bewegungsdaten'!B:B,A4571,'AV-Bewegungsdaten'!D:D),3)</f>
        <v>0</v>
      </c>
      <c r="Q4571" s="259">
        <f>ROUND(SUMIF('AV-Bewegungsdaten'!B:B,$A4571,'AV-Bewegungsdaten'!E:E),5)</f>
        <v>0</v>
      </c>
      <c r="S4571" s="444"/>
      <c r="T4571" s="444"/>
      <c r="U4571" s="261">
        <f>ROUND(SUMIF('DV-Bewegungsdaten'!B:B,A4571,'DV-Bewegungsdaten'!D:D),3)</f>
        <v>0</v>
      </c>
      <c r="V4571" s="259">
        <f>ROUND(SUMIF('DV-Bewegungsdaten'!B:B,A4571,'DV-Bewegungsdaten'!E:E),5)</f>
        <v>0</v>
      </c>
      <c r="X4571" s="444"/>
      <c r="Y4571" s="444"/>
      <c r="AK4571" s="305"/>
    </row>
    <row r="4572" spans="1:37" ht="15" customHeight="1" x14ac:dyDescent="0.25">
      <c r="A4572" s="103" t="s">
        <v>3238</v>
      </c>
      <c r="B4572" s="101" t="s">
        <v>169</v>
      </c>
      <c r="C4572" s="101" t="s">
        <v>4720</v>
      </c>
      <c r="D4572" s="101" t="s">
        <v>4754</v>
      </c>
      <c r="F4572" s="102">
        <v>25.55</v>
      </c>
      <c r="G4572" s="102">
        <v>25.95</v>
      </c>
      <c r="H4572" s="102">
        <v>20.440000000000001</v>
      </c>
      <c r="I4572" s="102"/>
      <c r="J4572" s="445"/>
      <c r="K4572" s="258">
        <f>ROUND(SUMIF('VGT-Bewegungsdaten'!B:B,A4572,'VGT-Bewegungsdaten'!D:D),3)</f>
        <v>0</v>
      </c>
      <c r="L4572" s="259">
        <f>ROUND(SUMIF('VGT-Bewegungsdaten'!B:B,$A4572,'VGT-Bewegungsdaten'!E:E),5)</f>
        <v>0</v>
      </c>
      <c r="N4572" s="298" t="s">
        <v>4918</v>
      </c>
      <c r="O4572" s="298" t="s">
        <v>4935</v>
      </c>
      <c r="P4572" s="261">
        <f>ROUND(SUMIF('AV-Bewegungsdaten'!B:B,A4572,'AV-Bewegungsdaten'!D:D),3)</f>
        <v>0</v>
      </c>
      <c r="Q4572" s="259">
        <f>ROUND(SUMIF('AV-Bewegungsdaten'!B:B,$A4572,'AV-Bewegungsdaten'!E:E),5)</f>
        <v>0</v>
      </c>
      <c r="S4572" s="444"/>
      <c r="T4572" s="444"/>
      <c r="U4572" s="261">
        <f>ROUND(SUMIF('DV-Bewegungsdaten'!B:B,A4572,'DV-Bewegungsdaten'!D:D),3)</f>
        <v>0</v>
      </c>
      <c r="V4572" s="259">
        <f>ROUND(SUMIF('DV-Bewegungsdaten'!B:B,A4572,'DV-Bewegungsdaten'!E:E),5)</f>
        <v>0</v>
      </c>
      <c r="X4572" s="444"/>
      <c r="Y4572" s="444"/>
      <c r="AK4572" s="305"/>
    </row>
    <row r="4573" spans="1:37" ht="15" customHeight="1" x14ac:dyDescent="0.25">
      <c r="A4573" s="103" t="s">
        <v>3239</v>
      </c>
      <c r="B4573" s="101" t="s">
        <v>169</v>
      </c>
      <c r="C4573" s="101" t="s">
        <v>4720</v>
      </c>
      <c r="D4573" s="101" t="s">
        <v>4755</v>
      </c>
      <c r="F4573" s="102">
        <v>34.049999999999997</v>
      </c>
      <c r="G4573" s="102">
        <v>34.449999999999996</v>
      </c>
      <c r="H4573" s="102">
        <v>0</v>
      </c>
      <c r="I4573" s="102"/>
      <c r="J4573" s="445"/>
      <c r="K4573" s="258">
        <f>ROUND(SUMIF('VGT-Bewegungsdaten'!B:B,A4573,'VGT-Bewegungsdaten'!D:D),3)</f>
        <v>0</v>
      </c>
      <c r="L4573" s="259">
        <f>ROUND(SUMIF('VGT-Bewegungsdaten'!B:B,$A4573,'VGT-Bewegungsdaten'!E:E),5)</f>
        <v>0</v>
      </c>
      <c r="N4573" s="298" t="s">
        <v>4923</v>
      </c>
      <c r="O4573" s="298" t="s">
        <v>4935</v>
      </c>
      <c r="P4573" s="261">
        <f>ROUND(SUMIF('AV-Bewegungsdaten'!B:B,A4573,'AV-Bewegungsdaten'!D:D),3)</f>
        <v>0</v>
      </c>
      <c r="Q4573" s="259">
        <f>ROUND(SUMIF('AV-Bewegungsdaten'!B:B,$A4573,'AV-Bewegungsdaten'!E:E),5)</f>
        <v>0</v>
      </c>
      <c r="S4573" s="444"/>
      <c r="T4573" s="444"/>
      <c r="U4573" s="261">
        <f>ROUND(SUMIF('DV-Bewegungsdaten'!B:B,A4573,'DV-Bewegungsdaten'!D:D),3)</f>
        <v>0</v>
      </c>
      <c r="V4573" s="259">
        <f>ROUND(SUMIF('DV-Bewegungsdaten'!B:B,A4573,'DV-Bewegungsdaten'!E:E),5)</f>
        <v>0</v>
      </c>
      <c r="X4573" s="444"/>
      <c r="Y4573" s="444"/>
      <c r="AK4573" s="305"/>
    </row>
    <row r="4574" spans="1:37" ht="15" customHeight="1" x14ac:dyDescent="0.25">
      <c r="A4574" s="103" t="s">
        <v>3240</v>
      </c>
      <c r="B4574" s="101" t="s">
        <v>169</v>
      </c>
      <c r="C4574" s="101" t="s">
        <v>4720</v>
      </c>
      <c r="D4574" s="101" t="s">
        <v>4757</v>
      </c>
      <c r="F4574" s="102">
        <v>16.38</v>
      </c>
      <c r="G4574" s="102">
        <v>16.779999999999998</v>
      </c>
      <c r="H4574" s="102">
        <v>0</v>
      </c>
      <c r="I4574" s="102"/>
      <c r="J4574" s="445"/>
      <c r="K4574" s="258">
        <f>ROUND(SUMIF('VGT-Bewegungsdaten'!B:B,A4574,'VGT-Bewegungsdaten'!D:D),3)</f>
        <v>0</v>
      </c>
      <c r="L4574" s="259">
        <f>ROUND(SUMIF('VGT-Bewegungsdaten'!B:B,$A4574,'VGT-Bewegungsdaten'!E:E),5)</f>
        <v>0</v>
      </c>
      <c r="N4574" s="298" t="s">
        <v>4923</v>
      </c>
      <c r="O4574" s="298" t="s">
        <v>4935</v>
      </c>
      <c r="P4574" s="261">
        <f>ROUND(SUMIF('AV-Bewegungsdaten'!B:B,A4574,'AV-Bewegungsdaten'!D:D),3)</f>
        <v>0</v>
      </c>
      <c r="Q4574" s="259">
        <f>ROUND(SUMIF('AV-Bewegungsdaten'!B:B,$A4574,'AV-Bewegungsdaten'!E:E),5)</f>
        <v>0</v>
      </c>
      <c r="S4574" s="444"/>
      <c r="T4574" s="444"/>
      <c r="U4574" s="261">
        <f>ROUND(SUMIF('DV-Bewegungsdaten'!B:B,A4574,'DV-Bewegungsdaten'!D:D),3)</f>
        <v>0</v>
      </c>
      <c r="V4574" s="259">
        <f>ROUND(SUMIF('DV-Bewegungsdaten'!B:B,A4574,'DV-Bewegungsdaten'!E:E),5)</f>
        <v>0</v>
      </c>
      <c r="X4574" s="444"/>
      <c r="Y4574" s="444"/>
      <c r="AK4574" s="305"/>
    </row>
    <row r="4575" spans="1:37" ht="15" customHeight="1" x14ac:dyDescent="0.25">
      <c r="A4575" s="103" t="s">
        <v>3241</v>
      </c>
      <c r="B4575" s="101" t="s">
        <v>169</v>
      </c>
      <c r="C4575" s="101" t="s">
        <v>4720</v>
      </c>
      <c r="D4575" s="101" t="s">
        <v>4758</v>
      </c>
      <c r="F4575" s="102">
        <v>12</v>
      </c>
      <c r="G4575" s="102">
        <v>12.4</v>
      </c>
      <c r="H4575" s="102">
        <v>0</v>
      </c>
      <c r="I4575" s="102"/>
      <c r="J4575" s="445"/>
      <c r="K4575" s="258">
        <f>ROUND(SUMIF('VGT-Bewegungsdaten'!B:B,A4575,'VGT-Bewegungsdaten'!D:D),3)</f>
        <v>0</v>
      </c>
      <c r="L4575" s="259">
        <f>ROUND(SUMIF('VGT-Bewegungsdaten'!B:B,$A4575,'VGT-Bewegungsdaten'!E:E),5)</f>
        <v>0</v>
      </c>
      <c r="N4575" s="298" t="s">
        <v>4923</v>
      </c>
      <c r="O4575" s="298" t="s">
        <v>4935</v>
      </c>
      <c r="P4575" s="261">
        <f>ROUND(SUMIF('AV-Bewegungsdaten'!B:B,A4575,'AV-Bewegungsdaten'!D:D),3)</f>
        <v>0</v>
      </c>
      <c r="Q4575" s="259">
        <f>ROUND(SUMIF('AV-Bewegungsdaten'!B:B,$A4575,'AV-Bewegungsdaten'!E:E),5)</f>
        <v>0</v>
      </c>
      <c r="S4575" s="444"/>
      <c r="T4575" s="444"/>
      <c r="U4575" s="261">
        <f>ROUND(SUMIF('DV-Bewegungsdaten'!B:B,A4575,'DV-Bewegungsdaten'!D:D),3)</f>
        <v>0</v>
      </c>
      <c r="V4575" s="259">
        <f>ROUND(SUMIF('DV-Bewegungsdaten'!B:B,A4575,'DV-Bewegungsdaten'!E:E),5)</f>
        <v>0</v>
      </c>
      <c r="X4575" s="444"/>
      <c r="Y4575" s="444"/>
      <c r="AK4575" s="305"/>
    </row>
    <row r="4576" spans="1:37" ht="15" customHeight="1" x14ac:dyDescent="0.25">
      <c r="A4576" s="103" t="s">
        <v>3242</v>
      </c>
      <c r="B4576" s="101" t="s">
        <v>169</v>
      </c>
      <c r="C4576" s="101" t="s">
        <v>4720</v>
      </c>
      <c r="D4576" s="101" t="s">
        <v>4759</v>
      </c>
      <c r="F4576" s="102">
        <v>32.39</v>
      </c>
      <c r="G4576" s="102">
        <v>32.79</v>
      </c>
      <c r="H4576" s="102">
        <v>0</v>
      </c>
      <c r="I4576" s="102"/>
      <c r="J4576" s="445"/>
      <c r="K4576" s="258">
        <f>ROUND(SUMIF('VGT-Bewegungsdaten'!B:B,A4576,'VGT-Bewegungsdaten'!D:D),3)</f>
        <v>0</v>
      </c>
      <c r="L4576" s="259">
        <f>ROUND(SUMIF('VGT-Bewegungsdaten'!B:B,$A4576,'VGT-Bewegungsdaten'!E:E),5)</f>
        <v>0</v>
      </c>
      <c r="N4576" s="298" t="s">
        <v>4923</v>
      </c>
      <c r="O4576" s="298" t="s">
        <v>4935</v>
      </c>
      <c r="P4576" s="261">
        <f>ROUND(SUMIF('AV-Bewegungsdaten'!B:B,A4576,'AV-Bewegungsdaten'!D:D),3)</f>
        <v>0</v>
      </c>
      <c r="Q4576" s="259">
        <f>ROUND(SUMIF('AV-Bewegungsdaten'!B:B,$A4576,'AV-Bewegungsdaten'!E:E),5)</f>
        <v>0</v>
      </c>
      <c r="S4576" s="444"/>
      <c r="T4576" s="444"/>
      <c r="U4576" s="261">
        <f>ROUND(SUMIF('DV-Bewegungsdaten'!B:B,A4576,'DV-Bewegungsdaten'!D:D),3)</f>
        <v>0</v>
      </c>
      <c r="V4576" s="259">
        <f>ROUND(SUMIF('DV-Bewegungsdaten'!B:B,A4576,'DV-Bewegungsdaten'!E:E),5)</f>
        <v>0</v>
      </c>
      <c r="X4576" s="444"/>
      <c r="Y4576" s="444"/>
      <c r="AK4576" s="305"/>
    </row>
    <row r="4577" spans="1:37" ht="15" customHeight="1" x14ac:dyDescent="0.25">
      <c r="A4577" s="103" t="s">
        <v>3243</v>
      </c>
      <c r="B4577" s="101" t="s">
        <v>169</v>
      </c>
      <c r="C4577" s="101" t="s">
        <v>4720</v>
      </c>
      <c r="D4577" s="101" t="s">
        <v>4760</v>
      </c>
      <c r="F4577" s="102">
        <v>16.38</v>
      </c>
      <c r="G4577" s="102">
        <v>16.779999999999998</v>
      </c>
      <c r="H4577" s="102">
        <v>0</v>
      </c>
      <c r="I4577" s="102"/>
      <c r="J4577" s="445"/>
      <c r="K4577" s="258">
        <f>ROUND(SUMIF('VGT-Bewegungsdaten'!B:B,A4577,'VGT-Bewegungsdaten'!D:D),3)</f>
        <v>0</v>
      </c>
      <c r="L4577" s="259">
        <f>ROUND(SUMIF('VGT-Bewegungsdaten'!B:B,$A4577,'VGT-Bewegungsdaten'!E:E),5)</f>
        <v>0</v>
      </c>
      <c r="N4577" s="298" t="s">
        <v>4923</v>
      </c>
      <c r="O4577" s="298" t="s">
        <v>4935</v>
      </c>
      <c r="P4577" s="261">
        <f>ROUND(SUMIF('AV-Bewegungsdaten'!B:B,A4577,'AV-Bewegungsdaten'!D:D),3)</f>
        <v>0</v>
      </c>
      <c r="Q4577" s="259">
        <f>ROUND(SUMIF('AV-Bewegungsdaten'!B:B,$A4577,'AV-Bewegungsdaten'!E:E),5)</f>
        <v>0</v>
      </c>
      <c r="S4577" s="444"/>
      <c r="T4577" s="444"/>
      <c r="U4577" s="261">
        <f>ROUND(SUMIF('DV-Bewegungsdaten'!B:B,A4577,'DV-Bewegungsdaten'!D:D),3)</f>
        <v>0</v>
      </c>
      <c r="V4577" s="259">
        <f>ROUND(SUMIF('DV-Bewegungsdaten'!B:B,A4577,'DV-Bewegungsdaten'!E:E),5)</f>
        <v>0</v>
      </c>
      <c r="X4577" s="444"/>
      <c r="Y4577" s="444"/>
      <c r="AK4577" s="305"/>
    </row>
    <row r="4578" spans="1:37" ht="15" customHeight="1" x14ac:dyDescent="0.25">
      <c r="A4578" s="103" t="s">
        <v>3244</v>
      </c>
      <c r="B4578" s="101" t="s">
        <v>169</v>
      </c>
      <c r="C4578" s="101" t="s">
        <v>4720</v>
      </c>
      <c r="D4578" s="101" t="s">
        <v>4761</v>
      </c>
      <c r="F4578" s="102">
        <v>12</v>
      </c>
      <c r="G4578" s="102">
        <v>12.4</v>
      </c>
      <c r="H4578" s="102">
        <v>0</v>
      </c>
      <c r="I4578" s="102"/>
      <c r="J4578" s="445"/>
      <c r="K4578" s="258">
        <f>ROUND(SUMIF('VGT-Bewegungsdaten'!B:B,A4578,'VGT-Bewegungsdaten'!D:D),3)</f>
        <v>0</v>
      </c>
      <c r="L4578" s="259">
        <f>ROUND(SUMIF('VGT-Bewegungsdaten'!B:B,$A4578,'VGT-Bewegungsdaten'!E:E),5)</f>
        <v>0</v>
      </c>
      <c r="N4578" s="298" t="s">
        <v>4923</v>
      </c>
      <c r="O4578" s="298" t="s">
        <v>4935</v>
      </c>
      <c r="P4578" s="261">
        <f>ROUND(SUMIF('AV-Bewegungsdaten'!B:B,A4578,'AV-Bewegungsdaten'!D:D),3)</f>
        <v>0</v>
      </c>
      <c r="Q4578" s="259">
        <f>ROUND(SUMIF('AV-Bewegungsdaten'!B:B,$A4578,'AV-Bewegungsdaten'!E:E),5)</f>
        <v>0</v>
      </c>
      <c r="S4578" s="444"/>
      <c r="T4578" s="444"/>
      <c r="U4578" s="261">
        <f>ROUND(SUMIF('DV-Bewegungsdaten'!B:B,A4578,'DV-Bewegungsdaten'!D:D),3)</f>
        <v>0</v>
      </c>
      <c r="V4578" s="259">
        <f>ROUND(SUMIF('DV-Bewegungsdaten'!B:B,A4578,'DV-Bewegungsdaten'!E:E),5)</f>
        <v>0</v>
      </c>
      <c r="X4578" s="444"/>
      <c r="Y4578" s="444"/>
      <c r="AK4578" s="305"/>
    </row>
    <row r="4579" spans="1:37" ht="15" customHeight="1" x14ac:dyDescent="0.25">
      <c r="A4579" s="103" t="s">
        <v>3245</v>
      </c>
      <c r="B4579" s="101" t="s">
        <v>169</v>
      </c>
      <c r="C4579" s="101" t="s">
        <v>4720</v>
      </c>
      <c r="D4579" s="101" t="s">
        <v>4762</v>
      </c>
      <c r="F4579" s="102">
        <v>30.65</v>
      </c>
      <c r="G4579" s="102">
        <v>31.049999999999997</v>
      </c>
      <c r="H4579" s="102">
        <v>0</v>
      </c>
      <c r="I4579" s="102"/>
      <c r="J4579" s="445"/>
      <c r="K4579" s="258">
        <f>ROUND(SUMIF('VGT-Bewegungsdaten'!B:B,A4579,'VGT-Bewegungsdaten'!D:D),3)</f>
        <v>0</v>
      </c>
      <c r="L4579" s="259">
        <f>ROUND(SUMIF('VGT-Bewegungsdaten'!B:B,$A4579,'VGT-Bewegungsdaten'!E:E),5)</f>
        <v>0</v>
      </c>
      <c r="N4579" s="298" t="s">
        <v>4923</v>
      </c>
      <c r="O4579" s="298" t="s">
        <v>4935</v>
      </c>
      <c r="P4579" s="261">
        <f>ROUND(SUMIF('AV-Bewegungsdaten'!B:B,A4579,'AV-Bewegungsdaten'!D:D),3)</f>
        <v>0</v>
      </c>
      <c r="Q4579" s="259">
        <f>ROUND(SUMIF('AV-Bewegungsdaten'!B:B,$A4579,'AV-Bewegungsdaten'!E:E),5)</f>
        <v>0</v>
      </c>
      <c r="S4579" s="444"/>
      <c r="T4579" s="444"/>
      <c r="U4579" s="261">
        <f>ROUND(SUMIF('DV-Bewegungsdaten'!B:B,A4579,'DV-Bewegungsdaten'!D:D),3)</f>
        <v>0</v>
      </c>
      <c r="V4579" s="259">
        <f>ROUND(SUMIF('DV-Bewegungsdaten'!B:B,A4579,'DV-Bewegungsdaten'!E:E),5)</f>
        <v>0</v>
      </c>
      <c r="X4579" s="444"/>
      <c r="Y4579" s="444"/>
      <c r="AK4579" s="305"/>
    </row>
    <row r="4580" spans="1:37" ht="15" customHeight="1" x14ac:dyDescent="0.25">
      <c r="A4580" s="103" t="s">
        <v>3246</v>
      </c>
      <c r="B4580" s="101" t="s">
        <v>169</v>
      </c>
      <c r="C4580" s="101" t="s">
        <v>4720</v>
      </c>
      <c r="D4580" s="101" t="s">
        <v>4763</v>
      </c>
      <c r="F4580" s="102">
        <v>16.38</v>
      </c>
      <c r="G4580" s="102">
        <v>16.779999999999998</v>
      </c>
      <c r="H4580" s="102">
        <v>0</v>
      </c>
      <c r="I4580" s="102"/>
      <c r="J4580" s="445"/>
      <c r="K4580" s="258">
        <f>ROUND(SUMIF('VGT-Bewegungsdaten'!B:B,A4580,'VGT-Bewegungsdaten'!D:D),3)</f>
        <v>0</v>
      </c>
      <c r="L4580" s="259">
        <f>ROUND(SUMIF('VGT-Bewegungsdaten'!B:B,$A4580,'VGT-Bewegungsdaten'!E:E),5)</f>
        <v>0</v>
      </c>
      <c r="N4580" s="298" t="s">
        <v>4923</v>
      </c>
      <c r="O4580" s="298" t="s">
        <v>4935</v>
      </c>
      <c r="P4580" s="261">
        <f>ROUND(SUMIF('AV-Bewegungsdaten'!B:B,A4580,'AV-Bewegungsdaten'!D:D),3)</f>
        <v>0</v>
      </c>
      <c r="Q4580" s="259">
        <f>ROUND(SUMIF('AV-Bewegungsdaten'!B:B,$A4580,'AV-Bewegungsdaten'!E:E),5)</f>
        <v>0</v>
      </c>
      <c r="S4580" s="444"/>
      <c r="T4580" s="444"/>
      <c r="U4580" s="261">
        <f>ROUND(SUMIF('DV-Bewegungsdaten'!B:B,A4580,'DV-Bewegungsdaten'!D:D),3)</f>
        <v>0</v>
      </c>
      <c r="V4580" s="259">
        <f>ROUND(SUMIF('DV-Bewegungsdaten'!B:B,A4580,'DV-Bewegungsdaten'!E:E),5)</f>
        <v>0</v>
      </c>
      <c r="X4580" s="444"/>
      <c r="Y4580" s="444"/>
      <c r="AK4580" s="305"/>
    </row>
    <row r="4581" spans="1:37" ht="15" customHeight="1" x14ac:dyDescent="0.25">
      <c r="A4581" s="103" t="s">
        <v>3247</v>
      </c>
      <c r="B4581" s="101" t="s">
        <v>169</v>
      </c>
      <c r="C4581" s="101" t="s">
        <v>4720</v>
      </c>
      <c r="D4581" s="101" t="s">
        <v>4764</v>
      </c>
      <c r="F4581" s="102">
        <v>12</v>
      </c>
      <c r="G4581" s="102">
        <v>12.4</v>
      </c>
      <c r="H4581" s="102">
        <v>0</v>
      </c>
      <c r="I4581" s="102"/>
      <c r="J4581" s="445"/>
      <c r="K4581" s="258">
        <f>ROUND(SUMIF('VGT-Bewegungsdaten'!B:B,A4581,'VGT-Bewegungsdaten'!D:D),3)</f>
        <v>0</v>
      </c>
      <c r="L4581" s="259">
        <f>ROUND(SUMIF('VGT-Bewegungsdaten'!B:B,$A4581,'VGT-Bewegungsdaten'!E:E),5)</f>
        <v>0</v>
      </c>
      <c r="N4581" s="298" t="s">
        <v>4923</v>
      </c>
      <c r="O4581" s="298" t="s">
        <v>4935</v>
      </c>
      <c r="P4581" s="261">
        <f>ROUND(SUMIF('AV-Bewegungsdaten'!B:B,A4581,'AV-Bewegungsdaten'!D:D),3)</f>
        <v>0</v>
      </c>
      <c r="Q4581" s="259">
        <f>ROUND(SUMIF('AV-Bewegungsdaten'!B:B,$A4581,'AV-Bewegungsdaten'!E:E),5)</f>
        <v>0</v>
      </c>
      <c r="S4581" s="444"/>
      <c r="T4581" s="444"/>
      <c r="U4581" s="261">
        <f>ROUND(SUMIF('DV-Bewegungsdaten'!B:B,A4581,'DV-Bewegungsdaten'!D:D),3)</f>
        <v>0</v>
      </c>
      <c r="V4581" s="259">
        <f>ROUND(SUMIF('DV-Bewegungsdaten'!B:B,A4581,'DV-Bewegungsdaten'!E:E),5)</f>
        <v>0</v>
      </c>
      <c r="X4581" s="444"/>
      <c r="Y4581" s="444"/>
      <c r="AK4581" s="305"/>
    </row>
    <row r="4582" spans="1:37" ht="15" customHeight="1" x14ac:dyDescent="0.25">
      <c r="A4582" s="103" t="s">
        <v>3251</v>
      </c>
      <c r="B4582" s="101" t="s">
        <v>169</v>
      </c>
      <c r="C4582" s="101" t="s">
        <v>4723</v>
      </c>
      <c r="D4582" s="101" t="s">
        <v>4712</v>
      </c>
      <c r="F4582" s="102">
        <v>33.03</v>
      </c>
      <c r="G4582" s="102">
        <v>33.43</v>
      </c>
      <c r="H4582" s="102">
        <v>26.42</v>
      </c>
      <c r="I4582" s="102"/>
      <c r="J4582" s="445"/>
      <c r="K4582" s="258">
        <f>ROUND(SUMIF('VGT-Bewegungsdaten'!B:B,A4582,'VGT-Bewegungsdaten'!D:D),3)</f>
        <v>0</v>
      </c>
      <c r="L4582" s="259">
        <f>ROUND(SUMIF('VGT-Bewegungsdaten'!B:B,$A4582,'VGT-Bewegungsdaten'!E:E),5)</f>
        <v>0</v>
      </c>
      <c r="N4582" s="298" t="s">
        <v>4918</v>
      </c>
      <c r="O4582" s="298" t="s">
        <v>4935</v>
      </c>
      <c r="P4582" s="261">
        <f>ROUND(SUMIF('AV-Bewegungsdaten'!B:B,A4582,'AV-Bewegungsdaten'!D:D),3)</f>
        <v>0</v>
      </c>
      <c r="Q4582" s="259">
        <f>ROUND(SUMIF('AV-Bewegungsdaten'!B:B,$A4582,'AV-Bewegungsdaten'!E:E),5)</f>
        <v>0</v>
      </c>
      <c r="S4582" s="444"/>
      <c r="T4582" s="444"/>
      <c r="U4582" s="261">
        <f>ROUND(SUMIF('DV-Bewegungsdaten'!B:B,A4582,'DV-Bewegungsdaten'!D:D),3)</f>
        <v>0</v>
      </c>
      <c r="V4582" s="259">
        <f>ROUND(SUMIF('DV-Bewegungsdaten'!B:B,A4582,'DV-Bewegungsdaten'!E:E),5)</f>
        <v>0</v>
      </c>
      <c r="X4582" s="444"/>
      <c r="Y4582" s="444"/>
      <c r="AK4582" s="305"/>
    </row>
    <row r="4583" spans="1:37" ht="15" customHeight="1" x14ac:dyDescent="0.25">
      <c r="A4583" s="103" t="s">
        <v>3252</v>
      </c>
      <c r="B4583" s="101" t="s">
        <v>169</v>
      </c>
      <c r="C4583" s="101" t="s">
        <v>4723</v>
      </c>
      <c r="D4583" s="101" t="s">
        <v>4713</v>
      </c>
      <c r="F4583" s="102">
        <v>31.42</v>
      </c>
      <c r="G4583" s="102">
        <v>31.82</v>
      </c>
      <c r="H4583" s="102">
        <v>25.14</v>
      </c>
      <c r="I4583" s="102"/>
      <c r="J4583" s="445"/>
      <c r="K4583" s="258">
        <f>ROUND(SUMIF('VGT-Bewegungsdaten'!B:B,A4583,'VGT-Bewegungsdaten'!D:D),3)</f>
        <v>0</v>
      </c>
      <c r="L4583" s="259">
        <f>ROUND(SUMIF('VGT-Bewegungsdaten'!B:B,$A4583,'VGT-Bewegungsdaten'!E:E),5)</f>
        <v>0</v>
      </c>
      <c r="N4583" s="298" t="s">
        <v>4918</v>
      </c>
      <c r="O4583" s="298" t="s">
        <v>4935</v>
      </c>
      <c r="P4583" s="261">
        <f>ROUND(SUMIF('AV-Bewegungsdaten'!B:B,A4583,'AV-Bewegungsdaten'!D:D),3)</f>
        <v>0</v>
      </c>
      <c r="Q4583" s="259">
        <f>ROUND(SUMIF('AV-Bewegungsdaten'!B:B,$A4583,'AV-Bewegungsdaten'!E:E),5)</f>
        <v>0</v>
      </c>
      <c r="S4583" s="444"/>
      <c r="T4583" s="444"/>
      <c r="U4583" s="261">
        <f>ROUND(SUMIF('DV-Bewegungsdaten'!B:B,A4583,'DV-Bewegungsdaten'!D:D),3)</f>
        <v>0</v>
      </c>
      <c r="V4583" s="259">
        <f>ROUND(SUMIF('DV-Bewegungsdaten'!B:B,A4583,'DV-Bewegungsdaten'!E:E),5)</f>
        <v>0</v>
      </c>
      <c r="X4583" s="444"/>
      <c r="Y4583" s="444"/>
      <c r="AK4583" s="305"/>
    </row>
    <row r="4584" spans="1:37" ht="15" customHeight="1" x14ac:dyDescent="0.25">
      <c r="A4584" s="103" t="s">
        <v>3253</v>
      </c>
      <c r="B4584" s="101" t="s">
        <v>169</v>
      </c>
      <c r="C4584" s="101" t="s">
        <v>4723</v>
      </c>
      <c r="D4584" s="101" t="s">
        <v>4753</v>
      </c>
      <c r="F4584" s="102">
        <v>29.73</v>
      </c>
      <c r="G4584" s="102">
        <v>30.13</v>
      </c>
      <c r="H4584" s="102">
        <v>23.78</v>
      </c>
      <c r="I4584" s="102"/>
      <c r="J4584" s="445"/>
      <c r="K4584" s="258">
        <f>ROUND(SUMIF('VGT-Bewegungsdaten'!B:B,A4584,'VGT-Bewegungsdaten'!D:D),3)</f>
        <v>0</v>
      </c>
      <c r="L4584" s="259">
        <f>ROUND(SUMIF('VGT-Bewegungsdaten'!B:B,$A4584,'VGT-Bewegungsdaten'!E:E),5)</f>
        <v>0</v>
      </c>
      <c r="N4584" s="298" t="s">
        <v>4918</v>
      </c>
      <c r="O4584" s="298" t="s">
        <v>4935</v>
      </c>
      <c r="P4584" s="261">
        <f>ROUND(SUMIF('AV-Bewegungsdaten'!B:B,A4584,'AV-Bewegungsdaten'!D:D),3)</f>
        <v>0</v>
      </c>
      <c r="Q4584" s="259">
        <f>ROUND(SUMIF('AV-Bewegungsdaten'!B:B,$A4584,'AV-Bewegungsdaten'!E:E),5)</f>
        <v>0</v>
      </c>
      <c r="S4584" s="444"/>
      <c r="T4584" s="444"/>
      <c r="U4584" s="261">
        <f>ROUND(SUMIF('DV-Bewegungsdaten'!B:B,A4584,'DV-Bewegungsdaten'!D:D),3)</f>
        <v>0</v>
      </c>
      <c r="V4584" s="259">
        <f>ROUND(SUMIF('DV-Bewegungsdaten'!B:B,A4584,'DV-Bewegungsdaten'!E:E),5)</f>
        <v>0</v>
      </c>
      <c r="X4584" s="444"/>
      <c r="Y4584" s="444"/>
      <c r="AK4584" s="305"/>
    </row>
    <row r="4585" spans="1:37" ht="15" customHeight="1" x14ac:dyDescent="0.25">
      <c r="A4585" s="103" t="s">
        <v>3254</v>
      </c>
      <c r="B4585" s="101" t="s">
        <v>169</v>
      </c>
      <c r="C4585" s="101" t="s">
        <v>4723</v>
      </c>
      <c r="D4585" s="101" t="s">
        <v>4754</v>
      </c>
      <c r="F4585" s="102">
        <v>24.79</v>
      </c>
      <c r="G4585" s="102">
        <v>25.189999999999998</v>
      </c>
      <c r="H4585" s="102">
        <v>19.829999999999998</v>
      </c>
      <c r="I4585" s="102"/>
      <c r="J4585" s="445"/>
      <c r="K4585" s="258">
        <f>ROUND(SUMIF('VGT-Bewegungsdaten'!B:B,A4585,'VGT-Bewegungsdaten'!D:D),3)</f>
        <v>0</v>
      </c>
      <c r="L4585" s="259">
        <f>ROUND(SUMIF('VGT-Bewegungsdaten'!B:B,$A4585,'VGT-Bewegungsdaten'!E:E),5)</f>
        <v>0</v>
      </c>
      <c r="N4585" s="298" t="s">
        <v>4918</v>
      </c>
      <c r="O4585" s="298" t="s">
        <v>4935</v>
      </c>
      <c r="P4585" s="261">
        <f>ROUND(SUMIF('AV-Bewegungsdaten'!B:B,A4585,'AV-Bewegungsdaten'!D:D),3)</f>
        <v>0</v>
      </c>
      <c r="Q4585" s="259">
        <f>ROUND(SUMIF('AV-Bewegungsdaten'!B:B,$A4585,'AV-Bewegungsdaten'!E:E),5)</f>
        <v>0</v>
      </c>
      <c r="S4585" s="444"/>
      <c r="T4585" s="444"/>
      <c r="U4585" s="261">
        <f>ROUND(SUMIF('DV-Bewegungsdaten'!B:B,A4585,'DV-Bewegungsdaten'!D:D),3)</f>
        <v>0</v>
      </c>
      <c r="V4585" s="259">
        <f>ROUND(SUMIF('DV-Bewegungsdaten'!B:B,A4585,'DV-Bewegungsdaten'!E:E),5)</f>
        <v>0</v>
      </c>
      <c r="X4585" s="444"/>
      <c r="Y4585" s="444"/>
      <c r="AK4585" s="305"/>
    </row>
    <row r="4586" spans="1:37" ht="15" customHeight="1" x14ac:dyDescent="0.25">
      <c r="A4586" s="103" t="s">
        <v>3255</v>
      </c>
      <c r="B4586" s="101" t="s">
        <v>169</v>
      </c>
      <c r="C4586" s="101" t="s">
        <v>4723</v>
      </c>
      <c r="D4586" s="101" t="s">
        <v>4755</v>
      </c>
      <c r="F4586" s="102">
        <v>33.03</v>
      </c>
      <c r="G4586" s="102">
        <v>33.43</v>
      </c>
      <c r="H4586" s="102">
        <v>0</v>
      </c>
      <c r="I4586" s="102"/>
      <c r="J4586" s="445"/>
      <c r="K4586" s="258">
        <f>ROUND(SUMIF('VGT-Bewegungsdaten'!B:B,A4586,'VGT-Bewegungsdaten'!D:D),3)</f>
        <v>0</v>
      </c>
      <c r="L4586" s="259">
        <f>ROUND(SUMIF('VGT-Bewegungsdaten'!B:B,$A4586,'VGT-Bewegungsdaten'!E:E),5)</f>
        <v>0</v>
      </c>
      <c r="N4586" s="298" t="s">
        <v>4923</v>
      </c>
      <c r="O4586" s="298" t="s">
        <v>4935</v>
      </c>
      <c r="P4586" s="261">
        <f>ROUND(SUMIF('AV-Bewegungsdaten'!B:B,A4586,'AV-Bewegungsdaten'!D:D),3)</f>
        <v>0</v>
      </c>
      <c r="Q4586" s="259">
        <f>ROUND(SUMIF('AV-Bewegungsdaten'!B:B,$A4586,'AV-Bewegungsdaten'!E:E),5)</f>
        <v>0</v>
      </c>
      <c r="S4586" s="444"/>
      <c r="T4586" s="444"/>
      <c r="U4586" s="261">
        <f>ROUND(SUMIF('DV-Bewegungsdaten'!B:B,A4586,'DV-Bewegungsdaten'!D:D),3)</f>
        <v>0</v>
      </c>
      <c r="V4586" s="259">
        <f>ROUND(SUMIF('DV-Bewegungsdaten'!B:B,A4586,'DV-Bewegungsdaten'!E:E),5)</f>
        <v>0</v>
      </c>
      <c r="X4586" s="444"/>
      <c r="Y4586" s="444"/>
      <c r="AK4586" s="305"/>
    </row>
    <row r="4587" spans="1:37" ht="15" customHeight="1" x14ac:dyDescent="0.25">
      <c r="A4587" s="103" t="s">
        <v>3256</v>
      </c>
      <c r="B4587" s="101" t="s">
        <v>169</v>
      </c>
      <c r="C4587" s="101" t="s">
        <v>4722</v>
      </c>
      <c r="D4587" s="101" t="s">
        <v>4757</v>
      </c>
      <c r="F4587" s="102">
        <v>16.38</v>
      </c>
      <c r="G4587" s="102">
        <v>16.779999999999998</v>
      </c>
      <c r="H4587" s="102">
        <v>0</v>
      </c>
      <c r="I4587" s="102"/>
      <c r="J4587" s="445"/>
      <c r="K4587" s="258">
        <f>ROUND(SUMIF('VGT-Bewegungsdaten'!B:B,A4587,'VGT-Bewegungsdaten'!D:D),3)</f>
        <v>0</v>
      </c>
      <c r="L4587" s="259">
        <f>ROUND(SUMIF('VGT-Bewegungsdaten'!B:B,$A4587,'VGT-Bewegungsdaten'!E:E),5)</f>
        <v>0</v>
      </c>
      <c r="N4587" s="298" t="s">
        <v>4923</v>
      </c>
      <c r="O4587" s="298" t="s">
        <v>4935</v>
      </c>
      <c r="P4587" s="261">
        <f>ROUND(SUMIF('AV-Bewegungsdaten'!B:B,A4587,'AV-Bewegungsdaten'!D:D),3)</f>
        <v>0</v>
      </c>
      <c r="Q4587" s="259">
        <f>ROUND(SUMIF('AV-Bewegungsdaten'!B:B,$A4587,'AV-Bewegungsdaten'!E:E),5)</f>
        <v>0</v>
      </c>
      <c r="S4587" s="444"/>
      <c r="T4587" s="444"/>
      <c r="U4587" s="261">
        <f>ROUND(SUMIF('DV-Bewegungsdaten'!B:B,A4587,'DV-Bewegungsdaten'!D:D),3)</f>
        <v>0</v>
      </c>
      <c r="V4587" s="259">
        <f>ROUND(SUMIF('DV-Bewegungsdaten'!B:B,A4587,'DV-Bewegungsdaten'!E:E),5)</f>
        <v>0</v>
      </c>
      <c r="X4587" s="444"/>
      <c r="Y4587" s="444"/>
      <c r="AK4587" s="305"/>
    </row>
    <row r="4588" spans="1:37" ht="15" customHeight="1" x14ac:dyDescent="0.25">
      <c r="A4588" s="103" t="s">
        <v>3257</v>
      </c>
      <c r="B4588" s="101" t="s">
        <v>169</v>
      </c>
      <c r="C4588" s="101" t="s">
        <v>4722</v>
      </c>
      <c r="D4588" s="101" t="s">
        <v>4758</v>
      </c>
      <c r="F4588" s="102">
        <v>12</v>
      </c>
      <c r="G4588" s="102">
        <v>12.4</v>
      </c>
      <c r="H4588" s="102">
        <v>0</v>
      </c>
      <c r="I4588" s="102"/>
      <c r="J4588" s="445"/>
      <c r="K4588" s="258">
        <f>ROUND(SUMIF('VGT-Bewegungsdaten'!B:B,A4588,'VGT-Bewegungsdaten'!D:D),3)</f>
        <v>0</v>
      </c>
      <c r="L4588" s="259">
        <f>ROUND(SUMIF('VGT-Bewegungsdaten'!B:B,$A4588,'VGT-Bewegungsdaten'!E:E),5)</f>
        <v>0</v>
      </c>
      <c r="N4588" s="298" t="s">
        <v>4923</v>
      </c>
      <c r="O4588" s="298" t="s">
        <v>4935</v>
      </c>
      <c r="P4588" s="261">
        <f>ROUND(SUMIF('AV-Bewegungsdaten'!B:B,A4588,'AV-Bewegungsdaten'!D:D),3)</f>
        <v>0</v>
      </c>
      <c r="Q4588" s="259">
        <f>ROUND(SUMIF('AV-Bewegungsdaten'!B:B,$A4588,'AV-Bewegungsdaten'!E:E),5)</f>
        <v>0</v>
      </c>
      <c r="S4588" s="444"/>
      <c r="T4588" s="444"/>
      <c r="U4588" s="261">
        <f>ROUND(SUMIF('DV-Bewegungsdaten'!B:B,A4588,'DV-Bewegungsdaten'!D:D),3)</f>
        <v>0</v>
      </c>
      <c r="V4588" s="259">
        <f>ROUND(SUMIF('DV-Bewegungsdaten'!B:B,A4588,'DV-Bewegungsdaten'!E:E),5)</f>
        <v>0</v>
      </c>
      <c r="X4588" s="444"/>
      <c r="Y4588" s="444"/>
      <c r="AK4588" s="305"/>
    </row>
    <row r="4589" spans="1:37" ht="15" customHeight="1" x14ac:dyDescent="0.25">
      <c r="A4589" s="103" t="s">
        <v>3258</v>
      </c>
      <c r="B4589" s="101" t="s">
        <v>169</v>
      </c>
      <c r="C4589" s="101" t="s">
        <v>4723</v>
      </c>
      <c r="D4589" s="101" t="s">
        <v>4759</v>
      </c>
      <c r="F4589" s="102">
        <v>31.42</v>
      </c>
      <c r="G4589" s="102">
        <v>31.82</v>
      </c>
      <c r="H4589" s="102">
        <v>0</v>
      </c>
      <c r="I4589" s="102"/>
      <c r="J4589" s="445"/>
      <c r="K4589" s="258">
        <f>ROUND(SUMIF('VGT-Bewegungsdaten'!B:B,A4589,'VGT-Bewegungsdaten'!D:D),3)</f>
        <v>0</v>
      </c>
      <c r="L4589" s="259">
        <f>ROUND(SUMIF('VGT-Bewegungsdaten'!B:B,$A4589,'VGT-Bewegungsdaten'!E:E),5)</f>
        <v>0</v>
      </c>
      <c r="N4589" s="298" t="s">
        <v>4923</v>
      </c>
      <c r="O4589" s="298" t="s">
        <v>4935</v>
      </c>
      <c r="P4589" s="261">
        <f>ROUND(SUMIF('AV-Bewegungsdaten'!B:B,A4589,'AV-Bewegungsdaten'!D:D),3)</f>
        <v>0</v>
      </c>
      <c r="Q4589" s="259">
        <f>ROUND(SUMIF('AV-Bewegungsdaten'!B:B,$A4589,'AV-Bewegungsdaten'!E:E),5)</f>
        <v>0</v>
      </c>
      <c r="S4589" s="444"/>
      <c r="T4589" s="444"/>
      <c r="U4589" s="261">
        <f>ROUND(SUMIF('DV-Bewegungsdaten'!B:B,A4589,'DV-Bewegungsdaten'!D:D),3)</f>
        <v>0</v>
      </c>
      <c r="V4589" s="259">
        <f>ROUND(SUMIF('DV-Bewegungsdaten'!B:B,A4589,'DV-Bewegungsdaten'!E:E),5)</f>
        <v>0</v>
      </c>
      <c r="X4589" s="444"/>
      <c r="Y4589" s="444"/>
      <c r="AK4589" s="305"/>
    </row>
    <row r="4590" spans="1:37" ht="15" customHeight="1" x14ac:dyDescent="0.25">
      <c r="A4590" s="103" t="s">
        <v>3259</v>
      </c>
      <c r="B4590" s="101" t="s">
        <v>169</v>
      </c>
      <c r="C4590" s="101" t="s">
        <v>4722</v>
      </c>
      <c r="D4590" s="101" t="s">
        <v>4760</v>
      </c>
      <c r="F4590" s="102">
        <v>16.38</v>
      </c>
      <c r="G4590" s="102">
        <v>16.779999999999998</v>
      </c>
      <c r="H4590" s="102">
        <v>0</v>
      </c>
      <c r="I4590" s="102"/>
      <c r="J4590" s="445"/>
      <c r="K4590" s="258">
        <f>ROUND(SUMIF('VGT-Bewegungsdaten'!B:B,A4590,'VGT-Bewegungsdaten'!D:D),3)</f>
        <v>0</v>
      </c>
      <c r="L4590" s="259">
        <f>ROUND(SUMIF('VGT-Bewegungsdaten'!B:B,$A4590,'VGT-Bewegungsdaten'!E:E),5)</f>
        <v>0</v>
      </c>
      <c r="N4590" s="298" t="s">
        <v>4923</v>
      </c>
      <c r="O4590" s="298" t="s">
        <v>4935</v>
      </c>
      <c r="P4590" s="261">
        <f>ROUND(SUMIF('AV-Bewegungsdaten'!B:B,A4590,'AV-Bewegungsdaten'!D:D),3)</f>
        <v>0</v>
      </c>
      <c r="Q4590" s="259">
        <f>ROUND(SUMIF('AV-Bewegungsdaten'!B:B,$A4590,'AV-Bewegungsdaten'!E:E),5)</f>
        <v>0</v>
      </c>
      <c r="S4590" s="444"/>
      <c r="T4590" s="444"/>
      <c r="U4590" s="261">
        <f>ROUND(SUMIF('DV-Bewegungsdaten'!B:B,A4590,'DV-Bewegungsdaten'!D:D),3)</f>
        <v>0</v>
      </c>
      <c r="V4590" s="259">
        <f>ROUND(SUMIF('DV-Bewegungsdaten'!B:B,A4590,'DV-Bewegungsdaten'!E:E),5)</f>
        <v>0</v>
      </c>
      <c r="X4590" s="444"/>
      <c r="Y4590" s="444"/>
      <c r="AK4590" s="305"/>
    </row>
    <row r="4591" spans="1:37" ht="15" customHeight="1" x14ac:dyDescent="0.25">
      <c r="A4591" s="103" t="s">
        <v>3260</v>
      </c>
      <c r="B4591" s="101" t="s">
        <v>169</v>
      </c>
      <c r="C4591" s="101" t="s">
        <v>4722</v>
      </c>
      <c r="D4591" s="101" t="s">
        <v>4761</v>
      </c>
      <c r="F4591" s="102">
        <v>12</v>
      </c>
      <c r="G4591" s="102">
        <v>12.4</v>
      </c>
      <c r="H4591" s="102">
        <v>0</v>
      </c>
      <c r="I4591" s="102"/>
      <c r="J4591" s="445"/>
      <c r="K4591" s="258">
        <f>ROUND(SUMIF('VGT-Bewegungsdaten'!B:B,A4591,'VGT-Bewegungsdaten'!D:D),3)</f>
        <v>0</v>
      </c>
      <c r="L4591" s="259">
        <f>ROUND(SUMIF('VGT-Bewegungsdaten'!B:B,$A4591,'VGT-Bewegungsdaten'!E:E),5)</f>
        <v>0</v>
      </c>
      <c r="N4591" s="298" t="s">
        <v>4923</v>
      </c>
      <c r="O4591" s="298" t="s">
        <v>4935</v>
      </c>
      <c r="P4591" s="261">
        <f>ROUND(SUMIF('AV-Bewegungsdaten'!B:B,A4591,'AV-Bewegungsdaten'!D:D),3)</f>
        <v>0</v>
      </c>
      <c r="Q4591" s="259">
        <f>ROUND(SUMIF('AV-Bewegungsdaten'!B:B,$A4591,'AV-Bewegungsdaten'!E:E),5)</f>
        <v>0</v>
      </c>
      <c r="S4591" s="444"/>
      <c r="T4591" s="444"/>
      <c r="U4591" s="261">
        <f>ROUND(SUMIF('DV-Bewegungsdaten'!B:B,A4591,'DV-Bewegungsdaten'!D:D),3)</f>
        <v>0</v>
      </c>
      <c r="V4591" s="259">
        <f>ROUND(SUMIF('DV-Bewegungsdaten'!B:B,A4591,'DV-Bewegungsdaten'!E:E),5)</f>
        <v>0</v>
      </c>
      <c r="X4591" s="444"/>
      <c r="Y4591" s="444"/>
      <c r="AK4591" s="305"/>
    </row>
    <row r="4592" spans="1:37" ht="15" customHeight="1" x14ac:dyDescent="0.25">
      <c r="A4592" s="103" t="s">
        <v>3261</v>
      </c>
      <c r="B4592" s="101" t="s">
        <v>169</v>
      </c>
      <c r="C4592" s="101" t="s">
        <v>4723</v>
      </c>
      <c r="D4592" s="101" t="s">
        <v>4762</v>
      </c>
      <c r="F4592" s="102">
        <v>29.73</v>
      </c>
      <c r="G4592" s="102">
        <v>30.13</v>
      </c>
      <c r="H4592" s="102">
        <v>0</v>
      </c>
      <c r="I4592" s="102"/>
      <c r="J4592" s="445"/>
      <c r="K4592" s="258">
        <f>ROUND(SUMIF('VGT-Bewegungsdaten'!B:B,A4592,'VGT-Bewegungsdaten'!D:D),3)</f>
        <v>0</v>
      </c>
      <c r="L4592" s="259">
        <f>ROUND(SUMIF('VGT-Bewegungsdaten'!B:B,$A4592,'VGT-Bewegungsdaten'!E:E),5)</f>
        <v>0</v>
      </c>
      <c r="N4592" s="298" t="s">
        <v>4923</v>
      </c>
      <c r="O4592" s="298" t="s">
        <v>4935</v>
      </c>
      <c r="P4592" s="261">
        <f>ROUND(SUMIF('AV-Bewegungsdaten'!B:B,A4592,'AV-Bewegungsdaten'!D:D),3)</f>
        <v>0</v>
      </c>
      <c r="Q4592" s="259">
        <f>ROUND(SUMIF('AV-Bewegungsdaten'!B:B,$A4592,'AV-Bewegungsdaten'!E:E),5)</f>
        <v>0</v>
      </c>
      <c r="S4592" s="444"/>
      <c r="T4592" s="444"/>
      <c r="U4592" s="261">
        <f>ROUND(SUMIF('DV-Bewegungsdaten'!B:B,A4592,'DV-Bewegungsdaten'!D:D),3)</f>
        <v>0</v>
      </c>
      <c r="V4592" s="259">
        <f>ROUND(SUMIF('DV-Bewegungsdaten'!B:B,A4592,'DV-Bewegungsdaten'!E:E),5)</f>
        <v>0</v>
      </c>
      <c r="X4592" s="444"/>
      <c r="Y4592" s="444"/>
      <c r="AK4592" s="305"/>
    </row>
    <row r="4593" spans="1:37" ht="15" customHeight="1" x14ac:dyDescent="0.25">
      <c r="A4593" s="103" t="s">
        <v>3262</v>
      </c>
      <c r="B4593" s="101" t="s">
        <v>169</v>
      </c>
      <c r="C4593" s="101" t="s">
        <v>4722</v>
      </c>
      <c r="D4593" s="101" t="s">
        <v>4763</v>
      </c>
      <c r="F4593" s="102">
        <v>16.38</v>
      </c>
      <c r="G4593" s="102">
        <v>16.779999999999998</v>
      </c>
      <c r="H4593" s="102">
        <v>0</v>
      </c>
      <c r="I4593" s="102"/>
      <c r="J4593" s="445"/>
      <c r="K4593" s="258">
        <f>ROUND(SUMIF('VGT-Bewegungsdaten'!B:B,A4593,'VGT-Bewegungsdaten'!D:D),3)</f>
        <v>0</v>
      </c>
      <c r="L4593" s="259">
        <f>ROUND(SUMIF('VGT-Bewegungsdaten'!B:B,$A4593,'VGT-Bewegungsdaten'!E:E),5)</f>
        <v>0</v>
      </c>
      <c r="N4593" s="298" t="s">
        <v>4923</v>
      </c>
      <c r="O4593" s="298" t="s">
        <v>4935</v>
      </c>
      <c r="P4593" s="261">
        <f>ROUND(SUMIF('AV-Bewegungsdaten'!B:B,A4593,'AV-Bewegungsdaten'!D:D),3)</f>
        <v>0</v>
      </c>
      <c r="Q4593" s="259">
        <f>ROUND(SUMIF('AV-Bewegungsdaten'!B:B,$A4593,'AV-Bewegungsdaten'!E:E),5)</f>
        <v>0</v>
      </c>
      <c r="S4593" s="444"/>
      <c r="T4593" s="444"/>
      <c r="U4593" s="261">
        <f>ROUND(SUMIF('DV-Bewegungsdaten'!B:B,A4593,'DV-Bewegungsdaten'!D:D),3)</f>
        <v>0</v>
      </c>
      <c r="V4593" s="259">
        <f>ROUND(SUMIF('DV-Bewegungsdaten'!B:B,A4593,'DV-Bewegungsdaten'!E:E),5)</f>
        <v>0</v>
      </c>
      <c r="X4593" s="444"/>
      <c r="Y4593" s="444"/>
      <c r="AK4593" s="305"/>
    </row>
    <row r="4594" spans="1:37" ht="15" customHeight="1" x14ac:dyDescent="0.25">
      <c r="A4594" s="103" t="s">
        <v>3263</v>
      </c>
      <c r="B4594" s="101" t="s">
        <v>169</v>
      </c>
      <c r="C4594" s="101" t="s">
        <v>4722</v>
      </c>
      <c r="D4594" s="101" t="s">
        <v>4764</v>
      </c>
      <c r="F4594" s="102">
        <v>12</v>
      </c>
      <c r="G4594" s="102">
        <v>12.4</v>
      </c>
      <c r="H4594" s="102">
        <v>0</v>
      </c>
      <c r="I4594" s="102"/>
      <c r="J4594" s="445"/>
      <c r="K4594" s="258">
        <f>ROUND(SUMIF('VGT-Bewegungsdaten'!B:B,A4594,'VGT-Bewegungsdaten'!D:D),3)</f>
        <v>0</v>
      </c>
      <c r="L4594" s="259">
        <f>ROUND(SUMIF('VGT-Bewegungsdaten'!B:B,$A4594,'VGT-Bewegungsdaten'!E:E),5)</f>
        <v>0</v>
      </c>
      <c r="N4594" s="298" t="s">
        <v>4923</v>
      </c>
      <c r="O4594" s="298" t="s">
        <v>4935</v>
      </c>
      <c r="P4594" s="261">
        <f>ROUND(SUMIF('AV-Bewegungsdaten'!B:B,A4594,'AV-Bewegungsdaten'!D:D),3)</f>
        <v>0</v>
      </c>
      <c r="Q4594" s="259">
        <f>ROUND(SUMIF('AV-Bewegungsdaten'!B:B,$A4594,'AV-Bewegungsdaten'!E:E),5)</f>
        <v>0</v>
      </c>
      <c r="S4594" s="444"/>
      <c r="T4594" s="444"/>
      <c r="U4594" s="261">
        <f>ROUND(SUMIF('DV-Bewegungsdaten'!B:B,A4594,'DV-Bewegungsdaten'!D:D),3)</f>
        <v>0</v>
      </c>
      <c r="V4594" s="259">
        <f>ROUND(SUMIF('DV-Bewegungsdaten'!B:B,A4594,'DV-Bewegungsdaten'!E:E),5)</f>
        <v>0</v>
      </c>
      <c r="X4594" s="444"/>
      <c r="Y4594" s="444"/>
      <c r="AK4594" s="305"/>
    </row>
    <row r="4595" spans="1:37" ht="15" customHeight="1" x14ac:dyDescent="0.25">
      <c r="A4595" s="103" t="s">
        <v>3967</v>
      </c>
      <c r="B4595" s="101" t="s">
        <v>169</v>
      </c>
      <c r="C4595" s="101" t="s">
        <v>3997</v>
      </c>
      <c r="D4595" s="101" t="s">
        <v>4712</v>
      </c>
      <c r="F4595" s="102">
        <v>28.74</v>
      </c>
      <c r="G4595" s="102">
        <v>29.139999999999997</v>
      </c>
      <c r="H4595" s="102">
        <v>22.99</v>
      </c>
      <c r="I4595" s="102"/>
      <c r="J4595" s="445"/>
      <c r="K4595" s="258">
        <f>ROUND(SUMIF('VGT-Bewegungsdaten'!B:B,A4595,'VGT-Bewegungsdaten'!D:D),3)</f>
        <v>0</v>
      </c>
      <c r="L4595" s="259">
        <f>ROUND(SUMIF('VGT-Bewegungsdaten'!B:B,$A4595,'VGT-Bewegungsdaten'!E:E),5)</f>
        <v>0</v>
      </c>
      <c r="N4595" s="298" t="s">
        <v>4918</v>
      </c>
      <c r="O4595" s="298" t="s">
        <v>4935</v>
      </c>
      <c r="P4595" s="261">
        <f>ROUND(SUMIF('AV-Bewegungsdaten'!B:B,A4595,'AV-Bewegungsdaten'!D:D),3)</f>
        <v>0</v>
      </c>
      <c r="Q4595" s="259">
        <f>ROUND(SUMIF('AV-Bewegungsdaten'!B:B,$A4595,'AV-Bewegungsdaten'!E:E),5)</f>
        <v>0</v>
      </c>
      <c r="S4595" s="444"/>
      <c r="T4595" s="444"/>
      <c r="U4595" s="261">
        <f>ROUND(SUMIF('DV-Bewegungsdaten'!B:B,A4595,'DV-Bewegungsdaten'!D:D),3)</f>
        <v>0</v>
      </c>
      <c r="V4595" s="259">
        <f>ROUND(SUMIF('DV-Bewegungsdaten'!B:B,A4595,'DV-Bewegungsdaten'!E:E),5)</f>
        <v>0</v>
      </c>
      <c r="X4595" s="444"/>
      <c r="Y4595" s="444"/>
      <c r="AK4595" s="305"/>
    </row>
    <row r="4596" spans="1:37" ht="15" customHeight="1" x14ac:dyDescent="0.25">
      <c r="A4596" s="103" t="s">
        <v>3968</v>
      </c>
      <c r="B4596" s="101" t="s">
        <v>169</v>
      </c>
      <c r="C4596" s="101" t="s">
        <v>3997</v>
      </c>
      <c r="D4596" s="101" t="s">
        <v>4713</v>
      </c>
      <c r="F4596" s="102">
        <v>27.33</v>
      </c>
      <c r="G4596" s="102">
        <v>27.729999999999997</v>
      </c>
      <c r="H4596" s="102">
        <v>21.86</v>
      </c>
      <c r="I4596" s="102"/>
      <c r="J4596" s="445"/>
      <c r="K4596" s="258">
        <f>ROUND(SUMIF('VGT-Bewegungsdaten'!B:B,A4596,'VGT-Bewegungsdaten'!D:D),3)</f>
        <v>0</v>
      </c>
      <c r="L4596" s="259">
        <f>ROUND(SUMIF('VGT-Bewegungsdaten'!B:B,$A4596,'VGT-Bewegungsdaten'!E:E),5)</f>
        <v>0</v>
      </c>
      <c r="N4596" s="298" t="s">
        <v>4918</v>
      </c>
      <c r="O4596" s="298" t="s">
        <v>4935</v>
      </c>
      <c r="P4596" s="261">
        <f>ROUND(SUMIF('AV-Bewegungsdaten'!B:B,A4596,'AV-Bewegungsdaten'!D:D),3)</f>
        <v>0</v>
      </c>
      <c r="Q4596" s="259">
        <f>ROUND(SUMIF('AV-Bewegungsdaten'!B:B,$A4596,'AV-Bewegungsdaten'!E:E),5)</f>
        <v>0</v>
      </c>
      <c r="S4596" s="444"/>
      <c r="T4596" s="444"/>
      <c r="U4596" s="261">
        <f>ROUND(SUMIF('DV-Bewegungsdaten'!B:B,A4596,'DV-Bewegungsdaten'!D:D),3)</f>
        <v>0</v>
      </c>
      <c r="V4596" s="259">
        <f>ROUND(SUMIF('DV-Bewegungsdaten'!B:B,A4596,'DV-Bewegungsdaten'!E:E),5)</f>
        <v>0</v>
      </c>
      <c r="X4596" s="444"/>
      <c r="Y4596" s="444"/>
      <c r="AK4596" s="305"/>
    </row>
    <row r="4597" spans="1:37" ht="15" customHeight="1" x14ac:dyDescent="0.25">
      <c r="A4597" s="103" t="s">
        <v>3969</v>
      </c>
      <c r="B4597" s="101" t="s">
        <v>169</v>
      </c>
      <c r="C4597" s="101" t="s">
        <v>3997</v>
      </c>
      <c r="D4597" s="101" t="s">
        <v>4753</v>
      </c>
      <c r="F4597" s="102">
        <v>25.86</v>
      </c>
      <c r="G4597" s="102">
        <v>26.259999999999998</v>
      </c>
      <c r="H4597" s="102">
        <v>20.69</v>
      </c>
      <c r="I4597" s="102"/>
      <c r="J4597" s="445"/>
      <c r="K4597" s="258">
        <f>ROUND(SUMIF('VGT-Bewegungsdaten'!B:B,A4597,'VGT-Bewegungsdaten'!D:D),3)</f>
        <v>0</v>
      </c>
      <c r="L4597" s="259">
        <f>ROUND(SUMIF('VGT-Bewegungsdaten'!B:B,$A4597,'VGT-Bewegungsdaten'!E:E),5)</f>
        <v>0</v>
      </c>
      <c r="N4597" s="298" t="s">
        <v>4918</v>
      </c>
      <c r="O4597" s="298" t="s">
        <v>4935</v>
      </c>
      <c r="P4597" s="261">
        <f>ROUND(SUMIF('AV-Bewegungsdaten'!B:B,A4597,'AV-Bewegungsdaten'!D:D),3)</f>
        <v>0</v>
      </c>
      <c r="Q4597" s="259">
        <f>ROUND(SUMIF('AV-Bewegungsdaten'!B:B,$A4597,'AV-Bewegungsdaten'!E:E),5)</f>
        <v>0</v>
      </c>
      <c r="S4597" s="444"/>
      <c r="T4597" s="444"/>
      <c r="U4597" s="261">
        <f>ROUND(SUMIF('DV-Bewegungsdaten'!B:B,A4597,'DV-Bewegungsdaten'!D:D),3)</f>
        <v>0</v>
      </c>
      <c r="V4597" s="259">
        <f>ROUND(SUMIF('DV-Bewegungsdaten'!B:B,A4597,'DV-Bewegungsdaten'!E:E),5)</f>
        <v>0</v>
      </c>
      <c r="X4597" s="444"/>
      <c r="Y4597" s="444"/>
      <c r="AK4597" s="305"/>
    </row>
    <row r="4598" spans="1:37" ht="15" customHeight="1" x14ac:dyDescent="0.25">
      <c r="A4598" s="103" t="s">
        <v>3970</v>
      </c>
      <c r="B4598" s="101" t="s">
        <v>169</v>
      </c>
      <c r="C4598" s="101" t="s">
        <v>3997</v>
      </c>
      <c r="D4598" s="101" t="s">
        <v>4754</v>
      </c>
      <c r="F4598" s="102">
        <v>21.56</v>
      </c>
      <c r="G4598" s="102">
        <v>21.959999999999997</v>
      </c>
      <c r="H4598" s="102">
        <v>17.25</v>
      </c>
      <c r="I4598" s="102"/>
      <c r="J4598" s="445"/>
      <c r="K4598" s="258">
        <f>ROUND(SUMIF('VGT-Bewegungsdaten'!B:B,A4598,'VGT-Bewegungsdaten'!D:D),3)</f>
        <v>0</v>
      </c>
      <c r="L4598" s="259">
        <f>ROUND(SUMIF('VGT-Bewegungsdaten'!B:B,$A4598,'VGT-Bewegungsdaten'!E:E),5)</f>
        <v>0</v>
      </c>
      <c r="N4598" s="298" t="s">
        <v>4918</v>
      </c>
      <c r="O4598" s="298" t="s">
        <v>4935</v>
      </c>
      <c r="P4598" s="261">
        <f>ROUND(SUMIF('AV-Bewegungsdaten'!B:B,A4598,'AV-Bewegungsdaten'!D:D),3)</f>
        <v>0</v>
      </c>
      <c r="Q4598" s="259">
        <f>ROUND(SUMIF('AV-Bewegungsdaten'!B:B,$A4598,'AV-Bewegungsdaten'!E:E),5)</f>
        <v>0</v>
      </c>
      <c r="S4598" s="444"/>
      <c r="T4598" s="444"/>
      <c r="U4598" s="261">
        <f>ROUND(SUMIF('DV-Bewegungsdaten'!B:B,A4598,'DV-Bewegungsdaten'!D:D),3)</f>
        <v>0</v>
      </c>
      <c r="V4598" s="259">
        <f>ROUND(SUMIF('DV-Bewegungsdaten'!B:B,A4598,'DV-Bewegungsdaten'!E:E),5)</f>
        <v>0</v>
      </c>
      <c r="X4598" s="444"/>
      <c r="Y4598" s="444"/>
      <c r="AK4598" s="305"/>
    </row>
    <row r="4599" spans="1:37" ht="15" customHeight="1" x14ac:dyDescent="0.25">
      <c r="A4599" s="103" t="s">
        <v>3971</v>
      </c>
      <c r="B4599" s="101" t="s">
        <v>169</v>
      </c>
      <c r="C4599" s="101" t="s">
        <v>3997</v>
      </c>
      <c r="D4599" s="101" t="s">
        <v>4755</v>
      </c>
      <c r="F4599" s="102">
        <v>28.74</v>
      </c>
      <c r="G4599" s="102">
        <v>29.139999999999997</v>
      </c>
      <c r="H4599" s="102">
        <v>0</v>
      </c>
      <c r="I4599" s="102"/>
      <c r="J4599" s="445"/>
      <c r="K4599" s="258">
        <f>ROUND(SUMIF('VGT-Bewegungsdaten'!B:B,A4599,'VGT-Bewegungsdaten'!D:D),3)</f>
        <v>0</v>
      </c>
      <c r="L4599" s="259">
        <f>ROUND(SUMIF('VGT-Bewegungsdaten'!B:B,$A4599,'VGT-Bewegungsdaten'!E:E),5)</f>
        <v>0</v>
      </c>
      <c r="N4599" s="298" t="s">
        <v>4923</v>
      </c>
      <c r="O4599" s="298" t="s">
        <v>4935</v>
      </c>
      <c r="P4599" s="261">
        <f>ROUND(SUMIF('AV-Bewegungsdaten'!B:B,A4599,'AV-Bewegungsdaten'!D:D),3)</f>
        <v>0</v>
      </c>
      <c r="Q4599" s="259">
        <f>ROUND(SUMIF('AV-Bewegungsdaten'!B:B,$A4599,'AV-Bewegungsdaten'!E:E),5)</f>
        <v>0</v>
      </c>
      <c r="S4599" s="444"/>
      <c r="T4599" s="444"/>
      <c r="U4599" s="261">
        <f>ROUND(SUMIF('DV-Bewegungsdaten'!B:B,A4599,'DV-Bewegungsdaten'!D:D),3)</f>
        <v>0</v>
      </c>
      <c r="V4599" s="259">
        <f>ROUND(SUMIF('DV-Bewegungsdaten'!B:B,A4599,'DV-Bewegungsdaten'!E:E),5)</f>
        <v>0</v>
      </c>
      <c r="X4599" s="444"/>
      <c r="Y4599" s="444"/>
      <c r="AK4599" s="305"/>
    </row>
    <row r="4600" spans="1:37" ht="15" customHeight="1" x14ac:dyDescent="0.25">
      <c r="A4600" s="103" t="s">
        <v>3972</v>
      </c>
      <c r="B4600" s="101" t="s">
        <v>169</v>
      </c>
      <c r="C4600" s="101" t="s">
        <v>3997</v>
      </c>
      <c r="D4600" s="101" t="s">
        <v>4757</v>
      </c>
      <c r="F4600" s="102">
        <v>16.38</v>
      </c>
      <c r="G4600" s="102">
        <v>16.779999999999998</v>
      </c>
      <c r="H4600" s="102">
        <v>0</v>
      </c>
      <c r="I4600" s="102"/>
      <c r="J4600" s="445"/>
      <c r="K4600" s="258">
        <f>ROUND(SUMIF('VGT-Bewegungsdaten'!B:B,A4600,'VGT-Bewegungsdaten'!D:D),3)</f>
        <v>0</v>
      </c>
      <c r="L4600" s="259">
        <f>ROUND(SUMIF('VGT-Bewegungsdaten'!B:B,$A4600,'VGT-Bewegungsdaten'!E:E),5)</f>
        <v>0</v>
      </c>
      <c r="N4600" s="298" t="s">
        <v>4923</v>
      </c>
      <c r="O4600" s="298" t="s">
        <v>4935</v>
      </c>
      <c r="P4600" s="261">
        <f>ROUND(SUMIF('AV-Bewegungsdaten'!B:B,A4600,'AV-Bewegungsdaten'!D:D),3)</f>
        <v>0</v>
      </c>
      <c r="Q4600" s="259">
        <f>ROUND(SUMIF('AV-Bewegungsdaten'!B:B,$A4600,'AV-Bewegungsdaten'!E:E),5)</f>
        <v>0</v>
      </c>
      <c r="S4600" s="444"/>
      <c r="T4600" s="444"/>
      <c r="U4600" s="261">
        <f>ROUND(SUMIF('DV-Bewegungsdaten'!B:B,A4600,'DV-Bewegungsdaten'!D:D),3)</f>
        <v>0</v>
      </c>
      <c r="V4600" s="259">
        <f>ROUND(SUMIF('DV-Bewegungsdaten'!B:B,A4600,'DV-Bewegungsdaten'!E:E),5)</f>
        <v>0</v>
      </c>
      <c r="X4600" s="444"/>
      <c r="Y4600" s="444"/>
      <c r="AK4600" s="305"/>
    </row>
    <row r="4601" spans="1:37" ht="15" customHeight="1" x14ac:dyDescent="0.25">
      <c r="A4601" s="103" t="s">
        <v>3973</v>
      </c>
      <c r="B4601" s="101" t="s">
        <v>169</v>
      </c>
      <c r="C4601" s="101" t="s">
        <v>3997</v>
      </c>
      <c r="D4601" s="101" t="s">
        <v>4758</v>
      </c>
      <c r="F4601" s="102">
        <v>12</v>
      </c>
      <c r="G4601" s="102">
        <v>12.4</v>
      </c>
      <c r="H4601" s="102">
        <v>0</v>
      </c>
      <c r="I4601" s="102"/>
      <c r="J4601" s="445"/>
      <c r="K4601" s="258">
        <f>ROUND(SUMIF('VGT-Bewegungsdaten'!B:B,A4601,'VGT-Bewegungsdaten'!D:D),3)</f>
        <v>0</v>
      </c>
      <c r="L4601" s="259">
        <f>ROUND(SUMIF('VGT-Bewegungsdaten'!B:B,$A4601,'VGT-Bewegungsdaten'!E:E),5)</f>
        <v>0</v>
      </c>
      <c r="N4601" s="298" t="s">
        <v>4923</v>
      </c>
      <c r="O4601" s="298" t="s">
        <v>4935</v>
      </c>
      <c r="P4601" s="261">
        <f>ROUND(SUMIF('AV-Bewegungsdaten'!B:B,A4601,'AV-Bewegungsdaten'!D:D),3)</f>
        <v>0</v>
      </c>
      <c r="Q4601" s="259">
        <f>ROUND(SUMIF('AV-Bewegungsdaten'!B:B,$A4601,'AV-Bewegungsdaten'!E:E),5)</f>
        <v>0</v>
      </c>
      <c r="S4601" s="444"/>
      <c r="T4601" s="444"/>
      <c r="U4601" s="261">
        <f>ROUND(SUMIF('DV-Bewegungsdaten'!B:B,A4601,'DV-Bewegungsdaten'!D:D),3)</f>
        <v>0</v>
      </c>
      <c r="V4601" s="259">
        <f>ROUND(SUMIF('DV-Bewegungsdaten'!B:B,A4601,'DV-Bewegungsdaten'!E:E),5)</f>
        <v>0</v>
      </c>
      <c r="X4601" s="444"/>
      <c r="Y4601" s="444"/>
      <c r="AK4601" s="305"/>
    </row>
    <row r="4602" spans="1:37" ht="15" customHeight="1" x14ac:dyDescent="0.25">
      <c r="A4602" s="103" t="s">
        <v>3974</v>
      </c>
      <c r="B4602" s="101" t="s">
        <v>169</v>
      </c>
      <c r="C4602" s="101" t="s">
        <v>3997</v>
      </c>
      <c r="D4602" s="101" t="s">
        <v>4759</v>
      </c>
      <c r="F4602" s="102">
        <v>27.33</v>
      </c>
      <c r="G4602" s="102">
        <v>27.729999999999997</v>
      </c>
      <c r="H4602" s="102">
        <v>0</v>
      </c>
      <c r="I4602" s="102"/>
      <c r="J4602" s="445"/>
      <c r="K4602" s="258">
        <f>ROUND(SUMIF('VGT-Bewegungsdaten'!B:B,A4602,'VGT-Bewegungsdaten'!D:D),3)</f>
        <v>0</v>
      </c>
      <c r="L4602" s="259">
        <f>ROUND(SUMIF('VGT-Bewegungsdaten'!B:B,$A4602,'VGT-Bewegungsdaten'!E:E),5)</f>
        <v>0</v>
      </c>
      <c r="N4602" s="298" t="s">
        <v>4923</v>
      </c>
      <c r="O4602" s="298" t="s">
        <v>4935</v>
      </c>
      <c r="P4602" s="261">
        <f>ROUND(SUMIF('AV-Bewegungsdaten'!B:B,A4602,'AV-Bewegungsdaten'!D:D),3)</f>
        <v>0</v>
      </c>
      <c r="Q4602" s="259">
        <f>ROUND(SUMIF('AV-Bewegungsdaten'!B:B,$A4602,'AV-Bewegungsdaten'!E:E),5)</f>
        <v>0</v>
      </c>
      <c r="S4602" s="444"/>
      <c r="T4602" s="444"/>
      <c r="U4602" s="261">
        <f>ROUND(SUMIF('DV-Bewegungsdaten'!B:B,A4602,'DV-Bewegungsdaten'!D:D),3)</f>
        <v>0</v>
      </c>
      <c r="V4602" s="259">
        <f>ROUND(SUMIF('DV-Bewegungsdaten'!B:B,A4602,'DV-Bewegungsdaten'!E:E),5)</f>
        <v>0</v>
      </c>
      <c r="X4602" s="444"/>
      <c r="Y4602" s="444"/>
      <c r="AK4602" s="305"/>
    </row>
    <row r="4603" spans="1:37" ht="15" customHeight="1" x14ac:dyDescent="0.25">
      <c r="A4603" s="103" t="s">
        <v>3975</v>
      </c>
      <c r="B4603" s="101" t="s">
        <v>169</v>
      </c>
      <c r="C4603" s="101" t="s">
        <v>3997</v>
      </c>
      <c r="D4603" s="101" t="s">
        <v>4760</v>
      </c>
      <c r="F4603" s="102">
        <v>16.38</v>
      </c>
      <c r="G4603" s="102">
        <v>16.779999999999998</v>
      </c>
      <c r="H4603" s="102">
        <v>0</v>
      </c>
      <c r="I4603" s="102"/>
      <c r="J4603" s="445"/>
      <c r="K4603" s="258">
        <f>ROUND(SUMIF('VGT-Bewegungsdaten'!B:B,A4603,'VGT-Bewegungsdaten'!D:D),3)</f>
        <v>0</v>
      </c>
      <c r="L4603" s="259">
        <f>ROUND(SUMIF('VGT-Bewegungsdaten'!B:B,$A4603,'VGT-Bewegungsdaten'!E:E),5)</f>
        <v>0</v>
      </c>
      <c r="N4603" s="298" t="s">
        <v>4923</v>
      </c>
      <c r="O4603" s="298" t="s">
        <v>4935</v>
      </c>
      <c r="P4603" s="261">
        <f>ROUND(SUMIF('AV-Bewegungsdaten'!B:B,A4603,'AV-Bewegungsdaten'!D:D),3)</f>
        <v>0</v>
      </c>
      <c r="Q4603" s="259">
        <f>ROUND(SUMIF('AV-Bewegungsdaten'!B:B,$A4603,'AV-Bewegungsdaten'!E:E),5)</f>
        <v>0</v>
      </c>
      <c r="S4603" s="444"/>
      <c r="T4603" s="444"/>
      <c r="U4603" s="261">
        <f>ROUND(SUMIF('DV-Bewegungsdaten'!B:B,A4603,'DV-Bewegungsdaten'!D:D),3)</f>
        <v>0</v>
      </c>
      <c r="V4603" s="259">
        <f>ROUND(SUMIF('DV-Bewegungsdaten'!B:B,A4603,'DV-Bewegungsdaten'!E:E),5)</f>
        <v>0</v>
      </c>
      <c r="X4603" s="444"/>
      <c r="Y4603" s="444"/>
      <c r="AK4603" s="305"/>
    </row>
    <row r="4604" spans="1:37" ht="15" customHeight="1" x14ac:dyDescent="0.25">
      <c r="A4604" s="103" t="s">
        <v>3976</v>
      </c>
      <c r="B4604" s="101" t="s">
        <v>169</v>
      </c>
      <c r="C4604" s="101" t="s">
        <v>3997</v>
      </c>
      <c r="D4604" s="101" t="s">
        <v>4761</v>
      </c>
      <c r="F4604" s="102">
        <v>12</v>
      </c>
      <c r="G4604" s="102">
        <v>12.4</v>
      </c>
      <c r="H4604" s="102">
        <v>0</v>
      </c>
      <c r="I4604" s="102"/>
      <c r="J4604" s="445"/>
      <c r="K4604" s="258">
        <f>ROUND(SUMIF('VGT-Bewegungsdaten'!B:B,A4604,'VGT-Bewegungsdaten'!D:D),3)</f>
        <v>0</v>
      </c>
      <c r="L4604" s="259">
        <f>ROUND(SUMIF('VGT-Bewegungsdaten'!B:B,$A4604,'VGT-Bewegungsdaten'!E:E),5)</f>
        <v>0</v>
      </c>
      <c r="N4604" s="298" t="s">
        <v>4923</v>
      </c>
      <c r="O4604" s="298" t="s">
        <v>4935</v>
      </c>
      <c r="P4604" s="261">
        <f>ROUND(SUMIF('AV-Bewegungsdaten'!B:B,A4604,'AV-Bewegungsdaten'!D:D),3)</f>
        <v>0</v>
      </c>
      <c r="Q4604" s="259">
        <f>ROUND(SUMIF('AV-Bewegungsdaten'!B:B,$A4604,'AV-Bewegungsdaten'!E:E),5)</f>
        <v>0</v>
      </c>
      <c r="S4604" s="444"/>
      <c r="T4604" s="444"/>
      <c r="U4604" s="261">
        <f>ROUND(SUMIF('DV-Bewegungsdaten'!B:B,A4604,'DV-Bewegungsdaten'!D:D),3)</f>
        <v>0</v>
      </c>
      <c r="V4604" s="259">
        <f>ROUND(SUMIF('DV-Bewegungsdaten'!B:B,A4604,'DV-Bewegungsdaten'!E:E),5)</f>
        <v>0</v>
      </c>
      <c r="X4604" s="444"/>
      <c r="Y4604" s="444"/>
      <c r="AK4604" s="305"/>
    </row>
    <row r="4605" spans="1:37" ht="15" customHeight="1" x14ac:dyDescent="0.25">
      <c r="A4605" s="103" t="s">
        <v>3977</v>
      </c>
      <c r="B4605" s="101" t="s">
        <v>169</v>
      </c>
      <c r="C4605" s="101" t="s">
        <v>3997</v>
      </c>
      <c r="D4605" s="101" t="s">
        <v>4762</v>
      </c>
      <c r="F4605" s="102">
        <v>25.86</v>
      </c>
      <c r="G4605" s="102">
        <v>26.259999999999998</v>
      </c>
      <c r="H4605" s="102">
        <v>0</v>
      </c>
      <c r="I4605" s="102"/>
      <c r="J4605" s="445"/>
      <c r="K4605" s="258">
        <f>ROUND(SUMIF('VGT-Bewegungsdaten'!B:B,A4605,'VGT-Bewegungsdaten'!D:D),3)</f>
        <v>0</v>
      </c>
      <c r="L4605" s="259">
        <f>ROUND(SUMIF('VGT-Bewegungsdaten'!B:B,$A4605,'VGT-Bewegungsdaten'!E:E),5)</f>
        <v>0</v>
      </c>
      <c r="N4605" s="298" t="s">
        <v>4923</v>
      </c>
      <c r="O4605" s="298" t="s">
        <v>4935</v>
      </c>
      <c r="P4605" s="261">
        <f>ROUND(SUMIF('AV-Bewegungsdaten'!B:B,A4605,'AV-Bewegungsdaten'!D:D),3)</f>
        <v>0</v>
      </c>
      <c r="Q4605" s="259">
        <f>ROUND(SUMIF('AV-Bewegungsdaten'!B:B,$A4605,'AV-Bewegungsdaten'!E:E),5)</f>
        <v>0</v>
      </c>
      <c r="S4605" s="444"/>
      <c r="T4605" s="444"/>
      <c r="U4605" s="261">
        <f>ROUND(SUMIF('DV-Bewegungsdaten'!B:B,A4605,'DV-Bewegungsdaten'!D:D),3)</f>
        <v>0</v>
      </c>
      <c r="V4605" s="259">
        <f>ROUND(SUMIF('DV-Bewegungsdaten'!B:B,A4605,'DV-Bewegungsdaten'!E:E),5)</f>
        <v>0</v>
      </c>
      <c r="X4605" s="444"/>
      <c r="Y4605" s="444"/>
      <c r="AK4605" s="305"/>
    </row>
    <row r="4606" spans="1:37" ht="15" customHeight="1" x14ac:dyDescent="0.25">
      <c r="A4606" s="103" t="s">
        <v>3978</v>
      </c>
      <c r="B4606" s="101" t="s">
        <v>169</v>
      </c>
      <c r="C4606" s="101" t="s">
        <v>3997</v>
      </c>
      <c r="D4606" s="101" t="s">
        <v>4763</v>
      </c>
      <c r="F4606" s="102">
        <v>16.38</v>
      </c>
      <c r="G4606" s="102">
        <v>16.779999999999998</v>
      </c>
      <c r="H4606" s="102">
        <v>0</v>
      </c>
      <c r="I4606" s="102"/>
      <c r="J4606" s="445"/>
      <c r="K4606" s="258">
        <f>ROUND(SUMIF('VGT-Bewegungsdaten'!B:B,A4606,'VGT-Bewegungsdaten'!D:D),3)</f>
        <v>0</v>
      </c>
      <c r="L4606" s="259">
        <f>ROUND(SUMIF('VGT-Bewegungsdaten'!B:B,$A4606,'VGT-Bewegungsdaten'!E:E),5)</f>
        <v>0</v>
      </c>
      <c r="N4606" s="298" t="s">
        <v>4923</v>
      </c>
      <c r="O4606" s="298" t="s">
        <v>4935</v>
      </c>
      <c r="P4606" s="261">
        <f>ROUND(SUMIF('AV-Bewegungsdaten'!B:B,A4606,'AV-Bewegungsdaten'!D:D),3)</f>
        <v>0</v>
      </c>
      <c r="Q4606" s="259">
        <f>ROUND(SUMIF('AV-Bewegungsdaten'!B:B,$A4606,'AV-Bewegungsdaten'!E:E),5)</f>
        <v>0</v>
      </c>
      <c r="S4606" s="444"/>
      <c r="T4606" s="444"/>
      <c r="U4606" s="261">
        <f>ROUND(SUMIF('DV-Bewegungsdaten'!B:B,A4606,'DV-Bewegungsdaten'!D:D),3)</f>
        <v>0</v>
      </c>
      <c r="V4606" s="259">
        <f>ROUND(SUMIF('DV-Bewegungsdaten'!B:B,A4606,'DV-Bewegungsdaten'!E:E),5)</f>
        <v>0</v>
      </c>
      <c r="X4606" s="444"/>
      <c r="Y4606" s="444"/>
      <c r="AK4606" s="305"/>
    </row>
    <row r="4607" spans="1:37" ht="15" customHeight="1" x14ac:dyDescent="0.25">
      <c r="A4607" s="103" t="s">
        <v>3979</v>
      </c>
      <c r="B4607" s="101" t="s">
        <v>169</v>
      </c>
      <c r="C4607" s="101" t="s">
        <v>3997</v>
      </c>
      <c r="D4607" s="101" t="s">
        <v>4764</v>
      </c>
      <c r="F4607" s="102">
        <v>12</v>
      </c>
      <c r="G4607" s="102">
        <v>12.4</v>
      </c>
      <c r="H4607" s="102">
        <v>0</v>
      </c>
      <c r="I4607" s="102"/>
      <c r="J4607" s="445"/>
      <c r="K4607" s="258">
        <f>ROUND(SUMIF('VGT-Bewegungsdaten'!B:B,A4607,'VGT-Bewegungsdaten'!D:D),3)</f>
        <v>0</v>
      </c>
      <c r="L4607" s="259">
        <f>ROUND(SUMIF('VGT-Bewegungsdaten'!B:B,$A4607,'VGT-Bewegungsdaten'!E:E),5)</f>
        <v>0</v>
      </c>
      <c r="N4607" s="298" t="s">
        <v>4923</v>
      </c>
      <c r="O4607" s="298" t="s">
        <v>4935</v>
      </c>
      <c r="P4607" s="261">
        <f>ROUND(SUMIF('AV-Bewegungsdaten'!B:B,A4607,'AV-Bewegungsdaten'!D:D),3)</f>
        <v>0</v>
      </c>
      <c r="Q4607" s="259">
        <f>ROUND(SUMIF('AV-Bewegungsdaten'!B:B,$A4607,'AV-Bewegungsdaten'!E:E),5)</f>
        <v>0</v>
      </c>
      <c r="S4607" s="444"/>
      <c r="T4607" s="444"/>
      <c r="U4607" s="261">
        <f>ROUND(SUMIF('DV-Bewegungsdaten'!B:B,A4607,'DV-Bewegungsdaten'!D:D),3)</f>
        <v>0</v>
      </c>
      <c r="V4607" s="259">
        <f>ROUND(SUMIF('DV-Bewegungsdaten'!B:B,A4607,'DV-Bewegungsdaten'!E:E),5)</f>
        <v>0</v>
      </c>
      <c r="X4607" s="444"/>
      <c r="Y4607" s="444"/>
      <c r="AK4607" s="305"/>
    </row>
    <row r="4608" spans="1:37" ht="15" customHeight="1" x14ac:dyDescent="0.25">
      <c r="A4608" s="103" t="s">
        <v>4765</v>
      </c>
      <c r="B4608" s="101" t="s">
        <v>169</v>
      </c>
      <c r="C4608" s="101" t="s">
        <v>4766</v>
      </c>
      <c r="D4608" s="101" t="s">
        <v>4712</v>
      </c>
      <c r="F4608" s="102">
        <v>24.43</v>
      </c>
      <c r="G4608" s="102">
        <v>24.83</v>
      </c>
      <c r="H4608" s="102">
        <v>19.54</v>
      </c>
      <c r="I4608" s="102"/>
      <c r="J4608" s="445"/>
      <c r="K4608" s="258">
        <f>ROUND(SUMIF('VGT-Bewegungsdaten'!B:B,A4608,'VGT-Bewegungsdaten'!D:D),3)</f>
        <v>0</v>
      </c>
      <c r="L4608" s="259">
        <f>ROUND(SUMIF('VGT-Bewegungsdaten'!B:B,$A4608,'VGT-Bewegungsdaten'!E:E),5)</f>
        <v>0</v>
      </c>
      <c r="N4608" s="298" t="s">
        <v>4918</v>
      </c>
      <c r="O4608" s="298" t="s">
        <v>4935</v>
      </c>
      <c r="P4608" s="261">
        <f>ROUND(SUMIF('AV-Bewegungsdaten'!B:B,A4608,'AV-Bewegungsdaten'!D:D),3)</f>
        <v>0</v>
      </c>
      <c r="Q4608" s="259">
        <f>ROUND(SUMIF('AV-Bewegungsdaten'!B:B,$A4608,'AV-Bewegungsdaten'!E:E),5)</f>
        <v>0</v>
      </c>
      <c r="S4608" s="444"/>
      <c r="T4608" s="444"/>
      <c r="U4608" s="261">
        <f>ROUND(SUMIF('DV-Bewegungsdaten'!B:B,A4608,'DV-Bewegungsdaten'!D:D),3)</f>
        <v>0</v>
      </c>
      <c r="V4608" s="259">
        <f>ROUND(SUMIF('DV-Bewegungsdaten'!B:B,A4608,'DV-Bewegungsdaten'!E:E),5)</f>
        <v>0</v>
      </c>
      <c r="X4608" s="444"/>
      <c r="Y4608" s="444"/>
      <c r="AK4608" s="305"/>
    </row>
    <row r="4609" spans="1:37" ht="15" customHeight="1" x14ac:dyDescent="0.25">
      <c r="A4609" s="103" t="s">
        <v>4767</v>
      </c>
      <c r="B4609" s="101" t="s">
        <v>169</v>
      </c>
      <c r="C4609" s="101" t="s">
        <v>4766</v>
      </c>
      <c r="D4609" s="101" t="s">
        <v>4713</v>
      </c>
      <c r="F4609" s="102">
        <v>23.23</v>
      </c>
      <c r="G4609" s="102">
        <v>23.63</v>
      </c>
      <c r="H4609" s="102">
        <v>18.579999999999998</v>
      </c>
      <c r="I4609" s="102"/>
      <c r="J4609" s="445"/>
      <c r="K4609" s="258">
        <f>ROUND(SUMIF('VGT-Bewegungsdaten'!B:B,A4609,'VGT-Bewegungsdaten'!D:D),3)</f>
        <v>0</v>
      </c>
      <c r="L4609" s="259">
        <f>ROUND(SUMIF('VGT-Bewegungsdaten'!B:B,$A4609,'VGT-Bewegungsdaten'!E:E),5)</f>
        <v>0</v>
      </c>
      <c r="N4609" s="298" t="s">
        <v>4918</v>
      </c>
      <c r="O4609" s="298" t="s">
        <v>4935</v>
      </c>
      <c r="P4609" s="261">
        <f>ROUND(SUMIF('AV-Bewegungsdaten'!B:B,A4609,'AV-Bewegungsdaten'!D:D),3)</f>
        <v>0</v>
      </c>
      <c r="Q4609" s="259">
        <f>ROUND(SUMIF('AV-Bewegungsdaten'!B:B,$A4609,'AV-Bewegungsdaten'!E:E),5)</f>
        <v>0</v>
      </c>
      <c r="S4609" s="444"/>
      <c r="T4609" s="444"/>
      <c r="U4609" s="261">
        <f>ROUND(SUMIF('DV-Bewegungsdaten'!B:B,A4609,'DV-Bewegungsdaten'!D:D),3)</f>
        <v>0</v>
      </c>
      <c r="V4609" s="259">
        <f>ROUND(SUMIF('DV-Bewegungsdaten'!B:B,A4609,'DV-Bewegungsdaten'!E:E),5)</f>
        <v>0</v>
      </c>
      <c r="X4609" s="444"/>
      <c r="Y4609" s="444"/>
      <c r="AK4609" s="305"/>
    </row>
    <row r="4610" spans="1:37" ht="15" customHeight="1" x14ac:dyDescent="0.25">
      <c r="A4610" s="103" t="s">
        <v>4768</v>
      </c>
      <c r="B4610" s="101" t="s">
        <v>169</v>
      </c>
      <c r="C4610" s="101" t="s">
        <v>4766</v>
      </c>
      <c r="D4610" s="101" t="s">
        <v>4753</v>
      </c>
      <c r="F4610" s="102">
        <v>21.98</v>
      </c>
      <c r="G4610" s="102">
        <v>22.38</v>
      </c>
      <c r="H4610" s="102">
        <v>17.579999999999998</v>
      </c>
      <c r="I4610" s="102"/>
      <c r="J4610" s="445"/>
      <c r="K4610" s="258">
        <f>ROUND(SUMIF('VGT-Bewegungsdaten'!B:B,A4610,'VGT-Bewegungsdaten'!D:D),3)</f>
        <v>0</v>
      </c>
      <c r="L4610" s="259">
        <f>ROUND(SUMIF('VGT-Bewegungsdaten'!B:B,$A4610,'VGT-Bewegungsdaten'!E:E),5)</f>
        <v>0</v>
      </c>
      <c r="N4610" s="298" t="s">
        <v>4918</v>
      </c>
      <c r="O4610" s="298" t="s">
        <v>4935</v>
      </c>
      <c r="P4610" s="261">
        <f>ROUND(SUMIF('AV-Bewegungsdaten'!B:B,A4610,'AV-Bewegungsdaten'!D:D),3)</f>
        <v>0</v>
      </c>
      <c r="Q4610" s="259">
        <f>ROUND(SUMIF('AV-Bewegungsdaten'!B:B,$A4610,'AV-Bewegungsdaten'!E:E),5)</f>
        <v>0</v>
      </c>
      <c r="S4610" s="444"/>
      <c r="T4610" s="444"/>
      <c r="U4610" s="261">
        <f>ROUND(SUMIF('DV-Bewegungsdaten'!B:B,A4610,'DV-Bewegungsdaten'!D:D),3)</f>
        <v>0</v>
      </c>
      <c r="V4610" s="259">
        <f>ROUND(SUMIF('DV-Bewegungsdaten'!B:B,A4610,'DV-Bewegungsdaten'!E:E),5)</f>
        <v>0</v>
      </c>
      <c r="X4610" s="444"/>
      <c r="Y4610" s="444"/>
      <c r="AK4610" s="305"/>
    </row>
    <row r="4611" spans="1:37" ht="15" customHeight="1" x14ac:dyDescent="0.25">
      <c r="A4611" s="103" t="s">
        <v>4769</v>
      </c>
      <c r="B4611" s="101" t="s">
        <v>169</v>
      </c>
      <c r="C4611" s="101" t="s">
        <v>4766</v>
      </c>
      <c r="D4611" s="101" t="s">
        <v>4754</v>
      </c>
      <c r="F4611" s="102">
        <v>18.329999999999998</v>
      </c>
      <c r="G4611" s="102">
        <v>18.729999999999997</v>
      </c>
      <c r="H4611" s="102">
        <v>14.66</v>
      </c>
      <c r="I4611" s="102"/>
      <c r="J4611" s="445"/>
      <c r="K4611" s="258">
        <f>ROUND(SUMIF('VGT-Bewegungsdaten'!B:B,A4611,'VGT-Bewegungsdaten'!D:D),3)</f>
        <v>0</v>
      </c>
      <c r="L4611" s="259">
        <f>ROUND(SUMIF('VGT-Bewegungsdaten'!B:B,$A4611,'VGT-Bewegungsdaten'!E:E),5)</f>
        <v>0</v>
      </c>
      <c r="N4611" s="298" t="s">
        <v>4918</v>
      </c>
      <c r="O4611" s="298" t="s">
        <v>4935</v>
      </c>
      <c r="P4611" s="261">
        <f>ROUND(SUMIF('AV-Bewegungsdaten'!B:B,A4611,'AV-Bewegungsdaten'!D:D),3)</f>
        <v>0</v>
      </c>
      <c r="Q4611" s="259">
        <f>ROUND(SUMIF('AV-Bewegungsdaten'!B:B,$A4611,'AV-Bewegungsdaten'!E:E),5)</f>
        <v>0</v>
      </c>
      <c r="S4611" s="444"/>
      <c r="T4611" s="444"/>
      <c r="U4611" s="261">
        <f>ROUND(SUMIF('DV-Bewegungsdaten'!B:B,A4611,'DV-Bewegungsdaten'!D:D),3)</f>
        <v>0</v>
      </c>
      <c r="V4611" s="259">
        <f>ROUND(SUMIF('DV-Bewegungsdaten'!B:B,A4611,'DV-Bewegungsdaten'!E:E),5)</f>
        <v>0</v>
      </c>
      <c r="X4611" s="444"/>
      <c r="Y4611" s="444"/>
      <c r="AK4611" s="305"/>
    </row>
    <row r="4612" spans="1:37" ht="15" customHeight="1" x14ac:dyDescent="0.25">
      <c r="A4612" s="103" t="s">
        <v>4770</v>
      </c>
      <c r="B4612" s="101" t="s">
        <v>169</v>
      </c>
      <c r="C4612" s="101" t="s">
        <v>4766</v>
      </c>
      <c r="D4612" s="101" t="s">
        <v>4755</v>
      </c>
      <c r="F4612" s="102">
        <v>24.43</v>
      </c>
      <c r="G4612" s="102">
        <v>24.83</v>
      </c>
      <c r="H4612" s="102">
        <v>0</v>
      </c>
      <c r="I4612" s="102"/>
      <c r="J4612" s="445"/>
      <c r="K4612" s="258">
        <f>ROUND(SUMIF('VGT-Bewegungsdaten'!B:B,A4612,'VGT-Bewegungsdaten'!D:D),3)</f>
        <v>0</v>
      </c>
      <c r="L4612" s="259">
        <f>ROUND(SUMIF('VGT-Bewegungsdaten'!B:B,$A4612,'VGT-Bewegungsdaten'!E:E),5)</f>
        <v>0</v>
      </c>
      <c r="N4612" s="298" t="s">
        <v>4923</v>
      </c>
      <c r="O4612" s="298" t="s">
        <v>4935</v>
      </c>
      <c r="P4612" s="261">
        <f>ROUND(SUMIF('AV-Bewegungsdaten'!B:B,A4612,'AV-Bewegungsdaten'!D:D),3)</f>
        <v>0</v>
      </c>
      <c r="Q4612" s="259">
        <f>ROUND(SUMIF('AV-Bewegungsdaten'!B:B,$A4612,'AV-Bewegungsdaten'!E:E),5)</f>
        <v>0</v>
      </c>
      <c r="S4612" s="444"/>
      <c r="T4612" s="444"/>
      <c r="U4612" s="261">
        <f>ROUND(SUMIF('DV-Bewegungsdaten'!B:B,A4612,'DV-Bewegungsdaten'!D:D),3)</f>
        <v>0</v>
      </c>
      <c r="V4612" s="259">
        <f>ROUND(SUMIF('DV-Bewegungsdaten'!B:B,A4612,'DV-Bewegungsdaten'!E:E),5)</f>
        <v>0</v>
      </c>
      <c r="X4612" s="444"/>
      <c r="Y4612" s="444"/>
      <c r="AK4612" s="305"/>
    </row>
    <row r="4613" spans="1:37" ht="15" customHeight="1" x14ac:dyDescent="0.25">
      <c r="A4613" s="103" t="s">
        <v>4771</v>
      </c>
      <c r="B4613" s="101" t="s">
        <v>169</v>
      </c>
      <c r="C4613" s="101" t="s">
        <v>4766</v>
      </c>
      <c r="D4613" s="101" t="s">
        <v>4757</v>
      </c>
      <c r="F4613" s="102">
        <v>16.38</v>
      </c>
      <c r="G4613" s="102">
        <v>16.779999999999998</v>
      </c>
      <c r="H4613" s="102">
        <v>0</v>
      </c>
      <c r="I4613" s="102"/>
      <c r="J4613" s="445"/>
      <c r="K4613" s="258">
        <f>ROUND(SUMIF('VGT-Bewegungsdaten'!B:B,A4613,'VGT-Bewegungsdaten'!D:D),3)</f>
        <v>0</v>
      </c>
      <c r="L4613" s="259">
        <f>ROUND(SUMIF('VGT-Bewegungsdaten'!B:B,$A4613,'VGT-Bewegungsdaten'!E:E),5)</f>
        <v>0</v>
      </c>
      <c r="N4613" s="298" t="s">
        <v>4923</v>
      </c>
      <c r="O4613" s="298" t="s">
        <v>4935</v>
      </c>
      <c r="P4613" s="261">
        <f>ROUND(SUMIF('AV-Bewegungsdaten'!B:B,A4613,'AV-Bewegungsdaten'!D:D),3)</f>
        <v>0</v>
      </c>
      <c r="Q4613" s="259">
        <f>ROUND(SUMIF('AV-Bewegungsdaten'!B:B,$A4613,'AV-Bewegungsdaten'!E:E),5)</f>
        <v>0</v>
      </c>
      <c r="S4613" s="444"/>
      <c r="T4613" s="444"/>
      <c r="U4613" s="261">
        <f>ROUND(SUMIF('DV-Bewegungsdaten'!B:B,A4613,'DV-Bewegungsdaten'!D:D),3)</f>
        <v>0</v>
      </c>
      <c r="V4613" s="259">
        <f>ROUND(SUMIF('DV-Bewegungsdaten'!B:B,A4613,'DV-Bewegungsdaten'!E:E),5)</f>
        <v>0</v>
      </c>
      <c r="X4613" s="444"/>
      <c r="Y4613" s="444"/>
      <c r="AK4613" s="305"/>
    </row>
    <row r="4614" spans="1:37" ht="15" customHeight="1" x14ac:dyDescent="0.25">
      <c r="A4614" s="103" t="s">
        <v>4772</v>
      </c>
      <c r="B4614" s="101" t="s">
        <v>169</v>
      </c>
      <c r="C4614" s="101" t="s">
        <v>4766</v>
      </c>
      <c r="D4614" s="101" t="s">
        <v>4758</v>
      </c>
      <c r="F4614" s="102">
        <v>12</v>
      </c>
      <c r="G4614" s="102">
        <v>12.4</v>
      </c>
      <c r="H4614" s="102">
        <v>0</v>
      </c>
      <c r="I4614" s="102"/>
      <c r="J4614" s="445"/>
      <c r="K4614" s="258">
        <f>ROUND(SUMIF('VGT-Bewegungsdaten'!B:B,A4614,'VGT-Bewegungsdaten'!D:D),3)</f>
        <v>0</v>
      </c>
      <c r="L4614" s="259">
        <f>ROUND(SUMIF('VGT-Bewegungsdaten'!B:B,$A4614,'VGT-Bewegungsdaten'!E:E),5)</f>
        <v>0</v>
      </c>
      <c r="N4614" s="298" t="s">
        <v>4923</v>
      </c>
      <c r="O4614" s="298" t="s">
        <v>4935</v>
      </c>
      <c r="P4614" s="261">
        <f>ROUND(SUMIF('AV-Bewegungsdaten'!B:B,A4614,'AV-Bewegungsdaten'!D:D),3)</f>
        <v>0</v>
      </c>
      <c r="Q4614" s="259">
        <f>ROUND(SUMIF('AV-Bewegungsdaten'!B:B,$A4614,'AV-Bewegungsdaten'!E:E),5)</f>
        <v>0</v>
      </c>
      <c r="S4614" s="444"/>
      <c r="T4614" s="444"/>
      <c r="U4614" s="261">
        <f>ROUND(SUMIF('DV-Bewegungsdaten'!B:B,A4614,'DV-Bewegungsdaten'!D:D),3)</f>
        <v>0</v>
      </c>
      <c r="V4614" s="259">
        <f>ROUND(SUMIF('DV-Bewegungsdaten'!B:B,A4614,'DV-Bewegungsdaten'!E:E),5)</f>
        <v>0</v>
      </c>
      <c r="X4614" s="444"/>
      <c r="Y4614" s="444"/>
      <c r="AK4614" s="305"/>
    </row>
    <row r="4615" spans="1:37" ht="15" customHeight="1" x14ac:dyDescent="0.25">
      <c r="A4615" s="103" t="s">
        <v>4773</v>
      </c>
      <c r="B4615" s="101" t="s">
        <v>169</v>
      </c>
      <c r="C4615" s="101" t="s">
        <v>4766</v>
      </c>
      <c r="D4615" s="101" t="s">
        <v>4759</v>
      </c>
      <c r="F4615" s="102">
        <v>23.23</v>
      </c>
      <c r="G4615" s="102">
        <v>23.63</v>
      </c>
      <c r="H4615" s="102">
        <v>0</v>
      </c>
      <c r="I4615" s="102"/>
      <c r="J4615" s="445"/>
      <c r="K4615" s="258">
        <f>ROUND(SUMIF('VGT-Bewegungsdaten'!B:B,A4615,'VGT-Bewegungsdaten'!D:D),3)</f>
        <v>0</v>
      </c>
      <c r="L4615" s="259">
        <f>ROUND(SUMIF('VGT-Bewegungsdaten'!B:B,$A4615,'VGT-Bewegungsdaten'!E:E),5)</f>
        <v>0</v>
      </c>
      <c r="N4615" s="298" t="s">
        <v>4923</v>
      </c>
      <c r="O4615" s="298" t="s">
        <v>4935</v>
      </c>
      <c r="P4615" s="261">
        <f>ROUND(SUMIF('AV-Bewegungsdaten'!B:B,A4615,'AV-Bewegungsdaten'!D:D),3)</f>
        <v>0</v>
      </c>
      <c r="Q4615" s="259">
        <f>ROUND(SUMIF('AV-Bewegungsdaten'!B:B,$A4615,'AV-Bewegungsdaten'!E:E),5)</f>
        <v>0</v>
      </c>
      <c r="S4615" s="444"/>
      <c r="T4615" s="444"/>
      <c r="U4615" s="261">
        <f>ROUND(SUMIF('DV-Bewegungsdaten'!B:B,A4615,'DV-Bewegungsdaten'!D:D),3)</f>
        <v>0</v>
      </c>
      <c r="V4615" s="259">
        <f>ROUND(SUMIF('DV-Bewegungsdaten'!B:B,A4615,'DV-Bewegungsdaten'!E:E),5)</f>
        <v>0</v>
      </c>
      <c r="X4615" s="444"/>
      <c r="Y4615" s="444"/>
      <c r="AK4615" s="305"/>
    </row>
    <row r="4616" spans="1:37" ht="15" customHeight="1" x14ac:dyDescent="0.25">
      <c r="A4616" s="103" t="s">
        <v>4774</v>
      </c>
      <c r="B4616" s="101" t="s">
        <v>169</v>
      </c>
      <c r="C4616" s="101" t="s">
        <v>4766</v>
      </c>
      <c r="D4616" s="101" t="s">
        <v>4760</v>
      </c>
      <c r="F4616" s="102">
        <v>16.38</v>
      </c>
      <c r="G4616" s="102">
        <v>16.779999999999998</v>
      </c>
      <c r="H4616" s="102">
        <v>0</v>
      </c>
      <c r="I4616" s="102"/>
      <c r="J4616" s="445"/>
      <c r="K4616" s="258">
        <f>ROUND(SUMIF('VGT-Bewegungsdaten'!B:B,A4616,'VGT-Bewegungsdaten'!D:D),3)</f>
        <v>0</v>
      </c>
      <c r="L4616" s="259">
        <f>ROUND(SUMIF('VGT-Bewegungsdaten'!B:B,$A4616,'VGT-Bewegungsdaten'!E:E),5)</f>
        <v>0</v>
      </c>
      <c r="N4616" s="298" t="s">
        <v>4923</v>
      </c>
      <c r="O4616" s="298" t="s">
        <v>4935</v>
      </c>
      <c r="P4616" s="261">
        <f>ROUND(SUMIF('AV-Bewegungsdaten'!B:B,A4616,'AV-Bewegungsdaten'!D:D),3)</f>
        <v>0</v>
      </c>
      <c r="Q4616" s="259">
        <f>ROUND(SUMIF('AV-Bewegungsdaten'!B:B,$A4616,'AV-Bewegungsdaten'!E:E),5)</f>
        <v>0</v>
      </c>
      <c r="S4616" s="444"/>
      <c r="T4616" s="444"/>
      <c r="U4616" s="261">
        <f>ROUND(SUMIF('DV-Bewegungsdaten'!B:B,A4616,'DV-Bewegungsdaten'!D:D),3)</f>
        <v>0</v>
      </c>
      <c r="V4616" s="259">
        <f>ROUND(SUMIF('DV-Bewegungsdaten'!B:B,A4616,'DV-Bewegungsdaten'!E:E),5)</f>
        <v>0</v>
      </c>
      <c r="X4616" s="444"/>
      <c r="Y4616" s="444"/>
      <c r="AK4616" s="305"/>
    </row>
    <row r="4617" spans="1:37" ht="15" customHeight="1" x14ac:dyDescent="0.25">
      <c r="A4617" s="103" t="s">
        <v>4775</v>
      </c>
      <c r="B4617" s="101" t="s">
        <v>169</v>
      </c>
      <c r="C4617" s="101" t="s">
        <v>4766</v>
      </c>
      <c r="D4617" s="101" t="s">
        <v>4761</v>
      </c>
      <c r="F4617" s="102">
        <v>12</v>
      </c>
      <c r="G4617" s="102">
        <v>12.4</v>
      </c>
      <c r="H4617" s="102">
        <v>0</v>
      </c>
      <c r="I4617" s="102"/>
      <c r="J4617" s="445"/>
      <c r="K4617" s="258">
        <f>ROUND(SUMIF('VGT-Bewegungsdaten'!B:B,A4617,'VGT-Bewegungsdaten'!D:D),3)</f>
        <v>0</v>
      </c>
      <c r="L4617" s="259">
        <f>ROUND(SUMIF('VGT-Bewegungsdaten'!B:B,$A4617,'VGT-Bewegungsdaten'!E:E),5)</f>
        <v>0</v>
      </c>
      <c r="N4617" s="298" t="s">
        <v>4923</v>
      </c>
      <c r="O4617" s="298" t="s">
        <v>4935</v>
      </c>
      <c r="P4617" s="261">
        <f>ROUND(SUMIF('AV-Bewegungsdaten'!B:B,A4617,'AV-Bewegungsdaten'!D:D),3)</f>
        <v>0</v>
      </c>
      <c r="Q4617" s="259">
        <f>ROUND(SUMIF('AV-Bewegungsdaten'!B:B,$A4617,'AV-Bewegungsdaten'!E:E),5)</f>
        <v>0</v>
      </c>
      <c r="S4617" s="444"/>
      <c r="T4617" s="444"/>
      <c r="U4617" s="261">
        <f>ROUND(SUMIF('DV-Bewegungsdaten'!B:B,A4617,'DV-Bewegungsdaten'!D:D),3)</f>
        <v>0</v>
      </c>
      <c r="V4617" s="259">
        <f>ROUND(SUMIF('DV-Bewegungsdaten'!B:B,A4617,'DV-Bewegungsdaten'!E:E),5)</f>
        <v>0</v>
      </c>
      <c r="X4617" s="444"/>
      <c r="Y4617" s="444"/>
      <c r="AK4617" s="305"/>
    </row>
    <row r="4618" spans="1:37" ht="15" customHeight="1" x14ac:dyDescent="0.25">
      <c r="A4618" s="103" t="s">
        <v>4776</v>
      </c>
      <c r="B4618" s="101" t="s">
        <v>169</v>
      </c>
      <c r="C4618" s="101" t="s">
        <v>4766</v>
      </c>
      <c r="D4618" s="101" t="s">
        <v>4762</v>
      </c>
      <c r="F4618" s="102">
        <v>21.98</v>
      </c>
      <c r="G4618" s="102">
        <v>22.38</v>
      </c>
      <c r="H4618" s="102">
        <v>0</v>
      </c>
      <c r="I4618" s="102"/>
      <c r="J4618" s="445"/>
      <c r="K4618" s="258">
        <f>ROUND(SUMIF('VGT-Bewegungsdaten'!B:B,A4618,'VGT-Bewegungsdaten'!D:D),3)</f>
        <v>0</v>
      </c>
      <c r="L4618" s="259">
        <f>ROUND(SUMIF('VGT-Bewegungsdaten'!B:B,$A4618,'VGT-Bewegungsdaten'!E:E),5)</f>
        <v>0</v>
      </c>
      <c r="N4618" s="298" t="s">
        <v>4923</v>
      </c>
      <c r="O4618" s="298" t="s">
        <v>4935</v>
      </c>
      <c r="P4618" s="261">
        <f>ROUND(SUMIF('AV-Bewegungsdaten'!B:B,A4618,'AV-Bewegungsdaten'!D:D),3)</f>
        <v>0</v>
      </c>
      <c r="Q4618" s="259">
        <f>ROUND(SUMIF('AV-Bewegungsdaten'!B:B,$A4618,'AV-Bewegungsdaten'!E:E),5)</f>
        <v>0</v>
      </c>
      <c r="S4618" s="444"/>
      <c r="T4618" s="444"/>
      <c r="U4618" s="261">
        <f>ROUND(SUMIF('DV-Bewegungsdaten'!B:B,A4618,'DV-Bewegungsdaten'!D:D),3)</f>
        <v>0</v>
      </c>
      <c r="V4618" s="259">
        <f>ROUND(SUMIF('DV-Bewegungsdaten'!B:B,A4618,'DV-Bewegungsdaten'!E:E),5)</f>
        <v>0</v>
      </c>
      <c r="X4618" s="444"/>
      <c r="Y4618" s="444"/>
      <c r="AK4618" s="305"/>
    </row>
    <row r="4619" spans="1:37" ht="15" customHeight="1" x14ac:dyDescent="0.25">
      <c r="A4619" s="103" t="s">
        <v>4777</v>
      </c>
      <c r="B4619" s="101" t="s">
        <v>169</v>
      </c>
      <c r="C4619" s="101" t="s">
        <v>4766</v>
      </c>
      <c r="D4619" s="101" t="s">
        <v>4763</v>
      </c>
      <c r="F4619" s="102">
        <v>16.38</v>
      </c>
      <c r="G4619" s="102">
        <v>16.779999999999998</v>
      </c>
      <c r="H4619" s="102">
        <v>0</v>
      </c>
      <c r="I4619" s="102"/>
      <c r="J4619" s="445"/>
      <c r="K4619" s="258">
        <f>ROUND(SUMIF('VGT-Bewegungsdaten'!B:B,A4619,'VGT-Bewegungsdaten'!D:D),3)</f>
        <v>0</v>
      </c>
      <c r="L4619" s="259">
        <f>ROUND(SUMIF('VGT-Bewegungsdaten'!B:B,$A4619,'VGT-Bewegungsdaten'!E:E),5)</f>
        <v>0</v>
      </c>
      <c r="N4619" s="298" t="s">
        <v>4923</v>
      </c>
      <c r="O4619" s="298" t="s">
        <v>4935</v>
      </c>
      <c r="P4619" s="261">
        <f>ROUND(SUMIF('AV-Bewegungsdaten'!B:B,A4619,'AV-Bewegungsdaten'!D:D),3)</f>
        <v>0</v>
      </c>
      <c r="Q4619" s="259">
        <f>ROUND(SUMIF('AV-Bewegungsdaten'!B:B,$A4619,'AV-Bewegungsdaten'!E:E),5)</f>
        <v>0</v>
      </c>
      <c r="S4619" s="444"/>
      <c r="T4619" s="444"/>
      <c r="U4619" s="261">
        <f>ROUND(SUMIF('DV-Bewegungsdaten'!B:B,A4619,'DV-Bewegungsdaten'!D:D),3)</f>
        <v>0</v>
      </c>
      <c r="V4619" s="259">
        <f>ROUND(SUMIF('DV-Bewegungsdaten'!B:B,A4619,'DV-Bewegungsdaten'!E:E),5)</f>
        <v>0</v>
      </c>
      <c r="X4619" s="444"/>
      <c r="Y4619" s="444"/>
      <c r="AK4619" s="305"/>
    </row>
    <row r="4620" spans="1:37" ht="15" customHeight="1" x14ac:dyDescent="0.25">
      <c r="A4620" s="103" t="s">
        <v>4778</v>
      </c>
      <c r="B4620" s="101" t="s">
        <v>169</v>
      </c>
      <c r="C4620" s="101" t="s">
        <v>4766</v>
      </c>
      <c r="D4620" s="101" t="s">
        <v>4764</v>
      </c>
      <c r="F4620" s="102">
        <v>12</v>
      </c>
      <c r="G4620" s="102">
        <v>12.4</v>
      </c>
      <c r="H4620" s="102">
        <v>0</v>
      </c>
      <c r="I4620" s="102"/>
      <c r="J4620" s="445"/>
      <c r="K4620" s="258">
        <f>ROUND(SUMIF('VGT-Bewegungsdaten'!B:B,A4620,'VGT-Bewegungsdaten'!D:D),3)</f>
        <v>0</v>
      </c>
      <c r="L4620" s="259">
        <f>ROUND(SUMIF('VGT-Bewegungsdaten'!B:B,$A4620,'VGT-Bewegungsdaten'!E:E),5)</f>
        <v>0</v>
      </c>
      <c r="N4620" s="298" t="s">
        <v>4923</v>
      </c>
      <c r="O4620" s="298" t="s">
        <v>4935</v>
      </c>
      <c r="P4620" s="261">
        <f>ROUND(SUMIF('AV-Bewegungsdaten'!B:B,A4620,'AV-Bewegungsdaten'!D:D),3)</f>
        <v>0</v>
      </c>
      <c r="Q4620" s="259">
        <f>ROUND(SUMIF('AV-Bewegungsdaten'!B:B,$A4620,'AV-Bewegungsdaten'!E:E),5)</f>
        <v>0</v>
      </c>
      <c r="S4620" s="444"/>
      <c r="T4620" s="444"/>
      <c r="U4620" s="261">
        <f>ROUND(SUMIF('DV-Bewegungsdaten'!B:B,A4620,'DV-Bewegungsdaten'!D:D),3)</f>
        <v>0</v>
      </c>
      <c r="V4620" s="259">
        <f>ROUND(SUMIF('DV-Bewegungsdaten'!B:B,A4620,'DV-Bewegungsdaten'!E:E),5)</f>
        <v>0</v>
      </c>
      <c r="X4620" s="444"/>
      <c r="Y4620" s="444"/>
      <c r="AK4620" s="305"/>
    </row>
    <row r="4621" spans="1:37" ht="15" customHeight="1" x14ac:dyDescent="0.25">
      <c r="A4621" s="103" t="s">
        <v>4779</v>
      </c>
      <c r="B4621" s="101" t="s">
        <v>169</v>
      </c>
      <c r="C4621" s="101" t="s">
        <v>4780</v>
      </c>
      <c r="D4621" s="101" t="s">
        <v>4781</v>
      </c>
      <c r="F4621" s="102">
        <v>24.43</v>
      </c>
      <c r="G4621" s="102">
        <v>24.83</v>
      </c>
      <c r="H4621" s="102">
        <v>19.54</v>
      </c>
      <c r="I4621" s="102"/>
      <c r="J4621" s="445"/>
      <c r="K4621" s="258">
        <f>ROUND(SUMIF('VGT-Bewegungsdaten'!B:B,A4621,'VGT-Bewegungsdaten'!D:D),3)</f>
        <v>0</v>
      </c>
      <c r="L4621" s="259">
        <f>ROUND(SUMIF('VGT-Bewegungsdaten'!B:B,$A4621,'VGT-Bewegungsdaten'!E:E),5)</f>
        <v>0</v>
      </c>
      <c r="N4621" s="298" t="s">
        <v>4918</v>
      </c>
      <c r="O4621" s="298" t="s">
        <v>4935</v>
      </c>
      <c r="P4621" s="261">
        <f>ROUND(SUMIF('AV-Bewegungsdaten'!B:B,A4621,'AV-Bewegungsdaten'!D:D),3)</f>
        <v>0</v>
      </c>
      <c r="Q4621" s="259">
        <f>ROUND(SUMIF('AV-Bewegungsdaten'!B:B,$A4621,'AV-Bewegungsdaten'!E:E),5)</f>
        <v>0</v>
      </c>
      <c r="S4621" s="444"/>
      <c r="T4621" s="444"/>
      <c r="U4621" s="261">
        <f>ROUND(SUMIF('DV-Bewegungsdaten'!B:B,A4621,'DV-Bewegungsdaten'!D:D),3)</f>
        <v>0</v>
      </c>
      <c r="V4621" s="259">
        <f>ROUND(SUMIF('DV-Bewegungsdaten'!B:B,A4621,'DV-Bewegungsdaten'!E:E),5)</f>
        <v>0</v>
      </c>
      <c r="X4621" s="444"/>
      <c r="Y4621" s="444"/>
      <c r="AK4621" s="305"/>
    </row>
    <row r="4622" spans="1:37" ht="15" customHeight="1" x14ac:dyDescent="0.25">
      <c r="A4622" s="103" t="s">
        <v>4782</v>
      </c>
      <c r="B4622" s="101" t="s">
        <v>169</v>
      </c>
      <c r="C4622" s="101" t="s">
        <v>4780</v>
      </c>
      <c r="D4622" s="101" t="s">
        <v>4783</v>
      </c>
      <c r="F4622" s="102">
        <v>23.23</v>
      </c>
      <c r="G4622" s="102">
        <v>23.63</v>
      </c>
      <c r="H4622" s="102">
        <v>18.579999999999998</v>
      </c>
      <c r="I4622" s="102"/>
      <c r="J4622" s="445"/>
      <c r="K4622" s="258">
        <f>ROUND(SUMIF('VGT-Bewegungsdaten'!B:B,A4622,'VGT-Bewegungsdaten'!D:D),3)</f>
        <v>0</v>
      </c>
      <c r="L4622" s="259">
        <f>ROUND(SUMIF('VGT-Bewegungsdaten'!B:B,$A4622,'VGT-Bewegungsdaten'!E:E),5)</f>
        <v>0</v>
      </c>
      <c r="N4622" s="298" t="s">
        <v>4918</v>
      </c>
      <c r="O4622" s="298" t="s">
        <v>4935</v>
      </c>
      <c r="P4622" s="261">
        <f>ROUND(SUMIF('AV-Bewegungsdaten'!B:B,A4622,'AV-Bewegungsdaten'!D:D),3)</f>
        <v>0</v>
      </c>
      <c r="Q4622" s="259">
        <f>ROUND(SUMIF('AV-Bewegungsdaten'!B:B,$A4622,'AV-Bewegungsdaten'!E:E),5)</f>
        <v>0</v>
      </c>
      <c r="S4622" s="444"/>
      <c r="T4622" s="444"/>
      <c r="U4622" s="261">
        <f>ROUND(SUMIF('DV-Bewegungsdaten'!B:B,A4622,'DV-Bewegungsdaten'!D:D),3)</f>
        <v>0</v>
      </c>
      <c r="V4622" s="259">
        <f>ROUND(SUMIF('DV-Bewegungsdaten'!B:B,A4622,'DV-Bewegungsdaten'!E:E),5)</f>
        <v>0</v>
      </c>
      <c r="X4622" s="444"/>
      <c r="Y4622" s="444"/>
      <c r="AK4622" s="305"/>
    </row>
    <row r="4623" spans="1:37" ht="15" customHeight="1" x14ac:dyDescent="0.25">
      <c r="A4623" s="103" t="s">
        <v>4784</v>
      </c>
      <c r="B4623" s="101" t="s">
        <v>169</v>
      </c>
      <c r="C4623" s="101" t="s">
        <v>4780</v>
      </c>
      <c r="D4623" s="101" t="s">
        <v>4785</v>
      </c>
      <c r="F4623" s="102">
        <v>21.98</v>
      </c>
      <c r="G4623" s="102">
        <v>22.38</v>
      </c>
      <c r="H4623" s="102">
        <v>17.579999999999998</v>
      </c>
      <c r="I4623" s="102"/>
      <c r="J4623" s="445"/>
      <c r="K4623" s="258">
        <f>ROUND(SUMIF('VGT-Bewegungsdaten'!B:B,A4623,'VGT-Bewegungsdaten'!D:D),3)</f>
        <v>0</v>
      </c>
      <c r="L4623" s="259">
        <f>ROUND(SUMIF('VGT-Bewegungsdaten'!B:B,$A4623,'VGT-Bewegungsdaten'!E:E),5)</f>
        <v>0</v>
      </c>
      <c r="N4623" s="298" t="s">
        <v>4918</v>
      </c>
      <c r="O4623" s="298" t="s">
        <v>4935</v>
      </c>
      <c r="P4623" s="261">
        <f>ROUND(SUMIF('AV-Bewegungsdaten'!B:B,A4623,'AV-Bewegungsdaten'!D:D),3)</f>
        <v>0</v>
      </c>
      <c r="Q4623" s="259">
        <f>ROUND(SUMIF('AV-Bewegungsdaten'!B:B,$A4623,'AV-Bewegungsdaten'!E:E),5)</f>
        <v>0</v>
      </c>
      <c r="S4623" s="444"/>
      <c r="T4623" s="444"/>
      <c r="U4623" s="261">
        <f>ROUND(SUMIF('DV-Bewegungsdaten'!B:B,A4623,'DV-Bewegungsdaten'!D:D),3)</f>
        <v>0</v>
      </c>
      <c r="V4623" s="259">
        <f>ROUND(SUMIF('DV-Bewegungsdaten'!B:B,A4623,'DV-Bewegungsdaten'!E:E),5)</f>
        <v>0</v>
      </c>
      <c r="X4623" s="444"/>
      <c r="Y4623" s="444"/>
      <c r="AK4623" s="305"/>
    </row>
    <row r="4624" spans="1:37" ht="15" customHeight="1" x14ac:dyDescent="0.25">
      <c r="A4624" s="103" t="s">
        <v>4786</v>
      </c>
      <c r="B4624" s="101" t="s">
        <v>169</v>
      </c>
      <c r="C4624" s="101" t="s">
        <v>4780</v>
      </c>
      <c r="D4624" s="101" t="s">
        <v>4787</v>
      </c>
      <c r="F4624" s="102">
        <v>18.329999999999998</v>
      </c>
      <c r="G4624" s="102">
        <v>18.729999999999997</v>
      </c>
      <c r="H4624" s="102">
        <v>14.66</v>
      </c>
      <c r="I4624" s="102"/>
      <c r="J4624" s="445"/>
      <c r="K4624" s="258">
        <f>ROUND(SUMIF('VGT-Bewegungsdaten'!B:B,A4624,'VGT-Bewegungsdaten'!D:D),3)</f>
        <v>0</v>
      </c>
      <c r="L4624" s="259">
        <f>ROUND(SUMIF('VGT-Bewegungsdaten'!B:B,$A4624,'VGT-Bewegungsdaten'!E:E),5)</f>
        <v>0</v>
      </c>
      <c r="N4624" s="298" t="s">
        <v>4918</v>
      </c>
      <c r="O4624" s="298" t="s">
        <v>4935</v>
      </c>
      <c r="P4624" s="261">
        <f>ROUND(SUMIF('AV-Bewegungsdaten'!B:B,A4624,'AV-Bewegungsdaten'!D:D),3)</f>
        <v>0</v>
      </c>
      <c r="Q4624" s="259">
        <f>ROUND(SUMIF('AV-Bewegungsdaten'!B:B,$A4624,'AV-Bewegungsdaten'!E:E),5)</f>
        <v>0</v>
      </c>
      <c r="S4624" s="444"/>
      <c r="T4624" s="444"/>
      <c r="U4624" s="261">
        <f>ROUND(SUMIF('DV-Bewegungsdaten'!B:B,A4624,'DV-Bewegungsdaten'!D:D),3)</f>
        <v>0</v>
      </c>
      <c r="V4624" s="259">
        <f>ROUND(SUMIF('DV-Bewegungsdaten'!B:B,A4624,'DV-Bewegungsdaten'!E:E),5)</f>
        <v>0</v>
      </c>
      <c r="X4624" s="444"/>
      <c r="Y4624" s="444"/>
      <c r="AK4624" s="305"/>
    </row>
    <row r="4625" spans="1:37" ht="15" customHeight="1" x14ac:dyDescent="0.25">
      <c r="A4625" s="103" t="s">
        <v>4788</v>
      </c>
      <c r="B4625" s="101" t="s">
        <v>169</v>
      </c>
      <c r="C4625" s="101" t="s">
        <v>4780</v>
      </c>
      <c r="D4625" s="101" t="s">
        <v>4789</v>
      </c>
      <c r="F4625" s="102">
        <v>24.43</v>
      </c>
      <c r="G4625" s="102">
        <v>24.83</v>
      </c>
      <c r="H4625" s="102">
        <v>0</v>
      </c>
      <c r="I4625" s="102"/>
      <c r="J4625" s="445"/>
      <c r="K4625" s="258">
        <f>ROUND(SUMIF('VGT-Bewegungsdaten'!B:B,A4625,'VGT-Bewegungsdaten'!D:D),3)</f>
        <v>0</v>
      </c>
      <c r="L4625" s="259">
        <f>ROUND(SUMIF('VGT-Bewegungsdaten'!B:B,$A4625,'VGT-Bewegungsdaten'!E:E),5)</f>
        <v>0</v>
      </c>
      <c r="N4625" s="298" t="s">
        <v>4923</v>
      </c>
      <c r="O4625" s="298" t="s">
        <v>4935</v>
      </c>
      <c r="P4625" s="261">
        <f>ROUND(SUMIF('AV-Bewegungsdaten'!B:B,A4625,'AV-Bewegungsdaten'!D:D),3)</f>
        <v>0</v>
      </c>
      <c r="Q4625" s="259">
        <f>ROUND(SUMIF('AV-Bewegungsdaten'!B:B,$A4625,'AV-Bewegungsdaten'!E:E),5)</f>
        <v>0</v>
      </c>
      <c r="S4625" s="444"/>
      <c r="T4625" s="444"/>
      <c r="U4625" s="261">
        <f>ROUND(SUMIF('DV-Bewegungsdaten'!B:B,A4625,'DV-Bewegungsdaten'!D:D),3)</f>
        <v>0</v>
      </c>
      <c r="V4625" s="259">
        <f>ROUND(SUMIF('DV-Bewegungsdaten'!B:B,A4625,'DV-Bewegungsdaten'!E:E),5)</f>
        <v>0</v>
      </c>
      <c r="X4625" s="444"/>
      <c r="Y4625" s="444"/>
      <c r="AK4625" s="305"/>
    </row>
    <row r="4626" spans="1:37" ht="15" customHeight="1" x14ac:dyDescent="0.25">
      <c r="A4626" s="103" t="s">
        <v>4790</v>
      </c>
      <c r="B4626" s="101" t="s">
        <v>169</v>
      </c>
      <c r="C4626" s="101" t="s">
        <v>4780</v>
      </c>
      <c r="D4626" s="101" t="s">
        <v>4791</v>
      </c>
      <c r="F4626" s="102">
        <v>16.38</v>
      </c>
      <c r="G4626" s="102">
        <v>16.779999999999998</v>
      </c>
      <c r="H4626" s="102">
        <v>0</v>
      </c>
      <c r="I4626" s="102"/>
      <c r="J4626" s="445"/>
      <c r="K4626" s="258">
        <f>ROUND(SUMIF('VGT-Bewegungsdaten'!B:B,A4626,'VGT-Bewegungsdaten'!D:D),3)</f>
        <v>0</v>
      </c>
      <c r="L4626" s="259">
        <f>ROUND(SUMIF('VGT-Bewegungsdaten'!B:B,$A4626,'VGT-Bewegungsdaten'!E:E),5)</f>
        <v>0</v>
      </c>
      <c r="N4626" s="298" t="s">
        <v>4923</v>
      </c>
      <c r="O4626" s="298" t="s">
        <v>4935</v>
      </c>
      <c r="P4626" s="261">
        <f>ROUND(SUMIF('AV-Bewegungsdaten'!B:B,A4626,'AV-Bewegungsdaten'!D:D),3)</f>
        <v>0</v>
      </c>
      <c r="Q4626" s="259">
        <f>ROUND(SUMIF('AV-Bewegungsdaten'!B:B,$A4626,'AV-Bewegungsdaten'!E:E),5)</f>
        <v>0</v>
      </c>
      <c r="S4626" s="444"/>
      <c r="T4626" s="444"/>
      <c r="U4626" s="261">
        <f>ROUND(SUMIF('DV-Bewegungsdaten'!B:B,A4626,'DV-Bewegungsdaten'!D:D),3)</f>
        <v>0</v>
      </c>
      <c r="V4626" s="259">
        <f>ROUND(SUMIF('DV-Bewegungsdaten'!B:B,A4626,'DV-Bewegungsdaten'!E:E),5)</f>
        <v>0</v>
      </c>
      <c r="X4626" s="444"/>
      <c r="Y4626" s="444"/>
      <c r="AK4626" s="305"/>
    </row>
    <row r="4627" spans="1:37" ht="15" customHeight="1" x14ac:dyDescent="0.25">
      <c r="A4627" s="103" t="s">
        <v>4792</v>
      </c>
      <c r="B4627" s="101" t="s">
        <v>169</v>
      </c>
      <c r="C4627" s="101" t="s">
        <v>4780</v>
      </c>
      <c r="D4627" s="101" t="s">
        <v>4793</v>
      </c>
      <c r="F4627" s="102">
        <v>12</v>
      </c>
      <c r="G4627" s="102">
        <v>12.4</v>
      </c>
      <c r="H4627" s="102">
        <v>0</v>
      </c>
      <c r="I4627" s="102"/>
      <c r="J4627" s="445"/>
      <c r="K4627" s="258">
        <f>ROUND(SUMIF('VGT-Bewegungsdaten'!B:B,A4627,'VGT-Bewegungsdaten'!D:D),3)</f>
        <v>0</v>
      </c>
      <c r="L4627" s="259">
        <f>ROUND(SUMIF('VGT-Bewegungsdaten'!B:B,$A4627,'VGT-Bewegungsdaten'!E:E),5)</f>
        <v>0</v>
      </c>
      <c r="N4627" s="298" t="s">
        <v>4923</v>
      </c>
      <c r="O4627" s="298" t="s">
        <v>4935</v>
      </c>
      <c r="P4627" s="261">
        <f>ROUND(SUMIF('AV-Bewegungsdaten'!B:B,A4627,'AV-Bewegungsdaten'!D:D),3)</f>
        <v>0</v>
      </c>
      <c r="Q4627" s="259">
        <f>ROUND(SUMIF('AV-Bewegungsdaten'!B:B,$A4627,'AV-Bewegungsdaten'!E:E),5)</f>
        <v>0</v>
      </c>
      <c r="S4627" s="444"/>
      <c r="T4627" s="444"/>
      <c r="U4627" s="261">
        <f>ROUND(SUMIF('DV-Bewegungsdaten'!B:B,A4627,'DV-Bewegungsdaten'!D:D),3)</f>
        <v>0</v>
      </c>
      <c r="V4627" s="259">
        <f>ROUND(SUMIF('DV-Bewegungsdaten'!B:B,A4627,'DV-Bewegungsdaten'!E:E),5)</f>
        <v>0</v>
      </c>
      <c r="X4627" s="444"/>
      <c r="Y4627" s="444"/>
      <c r="AK4627" s="305"/>
    </row>
    <row r="4628" spans="1:37" ht="15" customHeight="1" x14ac:dyDescent="0.25">
      <c r="A4628" s="103" t="s">
        <v>4794</v>
      </c>
      <c r="B4628" s="101" t="s">
        <v>169</v>
      </c>
      <c r="C4628" s="101" t="s">
        <v>4780</v>
      </c>
      <c r="D4628" s="101" t="s">
        <v>4795</v>
      </c>
      <c r="F4628" s="102">
        <v>23.23</v>
      </c>
      <c r="G4628" s="102">
        <v>23.63</v>
      </c>
      <c r="H4628" s="102">
        <v>0</v>
      </c>
      <c r="I4628" s="102"/>
      <c r="J4628" s="445"/>
      <c r="K4628" s="258">
        <f>ROUND(SUMIF('VGT-Bewegungsdaten'!B:B,A4628,'VGT-Bewegungsdaten'!D:D),3)</f>
        <v>0</v>
      </c>
      <c r="L4628" s="259">
        <f>ROUND(SUMIF('VGT-Bewegungsdaten'!B:B,$A4628,'VGT-Bewegungsdaten'!E:E),5)</f>
        <v>0</v>
      </c>
      <c r="N4628" s="298" t="s">
        <v>4923</v>
      </c>
      <c r="O4628" s="298" t="s">
        <v>4935</v>
      </c>
      <c r="P4628" s="261">
        <f>ROUND(SUMIF('AV-Bewegungsdaten'!B:B,A4628,'AV-Bewegungsdaten'!D:D),3)</f>
        <v>0</v>
      </c>
      <c r="Q4628" s="259">
        <f>ROUND(SUMIF('AV-Bewegungsdaten'!B:B,$A4628,'AV-Bewegungsdaten'!E:E),5)</f>
        <v>0</v>
      </c>
      <c r="S4628" s="444"/>
      <c r="T4628" s="444"/>
      <c r="U4628" s="261">
        <f>ROUND(SUMIF('DV-Bewegungsdaten'!B:B,A4628,'DV-Bewegungsdaten'!D:D),3)</f>
        <v>0</v>
      </c>
      <c r="V4628" s="259">
        <f>ROUND(SUMIF('DV-Bewegungsdaten'!B:B,A4628,'DV-Bewegungsdaten'!E:E),5)</f>
        <v>0</v>
      </c>
      <c r="X4628" s="444"/>
      <c r="Y4628" s="444"/>
      <c r="AK4628" s="305"/>
    </row>
    <row r="4629" spans="1:37" ht="15" customHeight="1" x14ac:dyDescent="0.25">
      <c r="A4629" s="103" t="s">
        <v>4796</v>
      </c>
      <c r="B4629" s="101" t="s">
        <v>169</v>
      </c>
      <c r="C4629" s="101" t="s">
        <v>4780</v>
      </c>
      <c r="D4629" s="101" t="s">
        <v>4797</v>
      </c>
      <c r="F4629" s="102">
        <v>16.38</v>
      </c>
      <c r="G4629" s="102">
        <v>16.779999999999998</v>
      </c>
      <c r="H4629" s="102">
        <v>0</v>
      </c>
      <c r="I4629" s="102"/>
      <c r="J4629" s="445"/>
      <c r="K4629" s="258">
        <f>ROUND(SUMIF('VGT-Bewegungsdaten'!B:B,A4629,'VGT-Bewegungsdaten'!D:D),3)</f>
        <v>0</v>
      </c>
      <c r="L4629" s="259">
        <f>ROUND(SUMIF('VGT-Bewegungsdaten'!B:B,$A4629,'VGT-Bewegungsdaten'!E:E),5)</f>
        <v>0</v>
      </c>
      <c r="N4629" s="298" t="s">
        <v>4923</v>
      </c>
      <c r="O4629" s="298" t="s">
        <v>4935</v>
      </c>
      <c r="P4629" s="261">
        <f>ROUND(SUMIF('AV-Bewegungsdaten'!B:B,A4629,'AV-Bewegungsdaten'!D:D),3)</f>
        <v>0</v>
      </c>
      <c r="Q4629" s="259">
        <f>ROUND(SUMIF('AV-Bewegungsdaten'!B:B,$A4629,'AV-Bewegungsdaten'!E:E),5)</f>
        <v>0</v>
      </c>
      <c r="S4629" s="444"/>
      <c r="T4629" s="444"/>
      <c r="U4629" s="261">
        <f>ROUND(SUMIF('DV-Bewegungsdaten'!B:B,A4629,'DV-Bewegungsdaten'!D:D),3)</f>
        <v>0</v>
      </c>
      <c r="V4629" s="259">
        <f>ROUND(SUMIF('DV-Bewegungsdaten'!B:B,A4629,'DV-Bewegungsdaten'!E:E),5)</f>
        <v>0</v>
      </c>
      <c r="X4629" s="444"/>
      <c r="Y4629" s="444"/>
      <c r="AK4629" s="305"/>
    </row>
    <row r="4630" spans="1:37" ht="15" customHeight="1" x14ac:dyDescent="0.25">
      <c r="A4630" s="103" t="s">
        <v>4798</v>
      </c>
      <c r="B4630" s="101" t="s">
        <v>169</v>
      </c>
      <c r="C4630" s="101" t="s">
        <v>4780</v>
      </c>
      <c r="D4630" s="101" t="s">
        <v>4799</v>
      </c>
      <c r="F4630" s="102">
        <v>12</v>
      </c>
      <c r="G4630" s="102">
        <v>12.4</v>
      </c>
      <c r="H4630" s="102">
        <v>0</v>
      </c>
      <c r="I4630" s="102"/>
      <c r="J4630" s="445"/>
      <c r="K4630" s="258">
        <f>ROUND(SUMIF('VGT-Bewegungsdaten'!B:B,A4630,'VGT-Bewegungsdaten'!D:D),3)</f>
        <v>0</v>
      </c>
      <c r="L4630" s="259">
        <f>ROUND(SUMIF('VGT-Bewegungsdaten'!B:B,$A4630,'VGT-Bewegungsdaten'!E:E),5)</f>
        <v>0</v>
      </c>
      <c r="N4630" s="298" t="s">
        <v>4923</v>
      </c>
      <c r="O4630" s="298" t="s">
        <v>4935</v>
      </c>
      <c r="P4630" s="261">
        <f>ROUND(SUMIF('AV-Bewegungsdaten'!B:B,A4630,'AV-Bewegungsdaten'!D:D),3)</f>
        <v>0</v>
      </c>
      <c r="Q4630" s="259">
        <f>ROUND(SUMIF('AV-Bewegungsdaten'!B:B,$A4630,'AV-Bewegungsdaten'!E:E),5)</f>
        <v>0</v>
      </c>
      <c r="S4630" s="444"/>
      <c r="T4630" s="444"/>
      <c r="U4630" s="261">
        <f>ROUND(SUMIF('DV-Bewegungsdaten'!B:B,A4630,'DV-Bewegungsdaten'!D:D),3)</f>
        <v>0</v>
      </c>
      <c r="V4630" s="259">
        <f>ROUND(SUMIF('DV-Bewegungsdaten'!B:B,A4630,'DV-Bewegungsdaten'!E:E),5)</f>
        <v>0</v>
      </c>
      <c r="X4630" s="444"/>
      <c r="Y4630" s="444"/>
      <c r="AK4630" s="305"/>
    </row>
    <row r="4631" spans="1:37" ht="15" customHeight="1" x14ac:dyDescent="0.25">
      <c r="A4631" s="103" t="s">
        <v>4800</v>
      </c>
      <c r="B4631" s="101" t="s">
        <v>169</v>
      </c>
      <c r="C4631" s="101" t="s">
        <v>4780</v>
      </c>
      <c r="D4631" s="101" t="s">
        <v>4801</v>
      </c>
      <c r="F4631" s="102">
        <v>21.98</v>
      </c>
      <c r="G4631" s="102">
        <v>22.38</v>
      </c>
      <c r="H4631" s="102">
        <v>0</v>
      </c>
      <c r="I4631" s="102"/>
      <c r="J4631" s="445"/>
      <c r="K4631" s="258">
        <f>ROUND(SUMIF('VGT-Bewegungsdaten'!B:B,A4631,'VGT-Bewegungsdaten'!D:D),3)</f>
        <v>0</v>
      </c>
      <c r="L4631" s="259">
        <f>ROUND(SUMIF('VGT-Bewegungsdaten'!B:B,$A4631,'VGT-Bewegungsdaten'!E:E),5)</f>
        <v>0</v>
      </c>
      <c r="N4631" s="298" t="s">
        <v>4923</v>
      </c>
      <c r="O4631" s="298" t="s">
        <v>4935</v>
      </c>
      <c r="P4631" s="261">
        <f>ROUND(SUMIF('AV-Bewegungsdaten'!B:B,A4631,'AV-Bewegungsdaten'!D:D),3)</f>
        <v>0</v>
      </c>
      <c r="Q4631" s="259">
        <f>ROUND(SUMIF('AV-Bewegungsdaten'!B:B,$A4631,'AV-Bewegungsdaten'!E:E),5)</f>
        <v>0</v>
      </c>
      <c r="S4631" s="444"/>
      <c r="T4631" s="444"/>
      <c r="U4631" s="261">
        <f>ROUND(SUMIF('DV-Bewegungsdaten'!B:B,A4631,'DV-Bewegungsdaten'!D:D),3)</f>
        <v>0</v>
      </c>
      <c r="V4631" s="259">
        <f>ROUND(SUMIF('DV-Bewegungsdaten'!B:B,A4631,'DV-Bewegungsdaten'!E:E),5)</f>
        <v>0</v>
      </c>
      <c r="X4631" s="444"/>
      <c r="Y4631" s="444"/>
      <c r="AK4631" s="305"/>
    </row>
    <row r="4632" spans="1:37" ht="15" customHeight="1" x14ac:dyDescent="0.25">
      <c r="A4632" s="103" t="s">
        <v>4802</v>
      </c>
      <c r="B4632" s="101" t="s">
        <v>169</v>
      </c>
      <c r="C4632" s="101" t="s">
        <v>4780</v>
      </c>
      <c r="D4632" s="101" t="s">
        <v>4803</v>
      </c>
      <c r="F4632" s="102">
        <v>16.38</v>
      </c>
      <c r="G4632" s="102">
        <v>16.779999999999998</v>
      </c>
      <c r="H4632" s="102">
        <v>0</v>
      </c>
      <c r="I4632" s="102"/>
      <c r="J4632" s="445"/>
      <c r="K4632" s="258">
        <f>ROUND(SUMIF('VGT-Bewegungsdaten'!B:B,A4632,'VGT-Bewegungsdaten'!D:D),3)</f>
        <v>0</v>
      </c>
      <c r="L4632" s="259">
        <f>ROUND(SUMIF('VGT-Bewegungsdaten'!B:B,$A4632,'VGT-Bewegungsdaten'!E:E),5)</f>
        <v>0</v>
      </c>
      <c r="N4632" s="298" t="s">
        <v>4923</v>
      </c>
      <c r="O4632" s="298" t="s">
        <v>4935</v>
      </c>
      <c r="P4632" s="261">
        <f>ROUND(SUMIF('AV-Bewegungsdaten'!B:B,A4632,'AV-Bewegungsdaten'!D:D),3)</f>
        <v>0</v>
      </c>
      <c r="Q4632" s="259">
        <f>ROUND(SUMIF('AV-Bewegungsdaten'!B:B,$A4632,'AV-Bewegungsdaten'!E:E),5)</f>
        <v>0</v>
      </c>
      <c r="S4632" s="444"/>
      <c r="T4632" s="444"/>
      <c r="U4632" s="261">
        <f>ROUND(SUMIF('DV-Bewegungsdaten'!B:B,A4632,'DV-Bewegungsdaten'!D:D),3)</f>
        <v>0</v>
      </c>
      <c r="V4632" s="259">
        <f>ROUND(SUMIF('DV-Bewegungsdaten'!B:B,A4632,'DV-Bewegungsdaten'!E:E),5)</f>
        <v>0</v>
      </c>
      <c r="X4632" s="444"/>
      <c r="Y4632" s="444"/>
      <c r="AK4632" s="305"/>
    </row>
    <row r="4633" spans="1:37" ht="15" customHeight="1" x14ac:dyDescent="0.25">
      <c r="A4633" s="103" t="s">
        <v>4804</v>
      </c>
      <c r="B4633" s="101" t="s">
        <v>169</v>
      </c>
      <c r="C4633" s="101" t="s">
        <v>4780</v>
      </c>
      <c r="D4633" s="101" t="s">
        <v>4805</v>
      </c>
      <c r="F4633" s="102">
        <v>12</v>
      </c>
      <c r="G4633" s="102">
        <v>12.4</v>
      </c>
      <c r="H4633" s="102">
        <v>0</v>
      </c>
      <c r="I4633" s="102"/>
      <c r="J4633" s="445"/>
      <c r="K4633" s="258">
        <f>ROUND(SUMIF('VGT-Bewegungsdaten'!B:B,A4633,'VGT-Bewegungsdaten'!D:D),3)</f>
        <v>0</v>
      </c>
      <c r="L4633" s="259">
        <f>ROUND(SUMIF('VGT-Bewegungsdaten'!B:B,$A4633,'VGT-Bewegungsdaten'!E:E),5)</f>
        <v>0</v>
      </c>
      <c r="N4633" s="298" t="s">
        <v>4923</v>
      </c>
      <c r="O4633" s="298" t="s">
        <v>4935</v>
      </c>
      <c r="P4633" s="261">
        <f>ROUND(SUMIF('AV-Bewegungsdaten'!B:B,A4633,'AV-Bewegungsdaten'!D:D),3)</f>
        <v>0</v>
      </c>
      <c r="Q4633" s="259">
        <f>ROUND(SUMIF('AV-Bewegungsdaten'!B:B,$A4633,'AV-Bewegungsdaten'!E:E),5)</f>
        <v>0</v>
      </c>
      <c r="S4633" s="444"/>
      <c r="T4633" s="444"/>
      <c r="U4633" s="261">
        <f>ROUND(SUMIF('DV-Bewegungsdaten'!B:B,A4633,'DV-Bewegungsdaten'!D:D),3)</f>
        <v>0</v>
      </c>
      <c r="V4633" s="259">
        <f>ROUND(SUMIF('DV-Bewegungsdaten'!B:B,A4633,'DV-Bewegungsdaten'!E:E),5)</f>
        <v>0</v>
      </c>
      <c r="X4633" s="444"/>
      <c r="Y4633" s="444"/>
      <c r="AK4633" s="305"/>
    </row>
    <row r="4634" spans="1:37" ht="15" customHeight="1" x14ac:dyDescent="0.25">
      <c r="A4634" s="103" t="s">
        <v>4810</v>
      </c>
      <c r="B4634" s="101" t="s">
        <v>169</v>
      </c>
      <c r="C4634" s="101" t="s">
        <v>4736</v>
      </c>
      <c r="D4634" s="101" t="s">
        <v>4806</v>
      </c>
      <c r="F4634" s="102">
        <v>19.5</v>
      </c>
      <c r="G4634" s="102">
        <v>19.899999999999999</v>
      </c>
      <c r="H4634" s="102">
        <v>15.6</v>
      </c>
      <c r="I4634" s="102"/>
      <c r="J4634" s="445"/>
      <c r="K4634" s="258">
        <f>ROUND(SUMIF('VGT-Bewegungsdaten'!B:B,A4634,'VGT-Bewegungsdaten'!D:D),3)</f>
        <v>0</v>
      </c>
      <c r="L4634" s="259">
        <f>ROUND(SUMIF('VGT-Bewegungsdaten'!B:B,$A4634,'VGT-Bewegungsdaten'!E:E),5)</f>
        <v>0</v>
      </c>
      <c r="N4634" s="298" t="s">
        <v>4918</v>
      </c>
      <c r="O4634" s="298" t="s">
        <v>4935</v>
      </c>
      <c r="P4634" s="261">
        <f>ROUND(SUMIF('AV-Bewegungsdaten'!B:B,A4634,'AV-Bewegungsdaten'!D:D),3)</f>
        <v>0</v>
      </c>
      <c r="Q4634" s="259">
        <f>ROUND(SUMIF('AV-Bewegungsdaten'!B:B,$A4634,'AV-Bewegungsdaten'!E:E),5)</f>
        <v>0</v>
      </c>
      <c r="S4634" s="444"/>
      <c r="T4634" s="444"/>
      <c r="U4634" s="261">
        <f>ROUND(SUMIF('DV-Bewegungsdaten'!B:B,A4634,'DV-Bewegungsdaten'!D:D),3)</f>
        <v>0</v>
      </c>
      <c r="V4634" s="259">
        <f>ROUND(SUMIF('DV-Bewegungsdaten'!B:B,A4634,'DV-Bewegungsdaten'!E:E),5)</f>
        <v>0</v>
      </c>
      <c r="X4634" s="444"/>
      <c r="Y4634" s="444"/>
      <c r="AK4634" s="305"/>
    </row>
    <row r="4635" spans="1:37" ht="15" customHeight="1" x14ac:dyDescent="0.25">
      <c r="A4635" s="103" t="s">
        <v>4811</v>
      </c>
      <c r="B4635" s="101" t="s">
        <v>169</v>
      </c>
      <c r="C4635" s="101" t="s">
        <v>4736</v>
      </c>
      <c r="D4635" s="101" t="s">
        <v>4807</v>
      </c>
      <c r="F4635" s="102">
        <v>18.5</v>
      </c>
      <c r="G4635" s="102">
        <v>18.899999999999999</v>
      </c>
      <c r="H4635" s="102">
        <v>14.8</v>
      </c>
      <c r="I4635" s="102"/>
      <c r="J4635" s="445"/>
      <c r="K4635" s="258">
        <f>ROUND(SUMIF('VGT-Bewegungsdaten'!B:B,A4635,'VGT-Bewegungsdaten'!D:D),3)</f>
        <v>0</v>
      </c>
      <c r="L4635" s="259">
        <f>ROUND(SUMIF('VGT-Bewegungsdaten'!B:B,$A4635,'VGT-Bewegungsdaten'!E:E),5)</f>
        <v>0</v>
      </c>
      <c r="N4635" s="298" t="s">
        <v>4918</v>
      </c>
      <c r="O4635" s="298" t="s">
        <v>4935</v>
      </c>
      <c r="P4635" s="261">
        <f>ROUND(SUMIF('AV-Bewegungsdaten'!B:B,A4635,'AV-Bewegungsdaten'!D:D),3)</f>
        <v>0</v>
      </c>
      <c r="Q4635" s="259">
        <f>ROUND(SUMIF('AV-Bewegungsdaten'!B:B,$A4635,'AV-Bewegungsdaten'!E:E),5)</f>
        <v>0</v>
      </c>
      <c r="S4635" s="444"/>
      <c r="T4635" s="444"/>
      <c r="U4635" s="261">
        <f>ROUND(SUMIF('DV-Bewegungsdaten'!B:B,A4635,'DV-Bewegungsdaten'!D:D),3)</f>
        <v>0</v>
      </c>
      <c r="V4635" s="259">
        <f>ROUND(SUMIF('DV-Bewegungsdaten'!B:B,A4635,'DV-Bewegungsdaten'!E:E),5)</f>
        <v>0</v>
      </c>
      <c r="X4635" s="444"/>
      <c r="Y4635" s="444"/>
      <c r="AK4635" s="305"/>
    </row>
    <row r="4636" spans="1:37" ht="15" customHeight="1" x14ac:dyDescent="0.25">
      <c r="A4636" s="103" t="s">
        <v>4812</v>
      </c>
      <c r="B4636" s="101" t="s">
        <v>169</v>
      </c>
      <c r="C4636" s="101" t="s">
        <v>4736</v>
      </c>
      <c r="D4636" s="101" t="s">
        <v>4808</v>
      </c>
      <c r="F4636" s="102">
        <v>16.5</v>
      </c>
      <c r="G4636" s="102">
        <v>16.899999999999999</v>
      </c>
      <c r="H4636" s="102">
        <v>13.2</v>
      </c>
      <c r="I4636" s="102"/>
      <c r="J4636" s="445"/>
      <c r="K4636" s="258">
        <f>ROUND(SUMIF('VGT-Bewegungsdaten'!B:B,A4636,'VGT-Bewegungsdaten'!D:D),3)</f>
        <v>0</v>
      </c>
      <c r="L4636" s="259">
        <f>ROUND(SUMIF('VGT-Bewegungsdaten'!B:B,$A4636,'VGT-Bewegungsdaten'!E:E),5)</f>
        <v>0</v>
      </c>
      <c r="N4636" s="298" t="s">
        <v>4918</v>
      </c>
      <c r="O4636" s="298" t="s">
        <v>4935</v>
      </c>
      <c r="P4636" s="261">
        <f>ROUND(SUMIF('AV-Bewegungsdaten'!B:B,A4636,'AV-Bewegungsdaten'!D:D),3)</f>
        <v>0</v>
      </c>
      <c r="Q4636" s="259">
        <f>ROUND(SUMIF('AV-Bewegungsdaten'!B:B,$A4636,'AV-Bewegungsdaten'!E:E),5)</f>
        <v>0</v>
      </c>
      <c r="S4636" s="444"/>
      <c r="T4636" s="444"/>
      <c r="U4636" s="261">
        <f>ROUND(SUMIF('DV-Bewegungsdaten'!B:B,A4636,'DV-Bewegungsdaten'!D:D),3)</f>
        <v>0</v>
      </c>
      <c r="V4636" s="259">
        <f>ROUND(SUMIF('DV-Bewegungsdaten'!B:B,A4636,'DV-Bewegungsdaten'!E:E),5)</f>
        <v>0</v>
      </c>
      <c r="X4636" s="444"/>
      <c r="Y4636" s="444"/>
      <c r="AK4636" s="305"/>
    </row>
    <row r="4637" spans="1:37" ht="15" customHeight="1" x14ac:dyDescent="0.25">
      <c r="A4637" s="103" t="s">
        <v>4813</v>
      </c>
      <c r="B4637" s="101" t="s">
        <v>169</v>
      </c>
      <c r="C4637" s="101" t="s">
        <v>4736</v>
      </c>
      <c r="D4637" s="101" t="s">
        <v>4809</v>
      </c>
      <c r="F4637" s="102">
        <v>13.5</v>
      </c>
      <c r="G4637" s="102">
        <v>13.9</v>
      </c>
      <c r="H4637" s="102">
        <v>10.8</v>
      </c>
      <c r="I4637" s="102"/>
      <c r="J4637" s="445"/>
      <c r="K4637" s="258">
        <f>ROUND(SUMIF('VGT-Bewegungsdaten'!B:B,A4637,'VGT-Bewegungsdaten'!D:D),3)</f>
        <v>0</v>
      </c>
      <c r="L4637" s="259">
        <f>ROUND(SUMIF('VGT-Bewegungsdaten'!B:B,$A4637,'VGT-Bewegungsdaten'!E:E),5)</f>
        <v>0</v>
      </c>
      <c r="N4637" s="298" t="s">
        <v>4918</v>
      </c>
      <c r="O4637" s="298" t="s">
        <v>4935</v>
      </c>
      <c r="P4637" s="261">
        <f>ROUND(SUMIF('AV-Bewegungsdaten'!B:B,A4637,'AV-Bewegungsdaten'!D:D),3)</f>
        <v>0</v>
      </c>
      <c r="Q4637" s="259">
        <f>ROUND(SUMIF('AV-Bewegungsdaten'!B:B,$A4637,'AV-Bewegungsdaten'!E:E),5)</f>
        <v>0</v>
      </c>
      <c r="S4637" s="444"/>
      <c r="T4637" s="444"/>
      <c r="U4637" s="261">
        <f>ROUND(SUMIF('DV-Bewegungsdaten'!B:B,A4637,'DV-Bewegungsdaten'!D:D),3)</f>
        <v>0</v>
      </c>
      <c r="V4637" s="259">
        <f>ROUND(SUMIF('DV-Bewegungsdaten'!B:B,A4637,'DV-Bewegungsdaten'!E:E),5)</f>
        <v>0</v>
      </c>
      <c r="X4637" s="444"/>
      <c r="Y4637" s="444"/>
      <c r="AK4637" s="305"/>
    </row>
    <row r="4638" spans="1:37" ht="15" customHeight="1" x14ac:dyDescent="0.25">
      <c r="A4638" s="103" t="s">
        <v>4814</v>
      </c>
      <c r="B4638" s="101" t="s">
        <v>169</v>
      </c>
      <c r="C4638" s="101" t="s">
        <v>4738</v>
      </c>
      <c r="D4638" s="101" t="s">
        <v>4806</v>
      </c>
      <c r="F4638" s="102">
        <v>19.309999999999999</v>
      </c>
      <c r="G4638" s="102">
        <v>19.709999999999997</v>
      </c>
      <c r="H4638" s="102">
        <v>15.45</v>
      </c>
      <c r="I4638" s="102"/>
      <c r="J4638" s="445"/>
      <c r="K4638" s="258">
        <f>ROUND(SUMIF('VGT-Bewegungsdaten'!B:B,A4638,'VGT-Bewegungsdaten'!D:D),3)</f>
        <v>0</v>
      </c>
      <c r="L4638" s="259">
        <f>ROUND(SUMIF('VGT-Bewegungsdaten'!B:B,$A4638,'VGT-Bewegungsdaten'!E:E),5)</f>
        <v>0</v>
      </c>
      <c r="N4638" s="298" t="s">
        <v>4918</v>
      </c>
      <c r="O4638" s="298" t="s">
        <v>4935</v>
      </c>
      <c r="P4638" s="261">
        <f>ROUND(SUMIF('AV-Bewegungsdaten'!B:B,A4638,'AV-Bewegungsdaten'!D:D),3)</f>
        <v>0</v>
      </c>
      <c r="Q4638" s="259">
        <f>ROUND(SUMIF('AV-Bewegungsdaten'!B:B,$A4638,'AV-Bewegungsdaten'!E:E),5)</f>
        <v>0</v>
      </c>
      <c r="S4638" s="444"/>
      <c r="T4638" s="444"/>
      <c r="U4638" s="261">
        <f>ROUND(SUMIF('DV-Bewegungsdaten'!B:B,A4638,'DV-Bewegungsdaten'!D:D),3)</f>
        <v>0</v>
      </c>
      <c r="V4638" s="259">
        <f>ROUND(SUMIF('DV-Bewegungsdaten'!B:B,A4638,'DV-Bewegungsdaten'!E:E),5)</f>
        <v>0</v>
      </c>
      <c r="X4638" s="444"/>
      <c r="Y4638" s="444"/>
      <c r="AK4638" s="305"/>
    </row>
    <row r="4639" spans="1:37" ht="15" customHeight="1" x14ac:dyDescent="0.25">
      <c r="A4639" s="103" t="s">
        <v>4815</v>
      </c>
      <c r="B4639" s="101" t="s">
        <v>169</v>
      </c>
      <c r="C4639" s="101" t="s">
        <v>4738</v>
      </c>
      <c r="D4639" s="101" t="s">
        <v>4807</v>
      </c>
      <c r="F4639" s="102">
        <v>18.32</v>
      </c>
      <c r="G4639" s="102">
        <v>18.72</v>
      </c>
      <c r="H4639" s="102">
        <v>14.66</v>
      </c>
      <c r="I4639" s="102"/>
      <c r="J4639" s="445"/>
      <c r="K4639" s="258">
        <f>ROUND(SUMIF('VGT-Bewegungsdaten'!B:B,A4639,'VGT-Bewegungsdaten'!D:D),3)</f>
        <v>0</v>
      </c>
      <c r="L4639" s="259">
        <f>ROUND(SUMIF('VGT-Bewegungsdaten'!B:B,$A4639,'VGT-Bewegungsdaten'!E:E),5)</f>
        <v>0</v>
      </c>
      <c r="N4639" s="298" t="s">
        <v>4918</v>
      </c>
      <c r="O4639" s="298" t="s">
        <v>4935</v>
      </c>
      <c r="P4639" s="261">
        <f>ROUND(SUMIF('AV-Bewegungsdaten'!B:B,A4639,'AV-Bewegungsdaten'!D:D),3)</f>
        <v>0</v>
      </c>
      <c r="Q4639" s="259">
        <f>ROUND(SUMIF('AV-Bewegungsdaten'!B:B,$A4639,'AV-Bewegungsdaten'!E:E),5)</f>
        <v>0</v>
      </c>
      <c r="S4639" s="444"/>
      <c r="T4639" s="444"/>
      <c r="U4639" s="261">
        <f>ROUND(SUMIF('DV-Bewegungsdaten'!B:B,A4639,'DV-Bewegungsdaten'!D:D),3)</f>
        <v>0</v>
      </c>
      <c r="V4639" s="259">
        <f>ROUND(SUMIF('DV-Bewegungsdaten'!B:B,A4639,'DV-Bewegungsdaten'!E:E),5)</f>
        <v>0</v>
      </c>
      <c r="X4639" s="444"/>
      <c r="Y4639" s="444"/>
      <c r="AK4639" s="305"/>
    </row>
    <row r="4640" spans="1:37" ht="15" customHeight="1" x14ac:dyDescent="0.25">
      <c r="A4640" s="103" t="s">
        <v>4816</v>
      </c>
      <c r="B4640" s="101" t="s">
        <v>169</v>
      </c>
      <c r="C4640" s="101" t="s">
        <v>4738</v>
      </c>
      <c r="D4640" s="101" t="s">
        <v>4808</v>
      </c>
      <c r="F4640" s="102">
        <v>16.34</v>
      </c>
      <c r="G4640" s="102">
        <v>16.739999999999998</v>
      </c>
      <c r="H4640" s="102">
        <v>13.07</v>
      </c>
      <c r="I4640" s="102"/>
      <c r="J4640" s="445"/>
      <c r="K4640" s="258">
        <f>ROUND(SUMIF('VGT-Bewegungsdaten'!B:B,A4640,'VGT-Bewegungsdaten'!D:D),3)</f>
        <v>0</v>
      </c>
      <c r="L4640" s="259">
        <f>ROUND(SUMIF('VGT-Bewegungsdaten'!B:B,$A4640,'VGT-Bewegungsdaten'!E:E),5)</f>
        <v>0</v>
      </c>
      <c r="N4640" s="298" t="s">
        <v>4918</v>
      </c>
      <c r="O4640" s="298" t="s">
        <v>4935</v>
      </c>
      <c r="P4640" s="261">
        <f>ROUND(SUMIF('AV-Bewegungsdaten'!B:B,A4640,'AV-Bewegungsdaten'!D:D),3)</f>
        <v>0</v>
      </c>
      <c r="Q4640" s="259">
        <f>ROUND(SUMIF('AV-Bewegungsdaten'!B:B,$A4640,'AV-Bewegungsdaten'!E:E),5)</f>
        <v>0</v>
      </c>
      <c r="S4640" s="444"/>
      <c r="T4640" s="444"/>
      <c r="U4640" s="261">
        <f>ROUND(SUMIF('DV-Bewegungsdaten'!B:B,A4640,'DV-Bewegungsdaten'!D:D),3)</f>
        <v>0</v>
      </c>
      <c r="V4640" s="259">
        <f>ROUND(SUMIF('DV-Bewegungsdaten'!B:B,A4640,'DV-Bewegungsdaten'!E:E),5)</f>
        <v>0</v>
      </c>
      <c r="X4640" s="444"/>
      <c r="Y4640" s="444"/>
      <c r="AK4640" s="305"/>
    </row>
    <row r="4641" spans="1:37" ht="15" customHeight="1" x14ac:dyDescent="0.25">
      <c r="A4641" s="103" t="s">
        <v>4817</v>
      </c>
      <c r="B4641" s="101" t="s">
        <v>169</v>
      </c>
      <c r="C4641" s="101" t="s">
        <v>4738</v>
      </c>
      <c r="D4641" s="101" t="s">
        <v>4809</v>
      </c>
      <c r="F4641" s="102">
        <v>13.37</v>
      </c>
      <c r="G4641" s="102">
        <v>13.77</v>
      </c>
      <c r="H4641" s="102">
        <v>10.7</v>
      </c>
      <c r="I4641" s="102"/>
      <c r="J4641" s="445"/>
      <c r="K4641" s="258">
        <f>ROUND(SUMIF('VGT-Bewegungsdaten'!B:B,A4641,'VGT-Bewegungsdaten'!D:D),3)</f>
        <v>0</v>
      </c>
      <c r="L4641" s="259">
        <f>ROUND(SUMIF('VGT-Bewegungsdaten'!B:B,$A4641,'VGT-Bewegungsdaten'!E:E),5)</f>
        <v>0</v>
      </c>
      <c r="N4641" s="298" t="s">
        <v>4918</v>
      </c>
      <c r="O4641" s="298" t="s">
        <v>4935</v>
      </c>
      <c r="P4641" s="261">
        <f>ROUND(SUMIF('AV-Bewegungsdaten'!B:B,A4641,'AV-Bewegungsdaten'!D:D),3)</f>
        <v>0</v>
      </c>
      <c r="Q4641" s="259">
        <f>ROUND(SUMIF('AV-Bewegungsdaten'!B:B,$A4641,'AV-Bewegungsdaten'!E:E),5)</f>
        <v>0</v>
      </c>
      <c r="S4641" s="444"/>
      <c r="T4641" s="444"/>
      <c r="U4641" s="261">
        <f>ROUND(SUMIF('DV-Bewegungsdaten'!B:B,A4641,'DV-Bewegungsdaten'!D:D),3)</f>
        <v>0</v>
      </c>
      <c r="V4641" s="259">
        <f>ROUND(SUMIF('DV-Bewegungsdaten'!B:B,A4641,'DV-Bewegungsdaten'!E:E),5)</f>
        <v>0</v>
      </c>
      <c r="X4641" s="444"/>
      <c r="Y4641" s="444"/>
      <c r="AK4641" s="305"/>
    </row>
    <row r="4642" spans="1:37" ht="15" customHeight="1" x14ac:dyDescent="0.25">
      <c r="A4642" s="103" t="s">
        <v>4818</v>
      </c>
      <c r="B4642" s="101" t="s">
        <v>169</v>
      </c>
      <c r="C4642" s="101" t="s">
        <v>4740</v>
      </c>
      <c r="D4642" s="101" t="s">
        <v>4806</v>
      </c>
      <c r="F4642" s="102">
        <v>19.11</v>
      </c>
      <c r="G4642" s="102">
        <v>19.509999999999998</v>
      </c>
      <c r="H4642" s="102">
        <v>15.29</v>
      </c>
      <c r="I4642" s="102"/>
      <c r="J4642" s="445"/>
      <c r="K4642" s="258">
        <f>ROUND(SUMIF('VGT-Bewegungsdaten'!B:B,A4642,'VGT-Bewegungsdaten'!D:D),3)</f>
        <v>0</v>
      </c>
      <c r="L4642" s="259">
        <f>ROUND(SUMIF('VGT-Bewegungsdaten'!B:B,$A4642,'VGT-Bewegungsdaten'!E:E),5)</f>
        <v>0</v>
      </c>
      <c r="N4642" s="298" t="s">
        <v>4918</v>
      </c>
      <c r="O4642" s="298" t="s">
        <v>4935</v>
      </c>
      <c r="P4642" s="261">
        <f>ROUND(SUMIF('AV-Bewegungsdaten'!B:B,A4642,'AV-Bewegungsdaten'!D:D),3)</f>
        <v>0</v>
      </c>
      <c r="Q4642" s="259">
        <f>ROUND(SUMIF('AV-Bewegungsdaten'!B:B,$A4642,'AV-Bewegungsdaten'!E:E),5)</f>
        <v>0</v>
      </c>
      <c r="S4642" s="444"/>
      <c r="T4642" s="444"/>
      <c r="U4642" s="261">
        <f>ROUND(SUMIF('DV-Bewegungsdaten'!B:B,A4642,'DV-Bewegungsdaten'!D:D),3)</f>
        <v>0</v>
      </c>
      <c r="V4642" s="259">
        <f>ROUND(SUMIF('DV-Bewegungsdaten'!B:B,A4642,'DV-Bewegungsdaten'!E:E),5)</f>
        <v>0</v>
      </c>
      <c r="X4642" s="444"/>
      <c r="Y4642" s="444"/>
      <c r="AK4642" s="305"/>
    </row>
    <row r="4643" spans="1:37" ht="15" customHeight="1" x14ac:dyDescent="0.25">
      <c r="A4643" s="103" t="s">
        <v>4819</v>
      </c>
      <c r="B4643" s="101" t="s">
        <v>169</v>
      </c>
      <c r="C4643" s="101" t="s">
        <v>4740</v>
      </c>
      <c r="D4643" s="101" t="s">
        <v>4807</v>
      </c>
      <c r="F4643" s="102">
        <v>18.13</v>
      </c>
      <c r="G4643" s="102">
        <v>18.529999999999998</v>
      </c>
      <c r="H4643" s="102">
        <v>14.5</v>
      </c>
      <c r="I4643" s="102"/>
      <c r="J4643" s="445"/>
      <c r="K4643" s="258">
        <f>ROUND(SUMIF('VGT-Bewegungsdaten'!B:B,A4643,'VGT-Bewegungsdaten'!D:D),3)</f>
        <v>0</v>
      </c>
      <c r="L4643" s="259">
        <f>ROUND(SUMIF('VGT-Bewegungsdaten'!B:B,$A4643,'VGT-Bewegungsdaten'!E:E),5)</f>
        <v>0</v>
      </c>
      <c r="N4643" s="298" t="s">
        <v>4918</v>
      </c>
      <c r="O4643" s="298" t="s">
        <v>4935</v>
      </c>
      <c r="P4643" s="261">
        <f>ROUND(SUMIF('AV-Bewegungsdaten'!B:B,A4643,'AV-Bewegungsdaten'!D:D),3)</f>
        <v>0</v>
      </c>
      <c r="Q4643" s="259">
        <f>ROUND(SUMIF('AV-Bewegungsdaten'!B:B,$A4643,'AV-Bewegungsdaten'!E:E),5)</f>
        <v>0</v>
      </c>
      <c r="S4643" s="444"/>
      <c r="T4643" s="444"/>
      <c r="U4643" s="261">
        <f>ROUND(SUMIF('DV-Bewegungsdaten'!B:B,A4643,'DV-Bewegungsdaten'!D:D),3)</f>
        <v>0</v>
      </c>
      <c r="V4643" s="259">
        <f>ROUND(SUMIF('DV-Bewegungsdaten'!B:B,A4643,'DV-Bewegungsdaten'!E:E),5)</f>
        <v>0</v>
      </c>
      <c r="X4643" s="444"/>
      <c r="Y4643" s="444"/>
      <c r="AK4643" s="305"/>
    </row>
    <row r="4644" spans="1:37" ht="15" customHeight="1" x14ac:dyDescent="0.25">
      <c r="A4644" s="103" t="s">
        <v>4820</v>
      </c>
      <c r="B4644" s="101" t="s">
        <v>169</v>
      </c>
      <c r="C4644" s="101" t="s">
        <v>4740</v>
      </c>
      <c r="D4644" s="101" t="s">
        <v>4808</v>
      </c>
      <c r="F4644" s="102">
        <v>16.170000000000002</v>
      </c>
      <c r="G4644" s="102">
        <v>16.57</v>
      </c>
      <c r="H4644" s="102">
        <v>12.94</v>
      </c>
      <c r="I4644" s="102"/>
      <c r="J4644" s="445"/>
      <c r="K4644" s="258">
        <f>ROUND(SUMIF('VGT-Bewegungsdaten'!B:B,A4644,'VGT-Bewegungsdaten'!D:D),3)</f>
        <v>0</v>
      </c>
      <c r="L4644" s="259">
        <f>ROUND(SUMIF('VGT-Bewegungsdaten'!B:B,$A4644,'VGT-Bewegungsdaten'!E:E),5)</f>
        <v>0</v>
      </c>
      <c r="N4644" s="298" t="s">
        <v>4918</v>
      </c>
      <c r="O4644" s="298" t="s">
        <v>4935</v>
      </c>
      <c r="P4644" s="261">
        <f>ROUND(SUMIF('AV-Bewegungsdaten'!B:B,A4644,'AV-Bewegungsdaten'!D:D),3)</f>
        <v>0</v>
      </c>
      <c r="Q4644" s="259">
        <f>ROUND(SUMIF('AV-Bewegungsdaten'!B:B,$A4644,'AV-Bewegungsdaten'!E:E),5)</f>
        <v>0</v>
      </c>
      <c r="S4644" s="444"/>
      <c r="T4644" s="444"/>
      <c r="U4644" s="261">
        <f>ROUND(SUMIF('DV-Bewegungsdaten'!B:B,A4644,'DV-Bewegungsdaten'!D:D),3)</f>
        <v>0</v>
      </c>
      <c r="V4644" s="259">
        <f>ROUND(SUMIF('DV-Bewegungsdaten'!B:B,A4644,'DV-Bewegungsdaten'!E:E),5)</f>
        <v>0</v>
      </c>
      <c r="X4644" s="444"/>
      <c r="Y4644" s="444"/>
      <c r="AK4644" s="305"/>
    </row>
    <row r="4645" spans="1:37" ht="15" customHeight="1" x14ac:dyDescent="0.25">
      <c r="A4645" s="103" t="s">
        <v>4821</v>
      </c>
      <c r="B4645" s="101" t="s">
        <v>169</v>
      </c>
      <c r="C4645" s="101" t="s">
        <v>4740</v>
      </c>
      <c r="D4645" s="101" t="s">
        <v>4809</v>
      </c>
      <c r="F4645" s="102">
        <v>13.23</v>
      </c>
      <c r="G4645" s="102">
        <v>13.63</v>
      </c>
      <c r="H4645" s="102">
        <v>10.58</v>
      </c>
      <c r="I4645" s="102"/>
      <c r="J4645" s="445"/>
      <c r="K4645" s="258">
        <f>ROUND(SUMIF('VGT-Bewegungsdaten'!B:B,A4645,'VGT-Bewegungsdaten'!D:D),3)</f>
        <v>0</v>
      </c>
      <c r="L4645" s="259">
        <f>ROUND(SUMIF('VGT-Bewegungsdaten'!B:B,$A4645,'VGT-Bewegungsdaten'!E:E),5)</f>
        <v>0</v>
      </c>
      <c r="N4645" s="298" t="s">
        <v>4918</v>
      </c>
      <c r="O4645" s="298" t="s">
        <v>4935</v>
      </c>
      <c r="P4645" s="261">
        <f>ROUND(SUMIF('AV-Bewegungsdaten'!B:B,A4645,'AV-Bewegungsdaten'!D:D),3)</f>
        <v>0</v>
      </c>
      <c r="Q4645" s="259">
        <f>ROUND(SUMIF('AV-Bewegungsdaten'!B:B,$A4645,'AV-Bewegungsdaten'!E:E),5)</f>
        <v>0</v>
      </c>
      <c r="S4645" s="444"/>
      <c r="T4645" s="444"/>
      <c r="U4645" s="261">
        <f>ROUND(SUMIF('DV-Bewegungsdaten'!B:B,A4645,'DV-Bewegungsdaten'!D:D),3)</f>
        <v>0</v>
      </c>
      <c r="V4645" s="259">
        <f>ROUND(SUMIF('DV-Bewegungsdaten'!B:B,A4645,'DV-Bewegungsdaten'!E:E),5)</f>
        <v>0</v>
      </c>
      <c r="X4645" s="444"/>
      <c r="Y4645" s="444"/>
      <c r="AK4645" s="305"/>
    </row>
    <row r="4646" spans="1:37" ht="15" customHeight="1" x14ac:dyDescent="0.25">
      <c r="A4646" s="103" t="s">
        <v>4822</v>
      </c>
      <c r="B4646" s="101" t="s">
        <v>169</v>
      </c>
      <c r="C4646" s="101" t="s">
        <v>4742</v>
      </c>
      <c r="D4646" s="101" t="s">
        <v>4806</v>
      </c>
      <c r="F4646" s="102">
        <v>18.920000000000002</v>
      </c>
      <c r="G4646" s="102">
        <v>19.32</v>
      </c>
      <c r="H4646" s="102">
        <v>15.14</v>
      </c>
      <c r="I4646" s="102"/>
      <c r="J4646" s="445"/>
      <c r="K4646" s="258">
        <f>ROUND(SUMIF('VGT-Bewegungsdaten'!B:B,A4646,'VGT-Bewegungsdaten'!D:D),3)</f>
        <v>0</v>
      </c>
      <c r="L4646" s="259">
        <f>ROUND(SUMIF('VGT-Bewegungsdaten'!B:B,$A4646,'VGT-Bewegungsdaten'!E:E),5)</f>
        <v>0</v>
      </c>
      <c r="N4646" s="298" t="s">
        <v>4918</v>
      </c>
      <c r="O4646" s="298" t="s">
        <v>4935</v>
      </c>
      <c r="P4646" s="261">
        <f>ROUND(SUMIF('AV-Bewegungsdaten'!B:B,A4646,'AV-Bewegungsdaten'!D:D),3)</f>
        <v>0</v>
      </c>
      <c r="Q4646" s="259">
        <f>ROUND(SUMIF('AV-Bewegungsdaten'!B:B,$A4646,'AV-Bewegungsdaten'!E:E),5)</f>
        <v>0</v>
      </c>
      <c r="S4646" s="444"/>
      <c r="T4646" s="444"/>
      <c r="U4646" s="261">
        <f>ROUND(SUMIF('DV-Bewegungsdaten'!B:B,A4646,'DV-Bewegungsdaten'!D:D),3)</f>
        <v>0</v>
      </c>
      <c r="V4646" s="259">
        <f>ROUND(SUMIF('DV-Bewegungsdaten'!B:B,A4646,'DV-Bewegungsdaten'!E:E),5)</f>
        <v>0</v>
      </c>
      <c r="X4646" s="444"/>
      <c r="Y4646" s="444"/>
      <c r="AK4646" s="305"/>
    </row>
    <row r="4647" spans="1:37" ht="15" customHeight="1" x14ac:dyDescent="0.25">
      <c r="A4647" s="103" t="s">
        <v>4823</v>
      </c>
      <c r="B4647" s="101" t="s">
        <v>169</v>
      </c>
      <c r="C4647" s="101" t="s">
        <v>4742</v>
      </c>
      <c r="D4647" s="101" t="s">
        <v>4807</v>
      </c>
      <c r="F4647" s="102">
        <v>17.95</v>
      </c>
      <c r="G4647" s="102">
        <v>18.349999999999998</v>
      </c>
      <c r="H4647" s="102">
        <v>14.36</v>
      </c>
      <c r="I4647" s="102"/>
      <c r="J4647" s="445"/>
      <c r="K4647" s="258">
        <f>ROUND(SUMIF('VGT-Bewegungsdaten'!B:B,A4647,'VGT-Bewegungsdaten'!D:D),3)</f>
        <v>0</v>
      </c>
      <c r="L4647" s="259">
        <f>ROUND(SUMIF('VGT-Bewegungsdaten'!B:B,$A4647,'VGT-Bewegungsdaten'!E:E),5)</f>
        <v>0</v>
      </c>
      <c r="N4647" s="298" t="s">
        <v>4918</v>
      </c>
      <c r="O4647" s="298" t="s">
        <v>4935</v>
      </c>
      <c r="P4647" s="261">
        <f>ROUND(SUMIF('AV-Bewegungsdaten'!B:B,A4647,'AV-Bewegungsdaten'!D:D),3)</f>
        <v>0</v>
      </c>
      <c r="Q4647" s="259">
        <f>ROUND(SUMIF('AV-Bewegungsdaten'!B:B,$A4647,'AV-Bewegungsdaten'!E:E),5)</f>
        <v>0</v>
      </c>
      <c r="S4647" s="444"/>
      <c r="T4647" s="444"/>
      <c r="U4647" s="261">
        <f>ROUND(SUMIF('DV-Bewegungsdaten'!B:B,A4647,'DV-Bewegungsdaten'!D:D),3)</f>
        <v>0</v>
      </c>
      <c r="V4647" s="259">
        <f>ROUND(SUMIF('DV-Bewegungsdaten'!B:B,A4647,'DV-Bewegungsdaten'!E:E),5)</f>
        <v>0</v>
      </c>
      <c r="X4647" s="444"/>
      <c r="Y4647" s="444"/>
      <c r="AK4647" s="305"/>
    </row>
    <row r="4648" spans="1:37" ht="15" customHeight="1" x14ac:dyDescent="0.25">
      <c r="A4648" s="103" t="s">
        <v>4824</v>
      </c>
      <c r="B4648" s="101" t="s">
        <v>169</v>
      </c>
      <c r="C4648" s="101" t="s">
        <v>4742</v>
      </c>
      <c r="D4648" s="101" t="s">
        <v>4808</v>
      </c>
      <c r="F4648" s="102">
        <v>16.010000000000002</v>
      </c>
      <c r="G4648" s="102">
        <v>16.41</v>
      </c>
      <c r="H4648" s="102">
        <v>12.81</v>
      </c>
      <c r="I4648" s="102"/>
      <c r="J4648" s="445"/>
      <c r="K4648" s="258">
        <f>ROUND(SUMIF('VGT-Bewegungsdaten'!B:B,A4648,'VGT-Bewegungsdaten'!D:D),3)</f>
        <v>0</v>
      </c>
      <c r="L4648" s="259">
        <f>ROUND(SUMIF('VGT-Bewegungsdaten'!B:B,$A4648,'VGT-Bewegungsdaten'!E:E),5)</f>
        <v>0</v>
      </c>
      <c r="N4648" s="298" t="s">
        <v>4918</v>
      </c>
      <c r="O4648" s="298" t="s">
        <v>4935</v>
      </c>
      <c r="P4648" s="261">
        <f>ROUND(SUMIF('AV-Bewegungsdaten'!B:B,A4648,'AV-Bewegungsdaten'!D:D),3)</f>
        <v>0</v>
      </c>
      <c r="Q4648" s="259">
        <f>ROUND(SUMIF('AV-Bewegungsdaten'!B:B,$A4648,'AV-Bewegungsdaten'!E:E),5)</f>
        <v>0</v>
      </c>
      <c r="S4648" s="444"/>
      <c r="T4648" s="444"/>
      <c r="U4648" s="261">
        <f>ROUND(SUMIF('DV-Bewegungsdaten'!B:B,A4648,'DV-Bewegungsdaten'!D:D),3)</f>
        <v>0</v>
      </c>
      <c r="V4648" s="259">
        <f>ROUND(SUMIF('DV-Bewegungsdaten'!B:B,A4648,'DV-Bewegungsdaten'!E:E),5)</f>
        <v>0</v>
      </c>
      <c r="X4648" s="444"/>
      <c r="Y4648" s="444"/>
      <c r="AK4648" s="305"/>
    </row>
    <row r="4649" spans="1:37" ht="15" customHeight="1" x14ac:dyDescent="0.25">
      <c r="A4649" s="103" t="s">
        <v>4825</v>
      </c>
      <c r="B4649" s="101" t="s">
        <v>169</v>
      </c>
      <c r="C4649" s="101" t="s">
        <v>4742</v>
      </c>
      <c r="D4649" s="101" t="s">
        <v>4809</v>
      </c>
      <c r="F4649" s="102">
        <v>13.1</v>
      </c>
      <c r="G4649" s="102">
        <v>13.5</v>
      </c>
      <c r="H4649" s="102">
        <v>10.48</v>
      </c>
      <c r="I4649" s="102"/>
      <c r="J4649" s="445"/>
      <c r="K4649" s="258">
        <f>ROUND(SUMIF('VGT-Bewegungsdaten'!B:B,A4649,'VGT-Bewegungsdaten'!D:D),3)</f>
        <v>0</v>
      </c>
      <c r="L4649" s="259">
        <f>ROUND(SUMIF('VGT-Bewegungsdaten'!B:B,$A4649,'VGT-Bewegungsdaten'!E:E),5)</f>
        <v>0</v>
      </c>
      <c r="N4649" s="298" t="s">
        <v>4918</v>
      </c>
      <c r="O4649" s="298" t="s">
        <v>4935</v>
      </c>
      <c r="P4649" s="261">
        <f>ROUND(SUMIF('AV-Bewegungsdaten'!B:B,A4649,'AV-Bewegungsdaten'!D:D),3)</f>
        <v>0</v>
      </c>
      <c r="Q4649" s="259">
        <f>ROUND(SUMIF('AV-Bewegungsdaten'!B:B,$A4649,'AV-Bewegungsdaten'!E:E),5)</f>
        <v>0</v>
      </c>
      <c r="S4649" s="444"/>
      <c r="T4649" s="444"/>
      <c r="U4649" s="261">
        <f>ROUND(SUMIF('DV-Bewegungsdaten'!B:B,A4649,'DV-Bewegungsdaten'!D:D),3)</f>
        <v>0</v>
      </c>
      <c r="V4649" s="259">
        <f>ROUND(SUMIF('DV-Bewegungsdaten'!B:B,A4649,'DV-Bewegungsdaten'!E:E),5)</f>
        <v>0</v>
      </c>
      <c r="X4649" s="444"/>
      <c r="Y4649" s="444"/>
      <c r="AK4649" s="305"/>
    </row>
    <row r="4650" spans="1:37" ht="15" customHeight="1" x14ac:dyDescent="0.25">
      <c r="A4650" s="103" t="s">
        <v>4826</v>
      </c>
      <c r="B4650" s="101" t="s">
        <v>169</v>
      </c>
      <c r="C4650" s="101" t="s">
        <v>4744</v>
      </c>
      <c r="D4650" s="101" t="s">
        <v>4806</v>
      </c>
      <c r="F4650" s="102">
        <v>18.73</v>
      </c>
      <c r="G4650" s="102">
        <v>19.13</v>
      </c>
      <c r="H4650" s="102">
        <v>14.98</v>
      </c>
      <c r="I4650" s="102"/>
      <c r="J4650" s="445"/>
      <c r="K4650" s="258">
        <f>ROUND(SUMIF('VGT-Bewegungsdaten'!B:B,A4650,'VGT-Bewegungsdaten'!D:D),3)</f>
        <v>0</v>
      </c>
      <c r="L4650" s="259">
        <f>ROUND(SUMIF('VGT-Bewegungsdaten'!B:B,$A4650,'VGT-Bewegungsdaten'!E:E),5)</f>
        <v>0</v>
      </c>
      <c r="N4650" s="298" t="s">
        <v>4918</v>
      </c>
      <c r="O4650" s="298" t="s">
        <v>4935</v>
      </c>
      <c r="P4650" s="261">
        <f>ROUND(SUMIF('AV-Bewegungsdaten'!B:B,A4650,'AV-Bewegungsdaten'!D:D),3)</f>
        <v>0</v>
      </c>
      <c r="Q4650" s="259">
        <f>ROUND(SUMIF('AV-Bewegungsdaten'!B:B,$A4650,'AV-Bewegungsdaten'!E:E),5)</f>
        <v>0</v>
      </c>
      <c r="S4650" s="444"/>
      <c r="T4650" s="444"/>
      <c r="U4650" s="261">
        <f>ROUND(SUMIF('DV-Bewegungsdaten'!B:B,A4650,'DV-Bewegungsdaten'!D:D),3)</f>
        <v>0</v>
      </c>
      <c r="V4650" s="259">
        <f>ROUND(SUMIF('DV-Bewegungsdaten'!B:B,A4650,'DV-Bewegungsdaten'!E:E),5)</f>
        <v>0</v>
      </c>
      <c r="X4650" s="444"/>
      <c r="Y4650" s="444"/>
      <c r="AK4650" s="305"/>
    </row>
    <row r="4651" spans="1:37" ht="15" customHeight="1" x14ac:dyDescent="0.25">
      <c r="A4651" s="103" t="s">
        <v>4827</v>
      </c>
      <c r="B4651" s="101" t="s">
        <v>169</v>
      </c>
      <c r="C4651" s="101" t="s">
        <v>4744</v>
      </c>
      <c r="D4651" s="101" t="s">
        <v>4807</v>
      </c>
      <c r="F4651" s="102">
        <v>17.77</v>
      </c>
      <c r="G4651" s="102">
        <v>18.169999999999998</v>
      </c>
      <c r="H4651" s="102">
        <v>14.22</v>
      </c>
      <c r="I4651" s="102"/>
      <c r="J4651" s="445"/>
      <c r="K4651" s="258">
        <f>ROUND(SUMIF('VGT-Bewegungsdaten'!B:B,A4651,'VGT-Bewegungsdaten'!D:D),3)</f>
        <v>0</v>
      </c>
      <c r="L4651" s="259">
        <f>ROUND(SUMIF('VGT-Bewegungsdaten'!B:B,$A4651,'VGT-Bewegungsdaten'!E:E),5)</f>
        <v>0</v>
      </c>
      <c r="N4651" s="298" t="s">
        <v>4918</v>
      </c>
      <c r="O4651" s="298" t="s">
        <v>4935</v>
      </c>
      <c r="P4651" s="261">
        <f>ROUND(SUMIF('AV-Bewegungsdaten'!B:B,A4651,'AV-Bewegungsdaten'!D:D),3)</f>
        <v>0</v>
      </c>
      <c r="Q4651" s="259">
        <f>ROUND(SUMIF('AV-Bewegungsdaten'!B:B,$A4651,'AV-Bewegungsdaten'!E:E),5)</f>
        <v>0</v>
      </c>
      <c r="S4651" s="444"/>
      <c r="T4651" s="444"/>
      <c r="U4651" s="261">
        <f>ROUND(SUMIF('DV-Bewegungsdaten'!B:B,A4651,'DV-Bewegungsdaten'!D:D),3)</f>
        <v>0</v>
      </c>
      <c r="V4651" s="259">
        <f>ROUND(SUMIF('DV-Bewegungsdaten'!B:B,A4651,'DV-Bewegungsdaten'!E:E),5)</f>
        <v>0</v>
      </c>
      <c r="X4651" s="444"/>
      <c r="Y4651" s="444"/>
      <c r="AK4651" s="305"/>
    </row>
    <row r="4652" spans="1:37" ht="15" customHeight="1" x14ac:dyDescent="0.25">
      <c r="A4652" s="103" t="s">
        <v>4828</v>
      </c>
      <c r="B4652" s="101" t="s">
        <v>169</v>
      </c>
      <c r="C4652" s="101" t="s">
        <v>4744</v>
      </c>
      <c r="D4652" s="101" t="s">
        <v>4808</v>
      </c>
      <c r="F4652" s="102">
        <v>15.85</v>
      </c>
      <c r="G4652" s="102">
        <v>16.25</v>
      </c>
      <c r="H4652" s="102">
        <v>12.68</v>
      </c>
      <c r="I4652" s="102"/>
      <c r="J4652" s="445"/>
      <c r="K4652" s="258">
        <f>ROUND(SUMIF('VGT-Bewegungsdaten'!B:B,A4652,'VGT-Bewegungsdaten'!D:D),3)</f>
        <v>0</v>
      </c>
      <c r="L4652" s="259">
        <f>ROUND(SUMIF('VGT-Bewegungsdaten'!B:B,$A4652,'VGT-Bewegungsdaten'!E:E),5)</f>
        <v>0</v>
      </c>
      <c r="N4652" s="298" t="s">
        <v>4918</v>
      </c>
      <c r="O4652" s="298" t="s">
        <v>4935</v>
      </c>
      <c r="P4652" s="261">
        <f>ROUND(SUMIF('AV-Bewegungsdaten'!B:B,A4652,'AV-Bewegungsdaten'!D:D),3)</f>
        <v>0</v>
      </c>
      <c r="Q4652" s="259">
        <f>ROUND(SUMIF('AV-Bewegungsdaten'!B:B,$A4652,'AV-Bewegungsdaten'!E:E),5)</f>
        <v>0</v>
      </c>
      <c r="S4652" s="444"/>
      <c r="T4652" s="444"/>
      <c r="U4652" s="261">
        <f>ROUND(SUMIF('DV-Bewegungsdaten'!B:B,A4652,'DV-Bewegungsdaten'!D:D),3)</f>
        <v>0</v>
      </c>
      <c r="V4652" s="259">
        <f>ROUND(SUMIF('DV-Bewegungsdaten'!B:B,A4652,'DV-Bewegungsdaten'!E:E),5)</f>
        <v>0</v>
      </c>
      <c r="X4652" s="444"/>
      <c r="Y4652" s="444"/>
      <c r="AK4652" s="305"/>
    </row>
    <row r="4653" spans="1:37" ht="15" customHeight="1" x14ac:dyDescent="0.25">
      <c r="A4653" s="103" t="s">
        <v>4829</v>
      </c>
      <c r="B4653" s="101" t="s">
        <v>169</v>
      </c>
      <c r="C4653" s="101" t="s">
        <v>4744</v>
      </c>
      <c r="D4653" s="101" t="s">
        <v>4809</v>
      </c>
      <c r="F4653" s="102">
        <v>12.97</v>
      </c>
      <c r="G4653" s="102">
        <v>13.370000000000001</v>
      </c>
      <c r="H4653" s="102">
        <v>10.38</v>
      </c>
      <c r="I4653" s="102"/>
      <c r="J4653" s="445"/>
      <c r="K4653" s="258">
        <f>ROUND(SUMIF('VGT-Bewegungsdaten'!B:B,A4653,'VGT-Bewegungsdaten'!D:D),3)</f>
        <v>0</v>
      </c>
      <c r="L4653" s="259">
        <f>ROUND(SUMIF('VGT-Bewegungsdaten'!B:B,$A4653,'VGT-Bewegungsdaten'!E:E),5)</f>
        <v>0</v>
      </c>
      <c r="N4653" s="298" t="s">
        <v>4918</v>
      </c>
      <c r="O4653" s="298" t="s">
        <v>4935</v>
      </c>
      <c r="P4653" s="261">
        <f>ROUND(SUMIF('AV-Bewegungsdaten'!B:B,A4653,'AV-Bewegungsdaten'!D:D),3)</f>
        <v>0</v>
      </c>
      <c r="Q4653" s="259">
        <f>ROUND(SUMIF('AV-Bewegungsdaten'!B:B,$A4653,'AV-Bewegungsdaten'!E:E),5)</f>
        <v>0</v>
      </c>
      <c r="S4653" s="444"/>
      <c r="T4653" s="444"/>
      <c r="U4653" s="261">
        <f>ROUND(SUMIF('DV-Bewegungsdaten'!B:B,A4653,'DV-Bewegungsdaten'!D:D),3)</f>
        <v>0</v>
      </c>
      <c r="V4653" s="259">
        <f>ROUND(SUMIF('DV-Bewegungsdaten'!B:B,A4653,'DV-Bewegungsdaten'!E:E),5)</f>
        <v>0</v>
      </c>
      <c r="X4653" s="444"/>
      <c r="Y4653" s="444"/>
      <c r="AK4653" s="305"/>
    </row>
    <row r="4654" spans="1:37" ht="15" customHeight="1" x14ac:dyDescent="0.25">
      <c r="A4654" s="103" t="s">
        <v>4830</v>
      </c>
      <c r="B4654" s="101" t="s">
        <v>169</v>
      </c>
      <c r="C4654" s="101" t="s">
        <v>4746</v>
      </c>
      <c r="D4654" s="101" t="s">
        <v>4806</v>
      </c>
      <c r="F4654" s="102">
        <v>18.54</v>
      </c>
      <c r="G4654" s="102">
        <v>18.939999999999998</v>
      </c>
      <c r="H4654" s="102">
        <v>14.83</v>
      </c>
      <c r="I4654" s="102"/>
      <c r="J4654" s="445"/>
      <c r="K4654" s="258">
        <f>ROUND(SUMIF('VGT-Bewegungsdaten'!B:B,A4654,'VGT-Bewegungsdaten'!D:D),3)</f>
        <v>0</v>
      </c>
      <c r="L4654" s="259">
        <f>ROUND(SUMIF('VGT-Bewegungsdaten'!B:B,$A4654,'VGT-Bewegungsdaten'!E:E),5)</f>
        <v>0</v>
      </c>
      <c r="N4654" s="298" t="s">
        <v>4918</v>
      </c>
      <c r="O4654" s="298" t="s">
        <v>4935</v>
      </c>
      <c r="P4654" s="261">
        <f>ROUND(SUMIF('AV-Bewegungsdaten'!B:B,A4654,'AV-Bewegungsdaten'!D:D),3)</f>
        <v>0</v>
      </c>
      <c r="Q4654" s="259">
        <f>ROUND(SUMIF('AV-Bewegungsdaten'!B:B,$A4654,'AV-Bewegungsdaten'!E:E),5)</f>
        <v>0</v>
      </c>
      <c r="S4654" s="444"/>
      <c r="T4654" s="444"/>
      <c r="U4654" s="261">
        <f>ROUND(SUMIF('DV-Bewegungsdaten'!B:B,A4654,'DV-Bewegungsdaten'!D:D),3)</f>
        <v>0</v>
      </c>
      <c r="V4654" s="259">
        <f>ROUND(SUMIF('DV-Bewegungsdaten'!B:B,A4654,'DV-Bewegungsdaten'!E:E),5)</f>
        <v>0</v>
      </c>
      <c r="X4654" s="444"/>
      <c r="Y4654" s="444"/>
      <c r="AK4654" s="305"/>
    </row>
    <row r="4655" spans="1:37" ht="15" customHeight="1" x14ac:dyDescent="0.25">
      <c r="A4655" s="103" t="s">
        <v>4831</v>
      </c>
      <c r="B4655" s="101" t="s">
        <v>169</v>
      </c>
      <c r="C4655" s="101" t="s">
        <v>4746</v>
      </c>
      <c r="D4655" s="101" t="s">
        <v>4807</v>
      </c>
      <c r="F4655" s="102">
        <v>17.59</v>
      </c>
      <c r="G4655" s="102">
        <v>17.989999999999998</v>
      </c>
      <c r="H4655" s="102">
        <v>14.07</v>
      </c>
      <c r="I4655" s="102"/>
      <c r="J4655" s="445"/>
      <c r="K4655" s="258">
        <f>ROUND(SUMIF('VGT-Bewegungsdaten'!B:B,A4655,'VGT-Bewegungsdaten'!D:D),3)</f>
        <v>0</v>
      </c>
      <c r="L4655" s="259">
        <f>ROUND(SUMIF('VGT-Bewegungsdaten'!B:B,$A4655,'VGT-Bewegungsdaten'!E:E),5)</f>
        <v>0</v>
      </c>
      <c r="N4655" s="298" t="s">
        <v>4918</v>
      </c>
      <c r="O4655" s="298" t="s">
        <v>4935</v>
      </c>
      <c r="P4655" s="261">
        <f>ROUND(SUMIF('AV-Bewegungsdaten'!B:B,A4655,'AV-Bewegungsdaten'!D:D),3)</f>
        <v>0</v>
      </c>
      <c r="Q4655" s="259">
        <f>ROUND(SUMIF('AV-Bewegungsdaten'!B:B,$A4655,'AV-Bewegungsdaten'!E:E),5)</f>
        <v>0</v>
      </c>
      <c r="S4655" s="444"/>
      <c r="T4655" s="444"/>
      <c r="U4655" s="261">
        <f>ROUND(SUMIF('DV-Bewegungsdaten'!B:B,A4655,'DV-Bewegungsdaten'!D:D),3)</f>
        <v>0</v>
      </c>
      <c r="V4655" s="259">
        <f>ROUND(SUMIF('DV-Bewegungsdaten'!B:B,A4655,'DV-Bewegungsdaten'!E:E),5)</f>
        <v>0</v>
      </c>
      <c r="X4655" s="444"/>
      <c r="Y4655" s="444"/>
      <c r="AK4655" s="305"/>
    </row>
    <row r="4656" spans="1:37" ht="15" customHeight="1" x14ac:dyDescent="0.25">
      <c r="A4656" s="103" t="s">
        <v>4832</v>
      </c>
      <c r="B4656" s="101" t="s">
        <v>169</v>
      </c>
      <c r="C4656" s="101" t="s">
        <v>4746</v>
      </c>
      <c r="D4656" s="101" t="s">
        <v>4808</v>
      </c>
      <c r="F4656" s="102">
        <v>15.69</v>
      </c>
      <c r="G4656" s="102">
        <v>16.09</v>
      </c>
      <c r="H4656" s="102">
        <v>12.55</v>
      </c>
      <c r="I4656" s="102"/>
      <c r="J4656" s="445"/>
      <c r="K4656" s="258">
        <f>ROUND(SUMIF('VGT-Bewegungsdaten'!B:B,A4656,'VGT-Bewegungsdaten'!D:D),3)</f>
        <v>0</v>
      </c>
      <c r="L4656" s="259">
        <f>ROUND(SUMIF('VGT-Bewegungsdaten'!B:B,$A4656,'VGT-Bewegungsdaten'!E:E),5)</f>
        <v>0</v>
      </c>
      <c r="N4656" s="298" t="s">
        <v>4918</v>
      </c>
      <c r="O4656" s="298" t="s">
        <v>4935</v>
      </c>
      <c r="P4656" s="261">
        <f>ROUND(SUMIF('AV-Bewegungsdaten'!B:B,A4656,'AV-Bewegungsdaten'!D:D),3)</f>
        <v>0</v>
      </c>
      <c r="Q4656" s="259">
        <f>ROUND(SUMIF('AV-Bewegungsdaten'!B:B,$A4656,'AV-Bewegungsdaten'!E:E),5)</f>
        <v>0</v>
      </c>
      <c r="S4656" s="444"/>
      <c r="T4656" s="444"/>
      <c r="U4656" s="261">
        <f>ROUND(SUMIF('DV-Bewegungsdaten'!B:B,A4656,'DV-Bewegungsdaten'!D:D),3)</f>
        <v>0</v>
      </c>
      <c r="V4656" s="259">
        <f>ROUND(SUMIF('DV-Bewegungsdaten'!B:B,A4656,'DV-Bewegungsdaten'!E:E),5)</f>
        <v>0</v>
      </c>
      <c r="X4656" s="444"/>
      <c r="Y4656" s="444"/>
      <c r="AK4656" s="305"/>
    </row>
    <row r="4657" spans="1:37" ht="15" customHeight="1" x14ac:dyDescent="0.25">
      <c r="A4657" s="103" t="s">
        <v>4833</v>
      </c>
      <c r="B4657" s="101" t="s">
        <v>169</v>
      </c>
      <c r="C4657" s="101" t="s">
        <v>4746</v>
      </c>
      <c r="D4657" s="101" t="s">
        <v>4809</v>
      </c>
      <c r="F4657" s="102">
        <v>12.84</v>
      </c>
      <c r="G4657" s="102">
        <v>13.24</v>
      </c>
      <c r="H4657" s="102">
        <v>10.27</v>
      </c>
      <c r="I4657" s="102"/>
      <c r="J4657" s="445"/>
      <c r="K4657" s="258">
        <f>ROUND(SUMIF('VGT-Bewegungsdaten'!B:B,A4657,'VGT-Bewegungsdaten'!D:D),3)</f>
        <v>0</v>
      </c>
      <c r="L4657" s="259">
        <f>ROUND(SUMIF('VGT-Bewegungsdaten'!B:B,$A4657,'VGT-Bewegungsdaten'!E:E),5)</f>
        <v>0</v>
      </c>
      <c r="N4657" s="298" t="s">
        <v>4918</v>
      </c>
      <c r="O4657" s="298" t="s">
        <v>4935</v>
      </c>
      <c r="P4657" s="261">
        <f>ROUND(SUMIF('AV-Bewegungsdaten'!B:B,A4657,'AV-Bewegungsdaten'!D:D),3)</f>
        <v>0</v>
      </c>
      <c r="Q4657" s="259">
        <f>ROUND(SUMIF('AV-Bewegungsdaten'!B:B,$A4657,'AV-Bewegungsdaten'!E:E),5)</f>
        <v>0</v>
      </c>
      <c r="S4657" s="444"/>
      <c r="T4657" s="444"/>
      <c r="U4657" s="261">
        <f>ROUND(SUMIF('DV-Bewegungsdaten'!B:B,A4657,'DV-Bewegungsdaten'!D:D),3)</f>
        <v>0</v>
      </c>
      <c r="V4657" s="259">
        <f>ROUND(SUMIF('DV-Bewegungsdaten'!B:B,A4657,'DV-Bewegungsdaten'!E:E),5)</f>
        <v>0</v>
      </c>
      <c r="X4657" s="444"/>
      <c r="Y4657" s="444"/>
      <c r="AK4657" s="305"/>
    </row>
    <row r="4658" spans="1:37" ht="15" customHeight="1" x14ac:dyDescent="0.25">
      <c r="A4658" s="103" t="s">
        <v>4834</v>
      </c>
      <c r="B4658" s="101" t="s">
        <v>169</v>
      </c>
      <c r="C4658" s="101" t="s">
        <v>4748</v>
      </c>
      <c r="D4658" s="101" t="s">
        <v>4806</v>
      </c>
      <c r="F4658" s="102">
        <v>18.36</v>
      </c>
      <c r="G4658" s="102">
        <v>18.759999999999998</v>
      </c>
      <c r="H4658" s="102">
        <v>14.69</v>
      </c>
      <c r="I4658" s="102"/>
      <c r="J4658" s="445"/>
      <c r="K4658" s="258">
        <f>ROUND(SUMIF('VGT-Bewegungsdaten'!B:B,A4658,'VGT-Bewegungsdaten'!D:D),3)</f>
        <v>0</v>
      </c>
      <c r="L4658" s="259">
        <f>ROUND(SUMIF('VGT-Bewegungsdaten'!B:B,$A4658,'VGT-Bewegungsdaten'!E:E),5)</f>
        <v>0</v>
      </c>
      <c r="N4658" s="298" t="s">
        <v>4918</v>
      </c>
      <c r="O4658" s="298" t="s">
        <v>4935</v>
      </c>
      <c r="P4658" s="261">
        <f>ROUND(SUMIF('AV-Bewegungsdaten'!B:B,A4658,'AV-Bewegungsdaten'!D:D),3)</f>
        <v>0</v>
      </c>
      <c r="Q4658" s="259">
        <f>ROUND(SUMIF('AV-Bewegungsdaten'!B:B,$A4658,'AV-Bewegungsdaten'!E:E),5)</f>
        <v>0</v>
      </c>
      <c r="S4658" s="444"/>
      <c r="T4658" s="444"/>
      <c r="U4658" s="261">
        <f>ROUND(SUMIF('DV-Bewegungsdaten'!B:B,A4658,'DV-Bewegungsdaten'!D:D),3)</f>
        <v>0</v>
      </c>
      <c r="V4658" s="259">
        <f>ROUND(SUMIF('DV-Bewegungsdaten'!B:B,A4658,'DV-Bewegungsdaten'!E:E),5)</f>
        <v>0</v>
      </c>
      <c r="X4658" s="444"/>
      <c r="Y4658" s="444"/>
      <c r="AK4658" s="305"/>
    </row>
    <row r="4659" spans="1:37" ht="15" customHeight="1" x14ac:dyDescent="0.25">
      <c r="A4659" s="103" t="s">
        <v>4835</v>
      </c>
      <c r="B4659" s="101" t="s">
        <v>169</v>
      </c>
      <c r="C4659" s="101" t="s">
        <v>4748</v>
      </c>
      <c r="D4659" s="101" t="s">
        <v>4807</v>
      </c>
      <c r="F4659" s="102">
        <v>17.420000000000002</v>
      </c>
      <c r="G4659" s="102">
        <v>17.82</v>
      </c>
      <c r="H4659" s="102">
        <v>13.94</v>
      </c>
      <c r="I4659" s="102"/>
      <c r="J4659" s="445"/>
      <c r="K4659" s="258">
        <f>ROUND(SUMIF('VGT-Bewegungsdaten'!B:B,A4659,'VGT-Bewegungsdaten'!D:D),3)</f>
        <v>0</v>
      </c>
      <c r="L4659" s="259">
        <f>ROUND(SUMIF('VGT-Bewegungsdaten'!B:B,$A4659,'VGT-Bewegungsdaten'!E:E),5)</f>
        <v>0</v>
      </c>
      <c r="N4659" s="298" t="s">
        <v>4918</v>
      </c>
      <c r="O4659" s="298" t="s">
        <v>4935</v>
      </c>
      <c r="P4659" s="261">
        <f>ROUND(SUMIF('AV-Bewegungsdaten'!B:B,A4659,'AV-Bewegungsdaten'!D:D),3)</f>
        <v>0</v>
      </c>
      <c r="Q4659" s="259">
        <f>ROUND(SUMIF('AV-Bewegungsdaten'!B:B,$A4659,'AV-Bewegungsdaten'!E:E),5)</f>
        <v>0</v>
      </c>
      <c r="S4659" s="444"/>
      <c r="T4659" s="444"/>
      <c r="U4659" s="261">
        <f>ROUND(SUMIF('DV-Bewegungsdaten'!B:B,A4659,'DV-Bewegungsdaten'!D:D),3)</f>
        <v>0</v>
      </c>
      <c r="V4659" s="259">
        <f>ROUND(SUMIF('DV-Bewegungsdaten'!B:B,A4659,'DV-Bewegungsdaten'!E:E),5)</f>
        <v>0</v>
      </c>
      <c r="X4659" s="444"/>
      <c r="Y4659" s="444"/>
      <c r="AK4659" s="305"/>
    </row>
    <row r="4660" spans="1:37" ht="15" customHeight="1" x14ac:dyDescent="0.25">
      <c r="A4660" s="103" t="s">
        <v>4836</v>
      </c>
      <c r="B4660" s="101" t="s">
        <v>169</v>
      </c>
      <c r="C4660" s="101" t="s">
        <v>4748</v>
      </c>
      <c r="D4660" s="101" t="s">
        <v>4808</v>
      </c>
      <c r="F4660" s="102">
        <v>15.53</v>
      </c>
      <c r="G4660" s="102">
        <v>15.93</v>
      </c>
      <c r="H4660" s="102">
        <v>12.42</v>
      </c>
      <c r="I4660" s="102"/>
      <c r="J4660" s="445"/>
      <c r="K4660" s="258">
        <f>ROUND(SUMIF('VGT-Bewegungsdaten'!B:B,A4660,'VGT-Bewegungsdaten'!D:D),3)</f>
        <v>0</v>
      </c>
      <c r="L4660" s="259">
        <f>ROUND(SUMIF('VGT-Bewegungsdaten'!B:B,$A4660,'VGT-Bewegungsdaten'!E:E),5)</f>
        <v>0</v>
      </c>
      <c r="N4660" s="298" t="s">
        <v>4918</v>
      </c>
      <c r="O4660" s="298" t="s">
        <v>4935</v>
      </c>
      <c r="P4660" s="261">
        <f>ROUND(SUMIF('AV-Bewegungsdaten'!B:B,A4660,'AV-Bewegungsdaten'!D:D),3)</f>
        <v>0</v>
      </c>
      <c r="Q4660" s="259">
        <f>ROUND(SUMIF('AV-Bewegungsdaten'!B:B,$A4660,'AV-Bewegungsdaten'!E:E),5)</f>
        <v>0</v>
      </c>
      <c r="S4660" s="444"/>
      <c r="T4660" s="444"/>
      <c r="U4660" s="261">
        <f>ROUND(SUMIF('DV-Bewegungsdaten'!B:B,A4660,'DV-Bewegungsdaten'!D:D),3)</f>
        <v>0</v>
      </c>
      <c r="V4660" s="259">
        <f>ROUND(SUMIF('DV-Bewegungsdaten'!B:B,A4660,'DV-Bewegungsdaten'!E:E),5)</f>
        <v>0</v>
      </c>
      <c r="X4660" s="444"/>
      <c r="Y4660" s="444"/>
      <c r="AK4660" s="305"/>
    </row>
    <row r="4661" spans="1:37" ht="15" customHeight="1" x14ac:dyDescent="0.25">
      <c r="A4661" s="103" t="s">
        <v>4837</v>
      </c>
      <c r="B4661" s="101" t="s">
        <v>169</v>
      </c>
      <c r="C4661" s="101" t="s">
        <v>4748</v>
      </c>
      <c r="D4661" s="101" t="s">
        <v>4809</v>
      </c>
      <c r="F4661" s="102">
        <v>12.71</v>
      </c>
      <c r="G4661" s="102">
        <v>13.110000000000001</v>
      </c>
      <c r="H4661" s="102">
        <v>10.17</v>
      </c>
      <c r="I4661" s="102"/>
      <c r="J4661" s="445"/>
      <c r="K4661" s="258">
        <f>ROUND(SUMIF('VGT-Bewegungsdaten'!B:B,A4661,'VGT-Bewegungsdaten'!D:D),3)</f>
        <v>0</v>
      </c>
      <c r="L4661" s="259">
        <f>ROUND(SUMIF('VGT-Bewegungsdaten'!B:B,$A4661,'VGT-Bewegungsdaten'!E:E),5)</f>
        <v>0</v>
      </c>
      <c r="N4661" s="298" t="s">
        <v>4918</v>
      </c>
      <c r="O4661" s="298" t="s">
        <v>4935</v>
      </c>
      <c r="P4661" s="261">
        <f>ROUND(SUMIF('AV-Bewegungsdaten'!B:B,A4661,'AV-Bewegungsdaten'!D:D),3)</f>
        <v>0</v>
      </c>
      <c r="Q4661" s="259">
        <f>ROUND(SUMIF('AV-Bewegungsdaten'!B:B,$A4661,'AV-Bewegungsdaten'!E:E),5)</f>
        <v>0</v>
      </c>
      <c r="S4661" s="444"/>
      <c r="T4661" s="444"/>
      <c r="U4661" s="261">
        <f>ROUND(SUMIF('DV-Bewegungsdaten'!B:B,A4661,'DV-Bewegungsdaten'!D:D),3)</f>
        <v>0</v>
      </c>
      <c r="V4661" s="259">
        <f>ROUND(SUMIF('DV-Bewegungsdaten'!B:B,A4661,'DV-Bewegungsdaten'!E:E),5)</f>
        <v>0</v>
      </c>
      <c r="X4661" s="444"/>
      <c r="Y4661" s="444"/>
      <c r="AK4661" s="305"/>
    </row>
    <row r="4662" spans="1:37" ht="15" customHeight="1" x14ac:dyDescent="0.25">
      <c r="A4662" s="103" t="s">
        <v>4838</v>
      </c>
      <c r="B4662" s="101" t="s">
        <v>169</v>
      </c>
      <c r="C4662" s="101" t="s">
        <v>4750</v>
      </c>
      <c r="D4662" s="101" t="s">
        <v>4806</v>
      </c>
      <c r="F4662" s="102">
        <v>17.899999999999999</v>
      </c>
      <c r="G4662" s="102">
        <v>18.299999999999997</v>
      </c>
      <c r="H4662" s="102">
        <v>14.32</v>
      </c>
      <c r="I4662" s="102"/>
      <c r="J4662" s="445"/>
      <c r="K4662" s="258">
        <f>ROUND(SUMIF('VGT-Bewegungsdaten'!B:B,A4662,'VGT-Bewegungsdaten'!D:D),3)</f>
        <v>0</v>
      </c>
      <c r="L4662" s="259">
        <f>ROUND(SUMIF('VGT-Bewegungsdaten'!B:B,$A4662,'VGT-Bewegungsdaten'!E:E),5)</f>
        <v>0</v>
      </c>
      <c r="N4662" s="298" t="s">
        <v>4918</v>
      </c>
      <c r="O4662" s="298" t="s">
        <v>4935</v>
      </c>
      <c r="P4662" s="261">
        <f>ROUND(SUMIF('AV-Bewegungsdaten'!B:B,A4662,'AV-Bewegungsdaten'!D:D),3)</f>
        <v>0</v>
      </c>
      <c r="Q4662" s="259">
        <f>ROUND(SUMIF('AV-Bewegungsdaten'!B:B,$A4662,'AV-Bewegungsdaten'!E:E),5)</f>
        <v>0</v>
      </c>
      <c r="S4662" s="444"/>
      <c r="T4662" s="444"/>
      <c r="U4662" s="261">
        <f>ROUND(SUMIF('DV-Bewegungsdaten'!B:B,A4662,'DV-Bewegungsdaten'!D:D),3)</f>
        <v>0</v>
      </c>
      <c r="V4662" s="259">
        <f>ROUND(SUMIF('DV-Bewegungsdaten'!B:B,A4662,'DV-Bewegungsdaten'!E:E),5)</f>
        <v>0</v>
      </c>
      <c r="X4662" s="444"/>
      <c r="Y4662" s="444"/>
      <c r="AK4662" s="305"/>
    </row>
    <row r="4663" spans="1:37" ht="15" customHeight="1" x14ac:dyDescent="0.25">
      <c r="A4663" s="103" t="s">
        <v>4839</v>
      </c>
      <c r="B4663" s="101" t="s">
        <v>169</v>
      </c>
      <c r="C4663" s="101" t="s">
        <v>4750</v>
      </c>
      <c r="D4663" s="101" t="s">
        <v>4807</v>
      </c>
      <c r="F4663" s="102">
        <v>16.98</v>
      </c>
      <c r="G4663" s="102">
        <v>17.38</v>
      </c>
      <c r="H4663" s="102">
        <v>13.58</v>
      </c>
      <c r="I4663" s="102"/>
      <c r="J4663" s="445"/>
      <c r="K4663" s="258">
        <f>ROUND(SUMIF('VGT-Bewegungsdaten'!B:B,A4663,'VGT-Bewegungsdaten'!D:D),3)</f>
        <v>0</v>
      </c>
      <c r="L4663" s="259">
        <f>ROUND(SUMIF('VGT-Bewegungsdaten'!B:B,$A4663,'VGT-Bewegungsdaten'!E:E),5)</f>
        <v>0</v>
      </c>
      <c r="N4663" s="298" t="s">
        <v>4918</v>
      </c>
      <c r="O4663" s="298" t="s">
        <v>4935</v>
      </c>
      <c r="P4663" s="261">
        <f>ROUND(SUMIF('AV-Bewegungsdaten'!B:B,A4663,'AV-Bewegungsdaten'!D:D),3)</f>
        <v>0</v>
      </c>
      <c r="Q4663" s="259">
        <f>ROUND(SUMIF('AV-Bewegungsdaten'!B:B,$A4663,'AV-Bewegungsdaten'!E:E),5)</f>
        <v>0</v>
      </c>
      <c r="S4663" s="444"/>
      <c r="T4663" s="444"/>
      <c r="U4663" s="261">
        <f>ROUND(SUMIF('DV-Bewegungsdaten'!B:B,A4663,'DV-Bewegungsdaten'!D:D),3)</f>
        <v>0</v>
      </c>
      <c r="V4663" s="259">
        <f>ROUND(SUMIF('DV-Bewegungsdaten'!B:B,A4663,'DV-Bewegungsdaten'!E:E),5)</f>
        <v>0</v>
      </c>
      <c r="X4663" s="444"/>
      <c r="Y4663" s="444"/>
      <c r="AK4663" s="305"/>
    </row>
    <row r="4664" spans="1:37" ht="15" customHeight="1" x14ac:dyDescent="0.25">
      <c r="A4664" s="103" t="s">
        <v>4840</v>
      </c>
      <c r="B4664" s="101" t="s">
        <v>169</v>
      </c>
      <c r="C4664" s="101" t="s">
        <v>4750</v>
      </c>
      <c r="D4664" s="101" t="s">
        <v>4808</v>
      </c>
      <c r="F4664" s="102">
        <v>15.15</v>
      </c>
      <c r="G4664" s="102">
        <v>15.55</v>
      </c>
      <c r="H4664" s="102">
        <v>12.12</v>
      </c>
      <c r="I4664" s="102"/>
      <c r="J4664" s="445"/>
      <c r="K4664" s="258">
        <f>ROUND(SUMIF('VGT-Bewegungsdaten'!B:B,A4664,'VGT-Bewegungsdaten'!D:D),3)</f>
        <v>0</v>
      </c>
      <c r="L4664" s="259">
        <f>ROUND(SUMIF('VGT-Bewegungsdaten'!B:B,$A4664,'VGT-Bewegungsdaten'!E:E),5)</f>
        <v>0</v>
      </c>
      <c r="N4664" s="298" t="s">
        <v>4918</v>
      </c>
      <c r="O4664" s="298" t="s">
        <v>4935</v>
      </c>
      <c r="P4664" s="261">
        <f>ROUND(SUMIF('AV-Bewegungsdaten'!B:B,A4664,'AV-Bewegungsdaten'!D:D),3)</f>
        <v>0</v>
      </c>
      <c r="Q4664" s="259">
        <f>ROUND(SUMIF('AV-Bewegungsdaten'!B:B,$A4664,'AV-Bewegungsdaten'!E:E),5)</f>
        <v>0</v>
      </c>
      <c r="S4664" s="444"/>
      <c r="T4664" s="444"/>
      <c r="U4664" s="261">
        <f>ROUND(SUMIF('DV-Bewegungsdaten'!B:B,A4664,'DV-Bewegungsdaten'!D:D),3)</f>
        <v>0</v>
      </c>
      <c r="V4664" s="259">
        <f>ROUND(SUMIF('DV-Bewegungsdaten'!B:B,A4664,'DV-Bewegungsdaten'!E:E),5)</f>
        <v>0</v>
      </c>
      <c r="X4664" s="444"/>
      <c r="Y4664" s="444"/>
      <c r="AK4664" s="305"/>
    </row>
    <row r="4665" spans="1:37" ht="15" customHeight="1" x14ac:dyDescent="0.25">
      <c r="A4665" s="103" t="s">
        <v>4841</v>
      </c>
      <c r="B4665" s="101" t="s">
        <v>169</v>
      </c>
      <c r="C4665" s="101" t="s">
        <v>4750</v>
      </c>
      <c r="D4665" s="101" t="s">
        <v>4809</v>
      </c>
      <c r="F4665" s="102">
        <v>12.39</v>
      </c>
      <c r="G4665" s="102">
        <v>12.790000000000001</v>
      </c>
      <c r="H4665" s="102">
        <v>9.91</v>
      </c>
      <c r="I4665" s="102"/>
      <c r="J4665" s="445"/>
      <c r="K4665" s="258">
        <f>ROUND(SUMIF('VGT-Bewegungsdaten'!B:B,A4665,'VGT-Bewegungsdaten'!D:D),3)</f>
        <v>0</v>
      </c>
      <c r="L4665" s="259">
        <f>ROUND(SUMIF('VGT-Bewegungsdaten'!B:B,$A4665,'VGT-Bewegungsdaten'!E:E),5)</f>
        <v>0</v>
      </c>
      <c r="N4665" s="298" t="s">
        <v>4918</v>
      </c>
      <c r="O4665" s="298" t="s">
        <v>4935</v>
      </c>
      <c r="P4665" s="261">
        <f>ROUND(SUMIF('AV-Bewegungsdaten'!B:B,A4665,'AV-Bewegungsdaten'!D:D),3)</f>
        <v>0</v>
      </c>
      <c r="Q4665" s="259">
        <f>ROUND(SUMIF('AV-Bewegungsdaten'!B:B,$A4665,'AV-Bewegungsdaten'!E:E),5)</f>
        <v>0</v>
      </c>
      <c r="S4665" s="444"/>
      <c r="T4665" s="444"/>
      <c r="U4665" s="261">
        <f>ROUND(SUMIF('DV-Bewegungsdaten'!B:B,A4665,'DV-Bewegungsdaten'!D:D),3)</f>
        <v>0</v>
      </c>
      <c r="V4665" s="259">
        <f>ROUND(SUMIF('DV-Bewegungsdaten'!B:B,A4665,'DV-Bewegungsdaten'!E:E),5)</f>
        <v>0</v>
      </c>
      <c r="X4665" s="444"/>
      <c r="Y4665" s="444"/>
      <c r="AK4665" s="305"/>
    </row>
    <row r="4666" spans="1:37" ht="15" customHeight="1" x14ac:dyDescent="0.25">
      <c r="A4666" s="103" t="s">
        <v>4842</v>
      </c>
      <c r="B4666" s="101" t="s">
        <v>169</v>
      </c>
      <c r="C4666" s="101" t="s">
        <v>4752</v>
      </c>
      <c r="D4666" s="101" t="s">
        <v>4806</v>
      </c>
      <c r="F4666" s="102">
        <v>17.45</v>
      </c>
      <c r="G4666" s="102">
        <v>17.849999999999998</v>
      </c>
      <c r="H4666" s="102">
        <v>13.96</v>
      </c>
      <c r="I4666" s="102"/>
      <c r="J4666" s="445"/>
      <c r="K4666" s="258">
        <f>ROUND(SUMIF('VGT-Bewegungsdaten'!B:B,A4666,'VGT-Bewegungsdaten'!D:D),3)</f>
        <v>0</v>
      </c>
      <c r="L4666" s="259">
        <f>ROUND(SUMIF('VGT-Bewegungsdaten'!B:B,$A4666,'VGT-Bewegungsdaten'!E:E),5)</f>
        <v>0</v>
      </c>
      <c r="N4666" s="298" t="s">
        <v>4918</v>
      </c>
      <c r="O4666" s="298" t="s">
        <v>4935</v>
      </c>
      <c r="P4666" s="261">
        <f>ROUND(SUMIF('AV-Bewegungsdaten'!B:B,A4666,'AV-Bewegungsdaten'!D:D),3)</f>
        <v>0</v>
      </c>
      <c r="Q4666" s="259">
        <f>ROUND(SUMIF('AV-Bewegungsdaten'!B:B,$A4666,'AV-Bewegungsdaten'!E:E),5)</f>
        <v>0</v>
      </c>
      <c r="S4666" s="444"/>
      <c r="T4666" s="444"/>
      <c r="U4666" s="261">
        <f>ROUND(SUMIF('DV-Bewegungsdaten'!B:B,A4666,'DV-Bewegungsdaten'!D:D),3)</f>
        <v>0</v>
      </c>
      <c r="V4666" s="259">
        <f>ROUND(SUMIF('DV-Bewegungsdaten'!B:B,A4666,'DV-Bewegungsdaten'!E:E),5)</f>
        <v>0</v>
      </c>
      <c r="X4666" s="444"/>
      <c r="Y4666" s="444"/>
      <c r="AK4666" s="305"/>
    </row>
    <row r="4667" spans="1:37" ht="15" customHeight="1" x14ac:dyDescent="0.25">
      <c r="A4667" s="103" t="s">
        <v>4843</v>
      </c>
      <c r="B4667" s="101" t="s">
        <v>169</v>
      </c>
      <c r="C4667" s="101" t="s">
        <v>4752</v>
      </c>
      <c r="D4667" s="101" t="s">
        <v>4807</v>
      </c>
      <c r="F4667" s="102">
        <v>16.559999999999999</v>
      </c>
      <c r="G4667" s="102">
        <v>16.959999999999997</v>
      </c>
      <c r="H4667" s="102">
        <v>13.25</v>
      </c>
      <c r="I4667" s="102"/>
      <c r="J4667" s="445"/>
      <c r="K4667" s="258">
        <f>ROUND(SUMIF('VGT-Bewegungsdaten'!B:B,A4667,'VGT-Bewegungsdaten'!D:D),3)</f>
        <v>0</v>
      </c>
      <c r="L4667" s="259">
        <f>ROUND(SUMIF('VGT-Bewegungsdaten'!B:B,$A4667,'VGT-Bewegungsdaten'!E:E),5)</f>
        <v>0</v>
      </c>
      <c r="N4667" s="298" t="s">
        <v>4918</v>
      </c>
      <c r="O4667" s="298" t="s">
        <v>4935</v>
      </c>
      <c r="P4667" s="261">
        <f>ROUND(SUMIF('AV-Bewegungsdaten'!B:B,A4667,'AV-Bewegungsdaten'!D:D),3)</f>
        <v>0</v>
      </c>
      <c r="Q4667" s="259">
        <f>ROUND(SUMIF('AV-Bewegungsdaten'!B:B,$A4667,'AV-Bewegungsdaten'!E:E),5)</f>
        <v>0</v>
      </c>
      <c r="S4667" s="444"/>
      <c r="T4667" s="444"/>
      <c r="U4667" s="261">
        <f>ROUND(SUMIF('DV-Bewegungsdaten'!B:B,A4667,'DV-Bewegungsdaten'!D:D),3)</f>
        <v>0</v>
      </c>
      <c r="V4667" s="259">
        <f>ROUND(SUMIF('DV-Bewegungsdaten'!B:B,A4667,'DV-Bewegungsdaten'!E:E),5)</f>
        <v>0</v>
      </c>
      <c r="X4667" s="444"/>
      <c r="Y4667" s="444"/>
      <c r="AK4667" s="305"/>
    </row>
    <row r="4668" spans="1:37" ht="15" customHeight="1" x14ac:dyDescent="0.25">
      <c r="A4668" s="103" t="s">
        <v>4844</v>
      </c>
      <c r="B4668" s="101" t="s">
        <v>169</v>
      </c>
      <c r="C4668" s="101" t="s">
        <v>4752</v>
      </c>
      <c r="D4668" s="101" t="s">
        <v>4808</v>
      </c>
      <c r="F4668" s="102">
        <v>14.77</v>
      </c>
      <c r="G4668" s="102">
        <v>15.17</v>
      </c>
      <c r="H4668" s="102">
        <v>11.82</v>
      </c>
      <c r="I4668" s="102"/>
      <c r="J4668" s="445"/>
      <c r="K4668" s="258">
        <f>ROUND(SUMIF('VGT-Bewegungsdaten'!B:B,A4668,'VGT-Bewegungsdaten'!D:D),3)</f>
        <v>0</v>
      </c>
      <c r="L4668" s="259">
        <f>ROUND(SUMIF('VGT-Bewegungsdaten'!B:B,$A4668,'VGT-Bewegungsdaten'!E:E),5)</f>
        <v>0</v>
      </c>
      <c r="N4668" s="298" t="s">
        <v>4918</v>
      </c>
      <c r="O4668" s="298" t="s">
        <v>4935</v>
      </c>
      <c r="P4668" s="261">
        <f>ROUND(SUMIF('AV-Bewegungsdaten'!B:B,A4668,'AV-Bewegungsdaten'!D:D),3)</f>
        <v>0</v>
      </c>
      <c r="Q4668" s="259">
        <f>ROUND(SUMIF('AV-Bewegungsdaten'!B:B,$A4668,'AV-Bewegungsdaten'!E:E),5)</f>
        <v>0</v>
      </c>
      <c r="S4668" s="444"/>
      <c r="T4668" s="444"/>
      <c r="U4668" s="261">
        <f>ROUND(SUMIF('DV-Bewegungsdaten'!B:B,A4668,'DV-Bewegungsdaten'!D:D),3)</f>
        <v>0</v>
      </c>
      <c r="V4668" s="259">
        <f>ROUND(SUMIF('DV-Bewegungsdaten'!B:B,A4668,'DV-Bewegungsdaten'!E:E),5)</f>
        <v>0</v>
      </c>
      <c r="X4668" s="444"/>
      <c r="Y4668" s="444"/>
      <c r="AK4668" s="305"/>
    </row>
    <row r="4669" spans="1:37" ht="15" customHeight="1" x14ac:dyDescent="0.25">
      <c r="A4669" s="103" t="s">
        <v>4845</v>
      </c>
      <c r="B4669" s="101" t="s">
        <v>169</v>
      </c>
      <c r="C4669" s="101" t="s">
        <v>4752</v>
      </c>
      <c r="D4669" s="101" t="s">
        <v>4809</v>
      </c>
      <c r="F4669" s="102">
        <v>12.08</v>
      </c>
      <c r="G4669" s="102">
        <v>12.48</v>
      </c>
      <c r="H4669" s="102">
        <v>9.66</v>
      </c>
      <c r="I4669" s="102"/>
      <c r="J4669" s="445"/>
      <c r="K4669" s="258">
        <f>ROUND(SUMIF('VGT-Bewegungsdaten'!B:B,A4669,'VGT-Bewegungsdaten'!D:D),3)</f>
        <v>0</v>
      </c>
      <c r="L4669" s="259">
        <f>ROUND(SUMIF('VGT-Bewegungsdaten'!B:B,$A4669,'VGT-Bewegungsdaten'!E:E),5)</f>
        <v>0</v>
      </c>
      <c r="N4669" s="298" t="s">
        <v>4918</v>
      </c>
      <c r="O4669" s="298" t="s">
        <v>4935</v>
      </c>
      <c r="P4669" s="261">
        <f>ROUND(SUMIF('AV-Bewegungsdaten'!B:B,A4669,'AV-Bewegungsdaten'!D:D),3)</f>
        <v>0</v>
      </c>
      <c r="Q4669" s="259">
        <f>ROUND(SUMIF('AV-Bewegungsdaten'!B:B,$A4669,'AV-Bewegungsdaten'!E:E),5)</f>
        <v>0</v>
      </c>
      <c r="S4669" s="444"/>
      <c r="T4669" s="444"/>
      <c r="U4669" s="261">
        <f>ROUND(SUMIF('DV-Bewegungsdaten'!B:B,A4669,'DV-Bewegungsdaten'!D:D),3)</f>
        <v>0</v>
      </c>
      <c r="V4669" s="259">
        <f>ROUND(SUMIF('DV-Bewegungsdaten'!B:B,A4669,'DV-Bewegungsdaten'!E:E),5)</f>
        <v>0</v>
      </c>
      <c r="X4669" s="444"/>
      <c r="Y4669" s="444"/>
      <c r="AK4669" s="305"/>
    </row>
    <row r="4670" spans="1:37" ht="15" customHeight="1" x14ac:dyDescent="0.25">
      <c r="A4670" s="103" t="s">
        <v>5132</v>
      </c>
      <c r="B4670" s="101" t="s">
        <v>169</v>
      </c>
      <c r="C4670" s="101" t="s">
        <v>5120</v>
      </c>
      <c r="D4670" s="101" t="s">
        <v>4806</v>
      </c>
      <c r="F4670" s="102">
        <v>17.02</v>
      </c>
      <c r="G4670" s="102">
        <v>17.419999999999998</v>
      </c>
      <c r="H4670" s="102">
        <v>13.62</v>
      </c>
      <c r="I4670" s="102"/>
      <c r="J4670" s="445"/>
      <c r="K4670" s="258">
        <f>ROUND(SUMIF('VGT-Bewegungsdaten'!B:B,A4670,'VGT-Bewegungsdaten'!D:D),3)</f>
        <v>0</v>
      </c>
      <c r="L4670" s="259">
        <f>ROUND(SUMIF('VGT-Bewegungsdaten'!B:B,$A4670,'VGT-Bewegungsdaten'!E:E),5)</f>
        <v>0</v>
      </c>
      <c r="N4670" s="298" t="s">
        <v>4918</v>
      </c>
      <c r="O4670" s="298" t="s">
        <v>4935</v>
      </c>
      <c r="P4670" s="261">
        <f>ROUND(SUMIF('AV-Bewegungsdaten'!B:B,A4670,'AV-Bewegungsdaten'!D:D),3)</f>
        <v>0</v>
      </c>
      <c r="Q4670" s="259">
        <f>ROUND(SUMIF('AV-Bewegungsdaten'!B:B,$A4670,'AV-Bewegungsdaten'!E:E),5)</f>
        <v>0</v>
      </c>
      <c r="S4670" s="444"/>
      <c r="T4670" s="444"/>
      <c r="U4670" s="261">
        <f>ROUND(SUMIF('DV-Bewegungsdaten'!B:B,A4670,'DV-Bewegungsdaten'!D:D),3)</f>
        <v>0</v>
      </c>
      <c r="V4670" s="259">
        <f>ROUND(SUMIF('DV-Bewegungsdaten'!B:B,A4670,'DV-Bewegungsdaten'!E:E),5)</f>
        <v>0</v>
      </c>
      <c r="X4670" s="444"/>
      <c r="Y4670" s="444"/>
      <c r="AK4670" s="305"/>
    </row>
    <row r="4671" spans="1:37" ht="15" customHeight="1" x14ac:dyDescent="0.25">
      <c r="A4671" s="103" t="s">
        <v>5144</v>
      </c>
      <c r="B4671" s="101" t="s">
        <v>169</v>
      </c>
      <c r="C4671" s="101" t="s">
        <v>5120</v>
      </c>
      <c r="D4671" s="101" t="s">
        <v>4807</v>
      </c>
      <c r="F4671" s="102">
        <v>16.14</v>
      </c>
      <c r="G4671" s="102">
        <v>16.54</v>
      </c>
      <c r="H4671" s="102">
        <v>12.91</v>
      </c>
      <c r="I4671" s="102"/>
      <c r="J4671" s="445"/>
      <c r="K4671" s="258">
        <f>ROUND(SUMIF('VGT-Bewegungsdaten'!B:B,A4671,'VGT-Bewegungsdaten'!D:D),3)</f>
        <v>0</v>
      </c>
      <c r="L4671" s="259">
        <f>ROUND(SUMIF('VGT-Bewegungsdaten'!B:B,$A4671,'VGT-Bewegungsdaten'!E:E),5)</f>
        <v>0</v>
      </c>
      <c r="N4671" s="298" t="s">
        <v>4918</v>
      </c>
      <c r="O4671" s="298" t="s">
        <v>4935</v>
      </c>
      <c r="P4671" s="261">
        <f>ROUND(SUMIF('AV-Bewegungsdaten'!B:B,A4671,'AV-Bewegungsdaten'!D:D),3)</f>
        <v>0</v>
      </c>
      <c r="Q4671" s="259">
        <f>ROUND(SUMIF('AV-Bewegungsdaten'!B:B,$A4671,'AV-Bewegungsdaten'!E:E),5)</f>
        <v>0</v>
      </c>
      <c r="S4671" s="444"/>
      <c r="T4671" s="444"/>
      <c r="U4671" s="261">
        <f>ROUND(SUMIF('DV-Bewegungsdaten'!B:B,A4671,'DV-Bewegungsdaten'!D:D),3)</f>
        <v>0</v>
      </c>
      <c r="V4671" s="259">
        <f>ROUND(SUMIF('DV-Bewegungsdaten'!B:B,A4671,'DV-Bewegungsdaten'!E:E),5)</f>
        <v>0</v>
      </c>
      <c r="X4671" s="444"/>
      <c r="Y4671" s="444"/>
      <c r="AK4671" s="305"/>
    </row>
    <row r="4672" spans="1:37" ht="15" customHeight="1" x14ac:dyDescent="0.25">
      <c r="A4672" s="103" t="s">
        <v>5145</v>
      </c>
      <c r="B4672" s="101" t="s">
        <v>169</v>
      </c>
      <c r="C4672" s="101" t="s">
        <v>5120</v>
      </c>
      <c r="D4672" s="101" t="s">
        <v>4808</v>
      </c>
      <c r="F4672" s="102">
        <v>14.4</v>
      </c>
      <c r="G4672" s="102">
        <v>14.8</v>
      </c>
      <c r="H4672" s="102">
        <v>11.52</v>
      </c>
      <c r="I4672" s="102"/>
      <c r="J4672" s="445"/>
      <c r="K4672" s="258">
        <f>ROUND(SUMIF('VGT-Bewegungsdaten'!B:B,A4672,'VGT-Bewegungsdaten'!D:D),3)</f>
        <v>0</v>
      </c>
      <c r="L4672" s="259">
        <f>ROUND(SUMIF('VGT-Bewegungsdaten'!B:B,$A4672,'VGT-Bewegungsdaten'!E:E),5)</f>
        <v>0</v>
      </c>
      <c r="N4672" s="298" t="s">
        <v>4918</v>
      </c>
      <c r="O4672" s="298" t="s">
        <v>4935</v>
      </c>
      <c r="P4672" s="261">
        <f>ROUND(SUMIF('AV-Bewegungsdaten'!B:B,A4672,'AV-Bewegungsdaten'!D:D),3)</f>
        <v>0</v>
      </c>
      <c r="Q4672" s="259">
        <f>ROUND(SUMIF('AV-Bewegungsdaten'!B:B,$A4672,'AV-Bewegungsdaten'!E:E),5)</f>
        <v>0</v>
      </c>
      <c r="S4672" s="444"/>
      <c r="T4672" s="444"/>
      <c r="U4672" s="261">
        <f>ROUND(SUMIF('DV-Bewegungsdaten'!B:B,A4672,'DV-Bewegungsdaten'!D:D),3)</f>
        <v>0</v>
      </c>
      <c r="V4672" s="259">
        <f>ROUND(SUMIF('DV-Bewegungsdaten'!B:B,A4672,'DV-Bewegungsdaten'!E:E),5)</f>
        <v>0</v>
      </c>
      <c r="X4672" s="444"/>
      <c r="Y4672" s="444"/>
      <c r="AK4672" s="305"/>
    </row>
    <row r="4673" spans="1:37" ht="15" customHeight="1" x14ac:dyDescent="0.25">
      <c r="A4673" s="103" t="s">
        <v>5146</v>
      </c>
      <c r="B4673" s="101" t="s">
        <v>169</v>
      </c>
      <c r="C4673" s="101" t="s">
        <v>5120</v>
      </c>
      <c r="D4673" s="101" t="s">
        <v>4809</v>
      </c>
      <c r="F4673" s="102">
        <v>11.78</v>
      </c>
      <c r="G4673" s="102">
        <v>12.18</v>
      </c>
      <c r="H4673" s="102">
        <v>9.42</v>
      </c>
      <c r="I4673" s="102"/>
      <c r="J4673" s="445"/>
      <c r="K4673" s="258">
        <f>ROUND(SUMIF('VGT-Bewegungsdaten'!B:B,A4673,'VGT-Bewegungsdaten'!D:D),3)</f>
        <v>0</v>
      </c>
      <c r="L4673" s="259">
        <f>ROUND(SUMIF('VGT-Bewegungsdaten'!B:B,$A4673,'VGT-Bewegungsdaten'!E:E),5)</f>
        <v>0</v>
      </c>
      <c r="N4673" s="298" t="s">
        <v>4918</v>
      </c>
      <c r="O4673" s="298" t="s">
        <v>4935</v>
      </c>
      <c r="P4673" s="261">
        <f>ROUND(SUMIF('AV-Bewegungsdaten'!B:B,A4673,'AV-Bewegungsdaten'!D:D),3)</f>
        <v>0</v>
      </c>
      <c r="Q4673" s="259">
        <f>ROUND(SUMIF('AV-Bewegungsdaten'!B:B,$A4673,'AV-Bewegungsdaten'!E:E),5)</f>
        <v>0</v>
      </c>
      <c r="S4673" s="444"/>
      <c r="T4673" s="444"/>
      <c r="U4673" s="261">
        <f>ROUND(SUMIF('DV-Bewegungsdaten'!B:B,A4673,'DV-Bewegungsdaten'!D:D),3)</f>
        <v>0</v>
      </c>
      <c r="V4673" s="259">
        <f>ROUND(SUMIF('DV-Bewegungsdaten'!B:B,A4673,'DV-Bewegungsdaten'!E:E),5)</f>
        <v>0</v>
      </c>
      <c r="X4673" s="444"/>
      <c r="Y4673" s="444"/>
      <c r="AK4673" s="305"/>
    </row>
    <row r="4674" spans="1:37" ht="15" customHeight="1" x14ac:dyDescent="0.25">
      <c r="A4674" s="103" t="s">
        <v>5133</v>
      </c>
      <c r="B4674" s="101" t="s">
        <v>169</v>
      </c>
      <c r="C4674" s="101" t="s">
        <v>5121</v>
      </c>
      <c r="D4674" s="101" t="s">
        <v>4806</v>
      </c>
      <c r="F4674" s="102">
        <v>16.64</v>
      </c>
      <c r="G4674" s="102">
        <v>17.04</v>
      </c>
      <c r="H4674" s="102">
        <v>13.31</v>
      </c>
      <c r="I4674" s="102"/>
      <c r="J4674" s="445"/>
      <c r="K4674" s="258">
        <f>ROUND(SUMIF('VGT-Bewegungsdaten'!B:B,A4674,'VGT-Bewegungsdaten'!D:D),3)</f>
        <v>0</v>
      </c>
      <c r="L4674" s="259">
        <f>ROUND(SUMIF('VGT-Bewegungsdaten'!B:B,$A4674,'VGT-Bewegungsdaten'!E:E),5)</f>
        <v>0</v>
      </c>
      <c r="N4674" s="298" t="s">
        <v>4918</v>
      </c>
      <c r="O4674" s="298" t="s">
        <v>4935</v>
      </c>
      <c r="P4674" s="261">
        <f>ROUND(SUMIF('AV-Bewegungsdaten'!B:B,A4674,'AV-Bewegungsdaten'!D:D),3)</f>
        <v>0</v>
      </c>
      <c r="Q4674" s="259">
        <f>ROUND(SUMIF('AV-Bewegungsdaten'!B:B,$A4674,'AV-Bewegungsdaten'!E:E),5)</f>
        <v>0</v>
      </c>
      <c r="S4674" s="444"/>
      <c r="T4674" s="444"/>
      <c r="U4674" s="261">
        <f>ROUND(SUMIF('DV-Bewegungsdaten'!B:B,A4674,'DV-Bewegungsdaten'!D:D),3)</f>
        <v>0</v>
      </c>
      <c r="V4674" s="259">
        <f>ROUND(SUMIF('DV-Bewegungsdaten'!B:B,A4674,'DV-Bewegungsdaten'!E:E),5)</f>
        <v>0</v>
      </c>
      <c r="X4674" s="444"/>
      <c r="Y4674" s="444"/>
      <c r="AK4674" s="305"/>
    </row>
    <row r="4675" spans="1:37" ht="15" customHeight="1" x14ac:dyDescent="0.25">
      <c r="A4675" s="103" t="s">
        <v>5147</v>
      </c>
      <c r="B4675" s="101" t="s">
        <v>169</v>
      </c>
      <c r="C4675" s="101" t="s">
        <v>5121</v>
      </c>
      <c r="D4675" s="101" t="s">
        <v>4807</v>
      </c>
      <c r="F4675" s="102">
        <v>15.79</v>
      </c>
      <c r="G4675" s="102">
        <v>16.189999999999998</v>
      </c>
      <c r="H4675" s="102">
        <v>12.63</v>
      </c>
      <c r="I4675" s="102"/>
      <c r="J4675" s="445"/>
      <c r="K4675" s="258">
        <f>ROUND(SUMIF('VGT-Bewegungsdaten'!B:B,A4675,'VGT-Bewegungsdaten'!D:D),3)</f>
        <v>0</v>
      </c>
      <c r="L4675" s="259">
        <f>ROUND(SUMIF('VGT-Bewegungsdaten'!B:B,$A4675,'VGT-Bewegungsdaten'!E:E),5)</f>
        <v>0</v>
      </c>
      <c r="N4675" s="298" t="s">
        <v>4918</v>
      </c>
      <c r="O4675" s="298" t="s">
        <v>4935</v>
      </c>
      <c r="P4675" s="261">
        <f>ROUND(SUMIF('AV-Bewegungsdaten'!B:B,A4675,'AV-Bewegungsdaten'!D:D),3)</f>
        <v>0</v>
      </c>
      <c r="Q4675" s="259">
        <f>ROUND(SUMIF('AV-Bewegungsdaten'!B:B,$A4675,'AV-Bewegungsdaten'!E:E),5)</f>
        <v>0</v>
      </c>
      <c r="S4675" s="444"/>
      <c r="T4675" s="444"/>
      <c r="U4675" s="261">
        <f>ROUND(SUMIF('DV-Bewegungsdaten'!B:B,A4675,'DV-Bewegungsdaten'!D:D),3)</f>
        <v>0</v>
      </c>
      <c r="V4675" s="259">
        <f>ROUND(SUMIF('DV-Bewegungsdaten'!B:B,A4675,'DV-Bewegungsdaten'!E:E),5)</f>
        <v>0</v>
      </c>
      <c r="X4675" s="444"/>
      <c r="Y4675" s="444"/>
      <c r="AK4675" s="305"/>
    </row>
    <row r="4676" spans="1:37" ht="15" customHeight="1" x14ac:dyDescent="0.25">
      <c r="A4676" s="103" t="s">
        <v>5148</v>
      </c>
      <c r="B4676" s="101" t="s">
        <v>169</v>
      </c>
      <c r="C4676" s="101" t="s">
        <v>5121</v>
      </c>
      <c r="D4676" s="101" t="s">
        <v>4808</v>
      </c>
      <c r="F4676" s="102">
        <v>14.08</v>
      </c>
      <c r="G4676" s="102">
        <v>14.48</v>
      </c>
      <c r="H4676" s="102">
        <v>11.26</v>
      </c>
      <c r="I4676" s="102"/>
      <c r="J4676" s="445"/>
      <c r="K4676" s="258">
        <f>ROUND(SUMIF('VGT-Bewegungsdaten'!B:B,A4676,'VGT-Bewegungsdaten'!D:D),3)</f>
        <v>0</v>
      </c>
      <c r="L4676" s="259">
        <f>ROUND(SUMIF('VGT-Bewegungsdaten'!B:B,$A4676,'VGT-Bewegungsdaten'!E:E),5)</f>
        <v>0</v>
      </c>
      <c r="N4676" s="298" t="s">
        <v>4918</v>
      </c>
      <c r="O4676" s="298" t="s">
        <v>4935</v>
      </c>
      <c r="P4676" s="261">
        <f>ROUND(SUMIF('AV-Bewegungsdaten'!B:B,A4676,'AV-Bewegungsdaten'!D:D),3)</f>
        <v>0</v>
      </c>
      <c r="Q4676" s="259">
        <f>ROUND(SUMIF('AV-Bewegungsdaten'!B:B,$A4676,'AV-Bewegungsdaten'!E:E),5)</f>
        <v>0</v>
      </c>
      <c r="S4676" s="444"/>
      <c r="T4676" s="444"/>
      <c r="U4676" s="261">
        <f>ROUND(SUMIF('DV-Bewegungsdaten'!B:B,A4676,'DV-Bewegungsdaten'!D:D),3)</f>
        <v>0</v>
      </c>
      <c r="V4676" s="259">
        <f>ROUND(SUMIF('DV-Bewegungsdaten'!B:B,A4676,'DV-Bewegungsdaten'!E:E),5)</f>
        <v>0</v>
      </c>
      <c r="X4676" s="444"/>
      <c r="Y4676" s="444"/>
      <c r="AK4676" s="305"/>
    </row>
    <row r="4677" spans="1:37" ht="15" customHeight="1" x14ac:dyDescent="0.25">
      <c r="A4677" s="103" t="s">
        <v>5149</v>
      </c>
      <c r="B4677" s="101" t="s">
        <v>169</v>
      </c>
      <c r="C4677" s="101" t="s">
        <v>5121</v>
      </c>
      <c r="D4677" s="101" t="s">
        <v>4809</v>
      </c>
      <c r="F4677" s="102">
        <v>11.52</v>
      </c>
      <c r="G4677" s="102">
        <v>11.92</v>
      </c>
      <c r="H4677" s="102">
        <v>9.2200000000000006</v>
      </c>
      <c r="I4677" s="102"/>
      <c r="J4677" s="445"/>
      <c r="K4677" s="258">
        <f>ROUND(SUMIF('VGT-Bewegungsdaten'!B:B,A4677,'VGT-Bewegungsdaten'!D:D),3)</f>
        <v>0</v>
      </c>
      <c r="L4677" s="259">
        <f>ROUND(SUMIF('VGT-Bewegungsdaten'!B:B,$A4677,'VGT-Bewegungsdaten'!E:E),5)</f>
        <v>0</v>
      </c>
      <c r="N4677" s="298" t="s">
        <v>4918</v>
      </c>
      <c r="O4677" s="298" t="s">
        <v>4935</v>
      </c>
      <c r="P4677" s="261">
        <f>ROUND(SUMIF('AV-Bewegungsdaten'!B:B,A4677,'AV-Bewegungsdaten'!D:D),3)</f>
        <v>0</v>
      </c>
      <c r="Q4677" s="259">
        <f>ROUND(SUMIF('AV-Bewegungsdaten'!B:B,$A4677,'AV-Bewegungsdaten'!E:E),5)</f>
        <v>0</v>
      </c>
      <c r="S4677" s="444"/>
      <c r="T4677" s="444"/>
      <c r="U4677" s="261">
        <f>ROUND(SUMIF('DV-Bewegungsdaten'!B:B,A4677,'DV-Bewegungsdaten'!D:D),3)</f>
        <v>0</v>
      </c>
      <c r="V4677" s="259">
        <f>ROUND(SUMIF('DV-Bewegungsdaten'!B:B,A4677,'DV-Bewegungsdaten'!E:E),5)</f>
        <v>0</v>
      </c>
      <c r="X4677" s="444"/>
      <c r="Y4677" s="444"/>
      <c r="AK4677" s="305"/>
    </row>
    <row r="4678" spans="1:37" ht="15" customHeight="1" x14ac:dyDescent="0.25">
      <c r="A4678" s="103" t="s">
        <v>5134</v>
      </c>
      <c r="B4678" s="101" t="s">
        <v>169</v>
      </c>
      <c r="C4678" s="101" t="s">
        <v>5122</v>
      </c>
      <c r="D4678" s="101" t="s">
        <v>4806</v>
      </c>
      <c r="F4678" s="102">
        <v>16.28</v>
      </c>
      <c r="G4678" s="102">
        <v>16.68</v>
      </c>
      <c r="H4678" s="102">
        <v>13.02</v>
      </c>
      <c r="I4678" s="102"/>
      <c r="J4678" s="445"/>
      <c r="K4678" s="258">
        <f>ROUND(SUMIF('VGT-Bewegungsdaten'!B:B,A4678,'VGT-Bewegungsdaten'!D:D),3)</f>
        <v>0</v>
      </c>
      <c r="L4678" s="259">
        <f>ROUND(SUMIF('VGT-Bewegungsdaten'!B:B,$A4678,'VGT-Bewegungsdaten'!E:E),5)</f>
        <v>0</v>
      </c>
      <c r="N4678" s="298" t="s">
        <v>4918</v>
      </c>
      <c r="O4678" s="298" t="s">
        <v>4935</v>
      </c>
      <c r="P4678" s="261">
        <f>ROUND(SUMIF('AV-Bewegungsdaten'!B:B,A4678,'AV-Bewegungsdaten'!D:D),3)</f>
        <v>0</v>
      </c>
      <c r="Q4678" s="259">
        <f>ROUND(SUMIF('AV-Bewegungsdaten'!B:B,$A4678,'AV-Bewegungsdaten'!E:E),5)</f>
        <v>0</v>
      </c>
      <c r="S4678" s="444"/>
      <c r="T4678" s="444"/>
      <c r="U4678" s="261">
        <f>ROUND(SUMIF('DV-Bewegungsdaten'!B:B,A4678,'DV-Bewegungsdaten'!D:D),3)</f>
        <v>0</v>
      </c>
      <c r="V4678" s="259">
        <f>ROUND(SUMIF('DV-Bewegungsdaten'!B:B,A4678,'DV-Bewegungsdaten'!E:E),5)</f>
        <v>0</v>
      </c>
      <c r="X4678" s="444"/>
      <c r="Y4678" s="444"/>
      <c r="AK4678" s="305"/>
    </row>
    <row r="4679" spans="1:37" ht="15" customHeight="1" x14ac:dyDescent="0.25">
      <c r="A4679" s="103" t="s">
        <v>5150</v>
      </c>
      <c r="B4679" s="101" t="s">
        <v>169</v>
      </c>
      <c r="C4679" s="101" t="s">
        <v>5122</v>
      </c>
      <c r="D4679" s="101" t="s">
        <v>4807</v>
      </c>
      <c r="F4679" s="102">
        <v>15.44</v>
      </c>
      <c r="G4679" s="102">
        <v>15.84</v>
      </c>
      <c r="H4679" s="102">
        <v>12.35</v>
      </c>
      <c r="I4679" s="102"/>
      <c r="J4679" s="445"/>
      <c r="K4679" s="258">
        <f>ROUND(SUMIF('VGT-Bewegungsdaten'!B:B,A4679,'VGT-Bewegungsdaten'!D:D),3)</f>
        <v>0</v>
      </c>
      <c r="L4679" s="259">
        <f>ROUND(SUMIF('VGT-Bewegungsdaten'!B:B,$A4679,'VGT-Bewegungsdaten'!E:E),5)</f>
        <v>0</v>
      </c>
      <c r="N4679" s="298" t="s">
        <v>4918</v>
      </c>
      <c r="O4679" s="298" t="s">
        <v>4935</v>
      </c>
      <c r="P4679" s="261">
        <f>ROUND(SUMIF('AV-Bewegungsdaten'!B:B,A4679,'AV-Bewegungsdaten'!D:D),3)</f>
        <v>0</v>
      </c>
      <c r="Q4679" s="259">
        <f>ROUND(SUMIF('AV-Bewegungsdaten'!B:B,$A4679,'AV-Bewegungsdaten'!E:E),5)</f>
        <v>0</v>
      </c>
      <c r="S4679" s="444"/>
      <c r="T4679" s="444"/>
      <c r="U4679" s="261">
        <f>ROUND(SUMIF('DV-Bewegungsdaten'!B:B,A4679,'DV-Bewegungsdaten'!D:D),3)</f>
        <v>0</v>
      </c>
      <c r="V4679" s="259">
        <f>ROUND(SUMIF('DV-Bewegungsdaten'!B:B,A4679,'DV-Bewegungsdaten'!E:E),5)</f>
        <v>0</v>
      </c>
      <c r="X4679" s="444"/>
      <c r="Y4679" s="444"/>
      <c r="AK4679" s="305"/>
    </row>
    <row r="4680" spans="1:37" ht="15" customHeight="1" x14ac:dyDescent="0.25">
      <c r="A4680" s="103" t="s">
        <v>5151</v>
      </c>
      <c r="B4680" s="101" t="s">
        <v>169</v>
      </c>
      <c r="C4680" s="101" t="s">
        <v>5122</v>
      </c>
      <c r="D4680" s="101" t="s">
        <v>4808</v>
      </c>
      <c r="F4680" s="102">
        <v>13.77</v>
      </c>
      <c r="G4680" s="102">
        <v>14.17</v>
      </c>
      <c r="H4680" s="102">
        <v>11.02</v>
      </c>
      <c r="I4680" s="102"/>
      <c r="J4680" s="445"/>
      <c r="K4680" s="258">
        <f>ROUND(SUMIF('VGT-Bewegungsdaten'!B:B,A4680,'VGT-Bewegungsdaten'!D:D),3)</f>
        <v>0</v>
      </c>
      <c r="L4680" s="259">
        <f>ROUND(SUMIF('VGT-Bewegungsdaten'!B:B,$A4680,'VGT-Bewegungsdaten'!E:E),5)</f>
        <v>0</v>
      </c>
      <c r="N4680" s="298" t="s">
        <v>4918</v>
      </c>
      <c r="O4680" s="298" t="s">
        <v>4935</v>
      </c>
      <c r="P4680" s="261">
        <f>ROUND(SUMIF('AV-Bewegungsdaten'!B:B,A4680,'AV-Bewegungsdaten'!D:D),3)</f>
        <v>0</v>
      </c>
      <c r="Q4680" s="259">
        <f>ROUND(SUMIF('AV-Bewegungsdaten'!B:B,$A4680,'AV-Bewegungsdaten'!E:E),5)</f>
        <v>0</v>
      </c>
      <c r="S4680" s="444"/>
      <c r="T4680" s="444"/>
      <c r="U4680" s="261">
        <f>ROUND(SUMIF('DV-Bewegungsdaten'!B:B,A4680,'DV-Bewegungsdaten'!D:D),3)</f>
        <v>0</v>
      </c>
      <c r="V4680" s="259">
        <f>ROUND(SUMIF('DV-Bewegungsdaten'!B:B,A4680,'DV-Bewegungsdaten'!E:E),5)</f>
        <v>0</v>
      </c>
      <c r="X4680" s="444"/>
      <c r="Y4680" s="444"/>
      <c r="AK4680" s="305"/>
    </row>
    <row r="4681" spans="1:37" ht="15" customHeight="1" x14ac:dyDescent="0.25">
      <c r="A4681" s="103" t="s">
        <v>5152</v>
      </c>
      <c r="B4681" s="101" t="s">
        <v>169</v>
      </c>
      <c r="C4681" s="101" t="s">
        <v>5122</v>
      </c>
      <c r="D4681" s="101" t="s">
        <v>4809</v>
      </c>
      <c r="F4681" s="102">
        <v>11.27</v>
      </c>
      <c r="G4681" s="102">
        <v>11.67</v>
      </c>
      <c r="H4681" s="102">
        <v>9.02</v>
      </c>
      <c r="I4681" s="102"/>
      <c r="J4681" s="445"/>
      <c r="K4681" s="258">
        <f>ROUND(SUMIF('VGT-Bewegungsdaten'!B:B,A4681,'VGT-Bewegungsdaten'!D:D),3)</f>
        <v>0</v>
      </c>
      <c r="L4681" s="259">
        <f>ROUND(SUMIF('VGT-Bewegungsdaten'!B:B,$A4681,'VGT-Bewegungsdaten'!E:E),5)</f>
        <v>0</v>
      </c>
      <c r="N4681" s="298" t="s">
        <v>4918</v>
      </c>
      <c r="O4681" s="298" t="s">
        <v>4935</v>
      </c>
      <c r="P4681" s="261">
        <f>ROUND(SUMIF('AV-Bewegungsdaten'!B:B,A4681,'AV-Bewegungsdaten'!D:D),3)</f>
        <v>0</v>
      </c>
      <c r="Q4681" s="259">
        <f>ROUND(SUMIF('AV-Bewegungsdaten'!B:B,$A4681,'AV-Bewegungsdaten'!E:E),5)</f>
        <v>0</v>
      </c>
      <c r="S4681" s="444"/>
      <c r="T4681" s="444"/>
      <c r="U4681" s="261">
        <f>ROUND(SUMIF('DV-Bewegungsdaten'!B:B,A4681,'DV-Bewegungsdaten'!D:D),3)</f>
        <v>0</v>
      </c>
      <c r="V4681" s="259">
        <f>ROUND(SUMIF('DV-Bewegungsdaten'!B:B,A4681,'DV-Bewegungsdaten'!E:E),5)</f>
        <v>0</v>
      </c>
      <c r="X4681" s="444"/>
      <c r="Y4681" s="444"/>
      <c r="AK4681" s="305"/>
    </row>
    <row r="4682" spans="1:37" ht="15" customHeight="1" x14ac:dyDescent="0.25">
      <c r="A4682" s="103" t="s">
        <v>5135</v>
      </c>
      <c r="B4682" s="101" t="s">
        <v>169</v>
      </c>
      <c r="C4682" s="101" t="s">
        <v>5123</v>
      </c>
      <c r="D4682" s="101" t="s">
        <v>4806</v>
      </c>
      <c r="F4682" s="102">
        <v>15.92</v>
      </c>
      <c r="G4682" s="102">
        <v>16.32</v>
      </c>
      <c r="H4682" s="102">
        <v>12.74</v>
      </c>
      <c r="I4682" s="102"/>
      <c r="J4682" s="445"/>
      <c r="K4682" s="258">
        <f>ROUND(SUMIF('VGT-Bewegungsdaten'!B:B,A4682,'VGT-Bewegungsdaten'!D:D),3)</f>
        <v>0</v>
      </c>
      <c r="L4682" s="259">
        <f>ROUND(SUMIF('VGT-Bewegungsdaten'!B:B,$A4682,'VGT-Bewegungsdaten'!E:E),5)</f>
        <v>0</v>
      </c>
      <c r="N4682" s="298" t="s">
        <v>4918</v>
      </c>
      <c r="O4682" s="298" t="s">
        <v>4935</v>
      </c>
      <c r="P4682" s="261">
        <f>ROUND(SUMIF('AV-Bewegungsdaten'!B:B,A4682,'AV-Bewegungsdaten'!D:D),3)</f>
        <v>0</v>
      </c>
      <c r="Q4682" s="259">
        <f>ROUND(SUMIF('AV-Bewegungsdaten'!B:B,$A4682,'AV-Bewegungsdaten'!E:E),5)</f>
        <v>0</v>
      </c>
      <c r="S4682" s="444"/>
      <c r="T4682" s="444"/>
      <c r="U4682" s="261">
        <f>ROUND(SUMIF('DV-Bewegungsdaten'!B:B,A4682,'DV-Bewegungsdaten'!D:D),3)</f>
        <v>0</v>
      </c>
      <c r="V4682" s="259">
        <f>ROUND(SUMIF('DV-Bewegungsdaten'!B:B,A4682,'DV-Bewegungsdaten'!E:E),5)</f>
        <v>0</v>
      </c>
      <c r="X4682" s="444"/>
      <c r="Y4682" s="444"/>
      <c r="AK4682" s="305"/>
    </row>
    <row r="4683" spans="1:37" ht="15" customHeight="1" x14ac:dyDescent="0.25">
      <c r="A4683" s="103" t="s">
        <v>5153</v>
      </c>
      <c r="B4683" s="101" t="s">
        <v>169</v>
      </c>
      <c r="C4683" s="101" t="s">
        <v>5123</v>
      </c>
      <c r="D4683" s="101" t="s">
        <v>4807</v>
      </c>
      <c r="F4683" s="102">
        <v>15.1</v>
      </c>
      <c r="G4683" s="102">
        <v>15.5</v>
      </c>
      <c r="H4683" s="102">
        <v>12.08</v>
      </c>
      <c r="I4683" s="102"/>
      <c r="J4683" s="445"/>
      <c r="K4683" s="258">
        <f>ROUND(SUMIF('VGT-Bewegungsdaten'!B:B,A4683,'VGT-Bewegungsdaten'!D:D),3)</f>
        <v>0</v>
      </c>
      <c r="L4683" s="259">
        <f>ROUND(SUMIF('VGT-Bewegungsdaten'!B:B,$A4683,'VGT-Bewegungsdaten'!E:E),5)</f>
        <v>0</v>
      </c>
      <c r="N4683" s="298" t="s">
        <v>4918</v>
      </c>
      <c r="O4683" s="298" t="s">
        <v>4935</v>
      </c>
      <c r="P4683" s="261">
        <f>ROUND(SUMIF('AV-Bewegungsdaten'!B:B,A4683,'AV-Bewegungsdaten'!D:D),3)</f>
        <v>0</v>
      </c>
      <c r="Q4683" s="259">
        <f>ROUND(SUMIF('AV-Bewegungsdaten'!B:B,$A4683,'AV-Bewegungsdaten'!E:E),5)</f>
        <v>0</v>
      </c>
      <c r="S4683" s="444"/>
      <c r="T4683" s="444"/>
      <c r="U4683" s="261">
        <f>ROUND(SUMIF('DV-Bewegungsdaten'!B:B,A4683,'DV-Bewegungsdaten'!D:D),3)</f>
        <v>0</v>
      </c>
      <c r="V4683" s="259">
        <f>ROUND(SUMIF('DV-Bewegungsdaten'!B:B,A4683,'DV-Bewegungsdaten'!E:E),5)</f>
        <v>0</v>
      </c>
      <c r="X4683" s="444"/>
      <c r="Y4683" s="444"/>
      <c r="AK4683" s="305"/>
    </row>
    <row r="4684" spans="1:37" ht="15" customHeight="1" x14ac:dyDescent="0.25">
      <c r="A4684" s="103" t="s">
        <v>5154</v>
      </c>
      <c r="B4684" s="101" t="s">
        <v>169</v>
      </c>
      <c r="C4684" s="101" t="s">
        <v>5123</v>
      </c>
      <c r="D4684" s="101" t="s">
        <v>4808</v>
      </c>
      <c r="F4684" s="102">
        <v>13.47</v>
      </c>
      <c r="G4684" s="102">
        <v>13.870000000000001</v>
      </c>
      <c r="H4684" s="102">
        <v>10.78</v>
      </c>
      <c r="I4684" s="102"/>
      <c r="J4684" s="445"/>
      <c r="K4684" s="258">
        <f>ROUND(SUMIF('VGT-Bewegungsdaten'!B:B,A4684,'VGT-Bewegungsdaten'!D:D),3)</f>
        <v>0</v>
      </c>
      <c r="L4684" s="259">
        <f>ROUND(SUMIF('VGT-Bewegungsdaten'!B:B,$A4684,'VGT-Bewegungsdaten'!E:E),5)</f>
        <v>0</v>
      </c>
      <c r="N4684" s="298" t="s">
        <v>4918</v>
      </c>
      <c r="O4684" s="298" t="s">
        <v>4935</v>
      </c>
      <c r="P4684" s="261">
        <f>ROUND(SUMIF('AV-Bewegungsdaten'!B:B,A4684,'AV-Bewegungsdaten'!D:D),3)</f>
        <v>0</v>
      </c>
      <c r="Q4684" s="259">
        <f>ROUND(SUMIF('AV-Bewegungsdaten'!B:B,$A4684,'AV-Bewegungsdaten'!E:E),5)</f>
        <v>0</v>
      </c>
      <c r="S4684" s="444"/>
      <c r="T4684" s="444"/>
      <c r="U4684" s="261">
        <f>ROUND(SUMIF('DV-Bewegungsdaten'!B:B,A4684,'DV-Bewegungsdaten'!D:D),3)</f>
        <v>0</v>
      </c>
      <c r="V4684" s="259">
        <f>ROUND(SUMIF('DV-Bewegungsdaten'!B:B,A4684,'DV-Bewegungsdaten'!E:E),5)</f>
        <v>0</v>
      </c>
      <c r="X4684" s="444"/>
      <c r="Y4684" s="444"/>
      <c r="AK4684" s="305"/>
    </row>
    <row r="4685" spans="1:37" ht="15" customHeight="1" x14ac:dyDescent="0.25">
      <c r="A4685" s="103" t="s">
        <v>5155</v>
      </c>
      <c r="B4685" s="101" t="s">
        <v>169</v>
      </c>
      <c r="C4685" s="101" t="s">
        <v>5123</v>
      </c>
      <c r="D4685" s="101" t="s">
        <v>4809</v>
      </c>
      <c r="F4685" s="102">
        <v>11.02</v>
      </c>
      <c r="G4685" s="102">
        <v>11.42</v>
      </c>
      <c r="H4685" s="102">
        <v>8.82</v>
      </c>
      <c r="I4685" s="102"/>
      <c r="J4685" s="445"/>
      <c r="K4685" s="258">
        <f>ROUND(SUMIF('VGT-Bewegungsdaten'!B:B,A4685,'VGT-Bewegungsdaten'!D:D),3)</f>
        <v>0</v>
      </c>
      <c r="L4685" s="259">
        <f>ROUND(SUMIF('VGT-Bewegungsdaten'!B:B,$A4685,'VGT-Bewegungsdaten'!E:E),5)</f>
        <v>0</v>
      </c>
      <c r="N4685" s="298" t="s">
        <v>4918</v>
      </c>
      <c r="O4685" s="298" t="s">
        <v>4935</v>
      </c>
      <c r="P4685" s="261">
        <f>ROUND(SUMIF('AV-Bewegungsdaten'!B:B,A4685,'AV-Bewegungsdaten'!D:D),3)</f>
        <v>0</v>
      </c>
      <c r="Q4685" s="259">
        <f>ROUND(SUMIF('AV-Bewegungsdaten'!B:B,$A4685,'AV-Bewegungsdaten'!E:E),5)</f>
        <v>0</v>
      </c>
      <c r="S4685" s="444"/>
      <c r="T4685" s="444"/>
      <c r="U4685" s="261">
        <f>ROUND(SUMIF('DV-Bewegungsdaten'!B:B,A4685,'DV-Bewegungsdaten'!D:D),3)</f>
        <v>0</v>
      </c>
      <c r="V4685" s="259">
        <f>ROUND(SUMIF('DV-Bewegungsdaten'!B:B,A4685,'DV-Bewegungsdaten'!E:E),5)</f>
        <v>0</v>
      </c>
      <c r="X4685" s="444"/>
      <c r="Y4685" s="444"/>
      <c r="AK4685" s="305"/>
    </row>
    <row r="4686" spans="1:37" ht="15" customHeight="1" x14ac:dyDescent="0.25">
      <c r="A4686" s="103" t="s">
        <v>5136</v>
      </c>
      <c r="B4686" s="101" t="s">
        <v>169</v>
      </c>
      <c r="C4686" s="101" t="s">
        <v>5124</v>
      </c>
      <c r="D4686" s="101" t="s">
        <v>4806</v>
      </c>
      <c r="F4686" s="102">
        <v>15.63</v>
      </c>
      <c r="G4686" s="102">
        <v>16.03</v>
      </c>
      <c r="H4686" s="102">
        <v>12.5</v>
      </c>
      <c r="I4686" s="102"/>
      <c r="J4686" s="445"/>
      <c r="K4686" s="258">
        <f>ROUND(SUMIF('VGT-Bewegungsdaten'!B:B,A4686,'VGT-Bewegungsdaten'!D:D),3)</f>
        <v>0</v>
      </c>
      <c r="L4686" s="259">
        <f>ROUND(SUMIF('VGT-Bewegungsdaten'!B:B,$A4686,'VGT-Bewegungsdaten'!E:E),5)</f>
        <v>0</v>
      </c>
      <c r="N4686" s="298" t="s">
        <v>4918</v>
      </c>
      <c r="O4686" s="298" t="s">
        <v>4935</v>
      </c>
      <c r="P4686" s="261">
        <f>ROUND(SUMIF('AV-Bewegungsdaten'!B:B,A4686,'AV-Bewegungsdaten'!D:D),3)</f>
        <v>0</v>
      </c>
      <c r="Q4686" s="259">
        <f>ROUND(SUMIF('AV-Bewegungsdaten'!B:B,$A4686,'AV-Bewegungsdaten'!E:E),5)</f>
        <v>0</v>
      </c>
      <c r="S4686" s="444"/>
      <c r="T4686" s="444"/>
      <c r="U4686" s="261">
        <f>ROUND(SUMIF('DV-Bewegungsdaten'!B:B,A4686,'DV-Bewegungsdaten'!D:D),3)</f>
        <v>0</v>
      </c>
      <c r="V4686" s="259">
        <f>ROUND(SUMIF('DV-Bewegungsdaten'!B:B,A4686,'DV-Bewegungsdaten'!E:E),5)</f>
        <v>0</v>
      </c>
      <c r="X4686" s="444"/>
      <c r="Y4686" s="444"/>
      <c r="AK4686" s="305"/>
    </row>
    <row r="4687" spans="1:37" ht="15" customHeight="1" x14ac:dyDescent="0.25">
      <c r="A4687" s="103" t="s">
        <v>5156</v>
      </c>
      <c r="B4687" s="101" t="s">
        <v>169</v>
      </c>
      <c r="C4687" s="101" t="s">
        <v>5124</v>
      </c>
      <c r="D4687" s="101" t="s">
        <v>4807</v>
      </c>
      <c r="F4687" s="102">
        <v>14.83</v>
      </c>
      <c r="G4687" s="102">
        <v>15.23</v>
      </c>
      <c r="H4687" s="102">
        <v>11.86</v>
      </c>
      <c r="I4687" s="102"/>
      <c r="J4687" s="445"/>
      <c r="K4687" s="258">
        <f>ROUND(SUMIF('VGT-Bewegungsdaten'!B:B,A4687,'VGT-Bewegungsdaten'!D:D),3)</f>
        <v>0</v>
      </c>
      <c r="L4687" s="259">
        <f>ROUND(SUMIF('VGT-Bewegungsdaten'!B:B,$A4687,'VGT-Bewegungsdaten'!E:E),5)</f>
        <v>0</v>
      </c>
      <c r="N4687" s="298" t="s">
        <v>4918</v>
      </c>
      <c r="O4687" s="298" t="s">
        <v>4935</v>
      </c>
      <c r="P4687" s="261">
        <f>ROUND(SUMIF('AV-Bewegungsdaten'!B:B,A4687,'AV-Bewegungsdaten'!D:D),3)</f>
        <v>0</v>
      </c>
      <c r="Q4687" s="259">
        <f>ROUND(SUMIF('AV-Bewegungsdaten'!B:B,$A4687,'AV-Bewegungsdaten'!E:E),5)</f>
        <v>0</v>
      </c>
      <c r="S4687" s="444"/>
      <c r="T4687" s="444"/>
      <c r="U4687" s="261">
        <f>ROUND(SUMIF('DV-Bewegungsdaten'!B:B,A4687,'DV-Bewegungsdaten'!D:D),3)</f>
        <v>0</v>
      </c>
      <c r="V4687" s="259">
        <f>ROUND(SUMIF('DV-Bewegungsdaten'!B:B,A4687,'DV-Bewegungsdaten'!E:E),5)</f>
        <v>0</v>
      </c>
      <c r="X4687" s="444"/>
      <c r="Y4687" s="444"/>
      <c r="AK4687" s="305"/>
    </row>
    <row r="4688" spans="1:37" ht="15" customHeight="1" x14ac:dyDescent="0.25">
      <c r="A4688" s="103" t="s">
        <v>5157</v>
      </c>
      <c r="B4688" s="101" t="s">
        <v>169</v>
      </c>
      <c r="C4688" s="101" t="s">
        <v>5124</v>
      </c>
      <c r="D4688" s="101" t="s">
        <v>4808</v>
      </c>
      <c r="F4688" s="102">
        <v>13.23</v>
      </c>
      <c r="G4688" s="102">
        <v>13.63</v>
      </c>
      <c r="H4688" s="102">
        <v>10.58</v>
      </c>
      <c r="I4688" s="102"/>
      <c r="J4688" s="445"/>
      <c r="K4688" s="258">
        <f>ROUND(SUMIF('VGT-Bewegungsdaten'!B:B,A4688,'VGT-Bewegungsdaten'!D:D),3)</f>
        <v>0</v>
      </c>
      <c r="L4688" s="259">
        <f>ROUND(SUMIF('VGT-Bewegungsdaten'!B:B,$A4688,'VGT-Bewegungsdaten'!E:E),5)</f>
        <v>0</v>
      </c>
      <c r="N4688" s="298" t="s">
        <v>4918</v>
      </c>
      <c r="O4688" s="298" t="s">
        <v>4935</v>
      </c>
      <c r="P4688" s="261">
        <f>ROUND(SUMIF('AV-Bewegungsdaten'!B:B,A4688,'AV-Bewegungsdaten'!D:D),3)</f>
        <v>0</v>
      </c>
      <c r="Q4688" s="259">
        <f>ROUND(SUMIF('AV-Bewegungsdaten'!B:B,$A4688,'AV-Bewegungsdaten'!E:E),5)</f>
        <v>0</v>
      </c>
      <c r="S4688" s="444"/>
      <c r="T4688" s="444"/>
      <c r="U4688" s="261">
        <f>ROUND(SUMIF('DV-Bewegungsdaten'!B:B,A4688,'DV-Bewegungsdaten'!D:D),3)</f>
        <v>0</v>
      </c>
      <c r="V4688" s="259">
        <f>ROUND(SUMIF('DV-Bewegungsdaten'!B:B,A4688,'DV-Bewegungsdaten'!E:E),5)</f>
        <v>0</v>
      </c>
      <c r="X4688" s="444"/>
      <c r="Y4688" s="444"/>
      <c r="AK4688" s="305"/>
    </row>
    <row r="4689" spans="1:37" ht="15" customHeight="1" x14ac:dyDescent="0.25">
      <c r="A4689" s="103" t="s">
        <v>5158</v>
      </c>
      <c r="B4689" s="101" t="s">
        <v>169</v>
      </c>
      <c r="C4689" s="101" t="s">
        <v>5124</v>
      </c>
      <c r="D4689" s="101" t="s">
        <v>4809</v>
      </c>
      <c r="F4689" s="102">
        <v>10.82</v>
      </c>
      <c r="G4689" s="102">
        <v>11.22</v>
      </c>
      <c r="H4689" s="102">
        <v>8.66</v>
      </c>
      <c r="I4689" s="102"/>
      <c r="J4689" s="445"/>
      <c r="K4689" s="258">
        <f>ROUND(SUMIF('VGT-Bewegungsdaten'!B:B,A4689,'VGT-Bewegungsdaten'!D:D),3)</f>
        <v>0</v>
      </c>
      <c r="L4689" s="259">
        <f>ROUND(SUMIF('VGT-Bewegungsdaten'!B:B,$A4689,'VGT-Bewegungsdaten'!E:E),5)</f>
        <v>0</v>
      </c>
      <c r="N4689" s="298" t="s">
        <v>4918</v>
      </c>
      <c r="O4689" s="298" t="s">
        <v>4935</v>
      </c>
      <c r="P4689" s="261">
        <f>ROUND(SUMIF('AV-Bewegungsdaten'!B:B,A4689,'AV-Bewegungsdaten'!D:D),3)</f>
        <v>0</v>
      </c>
      <c r="Q4689" s="259">
        <f>ROUND(SUMIF('AV-Bewegungsdaten'!B:B,$A4689,'AV-Bewegungsdaten'!E:E),5)</f>
        <v>0</v>
      </c>
      <c r="S4689" s="444"/>
      <c r="T4689" s="444"/>
      <c r="U4689" s="261">
        <f>ROUND(SUMIF('DV-Bewegungsdaten'!B:B,A4689,'DV-Bewegungsdaten'!D:D),3)</f>
        <v>0</v>
      </c>
      <c r="V4689" s="259">
        <f>ROUND(SUMIF('DV-Bewegungsdaten'!B:B,A4689,'DV-Bewegungsdaten'!E:E),5)</f>
        <v>0</v>
      </c>
      <c r="X4689" s="444"/>
      <c r="Y4689" s="444"/>
      <c r="AK4689" s="305"/>
    </row>
    <row r="4690" spans="1:37" ht="15" customHeight="1" x14ac:dyDescent="0.25">
      <c r="A4690" s="103" t="s">
        <v>5137</v>
      </c>
      <c r="B4690" s="101" t="s">
        <v>169</v>
      </c>
      <c r="C4690" s="101" t="s">
        <v>5125</v>
      </c>
      <c r="D4690" s="101" t="s">
        <v>4806</v>
      </c>
      <c r="F4690" s="102">
        <v>15.35</v>
      </c>
      <c r="G4690" s="102">
        <v>15.75</v>
      </c>
      <c r="H4690" s="102">
        <v>12.28</v>
      </c>
      <c r="I4690" s="102"/>
      <c r="J4690" s="445"/>
      <c r="K4690" s="258">
        <f>ROUND(SUMIF('VGT-Bewegungsdaten'!B:B,A4690,'VGT-Bewegungsdaten'!D:D),3)</f>
        <v>0</v>
      </c>
      <c r="L4690" s="259">
        <f>ROUND(SUMIF('VGT-Bewegungsdaten'!B:B,$A4690,'VGT-Bewegungsdaten'!E:E),5)</f>
        <v>0</v>
      </c>
      <c r="N4690" s="298" t="s">
        <v>4918</v>
      </c>
      <c r="O4690" s="298" t="s">
        <v>4935</v>
      </c>
      <c r="P4690" s="261">
        <f>ROUND(SUMIF('AV-Bewegungsdaten'!B:B,A4690,'AV-Bewegungsdaten'!D:D),3)</f>
        <v>0</v>
      </c>
      <c r="Q4690" s="259">
        <f>ROUND(SUMIF('AV-Bewegungsdaten'!B:B,$A4690,'AV-Bewegungsdaten'!E:E),5)</f>
        <v>0</v>
      </c>
      <c r="S4690" s="444"/>
      <c r="T4690" s="444"/>
      <c r="U4690" s="261">
        <f>ROUND(SUMIF('DV-Bewegungsdaten'!B:B,A4690,'DV-Bewegungsdaten'!D:D),3)</f>
        <v>0</v>
      </c>
      <c r="V4690" s="259">
        <f>ROUND(SUMIF('DV-Bewegungsdaten'!B:B,A4690,'DV-Bewegungsdaten'!E:E),5)</f>
        <v>0</v>
      </c>
      <c r="X4690" s="444"/>
      <c r="Y4690" s="444"/>
      <c r="AK4690" s="305"/>
    </row>
    <row r="4691" spans="1:37" ht="15" customHeight="1" x14ac:dyDescent="0.25">
      <c r="A4691" s="103" t="s">
        <v>5159</v>
      </c>
      <c r="B4691" s="101" t="s">
        <v>169</v>
      </c>
      <c r="C4691" s="101" t="s">
        <v>5125</v>
      </c>
      <c r="D4691" s="101" t="s">
        <v>4807</v>
      </c>
      <c r="F4691" s="102">
        <v>14.56</v>
      </c>
      <c r="G4691" s="102">
        <v>14.96</v>
      </c>
      <c r="H4691" s="102">
        <v>11.65</v>
      </c>
      <c r="I4691" s="102"/>
      <c r="J4691" s="445"/>
      <c r="K4691" s="258">
        <f>ROUND(SUMIF('VGT-Bewegungsdaten'!B:B,A4691,'VGT-Bewegungsdaten'!D:D),3)</f>
        <v>0</v>
      </c>
      <c r="L4691" s="259">
        <f>ROUND(SUMIF('VGT-Bewegungsdaten'!B:B,$A4691,'VGT-Bewegungsdaten'!E:E),5)</f>
        <v>0</v>
      </c>
      <c r="N4691" s="298" t="s">
        <v>4918</v>
      </c>
      <c r="O4691" s="298" t="s">
        <v>4935</v>
      </c>
      <c r="P4691" s="261">
        <f>ROUND(SUMIF('AV-Bewegungsdaten'!B:B,A4691,'AV-Bewegungsdaten'!D:D),3)</f>
        <v>0</v>
      </c>
      <c r="Q4691" s="259">
        <f>ROUND(SUMIF('AV-Bewegungsdaten'!B:B,$A4691,'AV-Bewegungsdaten'!E:E),5)</f>
        <v>0</v>
      </c>
      <c r="S4691" s="444"/>
      <c r="T4691" s="444"/>
      <c r="U4691" s="261">
        <f>ROUND(SUMIF('DV-Bewegungsdaten'!B:B,A4691,'DV-Bewegungsdaten'!D:D),3)</f>
        <v>0</v>
      </c>
      <c r="V4691" s="259">
        <f>ROUND(SUMIF('DV-Bewegungsdaten'!B:B,A4691,'DV-Bewegungsdaten'!E:E),5)</f>
        <v>0</v>
      </c>
      <c r="X4691" s="444"/>
      <c r="Y4691" s="444"/>
      <c r="AK4691" s="305"/>
    </row>
    <row r="4692" spans="1:37" ht="15" customHeight="1" x14ac:dyDescent="0.25">
      <c r="A4692" s="103" t="s">
        <v>5160</v>
      </c>
      <c r="B4692" s="101" t="s">
        <v>169</v>
      </c>
      <c r="C4692" s="101" t="s">
        <v>5125</v>
      </c>
      <c r="D4692" s="101" t="s">
        <v>4808</v>
      </c>
      <c r="F4692" s="102">
        <v>12.99</v>
      </c>
      <c r="G4692" s="102">
        <v>13.39</v>
      </c>
      <c r="H4692" s="102">
        <v>10.39</v>
      </c>
      <c r="I4692" s="102"/>
      <c r="J4692" s="445"/>
      <c r="K4692" s="258">
        <f>ROUND(SUMIF('VGT-Bewegungsdaten'!B:B,A4692,'VGT-Bewegungsdaten'!D:D),3)</f>
        <v>0</v>
      </c>
      <c r="L4692" s="259">
        <f>ROUND(SUMIF('VGT-Bewegungsdaten'!B:B,$A4692,'VGT-Bewegungsdaten'!E:E),5)</f>
        <v>0</v>
      </c>
      <c r="N4692" s="298" t="s">
        <v>4918</v>
      </c>
      <c r="O4692" s="298" t="s">
        <v>4935</v>
      </c>
      <c r="P4692" s="261">
        <f>ROUND(SUMIF('AV-Bewegungsdaten'!B:B,A4692,'AV-Bewegungsdaten'!D:D),3)</f>
        <v>0</v>
      </c>
      <c r="Q4692" s="259">
        <f>ROUND(SUMIF('AV-Bewegungsdaten'!B:B,$A4692,'AV-Bewegungsdaten'!E:E),5)</f>
        <v>0</v>
      </c>
      <c r="S4692" s="444"/>
      <c r="T4692" s="444"/>
      <c r="U4692" s="261">
        <f>ROUND(SUMIF('DV-Bewegungsdaten'!B:B,A4692,'DV-Bewegungsdaten'!D:D),3)</f>
        <v>0</v>
      </c>
      <c r="V4692" s="259">
        <f>ROUND(SUMIF('DV-Bewegungsdaten'!B:B,A4692,'DV-Bewegungsdaten'!E:E),5)</f>
        <v>0</v>
      </c>
      <c r="X4692" s="444"/>
      <c r="Y4692" s="444"/>
      <c r="AK4692" s="305"/>
    </row>
    <row r="4693" spans="1:37" ht="15" customHeight="1" x14ac:dyDescent="0.25">
      <c r="A4693" s="103" t="s">
        <v>5161</v>
      </c>
      <c r="B4693" s="101" t="s">
        <v>169</v>
      </c>
      <c r="C4693" s="101" t="s">
        <v>5125</v>
      </c>
      <c r="D4693" s="101" t="s">
        <v>4809</v>
      </c>
      <c r="F4693" s="102">
        <v>10.63</v>
      </c>
      <c r="G4693" s="102">
        <v>11.030000000000001</v>
      </c>
      <c r="H4693" s="102">
        <v>8.5</v>
      </c>
      <c r="I4693" s="102"/>
      <c r="J4693" s="445"/>
      <c r="K4693" s="258">
        <f>ROUND(SUMIF('VGT-Bewegungsdaten'!B:B,A4693,'VGT-Bewegungsdaten'!D:D),3)</f>
        <v>0</v>
      </c>
      <c r="L4693" s="259">
        <f>ROUND(SUMIF('VGT-Bewegungsdaten'!B:B,$A4693,'VGT-Bewegungsdaten'!E:E),5)</f>
        <v>0</v>
      </c>
      <c r="N4693" s="298" t="s">
        <v>4918</v>
      </c>
      <c r="O4693" s="298" t="s">
        <v>4935</v>
      </c>
      <c r="P4693" s="261">
        <f>ROUND(SUMIF('AV-Bewegungsdaten'!B:B,A4693,'AV-Bewegungsdaten'!D:D),3)</f>
        <v>0</v>
      </c>
      <c r="Q4693" s="259">
        <f>ROUND(SUMIF('AV-Bewegungsdaten'!B:B,$A4693,'AV-Bewegungsdaten'!E:E),5)</f>
        <v>0</v>
      </c>
      <c r="S4693" s="444"/>
      <c r="T4693" s="444"/>
      <c r="U4693" s="261">
        <f>ROUND(SUMIF('DV-Bewegungsdaten'!B:B,A4693,'DV-Bewegungsdaten'!D:D),3)</f>
        <v>0</v>
      </c>
      <c r="V4693" s="259">
        <f>ROUND(SUMIF('DV-Bewegungsdaten'!B:B,A4693,'DV-Bewegungsdaten'!E:E),5)</f>
        <v>0</v>
      </c>
      <c r="X4693" s="444"/>
      <c r="Y4693" s="444"/>
      <c r="AK4693" s="305"/>
    </row>
    <row r="4694" spans="1:37" ht="15" customHeight="1" x14ac:dyDescent="0.25">
      <c r="A4694" s="103" t="s">
        <v>5138</v>
      </c>
      <c r="B4694" s="101" t="s">
        <v>169</v>
      </c>
      <c r="C4694" s="101" t="s">
        <v>5126</v>
      </c>
      <c r="D4694" s="101" t="s">
        <v>4806</v>
      </c>
      <c r="F4694" s="102">
        <v>15.07</v>
      </c>
      <c r="G4694" s="102">
        <v>15.47</v>
      </c>
      <c r="H4694" s="102">
        <v>12.06</v>
      </c>
      <c r="I4694" s="102"/>
      <c r="J4694" s="445"/>
      <c r="K4694" s="258">
        <f>ROUND(SUMIF('VGT-Bewegungsdaten'!B:B,A4694,'VGT-Bewegungsdaten'!D:D),3)</f>
        <v>0</v>
      </c>
      <c r="L4694" s="259">
        <f>ROUND(SUMIF('VGT-Bewegungsdaten'!B:B,$A4694,'VGT-Bewegungsdaten'!E:E),5)</f>
        <v>0</v>
      </c>
      <c r="N4694" s="298" t="s">
        <v>4918</v>
      </c>
      <c r="O4694" s="298" t="s">
        <v>4935</v>
      </c>
      <c r="P4694" s="261">
        <f>ROUND(SUMIF('AV-Bewegungsdaten'!B:B,A4694,'AV-Bewegungsdaten'!D:D),3)</f>
        <v>0</v>
      </c>
      <c r="Q4694" s="259">
        <f>ROUND(SUMIF('AV-Bewegungsdaten'!B:B,$A4694,'AV-Bewegungsdaten'!E:E),5)</f>
        <v>0</v>
      </c>
      <c r="S4694" s="444"/>
      <c r="T4694" s="444"/>
      <c r="U4694" s="261">
        <f>ROUND(SUMIF('DV-Bewegungsdaten'!B:B,A4694,'DV-Bewegungsdaten'!D:D),3)</f>
        <v>0</v>
      </c>
      <c r="V4694" s="259">
        <f>ROUND(SUMIF('DV-Bewegungsdaten'!B:B,A4694,'DV-Bewegungsdaten'!E:E),5)</f>
        <v>0</v>
      </c>
      <c r="X4694" s="444"/>
      <c r="Y4694" s="444"/>
      <c r="AK4694" s="305"/>
    </row>
    <row r="4695" spans="1:37" ht="15" customHeight="1" x14ac:dyDescent="0.25">
      <c r="A4695" s="103" t="s">
        <v>5162</v>
      </c>
      <c r="B4695" s="101" t="s">
        <v>169</v>
      </c>
      <c r="C4695" s="101" t="s">
        <v>5126</v>
      </c>
      <c r="D4695" s="101" t="s">
        <v>4807</v>
      </c>
      <c r="F4695" s="102">
        <v>14.3</v>
      </c>
      <c r="G4695" s="102">
        <v>14.700000000000001</v>
      </c>
      <c r="H4695" s="102">
        <v>11.44</v>
      </c>
      <c r="I4695" s="102"/>
      <c r="J4695" s="445"/>
      <c r="K4695" s="258">
        <f>ROUND(SUMIF('VGT-Bewegungsdaten'!B:B,A4695,'VGT-Bewegungsdaten'!D:D),3)</f>
        <v>0</v>
      </c>
      <c r="L4695" s="259">
        <f>ROUND(SUMIF('VGT-Bewegungsdaten'!B:B,$A4695,'VGT-Bewegungsdaten'!E:E),5)</f>
        <v>0</v>
      </c>
      <c r="N4695" s="298" t="s">
        <v>4918</v>
      </c>
      <c r="O4695" s="298" t="s">
        <v>4935</v>
      </c>
      <c r="P4695" s="261">
        <f>ROUND(SUMIF('AV-Bewegungsdaten'!B:B,A4695,'AV-Bewegungsdaten'!D:D),3)</f>
        <v>0</v>
      </c>
      <c r="Q4695" s="259">
        <f>ROUND(SUMIF('AV-Bewegungsdaten'!B:B,$A4695,'AV-Bewegungsdaten'!E:E),5)</f>
        <v>0</v>
      </c>
      <c r="S4695" s="444"/>
      <c r="T4695" s="444"/>
      <c r="U4695" s="261">
        <f>ROUND(SUMIF('DV-Bewegungsdaten'!B:B,A4695,'DV-Bewegungsdaten'!D:D),3)</f>
        <v>0</v>
      </c>
      <c r="V4695" s="259">
        <f>ROUND(SUMIF('DV-Bewegungsdaten'!B:B,A4695,'DV-Bewegungsdaten'!E:E),5)</f>
        <v>0</v>
      </c>
      <c r="X4695" s="444"/>
      <c r="Y4695" s="444"/>
      <c r="AK4695" s="305"/>
    </row>
    <row r="4696" spans="1:37" ht="15" customHeight="1" x14ac:dyDescent="0.25">
      <c r="A4696" s="103" t="s">
        <v>5163</v>
      </c>
      <c r="B4696" s="101" t="s">
        <v>169</v>
      </c>
      <c r="C4696" s="101" t="s">
        <v>5126</v>
      </c>
      <c r="D4696" s="101" t="s">
        <v>4808</v>
      </c>
      <c r="F4696" s="102">
        <v>12.75</v>
      </c>
      <c r="G4696" s="102">
        <v>13.15</v>
      </c>
      <c r="H4696" s="102">
        <v>10.199999999999999</v>
      </c>
      <c r="I4696" s="102"/>
      <c r="J4696" s="445"/>
      <c r="K4696" s="258">
        <f>ROUND(SUMIF('VGT-Bewegungsdaten'!B:B,A4696,'VGT-Bewegungsdaten'!D:D),3)</f>
        <v>0</v>
      </c>
      <c r="L4696" s="259">
        <f>ROUND(SUMIF('VGT-Bewegungsdaten'!B:B,$A4696,'VGT-Bewegungsdaten'!E:E),5)</f>
        <v>0</v>
      </c>
      <c r="N4696" s="298" t="s">
        <v>4918</v>
      </c>
      <c r="O4696" s="298" t="s">
        <v>4935</v>
      </c>
      <c r="P4696" s="261">
        <f>ROUND(SUMIF('AV-Bewegungsdaten'!B:B,A4696,'AV-Bewegungsdaten'!D:D),3)</f>
        <v>0</v>
      </c>
      <c r="Q4696" s="259">
        <f>ROUND(SUMIF('AV-Bewegungsdaten'!B:B,$A4696,'AV-Bewegungsdaten'!E:E),5)</f>
        <v>0</v>
      </c>
      <c r="S4696" s="444"/>
      <c r="T4696" s="444"/>
      <c r="U4696" s="261">
        <f>ROUND(SUMIF('DV-Bewegungsdaten'!B:B,A4696,'DV-Bewegungsdaten'!D:D),3)</f>
        <v>0</v>
      </c>
      <c r="V4696" s="259">
        <f>ROUND(SUMIF('DV-Bewegungsdaten'!B:B,A4696,'DV-Bewegungsdaten'!E:E),5)</f>
        <v>0</v>
      </c>
      <c r="X4696" s="444"/>
      <c r="Y4696" s="444"/>
      <c r="AK4696" s="305"/>
    </row>
    <row r="4697" spans="1:37" ht="15" customHeight="1" x14ac:dyDescent="0.25">
      <c r="A4697" s="103" t="s">
        <v>5164</v>
      </c>
      <c r="B4697" s="101" t="s">
        <v>169</v>
      </c>
      <c r="C4697" s="101" t="s">
        <v>5126</v>
      </c>
      <c r="D4697" s="101" t="s">
        <v>4809</v>
      </c>
      <c r="F4697" s="102">
        <v>10.44</v>
      </c>
      <c r="G4697" s="102">
        <v>10.84</v>
      </c>
      <c r="H4697" s="102">
        <v>8.35</v>
      </c>
      <c r="I4697" s="102"/>
      <c r="J4697" s="445"/>
      <c r="K4697" s="258">
        <f>ROUND(SUMIF('VGT-Bewegungsdaten'!B:B,A4697,'VGT-Bewegungsdaten'!D:D),3)</f>
        <v>0</v>
      </c>
      <c r="L4697" s="259">
        <f>ROUND(SUMIF('VGT-Bewegungsdaten'!B:B,$A4697,'VGT-Bewegungsdaten'!E:E),5)</f>
        <v>0</v>
      </c>
      <c r="N4697" s="298" t="s">
        <v>4918</v>
      </c>
      <c r="O4697" s="298" t="s">
        <v>4935</v>
      </c>
      <c r="P4697" s="261">
        <f>ROUND(SUMIF('AV-Bewegungsdaten'!B:B,A4697,'AV-Bewegungsdaten'!D:D),3)</f>
        <v>0</v>
      </c>
      <c r="Q4697" s="259">
        <f>ROUND(SUMIF('AV-Bewegungsdaten'!B:B,$A4697,'AV-Bewegungsdaten'!E:E),5)</f>
        <v>0</v>
      </c>
      <c r="S4697" s="444"/>
      <c r="T4697" s="444"/>
      <c r="U4697" s="261">
        <f>ROUND(SUMIF('DV-Bewegungsdaten'!B:B,A4697,'DV-Bewegungsdaten'!D:D),3)</f>
        <v>0</v>
      </c>
      <c r="V4697" s="259">
        <f>ROUND(SUMIF('DV-Bewegungsdaten'!B:B,A4697,'DV-Bewegungsdaten'!E:E),5)</f>
        <v>0</v>
      </c>
      <c r="X4697" s="444"/>
      <c r="Y4697" s="444"/>
      <c r="AK4697" s="305"/>
    </row>
    <row r="4698" spans="1:37" ht="15" customHeight="1" x14ac:dyDescent="0.25">
      <c r="A4698" s="103" t="s">
        <v>5139</v>
      </c>
      <c r="B4698" s="101" t="s">
        <v>169</v>
      </c>
      <c r="C4698" s="101" t="s">
        <v>5127</v>
      </c>
      <c r="D4698" s="101" t="s">
        <v>4806</v>
      </c>
      <c r="F4698" s="102">
        <v>14.8</v>
      </c>
      <c r="G4698" s="102">
        <v>15.200000000000001</v>
      </c>
      <c r="H4698" s="102">
        <v>11.84</v>
      </c>
      <c r="I4698" s="102"/>
      <c r="J4698" s="445"/>
      <c r="K4698" s="258">
        <f>ROUND(SUMIF('VGT-Bewegungsdaten'!B:B,A4698,'VGT-Bewegungsdaten'!D:D),3)</f>
        <v>0</v>
      </c>
      <c r="L4698" s="259">
        <f>ROUND(SUMIF('VGT-Bewegungsdaten'!B:B,$A4698,'VGT-Bewegungsdaten'!E:E),5)</f>
        <v>0</v>
      </c>
      <c r="N4698" s="298" t="s">
        <v>4918</v>
      </c>
      <c r="O4698" s="298" t="s">
        <v>4935</v>
      </c>
      <c r="P4698" s="261">
        <f>ROUND(SUMIF('AV-Bewegungsdaten'!B:B,A4698,'AV-Bewegungsdaten'!D:D),3)</f>
        <v>0</v>
      </c>
      <c r="Q4698" s="259">
        <f>ROUND(SUMIF('AV-Bewegungsdaten'!B:B,$A4698,'AV-Bewegungsdaten'!E:E),5)</f>
        <v>0</v>
      </c>
      <c r="S4698" s="444"/>
      <c r="T4698" s="444"/>
      <c r="U4698" s="261">
        <f>ROUND(SUMIF('DV-Bewegungsdaten'!B:B,A4698,'DV-Bewegungsdaten'!D:D),3)</f>
        <v>0</v>
      </c>
      <c r="V4698" s="259">
        <f>ROUND(SUMIF('DV-Bewegungsdaten'!B:B,A4698,'DV-Bewegungsdaten'!E:E),5)</f>
        <v>0</v>
      </c>
      <c r="X4698" s="444"/>
      <c r="Y4698" s="444"/>
      <c r="AK4698" s="305"/>
    </row>
    <row r="4699" spans="1:37" ht="15" customHeight="1" x14ac:dyDescent="0.25">
      <c r="A4699" s="103" t="s">
        <v>5165</v>
      </c>
      <c r="B4699" s="101" t="s">
        <v>169</v>
      </c>
      <c r="C4699" s="101" t="s">
        <v>5127</v>
      </c>
      <c r="D4699" s="101" t="s">
        <v>4807</v>
      </c>
      <c r="F4699" s="102">
        <v>14.04</v>
      </c>
      <c r="G4699" s="102">
        <v>14.44</v>
      </c>
      <c r="H4699" s="102">
        <v>11.23</v>
      </c>
      <c r="I4699" s="102"/>
      <c r="J4699" s="445"/>
      <c r="K4699" s="258">
        <f>ROUND(SUMIF('VGT-Bewegungsdaten'!B:B,A4699,'VGT-Bewegungsdaten'!D:D),3)</f>
        <v>0</v>
      </c>
      <c r="L4699" s="259">
        <f>ROUND(SUMIF('VGT-Bewegungsdaten'!B:B,$A4699,'VGT-Bewegungsdaten'!E:E),5)</f>
        <v>0</v>
      </c>
      <c r="N4699" s="298" t="s">
        <v>4918</v>
      </c>
      <c r="O4699" s="298" t="s">
        <v>4935</v>
      </c>
      <c r="P4699" s="261">
        <f>ROUND(SUMIF('AV-Bewegungsdaten'!B:B,A4699,'AV-Bewegungsdaten'!D:D),3)</f>
        <v>0</v>
      </c>
      <c r="Q4699" s="259">
        <f>ROUND(SUMIF('AV-Bewegungsdaten'!B:B,$A4699,'AV-Bewegungsdaten'!E:E),5)</f>
        <v>0</v>
      </c>
      <c r="S4699" s="444"/>
      <c r="T4699" s="444"/>
      <c r="U4699" s="261">
        <f>ROUND(SUMIF('DV-Bewegungsdaten'!B:B,A4699,'DV-Bewegungsdaten'!D:D),3)</f>
        <v>0</v>
      </c>
      <c r="V4699" s="259">
        <f>ROUND(SUMIF('DV-Bewegungsdaten'!B:B,A4699,'DV-Bewegungsdaten'!E:E),5)</f>
        <v>0</v>
      </c>
      <c r="X4699" s="444"/>
      <c r="Y4699" s="444"/>
      <c r="AK4699" s="305"/>
    </row>
    <row r="4700" spans="1:37" ht="15" customHeight="1" x14ac:dyDescent="0.25">
      <c r="A4700" s="103" t="s">
        <v>5166</v>
      </c>
      <c r="B4700" s="101" t="s">
        <v>169</v>
      </c>
      <c r="C4700" s="101" t="s">
        <v>5127</v>
      </c>
      <c r="D4700" s="101" t="s">
        <v>4808</v>
      </c>
      <c r="F4700" s="102">
        <v>12.52</v>
      </c>
      <c r="G4700" s="102">
        <v>12.92</v>
      </c>
      <c r="H4700" s="102">
        <v>10.02</v>
      </c>
      <c r="I4700" s="102"/>
      <c r="J4700" s="445"/>
      <c r="K4700" s="258">
        <f>ROUND(SUMIF('VGT-Bewegungsdaten'!B:B,A4700,'VGT-Bewegungsdaten'!D:D),3)</f>
        <v>0</v>
      </c>
      <c r="L4700" s="259">
        <f>ROUND(SUMIF('VGT-Bewegungsdaten'!B:B,$A4700,'VGT-Bewegungsdaten'!E:E),5)</f>
        <v>0</v>
      </c>
      <c r="N4700" s="298" t="s">
        <v>4918</v>
      </c>
      <c r="O4700" s="298" t="s">
        <v>4935</v>
      </c>
      <c r="P4700" s="261">
        <f>ROUND(SUMIF('AV-Bewegungsdaten'!B:B,A4700,'AV-Bewegungsdaten'!D:D),3)</f>
        <v>0</v>
      </c>
      <c r="Q4700" s="259">
        <f>ROUND(SUMIF('AV-Bewegungsdaten'!B:B,$A4700,'AV-Bewegungsdaten'!E:E),5)</f>
        <v>0</v>
      </c>
      <c r="S4700" s="444"/>
      <c r="T4700" s="444"/>
      <c r="U4700" s="261">
        <f>ROUND(SUMIF('DV-Bewegungsdaten'!B:B,A4700,'DV-Bewegungsdaten'!D:D),3)</f>
        <v>0</v>
      </c>
      <c r="V4700" s="259">
        <f>ROUND(SUMIF('DV-Bewegungsdaten'!B:B,A4700,'DV-Bewegungsdaten'!E:E),5)</f>
        <v>0</v>
      </c>
      <c r="X4700" s="444"/>
      <c r="Y4700" s="444"/>
      <c r="AK4700" s="305"/>
    </row>
    <row r="4701" spans="1:37" ht="15" customHeight="1" x14ac:dyDescent="0.25">
      <c r="A4701" s="103" t="s">
        <v>5167</v>
      </c>
      <c r="B4701" s="101" t="s">
        <v>169</v>
      </c>
      <c r="C4701" s="101" t="s">
        <v>5127</v>
      </c>
      <c r="D4701" s="101" t="s">
        <v>4809</v>
      </c>
      <c r="F4701" s="102">
        <v>10.25</v>
      </c>
      <c r="G4701" s="102">
        <v>10.65</v>
      </c>
      <c r="H4701" s="102">
        <v>8.1999999999999993</v>
      </c>
      <c r="I4701" s="102"/>
      <c r="J4701" s="445"/>
      <c r="K4701" s="258">
        <f>ROUND(SUMIF('VGT-Bewegungsdaten'!B:B,A4701,'VGT-Bewegungsdaten'!D:D),3)</f>
        <v>0</v>
      </c>
      <c r="L4701" s="259">
        <f>ROUND(SUMIF('VGT-Bewegungsdaten'!B:B,$A4701,'VGT-Bewegungsdaten'!E:E),5)</f>
        <v>0</v>
      </c>
      <c r="N4701" s="298" t="s">
        <v>4918</v>
      </c>
      <c r="O4701" s="298" t="s">
        <v>4935</v>
      </c>
      <c r="P4701" s="261">
        <f>ROUND(SUMIF('AV-Bewegungsdaten'!B:B,A4701,'AV-Bewegungsdaten'!D:D),3)</f>
        <v>0</v>
      </c>
      <c r="Q4701" s="259">
        <f>ROUND(SUMIF('AV-Bewegungsdaten'!B:B,$A4701,'AV-Bewegungsdaten'!E:E),5)</f>
        <v>0</v>
      </c>
      <c r="S4701" s="444"/>
      <c r="T4701" s="444"/>
      <c r="U4701" s="261">
        <f>ROUND(SUMIF('DV-Bewegungsdaten'!B:B,A4701,'DV-Bewegungsdaten'!D:D),3)</f>
        <v>0</v>
      </c>
      <c r="V4701" s="259">
        <f>ROUND(SUMIF('DV-Bewegungsdaten'!B:B,A4701,'DV-Bewegungsdaten'!E:E),5)</f>
        <v>0</v>
      </c>
      <c r="X4701" s="444"/>
      <c r="Y4701" s="444"/>
      <c r="AK4701" s="305"/>
    </row>
    <row r="4702" spans="1:37" ht="15" customHeight="1" x14ac:dyDescent="0.25">
      <c r="A4702" s="103" t="s">
        <v>5140</v>
      </c>
      <c r="B4702" s="101" t="s">
        <v>169</v>
      </c>
      <c r="C4702" s="101" t="s">
        <v>5128</v>
      </c>
      <c r="D4702" s="101" t="s">
        <v>4806</v>
      </c>
      <c r="F4702" s="102">
        <v>14.54</v>
      </c>
      <c r="G4702" s="102">
        <v>14.94</v>
      </c>
      <c r="H4702" s="102">
        <v>11.63</v>
      </c>
      <c r="I4702" s="102"/>
      <c r="J4702" s="445"/>
      <c r="K4702" s="258">
        <f>ROUND(SUMIF('VGT-Bewegungsdaten'!B:B,A4702,'VGT-Bewegungsdaten'!D:D),3)</f>
        <v>0</v>
      </c>
      <c r="L4702" s="259">
        <f>ROUND(SUMIF('VGT-Bewegungsdaten'!B:B,$A4702,'VGT-Bewegungsdaten'!E:E),5)</f>
        <v>0</v>
      </c>
      <c r="N4702" s="298" t="s">
        <v>4918</v>
      </c>
      <c r="O4702" s="298" t="s">
        <v>4935</v>
      </c>
      <c r="P4702" s="261">
        <f>ROUND(SUMIF('AV-Bewegungsdaten'!B:B,A4702,'AV-Bewegungsdaten'!D:D),3)</f>
        <v>0</v>
      </c>
      <c r="Q4702" s="259">
        <f>ROUND(SUMIF('AV-Bewegungsdaten'!B:B,$A4702,'AV-Bewegungsdaten'!E:E),5)</f>
        <v>0</v>
      </c>
      <c r="S4702" s="444"/>
      <c r="T4702" s="444"/>
      <c r="U4702" s="261">
        <f>ROUND(SUMIF('DV-Bewegungsdaten'!B:B,A4702,'DV-Bewegungsdaten'!D:D),3)</f>
        <v>0</v>
      </c>
      <c r="V4702" s="259">
        <f>ROUND(SUMIF('DV-Bewegungsdaten'!B:B,A4702,'DV-Bewegungsdaten'!E:E),5)</f>
        <v>0</v>
      </c>
      <c r="X4702" s="444"/>
      <c r="Y4702" s="444"/>
      <c r="AK4702" s="305"/>
    </row>
    <row r="4703" spans="1:37" ht="15" customHeight="1" x14ac:dyDescent="0.25">
      <c r="A4703" s="103" t="s">
        <v>5168</v>
      </c>
      <c r="B4703" s="101" t="s">
        <v>169</v>
      </c>
      <c r="C4703" s="101" t="s">
        <v>5128</v>
      </c>
      <c r="D4703" s="101" t="s">
        <v>4807</v>
      </c>
      <c r="F4703" s="102">
        <v>13.79</v>
      </c>
      <c r="G4703" s="102">
        <v>14.19</v>
      </c>
      <c r="H4703" s="102">
        <v>11.03</v>
      </c>
      <c r="I4703" s="102"/>
      <c r="J4703" s="445"/>
      <c r="K4703" s="258">
        <f>ROUND(SUMIF('VGT-Bewegungsdaten'!B:B,A4703,'VGT-Bewegungsdaten'!D:D),3)</f>
        <v>0</v>
      </c>
      <c r="L4703" s="259">
        <f>ROUND(SUMIF('VGT-Bewegungsdaten'!B:B,$A4703,'VGT-Bewegungsdaten'!E:E),5)</f>
        <v>0</v>
      </c>
      <c r="N4703" s="298" t="s">
        <v>4918</v>
      </c>
      <c r="O4703" s="298" t="s">
        <v>4935</v>
      </c>
      <c r="P4703" s="261">
        <f>ROUND(SUMIF('AV-Bewegungsdaten'!B:B,A4703,'AV-Bewegungsdaten'!D:D),3)</f>
        <v>0</v>
      </c>
      <c r="Q4703" s="259">
        <f>ROUND(SUMIF('AV-Bewegungsdaten'!B:B,$A4703,'AV-Bewegungsdaten'!E:E),5)</f>
        <v>0</v>
      </c>
      <c r="S4703" s="444"/>
      <c r="T4703" s="444"/>
      <c r="U4703" s="261">
        <f>ROUND(SUMIF('DV-Bewegungsdaten'!B:B,A4703,'DV-Bewegungsdaten'!D:D),3)</f>
        <v>0</v>
      </c>
      <c r="V4703" s="259">
        <f>ROUND(SUMIF('DV-Bewegungsdaten'!B:B,A4703,'DV-Bewegungsdaten'!E:E),5)</f>
        <v>0</v>
      </c>
      <c r="X4703" s="444"/>
      <c r="Y4703" s="444"/>
      <c r="AK4703" s="305"/>
    </row>
    <row r="4704" spans="1:37" ht="15" customHeight="1" x14ac:dyDescent="0.25">
      <c r="A4704" s="103" t="s">
        <v>5169</v>
      </c>
      <c r="B4704" s="101" t="s">
        <v>169</v>
      </c>
      <c r="C4704" s="101" t="s">
        <v>5128</v>
      </c>
      <c r="D4704" s="101" t="s">
        <v>4808</v>
      </c>
      <c r="F4704" s="102">
        <v>12.3</v>
      </c>
      <c r="G4704" s="102">
        <v>12.700000000000001</v>
      </c>
      <c r="H4704" s="102">
        <v>9.84</v>
      </c>
      <c r="I4704" s="102"/>
      <c r="J4704" s="445"/>
      <c r="K4704" s="258">
        <f>ROUND(SUMIF('VGT-Bewegungsdaten'!B:B,A4704,'VGT-Bewegungsdaten'!D:D),3)</f>
        <v>0</v>
      </c>
      <c r="L4704" s="259">
        <f>ROUND(SUMIF('VGT-Bewegungsdaten'!B:B,$A4704,'VGT-Bewegungsdaten'!E:E),5)</f>
        <v>0</v>
      </c>
      <c r="N4704" s="298" t="s">
        <v>4918</v>
      </c>
      <c r="O4704" s="298" t="s">
        <v>4935</v>
      </c>
      <c r="P4704" s="261">
        <f>ROUND(SUMIF('AV-Bewegungsdaten'!B:B,A4704,'AV-Bewegungsdaten'!D:D),3)</f>
        <v>0</v>
      </c>
      <c r="Q4704" s="259">
        <f>ROUND(SUMIF('AV-Bewegungsdaten'!B:B,$A4704,'AV-Bewegungsdaten'!E:E),5)</f>
        <v>0</v>
      </c>
      <c r="S4704" s="444"/>
      <c r="T4704" s="444"/>
      <c r="U4704" s="261">
        <f>ROUND(SUMIF('DV-Bewegungsdaten'!B:B,A4704,'DV-Bewegungsdaten'!D:D),3)</f>
        <v>0</v>
      </c>
      <c r="V4704" s="259">
        <f>ROUND(SUMIF('DV-Bewegungsdaten'!B:B,A4704,'DV-Bewegungsdaten'!E:E),5)</f>
        <v>0</v>
      </c>
      <c r="X4704" s="444"/>
      <c r="Y4704" s="444"/>
      <c r="AK4704" s="305"/>
    </row>
    <row r="4705" spans="1:37" ht="15" customHeight="1" x14ac:dyDescent="0.25">
      <c r="A4705" s="103" t="s">
        <v>5170</v>
      </c>
      <c r="B4705" s="101" t="s">
        <v>169</v>
      </c>
      <c r="C4705" s="101" t="s">
        <v>5128</v>
      </c>
      <c r="D4705" s="101" t="s">
        <v>4809</v>
      </c>
      <c r="F4705" s="102">
        <v>10.06</v>
      </c>
      <c r="G4705" s="102">
        <v>10.46</v>
      </c>
      <c r="H4705" s="102">
        <v>8.0500000000000007</v>
      </c>
      <c r="I4705" s="102"/>
      <c r="J4705" s="445"/>
      <c r="K4705" s="258">
        <f>ROUND(SUMIF('VGT-Bewegungsdaten'!B:B,A4705,'VGT-Bewegungsdaten'!D:D),3)</f>
        <v>0</v>
      </c>
      <c r="L4705" s="259">
        <f>ROUND(SUMIF('VGT-Bewegungsdaten'!B:B,$A4705,'VGT-Bewegungsdaten'!E:E),5)</f>
        <v>0</v>
      </c>
      <c r="N4705" s="298" t="s">
        <v>4918</v>
      </c>
      <c r="O4705" s="298" t="s">
        <v>4935</v>
      </c>
      <c r="P4705" s="261">
        <f>ROUND(SUMIF('AV-Bewegungsdaten'!B:B,A4705,'AV-Bewegungsdaten'!D:D),3)</f>
        <v>0</v>
      </c>
      <c r="Q4705" s="259">
        <f>ROUND(SUMIF('AV-Bewegungsdaten'!B:B,$A4705,'AV-Bewegungsdaten'!E:E),5)</f>
        <v>0</v>
      </c>
      <c r="S4705" s="444"/>
      <c r="T4705" s="444"/>
      <c r="U4705" s="261">
        <f>ROUND(SUMIF('DV-Bewegungsdaten'!B:B,A4705,'DV-Bewegungsdaten'!D:D),3)</f>
        <v>0</v>
      </c>
      <c r="V4705" s="259">
        <f>ROUND(SUMIF('DV-Bewegungsdaten'!B:B,A4705,'DV-Bewegungsdaten'!E:E),5)</f>
        <v>0</v>
      </c>
      <c r="X4705" s="444"/>
      <c r="Y4705" s="444"/>
      <c r="AK4705" s="305"/>
    </row>
    <row r="4706" spans="1:37" ht="15" customHeight="1" x14ac:dyDescent="0.25">
      <c r="A4706" s="103" t="s">
        <v>5141</v>
      </c>
      <c r="B4706" s="101" t="s">
        <v>169</v>
      </c>
      <c r="C4706" s="101" t="s">
        <v>5129</v>
      </c>
      <c r="D4706" s="101" t="s">
        <v>4806</v>
      </c>
      <c r="F4706" s="102">
        <v>14.27</v>
      </c>
      <c r="G4706" s="102">
        <v>14.67</v>
      </c>
      <c r="H4706" s="102">
        <v>11.42</v>
      </c>
      <c r="I4706" s="102"/>
      <c r="J4706" s="445"/>
      <c r="K4706" s="258">
        <f>ROUND(SUMIF('VGT-Bewegungsdaten'!B:B,A4706,'VGT-Bewegungsdaten'!D:D),3)</f>
        <v>0</v>
      </c>
      <c r="L4706" s="259">
        <f>ROUND(SUMIF('VGT-Bewegungsdaten'!B:B,$A4706,'VGT-Bewegungsdaten'!E:E),5)</f>
        <v>0</v>
      </c>
      <c r="N4706" s="298" t="s">
        <v>4918</v>
      </c>
      <c r="O4706" s="298" t="s">
        <v>4935</v>
      </c>
      <c r="P4706" s="261">
        <f>ROUND(SUMIF('AV-Bewegungsdaten'!B:B,A4706,'AV-Bewegungsdaten'!D:D),3)</f>
        <v>0</v>
      </c>
      <c r="Q4706" s="259">
        <f>ROUND(SUMIF('AV-Bewegungsdaten'!B:B,$A4706,'AV-Bewegungsdaten'!E:E),5)</f>
        <v>0</v>
      </c>
      <c r="S4706" s="444"/>
      <c r="T4706" s="444"/>
      <c r="U4706" s="261">
        <f>ROUND(SUMIF('DV-Bewegungsdaten'!B:B,A4706,'DV-Bewegungsdaten'!D:D),3)</f>
        <v>0</v>
      </c>
      <c r="V4706" s="259">
        <f>ROUND(SUMIF('DV-Bewegungsdaten'!B:B,A4706,'DV-Bewegungsdaten'!E:E),5)</f>
        <v>0</v>
      </c>
      <c r="X4706" s="444"/>
      <c r="Y4706" s="444"/>
      <c r="AK4706" s="305"/>
    </row>
    <row r="4707" spans="1:37" ht="15" customHeight="1" x14ac:dyDescent="0.25">
      <c r="A4707" s="103" t="s">
        <v>5171</v>
      </c>
      <c r="B4707" s="101" t="s">
        <v>169</v>
      </c>
      <c r="C4707" s="101" t="s">
        <v>5129</v>
      </c>
      <c r="D4707" s="101" t="s">
        <v>4807</v>
      </c>
      <c r="F4707" s="102">
        <v>13.54</v>
      </c>
      <c r="G4707" s="102">
        <v>13.94</v>
      </c>
      <c r="H4707" s="102">
        <v>10.83</v>
      </c>
      <c r="I4707" s="102"/>
      <c r="J4707" s="445"/>
      <c r="K4707" s="258">
        <f>ROUND(SUMIF('VGT-Bewegungsdaten'!B:B,A4707,'VGT-Bewegungsdaten'!D:D),3)</f>
        <v>0</v>
      </c>
      <c r="L4707" s="259">
        <f>ROUND(SUMIF('VGT-Bewegungsdaten'!B:B,$A4707,'VGT-Bewegungsdaten'!E:E),5)</f>
        <v>0</v>
      </c>
      <c r="N4707" s="298" t="s">
        <v>4918</v>
      </c>
      <c r="O4707" s="298" t="s">
        <v>4935</v>
      </c>
      <c r="P4707" s="261">
        <f>ROUND(SUMIF('AV-Bewegungsdaten'!B:B,A4707,'AV-Bewegungsdaten'!D:D),3)</f>
        <v>0</v>
      </c>
      <c r="Q4707" s="259">
        <f>ROUND(SUMIF('AV-Bewegungsdaten'!B:B,$A4707,'AV-Bewegungsdaten'!E:E),5)</f>
        <v>0</v>
      </c>
      <c r="S4707" s="444"/>
      <c r="T4707" s="444"/>
      <c r="U4707" s="261">
        <f>ROUND(SUMIF('DV-Bewegungsdaten'!B:B,A4707,'DV-Bewegungsdaten'!D:D),3)</f>
        <v>0</v>
      </c>
      <c r="V4707" s="259">
        <f>ROUND(SUMIF('DV-Bewegungsdaten'!B:B,A4707,'DV-Bewegungsdaten'!E:E),5)</f>
        <v>0</v>
      </c>
      <c r="X4707" s="444"/>
      <c r="Y4707" s="444"/>
      <c r="AK4707" s="305"/>
    </row>
    <row r="4708" spans="1:37" ht="15" customHeight="1" x14ac:dyDescent="0.25">
      <c r="A4708" s="103" t="s">
        <v>5172</v>
      </c>
      <c r="B4708" s="101" t="s">
        <v>169</v>
      </c>
      <c r="C4708" s="101" t="s">
        <v>5129</v>
      </c>
      <c r="D4708" s="101" t="s">
        <v>4808</v>
      </c>
      <c r="F4708" s="102">
        <v>12.08</v>
      </c>
      <c r="G4708" s="102">
        <v>12.48</v>
      </c>
      <c r="H4708" s="102">
        <v>9.66</v>
      </c>
      <c r="I4708" s="102"/>
      <c r="J4708" s="445"/>
      <c r="K4708" s="258">
        <f>ROUND(SUMIF('VGT-Bewegungsdaten'!B:B,A4708,'VGT-Bewegungsdaten'!D:D),3)</f>
        <v>0</v>
      </c>
      <c r="L4708" s="259">
        <f>ROUND(SUMIF('VGT-Bewegungsdaten'!B:B,$A4708,'VGT-Bewegungsdaten'!E:E),5)</f>
        <v>0</v>
      </c>
      <c r="N4708" s="298" t="s">
        <v>4918</v>
      </c>
      <c r="O4708" s="298" t="s">
        <v>4935</v>
      </c>
      <c r="P4708" s="261">
        <f>ROUND(SUMIF('AV-Bewegungsdaten'!B:B,A4708,'AV-Bewegungsdaten'!D:D),3)</f>
        <v>0</v>
      </c>
      <c r="Q4708" s="259">
        <f>ROUND(SUMIF('AV-Bewegungsdaten'!B:B,$A4708,'AV-Bewegungsdaten'!E:E),5)</f>
        <v>0</v>
      </c>
      <c r="S4708" s="444"/>
      <c r="T4708" s="444"/>
      <c r="U4708" s="261">
        <f>ROUND(SUMIF('DV-Bewegungsdaten'!B:B,A4708,'DV-Bewegungsdaten'!D:D),3)</f>
        <v>0</v>
      </c>
      <c r="V4708" s="259">
        <f>ROUND(SUMIF('DV-Bewegungsdaten'!B:B,A4708,'DV-Bewegungsdaten'!E:E),5)</f>
        <v>0</v>
      </c>
      <c r="X4708" s="444"/>
      <c r="Y4708" s="444"/>
      <c r="AK4708" s="305"/>
    </row>
    <row r="4709" spans="1:37" ht="15" customHeight="1" x14ac:dyDescent="0.25">
      <c r="A4709" s="103" t="s">
        <v>5173</v>
      </c>
      <c r="B4709" s="101" t="s">
        <v>169</v>
      </c>
      <c r="C4709" s="101" t="s">
        <v>5129</v>
      </c>
      <c r="D4709" s="101" t="s">
        <v>4809</v>
      </c>
      <c r="F4709" s="102">
        <v>9.8800000000000008</v>
      </c>
      <c r="G4709" s="102">
        <v>10.280000000000001</v>
      </c>
      <c r="H4709" s="102">
        <v>7.9</v>
      </c>
      <c r="I4709" s="102"/>
      <c r="J4709" s="445"/>
      <c r="K4709" s="258">
        <f>ROUND(SUMIF('VGT-Bewegungsdaten'!B:B,A4709,'VGT-Bewegungsdaten'!D:D),3)</f>
        <v>0</v>
      </c>
      <c r="L4709" s="259">
        <f>ROUND(SUMIF('VGT-Bewegungsdaten'!B:B,$A4709,'VGT-Bewegungsdaten'!E:E),5)</f>
        <v>0</v>
      </c>
      <c r="N4709" s="298" t="s">
        <v>4918</v>
      </c>
      <c r="O4709" s="298" t="s">
        <v>4935</v>
      </c>
      <c r="P4709" s="261">
        <f>ROUND(SUMIF('AV-Bewegungsdaten'!B:B,A4709,'AV-Bewegungsdaten'!D:D),3)</f>
        <v>0</v>
      </c>
      <c r="Q4709" s="259">
        <f>ROUND(SUMIF('AV-Bewegungsdaten'!B:B,$A4709,'AV-Bewegungsdaten'!E:E),5)</f>
        <v>0</v>
      </c>
      <c r="S4709" s="444"/>
      <c r="T4709" s="444"/>
      <c r="U4709" s="261">
        <f>ROUND(SUMIF('DV-Bewegungsdaten'!B:B,A4709,'DV-Bewegungsdaten'!D:D),3)</f>
        <v>0</v>
      </c>
      <c r="V4709" s="259">
        <f>ROUND(SUMIF('DV-Bewegungsdaten'!B:B,A4709,'DV-Bewegungsdaten'!E:E),5)</f>
        <v>0</v>
      </c>
      <c r="X4709" s="444"/>
      <c r="Y4709" s="444"/>
      <c r="AK4709" s="305"/>
    </row>
    <row r="4710" spans="1:37" ht="15" customHeight="1" x14ac:dyDescent="0.25">
      <c r="A4710" s="103" t="s">
        <v>5142</v>
      </c>
      <c r="B4710" s="101" t="s">
        <v>169</v>
      </c>
      <c r="C4710" s="101" t="s">
        <v>5130</v>
      </c>
      <c r="D4710" s="101" t="s">
        <v>4806</v>
      </c>
      <c r="F4710" s="102">
        <v>14.07</v>
      </c>
      <c r="G4710" s="102">
        <v>14.47</v>
      </c>
      <c r="H4710" s="102">
        <v>11.26</v>
      </c>
      <c r="I4710" s="102"/>
      <c r="J4710" s="445"/>
      <c r="K4710" s="258">
        <f>ROUND(SUMIF('VGT-Bewegungsdaten'!B:B,A4710,'VGT-Bewegungsdaten'!D:D),3)</f>
        <v>0</v>
      </c>
      <c r="L4710" s="259">
        <f>ROUND(SUMIF('VGT-Bewegungsdaten'!B:B,$A4710,'VGT-Bewegungsdaten'!E:E),5)</f>
        <v>0</v>
      </c>
      <c r="N4710" s="298" t="s">
        <v>4918</v>
      </c>
      <c r="O4710" s="298" t="s">
        <v>4935</v>
      </c>
      <c r="P4710" s="261">
        <f>ROUND(SUMIF('AV-Bewegungsdaten'!B:B,A4710,'AV-Bewegungsdaten'!D:D),3)</f>
        <v>0</v>
      </c>
      <c r="Q4710" s="259">
        <f>ROUND(SUMIF('AV-Bewegungsdaten'!B:B,$A4710,'AV-Bewegungsdaten'!E:E),5)</f>
        <v>0</v>
      </c>
      <c r="S4710" s="444"/>
      <c r="T4710" s="444"/>
      <c r="U4710" s="261">
        <f>ROUND(SUMIF('DV-Bewegungsdaten'!B:B,A4710,'DV-Bewegungsdaten'!D:D),3)</f>
        <v>0</v>
      </c>
      <c r="V4710" s="259">
        <f>ROUND(SUMIF('DV-Bewegungsdaten'!B:B,A4710,'DV-Bewegungsdaten'!E:E),5)</f>
        <v>0</v>
      </c>
      <c r="X4710" s="444"/>
      <c r="Y4710" s="444"/>
      <c r="AK4710" s="305"/>
    </row>
    <row r="4711" spans="1:37" ht="15" customHeight="1" x14ac:dyDescent="0.25">
      <c r="A4711" s="103" t="s">
        <v>5174</v>
      </c>
      <c r="B4711" s="101" t="s">
        <v>169</v>
      </c>
      <c r="C4711" s="101" t="s">
        <v>5130</v>
      </c>
      <c r="D4711" s="101" t="s">
        <v>4807</v>
      </c>
      <c r="F4711" s="102">
        <v>13.35</v>
      </c>
      <c r="G4711" s="102">
        <v>13.75</v>
      </c>
      <c r="H4711" s="102">
        <v>10.68</v>
      </c>
      <c r="I4711" s="102"/>
      <c r="J4711" s="445"/>
      <c r="K4711" s="258">
        <f>ROUND(SUMIF('VGT-Bewegungsdaten'!B:B,A4711,'VGT-Bewegungsdaten'!D:D),3)</f>
        <v>0</v>
      </c>
      <c r="L4711" s="259">
        <f>ROUND(SUMIF('VGT-Bewegungsdaten'!B:B,$A4711,'VGT-Bewegungsdaten'!E:E),5)</f>
        <v>0</v>
      </c>
      <c r="N4711" s="298" t="s">
        <v>4918</v>
      </c>
      <c r="O4711" s="298" t="s">
        <v>4935</v>
      </c>
      <c r="P4711" s="261">
        <f>ROUND(SUMIF('AV-Bewegungsdaten'!B:B,A4711,'AV-Bewegungsdaten'!D:D),3)</f>
        <v>0</v>
      </c>
      <c r="Q4711" s="259">
        <f>ROUND(SUMIF('AV-Bewegungsdaten'!B:B,$A4711,'AV-Bewegungsdaten'!E:E),5)</f>
        <v>0</v>
      </c>
      <c r="S4711" s="444"/>
      <c r="T4711" s="444"/>
      <c r="U4711" s="261">
        <f>ROUND(SUMIF('DV-Bewegungsdaten'!B:B,A4711,'DV-Bewegungsdaten'!D:D),3)</f>
        <v>0</v>
      </c>
      <c r="V4711" s="259">
        <f>ROUND(SUMIF('DV-Bewegungsdaten'!B:B,A4711,'DV-Bewegungsdaten'!E:E),5)</f>
        <v>0</v>
      </c>
      <c r="X4711" s="444"/>
      <c r="Y4711" s="444"/>
      <c r="AK4711" s="305"/>
    </row>
    <row r="4712" spans="1:37" ht="15" customHeight="1" x14ac:dyDescent="0.25">
      <c r="A4712" s="103" t="s">
        <v>5175</v>
      </c>
      <c r="B4712" s="101" t="s">
        <v>169</v>
      </c>
      <c r="C4712" s="101" t="s">
        <v>5130</v>
      </c>
      <c r="D4712" s="101" t="s">
        <v>4808</v>
      </c>
      <c r="F4712" s="102">
        <v>11.91</v>
      </c>
      <c r="G4712" s="102">
        <v>12.31</v>
      </c>
      <c r="H4712" s="102">
        <v>9.5299999999999994</v>
      </c>
      <c r="I4712" s="102"/>
      <c r="J4712" s="445"/>
      <c r="K4712" s="258">
        <f>ROUND(SUMIF('VGT-Bewegungsdaten'!B:B,A4712,'VGT-Bewegungsdaten'!D:D),3)</f>
        <v>0</v>
      </c>
      <c r="L4712" s="259">
        <f>ROUND(SUMIF('VGT-Bewegungsdaten'!B:B,$A4712,'VGT-Bewegungsdaten'!E:E),5)</f>
        <v>0</v>
      </c>
      <c r="N4712" s="298" t="s">
        <v>4918</v>
      </c>
      <c r="O4712" s="298" t="s">
        <v>4935</v>
      </c>
      <c r="P4712" s="261">
        <f>ROUND(SUMIF('AV-Bewegungsdaten'!B:B,A4712,'AV-Bewegungsdaten'!D:D),3)</f>
        <v>0</v>
      </c>
      <c r="Q4712" s="259">
        <f>ROUND(SUMIF('AV-Bewegungsdaten'!B:B,$A4712,'AV-Bewegungsdaten'!E:E),5)</f>
        <v>0</v>
      </c>
      <c r="S4712" s="444"/>
      <c r="T4712" s="444"/>
      <c r="U4712" s="261">
        <f>ROUND(SUMIF('DV-Bewegungsdaten'!B:B,A4712,'DV-Bewegungsdaten'!D:D),3)</f>
        <v>0</v>
      </c>
      <c r="V4712" s="259">
        <f>ROUND(SUMIF('DV-Bewegungsdaten'!B:B,A4712,'DV-Bewegungsdaten'!E:E),5)</f>
        <v>0</v>
      </c>
      <c r="X4712" s="444"/>
      <c r="Y4712" s="444"/>
      <c r="AK4712" s="305"/>
    </row>
    <row r="4713" spans="1:37" ht="15" customHeight="1" x14ac:dyDescent="0.25">
      <c r="A4713" s="103" t="s">
        <v>5176</v>
      </c>
      <c r="B4713" s="101" t="s">
        <v>169</v>
      </c>
      <c r="C4713" s="101" t="s">
        <v>5130</v>
      </c>
      <c r="D4713" s="101" t="s">
        <v>4809</v>
      </c>
      <c r="F4713" s="102">
        <v>9.74</v>
      </c>
      <c r="G4713" s="102">
        <v>10.14</v>
      </c>
      <c r="H4713" s="102">
        <v>7.79</v>
      </c>
      <c r="I4713" s="102"/>
      <c r="J4713" s="445"/>
      <c r="K4713" s="258">
        <f>ROUND(SUMIF('VGT-Bewegungsdaten'!B:B,A4713,'VGT-Bewegungsdaten'!D:D),3)</f>
        <v>0</v>
      </c>
      <c r="L4713" s="259">
        <f>ROUND(SUMIF('VGT-Bewegungsdaten'!B:B,$A4713,'VGT-Bewegungsdaten'!E:E),5)</f>
        <v>0</v>
      </c>
      <c r="N4713" s="298" t="s">
        <v>4918</v>
      </c>
      <c r="O4713" s="298" t="s">
        <v>4935</v>
      </c>
      <c r="P4713" s="261">
        <f>ROUND(SUMIF('AV-Bewegungsdaten'!B:B,A4713,'AV-Bewegungsdaten'!D:D),3)</f>
        <v>0</v>
      </c>
      <c r="Q4713" s="259">
        <f>ROUND(SUMIF('AV-Bewegungsdaten'!B:B,$A4713,'AV-Bewegungsdaten'!E:E),5)</f>
        <v>0</v>
      </c>
      <c r="S4713" s="444"/>
      <c r="T4713" s="444"/>
      <c r="U4713" s="261">
        <f>ROUND(SUMIF('DV-Bewegungsdaten'!B:B,A4713,'DV-Bewegungsdaten'!D:D),3)</f>
        <v>0</v>
      </c>
      <c r="V4713" s="259">
        <f>ROUND(SUMIF('DV-Bewegungsdaten'!B:B,A4713,'DV-Bewegungsdaten'!E:E),5)</f>
        <v>0</v>
      </c>
      <c r="X4713" s="444"/>
      <c r="Y4713" s="444"/>
      <c r="AK4713" s="305"/>
    </row>
    <row r="4714" spans="1:37" ht="15" customHeight="1" x14ac:dyDescent="0.25">
      <c r="A4714" s="103" t="s">
        <v>5143</v>
      </c>
      <c r="B4714" s="101" t="s">
        <v>169</v>
      </c>
      <c r="C4714" s="101" t="s">
        <v>5131</v>
      </c>
      <c r="D4714" s="101" t="s">
        <v>4806</v>
      </c>
      <c r="F4714" s="102">
        <v>13.88</v>
      </c>
      <c r="G4714" s="102">
        <v>14.280000000000001</v>
      </c>
      <c r="H4714" s="102">
        <v>11.1</v>
      </c>
      <c r="I4714" s="102"/>
      <c r="J4714" s="445"/>
      <c r="K4714" s="258">
        <f>ROUND(SUMIF('VGT-Bewegungsdaten'!B:B,A4714,'VGT-Bewegungsdaten'!D:D),3)</f>
        <v>0</v>
      </c>
      <c r="L4714" s="259">
        <f>ROUND(SUMIF('VGT-Bewegungsdaten'!B:B,$A4714,'VGT-Bewegungsdaten'!E:E),5)</f>
        <v>0</v>
      </c>
      <c r="N4714" s="298" t="s">
        <v>4918</v>
      </c>
      <c r="O4714" s="298" t="s">
        <v>4935</v>
      </c>
      <c r="P4714" s="261">
        <f>ROUND(SUMIF('AV-Bewegungsdaten'!B:B,A4714,'AV-Bewegungsdaten'!D:D),3)</f>
        <v>0</v>
      </c>
      <c r="Q4714" s="259">
        <f>ROUND(SUMIF('AV-Bewegungsdaten'!B:B,$A4714,'AV-Bewegungsdaten'!E:E),5)</f>
        <v>0</v>
      </c>
      <c r="S4714" s="444"/>
      <c r="T4714" s="444"/>
      <c r="U4714" s="261">
        <f>ROUND(SUMIF('DV-Bewegungsdaten'!B:B,A4714,'DV-Bewegungsdaten'!D:D),3)</f>
        <v>0</v>
      </c>
      <c r="V4714" s="259">
        <f>ROUND(SUMIF('DV-Bewegungsdaten'!B:B,A4714,'DV-Bewegungsdaten'!E:E),5)</f>
        <v>0</v>
      </c>
      <c r="X4714" s="444"/>
      <c r="Y4714" s="444"/>
      <c r="AK4714" s="305"/>
    </row>
    <row r="4715" spans="1:37" ht="15" customHeight="1" x14ac:dyDescent="0.25">
      <c r="A4715" s="103" t="s">
        <v>5177</v>
      </c>
      <c r="B4715" s="101" t="s">
        <v>169</v>
      </c>
      <c r="C4715" s="101" t="s">
        <v>5131</v>
      </c>
      <c r="D4715" s="101" t="s">
        <v>4807</v>
      </c>
      <c r="F4715" s="102">
        <v>13.17</v>
      </c>
      <c r="G4715" s="102">
        <v>13.57</v>
      </c>
      <c r="H4715" s="102">
        <v>10.54</v>
      </c>
      <c r="I4715" s="102"/>
      <c r="J4715" s="445"/>
      <c r="K4715" s="258">
        <f>ROUND(SUMIF('VGT-Bewegungsdaten'!B:B,A4715,'VGT-Bewegungsdaten'!D:D),3)</f>
        <v>0</v>
      </c>
      <c r="L4715" s="259">
        <f>ROUND(SUMIF('VGT-Bewegungsdaten'!B:B,$A4715,'VGT-Bewegungsdaten'!E:E),5)</f>
        <v>0</v>
      </c>
      <c r="N4715" s="298" t="s">
        <v>4918</v>
      </c>
      <c r="O4715" s="298" t="s">
        <v>4935</v>
      </c>
      <c r="P4715" s="261">
        <f>ROUND(SUMIF('AV-Bewegungsdaten'!B:B,A4715,'AV-Bewegungsdaten'!D:D),3)</f>
        <v>0</v>
      </c>
      <c r="Q4715" s="259">
        <f>ROUND(SUMIF('AV-Bewegungsdaten'!B:B,$A4715,'AV-Bewegungsdaten'!E:E),5)</f>
        <v>0</v>
      </c>
      <c r="S4715" s="444"/>
      <c r="T4715" s="444"/>
      <c r="U4715" s="261">
        <f>ROUND(SUMIF('DV-Bewegungsdaten'!B:B,A4715,'DV-Bewegungsdaten'!D:D),3)</f>
        <v>0</v>
      </c>
      <c r="V4715" s="259">
        <f>ROUND(SUMIF('DV-Bewegungsdaten'!B:B,A4715,'DV-Bewegungsdaten'!E:E),5)</f>
        <v>0</v>
      </c>
      <c r="X4715" s="444"/>
      <c r="Y4715" s="444"/>
      <c r="AK4715" s="305"/>
    </row>
    <row r="4716" spans="1:37" ht="15" customHeight="1" x14ac:dyDescent="0.25">
      <c r="A4716" s="103" t="s">
        <v>5178</v>
      </c>
      <c r="B4716" s="101" t="s">
        <v>169</v>
      </c>
      <c r="C4716" s="101" t="s">
        <v>5131</v>
      </c>
      <c r="D4716" s="101" t="s">
        <v>4808</v>
      </c>
      <c r="F4716" s="102">
        <v>11.74</v>
      </c>
      <c r="G4716" s="102">
        <v>12.14</v>
      </c>
      <c r="H4716" s="102">
        <v>9.39</v>
      </c>
      <c r="I4716" s="102"/>
      <c r="J4716" s="445"/>
      <c r="K4716" s="258">
        <f>ROUND(SUMIF('VGT-Bewegungsdaten'!B:B,A4716,'VGT-Bewegungsdaten'!D:D),3)</f>
        <v>0</v>
      </c>
      <c r="L4716" s="259">
        <f>ROUND(SUMIF('VGT-Bewegungsdaten'!B:B,$A4716,'VGT-Bewegungsdaten'!E:E),5)</f>
        <v>0</v>
      </c>
      <c r="N4716" s="298" t="s">
        <v>4918</v>
      </c>
      <c r="O4716" s="298" t="s">
        <v>4935</v>
      </c>
      <c r="P4716" s="261">
        <f>ROUND(SUMIF('AV-Bewegungsdaten'!B:B,A4716,'AV-Bewegungsdaten'!D:D),3)</f>
        <v>0</v>
      </c>
      <c r="Q4716" s="259">
        <f>ROUND(SUMIF('AV-Bewegungsdaten'!B:B,$A4716,'AV-Bewegungsdaten'!E:E),5)</f>
        <v>0</v>
      </c>
      <c r="S4716" s="444"/>
      <c r="T4716" s="444"/>
      <c r="U4716" s="261">
        <f>ROUND(SUMIF('DV-Bewegungsdaten'!B:B,A4716,'DV-Bewegungsdaten'!D:D),3)</f>
        <v>0</v>
      </c>
      <c r="V4716" s="259">
        <f>ROUND(SUMIF('DV-Bewegungsdaten'!B:B,A4716,'DV-Bewegungsdaten'!E:E),5)</f>
        <v>0</v>
      </c>
      <c r="X4716" s="444"/>
      <c r="Y4716" s="444"/>
      <c r="AK4716" s="305"/>
    </row>
    <row r="4717" spans="1:37" ht="15" customHeight="1" x14ac:dyDescent="0.25">
      <c r="A4717" s="103" t="s">
        <v>5179</v>
      </c>
      <c r="B4717" s="101" t="s">
        <v>169</v>
      </c>
      <c r="C4717" s="101" t="s">
        <v>5131</v>
      </c>
      <c r="D4717" s="101" t="s">
        <v>4809</v>
      </c>
      <c r="F4717" s="102">
        <v>9.61</v>
      </c>
      <c r="G4717" s="102">
        <v>10.01</v>
      </c>
      <c r="H4717" s="102">
        <v>7.69</v>
      </c>
      <c r="I4717" s="102"/>
      <c r="J4717" s="445"/>
      <c r="K4717" s="258">
        <f>ROUND(SUMIF('VGT-Bewegungsdaten'!B:B,A4717,'VGT-Bewegungsdaten'!D:D),3)</f>
        <v>0</v>
      </c>
      <c r="L4717" s="259">
        <f>ROUND(SUMIF('VGT-Bewegungsdaten'!B:B,$A4717,'VGT-Bewegungsdaten'!E:E),5)</f>
        <v>0</v>
      </c>
      <c r="N4717" s="298" t="s">
        <v>4918</v>
      </c>
      <c r="O4717" s="298" t="s">
        <v>4935</v>
      </c>
      <c r="P4717" s="261">
        <f>ROUND(SUMIF('AV-Bewegungsdaten'!B:B,A4717,'AV-Bewegungsdaten'!D:D),3)</f>
        <v>0</v>
      </c>
      <c r="Q4717" s="259">
        <f>ROUND(SUMIF('AV-Bewegungsdaten'!B:B,$A4717,'AV-Bewegungsdaten'!E:E),5)</f>
        <v>0</v>
      </c>
      <c r="S4717" s="444"/>
      <c r="T4717" s="444"/>
      <c r="U4717" s="261">
        <f>ROUND(SUMIF('DV-Bewegungsdaten'!B:B,A4717,'DV-Bewegungsdaten'!D:D),3)</f>
        <v>0</v>
      </c>
      <c r="V4717" s="259">
        <f>ROUND(SUMIF('DV-Bewegungsdaten'!B:B,A4717,'DV-Bewegungsdaten'!E:E),5)</f>
        <v>0</v>
      </c>
      <c r="X4717" s="444"/>
      <c r="Y4717" s="444"/>
      <c r="AK4717" s="305"/>
    </row>
    <row r="4718" spans="1:37" ht="15" customHeight="1" x14ac:dyDescent="0.25">
      <c r="A4718" s="103" t="s">
        <v>5453</v>
      </c>
      <c r="B4718" s="101" t="s">
        <v>169</v>
      </c>
      <c r="C4718" s="101" t="s">
        <v>5430</v>
      </c>
      <c r="D4718" s="101" t="s">
        <v>4806</v>
      </c>
      <c r="F4718" s="102">
        <v>13.68</v>
      </c>
      <c r="G4718" s="102">
        <v>14.08</v>
      </c>
      <c r="H4718" s="102">
        <v>10.94</v>
      </c>
      <c r="I4718" s="102"/>
      <c r="J4718" s="445"/>
      <c r="K4718" s="258">
        <f>ROUND(SUMIF('VGT-Bewegungsdaten'!B:B,A4718,'VGT-Bewegungsdaten'!D:D),3)</f>
        <v>0</v>
      </c>
      <c r="L4718" s="259">
        <f>ROUND(SUMIF('VGT-Bewegungsdaten'!B:B,$A4718,'VGT-Bewegungsdaten'!E:E),5)</f>
        <v>0</v>
      </c>
      <c r="N4718" s="298" t="s">
        <v>4918</v>
      </c>
      <c r="O4718" s="298" t="s">
        <v>4935</v>
      </c>
      <c r="P4718" s="261">
        <f>ROUND(SUMIF('AV-Bewegungsdaten'!B:B,A4718,'AV-Bewegungsdaten'!D:D),3)</f>
        <v>0</v>
      </c>
      <c r="Q4718" s="259">
        <f>ROUND(SUMIF('AV-Bewegungsdaten'!B:B,$A4718,'AV-Bewegungsdaten'!E:E),5)</f>
        <v>0</v>
      </c>
      <c r="S4718" s="444"/>
      <c r="T4718" s="444"/>
      <c r="U4718" s="261">
        <f>ROUND(SUMIF('DV-Bewegungsdaten'!B:B,A4718,'DV-Bewegungsdaten'!D:D),3)</f>
        <v>0</v>
      </c>
      <c r="V4718" s="259">
        <f>ROUND(SUMIF('DV-Bewegungsdaten'!B:B,A4718,'DV-Bewegungsdaten'!E:E),5)</f>
        <v>0</v>
      </c>
      <c r="X4718" s="444"/>
      <c r="Y4718" s="444"/>
      <c r="AK4718" s="305"/>
    </row>
    <row r="4719" spans="1:37" ht="15" customHeight="1" x14ac:dyDescent="0.25">
      <c r="A4719" s="103" t="s">
        <v>5454</v>
      </c>
      <c r="B4719" s="101" t="s">
        <v>169</v>
      </c>
      <c r="C4719" s="101" t="s">
        <v>5430</v>
      </c>
      <c r="D4719" s="101" t="s">
        <v>4807</v>
      </c>
      <c r="F4719" s="102">
        <v>12.98</v>
      </c>
      <c r="G4719" s="102">
        <v>13.38</v>
      </c>
      <c r="H4719" s="102">
        <v>10.38</v>
      </c>
      <c r="I4719" s="102"/>
      <c r="J4719" s="445"/>
      <c r="K4719" s="258">
        <f>ROUND(SUMIF('VGT-Bewegungsdaten'!B:B,A4719,'VGT-Bewegungsdaten'!D:D),3)</f>
        <v>0</v>
      </c>
      <c r="L4719" s="259">
        <f>ROUND(SUMIF('VGT-Bewegungsdaten'!B:B,$A4719,'VGT-Bewegungsdaten'!E:E),5)</f>
        <v>0</v>
      </c>
      <c r="N4719" s="298" t="s">
        <v>4918</v>
      </c>
      <c r="O4719" s="298" t="s">
        <v>4935</v>
      </c>
      <c r="P4719" s="261">
        <f>ROUND(SUMIF('AV-Bewegungsdaten'!B:B,A4719,'AV-Bewegungsdaten'!D:D),3)</f>
        <v>0</v>
      </c>
      <c r="Q4719" s="259">
        <f>ROUND(SUMIF('AV-Bewegungsdaten'!B:B,$A4719,'AV-Bewegungsdaten'!E:E),5)</f>
        <v>0</v>
      </c>
      <c r="S4719" s="444"/>
      <c r="T4719" s="444"/>
      <c r="U4719" s="261">
        <f>ROUND(SUMIF('DV-Bewegungsdaten'!B:B,A4719,'DV-Bewegungsdaten'!D:D),3)</f>
        <v>0</v>
      </c>
      <c r="V4719" s="259">
        <f>ROUND(SUMIF('DV-Bewegungsdaten'!B:B,A4719,'DV-Bewegungsdaten'!E:E),5)</f>
        <v>0</v>
      </c>
      <c r="X4719" s="444"/>
      <c r="Y4719" s="444"/>
      <c r="AK4719" s="305"/>
    </row>
    <row r="4720" spans="1:37" ht="15" customHeight="1" x14ac:dyDescent="0.25">
      <c r="A4720" s="103" t="s">
        <v>5455</v>
      </c>
      <c r="B4720" s="101" t="s">
        <v>169</v>
      </c>
      <c r="C4720" s="101" t="s">
        <v>5430</v>
      </c>
      <c r="D4720" s="101" t="s">
        <v>4808</v>
      </c>
      <c r="F4720" s="102">
        <v>11.58</v>
      </c>
      <c r="G4720" s="102">
        <v>11.98</v>
      </c>
      <c r="H4720" s="102">
        <v>9.26</v>
      </c>
      <c r="I4720" s="102"/>
      <c r="J4720" s="445"/>
      <c r="K4720" s="258">
        <f>ROUND(SUMIF('VGT-Bewegungsdaten'!B:B,A4720,'VGT-Bewegungsdaten'!D:D),3)</f>
        <v>0</v>
      </c>
      <c r="L4720" s="259">
        <f>ROUND(SUMIF('VGT-Bewegungsdaten'!B:B,$A4720,'VGT-Bewegungsdaten'!E:E),5)</f>
        <v>0</v>
      </c>
      <c r="N4720" s="298" t="s">
        <v>4918</v>
      </c>
      <c r="O4720" s="298" t="s">
        <v>4935</v>
      </c>
      <c r="P4720" s="261">
        <f>ROUND(SUMIF('AV-Bewegungsdaten'!B:B,A4720,'AV-Bewegungsdaten'!D:D),3)</f>
        <v>0</v>
      </c>
      <c r="Q4720" s="259">
        <f>ROUND(SUMIF('AV-Bewegungsdaten'!B:B,$A4720,'AV-Bewegungsdaten'!E:E),5)</f>
        <v>0</v>
      </c>
      <c r="S4720" s="444"/>
      <c r="T4720" s="444"/>
      <c r="U4720" s="261">
        <f>ROUND(SUMIF('DV-Bewegungsdaten'!B:B,A4720,'DV-Bewegungsdaten'!D:D),3)</f>
        <v>0</v>
      </c>
      <c r="V4720" s="259">
        <f>ROUND(SUMIF('DV-Bewegungsdaten'!B:B,A4720,'DV-Bewegungsdaten'!E:E),5)</f>
        <v>0</v>
      </c>
      <c r="X4720" s="444"/>
      <c r="Y4720" s="444"/>
      <c r="AK4720" s="305"/>
    </row>
    <row r="4721" spans="1:37" ht="15" customHeight="1" x14ac:dyDescent="0.25">
      <c r="A4721" s="103" t="s">
        <v>5456</v>
      </c>
      <c r="B4721" s="101" t="s">
        <v>169</v>
      </c>
      <c r="C4721" s="101" t="s">
        <v>5430</v>
      </c>
      <c r="D4721" s="101" t="s">
        <v>4809</v>
      </c>
      <c r="F4721" s="102">
        <v>9.4700000000000006</v>
      </c>
      <c r="G4721" s="102">
        <v>9.870000000000001</v>
      </c>
      <c r="H4721" s="102">
        <v>7.58</v>
      </c>
      <c r="I4721" s="102"/>
      <c r="J4721" s="445"/>
      <c r="K4721" s="258">
        <f>ROUND(SUMIF('VGT-Bewegungsdaten'!B:B,A4721,'VGT-Bewegungsdaten'!D:D),3)</f>
        <v>0</v>
      </c>
      <c r="L4721" s="259">
        <f>ROUND(SUMIF('VGT-Bewegungsdaten'!B:B,$A4721,'VGT-Bewegungsdaten'!E:E),5)</f>
        <v>0</v>
      </c>
      <c r="N4721" s="298" t="s">
        <v>4918</v>
      </c>
      <c r="O4721" s="298" t="s">
        <v>4935</v>
      </c>
      <c r="P4721" s="261">
        <f>ROUND(SUMIF('AV-Bewegungsdaten'!B:B,A4721,'AV-Bewegungsdaten'!D:D),3)</f>
        <v>0</v>
      </c>
      <c r="Q4721" s="259">
        <f>ROUND(SUMIF('AV-Bewegungsdaten'!B:B,$A4721,'AV-Bewegungsdaten'!E:E),5)</f>
        <v>0</v>
      </c>
      <c r="S4721" s="444"/>
      <c r="T4721" s="444"/>
      <c r="U4721" s="261">
        <f>ROUND(SUMIF('DV-Bewegungsdaten'!B:B,A4721,'DV-Bewegungsdaten'!D:D),3)</f>
        <v>0</v>
      </c>
      <c r="V4721" s="259">
        <f>ROUND(SUMIF('DV-Bewegungsdaten'!B:B,A4721,'DV-Bewegungsdaten'!E:E),5)</f>
        <v>0</v>
      </c>
      <c r="X4721" s="444"/>
      <c r="Y4721" s="444"/>
      <c r="AK4721" s="305"/>
    </row>
    <row r="4722" spans="1:37" ht="15" customHeight="1" x14ac:dyDescent="0.25">
      <c r="A4722" s="103" t="s">
        <v>5457</v>
      </c>
      <c r="B4722" s="101" t="s">
        <v>169</v>
      </c>
      <c r="C4722" s="101" t="s">
        <v>5432</v>
      </c>
      <c r="D4722" s="101" t="s">
        <v>4806</v>
      </c>
      <c r="F4722" s="102">
        <v>13.55</v>
      </c>
      <c r="G4722" s="102">
        <v>13.950000000000001</v>
      </c>
      <c r="H4722" s="102">
        <v>10.84</v>
      </c>
      <c r="I4722" s="102"/>
      <c r="J4722" s="445"/>
      <c r="K4722" s="258">
        <f>ROUND(SUMIF('VGT-Bewegungsdaten'!B:B,A4722,'VGT-Bewegungsdaten'!D:D),3)</f>
        <v>0</v>
      </c>
      <c r="L4722" s="259">
        <f>ROUND(SUMIF('VGT-Bewegungsdaten'!B:B,$A4722,'VGT-Bewegungsdaten'!E:E),5)</f>
        <v>0</v>
      </c>
      <c r="N4722" s="298" t="s">
        <v>4918</v>
      </c>
      <c r="O4722" s="298" t="s">
        <v>4935</v>
      </c>
      <c r="P4722" s="261">
        <f>ROUND(SUMIF('AV-Bewegungsdaten'!B:B,A4722,'AV-Bewegungsdaten'!D:D),3)</f>
        <v>0</v>
      </c>
      <c r="Q4722" s="259">
        <f>ROUND(SUMIF('AV-Bewegungsdaten'!B:B,$A4722,'AV-Bewegungsdaten'!E:E),5)</f>
        <v>0</v>
      </c>
      <c r="S4722" s="444"/>
      <c r="T4722" s="444"/>
      <c r="U4722" s="261">
        <f>ROUND(SUMIF('DV-Bewegungsdaten'!B:B,A4722,'DV-Bewegungsdaten'!D:D),3)</f>
        <v>0</v>
      </c>
      <c r="V4722" s="259">
        <f>ROUND(SUMIF('DV-Bewegungsdaten'!B:B,A4722,'DV-Bewegungsdaten'!E:E),5)</f>
        <v>0</v>
      </c>
      <c r="X4722" s="444"/>
      <c r="Y4722" s="444"/>
      <c r="AK4722" s="305"/>
    </row>
    <row r="4723" spans="1:37" ht="15" customHeight="1" x14ac:dyDescent="0.25">
      <c r="A4723" s="103" t="s">
        <v>5458</v>
      </c>
      <c r="B4723" s="101" t="s">
        <v>169</v>
      </c>
      <c r="C4723" s="101" t="s">
        <v>5432</v>
      </c>
      <c r="D4723" s="101" t="s">
        <v>4807</v>
      </c>
      <c r="F4723" s="102">
        <v>12.85</v>
      </c>
      <c r="G4723" s="102">
        <v>13.25</v>
      </c>
      <c r="H4723" s="102">
        <v>10.28</v>
      </c>
      <c r="I4723" s="102"/>
      <c r="J4723" s="445"/>
      <c r="K4723" s="258">
        <f>ROUND(SUMIF('VGT-Bewegungsdaten'!B:B,A4723,'VGT-Bewegungsdaten'!D:D),3)</f>
        <v>0</v>
      </c>
      <c r="L4723" s="259">
        <f>ROUND(SUMIF('VGT-Bewegungsdaten'!B:B,$A4723,'VGT-Bewegungsdaten'!E:E),5)</f>
        <v>0</v>
      </c>
      <c r="N4723" s="298" t="s">
        <v>4918</v>
      </c>
      <c r="O4723" s="298" t="s">
        <v>4935</v>
      </c>
      <c r="P4723" s="261">
        <f>ROUND(SUMIF('AV-Bewegungsdaten'!B:B,A4723,'AV-Bewegungsdaten'!D:D),3)</f>
        <v>0</v>
      </c>
      <c r="Q4723" s="259">
        <f>ROUND(SUMIF('AV-Bewegungsdaten'!B:B,$A4723,'AV-Bewegungsdaten'!E:E),5)</f>
        <v>0</v>
      </c>
      <c r="S4723" s="444"/>
      <c r="T4723" s="444"/>
      <c r="U4723" s="261">
        <f>ROUND(SUMIF('DV-Bewegungsdaten'!B:B,A4723,'DV-Bewegungsdaten'!D:D),3)</f>
        <v>0</v>
      </c>
      <c r="V4723" s="259">
        <f>ROUND(SUMIF('DV-Bewegungsdaten'!B:B,A4723,'DV-Bewegungsdaten'!E:E),5)</f>
        <v>0</v>
      </c>
      <c r="X4723" s="444"/>
      <c r="Y4723" s="444"/>
      <c r="AK4723" s="305"/>
    </row>
    <row r="4724" spans="1:37" ht="15" customHeight="1" x14ac:dyDescent="0.25">
      <c r="A4724" s="103" t="s">
        <v>5459</v>
      </c>
      <c r="B4724" s="101" t="s">
        <v>169</v>
      </c>
      <c r="C4724" s="101" t="s">
        <v>5432</v>
      </c>
      <c r="D4724" s="101" t="s">
        <v>4808</v>
      </c>
      <c r="F4724" s="102">
        <v>11.46</v>
      </c>
      <c r="G4724" s="102">
        <v>11.860000000000001</v>
      </c>
      <c r="H4724" s="102">
        <v>9.17</v>
      </c>
      <c r="I4724" s="102"/>
      <c r="J4724" s="445"/>
      <c r="K4724" s="258">
        <f>ROUND(SUMIF('VGT-Bewegungsdaten'!B:B,A4724,'VGT-Bewegungsdaten'!D:D),3)</f>
        <v>0</v>
      </c>
      <c r="L4724" s="259">
        <f>ROUND(SUMIF('VGT-Bewegungsdaten'!B:B,$A4724,'VGT-Bewegungsdaten'!E:E),5)</f>
        <v>0</v>
      </c>
      <c r="N4724" s="298" t="s">
        <v>4918</v>
      </c>
      <c r="O4724" s="298" t="s">
        <v>4935</v>
      </c>
      <c r="P4724" s="261">
        <f>ROUND(SUMIF('AV-Bewegungsdaten'!B:B,A4724,'AV-Bewegungsdaten'!D:D),3)</f>
        <v>0</v>
      </c>
      <c r="Q4724" s="259">
        <f>ROUND(SUMIF('AV-Bewegungsdaten'!B:B,$A4724,'AV-Bewegungsdaten'!E:E),5)</f>
        <v>0</v>
      </c>
      <c r="S4724" s="444"/>
      <c r="T4724" s="444"/>
      <c r="U4724" s="261">
        <f>ROUND(SUMIF('DV-Bewegungsdaten'!B:B,A4724,'DV-Bewegungsdaten'!D:D),3)</f>
        <v>0</v>
      </c>
      <c r="V4724" s="259">
        <f>ROUND(SUMIF('DV-Bewegungsdaten'!B:B,A4724,'DV-Bewegungsdaten'!E:E),5)</f>
        <v>0</v>
      </c>
      <c r="X4724" s="444"/>
      <c r="Y4724" s="444"/>
      <c r="AK4724" s="305"/>
    </row>
    <row r="4725" spans="1:37" ht="15" customHeight="1" x14ac:dyDescent="0.25">
      <c r="A4725" s="103" t="s">
        <v>5460</v>
      </c>
      <c r="B4725" s="101" t="s">
        <v>169</v>
      </c>
      <c r="C4725" s="101" t="s">
        <v>5432</v>
      </c>
      <c r="D4725" s="101" t="s">
        <v>4809</v>
      </c>
      <c r="F4725" s="102">
        <v>9.3800000000000008</v>
      </c>
      <c r="G4725" s="102">
        <v>9.7800000000000011</v>
      </c>
      <c r="H4725" s="102">
        <v>7.5</v>
      </c>
      <c r="I4725" s="102"/>
      <c r="J4725" s="445"/>
      <c r="K4725" s="258">
        <f>ROUND(SUMIF('VGT-Bewegungsdaten'!B:B,A4725,'VGT-Bewegungsdaten'!D:D),3)</f>
        <v>0</v>
      </c>
      <c r="L4725" s="259">
        <f>ROUND(SUMIF('VGT-Bewegungsdaten'!B:B,$A4725,'VGT-Bewegungsdaten'!E:E),5)</f>
        <v>0</v>
      </c>
      <c r="N4725" s="298" t="s">
        <v>4918</v>
      </c>
      <c r="O4725" s="298" t="s">
        <v>4935</v>
      </c>
      <c r="P4725" s="261">
        <f>ROUND(SUMIF('AV-Bewegungsdaten'!B:B,A4725,'AV-Bewegungsdaten'!D:D),3)</f>
        <v>0</v>
      </c>
      <c r="Q4725" s="259">
        <f>ROUND(SUMIF('AV-Bewegungsdaten'!B:B,$A4725,'AV-Bewegungsdaten'!E:E),5)</f>
        <v>0</v>
      </c>
      <c r="S4725" s="444"/>
      <c r="T4725" s="444"/>
      <c r="U4725" s="261">
        <f>ROUND(SUMIF('DV-Bewegungsdaten'!B:B,A4725,'DV-Bewegungsdaten'!D:D),3)</f>
        <v>0</v>
      </c>
      <c r="V4725" s="259">
        <f>ROUND(SUMIF('DV-Bewegungsdaten'!B:B,A4725,'DV-Bewegungsdaten'!E:E),5)</f>
        <v>0</v>
      </c>
      <c r="X4725" s="444"/>
      <c r="Y4725" s="444"/>
      <c r="AK4725" s="305"/>
    </row>
    <row r="4726" spans="1:37" ht="15" customHeight="1" x14ac:dyDescent="0.25">
      <c r="A4726" s="103" t="s">
        <v>5461</v>
      </c>
      <c r="B4726" s="101" t="s">
        <v>169</v>
      </c>
      <c r="C4726" s="101" t="s">
        <v>5434</v>
      </c>
      <c r="D4726" s="101" t="s">
        <v>4806</v>
      </c>
      <c r="F4726" s="102">
        <v>13.41</v>
      </c>
      <c r="G4726" s="102">
        <v>13.81</v>
      </c>
      <c r="H4726" s="102">
        <v>10.73</v>
      </c>
      <c r="I4726" s="102"/>
      <c r="J4726" s="445"/>
      <c r="K4726" s="258">
        <f>ROUND(SUMIF('VGT-Bewegungsdaten'!B:B,A4726,'VGT-Bewegungsdaten'!D:D),3)</f>
        <v>0</v>
      </c>
      <c r="L4726" s="259">
        <f>ROUND(SUMIF('VGT-Bewegungsdaten'!B:B,$A4726,'VGT-Bewegungsdaten'!E:E),5)</f>
        <v>0</v>
      </c>
      <c r="N4726" s="298" t="s">
        <v>4918</v>
      </c>
      <c r="O4726" s="298" t="s">
        <v>4935</v>
      </c>
      <c r="P4726" s="261">
        <f>ROUND(SUMIF('AV-Bewegungsdaten'!B:B,A4726,'AV-Bewegungsdaten'!D:D),3)</f>
        <v>0</v>
      </c>
      <c r="Q4726" s="259">
        <f>ROUND(SUMIF('AV-Bewegungsdaten'!B:B,$A4726,'AV-Bewegungsdaten'!E:E),5)</f>
        <v>0</v>
      </c>
      <c r="S4726" s="444"/>
      <c r="T4726" s="444"/>
      <c r="U4726" s="261">
        <f>ROUND(SUMIF('DV-Bewegungsdaten'!B:B,A4726,'DV-Bewegungsdaten'!D:D),3)</f>
        <v>0</v>
      </c>
      <c r="V4726" s="259">
        <f>ROUND(SUMIF('DV-Bewegungsdaten'!B:B,A4726,'DV-Bewegungsdaten'!E:E),5)</f>
        <v>0</v>
      </c>
      <c r="X4726" s="444"/>
      <c r="Y4726" s="444"/>
      <c r="AK4726" s="305"/>
    </row>
    <row r="4727" spans="1:37" ht="15" customHeight="1" x14ac:dyDescent="0.25">
      <c r="A4727" s="103" t="s">
        <v>5462</v>
      </c>
      <c r="B4727" s="101" t="s">
        <v>169</v>
      </c>
      <c r="C4727" s="101" t="s">
        <v>5434</v>
      </c>
      <c r="D4727" s="101" t="s">
        <v>4807</v>
      </c>
      <c r="F4727" s="102">
        <v>12.72</v>
      </c>
      <c r="G4727" s="102">
        <v>13.120000000000001</v>
      </c>
      <c r="H4727" s="102">
        <v>10.18</v>
      </c>
      <c r="I4727" s="102"/>
      <c r="J4727" s="445"/>
      <c r="K4727" s="258">
        <f>ROUND(SUMIF('VGT-Bewegungsdaten'!B:B,A4727,'VGT-Bewegungsdaten'!D:D),3)</f>
        <v>0</v>
      </c>
      <c r="L4727" s="259">
        <f>ROUND(SUMIF('VGT-Bewegungsdaten'!B:B,$A4727,'VGT-Bewegungsdaten'!E:E),5)</f>
        <v>0</v>
      </c>
      <c r="N4727" s="298" t="s">
        <v>4918</v>
      </c>
      <c r="O4727" s="298" t="s">
        <v>4935</v>
      </c>
      <c r="P4727" s="261">
        <f>ROUND(SUMIF('AV-Bewegungsdaten'!B:B,A4727,'AV-Bewegungsdaten'!D:D),3)</f>
        <v>0</v>
      </c>
      <c r="Q4727" s="259">
        <f>ROUND(SUMIF('AV-Bewegungsdaten'!B:B,$A4727,'AV-Bewegungsdaten'!E:E),5)</f>
        <v>0</v>
      </c>
      <c r="S4727" s="444"/>
      <c r="T4727" s="444"/>
      <c r="U4727" s="261">
        <f>ROUND(SUMIF('DV-Bewegungsdaten'!B:B,A4727,'DV-Bewegungsdaten'!D:D),3)</f>
        <v>0</v>
      </c>
      <c r="V4727" s="259">
        <f>ROUND(SUMIF('DV-Bewegungsdaten'!B:B,A4727,'DV-Bewegungsdaten'!E:E),5)</f>
        <v>0</v>
      </c>
      <c r="X4727" s="444"/>
      <c r="Y4727" s="444"/>
      <c r="AK4727" s="305"/>
    </row>
    <row r="4728" spans="1:37" ht="15" customHeight="1" x14ac:dyDescent="0.25">
      <c r="A4728" s="103" t="s">
        <v>5463</v>
      </c>
      <c r="B4728" s="101" t="s">
        <v>169</v>
      </c>
      <c r="C4728" s="101" t="s">
        <v>5434</v>
      </c>
      <c r="D4728" s="101" t="s">
        <v>4808</v>
      </c>
      <c r="F4728" s="102">
        <v>11.35</v>
      </c>
      <c r="G4728" s="102">
        <v>11.75</v>
      </c>
      <c r="H4728" s="102">
        <v>9.08</v>
      </c>
      <c r="I4728" s="102"/>
      <c r="J4728" s="445"/>
      <c r="K4728" s="258">
        <f>ROUND(SUMIF('VGT-Bewegungsdaten'!B:B,A4728,'VGT-Bewegungsdaten'!D:D),3)</f>
        <v>0</v>
      </c>
      <c r="L4728" s="259">
        <f>ROUND(SUMIF('VGT-Bewegungsdaten'!B:B,$A4728,'VGT-Bewegungsdaten'!E:E),5)</f>
        <v>0</v>
      </c>
      <c r="N4728" s="298" t="s">
        <v>4918</v>
      </c>
      <c r="O4728" s="298" t="s">
        <v>4935</v>
      </c>
      <c r="P4728" s="261">
        <f>ROUND(SUMIF('AV-Bewegungsdaten'!B:B,A4728,'AV-Bewegungsdaten'!D:D),3)</f>
        <v>0</v>
      </c>
      <c r="Q4728" s="259">
        <f>ROUND(SUMIF('AV-Bewegungsdaten'!B:B,$A4728,'AV-Bewegungsdaten'!E:E),5)</f>
        <v>0</v>
      </c>
      <c r="S4728" s="444"/>
      <c r="T4728" s="444"/>
      <c r="U4728" s="261">
        <f>ROUND(SUMIF('DV-Bewegungsdaten'!B:B,A4728,'DV-Bewegungsdaten'!D:D),3)</f>
        <v>0</v>
      </c>
      <c r="V4728" s="259">
        <f>ROUND(SUMIF('DV-Bewegungsdaten'!B:B,A4728,'DV-Bewegungsdaten'!E:E),5)</f>
        <v>0</v>
      </c>
      <c r="X4728" s="444"/>
      <c r="Y4728" s="444"/>
      <c r="AK4728" s="305"/>
    </row>
    <row r="4729" spans="1:37" ht="15" customHeight="1" x14ac:dyDescent="0.25">
      <c r="A4729" s="103" t="s">
        <v>5464</v>
      </c>
      <c r="B4729" s="101" t="s">
        <v>169</v>
      </c>
      <c r="C4729" s="101" t="s">
        <v>5434</v>
      </c>
      <c r="D4729" s="101" t="s">
        <v>4809</v>
      </c>
      <c r="F4729" s="102">
        <v>9.2799999999999994</v>
      </c>
      <c r="G4729" s="102">
        <v>9.68</v>
      </c>
      <c r="H4729" s="102">
        <v>7.42</v>
      </c>
      <c r="I4729" s="102"/>
      <c r="J4729" s="445"/>
      <c r="K4729" s="258">
        <f>ROUND(SUMIF('VGT-Bewegungsdaten'!B:B,A4729,'VGT-Bewegungsdaten'!D:D),3)</f>
        <v>0</v>
      </c>
      <c r="L4729" s="259">
        <f>ROUND(SUMIF('VGT-Bewegungsdaten'!B:B,$A4729,'VGT-Bewegungsdaten'!E:E),5)</f>
        <v>0</v>
      </c>
      <c r="N4729" s="298" t="s">
        <v>4918</v>
      </c>
      <c r="O4729" s="298" t="s">
        <v>4935</v>
      </c>
      <c r="P4729" s="261">
        <f>ROUND(SUMIF('AV-Bewegungsdaten'!B:B,A4729,'AV-Bewegungsdaten'!D:D),3)</f>
        <v>0</v>
      </c>
      <c r="Q4729" s="259">
        <f>ROUND(SUMIF('AV-Bewegungsdaten'!B:B,$A4729,'AV-Bewegungsdaten'!E:E),5)</f>
        <v>0</v>
      </c>
      <c r="S4729" s="444"/>
      <c r="T4729" s="444"/>
      <c r="U4729" s="261">
        <f>ROUND(SUMIF('DV-Bewegungsdaten'!B:B,A4729,'DV-Bewegungsdaten'!D:D),3)</f>
        <v>0</v>
      </c>
      <c r="V4729" s="259">
        <f>ROUND(SUMIF('DV-Bewegungsdaten'!B:B,A4729,'DV-Bewegungsdaten'!E:E),5)</f>
        <v>0</v>
      </c>
      <c r="X4729" s="444"/>
      <c r="Y4729" s="444"/>
      <c r="AK4729" s="305"/>
    </row>
    <row r="4730" spans="1:37" ht="15" customHeight="1" x14ac:dyDescent="0.25">
      <c r="A4730" s="103" t="s">
        <v>5465</v>
      </c>
      <c r="B4730" s="101" t="s">
        <v>169</v>
      </c>
      <c r="C4730" s="101" t="s">
        <v>5436</v>
      </c>
      <c r="D4730" s="101" t="s">
        <v>4806</v>
      </c>
      <c r="F4730" s="102">
        <v>13.28</v>
      </c>
      <c r="G4730" s="102">
        <v>13.68</v>
      </c>
      <c r="H4730" s="102">
        <v>10.62</v>
      </c>
      <c r="I4730" s="102"/>
      <c r="J4730" s="445"/>
      <c r="K4730" s="258">
        <f>ROUND(SUMIF('VGT-Bewegungsdaten'!B:B,A4730,'VGT-Bewegungsdaten'!D:D),3)</f>
        <v>0</v>
      </c>
      <c r="L4730" s="259">
        <f>ROUND(SUMIF('VGT-Bewegungsdaten'!B:B,$A4730,'VGT-Bewegungsdaten'!E:E),5)</f>
        <v>0</v>
      </c>
      <c r="N4730" s="298" t="s">
        <v>4918</v>
      </c>
      <c r="O4730" s="298" t="s">
        <v>4935</v>
      </c>
      <c r="P4730" s="261">
        <f>ROUND(SUMIF('AV-Bewegungsdaten'!B:B,A4730,'AV-Bewegungsdaten'!D:D),3)</f>
        <v>0</v>
      </c>
      <c r="Q4730" s="259">
        <f>ROUND(SUMIF('AV-Bewegungsdaten'!B:B,$A4730,'AV-Bewegungsdaten'!E:E),5)</f>
        <v>0</v>
      </c>
      <c r="S4730" s="444"/>
      <c r="T4730" s="444"/>
      <c r="U4730" s="261">
        <f>ROUND(SUMIF('DV-Bewegungsdaten'!B:B,A4730,'DV-Bewegungsdaten'!D:D),3)</f>
        <v>0</v>
      </c>
      <c r="V4730" s="259">
        <f>ROUND(SUMIF('DV-Bewegungsdaten'!B:B,A4730,'DV-Bewegungsdaten'!E:E),5)</f>
        <v>0</v>
      </c>
      <c r="X4730" s="444"/>
      <c r="Y4730" s="444"/>
      <c r="AK4730" s="305"/>
    </row>
    <row r="4731" spans="1:37" ht="15" customHeight="1" x14ac:dyDescent="0.25">
      <c r="A4731" s="103" t="s">
        <v>5466</v>
      </c>
      <c r="B4731" s="101" t="s">
        <v>169</v>
      </c>
      <c r="C4731" s="101" t="s">
        <v>5436</v>
      </c>
      <c r="D4731" s="101" t="s">
        <v>4807</v>
      </c>
      <c r="F4731" s="102">
        <v>12.6</v>
      </c>
      <c r="G4731" s="102">
        <v>13</v>
      </c>
      <c r="H4731" s="102">
        <v>10.08</v>
      </c>
      <c r="I4731" s="102"/>
      <c r="J4731" s="445"/>
      <c r="K4731" s="258">
        <f>ROUND(SUMIF('VGT-Bewegungsdaten'!B:B,A4731,'VGT-Bewegungsdaten'!D:D),3)</f>
        <v>0</v>
      </c>
      <c r="L4731" s="259">
        <f>ROUND(SUMIF('VGT-Bewegungsdaten'!B:B,$A4731,'VGT-Bewegungsdaten'!E:E),5)</f>
        <v>0</v>
      </c>
      <c r="N4731" s="298" t="s">
        <v>4918</v>
      </c>
      <c r="O4731" s="298" t="s">
        <v>4935</v>
      </c>
      <c r="P4731" s="261">
        <f>ROUND(SUMIF('AV-Bewegungsdaten'!B:B,A4731,'AV-Bewegungsdaten'!D:D),3)</f>
        <v>0</v>
      </c>
      <c r="Q4731" s="259">
        <f>ROUND(SUMIF('AV-Bewegungsdaten'!B:B,$A4731,'AV-Bewegungsdaten'!E:E),5)</f>
        <v>0</v>
      </c>
      <c r="S4731" s="444"/>
      <c r="T4731" s="444"/>
      <c r="U4731" s="261">
        <f>ROUND(SUMIF('DV-Bewegungsdaten'!B:B,A4731,'DV-Bewegungsdaten'!D:D),3)</f>
        <v>0</v>
      </c>
      <c r="V4731" s="259">
        <f>ROUND(SUMIF('DV-Bewegungsdaten'!B:B,A4731,'DV-Bewegungsdaten'!E:E),5)</f>
        <v>0</v>
      </c>
      <c r="X4731" s="444"/>
      <c r="Y4731" s="444"/>
      <c r="AK4731" s="305"/>
    </row>
    <row r="4732" spans="1:37" ht="15" customHeight="1" x14ac:dyDescent="0.25">
      <c r="A4732" s="103" t="s">
        <v>5467</v>
      </c>
      <c r="B4732" s="101" t="s">
        <v>169</v>
      </c>
      <c r="C4732" s="101" t="s">
        <v>5436</v>
      </c>
      <c r="D4732" s="101" t="s">
        <v>4808</v>
      </c>
      <c r="F4732" s="102">
        <v>11.23</v>
      </c>
      <c r="G4732" s="102">
        <v>11.63</v>
      </c>
      <c r="H4732" s="102">
        <v>8.98</v>
      </c>
      <c r="I4732" s="102"/>
      <c r="J4732" s="445"/>
      <c r="K4732" s="258">
        <f>ROUND(SUMIF('VGT-Bewegungsdaten'!B:B,A4732,'VGT-Bewegungsdaten'!D:D),3)</f>
        <v>0</v>
      </c>
      <c r="L4732" s="259">
        <f>ROUND(SUMIF('VGT-Bewegungsdaten'!B:B,$A4732,'VGT-Bewegungsdaten'!E:E),5)</f>
        <v>0</v>
      </c>
      <c r="N4732" s="298" t="s">
        <v>4918</v>
      </c>
      <c r="O4732" s="298" t="s">
        <v>4935</v>
      </c>
      <c r="P4732" s="261">
        <f>ROUND(SUMIF('AV-Bewegungsdaten'!B:B,A4732,'AV-Bewegungsdaten'!D:D),3)</f>
        <v>0</v>
      </c>
      <c r="Q4732" s="259">
        <f>ROUND(SUMIF('AV-Bewegungsdaten'!B:B,$A4732,'AV-Bewegungsdaten'!E:E),5)</f>
        <v>0</v>
      </c>
      <c r="S4732" s="444"/>
      <c r="T4732" s="444"/>
      <c r="U4732" s="261">
        <f>ROUND(SUMIF('DV-Bewegungsdaten'!B:B,A4732,'DV-Bewegungsdaten'!D:D),3)</f>
        <v>0</v>
      </c>
      <c r="V4732" s="259">
        <f>ROUND(SUMIF('DV-Bewegungsdaten'!B:B,A4732,'DV-Bewegungsdaten'!E:E),5)</f>
        <v>0</v>
      </c>
      <c r="X4732" s="444"/>
      <c r="Y4732" s="444"/>
      <c r="AK4732" s="305"/>
    </row>
    <row r="4733" spans="1:37" ht="15" customHeight="1" x14ac:dyDescent="0.25">
      <c r="A4733" s="103" t="s">
        <v>5468</v>
      </c>
      <c r="B4733" s="101" t="s">
        <v>169</v>
      </c>
      <c r="C4733" s="101" t="s">
        <v>5436</v>
      </c>
      <c r="D4733" s="101" t="s">
        <v>4809</v>
      </c>
      <c r="F4733" s="102">
        <v>9.19</v>
      </c>
      <c r="G4733" s="102">
        <v>9.59</v>
      </c>
      <c r="H4733" s="102">
        <v>7.35</v>
      </c>
      <c r="I4733" s="102"/>
      <c r="J4733" s="445"/>
      <c r="K4733" s="258">
        <f>ROUND(SUMIF('VGT-Bewegungsdaten'!B:B,A4733,'VGT-Bewegungsdaten'!D:D),3)</f>
        <v>0</v>
      </c>
      <c r="L4733" s="259">
        <f>ROUND(SUMIF('VGT-Bewegungsdaten'!B:B,$A4733,'VGT-Bewegungsdaten'!E:E),5)</f>
        <v>0</v>
      </c>
      <c r="N4733" s="298" t="s">
        <v>4918</v>
      </c>
      <c r="O4733" s="298" t="s">
        <v>4935</v>
      </c>
      <c r="P4733" s="261">
        <f>ROUND(SUMIF('AV-Bewegungsdaten'!B:B,A4733,'AV-Bewegungsdaten'!D:D),3)</f>
        <v>0</v>
      </c>
      <c r="Q4733" s="259">
        <f>ROUND(SUMIF('AV-Bewegungsdaten'!B:B,$A4733,'AV-Bewegungsdaten'!E:E),5)</f>
        <v>0</v>
      </c>
      <c r="S4733" s="444"/>
      <c r="T4733" s="444"/>
      <c r="U4733" s="261">
        <f>ROUND(SUMIF('DV-Bewegungsdaten'!B:B,A4733,'DV-Bewegungsdaten'!D:D),3)</f>
        <v>0</v>
      </c>
      <c r="V4733" s="259">
        <f>ROUND(SUMIF('DV-Bewegungsdaten'!B:B,A4733,'DV-Bewegungsdaten'!E:E),5)</f>
        <v>0</v>
      </c>
      <c r="X4733" s="444"/>
      <c r="Y4733" s="444"/>
      <c r="AK4733" s="305"/>
    </row>
    <row r="4734" spans="1:37" ht="15" customHeight="1" x14ac:dyDescent="0.25">
      <c r="A4734" s="103" t="s">
        <v>5469</v>
      </c>
      <c r="B4734" s="101" t="s">
        <v>169</v>
      </c>
      <c r="C4734" s="101" t="s">
        <v>5438</v>
      </c>
      <c r="D4734" s="101" t="s">
        <v>4806</v>
      </c>
      <c r="F4734" s="102">
        <v>13.14</v>
      </c>
      <c r="G4734" s="102">
        <v>13.540000000000001</v>
      </c>
      <c r="H4734" s="102">
        <v>10.51</v>
      </c>
      <c r="I4734" s="102"/>
      <c r="J4734" s="445"/>
      <c r="K4734" s="258">
        <f>ROUND(SUMIF('VGT-Bewegungsdaten'!B:B,A4734,'VGT-Bewegungsdaten'!D:D),3)</f>
        <v>0</v>
      </c>
      <c r="L4734" s="259">
        <f>ROUND(SUMIF('VGT-Bewegungsdaten'!B:B,$A4734,'VGT-Bewegungsdaten'!E:E),5)</f>
        <v>0</v>
      </c>
      <c r="N4734" s="298" t="s">
        <v>4918</v>
      </c>
      <c r="O4734" s="298" t="s">
        <v>4935</v>
      </c>
      <c r="P4734" s="261">
        <f>ROUND(SUMIF('AV-Bewegungsdaten'!B:B,A4734,'AV-Bewegungsdaten'!D:D),3)</f>
        <v>0</v>
      </c>
      <c r="Q4734" s="259">
        <f>ROUND(SUMIF('AV-Bewegungsdaten'!B:B,$A4734,'AV-Bewegungsdaten'!E:E),5)</f>
        <v>0</v>
      </c>
      <c r="S4734" s="444"/>
      <c r="T4734" s="444"/>
      <c r="U4734" s="261">
        <f>ROUND(SUMIF('DV-Bewegungsdaten'!B:B,A4734,'DV-Bewegungsdaten'!D:D),3)</f>
        <v>0</v>
      </c>
      <c r="V4734" s="259">
        <f>ROUND(SUMIF('DV-Bewegungsdaten'!B:B,A4734,'DV-Bewegungsdaten'!E:E),5)</f>
        <v>0</v>
      </c>
      <c r="X4734" s="444"/>
      <c r="Y4734" s="444"/>
      <c r="AK4734" s="305"/>
    </row>
    <row r="4735" spans="1:37" ht="15" customHeight="1" x14ac:dyDescent="0.25">
      <c r="A4735" s="103" t="s">
        <v>5470</v>
      </c>
      <c r="B4735" s="101" t="s">
        <v>169</v>
      </c>
      <c r="C4735" s="101" t="s">
        <v>5438</v>
      </c>
      <c r="D4735" s="101" t="s">
        <v>4807</v>
      </c>
      <c r="F4735" s="102">
        <v>12.47</v>
      </c>
      <c r="G4735" s="102">
        <v>12.870000000000001</v>
      </c>
      <c r="H4735" s="102">
        <v>9.98</v>
      </c>
      <c r="I4735" s="102"/>
      <c r="J4735" s="445"/>
      <c r="K4735" s="258">
        <f>ROUND(SUMIF('VGT-Bewegungsdaten'!B:B,A4735,'VGT-Bewegungsdaten'!D:D),3)</f>
        <v>0</v>
      </c>
      <c r="L4735" s="259">
        <f>ROUND(SUMIF('VGT-Bewegungsdaten'!B:B,$A4735,'VGT-Bewegungsdaten'!E:E),5)</f>
        <v>0</v>
      </c>
      <c r="N4735" s="298" t="s">
        <v>4918</v>
      </c>
      <c r="O4735" s="298" t="s">
        <v>4935</v>
      </c>
      <c r="P4735" s="261">
        <f>ROUND(SUMIF('AV-Bewegungsdaten'!B:B,A4735,'AV-Bewegungsdaten'!D:D),3)</f>
        <v>0</v>
      </c>
      <c r="Q4735" s="259">
        <f>ROUND(SUMIF('AV-Bewegungsdaten'!B:B,$A4735,'AV-Bewegungsdaten'!E:E),5)</f>
        <v>0</v>
      </c>
      <c r="S4735" s="444"/>
      <c r="T4735" s="444"/>
      <c r="U4735" s="261">
        <f>ROUND(SUMIF('DV-Bewegungsdaten'!B:B,A4735,'DV-Bewegungsdaten'!D:D),3)</f>
        <v>0</v>
      </c>
      <c r="V4735" s="259">
        <f>ROUND(SUMIF('DV-Bewegungsdaten'!B:B,A4735,'DV-Bewegungsdaten'!E:E),5)</f>
        <v>0</v>
      </c>
      <c r="X4735" s="444"/>
      <c r="Y4735" s="444"/>
      <c r="AK4735" s="305"/>
    </row>
    <row r="4736" spans="1:37" ht="15" customHeight="1" x14ac:dyDescent="0.25">
      <c r="A4736" s="103" t="s">
        <v>5471</v>
      </c>
      <c r="B4736" s="101" t="s">
        <v>169</v>
      </c>
      <c r="C4736" s="101" t="s">
        <v>5438</v>
      </c>
      <c r="D4736" s="101" t="s">
        <v>4808</v>
      </c>
      <c r="F4736" s="102">
        <v>11.12</v>
      </c>
      <c r="G4736" s="102">
        <v>11.52</v>
      </c>
      <c r="H4736" s="102">
        <v>8.9</v>
      </c>
      <c r="I4736" s="102"/>
      <c r="J4736" s="445"/>
      <c r="K4736" s="258">
        <f>ROUND(SUMIF('VGT-Bewegungsdaten'!B:B,A4736,'VGT-Bewegungsdaten'!D:D),3)</f>
        <v>0</v>
      </c>
      <c r="L4736" s="259">
        <f>ROUND(SUMIF('VGT-Bewegungsdaten'!B:B,$A4736,'VGT-Bewegungsdaten'!E:E),5)</f>
        <v>0</v>
      </c>
      <c r="N4736" s="298" t="s">
        <v>4918</v>
      </c>
      <c r="O4736" s="298" t="s">
        <v>4935</v>
      </c>
      <c r="P4736" s="261">
        <f>ROUND(SUMIF('AV-Bewegungsdaten'!B:B,A4736,'AV-Bewegungsdaten'!D:D),3)</f>
        <v>0</v>
      </c>
      <c r="Q4736" s="259">
        <f>ROUND(SUMIF('AV-Bewegungsdaten'!B:B,$A4736,'AV-Bewegungsdaten'!E:E),5)</f>
        <v>0</v>
      </c>
      <c r="S4736" s="444"/>
      <c r="T4736" s="444"/>
      <c r="U4736" s="261">
        <f>ROUND(SUMIF('DV-Bewegungsdaten'!B:B,A4736,'DV-Bewegungsdaten'!D:D),3)</f>
        <v>0</v>
      </c>
      <c r="V4736" s="259">
        <f>ROUND(SUMIF('DV-Bewegungsdaten'!B:B,A4736,'DV-Bewegungsdaten'!E:E),5)</f>
        <v>0</v>
      </c>
      <c r="X4736" s="444"/>
      <c r="Y4736" s="444"/>
      <c r="AK4736" s="305"/>
    </row>
    <row r="4737" spans="1:37" ht="15" customHeight="1" x14ac:dyDescent="0.25">
      <c r="A4737" s="103" t="s">
        <v>5472</v>
      </c>
      <c r="B4737" s="101" t="s">
        <v>169</v>
      </c>
      <c r="C4737" s="101" t="s">
        <v>5438</v>
      </c>
      <c r="D4737" s="101" t="s">
        <v>4809</v>
      </c>
      <c r="F4737" s="102">
        <v>9.1</v>
      </c>
      <c r="G4737" s="102">
        <v>9.5</v>
      </c>
      <c r="H4737" s="102">
        <v>7.28</v>
      </c>
      <c r="I4737" s="102"/>
      <c r="J4737" s="445"/>
      <c r="K4737" s="258">
        <f>ROUND(SUMIF('VGT-Bewegungsdaten'!B:B,A4737,'VGT-Bewegungsdaten'!D:D),3)</f>
        <v>0</v>
      </c>
      <c r="L4737" s="259">
        <f>ROUND(SUMIF('VGT-Bewegungsdaten'!B:B,$A4737,'VGT-Bewegungsdaten'!E:E),5)</f>
        <v>0</v>
      </c>
      <c r="N4737" s="298" t="s">
        <v>4918</v>
      </c>
      <c r="O4737" s="298" t="s">
        <v>4935</v>
      </c>
      <c r="P4737" s="261">
        <f>ROUND(SUMIF('AV-Bewegungsdaten'!B:B,A4737,'AV-Bewegungsdaten'!D:D),3)</f>
        <v>0</v>
      </c>
      <c r="Q4737" s="259">
        <f>ROUND(SUMIF('AV-Bewegungsdaten'!B:B,$A4737,'AV-Bewegungsdaten'!E:E),5)</f>
        <v>0</v>
      </c>
      <c r="S4737" s="444"/>
      <c r="T4737" s="444"/>
      <c r="U4737" s="261">
        <f>ROUND(SUMIF('DV-Bewegungsdaten'!B:B,A4737,'DV-Bewegungsdaten'!D:D),3)</f>
        <v>0</v>
      </c>
      <c r="V4737" s="259">
        <f>ROUND(SUMIF('DV-Bewegungsdaten'!B:B,A4737,'DV-Bewegungsdaten'!E:E),5)</f>
        <v>0</v>
      </c>
      <c r="X4737" s="444"/>
      <c r="Y4737" s="444"/>
      <c r="AK4737" s="305"/>
    </row>
    <row r="4738" spans="1:37" ht="15" customHeight="1" x14ac:dyDescent="0.25">
      <c r="A4738" s="103" t="s">
        <v>5473</v>
      </c>
      <c r="B4738" s="101" t="s">
        <v>169</v>
      </c>
      <c r="C4738" s="101" t="s">
        <v>5440</v>
      </c>
      <c r="D4738" s="101" t="s">
        <v>4806</v>
      </c>
      <c r="F4738" s="102">
        <v>13.01</v>
      </c>
      <c r="G4738" s="102">
        <v>13.41</v>
      </c>
      <c r="H4738" s="102">
        <v>10.41</v>
      </c>
      <c r="I4738" s="102"/>
      <c r="J4738" s="445"/>
      <c r="K4738" s="258">
        <f>ROUND(SUMIF('VGT-Bewegungsdaten'!B:B,A4738,'VGT-Bewegungsdaten'!D:D),3)</f>
        <v>0</v>
      </c>
      <c r="L4738" s="259">
        <f>ROUND(SUMIF('VGT-Bewegungsdaten'!B:B,$A4738,'VGT-Bewegungsdaten'!E:E),5)</f>
        <v>0</v>
      </c>
      <c r="N4738" s="298" t="s">
        <v>4918</v>
      </c>
      <c r="O4738" s="298" t="s">
        <v>4935</v>
      </c>
      <c r="P4738" s="261">
        <f>ROUND(SUMIF('AV-Bewegungsdaten'!B:B,A4738,'AV-Bewegungsdaten'!D:D),3)</f>
        <v>0</v>
      </c>
      <c r="Q4738" s="259">
        <f>ROUND(SUMIF('AV-Bewegungsdaten'!B:B,$A4738,'AV-Bewegungsdaten'!E:E),5)</f>
        <v>0</v>
      </c>
      <c r="S4738" s="444"/>
      <c r="T4738" s="444"/>
      <c r="U4738" s="261">
        <f>ROUND(SUMIF('DV-Bewegungsdaten'!B:B,A4738,'DV-Bewegungsdaten'!D:D),3)</f>
        <v>0</v>
      </c>
      <c r="V4738" s="259">
        <f>ROUND(SUMIF('DV-Bewegungsdaten'!B:B,A4738,'DV-Bewegungsdaten'!E:E),5)</f>
        <v>0</v>
      </c>
      <c r="X4738" s="444"/>
      <c r="Y4738" s="444"/>
      <c r="AK4738" s="305"/>
    </row>
    <row r="4739" spans="1:37" ht="15" customHeight="1" x14ac:dyDescent="0.25">
      <c r="A4739" s="103" t="s">
        <v>5474</v>
      </c>
      <c r="B4739" s="101" t="s">
        <v>169</v>
      </c>
      <c r="C4739" s="101" t="s">
        <v>5440</v>
      </c>
      <c r="D4739" s="101" t="s">
        <v>4807</v>
      </c>
      <c r="F4739" s="102">
        <v>12.34</v>
      </c>
      <c r="G4739" s="102">
        <v>12.74</v>
      </c>
      <c r="H4739" s="102">
        <v>9.8699999999999992</v>
      </c>
      <c r="I4739" s="102"/>
      <c r="J4739" s="445"/>
      <c r="K4739" s="258">
        <f>ROUND(SUMIF('VGT-Bewegungsdaten'!B:B,A4739,'VGT-Bewegungsdaten'!D:D),3)</f>
        <v>0</v>
      </c>
      <c r="L4739" s="259">
        <f>ROUND(SUMIF('VGT-Bewegungsdaten'!B:B,$A4739,'VGT-Bewegungsdaten'!E:E),5)</f>
        <v>0</v>
      </c>
      <c r="N4739" s="298" t="s">
        <v>4918</v>
      </c>
      <c r="O4739" s="298" t="s">
        <v>4935</v>
      </c>
      <c r="P4739" s="261">
        <f>ROUND(SUMIF('AV-Bewegungsdaten'!B:B,A4739,'AV-Bewegungsdaten'!D:D),3)</f>
        <v>0</v>
      </c>
      <c r="Q4739" s="259">
        <f>ROUND(SUMIF('AV-Bewegungsdaten'!B:B,$A4739,'AV-Bewegungsdaten'!E:E),5)</f>
        <v>0</v>
      </c>
      <c r="S4739" s="444"/>
      <c r="T4739" s="444"/>
      <c r="U4739" s="261">
        <f>ROUND(SUMIF('DV-Bewegungsdaten'!B:B,A4739,'DV-Bewegungsdaten'!D:D),3)</f>
        <v>0</v>
      </c>
      <c r="V4739" s="259">
        <f>ROUND(SUMIF('DV-Bewegungsdaten'!B:B,A4739,'DV-Bewegungsdaten'!E:E),5)</f>
        <v>0</v>
      </c>
      <c r="X4739" s="444"/>
      <c r="Y4739" s="444"/>
      <c r="AK4739" s="305"/>
    </row>
    <row r="4740" spans="1:37" ht="15" customHeight="1" x14ac:dyDescent="0.25">
      <c r="A4740" s="103" t="s">
        <v>5475</v>
      </c>
      <c r="B4740" s="101" t="s">
        <v>169</v>
      </c>
      <c r="C4740" s="101" t="s">
        <v>5440</v>
      </c>
      <c r="D4740" s="101" t="s">
        <v>4808</v>
      </c>
      <c r="F4740" s="102">
        <v>11.01</v>
      </c>
      <c r="G4740" s="102">
        <v>11.41</v>
      </c>
      <c r="H4740" s="102">
        <v>8.81</v>
      </c>
      <c r="I4740" s="102"/>
      <c r="J4740" s="445"/>
      <c r="K4740" s="258">
        <f>ROUND(SUMIF('VGT-Bewegungsdaten'!B:B,A4740,'VGT-Bewegungsdaten'!D:D),3)</f>
        <v>0</v>
      </c>
      <c r="L4740" s="259">
        <f>ROUND(SUMIF('VGT-Bewegungsdaten'!B:B,$A4740,'VGT-Bewegungsdaten'!E:E),5)</f>
        <v>0</v>
      </c>
      <c r="N4740" s="298" t="s">
        <v>4918</v>
      </c>
      <c r="O4740" s="298" t="s">
        <v>4935</v>
      </c>
      <c r="P4740" s="261">
        <f>ROUND(SUMIF('AV-Bewegungsdaten'!B:B,A4740,'AV-Bewegungsdaten'!D:D),3)</f>
        <v>0</v>
      </c>
      <c r="Q4740" s="259">
        <f>ROUND(SUMIF('AV-Bewegungsdaten'!B:B,$A4740,'AV-Bewegungsdaten'!E:E),5)</f>
        <v>0</v>
      </c>
      <c r="S4740" s="444"/>
      <c r="T4740" s="444"/>
      <c r="U4740" s="261">
        <f>ROUND(SUMIF('DV-Bewegungsdaten'!B:B,A4740,'DV-Bewegungsdaten'!D:D),3)</f>
        <v>0</v>
      </c>
      <c r="V4740" s="259">
        <f>ROUND(SUMIF('DV-Bewegungsdaten'!B:B,A4740,'DV-Bewegungsdaten'!E:E),5)</f>
        <v>0</v>
      </c>
      <c r="X4740" s="444"/>
      <c r="Y4740" s="444"/>
      <c r="AK4740" s="305"/>
    </row>
    <row r="4741" spans="1:37" ht="15" customHeight="1" x14ac:dyDescent="0.25">
      <c r="A4741" s="103" t="s">
        <v>5476</v>
      </c>
      <c r="B4741" s="101" t="s">
        <v>169</v>
      </c>
      <c r="C4741" s="101" t="s">
        <v>5440</v>
      </c>
      <c r="D4741" s="101" t="s">
        <v>4809</v>
      </c>
      <c r="F4741" s="102">
        <v>9.01</v>
      </c>
      <c r="G4741" s="102">
        <v>9.41</v>
      </c>
      <c r="H4741" s="102">
        <v>7.21</v>
      </c>
      <c r="I4741" s="102"/>
      <c r="J4741" s="445"/>
      <c r="K4741" s="258">
        <f>ROUND(SUMIF('VGT-Bewegungsdaten'!B:B,A4741,'VGT-Bewegungsdaten'!D:D),3)</f>
        <v>0</v>
      </c>
      <c r="L4741" s="259">
        <f>ROUND(SUMIF('VGT-Bewegungsdaten'!B:B,$A4741,'VGT-Bewegungsdaten'!E:E),5)</f>
        <v>0</v>
      </c>
      <c r="N4741" s="298" t="s">
        <v>4918</v>
      </c>
      <c r="O4741" s="298" t="s">
        <v>4935</v>
      </c>
      <c r="P4741" s="261">
        <f>ROUND(SUMIF('AV-Bewegungsdaten'!B:B,A4741,'AV-Bewegungsdaten'!D:D),3)</f>
        <v>0</v>
      </c>
      <c r="Q4741" s="259">
        <f>ROUND(SUMIF('AV-Bewegungsdaten'!B:B,$A4741,'AV-Bewegungsdaten'!E:E),5)</f>
        <v>0</v>
      </c>
      <c r="S4741" s="444"/>
      <c r="T4741" s="444"/>
      <c r="U4741" s="261">
        <f>ROUND(SUMIF('DV-Bewegungsdaten'!B:B,A4741,'DV-Bewegungsdaten'!D:D),3)</f>
        <v>0</v>
      </c>
      <c r="V4741" s="259">
        <f>ROUND(SUMIF('DV-Bewegungsdaten'!B:B,A4741,'DV-Bewegungsdaten'!E:E),5)</f>
        <v>0</v>
      </c>
      <c r="X4741" s="444"/>
      <c r="Y4741" s="444"/>
      <c r="AK4741" s="305"/>
    </row>
    <row r="4742" spans="1:37" ht="15" customHeight="1" x14ac:dyDescent="0.25">
      <c r="A4742" s="103" t="s">
        <v>5477</v>
      </c>
      <c r="B4742" s="101" t="s">
        <v>169</v>
      </c>
      <c r="C4742" s="101" t="s">
        <v>5442</v>
      </c>
      <c r="D4742" s="101" t="s">
        <v>4806</v>
      </c>
      <c r="F4742" s="102">
        <v>12.88</v>
      </c>
      <c r="G4742" s="102">
        <v>13.280000000000001</v>
      </c>
      <c r="H4742" s="102">
        <v>10.3</v>
      </c>
      <c r="I4742" s="102"/>
      <c r="J4742" s="445"/>
      <c r="K4742" s="258">
        <f>ROUND(SUMIF('VGT-Bewegungsdaten'!B:B,A4742,'VGT-Bewegungsdaten'!D:D),3)</f>
        <v>0</v>
      </c>
      <c r="L4742" s="259">
        <f>ROUND(SUMIF('VGT-Bewegungsdaten'!B:B,$A4742,'VGT-Bewegungsdaten'!E:E),5)</f>
        <v>0</v>
      </c>
      <c r="N4742" s="298" t="s">
        <v>4918</v>
      </c>
      <c r="O4742" s="298" t="s">
        <v>4935</v>
      </c>
      <c r="P4742" s="261">
        <f>ROUND(SUMIF('AV-Bewegungsdaten'!B:B,A4742,'AV-Bewegungsdaten'!D:D),3)</f>
        <v>0</v>
      </c>
      <c r="Q4742" s="259">
        <f>ROUND(SUMIF('AV-Bewegungsdaten'!B:B,$A4742,'AV-Bewegungsdaten'!E:E),5)</f>
        <v>0</v>
      </c>
      <c r="S4742" s="444"/>
      <c r="T4742" s="444"/>
      <c r="U4742" s="261">
        <f>ROUND(SUMIF('DV-Bewegungsdaten'!B:B,A4742,'DV-Bewegungsdaten'!D:D),3)</f>
        <v>0</v>
      </c>
      <c r="V4742" s="259">
        <f>ROUND(SUMIF('DV-Bewegungsdaten'!B:B,A4742,'DV-Bewegungsdaten'!E:E),5)</f>
        <v>0</v>
      </c>
      <c r="X4742" s="444"/>
      <c r="Y4742" s="444"/>
      <c r="AK4742" s="305"/>
    </row>
    <row r="4743" spans="1:37" ht="15" customHeight="1" x14ac:dyDescent="0.25">
      <c r="A4743" s="103" t="s">
        <v>5478</v>
      </c>
      <c r="B4743" s="101" t="s">
        <v>169</v>
      </c>
      <c r="C4743" s="101" t="s">
        <v>5442</v>
      </c>
      <c r="D4743" s="101" t="s">
        <v>4807</v>
      </c>
      <c r="F4743" s="102">
        <v>12.22</v>
      </c>
      <c r="G4743" s="102">
        <v>12.620000000000001</v>
      </c>
      <c r="H4743" s="102">
        <v>9.7799999999999994</v>
      </c>
      <c r="I4743" s="102"/>
      <c r="J4743" s="445"/>
      <c r="K4743" s="258">
        <f>ROUND(SUMIF('VGT-Bewegungsdaten'!B:B,A4743,'VGT-Bewegungsdaten'!D:D),3)</f>
        <v>0</v>
      </c>
      <c r="L4743" s="259">
        <f>ROUND(SUMIF('VGT-Bewegungsdaten'!B:B,$A4743,'VGT-Bewegungsdaten'!E:E),5)</f>
        <v>0</v>
      </c>
      <c r="N4743" s="298" t="s">
        <v>4918</v>
      </c>
      <c r="O4743" s="298" t="s">
        <v>4935</v>
      </c>
      <c r="P4743" s="261">
        <f>ROUND(SUMIF('AV-Bewegungsdaten'!B:B,A4743,'AV-Bewegungsdaten'!D:D),3)</f>
        <v>0</v>
      </c>
      <c r="Q4743" s="259">
        <f>ROUND(SUMIF('AV-Bewegungsdaten'!B:B,$A4743,'AV-Bewegungsdaten'!E:E),5)</f>
        <v>0</v>
      </c>
      <c r="S4743" s="444"/>
      <c r="T4743" s="444"/>
      <c r="U4743" s="261">
        <f>ROUND(SUMIF('DV-Bewegungsdaten'!B:B,A4743,'DV-Bewegungsdaten'!D:D),3)</f>
        <v>0</v>
      </c>
      <c r="V4743" s="259">
        <f>ROUND(SUMIF('DV-Bewegungsdaten'!B:B,A4743,'DV-Bewegungsdaten'!E:E),5)</f>
        <v>0</v>
      </c>
      <c r="X4743" s="444"/>
      <c r="Y4743" s="444"/>
      <c r="AK4743" s="305"/>
    </row>
    <row r="4744" spans="1:37" ht="15" customHeight="1" x14ac:dyDescent="0.25">
      <c r="A4744" s="103" t="s">
        <v>5479</v>
      </c>
      <c r="B4744" s="101" t="s">
        <v>169</v>
      </c>
      <c r="C4744" s="101" t="s">
        <v>5442</v>
      </c>
      <c r="D4744" s="101" t="s">
        <v>4808</v>
      </c>
      <c r="F4744" s="102">
        <v>10.9</v>
      </c>
      <c r="G4744" s="102">
        <v>11.3</v>
      </c>
      <c r="H4744" s="102">
        <v>8.7200000000000006</v>
      </c>
      <c r="I4744" s="102"/>
      <c r="J4744" s="445"/>
      <c r="K4744" s="258">
        <f>ROUND(SUMIF('VGT-Bewegungsdaten'!B:B,A4744,'VGT-Bewegungsdaten'!D:D),3)</f>
        <v>0</v>
      </c>
      <c r="L4744" s="259">
        <f>ROUND(SUMIF('VGT-Bewegungsdaten'!B:B,$A4744,'VGT-Bewegungsdaten'!E:E),5)</f>
        <v>0</v>
      </c>
      <c r="N4744" s="298" t="s">
        <v>4918</v>
      </c>
      <c r="O4744" s="298" t="s">
        <v>4935</v>
      </c>
      <c r="P4744" s="261">
        <f>ROUND(SUMIF('AV-Bewegungsdaten'!B:B,A4744,'AV-Bewegungsdaten'!D:D),3)</f>
        <v>0</v>
      </c>
      <c r="Q4744" s="259">
        <f>ROUND(SUMIF('AV-Bewegungsdaten'!B:B,$A4744,'AV-Bewegungsdaten'!E:E),5)</f>
        <v>0</v>
      </c>
      <c r="S4744" s="444"/>
      <c r="T4744" s="444"/>
      <c r="U4744" s="261">
        <f>ROUND(SUMIF('DV-Bewegungsdaten'!B:B,A4744,'DV-Bewegungsdaten'!D:D),3)</f>
        <v>0</v>
      </c>
      <c r="V4744" s="259">
        <f>ROUND(SUMIF('DV-Bewegungsdaten'!B:B,A4744,'DV-Bewegungsdaten'!E:E),5)</f>
        <v>0</v>
      </c>
      <c r="X4744" s="444"/>
      <c r="Y4744" s="444"/>
      <c r="AK4744" s="305"/>
    </row>
    <row r="4745" spans="1:37" ht="15" customHeight="1" x14ac:dyDescent="0.25">
      <c r="A4745" s="103" t="s">
        <v>5480</v>
      </c>
      <c r="B4745" s="101" t="s">
        <v>169</v>
      </c>
      <c r="C4745" s="101" t="s">
        <v>5442</v>
      </c>
      <c r="D4745" s="101" t="s">
        <v>4809</v>
      </c>
      <c r="F4745" s="102">
        <v>8.92</v>
      </c>
      <c r="G4745" s="102">
        <v>9.32</v>
      </c>
      <c r="H4745" s="102">
        <v>7.14</v>
      </c>
      <c r="I4745" s="102"/>
      <c r="J4745" s="445"/>
      <c r="K4745" s="258">
        <f>ROUND(SUMIF('VGT-Bewegungsdaten'!B:B,A4745,'VGT-Bewegungsdaten'!D:D),3)</f>
        <v>0</v>
      </c>
      <c r="L4745" s="259">
        <f>ROUND(SUMIF('VGT-Bewegungsdaten'!B:B,$A4745,'VGT-Bewegungsdaten'!E:E),5)</f>
        <v>0</v>
      </c>
      <c r="N4745" s="298" t="s">
        <v>4918</v>
      </c>
      <c r="O4745" s="298" t="s">
        <v>4935</v>
      </c>
      <c r="P4745" s="261">
        <f>ROUND(SUMIF('AV-Bewegungsdaten'!B:B,A4745,'AV-Bewegungsdaten'!D:D),3)</f>
        <v>0</v>
      </c>
      <c r="Q4745" s="259">
        <f>ROUND(SUMIF('AV-Bewegungsdaten'!B:B,$A4745,'AV-Bewegungsdaten'!E:E),5)</f>
        <v>0</v>
      </c>
      <c r="S4745" s="444"/>
      <c r="T4745" s="444"/>
      <c r="U4745" s="261">
        <f>ROUND(SUMIF('DV-Bewegungsdaten'!B:B,A4745,'DV-Bewegungsdaten'!D:D),3)</f>
        <v>0</v>
      </c>
      <c r="V4745" s="259">
        <f>ROUND(SUMIF('DV-Bewegungsdaten'!B:B,A4745,'DV-Bewegungsdaten'!E:E),5)</f>
        <v>0</v>
      </c>
      <c r="X4745" s="444"/>
      <c r="Y4745" s="444"/>
      <c r="AK4745" s="305"/>
    </row>
    <row r="4746" spans="1:37" ht="15" customHeight="1" x14ac:dyDescent="0.25">
      <c r="A4746" s="103" t="s">
        <v>5481</v>
      </c>
      <c r="B4746" s="101" t="s">
        <v>169</v>
      </c>
      <c r="C4746" s="101" t="s">
        <v>5444</v>
      </c>
      <c r="D4746" s="101" t="s">
        <v>4806</v>
      </c>
      <c r="F4746" s="102">
        <v>12.75</v>
      </c>
      <c r="G4746" s="102">
        <v>13.15</v>
      </c>
      <c r="H4746" s="102">
        <v>10.52</v>
      </c>
      <c r="I4746" s="102"/>
      <c r="J4746" s="445"/>
      <c r="K4746" s="258">
        <f>ROUND(SUMIF('VGT-Bewegungsdaten'!B:B,A4746,'VGT-Bewegungsdaten'!D:D),3)</f>
        <v>0</v>
      </c>
      <c r="L4746" s="259">
        <f>ROUND(SUMIF('VGT-Bewegungsdaten'!B:B,$A4746,'VGT-Bewegungsdaten'!E:E),5)</f>
        <v>0</v>
      </c>
      <c r="N4746" s="298" t="s">
        <v>4918</v>
      </c>
      <c r="O4746" s="298" t="s">
        <v>4935</v>
      </c>
      <c r="P4746" s="261">
        <f>ROUND(SUMIF('AV-Bewegungsdaten'!B:B,A4746,'AV-Bewegungsdaten'!D:D),3)</f>
        <v>0</v>
      </c>
      <c r="Q4746" s="259">
        <f>ROUND(SUMIF('AV-Bewegungsdaten'!B:B,$A4746,'AV-Bewegungsdaten'!E:E),5)</f>
        <v>0</v>
      </c>
      <c r="S4746" s="444"/>
      <c r="T4746" s="444"/>
      <c r="U4746" s="261">
        <f>ROUND(SUMIF('DV-Bewegungsdaten'!B:B,A4746,'DV-Bewegungsdaten'!D:D),3)</f>
        <v>0</v>
      </c>
      <c r="V4746" s="259">
        <f>ROUND(SUMIF('DV-Bewegungsdaten'!B:B,A4746,'DV-Bewegungsdaten'!E:E),5)</f>
        <v>0</v>
      </c>
      <c r="X4746" s="444"/>
      <c r="Y4746" s="444"/>
      <c r="AK4746" s="305"/>
    </row>
    <row r="4747" spans="1:37" ht="15" customHeight="1" x14ac:dyDescent="0.25">
      <c r="A4747" s="103" t="s">
        <v>5482</v>
      </c>
      <c r="B4747" s="101" t="s">
        <v>169</v>
      </c>
      <c r="C4747" s="101" t="s">
        <v>5444</v>
      </c>
      <c r="D4747" s="101" t="s">
        <v>4807</v>
      </c>
      <c r="F4747" s="102">
        <v>12.4</v>
      </c>
      <c r="G4747" s="102">
        <v>12.8</v>
      </c>
      <c r="H4747" s="102">
        <v>10.24</v>
      </c>
      <c r="I4747" s="102"/>
      <c r="J4747" s="445"/>
      <c r="K4747" s="258">
        <f>ROUND(SUMIF('VGT-Bewegungsdaten'!B:B,A4747,'VGT-Bewegungsdaten'!D:D),3)</f>
        <v>0</v>
      </c>
      <c r="L4747" s="259">
        <f>ROUND(SUMIF('VGT-Bewegungsdaten'!B:B,$A4747,'VGT-Bewegungsdaten'!E:E),5)</f>
        <v>0</v>
      </c>
      <c r="N4747" s="298" t="s">
        <v>4918</v>
      </c>
      <c r="O4747" s="298" t="s">
        <v>4935</v>
      </c>
      <c r="P4747" s="261">
        <f>ROUND(SUMIF('AV-Bewegungsdaten'!B:B,A4747,'AV-Bewegungsdaten'!D:D),3)</f>
        <v>0</v>
      </c>
      <c r="Q4747" s="259">
        <f>ROUND(SUMIF('AV-Bewegungsdaten'!B:B,$A4747,'AV-Bewegungsdaten'!E:E),5)</f>
        <v>0</v>
      </c>
      <c r="S4747" s="444"/>
      <c r="T4747" s="444"/>
      <c r="U4747" s="261">
        <f>ROUND(SUMIF('DV-Bewegungsdaten'!B:B,A4747,'DV-Bewegungsdaten'!D:D),3)</f>
        <v>0</v>
      </c>
      <c r="V4747" s="259">
        <f>ROUND(SUMIF('DV-Bewegungsdaten'!B:B,A4747,'DV-Bewegungsdaten'!E:E),5)</f>
        <v>0</v>
      </c>
      <c r="X4747" s="444"/>
      <c r="Y4747" s="444"/>
      <c r="AK4747" s="305"/>
    </row>
    <row r="4748" spans="1:37" ht="15" customHeight="1" x14ac:dyDescent="0.25">
      <c r="A4748" s="103" t="s">
        <v>5483</v>
      </c>
      <c r="B4748" s="101" t="s">
        <v>169</v>
      </c>
      <c r="C4748" s="101" t="s">
        <v>5444</v>
      </c>
      <c r="D4748" s="101" t="s">
        <v>4808</v>
      </c>
      <c r="F4748" s="102">
        <v>11.09</v>
      </c>
      <c r="G4748" s="102">
        <v>11.49</v>
      </c>
      <c r="H4748" s="102">
        <v>9.19</v>
      </c>
      <c r="I4748" s="102"/>
      <c r="J4748" s="445"/>
      <c r="K4748" s="258">
        <f>ROUND(SUMIF('VGT-Bewegungsdaten'!B:B,A4748,'VGT-Bewegungsdaten'!D:D),3)</f>
        <v>0</v>
      </c>
      <c r="L4748" s="259">
        <f>ROUND(SUMIF('VGT-Bewegungsdaten'!B:B,$A4748,'VGT-Bewegungsdaten'!E:E),5)</f>
        <v>0</v>
      </c>
      <c r="N4748" s="298" t="s">
        <v>4918</v>
      </c>
      <c r="O4748" s="298" t="s">
        <v>4935</v>
      </c>
      <c r="P4748" s="261">
        <f>ROUND(SUMIF('AV-Bewegungsdaten'!B:B,A4748,'AV-Bewegungsdaten'!D:D),3)</f>
        <v>0</v>
      </c>
      <c r="Q4748" s="259">
        <f>ROUND(SUMIF('AV-Bewegungsdaten'!B:B,$A4748,'AV-Bewegungsdaten'!E:E),5)</f>
        <v>0</v>
      </c>
      <c r="S4748" s="444"/>
      <c r="T4748" s="444"/>
      <c r="U4748" s="261">
        <f>ROUND(SUMIF('DV-Bewegungsdaten'!B:B,A4748,'DV-Bewegungsdaten'!D:D),3)</f>
        <v>0</v>
      </c>
      <c r="V4748" s="259">
        <f>ROUND(SUMIF('DV-Bewegungsdaten'!B:B,A4748,'DV-Bewegungsdaten'!E:E),5)</f>
        <v>0</v>
      </c>
      <c r="X4748" s="444"/>
      <c r="Y4748" s="444"/>
      <c r="AK4748" s="305"/>
    </row>
    <row r="4749" spans="1:37" ht="15" customHeight="1" x14ac:dyDescent="0.25">
      <c r="A4749" s="103" t="s">
        <v>5484</v>
      </c>
      <c r="B4749" s="101" t="s">
        <v>169</v>
      </c>
      <c r="C4749" s="101" t="s">
        <v>5444</v>
      </c>
      <c r="D4749" s="101" t="s">
        <v>4809</v>
      </c>
      <c r="F4749" s="102">
        <v>8.83</v>
      </c>
      <c r="G4749" s="102">
        <v>9.23</v>
      </c>
      <c r="H4749" s="102">
        <v>7.38</v>
      </c>
      <c r="I4749" s="102"/>
      <c r="J4749" s="445"/>
      <c r="K4749" s="258">
        <f>ROUND(SUMIF('VGT-Bewegungsdaten'!B:B,A4749,'VGT-Bewegungsdaten'!D:D),3)</f>
        <v>0</v>
      </c>
      <c r="L4749" s="259">
        <f>ROUND(SUMIF('VGT-Bewegungsdaten'!B:B,$A4749,'VGT-Bewegungsdaten'!E:E),5)</f>
        <v>0</v>
      </c>
      <c r="N4749" s="298" t="s">
        <v>4918</v>
      </c>
      <c r="O4749" s="298" t="s">
        <v>4935</v>
      </c>
      <c r="P4749" s="261">
        <f>ROUND(SUMIF('AV-Bewegungsdaten'!B:B,A4749,'AV-Bewegungsdaten'!D:D),3)</f>
        <v>0</v>
      </c>
      <c r="Q4749" s="259">
        <f>ROUND(SUMIF('AV-Bewegungsdaten'!B:B,$A4749,'AV-Bewegungsdaten'!E:E),5)</f>
        <v>0</v>
      </c>
      <c r="S4749" s="444"/>
      <c r="T4749" s="444"/>
      <c r="U4749" s="261">
        <f>ROUND(SUMIF('DV-Bewegungsdaten'!B:B,A4749,'DV-Bewegungsdaten'!D:D),3)</f>
        <v>0</v>
      </c>
      <c r="V4749" s="259">
        <f>ROUND(SUMIF('DV-Bewegungsdaten'!B:B,A4749,'DV-Bewegungsdaten'!E:E),5)</f>
        <v>0</v>
      </c>
      <c r="X4749" s="444"/>
      <c r="Y4749" s="444"/>
      <c r="AK4749" s="305"/>
    </row>
    <row r="4750" spans="1:37" ht="15" customHeight="1" x14ac:dyDescent="0.25">
      <c r="A4750" s="103" t="s">
        <v>5485</v>
      </c>
      <c r="B4750" s="101" t="s">
        <v>169</v>
      </c>
      <c r="C4750" s="101" t="s">
        <v>5446</v>
      </c>
      <c r="D4750" s="101" t="s">
        <v>4806</v>
      </c>
      <c r="F4750" s="102">
        <v>12.69</v>
      </c>
      <c r="G4750" s="102">
        <v>13.08</v>
      </c>
      <c r="H4750" s="102">
        <v>10.46</v>
      </c>
      <c r="I4750" s="102"/>
      <c r="J4750" s="445"/>
      <c r="K4750" s="258">
        <f>ROUND(SUMIF('VGT-Bewegungsdaten'!B:B,A4750,'VGT-Bewegungsdaten'!D:D),3)</f>
        <v>0</v>
      </c>
      <c r="L4750" s="259">
        <f>ROUND(SUMIF('VGT-Bewegungsdaten'!B:B,$A4750,'VGT-Bewegungsdaten'!E:E),5)</f>
        <v>0</v>
      </c>
      <c r="N4750" s="298" t="s">
        <v>4918</v>
      </c>
      <c r="O4750" s="298" t="s">
        <v>4935</v>
      </c>
      <c r="P4750" s="261">
        <f>ROUND(SUMIF('AV-Bewegungsdaten'!B:B,A4750,'AV-Bewegungsdaten'!D:D),3)</f>
        <v>0</v>
      </c>
      <c r="Q4750" s="259">
        <f>ROUND(SUMIF('AV-Bewegungsdaten'!B:B,$A4750,'AV-Bewegungsdaten'!E:E),5)</f>
        <v>0</v>
      </c>
      <c r="S4750" s="444"/>
      <c r="T4750" s="444"/>
      <c r="U4750" s="261">
        <f>ROUND(SUMIF('DV-Bewegungsdaten'!B:B,A4750,'DV-Bewegungsdaten'!D:D),3)</f>
        <v>0</v>
      </c>
      <c r="V4750" s="259">
        <f>ROUND(SUMIF('DV-Bewegungsdaten'!B:B,A4750,'DV-Bewegungsdaten'!E:E),5)</f>
        <v>0</v>
      </c>
      <c r="X4750" s="444"/>
      <c r="Y4750" s="444"/>
      <c r="AK4750" s="305"/>
    </row>
    <row r="4751" spans="1:37" ht="15" customHeight="1" x14ac:dyDescent="0.25">
      <c r="A4751" s="103" t="s">
        <v>5486</v>
      </c>
      <c r="B4751" s="101" t="s">
        <v>169</v>
      </c>
      <c r="C4751" s="101" t="s">
        <v>5446</v>
      </c>
      <c r="D4751" s="101" t="s">
        <v>4807</v>
      </c>
      <c r="F4751" s="102">
        <v>12.34</v>
      </c>
      <c r="G4751" s="102">
        <v>12.74</v>
      </c>
      <c r="H4751" s="102">
        <v>10.19</v>
      </c>
      <c r="I4751" s="102"/>
      <c r="J4751" s="445"/>
      <c r="K4751" s="258">
        <f>ROUND(SUMIF('VGT-Bewegungsdaten'!B:B,A4751,'VGT-Bewegungsdaten'!D:D),3)</f>
        <v>0</v>
      </c>
      <c r="L4751" s="259">
        <f>ROUND(SUMIF('VGT-Bewegungsdaten'!B:B,$A4751,'VGT-Bewegungsdaten'!E:E),5)</f>
        <v>0</v>
      </c>
      <c r="N4751" s="298" t="s">
        <v>4918</v>
      </c>
      <c r="O4751" s="298" t="s">
        <v>4935</v>
      </c>
      <c r="P4751" s="261">
        <f>ROUND(SUMIF('AV-Bewegungsdaten'!B:B,A4751,'AV-Bewegungsdaten'!D:D),3)</f>
        <v>0</v>
      </c>
      <c r="Q4751" s="259">
        <f>ROUND(SUMIF('AV-Bewegungsdaten'!B:B,$A4751,'AV-Bewegungsdaten'!E:E),5)</f>
        <v>0</v>
      </c>
      <c r="S4751" s="444"/>
      <c r="T4751" s="444"/>
      <c r="U4751" s="261">
        <f>ROUND(SUMIF('DV-Bewegungsdaten'!B:B,A4751,'DV-Bewegungsdaten'!D:D),3)</f>
        <v>0</v>
      </c>
      <c r="V4751" s="259">
        <f>ROUND(SUMIF('DV-Bewegungsdaten'!B:B,A4751,'DV-Bewegungsdaten'!E:E),5)</f>
        <v>0</v>
      </c>
      <c r="X4751" s="444"/>
      <c r="Y4751" s="444"/>
      <c r="AK4751" s="305"/>
    </row>
    <row r="4752" spans="1:37" ht="15" customHeight="1" x14ac:dyDescent="0.25">
      <c r="A4752" s="103" t="s">
        <v>5487</v>
      </c>
      <c r="B4752" s="101" t="s">
        <v>169</v>
      </c>
      <c r="C4752" s="101" t="s">
        <v>5446</v>
      </c>
      <c r="D4752" s="101" t="s">
        <v>4808</v>
      </c>
      <c r="F4752" s="102">
        <v>11.03</v>
      </c>
      <c r="G4752" s="102">
        <v>11.43</v>
      </c>
      <c r="H4752" s="102">
        <v>9.14</v>
      </c>
      <c r="I4752" s="102"/>
      <c r="J4752" s="445"/>
      <c r="K4752" s="258">
        <f>ROUND(SUMIF('VGT-Bewegungsdaten'!B:B,A4752,'VGT-Bewegungsdaten'!D:D),3)</f>
        <v>0</v>
      </c>
      <c r="L4752" s="259">
        <f>ROUND(SUMIF('VGT-Bewegungsdaten'!B:B,$A4752,'VGT-Bewegungsdaten'!E:E),5)</f>
        <v>0</v>
      </c>
      <c r="N4752" s="298" t="s">
        <v>4918</v>
      </c>
      <c r="O4752" s="298" t="s">
        <v>4935</v>
      </c>
      <c r="P4752" s="261">
        <f>ROUND(SUMIF('AV-Bewegungsdaten'!B:B,A4752,'AV-Bewegungsdaten'!D:D),3)</f>
        <v>0</v>
      </c>
      <c r="Q4752" s="259">
        <f>ROUND(SUMIF('AV-Bewegungsdaten'!B:B,$A4752,'AV-Bewegungsdaten'!E:E),5)</f>
        <v>0</v>
      </c>
      <c r="S4752" s="444"/>
      <c r="T4752" s="444"/>
      <c r="U4752" s="261">
        <f>ROUND(SUMIF('DV-Bewegungsdaten'!B:B,A4752,'DV-Bewegungsdaten'!D:D),3)</f>
        <v>0</v>
      </c>
      <c r="V4752" s="259">
        <f>ROUND(SUMIF('DV-Bewegungsdaten'!B:B,A4752,'DV-Bewegungsdaten'!E:E),5)</f>
        <v>0</v>
      </c>
      <c r="X4752" s="444"/>
      <c r="Y4752" s="444"/>
      <c r="AK4752" s="305"/>
    </row>
    <row r="4753" spans="1:37" ht="15" customHeight="1" x14ac:dyDescent="0.25">
      <c r="A4753" s="103" t="s">
        <v>5488</v>
      </c>
      <c r="B4753" s="101" t="s">
        <v>169</v>
      </c>
      <c r="C4753" s="101" t="s">
        <v>5446</v>
      </c>
      <c r="D4753" s="101" t="s">
        <v>4809</v>
      </c>
      <c r="F4753" s="102">
        <v>8.7899999999999991</v>
      </c>
      <c r="G4753" s="102">
        <v>9.18</v>
      </c>
      <c r="H4753" s="102">
        <v>7.34</v>
      </c>
      <c r="I4753" s="102"/>
      <c r="J4753" s="445"/>
      <c r="K4753" s="258">
        <f>ROUND(SUMIF('VGT-Bewegungsdaten'!B:B,A4753,'VGT-Bewegungsdaten'!D:D),3)</f>
        <v>0</v>
      </c>
      <c r="L4753" s="259">
        <f>ROUND(SUMIF('VGT-Bewegungsdaten'!B:B,$A4753,'VGT-Bewegungsdaten'!E:E),5)</f>
        <v>0</v>
      </c>
      <c r="N4753" s="298" t="s">
        <v>4918</v>
      </c>
      <c r="O4753" s="298" t="s">
        <v>4935</v>
      </c>
      <c r="P4753" s="261">
        <f>ROUND(SUMIF('AV-Bewegungsdaten'!B:B,A4753,'AV-Bewegungsdaten'!D:D),3)</f>
        <v>0</v>
      </c>
      <c r="Q4753" s="259">
        <f>ROUND(SUMIF('AV-Bewegungsdaten'!B:B,$A4753,'AV-Bewegungsdaten'!E:E),5)</f>
        <v>0</v>
      </c>
      <c r="S4753" s="444"/>
      <c r="T4753" s="444"/>
      <c r="U4753" s="261">
        <f>ROUND(SUMIF('DV-Bewegungsdaten'!B:B,A4753,'DV-Bewegungsdaten'!D:D),3)</f>
        <v>0</v>
      </c>
      <c r="V4753" s="259">
        <f>ROUND(SUMIF('DV-Bewegungsdaten'!B:B,A4753,'DV-Bewegungsdaten'!E:E),5)</f>
        <v>0</v>
      </c>
      <c r="X4753" s="444"/>
      <c r="Y4753" s="444"/>
      <c r="AK4753" s="305"/>
    </row>
    <row r="4754" spans="1:37" ht="15" customHeight="1" x14ac:dyDescent="0.25">
      <c r="A4754" s="103" t="s">
        <v>5489</v>
      </c>
      <c r="B4754" s="101" t="s">
        <v>169</v>
      </c>
      <c r="C4754" s="101" t="s">
        <v>5448</v>
      </c>
      <c r="D4754" s="101" t="s">
        <v>4806</v>
      </c>
      <c r="F4754" s="102">
        <v>12.65</v>
      </c>
      <c r="G4754" s="102">
        <v>13.05</v>
      </c>
      <c r="H4754" s="102">
        <v>10.44</v>
      </c>
      <c r="I4754" s="102"/>
      <c r="J4754" s="445"/>
      <c r="K4754" s="258">
        <f>ROUND(SUMIF('VGT-Bewegungsdaten'!B:B,A4754,'VGT-Bewegungsdaten'!D:D),3)</f>
        <v>0</v>
      </c>
      <c r="L4754" s="259">
        <f>ROUND(SUMIF('VGT-Bewegungsdaten'!B:B,$A4754,'VGT-Bewegungsdaten'!E:E),5)</f>
        <v>0</v>
      </c>
      <c r="N4754" s="298" t="s">
        <v>4918</v>
      </c>
      <c r="O4754" s="298" t="s">
        <v>4935</v>
      </c>
      <c r="P4754" s="261">
        <f>ROUND(SUMIF('AV-Bewegungsdaten'!B:B,A4754,'AV-Bewegungsdaten'!D:D),3)</f>
        <v>0</v>
      </c>
      <c r="Q4754" s="259">
        <f>ROUND(SUMIF('AV-Bewegungsdaten'!B:B,$A4754,'AV-Bewegungsdaten'!E:E),5)</f>
        <v>0</v>
      </c>
      <c r="S4754" s="444"/>
      <c r="T4754" s="444"/>
      <c r="U4754" s="261">
        <f>ROUND(SUMIF('DV-Bewegungsdaten'!B:B,A4754,'DV-Bewegungsdaten'!D:D),3)</f>
        <v>0</v>
      </c>
      <c r="V4754" s="259">
        <f>ROUND(SUMIF('DV-Bewegungsdaten'!B:B,A4754,'DV-Bewegungsdaten'!E:E),5)</f>
        <v>0</v>
      </c>
      <c r="X4754" s="444"/>
      <c r="Y4754" s="444"/>
      <c r="AK4754" s="305"/>
    </row>
    <row r="4755" spans="1:37" ht="15" customHeight="1" x14ac:dyDescent="0.25">
      <c r="A4755" s="103" t="s">
        <v>5490</v>
      </c>
      <c r="B4755" s="101" t="s">
        <v>169</v>
      </c>
      <c r="C4755" s="101" t="s">
        <v>5448</v>
      </c>
      <c r="D4755" s="101" t="s">
        <v>4807</v>
      </c>
      <c r="F4755" s="102">
        <v>12.31</v>
      </c>
      <c r="G4755" s="102">
        <v>12.7</v>
      </c>
      <c r="H4755" s="102">
        <v>10.16</v>
      </c>
      <c r="I4755" s="102"/>
      <c r="J4755" s="445"/>
      <c r="K4755" s="258">
        <f>ROUND(SUMIF('VGT-Bewegungsdaten'!B:B,A4755,'VGT-Bewegungsdaten'!D:D),3)</f>
        <v>0</v>
      </c>
      <c r="L4755" s="259">
        <f>ROUND(SUMIF('VGT-Bewegungsdaten'!B:B,$A4755,'VGT-Bewegungsdaten'!E:E),5)</f>
        <v>0</v>
      </c>
      <c r="N4755" s="298" t="s">
        <v>4918</v>
      </c>
      <c r="O4755" s="298" t="s">
        <v>4935</v>
      </c>
      <c r="P4755" s="261">
        <f>ROUND(SUMIF('AV-Bewegungsdaten'!B:B,A4755,'AV-Bewegungsdaten'!D:D),3)</f>
        <v>0</v>
      </c>
      <c r="Q4755" s="259">
        <f>ROUND(SUMIF('AV-Bewegungsdaten'!B:B,$A4755,'AV-Bewegungsdaten'!E:E),5)</f>
        <v>0</v>
      </c>
      <c r="S4755" s="444"/>
      <c r="T4755" s="444"/>
      <c r="U4755" s="261">
        <f>ROUND(SUMIF('DV-Bewegungsdaten'!B:B,A4755,'DV-Bewegungsdaten'!D:D),3)</f>
        <v>0</v>
      </c>
      <c r="V4755" s="259">
        <f>ROUND(SUMIF('DV-Bewegungsdaten'!B:B,A4755,'DV-Bewegungsdaten'!E:E),5)</f>
        <v>0</v>
      </c>
      <c r="X4755" s="444"/>
      <c r="Y4755" s="444"/>
      <c r="AK4755" s="305"/>
    </row>
    <row r="4756" spans="1:37" ht="15" customHeight="1" x14ac:dyDescent="0.25">
      <c r="A4756" s="103" t="s">
        <v>5491</v>
      </c>
      <c r="B4756" s="101" t="s">
        <v>169</v>
      </c>
      <c r="C4756" s="101" t="s">
        <v>5448</v>
      </c>
      <c r="D4756" s="101" t="s">
        <v>4808</v>
      </c>
      <c r="F4756" s="102">
        <v>11.01</v>
      </c>
      <c r="G4756" s="102">
        <v>11.4</v>
      </c>
      <c r="H4756" s="102">
        <v>9.1199999999999992</v>
      </c>
      <c r="I4756" s="102"/>
      <c r="J4756" s="445"/>
      <c r="K4756" s="258">
        <f>ROUND(SUMIF('VGT-Bewegungsdaten'!B:B,A4756,'VGT-Bewegungsdaten'!D:D),3)</f>
        <v>0</v>
      </c>
      <c r="L4756" s="259">
        <f>ROUND(SUMIF('VGT-Bewegungsdaten'!B:B,$A4756,'VGT-Bewegungsdaten'!E:E),5)</f>
        <v>0</v>
      </c>
      <c r="N4756" s="298" t="s">
        <v>4918</v>
      </c>
      <c r="O4756" s="298" t="s">
        <v>4935</v>
      </c>
      <c r="P4756" s="261">
        <f>ROUND(SUMIF('AV-Bewegungsdaten'!B:B,A4756,'AV-Bewegungsdaten'!D:D),3)</f>
        <v>0</v>
      </c>
      <c r="Q4756" s="259">
        <f>ROUND(SUMIF('AV-Bewegungsdaten'!B:B,$A4756,'AV-Bewegungsdaten'!E:E),5)</f>
        <v>0</v>
      </c>
      <c r="S4756" s="444"/>
      <c r="T4756" s="444"/>
      <c r="U4756" s="261">
        <f>ROUND(SUMIF('DV-Bewegungsdaten'!B:B,A4756,'DV-Bewegungsdaten'!D:D),3)</f>
        <v>0</v>
      </c>
      <c r="V4756" s="259">
        <f>ROUND(SUMIF('DV-Bewegungsdaten'!B:B,A4756,'DV-Bewegungsdaten'!E:E),5)</f>
        <v>0</v>
      </c>
      <c r="X4756" s="444"/>
      <c r="Y4756" s="444"/>
      <c r="AK4756" s="305"/>
    </row>
    <row r="4757" spans="1:37" ht="15" customHeight="1" x14ac:dyDescent="0.25">
      <c r="A4757" s="103" t="s">
        <v>5492</v>
      </c>
      <c r="B4757" s="101" t="s">
        <v>169</v>
      </c>
      <c r="C4757" s="101" t="s">
        <v>5448</v>
      </c>
      <c r="D4757" s="101" t="s">
        <v>4809</v>
      </c>
      <c r="F4757" s="102">
        <v>8.76</v>
      </c>
      <c r="G4757" s="102">
        <v>9.16</v>
      </c>
      <c r="H4757" s="102">
        <v>7.33</v>
      </c>
      <c r="I4757" s="102"/>
      <c r="J4757" s="445"/>
      <c r="K4757" s="258">
        <f>ROUND(SUMIF('VGT-Bewegungsdaten'!B:B,A4757,'VGT-Bewegungsdaten'!D:D),3)</f>
        <v>0</v>
      </c>
      <c r="L4757" s="259">
        <f>ROUND(SUMIF('VGT-Bewegungsdaten'!B:B,$A4757,'VGT-Bewegungsdaten'!E:E),5)</f>
        <v>0</v>
      </c>
      <c r="N4757" s="298" t="s">
        <v>4918</v>
      </c>
      <c r="O4757" s="298" t="s">
        <v>4935</v>
      </c>
      <c r="P4757" s="261">
        <f>ROUND(SUMIF('AV-Bewegungsdaten'!B:B,A4757,'AV-Bewegungsdaten'!D:D),3)</f>
        <v>0</v>
      </c>
      <c r="Q4757" s="259">
        <f>ROUND(SUMIF('AV-Bewegungsdaten'!B:B,$A4757,'AV-Bewegungsdaten'!E:E),5)</f>
        <v>0</v>
      </c>
      <c r="S4757" s="444"/>
      <c r="T4757" s="444"/>
      <c r="U4757" s="261">
        <f>ROUND(SUMIF('DV-Bewegungsdaten'!B:B,A4757,'DV-Bewegungsdaten'!D:D),3)</f>
        <v>0</v>
      </c>
      <c r="V4757" s="259">
        <f>ROUND(SUMIF('DV-Bewegungsdaten'!B:B,A4757,'DV-Bewegungsdaten'!E:E),5)</f>
        <v>0</v>
      </c>
      <c r="X4757" s="444"/>
      <c r="Y4757" s="444"/>
      <c r="AK4757" s="305"/>
    </row>
    <row r="4758" spans="1:37" ht="15" customHeight="1" x14ac:dyDescent="0.25">
      <c r="A4758" s="103" t="s">
        <v>5493</v>
      </c>
      <c r="B4758" s="101" t="s">
        <v>169</v>
      </c>
      <c r="C4758" s="101" t="s">
        <v>5450</v>
      </c>
      <c r="D4758" s="101" t="s">
        <v>4806</v>
      </c>
      <c r="F4758" s="102">
        <v>12.62</v>
      </c>
      <c r="G4758" s="102">
        <v>13.02</v>
      </c>
      <c r="H4758" s="102">
        <v>10.42</v>
      </c>
      <c r="I4758" s="102"/>
      <c r="J4758" s="445"/>
      <c r="K4758" s="258">
        <f>ROUND(SUMIF('VGT-Bewegungsdaten'!B:B,A4758,'VGT-Bewegungsdaten'!D:D),3)</f>
        <v>0</v>
      </c>
      <c r="L4758" s="259">
        <f>ROUND(SUMIF('VGT-Bewegungsdaten'!B:B,$A4758,'VGT-Bewegungsdaten'!E:E),5)</f>
        <v>0</v>
      </c>
      <c r="N4758" s="298" t="s">
        <v>4918</v>
      </c>
      <c r="O4758" s="298" t="s">
        <v>4935</v>
      </c>
      <c r="P4758" s="261">
        <f>ROUND(SUMIF('AV-Bewegungsdaten'!B:B,A4758,'AV-Bewegungsdaten'!D:D),3)</f>
        <v>0</v>
      </c>
      <c r="Q4758" s="259">
        <f>ROUND(SUMIF('AV-Bewegungsdaten'!B:B,$A4758,'AV-Bewegungsdaten'!E:E),5)</f>
        <v>0</v>
      </c>
      <c r="S4758" s="444"/>
      <c r="T4758" s="444"/>
      <c r="U4758" s="261">
        <f>ROUND(SUMIF('DV-Bewegungsdaten'!B:B,A4758,'DV-Bewegungsdaten'!D:D),3)</f>
        <v>0</v>
      </c>
      <c r="V4758" s="259">
        <f>ROUND(SUMIF('DV-Bewegungsdaten'!B:B,A4758,'DV-Bewegungsdaten'!E:E),5)</f>
        <v>0</v>
      </c>
      <c r="X4758" s="444"/>
      <c r="Y4758" s="444"/>
      <c r="AK4758" s="305"/>
    </row>
    <row r="4759" spans="1:37" ht="15" customHeight="1" x14ac:dyDescent="0.25">
      <c r="A4759" s="103" t="s">
        <v>5494</v>
      </c>
      <c r="B4759" s="101" t="s">
        <v>169</v>
      </c>
      <c r="C4759" s="101" t="s">
        <v>5450</v>
      </c>
      <c r="D4759" s="101" t="s">
        <v>4807</v>
      </c>
      <c r="F4759" s="102">
        <v>12.28</v>
      </c>
      <c r="G4759" s="102">
        <v>12.67</v>
      </c>
      <c r="H4759" s="102">
        <v>10.14</v>
      </c>
      <c r="I4759" s="102"/>
      <c r="J4759" s="445"/>
      <c r="K4759" s="258">
        <f>ROUND(SUMIF('VGT-Bewegungsdaten'!B:B,A4759,'VGT-Bewegungsdaten'!D:D),3)</f>
        <v>0</v>
      </c>
      <c r="L4759" s="259">
        <f>ROUND(SUMIF('VGT-Bewegungsdaten'!B:B,$A4759,'VGT-Bewegungsdaten'!E:E),5)</f>
        <v>0</v>
      </c>
      <c r="N4759" s="298" t="s">
        <v>4918</v>
      </c>
      <c r="O4759" s="298" t="s">
        <v>4935</v>
      </c>
      <c r="P4759" s="261">
        <f>ROUND(SUMIF('AV-Bewegungsdaten'!B:B,A4759,'AV-Bewegungsdaten'!D:D),3)</f>
        <v>0</v>
      </c>
      <c r="Q4759" s="259">
        <f>ROUND(SUMIF('AV-Bewegungsdaten'!B:B,$A4759,'AV-Bewegungsdaten'!E:E),5)</f>
        <v>0</v>
      </c>
      <c r="S4759" s="444"/>
      <c r="T4759" s="444"/>
      <c r="U4759" s="261">
        <f>ROUND(SUMIF('DV-Bewegungsdaten'!B:B,A4759,'DV-Bewegungsdaten'!D:D),3)</f>
        <v>0</v>
      </c>
      <c r="V4759" s="259">
        <f>ROUND(SUMIF('DV-Bewegungsdaten'!B:B,A4759,'DV-Bewegungsdaten'!E:E),5)</f>
        <v>0</v>
      </c>
      <c r="X4759" s="444"/>
      <c r="Y4759" s="444"/>
      <c r="AK4759" s="305"/>
    </row>
    <row r="4760" spans="1:37" ht="15" customHeight="1" x14ac:dyDescent="0.25">
      <c r="A4760" s="103" t="s">
        <v>5495</v>
      </c>
      <c r="B4760" s="101" t="s">
        <v>169</v>
      </c>
      <c r="C4760" s="101" t="s">
        <v>5450</v>
      </c>
      <c r="D4760" s="101" t="s">
        <v>4808</v>
      </c>
      <c r="F4760" s="102">
        <v>10.98</v>
      </c>
      <c r="G4760" s="102">
        <v>11.38</v>
      </c>
      <c r="H4760" s="102">
        <v>9.1</v>
      </c>
      <c r="I4760" s="102"/>
      <c r="J4760" s="445"/>
      <c r="K4760" s="258">
        <f>ROUND(SUMIF('VGT-Bewegungsdaten'!B:B,A4760,'VGT-Bewegungsdaten'!D:D),3)</f>
        <v>0</v>
      </c>
      <c r="L4760" s="259">
        <f>ROUND(SUMIF('VGT-Bewegungsdaten'!B:B,$A4760,'VGT-Bewegungsdaten'!E:E),5)</f>
        <v>0</v>
      </c>
      <c r="N4760" s="298" t="s">
        <v>4918</v>
      </c>
      <c r="O4760" s="298" t="s">
        <v>4935</v>
      </c>
      <c r="P4760" s="261">
        <f>ROUND(SUMIF('AV-Bewegungsdaten'!B:B,A4760,'AV-Bewegungsdaten'!D:D),3)</f>
        <v>0</v>
      </c>
      <c r="Q4760" s="259">
        <f>ROUND(SUMIF('AV-Bewegungsdaten'!B:B,$A4760,'AV-Bewegungsdaten'!E:E),5)</f>
        <v>0</v>
      </c>
      <c r="S4760" s="444"/>
      <c r="T4760" s="444"/>
      <c r="U4760" s="261">
        <f>ROUND(SUMIF('DV-Bewegungsdaten'!B:B,A4760,'DV-Bewegungsdaten'!D:D),3)</f>
        <v>0</v>
      </c>
      <c r="V4760" s="259">
        <f>ROUND(SUMIF('DV-Bewegungsdaten'!B:B,A4760,'DV-Bewegungsdaten'!E:E),5)</f>
        <v>0</v>
      </c>
      <c r="X4760" s="444"/>
      <c r="Y4760" s="444"/>
      <c r="AK4760" s="305"/>
    </row>
    <row r="4761" spans="1:37" ht="15" customHeight="1" x14ac:dyDescent="0.25">
      <c r="A4761" s="103" t="s">
        <v>5496</v>
      </c>
      <c r="B4761" s="101" t="s">
        <v>169</v>
      </c>
      <c r="C4761" s="101" t="s">
        <v>5450</v>
      </c>
      <c r="D4761" s="101" t="s">
        <v>4809</v>
      </c>
      <c r="F4761" s="102">
        <v>8.74</v>
      </c>
      <c r="G4761" s="102">
        <v>9.14</v>
      </c>
      <c r="H4761" s="102">
        <v>7.31</v>
      </c>
      <c r="I4761" s="102"/>
      <c r="J4761" s="445"/>
      <c r="K4761" s="258">
        <f>ROUND(SUMIF('VGT-Bewegungsdaten'!B:B,A4761,'VGT-Bewegungsdaten'!D:D),3)</f>
        <v>0</v>
      </c>
      <c r="L4761" s="259">
        <f>ROUND(SUMIF('VGT-Bewegungsdaten'!B:B,$A4761,'VGT-Bewegungsdaten'!E:E),5)</f>
        <v>0</v>
      </c>
      <c r="N4761" s="298" t="s">
        <v>4918</v>
      </c>
      <c r="O4761" s="298" t="s">
        <v>4935</v>
      </c>
      <c r="P4761" s="261">
        <f>ROUND(SUMIF('AV-Bewegungsdaten'!B:B,A4761,'AV-Bewegungsdaten'!D:D),3)</f>
        <v>0</v>
      </c>
      <c r="Q4761" s="259">
        <f>ROUND(SUMIF('AV-Bewegungsdaten'!B:B,$A4761,'AV-Bewegungsdaten'!E:E),5)</f>
        <v>0</v>
      </c>
      <c r="S4761" s="444"/>
      <c r="T4761" s="444"/>
      <c r="U4761" s="261">
        <f>ROUND(SUMIF('DV-Bewegungsdaten'!B:B,A4761,'DV-Bewegungsdaten'!D:D),3)</f>
        <v>0</v>
      </c>
      <c r="V4761" s="259">
        <f>ROUND(SUMIF('DV-Bewegungsdaten'!B:B,A4761,'DV-Bewegungsdaten'!E:E),5)</f>
        <v>0</v>
      </c>
      <c r="X4761" s="444"/>
      <c r="Y4761" s="444"/>
      <c r="AK4761" s="305"/>
    </row>
    <row r="4762" spans="1:37" ht="15" customHeight="1" x14ac:dyDescent="0.25">
      <c r="A4762" s="103" t="s">
        <v>5497</v>
      </c>
      <c r="B4762" s="101" t="s">
        <v>169</v>
      </c>
      <c r="C4762" s="101" t="s">
        <v>5452</v>
      </c>
      <c r="D4762" s="101" t="s">
        <v>4806</v>
      </c>
      <c r="F4762" s="102">
        <v>12.59</v>
      </c>
      <c r="G4762" s="102">
        <v>12.99</v>
      </c>
      <c r="H4762" s="102">
        <v>10.39</v>
      </c>
      <c r="I4762" s="102"/>
      <c r="J4762" s="445"/>
      <c r="K4762" s="258">
        <f>ROUND(SUMIF('VGT-Bewegungsdaten'!B:B,A4762,'VGT-Bewegungsdaten'!D:D),3)</f>
        <v>0</v>
      </c>
      <c r="L4762" s="259">
        <f>ROUND(SUMIF('VGT-Bewegungsdaten'!B:B,$A4762,'VGT-Bewegungsdaten'!E:E),5)</f>
        <v>0</v>
      </c>
      <c r="N4762" s="298" t="s">
        <v>4918</v>
      </c>
      <c r="O4762" s="298" t="s">
        <v>4935</v>
      </c>
      <c r="P4762" s="261">
        <f>ROUND(SUMIF('AV-Bewegungsdaten'!B:B,A4762,'AV-Bewegungsdaten'!D:D),3)</f>
        <v>0</v>
      </c>
      <c r="Q4762" s="259">
        <f>ROUND(SUMIF('AV-Bewegungsdaten'!B:B,$A4762,'AV-Bewegungsdaten'!E:E),5)</f>
        <v>0</v>
      </c>
      <c r="S4762" s="444"/>
      <c r="T4762" s="444"/>
      <c r="U4762" s="261">
        <f>ROUND(SUMIF('DV-Bewegungsdaten'!B:B,A4762,'DV-Bewegungsdaten'!D:D),3)</f>
        <v>0</v>
      </c>
      <c r="V4762" s="259">
        <f>ROUND(SUMIF('DV-Bewegungsdaten'!B:B,A4762,'DV-Bewegungsdaten'!E:E),5)</f>
        <v>0</v>
      </c>
      <c r="X4762" s="444"/>
      <c r="Y4762" s="444"/>
      <c r="AK4762" s="305"/>
    </row>
    <row r="4763" spans="1:37" ht="15" customHeight="1" x14ac:dyDescent="0.25">
      <c r="A4763" s="103" t="s">
        <v>5498</v>
      </c>
      <c r="B4763" s="101" t="s">
        <v>169</v>
      </c>
      <c r="C4763" s="101" t="s">
        <v>5452</v>
      </c>
      <c r="D4763" s="101" t="s">
        <v>4807</v>
      </c>
      <c r="F4763" s="102">
        <v>12.25</v>
      </c>
      <c r="G4763" s="102">
        <v>12.64</v>
      </c>
      <c r="H4763" s="102">
        <v>10.11</v>
      </c>
      <c r="I4763" s="102"/>
      <c r="J4763" s="445"/>
      <c r="K4763" s="258">
        <f>ROUND(SUMIF('VGT-Bewegungsdaten'!B:B,A4763,'VGT-Bewegungsdaten'!D:D),3)</f>
        <v>0</v>
      </c>
      <c r="L4763" s="259">
        <f>ROUND(SUMIF('VGT-Bewegungsdaten'!B:B,$A4763,'VGT-Bewegungsdaten'!E:E),5)</f>
        <v>0</v>
      </c>
      <c r="N4763" s="298" t="s">
        <v>4918</v>
      </c>
      <c r="O4763" s="298" t="s">
        <v>4935</v>
      </c>
      <c r="P4763" s="261">
        <f>ROUND(SUMIF('AV-Bewegungsdaten'!B:B,A4763,'AV-Bewegungsdaten'!D:D),3)</f>
        <v>0</v>
      </c>
      <c r="Q4763" s="259">
        <f>ROUND(SUMIF('AV-Bewegungsdaten'!B:B,$A4763,'AV-Bewegungsdaten'!E:E),5)</f>
        <v>0</v>
      </c>
      <c r="S4763" s="444"/>
      <c r="T4763" s="444"/>
      <c r="U4763" s="261">
        <f>ROUND(SUMIF('DV-Bewegungsdaten'!B:B,A4763,'DV-Bewegungsdaten'!D:D),3)</f>
        <v>0</v>
      </c>
      <c r="V4763" s="259">
        <f>ROUND(SUMIF('DV-Bewegungsdaten'!B:B,A4763,'DV-Bewegungsdaten'!E:E),5)</f>
        <v>0</v>
      </c>
      <c r="X4763" s="444"/>
      <c r="Y4763" s="444"/>
      <c r="AK4763" s="305"/>
    </row>
    <row r="4764" spans="1:37" ht="15" customHeight="1" x14ac:dyDescent="0.25">
      <c r="A4764" s="103" t="s">
        <v>5499</v>
      </c>
      <c r="B4764" s="101" t="s">
        <v>169</v>
      </c>
      <c r="C4764" s="101" t="s">
        <v>5452</v>
      </c>
      <c r="D4764" s="101" t="s">
        <v>4808</v>
      </c>
      <c r="F4764" s="102">
        <v>10.95</v>
      </c>
      <c r="G4764" s="102">
        <v>11.35</v>
      </c>
      <c r="H4764" s="102">
        <v>9.08</v>
      </c>
      <c r="I4764" s="102"/>
      <c r="J4764" s="445"/>
      <c r="K4764" s="258">
        <f>ROUND(SUMIF('VGT-Bewegungsdaten'!B:B,A4764,'VGT-Bewegungsdaten'!D:D),3)</f>
        <v>0</v>
      </c>
      <c r="L4764" s="259">
        <f>ROUND(SUMIF('VGT-Bewegungsdaten'!B:B,$A4764,'VGT-Bewegungsdaten'!E:E),5)</f>
        <v>0</v>
      </c>
      <c r="N4764" s="298" t="s">
        <v>4918</v>
      </c>
      <c r="O4764" s="298" t="s">
        <v>4935</v>
      </c>
      <c r="P4764" s="261">
        <f>ROUND(SUMIF('AV-Bewegungsdaten'!B:B,A4764,'AV-Bewegungsdaten'!D:D),3)</f>
        <v>0</v>
      </c>
      <c r="Q4764" s="259">
        <f>ROUND(SUMIF('AV-Bewegungsdaten'!B:B,$A4764,'AV-Bewegungsdaten'!E:E),5)</f>
        <v>0</v>
      </c>
      <c r="S4764" s="444"/>
      <c r="T4764" s="444"/>
      <c r="U4764" s="261">
        <f>ROUND(SUMIF('DV-Bewegungsdaten'!B:B,A4764,'DV-Bewegungsdaten'!D:D),3)</f>
        <v>0</v>
      </c>
      <c r="V4764" s="259">
        <f>ROUND(SUMIF('DV-Bewegungsdaten'!B:B,A4764,'DV-Bewegungsdaten'!E:E),5)</f>
        <v>0</v>
      </c>
      <c r="X4764" s="444"/>
      <c r="Y4764" s="444"/>
      <c r="AK4764" s="305"/>
    </row>
    <row r="4765" spans="1:37" ht="15" customHeight="1" x14ac:dyDescent="0.25">
      <c r="A4765" s="103" t="s">
        <v>5500</v>
      </c>
      <c r="B4765" s="101" t="s">
        <v>169</v>
      </c>
      <c r="C4765" s="101" t="s">
        <v>5452</v>
      </c>
      <c r="D4765" s="101" t="s">
        <v>4809</v>
      </c>
      <c r="F4765" s="102">
        <v>8.7200000000000006</v>
      </c>
      <c r="G4765" s="102">
        <v>9.1199999999999992</v>
      </c>
      <c r="H4765" s="102">
        <v>7.3</v>
      </c>
      <c r="I4765" s="102"/>
      <c r="J4765" s="445"/>
      <c r="K4765" s="258">
        <f>ROUND(SUMIF('VGT-Bewegungsdaten'!B:B,A4765,'VGT-Bewegungsdaten'!D:D),3)</f>
        <v>0</v>
      </c>
      <c r="L4765" s="259">
        <f>ROUND(SUMIF('VGT-Bewegungsdaten'!B:B,$A4765,'VGT-Bewegungsdaten'!E:E),5)</f>
        <v>0</v>
      </c>
      <c r="N4765" s="298" t="s">
        <v>4918</v>
      </c>
      <c r="O4765" s="298" t="s">
        <v>4935</v>
      </c>
      <c r="P4765" s="261">
        <f>ROUND(SUMIF('AV-Bewegungsdaten'!B:B,A4765,'AV-Bewegungsdaten'!D:D),3)</f>
        <v>0</v>
      </c>
      <c r="Q4765" s="259">
        <f>ROUND(SUMIF('AV-Bewegungsdaten'!B:B,$A4765,'AV-Bewegungsdaten'!E:E),5)</f>
        <v>0</v>
      </c>
      <c r="S4765" s="444"/>
      <c r="T4765" s="444"/>
      <c r="U4765" s="261">
        <f>ROUND(SUMIF('DV-Bewegungsdaten'!B:B,A4765,'DV-Bewegungsdaten'!D:D),3)</f>
        <v>0</v>
      </c>
      <c r="V4765" s="259">
        <f>ROUND(SUMIF('DV-Bewegungsdaten'!B:B,A4765,'DV-Bewegungsdaten'!E:E),5)</f>
        <v>0</v>
      </c>
      <c r="X4765" s="444"/>
      <c r="Y4765" s="444"/>
      <c r="AK4765" s="305"/>
    </row>
    <row r="4766" spans="1:37" ht="15" customHeight="1" x14ac:dyDescent="0.25">
      <c r="A4766" s="103" t="s">
        <v>5747</v>
      </c>
      <c r="B4766" s="101" t="s">
        <v>169</v>
      </c>
      <c r="C4766" s="101" t="s">
        <v>5723</v>
      </c>
      <c r="D4766" s="101" t="s">
        <v>4806</v>
      </c>
      <c r="F4766" s="102">
        <v>12.56</v>
      </c>
      <c r="G4766" s="102">
        <v>12.95</v>
      </c>
      <c r="H4766" s="102">
        <v>10.36</v>
      </c>
      <c r="I4766" s="102"/>
      <c r="J4766" s="445"/>
      <c r="K4766" s="258">
        <f>ROUND(SUMIF('VGT-Bewegungsdaten'!B:B,A4766,'VGT-Bewegungsdaten'!D:D),3)</f>
        <v>0</v>
      </c>
      <c r="L4766" s="259">
        <f>ROUND(SUMIF('VGT-Bewegungsdaten'!B:B,$A4766,'VGT-Bewegungsdaten'!E:E),5)</f>
        <v>0</v>
      </c>
      <c r="N4766" s="298" t="s">
        <v>4918</v>
      </c>
      <c r="O4766" s="298" t="s">
        <v>4935</v>
      </c>
      <c r="P4766" s="261">
        <f>ROUND(SUMIF('AV-Bewegungsdaten'!B:B,A4766,'AV-Bewegungsdaten'!D:D),3)</f>
        <v>0</v>
      </c>
      <c r="Q4766" s="259">
        <f>ROUND(SUMIF('AV-Bewegungsdaten'!B:B,$A4766,'AV-Bewegungsdaten'!E:E),5)</f>
        <v>0</v>
      </c>
      <c r="S4766" s="444"/>
      <c r="T4766" s="444"/>
      <c r="U4766" s="261">
        <f>ROUND(SUMIF('DV-Bewegungsdaten'!B:B,A4766,'DV-Bewegungsdaten'!D:D),3)</f>
        <v>0</v>
      </c>
      <c r="V4766" s="259">
        <f>ROUND(SUMIF('DV-Bewegungsdaten'!B:B,A4766,'DV-Bewegungsdaten'!E:E),5)</f>
        <v>0</v>
      </c>
      <c r="X4766" s="444"/>
      <c r="Y4766" s="444"/>
      <c r="AK4766" s="305"/>
    </row>
    <row r="4767" spans="1:37" ht="15" customHeight="1" x14ac:dyDescent="0.25">
      <c r="A4767" s="103" t="s">
        <v>5748</v>
      </c>
      <c r="B4767" s="101" t="s">
        <v>169</v>
      </c>
      <c r="C4767" s="101" t="s">
        <v>5723</v>
      </c>
      <c r="D4767" s="101" t="s">
        <v>4807</v>
      </c>
      <c r="F4767" s="102">
        <v>12.22</v>
      </c>
      <c r="G4767" s="102">
        <v>12.61</v>
      </c>
      <c r="H4767" s="102">
        <v>10.09</v>
      </c>
      <c r="I4767" s="102"/>
      <c r="J4767" s="445"/>
      <c r="K4767" s="258">
        <f>ROUND(SUMIF('VGT-Bewegungsdaten'!B:B,A4767,'VGT-Bewegungsdaten'!D:D),3)</f>
        <v>0</v>
      </c>
      <c r="L4767" s="259">
        <f>ROUND(SUMIF('VGT-Bewegungsdaten'!B:B,$A4767,'VGT-Bewegungsdaten'!E:E),5)</f>
        <v>0</v>
      </c>
      <c r="N4767" s="298" t="s">
        <v>4918</v>
      </c>
      <c r="O4767" s="298" t="s">
        <v>4935</v>
      </c>
      <c r="P4767" s="261">
        <f>ROUND(SUMIF('AV-Bewegungsdaten'!B:B,A4767,'AV-Bewegungsdaten'!D:D),3)</f>
        <v>0</v>
      </c>
      <c r="Q4767" s="259">
        <f>ROUND(SUMIF('AV-Bewegungsdaten'!B:B,$A4767,'AV-Bewegungsdaten'!E:E),5)</f>
        <v>0</v>
      </c>
      <c r="S4767" s="444"/>
      <c r="T4767" s="444"/>
      <c r="U4767" s="261">
        <f>ROUND(SUMIF('DV-Bewegungsdaten'!B:B,A4767,'DV-Bewegungsdaten'!D:D),3)</f>
        <v>0</v>
      </c>
      <c r="V4767" s="259">
        <f>ROUND(SUMIF('DV-Bewegungsdaten'!B:B,A4767,'DV-Bewegungsdaten'!E:E),5)</f>
        <v>0</v>
      </c>
      <c r="X4767" s="444"/>
      <c r="Y4767" s="444"/>
      <c r="AK4767" s="305"/>
    </row>
    <row r="4768" spans="1:37" ht="15" customHeight="1" x14ac:dyDescent="0.25">
      <c r="A4768" s="103" t="s">
        <v>5749</v>
      </c>
      <c r="B4768" s="101" t="s">
        <v>169</v>
      </c>
      <c r="C4768" s="101" t="s">
        <v>5723</v>
      </c>
      <c r="D4768" s="101" t="s">
        <v>4808</v>
      </c>
      <c r="F4768" s="102">
        <v>10.92</v>
      </c>
      <c r="G4768" s="102">
        <v>11.32</v>
      </c>
      <c r="H4768" s="102">
        <v>9.06</v>
      </c>
      <c r="I4768" s="102"/>
      <c r="J4768" s="445"/>
      <c r="K4768" s="258">
        <f>ROUND(SUMIF('VGT-Bewegungsdaten'!B:B,A4768,'VGT-Bewegungsdaten'!D:D),3)</f>
        <v>0</v>
      </c>
      <c r="L4768" s="259">
        <f>ROUND(SUMIF('VGT-Bewegungsdaten'!B:B,$A4768,'VGT-Bewegungsdaten'!E:E),5)</f>
        <v>0</v>
      </c>
      <c r="N4768" s="298" t="s">
        <v>4918</v>
      </c>
      <c r="O4768" s="298" t="s">
        <v>4935</v>
      </c>
      <c r="P4768" s="261">
        <f>ROUND(SUMIF('AV-Bewegungsdaten'!B:B,A4768,'AV-Bewegungsdaten'!D:D),3)</f>
        <v>0</v>
      </c>
      <c r="Q4768" s="259">
        <f>ROUND(SUMIF('AV-Bewegungsdaten'!B:B,$A4768,'AV-Bewegungsdaten'!E:E),5)</f>
        <v>0</v>
      </c>
      <c r="S4768" s="444"/>
      <c r="T4768" s="444"/>
      <c r="U4768" s="261">
        <f>ROUND(SUMIF('DV-Bewegungsdaten'!B:B,A4768,'DV-Bewegungsdaten'!D:D),3)</f>
        <v>0</v>
      </c>
      <c r="V4768" s="259">
        <f>ROUND(SUMIF('DV-Bewegungsdaten'!B:B,A4768,'DV-Bewegungsdaten'!E:E),5)</f>
        <v>0</v>
      </c>
      <c r="X4768" s="444"/>
      <c r="Y4768" s="444"/>
      <c r="AK4768" s="305"/>
    </row>
    <row r="4769" spans="1:37" ht="15" customHeight="1" x14ac:dyDescent="0.25">
      <c r="A4769" s="103" t="s">
        <v>5750</v>
      </c>
      <c r="B4769" s="101" t="s">
        <v>169</v>
      </c>
      <c r="C4769" s="101" t="s">
        <v>5723</v>
      </c>
      <c r="D4769" s="101" t="s">
        <v>4809</v>
      </c>
      <c r="F4769" s="102">
        <v>8.6999999999999993</v>
      </c>
      <c r="G4769" s="102">
        <v>9.09</v>
      </c>
      <c r="H4769" s="102">
        <v>7.27</v>
      </c>
      <c r="I4769" s="102"/>
      <c r="J4769" s="445"/>
      <c r="K4769" s="258">
        <f>ROUND(SUMIF('VGT-Bewegungsdaten'!B:B,A4769,'VGT-Bewegungsdaten'!D:D),3)</f>
        <v>0</v>
      </c>
      <c r="L4769" s="259">
        <f>ROUND(SUMIF('VGT-Bewegungsdaten'!B:B,$A4769,'VGT-Bewegungsdaten'!E:E),5)</f>
        <v>0</v>
      </c>
      <c r="N4769" s="298" t="s">
        <v>4918</v>
      </c>
      <c r="O4769" s="298" t="s">
        <v>4935</v>
      </c>
      <c r="P4769" s="261">
        <f>ROUND(SUMIF('AV-Bewegungsdaten'!B:B,A4769,'AV-Bewegungsdaten'!D:D),3)</f>
        <v>0</v>
      </c>
      <c r="Q4769" s="259">
        <f>ROUND(SUMIF('AV-Bewegungsdaten'!B:B,$A4769,'AV-Bewegungsdaten'!E:E),5)</f>
        <v>0</v>
      </c>
      <c r="S4769" s="444"/>
      <c r="T4769" s="444"/>
      <c r="U4769" s="261">
        <f>ROUND(SUMIF('DV-Bewegungsdaten'!B:B,A4769,'DV-Bewegungsdaten'!D:D),3)</f>
        <v>0</v>
      </c>
      <c r="V4769" s="259">
        <f>ROUND(SUMIF('DV-Bewegungsdaten'!B:B,A4769,'DV-Bewegungsdaten'!E:E),5)</f>
        <v>0</v>
      </c>
      <c r="X4769" s="444"/>
      <c r="Y4769" s="444"/>
      <c r="AK4769" s="305"/>
    </row>
    <row r="4770" spans="1:37" ht="15" customHeight="1" x14ac:dyDescent="0.25">
      <c r="A4770" s="103" t="s">
        <v>5751</v>
      </c>
      <c r="B4770" s="101" t="s">
        <v>169</v>
      </c>
      <c r="C4770" s="101" t="s">
        <v>5725</v>
      </c>
      <c r="D4770" s="101" t="s">
        <v>4806</v>
      </c>
      <c r="F4770" s="102">
        <v>12.53</v>
      </c>
      <c r="G4770" s="102">
        <v>12.92</v>
      </c>
      <c r="H4770" s="102">
        <v>10.34</v>
      </c>
      <c r="I4770" s="102"/>
      <c r="J4770" s="445"/>
      <c r="K4770" s="258">
        <f>ROUND(SUMIF('VGT-Bewegungsdaten'!B:B,A4770,'VGT-Bewegungsdaten'!D:D),3)</f>
        <v>0</v>
      </c>
      <c r="L4770" s="259">
        <f>ROUND(SUMIF('VGT-Bewegungsdaten'!B:B,$A4770,'VGT-Bewegungsdaten'!E:E),5)</f>
        <v>0</v>
      </c>
      <c r="N4770" s="298" t="s">
        <v>4918</v>
      </c>
      <c r="O4770" s="298" t="s">
        <v>4935</v>
      </c>
      <c r="P4770" s="261">
        <f>ROUND(SUMIF('AV-Bewegungsdaten'!B:B,A4770,'AV-Bewegungsdaten'!D:D),3)</f>
        <v>0</v>
      </c>
      <c r="Q4770" s="259">
        <f>ROUND(SUMIF('AV-Bewegungsdaten'!B:B,$A4770,'AV-Bewegungsdaten'!E:E),5)</f>
        <v>0</v>
      </c>
      <c r="S4770" s="444"/>
      <c r="T4770" s="444"/>
      <c r="U4770" s="261">
        <f>ROUND(SUMIF('DV-Bewegungsdaten'!B:B,A4770,'DV-Bewegungsdaten'!D:D),3)</f>
        <v>0</v>
      </c>
      <c r="V4770" s="259">
        <f>ROUND(SUMIF('DV-Bewegungsdaten'!B:B,A4770,'DV-Bewegungsdaten'!E:E),5)</f>
        <v>0</v>
      </c>
      <c r="X4770" s="444"/>
      <c r="Y4770" s="444"/>
      <c r="AK4770" s="305"/>
    </row>
    <row r="4771" spans="1:37" ht="15" customHeight="1" x14ac:dyDescent="0.25">
      <c r="A4771" s="103" t="s">
        <v>5752</v>
      </c>
      <c r="B4771" s="101" t="s">
        <v>169</v>
      </c>
      <c r="C4771" s="101" t="s">
        <v>5725</v>
      </c>
      <c r="D4771" s="101" t="s">
        <v>4807</v>
      </c>
      <c r="F4771" s="102">
        <v>12.18</v>
      </c>
      <c r="G4771" s="102">
        <v>12.58</v>
      </c>
      <c r="H4771" s="102">
        <v>10.06</v>
      </c>
      <c r="I4771" s="102"/>
      <c r="J4771" s="445"/>
      <c r="K4771" s="258">
        <f>ROUND(SUMIF('VGT-Bewegungsdaten'!B:B,A4771,'VGT-Bewegungsdaten'!D:D),3)</f>
        <v>0</v>
      </c>
      <c r="L4771" s="259">
        <f>ROUND(SUMIF('VGT-Bewegungsdaten'!B:B,$A4771,'VGT-Bewegungsdaten'!E:E),5)</f>
        <v>0</v>
      </c>
      <c r="N4771" s="298" t="s">
        <v>4918</v>
      </c>
      <c r="O4771" s="298" t="s">
        <v>4935</v>
      </c>
      <c r="P4771" s="261">
        <f>ROUND(SUMIF('AV-Bewegungsdaten'!B:B,A4771,'AV-Bewegungsdaten'!D:D),3)</f>
        <v>0</v>
      </c>
      <c r="Q4771" s="259">
        <f>ROUND(SUMIF('AV-Bewegungsdaten'!B:B,$A4771,'AV-Bewegungsdaten'!E:E),5)</f>
        <v>0</v>
      </c>
      <c r="S4771" s="444"/>
      <c r="T4771" s="444"/>
      <c r="U4771" s="261">
        <f>ROUND(SUMIF('DV-Bewegungsdaten'!B:B,A4771,'DV-Bewegungsdaten'!D:D),3)</f>
        <v>0</v>
      </c>
      <c r="V4771" s="259">
        <f>ROUND(SUMIF('DV-Bewegungsdaten'!B:B,A4771,'DV-Bewegungsdaten'!E:E),5)</f>
        <v>0</v>
      </c>
      <c r="X4771" s="444"/>
      <c r="Y4771" s="444"/>
      <c r="AK4771" s="305"/>
    </row>
    <row r="4772" spans="1:37" ht="15" customHeight="1" x14ac:dyDescent="0.25">
      <c r="A4772" s="103" t="s">
        <v>5753</v>
      </c>
      <c r="B4772" s="101" t="s">
        <v>169</v>
      </c>
      <c r="C4772" s="101" t="s">
        <v>5725</v>
      </c>
      <c r="D4772" s="101" t="s">
        <v>4808</v>
      </c>
      <c r="F4772" s="102">
        <v>10.9</v>
      </c>
      <c r="G4772" s="102">
        <v>11.29</v>
      </c>
      <c r="H4772" s="102">
        <v>9.0299999999999994</v>
      </c>
      <c r="I4772" s="102"/>
      <c r="J4772" s="445"/>
      <c r="K4772" s="258">
        <f>ROUND(SUMIF('VGT-Bewegungsdaten'!B:B,A4772,'VGT-Bewegungsdaten'!D:D),3)</f>
        <v>0</v>
      </c>
      <c r="L4772" s="259">
        <f>ROUND(SUMIF('VGT-Bewegungsdaten'!B:B,$A4772,'VGT-Bewegungsdaten'!E:E),5)</f>
        <v>0</v>
      </c>
      <c r="N4772" s="298" t="s">
        <v>4918</v>
      </c>
      <c r="O4772" s="298" t="s">
        <v>4935</v>
      </c>
      <c r="P4772" s="261">
        <f>ROUND(SUMIF('AV-Bewegungsdaten'!B:B,A4772,'AV-Bewegungsdaten'!D:D),3)</f>
        <v>0</v>
      </c>
      <c r="Q4772" s="259">
        <f>ROUND(SUMIF('AV-Bewegungsdaten'!B:B,$A4772,'AV-Bewegungsdaten'!E:E),5)</f>
        <v>0</v>
      </c>
      <c r="S4772" s="444"/>
      <c r="T4772" s="444"/>
      <c r="U4772" s="261">
        <f>ROUND(SUMIF('DV-Bewegungsdaten'!B:B,A4772,'DV-Bewegungsdaten'!D:D),3)</f>
        <v>0</v>
      </c>
      <c r="V4772" s="259">
        <f>ROUND(SUMIF('DV-Bewegungsdaten'!B:B,A4772,'DV-Bewegungsdaten'!E:E),5)</f>
        <v>0</v>
      </c>
      <c r="X4772" s="444"/>
      <c r="Y4772" s="444"/>
      <c r="AK4772" s="305"/>
    </row>
    <row r="4773" spans="1:37" ht="15" customHeight="1" x14ac:dyDescent="0.25">
      <c r="A4773" s="103" t="s">
        <v>5754</v>
      </c>
      <c r="B4773" s="101" t="s">
        <v>169</v>
      </c>
      <c r="C4773" s="101" t="s">
        <v>5725</v>
      </c>
      <c r="D4773" s="101" t="s">
        <v>4809</v>
      </c>
      <c r="F4773" s="102">
        <v>8.68</v>
      </c>
      <c r="G4773" s="102">
        <v>9.07</v>
      </c>
      <c r="H4773" s="102">
        <v>7.26</v>
      </c>
      <c r="I4773" s="102"/>
      <c r="J4773" s="445"/>
      <c r="K4773" s="258">
        <f>ROUND(SUMIF('VGT-Bewegungsdaten'!B:B,A4773,'VGT-Bewegungsdaten'!D:D),3)</f>
        <v>0</v>
      </c>
      <c r="L4773" s="259">
        <f>ROUND(SUMIF('VGT-Bewegungsdaten'!B:B,$A4773,'VGT-Bewegungsdaten'!E:E),5)</f>
        <v>0</v>
      </c>
      <c r="N4773" s="298" t="s">
        <v>4918</v>
      </c>
      <c r="O4773" s="298" t="s">
        <v>4935</v>
      </c>
      <c r="P4773" s="261">
        <f>ROUND(SUMIF('AV-Bewegungsdaten'!B:B,A4773,'AV-Bewegungsdaten'!D:D),3)</f>
        <v>0</v>
      </c>
      <c r="Q4773" s="259">
        <f>ROUND(SUMIF('AV-Bewegungsdaten'!B:B,$A4773,'AV-Bewegungsdaten'!E:E),5)</f>
        <v>0</v>
      </c>
      <c r="S4773" s="444"/>
      <c r="T4773" s="444"/>
      <c r="U4773" s="261">
        <f>ROUND(SUMIF('DV-Bewegungsdaten'!B:B,A4773,'DV-Bewegungsdaten'!D:D),3)</f>
        <v>0</v>
      </c>
      <c r="V4773" s="259">
        <f>ROUND(SUMIF('DV-Bewegungsdaten'!B:B,A4773,'DV-Bewegungsdaten'!E:E),5)</f>
        <v>0</v>
      </c>
      <c r="X4773" s="444"/>
      <c r="Y4773" s="444"/>
      <c r="AK4773" s="305"/>
    </row>
    <row r="4774" spans="1:37" ht="15" customHeight="1" x14ac:dyDescent="0.25">
      <c r="A4774" s="103" t="s">
        <v>5755</v>
      </c>
      <c r="B4774" s="101" t="s">
        <v>169</v>
      </c>
      <c r="C4774" s="101" t="s">
        <v>5727</v>
      </c>
      <c r="D4774" s="101" t="s">
        <v>4806</v>
      </c>
      <c r="F4774" s="102">
        <v>12.5</v>
      </c>
      <c r="G4774" s="102">
        <v>12.89</v>
      </c>
      <c r="H4774" s="102">
        <v>10.31</v>
      </c>
      <c r="I4774" s="102"/>
      <c r="J4774" s="445"/>
      <c r="K4774" s="258">
        <f>ROUND(SUMIF('VGT-Bewegungsdaten'!B:B,A4774,'VGT-Bewegungsdaten'!D:D),3)</f>
        <v>0</v>
      </c>
      <c r="L4774" s="259">
        <f>ROUND(SUMIF('VGT-Bewegungsdaten'!B:B,$A4774,'VGT-Bewegungsdaten'!E:E),5)</f>
        <v>0</v>
      </c>
      <c r="N4774" s="298" t="s">
        <v>4918</v>
      </c>
      <c r="O4774" s="298" t="s">
        <v>4935</v>
      </c>
      <c r="P4774" s="261">
        <f>ROUND(SUMIF('AV-Bewegungsdaten'!B:B,A4774,'AV-Bewegungsdaten'!D:D),3)</f>
        <v>0</v>
      </c>
      <c r="Q4774" s="259">
        <f>ROUND(SUMIF('AV-Bewegungsdaten'!B:B,$A4774,'AV-Bewegungsdaten'!E:E),5)</f>
        <v>0</v>
      </c>
      <c r="S4774" s="444"/>
      <c r="T4774" s="444"/>
      <c r="U4774" s="261">
        <f>ROUND(SUMIF('DV-Bewegungsdaten'!B:B,A4774,'DV-Bewegungsdaten'!D:D),3)</f>
        <v>0</v>
      </c>
      <c r="V4774" s="259">
        <f>ROUND(SUMIF('DV-Bewegungsdaten'!B:B,A4774,'DV-Bewegungsdaten'!E:E),5)</f>
        <v>0</v>
      </c>
      <c r="X4774" s="444"/>
      <c r="Y4774" s="444"/>
      <c r="AK4774" s="305"/>
    </row>
    <row r="4775" spans="1:37" ht="15" customHeight="1" x14ac:dyDescent="0.25">
      <c r="A4775" s="103" t="s">
        <v>5756</v>
      </c>
      <c r="B4775" s="101" t="s">
        <v>169</v>
      </c>
      <c r="C4775" s="101" t="s">
        <v>5727</v>
      </c>
      <c r="D4775" s="101" t="s">
        <v>4807</v>
      </c>
      <c r="F4775" s="102">
        <v>12.15</v>
      </c>
      <c r="G4775" s="102">
        <v>12.55</v>
      </c>
      <c r="H4775" s="102">
        <v>10.039999999999999</v>
      </c>
      <c r="I4775" s="102"/>
      <c r="J4775" s="445"/>
      <c r="K4775" s="258">
        <f>ROUND(SUMIF('VGT-Bewegungsdaten'!B:B,A4775,'VGT-Bewegungsdaten'!D:D),3)</f>
        <v>0</v>
      </c>
      <c r="L4775" s="259">
        <f>ROUND(SUMIF('VGT-Bewegungsdaten'!B:B,$A4775,'VGT-Bewegungsdaten'!E:E),5)</f>
        <v>0</v>
      </c>
      <c r="N4775" s="298" t="s">
        <v>4918</v>
      </c>
      <c r="O4775" s="298" t="s">
        <v>4935</v>
      </c>
      <c r="P4775" s="261">
        <f>ROUND(SUMIF('AV-Bewegungsdaten'!B:B,A4775,'AV-Bewegungsdaten'!D:D),3)</f>
        <v>0</v>
      </c>
      <c r="Q4775" s="259">
        <f>ROUND(SUMIF('AV-Bewegungsdaten'!B:B,$A4775,'AV-Bewegungsdaten'!E:E),5)</f>
        <v>0</v>
      </c>
      <c r="S4775" s="444"/>
      <c r="T4775" s="444"/>
      <c r="U4775" s="261">
        <f>ROUND(SUMIF('DV-Bewegungsdaten'!B:B,A4775,'DV-Bewegungsdaten'!D:D),3)</f>
        <v>0</v>
      </c>
      <c r="V4775" s="259">
        <f>ROUND(SUMIF('DV-Bewegungsdaten'!B:B,A4775,'DV-Bewegungsdaten'!E:E),5)</f>
        <v>0</v>
      </c>
      <c r="X4775" s="444"/>
      <c r="Y4775" s="444"/>
      <c r="AK4775" s="305"/>
    </row>
    <row r="4776" spans="1:37" ht="15" customHeight="1" x14ac:dyDescent="0.25">
      <c r="A4776" s="103" t="s">
        <v>5757</v>
      </c>
      <c r="B4776" s="101" t="s">
        <v>169</v>
      </c>
      <c r="C4776" s="101" t="s">
        <v>5727</v>
      </c>
      <c r="D4776" s="101" t="s">
        <v>4808</v>
      </c>
      <c r="F4776" s="102">
        <v>10.87</v>
      </c>
      <c r="G4776" s="102">
        <v>11.26</v>
      </c>
      <c r="H4776" s="102">
        <v>9.01</v>
      </c>
      <c r="I4776" s="102"/>
      <c r="J4776" s="445"/>
      <c r="K4776" s="258">
        <f>ROUND(SUMIF('VGT-Bewegungsdaten'!B:B,A4776,'VGT-Bewegungsdaten'!D:D),3)</f>
        <v>0</v>
      </c>
      <c r="L4776" s="259">
        <f>ROUND(SUMIF('VGT-Bewegungsdaten'!B:B,$A4776,'VGT-Bewegungsdaten'!E:E),5)</f>
        <v>0</v>
      </c>
      <c r="N4776" s="298" t="s">
        <v>4918</v>
      </c>
      <c r="O4776" s="298" t="s">
        <v>4935</v>
      </c>
      <c r="P4776" s="261">
        <f>ROUND(SUMIF('AV-Bewegungsdaten'!B:B,A4776,'AV-Bewegungsdaten'!D:D),3)</f>
        <v>0</v>
      </c>
      <c r="Q4776" s="259">
        <f>ROUND(SUMIF('AV-Bewegungsdaten'!B:B,$A4776,'AV-Bewegungsdaten'!E:E),5)</f>
        <v>0</v>
      </c>
      <c r="S4776" s="444"/>
      <c r="T4776" s="444"/>
      <c r="U4776" s="261">
        <f>ROUND(SUMIF('DV-Bewegungsdaten'!B:B,A4776,'DV-Bewegungsdaten'!D:D),3)</f>
        <v>0</v>
      </c>
      <c r="V4776" s="259">
        <f>ROUND(SUMIF('DV-Bewegungsdaten'!B:B,A4776,'DV-Bewegungsdaten'!E:E),5)</f>
        <v>0</v>
      </c>
      <c r="X4776" s="444"/>
      <c r="Y4776" s="444"/>
      <c r="AK4776" s="305"/>
    </row>
    <row r="4777" spans="1:37" ht="15" customHeight="1" x14ac:dyDescent="0.25">
      <c r="A4777" s="103" t="s">
        <v>5758</v>
      </c>
      <c r="B4777" s="101" t="s">
        <v>169</v>
      </c>
      <c r="C4777" s="101" t="s">
        <v>5727</v>
      </c>
      <c r="D4777" s="101" t="s">
        <v>4809</v>
      </c>
      <c r="F4777" s="102">
        <v>8.65</v>
      </c>
      <c r="G4777" s="102">
        <v>9.0500000000000007</v>
      </c>
      <c r="H4777" s="102">
        <v>7.24</v>
      </c>
      <c r="I4777" s="102"/>
      <c r="J4777" s="445"/>
      <c r="K4777" s="258">
        <f>ROUND(SUMIF('VGT-Bewegungsdaten'!B:B,A4777,'VGT-Bewegungsdaten'!D:D),3)</f>
        <v>0</v>
      </c>
      <c r="L4777" s="259">
        <f>ROUND(SUMIF('VGT-Bewegungsdaten'!B:B,$A4777,'VGT-Bewegungsdaten'!E:E),5)</f>
        <v>0</v>
      </c>
      <c r="N4777" s="298" t="s">
        <v>4918</v>
      </c>
      <c r="O4777" s="298" t="s">
        <v>4935</v>
      </c>
      <c r="P4777" s="261">
        <f>ROUND(SUMIF('AV-Bewegungsdaten'!B:B,A4777,'AV-Bewegungsdaten'!D:D),3)</f>
        <v>0</v>
      </c>
      <c r="Q4777" s="259">
        <f>ROUND(SUMIF('AV-Bewegungsdaten'!B:B,$A4777,'AV-Bewegungsdaten'!E:E),5)</f>
        <v>0</v>
      </c>
      <c r="S4777" s="444"/>
      <c r="T4777" s="444"/>
      <c r="U4777" s="261">
        <f>ROUND(SUMIF('DV-Bewegungsdaten'!B:B,A4777,'DV-Bewegungsdaten'!D:D),3)</f>
        <v>0</v>
      </c>
      <c r="V4777" s="259">
        <f>ROUND(SUMIF('DV-Bewegungsdaten'!B:B,A4777,'DV-Bewegungsdaten'!E:E),5)</f>
        <v>0</v>
      </c>
      <c r="X4777" s="444"/>
      <c r="Y4777" s="444"/>
      <c r="AK4777" s="305"/>
    </row>
    <row r="4778" spans="1:37" ht="15" customHeight="1" x14ac:dyDescent="0.25">
      <c r="A4778" s="103" t="s">
        <v>5759</v>
      </c>
      <c r="B4778" s="101" t="s">
        <v>169</v>
      </c>
      <c r="C4778" s="101" t="s">
        <v>5729</v>
      </c>
      <c r="D4778" s="101" t="s">
        <v>4806</v>
      </c>
      <c r="F4778" s="102">
        <v>12.47</v>
      </c>
      <c r="G4778" s="102">
        <v>12.86</v>
      </c>
      <c r="H4778" s="102">
        <v>10.29</v>
      </c>
      <c r="I4778" s="102"/>
      <c r="J4778" s="445"/>
      <c r="K4778" s="258">
        <f>ROUND(SUMIF('VGT-Bewegungsdaten'!B:B,A4778,'VGT-Bewegungsdaten'!D:D),3)</f>
        <v>0</v>
      </c>
      <c r="L4778" s="259">
        <f>ROUND(SUMIF('VGT-Bewegungsdaten'!B:B,$A4778,'VGT-Bewegungsdaten'!E:E),5)</f>
        <v>0</v>
      </c>
      <c r="N4778" s="298" t="s">
        <v>4918</v>
      </c>
      <c r="O4778" s="298" t="s">
        <v>4935</v>
      </c>
      <c r="P4778" s="261">
        <f>ROUND(SUMIF('AV-Bewegungsdaten'!B:B,A4778,'AV-Bewegungsdaten'!D:D),3)</f>
        <v>0</v>
      </c>
      <c r="Q4778" s="259">
        <f>ROUND(SUMIF('AV-Bewegungsdaten'!B:B,$A4778,'AV-Bewegungsdaten'!E:E),5)</f>
        <v>0</v>
      </c>
      <c r="S4778" s="444"/>
      <c r="T4778" s="444"/>
      <c r="U4778" s="261">
        <f>ROUND(SUMIF('DV-Bewegungsdaten'!B:B,A4778,'DV-Bewegungsdaten'!D:D),3)</f>
        <v>0</v>
      </c>
      <c r="V4778" s="259">
        <f>ROUND(SUMIF('DV-Bewegungsdaten'!B:B,A4778,'DV-Bewegungsdaten'!E:E),5)</f>
        <v>0</v>
      </c>
      <c r="X4778" s="444"/>
      <c r="Y4778" s="444"/>
      <c r="AK4778" s="305"/>
    </row>
    <row r="4779" spans="1:37" ht="15" customHeight="1" x14ac:dyDescent="0.25">
      <c r="A4779" s="103" t="s">
        <v>5760</v>
      </c>
      <c r="B4779" s="101" t="s">
        <v>169</v>
      </c>
      <c r="C4779" s="101" t="s">
        <v>5729</v>
      </c>
      <c r="D4779" s="101" t="s">
        <v>4807</v>
      </c>
      <c r="F4779" s="102">
        <v>12.12</v>
      </c>
      <c r="G4779" s="102">
        <v>12.51</v>
      </c>
      <c r="H4779" s="102">
        <v>10.01</v>
      </c>
      <c r="I4779" s="102"/>
      <c r="J4779" s="445"/>
      <c r="K4779" s="258">
        <f>ROUND(SUMIF('VGT-Bewegungsdaten'!B:B,A4779,'VGT-Bewegungsdaten'!D:D),3)</f>
        <v>0</v>
      </c>
      <c r="L4779" s="259">
        <f>ROUND(SUMIF('VGT-Bewegungsdaten'!B:B,$A4779,'VGT-Bewegungsdaten'!E:E),5)</f>
        <v>0</v>
      </c>
      <c r="N4779" s="298" t="s">
        <v>4918</v>
      </c>
      <c r="O4779" s="298" t="s">
        <v>4935</v>
      </c>
      <c r="P4779" s="261">
        <f>ROUND(SUMIF('AV-Bewegungsdaten'!B:B,A4779,'AV-Bewegungsdaten'!D:D),3)</f>
        <v>0</v>
      </c>
      <c r="Q4779" s="259">
        <f>ROUND(SUMIF('AV-Bewegungsdaten'!B:B,$A4779,'AV-Bewegungsdaten'!E:E),5)</f>
        <v>0</v>
      </c>
      <c r="S4779" s="444"/>
      <c r="T4779" s="444"/>
      <c r="U4779" s="261">
        <f>ROUND(SUMIF('DV-Bewegungsdaten'!B:B,A4779,'DV-Bewegungsdaten'!D:D),3)</f>
        <v>0</v>
      </c>
      <c r="V4779" s="259">
        <f>ROUND(SUMIF('DV-Bewegungsdaten'!B:B,A4779,'DV-Bewegungsdaten'!E:E),5)</f>
        <v>0</v>
      </c>
      <c r="X4779" s="444"/>
      <c r="Y4779" s="444"/>
      <c r="AK4779" s="305"/>
    </row>
    <row r="4780" spans="1:37" ht="15" customHeight="1" x14ac:dyDescent="0.25">
      <c r="A4780" s="103" t="s">
        <v>5761</v>
      </c>
      <c r="B4780" s="101" t="s">
        <v>169</v>
      </c>
      <c r="C4780" s="101" t="s">
        <v>5729</v>
      </c>
      <c r="D4780" s="101" t="s">
        <v>4808</v>
      </c>
      <c r="F4780" s="102">
        <v>10.84</v>
      </c>
      <c r="G4780" s="102">
        <v>11.23</v>
      </c>
      <c r="H4780" s="102">
        <v>8.98</v>
      </c>
      <c r="I4780" s="102"/>
      <c r="J4780" s="445"/>
      <c r="K4780" s="258">
        <f>ROUND(SUMIF('VGT-Bewegungsdaten'!B:B,A4780,'VGT-Bewegungsdaten'!D:D),3)</f>
        <v>0</v>
      </c>
      <c r="L4780" s="259">
        <f>ROUND(SUMIF('VGT-Bewegungsdaten'!B:B,$A4780,'VGT-Bewegungsdaten'!E:E),5)</f>
        <v>0</v>
      </c>
      <c r="N4780" s="298" t="s">
        <v>4918</v>
      </c>
      <c r="O4780" s="298" t="s">
        <v>4935</v>
      </c>
      <c r="P4780" s="261">
        <f>ROUND(SUMIF('AV-Bewegungsdaten'!B:B,A4780,'AV-Bewegungsdaten'!D:D),3)</f>
        <v>0</v>
      </c>
      <c r="Q4780" s="259">
        <f>ROUND(SUMIF('AV-Bewegungsdaten'!B:B,$A4780,'AV-Bewegungsdaten'!E:E),5)</f>
        <v>0</v>
      </c>
      <c r="S4780" s="444"/>
      <c r="T4780" s="444"/>
      <c r="U4780" s="261">
        <f>ROUND(SUMIF('DV-Bewegungsdaten'!B:B,A4780,'DV-Bewegungsdaten'!D:D),3)</f>
        <v>0</v>
      </c>
      <c r="V4780" s="259">
        <f>ROUND(SUMIF('DV-Bewegungsdaten'!B:B,A4780,'DV-Bewegungsdaten'!E:E),5)</f>
        <v>0</v>
      </c>
      <c r="X4780" s="444"/>
      <c r="Y4780" s="444"/>
      <c r="AK4780" s="305"/>
    </row>
    <row r="4781" spans="1:37" ht="15" customHeight="1" x14ac:dyDescent="0.25">
      <c r="A4781" s="103" t="s">
        <v>5762</v>
      </c>
      <c r="B4781" s="101" t="s">
        <v>169</v>
      </c>
      <c r="C4781" s="101" t="s">
        <v>5729</v>
      </c>
      <c r="D4781" s="101" t="s">
        <v>4809</v>
      </c>
      <c r="F4781" s="102">
        <v>8.6300000000000008</v>
      </c>
      <c r="G4781" s="102">
        <v>9.02</v>
      </c>
      <c r="H4781" s="102">
        <v>7.22</v>
      </c>
      <c r="I4781" s="102"/>
      <c r="J4781" s="445"/>
      <c r="K4781" s="258">
        <f>ROUND(SUMIF('VGT-Bewegungsdaten'!B:B,A4781,'VGT-Bewegungsdaten'!D:D),3)</f>
        <v>0</v>
      </c>
      <c r="L4781" s="259">
        <f>ROUND(SUMIF('VGT-Bewegungsdaten'!B:B,$A4781,'VGT-Bewegungsdaten'!E:E),5)</f>
        <v>0</v>
      </c>
      <c r="N4781" s="298" t="s">
        <v>4918</v>
      </c>
      <c r="O4781" s="298" t="s">
        <v>4935</v>
      </c>
      <c r="P4781" s="261">
        <f>ROUND(SUMIF('AV-Bewegungsdaten'!B:B,A4781,'AV-Bewegungsdaten'!D:D),3)</f>
        <v>0</v>
      </c>
      <c r="Q4781" s="259">
        <f>ROUND(SUMIF('AV-Bewegungsdaten'!B:B,$A4781,'AV-Bewegungsdaten'!E:E),5)</f>
        <v>0</v>
      </c>
      <c r="S4781" s="444"/>
      <c r="T4781" s="444"/>
      <c r="U4781" s="261">
        <f>ROUND(SUMIF('DV-Bewegungsdaten'!B:B,A4781,'DV-Bewegungsdaten'!D:D),3)</f>
        <v>0</v>
      </c>
      <c r="V4781" s="259">
        <f>ROUND(SUMIF('DV-Bewegungsdaten'!B:B,A4781,'DV-Bewegungsdaten'!E:E),5)</f>
        <v>0</v>
      </c>
      <c r="X4781" s="444"/>
      <c r="Y4781" s="444"/>
      <c r="AK4781" s="305"/>
    </row>
    <row r="4782" spans="1:37" ht="15" customHeight="1" x14ac:dyDescent="0.25">
      <c r="A4782" s="103" t="s">
        <v>5763</v>
      </c>
      <c r="B4782" s="101" t="s">
        <v>169</v>
      </c>
      <c r="C4782" s="101" t="s">
        <v>5731</v>
      </c>
      <c r="D4782" s="101" t="s">
        <v>4806</v>
      </c>
      <c r="F4782" s="102">
        <v>12.43</v>
      </c>
      <c r="G4782" s="102">
        <v>12.82</v>
      </c>
      <c r="H4782" s="102">
        <v>10.26</v>
      </c>
      <c r="I4782" s="102"/>
      <c r="J4782" s="445"/>
      <c r="K4782" s="258">
        <f>ROUND(SUMIF('VGT-Bewegungsdaten'!B:B,A4782,'VGT-Bewegungsdaten'!D:D),3)</f>
        <v>0</v>
      </c>
      <c r="L4782" s="259">
        <f>ROUND(SUMIF('VGT-Bewegungsdaten'!B:B,$A4782,'VGT-Bewegungsdaten'!E:E),5)</f>
        <v>0</v>
      </c>
      <c r="N4782" s="298" t="s">
        <v>4918</v>
      </c>
      <c r="O4782" s="298" t="s">
        <v>4935</v>
      </c>
      <c r="P4782" s="261">
        <f>ROUND(SUMIF('AV-Bewegungsdaten'!B:B,A4782,'AV-Bewegungsdaten'!D:D),3)</f>
        <v>0</v>
      </c>
      <c r="Q4782" s="259">
        <f>ROUND(SUMIF('AV-Bewegungsdaten'!B:B,$A4782,'AV-Bewegungsdaten'!E:E),5)</f>
        <v>0</v>
      </c>
      <c r="S4782" s="444"/>
      <c r="T4782" s="444"/>
      <c r="U4782" s="261">
        <f>ROUND(SUMIF('DV-Bewegungsdaten'!B:B,A4782,'DV-Bewegungsdaten'!D:D),3)</f>
        <v>0</v>
      </c>
      <c r="V4782" s="259">
        <f>ROUND(SUMIF('DV-Bewegungsdaten'!B:B,A4782,'DV-Bewegungsdaten'!E:E),5)</f>
        <v>0</v>
      </c>
      <c r="X4782" s="444"/>
      <c r="Y4782" s="444"/>
      <c r="AK4782" s="305"/>
    </row>
    <row r="4783" spans="1:37" ht="15" customHeight="1" x14ac:dyDescent="0.25">
      <c r="A4783" s="103" t="s">
        <v>5764</v>
      </c>
      <c r="B4783" s="101" t="s">
        <v>169</v>
      </c>
      <c r="C4783" s="101" t="s">
        <v>5731</v>
      </c>
      <c r="D4783" s="101" t="s">
        <v>4807</v>
      </c>
      <c r="F4783" s="102">
        <v>12.09</v>
      </c>
      <c r="G4783" s="102">
        <v>12.48</v>
      </c>
      <c r="H4783" s="102">
        <v>9.98</v>
      </c>
      <c r="I4783" s="102"/>
      <c r="J4783" s="445"/>
      <c r="K4783" s="258">
        <f>ROUND(SUMIF('VGT-Bewegungsdaten'!B:B,A4783,'VGT-Bewegungsdaten'!D:D),3)</f>
        <v>0</v>
      </c>
      <c r="L4783" s="259">
        <f>ROUND(SUMIF('VGT-Bewegungsdaten'!B:B,$A4783,'VGT-Bewegungsdaten'!E:E),5)</f>
        <v>0</v>
      </c>
      <c r="N4783" s="298" t="s">
        <v>4918</v>
      </c>
      <c r="O4783" s="298" t="s">
        <v>4935</v>
      </c>
      <c r="P4783" s="261">
        <f>ROUND(SUMIF('AV-Bewegungsdaten'!B:B,A4783,'AV-Bewegungsdaten'!D:D),3)</f>
        <v>0</v>
      </c>
      <c r="Q4783" s="259">
        <f>ROUND(SUMIF('AV-Bewegungsdaten'!B:B,$A4783,'AV-Bewegungsdaten'!E:E),5)</f>
        <v>0</v>
      </c>
      <c r="S4783" s="444"/>
      <c r="T4783" s="444"/>
      <c r="U4783" s="261">
        <f>ROUND(SUMIF('DV-Bewegungsdaten'!B:B,A4783,'DV-Bewegungsdaten'!D:D),3)</f>
        <v>0</v>
      </c>
      <c r="V4783" s="259">
        <f>ROUND(SUMIF('DV-Bewegungsdaten'!B:B,A4783,'DV-Bewegungsdaten'!E:E),5)</f>
        <v>0</v>
      </c>
      <c r="X4783" s="444"/>
      <c r="Y4783" s="444"/>
      <c r="AK4783" s="305"/>
    </row>
    <row r="4784" spans="1:37" ht="15" customHeight="1" x14ac:dyDescent="0.25">
      <c r="A4784" s="103" t="s">
        <v>5765</v>
      </c>
      <c r="B4784" s="101" t="s">
        <v>169</v>
      </c>
      <c r="C4784" s="101" t="s">
        <v>5731</v>
      </c>
      <c r="D4784" s="101" t="s">
        <v>4808</v>
      </c>
      <c r="F4784" s="102">
        <v>10.82</v>
      </c>
      <c r="G4784" s="102">
        <v>11.21</v>
      </c>
      <c r="H4784" s="102">
        <v>8.9700000000000006</v>
      </c>
      <c r="I4784" s="102"/>
      <c r="J4784" s="445"/>
      <c r="K4784" s="258">
        <f>ROUND(SUMIF('VGT-Bewegungsdaten'!B:B,A4784,'VGT-Bewegungsdaten'!D:D),3)</f>
        <v>0</v>
      </c>
      <c r="L4784" s="259">
        <f>ROUND(SUMIF('VGT-Bewegungsdaten'!B:B,$A4784,'VGT-Bewegungsdaten'!E:E),5)</f>
        <v>0</v>
      </c>
      <c r="N4784" s="298" t="s">
        <v>4918</v>
      </c>
      <c r="O4784" s="298" t="s">
        <v>4935</v>
      </c>
      <c r="P4784" s="261">
        <f>ROUND(SUMIF('AV-Bewegungsdaten'!B:B,A4784,'AV-Bewegungsdaten'!D:D),3)</f>
        <v>0</v>
      </c>
      <c r="Q4784" s="259">
        <f>ROUND(SUMIF('AV-Bewegungsdaten'!B:B,$A4784,'AV-Bewegungsdaten'!E:E),5)</f>
        <v>0</v>
      </c>
      <c r="S4784" s="444"/>
      <c r="T4784" s="444"/>
      <c r="U4784" s="261">
        <f>ROUND(SUMIF('DV-Bewegungsdaten'!B:B,A4784,'DV-Bewegungsdaten'!D:D),3)</f>
        <v>0</v>
      </c>
      <c r="V4784" s="259">
        <f>ROUND(SUMIF('DV-Bewegungsdaten'!B:B,A4784,'DV-Bewegungsdaten'!E:E),5)</f>
        <v>0</v>
      </c>
      <c r="X4784" s="444"/>
      <c r="Y4784" s="444"/>
      <c r="AK4784" s="305"/>
    </row>
    <row r="4785" spans="1:37" ht="15" customHeight="1" x14ac:dyDescent="0.25">
      <c r="A4785" s="103" t="s">
        <v>5766</v>
      </c>
      <c r="B4785" s="101" t="s">
        <v>169</v>
      </c>
      <c r="C4785" s="101" t="s">
        <v>5731</v>
      </c>
      <c r="D4785" s="101" t="s">
        <v>4809</v>
      </c>
      <c r="F4785" s="102">
        <v>8.61</v>
      </c>
      <c r="G4785" s="102">
        <v>9</v>
      </c>
      <c r="H4785" s="102">
        <v>7.2</v>
      </c>
      <c r="I4785" s="102"/>
      <c r="J4785" s="445"/>
      <c r="K4785" s="258">
        <f>ROUND(SUMIF('VGT-Bewegungsdaten'!B:B,A4785,'VGT-Bewegungsdaten'!D:D),3)</f>
        <v>0</v>
      </c>
      <c r="L4785" s="259">
        <f>ROUND(SUMIF('VGT-Bewegungsdaten'!B:B,$A4785,'VGT-Bewegungsdaten'!E:E),5)</f>
        <v>0</v>
      </c>
      <c r="N4785" s="298" t="s">
        <v>4918</v>
      </c>
      <c r="O4785" s="298" t="s">
        <v>4935</v>
      </c>
      <c r="P4785" s="261">
        <f>ROUND(SUMIF('AV-Bewegungsdaten'!B:B,A4785,'AV-Bewegungsdaten'!D:D),3)</f>
        <v>0</v>
      </c>
      <c r="Q4785" s="259">
        <f>ROUND(SUMIF('AV-Bewegungsdaten'!B:B,$A4785,'AV-Bewegungsdaten'!E:E),5)</f>
        <v>0</v>
      </c>
      <c r="S4785" s="444"/>
      <c r="T4785" s="444"/>
      <c r="U4785" s="261">
        <f>ROUND(SUMIF('DV-Bewegungsdaten'!B:B,A4785,'DV-Bewegungsdaten'!D:D),3)</f>
        <v>0</v>
      </c>
      <c r="V4785" s="259">
        <f>ROUND(SUMIF('DV-Bewegungsdaten'!B:B,A4785,'DV-Bewegungsdaten'!E:E),5)</f>
        <v>0</v>
      </c>
      <c r="X4785" s="444"/>
      <c r="Y4785" s="444"/>
      <c r="AK4785" s="305"/>
    </row>
    <row r="4786" spans="1:37" ht="15" customHeight="1" x14ac:dyDescent="0.25">
      <c r="A4786" s="103" t="s">
        <v>5767</v>
      </c>
      <c r="B4786" s="101" t="s">
        <v>169</v>
      </c>
      <c r="C4786" s="101" t="s">
        <v>5733</v>
      </c>
      <c r="D4786" s="101" t="s">
        <v>4806</v>
      </c>
      <c r="F4786" s="102">
        <v>12.4</v>
      </c>
      <c r="G4786" s="102">
        <v>12.79</v>
      </c>
      <c r="H4786" s="102">
        <v>10.23</v>
      </c>
      <c r="I4786" s="102"/>
      <c r="J4786" s="445"/>
      <c r="K4786" s="258">
        <f>ROUND(SUMIF('VGT-Bewegungsdaten'!B:B,A4786,'VGT-Bewegungsdaten'!D:D),3)</f>
        <v>0</v>
      </c>
      <c r="L4786" s="259">
        <f>ROUND(SUMIF('VGT-Bewegungsdaten'!B:B,$A4786,'VGT-Bewegungsdaten'!E:E),5)</f>
        <v>0</v>
      </c>
      <c r="N4786" s="298" t="s">
        <v>4918</v>
      </c>
      <c r="O4786" s="298" t="s">
        <v>4935</v>
      </c>
      <c r="P4786" s="261">
        <f>ROUND(SUMIF('AV-Bewegungsdaten'!B:B,A4786,'AV-Bewegungsdaten'!D:D),3)</f>
        <v>0</v>
      </c>
      <c r="Q4786" s="259">
        <f>ROUND(SUMIF('AV-Bewegungsdaten'!B:B,$A4786,'AV-Bewegungsdaten'!E:E),5)</f>
        <v>0</v>
      </c>
      <c r="S4786" s="444"/>
      <c r="T4786" s="444"/>
      <c r="U4786" s="261">
        <f>ROUND(SUMIF('DV-Bewegungsdaten'!B:B,A4786,'DV-Bewegungsdaten'!D:D),3)</f>
        <v>0</v>
      </c>
      <c r="V4786" s="259">
        <f>ROUND(SUMIF('DV-Bewegungsdaten'!B:B,A4786,'DV-Bewegungsdaten'!E:E),5)</f>
        <v>0</v>
      </c>
      <c r="X4786" s="444"/>
      <c r="Y4786" s="444"/>
      <c r="AK4786" s="305"/>
    </row>
    <row r="4787" spans="1:37" ht="15" customHeight="1" x14ac:dyDescent="0.25">
      <c r="A4787" s="103" t="s">
        <v>5768</v>
      </c>
      <c r="B4787" s="101" t="s">
        <v>169</v>
      </c>
      <c r="C4787" s="101" t="s">
        <v>5733</v>
      </c>
      <c r="D4787" s="101" t="s">
        <v>4807</v>
      </c>
      <c r="F4787" s="102">
        <v>12.06</v>
      </c>
      <c r="G4787" s="102">
        <v>12.45</v>
      </c>
      <c r="H4787" s="102">
        <v>9.9600000000000009</v>
      </c>
      <c r="I4787" s="102"/>
      <c r="J4787" s="445"/>
      <c r="K4787" s="258">
        <f>ROUND(SUMIF('VGT-Bewegungsdaten'!B:B,A4787,'VGT-Bewegungsdaten'!D:D),3)</f>
        <v>0</v>
      </c>
      <c r="L4787" s="259">
        <f>ROUND(SUMIF('VGT-Bewegungsdaten'!B:B,$A4787,'VGT-Bewegungsdaten'!E:E),5)</f>
        <v>0</v>
      </c>
      <c r="N4787" s="298" t="s">
        <v>4918</v>
      </c>
      <c r="O4787" s="298" t="s">
        <v>4935</v>
      </c>
      <c r="P4787" s="261">
        <f>ROUND(SUMIF('AV-Bewegungsdaten'!B:B,A4787,'AV-Bewegungsdaten'!D:D),3)</f>
        <v>0</v>
      </c>
      <c r="Q4787" s="259">
        <f>ROUND(SUMIF('AV-Bewegungsdaten'!B:B,$A4787,'AV-Bewegungsdaten'!E:E),5)</f>
        <v>0</v>
      </c>
      <c r="S4787" s="444"/>
      <c r="T4787" s="444"/>
      <c r="U4787" s="261">
        <f>ROUND(SUMIF('DV-Bewegungsdaten'!B:B,A4787,'DV-Bewegungsdaten'!D:D),3)</f>
        <v>0</v>
      </c>
      <c r="V4787" s="259">
        <f>ROUND(SUMIF('DV-Bewegungsdaten'!B:B,A4787,'DV-Bewegungsdaten'!E:E),5)</f>
        <v>0</v>
      </c>
      <c r="X4787" s="444"/>
      <c r="Y4787" s="444"/>
      <c r="AK4787" s="305"/>
    </row>
    <row r="4788" spans="1:37" ht="15" customHeight="1" x14ac:dyDescent="0.25">
      <c r="A4788" s="103" t="s">
        <v>5769</v>
      </c>
      <c r="B4788" s="101" t="s">
        <v>169</v>
      </c>
      <c r="C4788" s="101" t="s">
        <v>5733</v>
      </c>
      <c r="D4788" s="101" t="s">
        <v>4808</v>
      </c>
      <c r="F4788" s="102">
        <v>10.79</v>
      </c>
      <c r="G4788" s="102">
        <v>11.18</v>
      </c>
      <c r="H4788" s="102">
        <v>8.94</v>
      </c>
      <c r="I4788" s="102"/>
      <c r="J4788" s="445"/>
      <c r="K4788" s="258">
        <f>ROUND(SUMIF('VGT-Bewegungsdaten'!B:B,A4788,'VGT-Bewegungsdaten'!D:D),3)</f>
        <v>0</v>
      </c>
      <c r="L4788" s="259">
        <f>ROUND(SUMIF('VGT-Bewegungsdaten'!B:B,$A4788,'VGT-Bewegungsdaten'!E:E),5)</f>
        <v>0</v>
      </c>
      <c r="N4788" s="298" t="s">
        <v>4918</v>
      </c>
      <c r="O4788" s="298" t="s">
        <v>4935</v>
      </c>
      <c r="P4788" s="261">
        <f>ROUND(SUMIF('AV-Bewegungsdaten'!B:B,A4788,'AV-Bewegungsdaten'!D:D),3)</f>
        <v>0</v>
      </c>
      <c r="Q4788" s="259">
        <f>ROUND(SUMIF('AV-Bewegungsdaten'!B:B,$A4788,'AV-Bewegungsdaten'!E:E),5)</f>
        <v>0</v>
      </c>
      <c r="S4788" s="444"/>
      <c r="T4788" s="444"/>
      <c r="U4788" s="261">
        <f>ROUND(SUMIF('DV-Bewegungsdaten'!B:B,A4788,'DV-Bewegungsdaten'!D:D),3)</f>
        <v>0</v>
      </c>
      <c r="V4788" s="259">
        <f>ROUND(SUMIF('DV-Bewegungsdaten'!B:B,A4788,'DV-Bewegungsdaten'!E:E),5)</f>
        <v>0</v>
      </c>
      <c r="X4788" s="444"/>
      <c r="Y4788" s="444"/>
      <c r="AK4788" s="305"/>
    </row>
    <row r="4789" spans="1:37" ht="15" customHeight="1" x14ac:dyDescent="0.25">
      <c r="A4789" s="103" t="s">
        <v>5770</v>
      </c>
      <c r="B4789" s="101" t="s">
        <v>169</v>
      </c>
      <c r="C4789" s="101" t="s">
        <v>5733</v>
      </c>
      <c r="D4789" s="101" t="s">
        <v>4809</v>
      </c>
      <c r="F4789" s="102">
        <v>8.59</v>
      </c>
      <c r="G4789" s="102">
        <v>8.98</v>
      </c>
      <c r="H4789" s="102">
        <v>7.18</v>
      </c>
      <c r="I4789" s="102"/>
      <c r="J4789" s="445"/>
      <c r="K4789" s="258">
        <f>ROUND(SUMIF('VGT-Bewegungsdaten'!B:B,A4789,'VGT-Bewegungsdaten'!D:D),3)</f>
        <v>0</v>
      </c>
      <c r="L4789" s="259">
        <f>ROUND(SUMIF('VGT-Bewegungsdaten'!B:B,$A4789,'VGT-Bewegungsdaten'!E:E),5)</f>
        <v>0</v>
      </c>
      <c r="N4789" s="298" t="s">
        <v>4918</v>
      </c>
      <c r="O4789" s="298" t="s">
        <v>4935</v>
      </c>
      <c r="P4789" s="261">
        <f>ROUND(SUMIF('AV-Bewegungsdaten'!B:B,A4789,'AV-Bewegungsdaten'!D:D),3)</f>
        <v>0</v>
      </c>
      <c r="Q4789" s="259">
        <f>ROUND(SUMIF('AV-Bewegungsdaten'!B:B,$A4789,'AV-Bewegungsdaten'!E:E),5)</f>
        <v>0</v>
      </c>
      <c r="S4789" s="444"/>
      <c r="T4789" s="444"/>
      <c r="U4789" s="261">
        <f>ROUND(SUMIF('DV-Bewegungsdaten'!B:B,A4789,'DV-Bewegungsdaten'!D:D),3)</f>
        <v>0</v>
      </c>
      <c r="V4789" s="259">
        <f>ROUND(SUMIF('DV-Bewegungsdaten'!B:B,A4789,'DV-Bewegungsdaten'!E:E),5)</f>
        <v>0</v>
      </c>
      <c r="X4789" s="444"/>
      <c r="Y4789" s="444"/>
      <c r="AK4789" s="305"/>
    </row>
    <row r="4790" spans="1:37" ht="15" customHeight="1" x14ac:dyDescent="0.25">
      <c r="A4790" s="103" t="s">
        <v>5771</v>
      </c>
      <c r="B4790" s="101" t="s">
        <v>169</v>
      </c>
      <c r="C4790" s="101" t="s">
        <v>5735</v>
      </c>
      <c r="D4790" s="101" t="s">
        <v>4806</v>
      </c>
      <c r="F4790" s="102">
        <v>12.37</v>
      </c>
      <c r="G4790" s="102">
        <v>12.76</v>
      </c>
      <c r="H4790" s="102">
        <v>10.210000000000001</v>
      </c>
      <c r="I4790" s="102"/>
      <c r="J4790" s="445"/>
      <c r="K4790" s="258">
        <f>ROUND(SUMIF('VGT-Bewegungsdaten'!B:B,A4790,'VGT-Bewegungsdaten'!D:D),3)</f>
        <v>0</v>
      </c>
      <c r="L4790" s="259">
        <f>ROUND(SUMIF('VGT-Bewegungsdaten'!B:B,$A4790,'VGT-Bewegungsdaten'!E:E),5)</f>
        <v>0</v>
      </c>
      <c r="N4790" s="298" t="s">
        <v>4918</v>
      </c>
      <c r="O4790" s="298" t="s">
        <v>4935</v>
      </c>
      <c r="P4790" s="261">
        <f>ROUND(SUMIF('AV-Bewegungsdaten'!B:B,A4790,'AV-Bewegungsdaten'!D:D),3)</f>
        <v>0</v>
      </c>
      <c r="Q4790" s="259">
        <f>ROUND(SUMIF('AV-Bewegungsdaten'!B:B,$A4790,'AV-Bewegungsdaten'!E:E),5)</f>
        <v>0</v>
      </c>
      <c r="S4790" s="444"/>
      <c r="T4790" s="444"/>
      <c r="U4790" s="261">
        <f>ROUND(SUMIF('DV-Bewegungsdaten'!B:B,A4790,'DV-Bewegungsdaten'!D:D),3)</f>
        <v>0</v>
      </c>
      <c r="V4790" s="259">
        <f>ROUND(SUMIF('DV-Bewegungsdaten'!B:B,A4790,'DV-Bewegungsdaten'!E:E),5)</f>
        <v>0</v>
      </c>
      <c r="X4790" s="444"/>
      <c r="Y4790" s="444"/>
      <c r="AK4790" s="305"/>
    </row>
    <row r="4791" spans="1:37" ht="15" customHeight="1" x14ac:dyDescent="0.25">
      <c r="A4791" s="103" t="s">
        <v>5772</v>
      </c>
      <c r="B4791" s="101" t="s">
        <v>169</v>
      </c>
      <c r="C4791" s="101" t="s">
        <v>5735</v>
      </c>
      <c r="D4791" s="101" t="s">
        <v>4807</v>
      </c>
      <c r="F4791" s="102">
        <v>12.03</v>
      </c>
      <c r="G4791" s="102">
        <v>12.42</v>
      </c>
      <c r="H4791" s="102">
        <v>9.94</v>
      </c>
      <c r="I4791" s="102"/>
      <c r="J4791" s="445"/>
      <c r="K4791" s="258">
        <f>ROUND(SUMIF('VGT-Bewegungsdaten'!B:B,A4791,'VGT-Bewegungsdaten'!D:D),3)</f>
        <v>0</v>
      </c>
      <c r="L4791" s="259">
        <f>ROUND(SUMIF('VGT-Bewegungsdaten'!B:B,$A4791,'VGT-Bewegungsdaten'!E:E),5)</f>
        <v>0</v>
      </c>
      <c r="N4791" s="298" t="s">
        <v>4918</v>
      </c>
      <c r="O4791" s="298" t="s">
        <v>4935</v>
      </c>
      <c r="P4791" s="261">
        <f>ROUND(SUMIF('AV-Bewegungsdaten'!B:B,A4791,'AV-Bewegungsdaten'!D:D),3)</f>
        <v>0</v>
      </c>
      <c r="Q4791" s="259">
        <f>ROUND(SUMIF('AV-Bewegungsdaten'!B:B,$A4791,'AV-Bewegungsdaten'!E:E),5)</f>
        <v>0</v>
      </c>
      <c r="S4791" s="444"/>
      <c r="T4791" s="444"/>
      <c r="U4791" s="261">
        <f>ROUND(SUMIF('DV-Bewegungsdaten'!B:B,A4791,'DV-Bewegungsdaten'!D:D),3)</f>
        <v>0</v>
      </c>
      <c r="V4791" s="259">
        <f>ROUND(SUMIF('DV-Bewegungsdaten'!B:B,A4791,'DV-Bewegungsdaten'!E:E),5)</f>
        <v>0</v>
      </c>
      <c r="X4791" s="444"/>
      <c r="Y4791" s="444"/>
      <c r="AK4791" s="305"/>
    </row>
    <row r="4792" spans="1:37" ht="15" customHeight="1" x14ac:dyDescent="0.25">
      <c r="A4792" s="103" t="s">
        <v>5773</v>
      </c>
      <c r="B4792" s="101" t="s">
        <v>169</v>
      </c>
      <c r="C4792" s="101" t="s">
        <v>5735</v>
      </c>
      <c r="D4792" s="101" t="s">
        <v>4808</v>
      </c>
      <c r="F4792" s="102">
        <v>10.76</v>
      </c>
      <c r="G4792" s="102">
        <v>11.15</v>
      </c>
      <c r="H4792" s="102">
        <v>8.92</v>
      </c>
      <c r="I4792" s="102"/>
      <c r="J4792" s="445"/>
      <c r="K4792" s="258">
        <f>ROUND(SUMIF('VGT-Bewegungsdaten'!B:B,A4792,'VGT-Bewegungsdaten'!D:D),3)</f>
        <v>0</v>
      </c>
      <c r="L4792" s="259">
        <f>ROUND(SUMIF('VGT-Bewegungsdaten'!B:B,$A4792,'VGT-Bewegungsdaten'!E:E),5)</f>
        <v>0</v>
      </c>
      <c r="N4792" s="298" t="s">
        <v>4918</v>
      </c>
      <c r="O4792" s="298" t="s">
        <v>4935</v>
      </c>
      <c r="P4792" s="261">
        <f>ROUND(SUMIF('AV-Bewegungsdaten'!B:B,A4792,'AV-Bewegungsdaten'!D:D),3)</f>
        <v>0</v>
      </c>
      <c r="Q4792" s="259">
        <f>ROUND(SUMIF('AV-Bewegungsdaten'!B:B,$A4792,'AV-Bewegungsdaten'!E:E),5)</f>
        <v>0</v>
      </c>
      <c r="S4792" s="444"/>
      <c r="T4792" s="444"/>
      <c r="U4792" s="261">
        <f>ROUND(SUMIF('DV-Bewegungsdaten'!B:B,A4792,'DV-Bewegungsdaten'!D:D),3)</f>
        <v>0</v>
      </c>
      <c r="V4792" s="259">
        <f>ROUND(SUMIF('DV-Bewegungsdaten'!B:B,A4792,'DV-Bewegungsdaten'!E:E),5)</f>
        <v>0</v>
      </c>
      <c r="X4792" s="444"/>
      <c r="Y4792" s="444"/>
      <c r="AK4792" s="305"/>
    </row>
    <row r="4793" spans="1:37" ht="15" customHeight="1" x14ac:dyDescent="0.25">
      <c r="A4793" s="103" t="s">
        <v>5774</v>
      </c>
      <c r="B4793" s="101" t="s">
        <v>169</v>
      </c>
      <c r="C4793" s="101" t="s">
        <v>5735</v>
      </c>
      <c r="D4793" s="101" t="s">
        <v>4809</v>
      </c>
      <c r="F4793" s="102">
        <v>8.57</v>
      </c>
      <c r="G4793" s="102">
        <v>8.9600000000000009</v>
      </c>
      <c r="H4793" s="102">
        <v>7.17</v>
      </c>
      <c r="I4793" s="102"/>
      <c r="J4793" s="445"/>
      <c r="K4793" s="258">
        <f>ROUND(SUMIF('VGT-Bewegungsdaten'!B:B,A4793,'VGT-Bewegungsdaten'!D:D),3)</f>
        <v>0</v>
      </c>
      <c r="L4793" s="259">
        <f>ROUND(SUMIF('VGT-Bewegungsdaten'!B:B,$A4793,'VGT-Bewegungsdaten'!E:E),5)</f>
        <v>0</v>
      </c>
      <c r="N4793" s="298" t="s">
        <v>4918</v>
      </c>
      <c r="O4793" s="298" t="s">
        <v>4935</v>
      </c>
      <c r="P4793" s="261">
        <f>ROUND(SUMIF('AV-Bewegungsdaten'!B:B,A4793,'AV-Bewegungsdaten'!D:D),3)</f>
        <v>0</v>
      </c>
      <c r="Q4793" s="259">
        <f>ROUND(SUMIF('AV-Bewegungsdaten'!B:B,$A4793,'AV-Bewegungsdaten'!E:E),5)</f>
        <v>0</v>
      </c>
      <c r="S4793" s="444"/>
      <c r="T4793" s="444"/>
      <c r="U4793" s="261">
        <f>ROUND(SUMIF('DV-Bewegungsdaten'!B:B,A4793,'DV-Bewegungsdaten'!D:D),3)</f>
        <v>0</v>
      </c>
      <c r="V4793" s="259">
        <f>ROUND(SUMIF('DV-Bewegungsdaten'!B:B,A4793,'DV-Bewegungsdaten'!E:E),5)</f>
        <v>0</v>
      </c>
      <c r="X4793" s="444"/>
      <c r="Y4793" s="444"/>
      <c r="AK4793" s="305"/>
    </row>
    <row r="4794" spans="1:37" ht="15" customHeight="1" x14ac:dyDescent="0.25">
      <c r="A4794" s="103" t="s">
        <v>5775</v>
      </c>
      <c r="B4794" s="101" t="s">
        <v>169</v>
      </c>
      <c r="C4794" s="101" t="s">
        <v>5737</v>
      </c>
      <c r="D4794" s="101" t="s">
        <v>4806</v>
      </c>
      <c r="F4794" s="102">
        <v>12.34</v>
      </c>
      <c r="G4794" s="102">
        <v>12.73</v>
      </c>
      <c r="H4794" s="102">
        <v>10.18</v>
      </c>
      <c r="I4794" s="102"/>
      <c r="J4794" s="445"/>
      <c r="K4794" s="258">
        <f>ROUND(SUMIF('VGT-Bewegungsdaten'!B:B,A4794,'VGT-Bewegungsdaten'!D:D),3)</f>
        <v>0</v>
      </c>
      <c r="L4794" s="259">
        <f>ROUND(SUMIF('VGT-Bewegungsdaten'!B:B,$A4794,'VGT-Bewegungsdaten'!E:E),5)</f>
        <v>0</v>
      </c>
      <c r="N4794" s="298" t="s">
        <v>4918</v>
      </c>
      <c r="O4794" s="298" t="s">
        <v>4935</v>
      </c>
      <c r="P4794" s="261">
        <f>ROUND(SUMIF('AV-Bewegungsdaten'!B:B,A4794,'AV-Bewegungsdaten'!D:D),3)</f>
        <v>0</v>
      </c>
      <c r="Q4794" s="259">
        <f>ROUND(SUMIF('AV-Bewegungsdaten'!B:B,$A4794,'AV-Bewegungsdaten'!E:E),5)</f>
        <v>0</v>
      </c>
      <c r="S4794" s="444"/>
      <c r="T4794" s="444"/>
      <c r="U4794" s="261">
        <f>ROUND(SUMIF('DV-Bewegungsdaten'!B:B,A4794,'DV-Bewegungsdaten'!D:D),3)</f>
        <v>0</v>
      </c>
      <c r="V4794" s="259">
        <f>ROUND(SUMIF('DV-Bewegungsdaten'!B:B,A4794,'DV-Bewegungsdaten'!E:E),5)</f>
        <v>0</v>
      </c>
      <c r="X4794" s="444"/>
      <c r="Y4794" s="444"/>
      <c r="AK4794" s="305"/>
    </row>
    <row r="4795" spans="1:37" ht="15" customHeight="1" x14ac:dyDescent="0.25">
      <c r="A4795" s="103" t="s">
        <v>5776</v>
      </c>
      <c r="B4795" s="101" t="s">
        <v>169</v>
      </c>
      <c r="C4795" s="101" t="s">
        <v>5737</v>
      </c>
      <c r="D4795" s="101" t="s">
        <v>4807</v>
      </c>
      <c r="F4795" s="102">
        <v>12</v>
      </c>
      <c r="G4795" s="102">
        <v>12.39</v>
      </c>
      <c r="H4795" s="102">
        <v>9.91</v>
      </c>
      <c r="I4795" s="102"/>
      <c r="J4795" s="445"/>
      <c r="K4795" s="258">
        <f>ROUND(SUMIF('VGT-Bewegungsdaten'!B:B,A4795,'VGT-Bewegungsdaten'!D:D),3)</f>
        <v>0</v>
      </c>
      <c r="L4795" s="259">
        <f>ROUND(SUMIF('VGT-Bewegungsdaten'!B:B,$A4795,'VGT-Bewegungsdaten'!E:E),5)</f>
        <v>0</v>
      </c>
      <c r="N4795" s="298" t="s">
        <v>4918</v>
      </c>
      <c r="O4795" s="298" t="s">
        <v>4935</v>
      </c>
      <c r="P4795" s="261">
        <f>ROUND(SUMIF('AV-Bewegungsdaten'!B:B,A4795,'AV-Bewegungsdaten'!D:D),3)</f>
        <v>0</v>
      </c>
      <c r="Q4795" s="259">
        <f>ROUND(SUMIF('AV-Bewegungsdaten'!B:B,$A4795,'AV-Bewegungsdaten'!E:E),5)</f>
        <v>0</v>
      </c>
      <c r="S4795" s="444"/>
      <c r="T4795" s="444"/>
      <c r="U4795" s="261">
        <f>ROUND(SUMIF('DV-Bewegungsdaten'!B:B,A4795,'DV-Bewegungsdaten'!D:D),3)</f>
        <v>0</v>
      </c>
      <c r="V4795" s="259">
        <f>ROUND(SUMIF('DV-Bewegungsdaten'!B:B,A4795,'DV-Bewegungsdaten'!E:E),5)</f>
        <v>0</v>
      </c>
      <c r="X4795" s="444"/>
      <c r="Y4795" s="444"/>
      <c r="AK4795" s="305"/>
    </row>
    <row r="4796" spans="1:37" ht="15" customHeight="1" x14ac:dyDescent="0.25">
      <c r="A4796" s="103" t="s">
        <v>5777</v>
      </c>
      <c r="B4796" s="101" t="s">
        <v>169</v>
      </c>
      <c r="C4796" s="101" t="s">
        <v>5737</v>
      </c>
      <c r="D4796" s="101" t="s">
        <v>4808</v>
      </c>
      <c r="F4796" s="102">
        <v>10.73</v>
      </c>
      <c r="G4796" s="102">
        <v>11.12</v>
      </c>
      <c r="H4796" s="102">
        <v>8.9</v>
      </c>
      <c r="I4796" s="102"/>
      <c r="J4796" s="445"/>
      <c r="K4796" s="258">
        <f>ROUND(SUMIF('VGT-Bewegungsdaten'!B:B,A4796,'VGT-Bewegungsdaten'!D:D),3)</f>
        <v>0</v>
      </c>
      <c r="L4796" s="259">
        <f>ROUND(SUMIF('VGT-Bewegungsdaten'!B:B,$A4796,'VGT-Bewegungsdaten'!E:E),5)</f>
        <v>0</v>
      </c>
      <c r="N4796" s="298" t="s">
        <v>4918</v>
      </c>
      <c r="O4796" s="298" t="s">
        <v>4935</v>
      </c>
      <c r="P4796" s="261">
        <f>ROUND(SUMIF('AV-Bewegungsdaten'!B:B,A4796,'AV-Bewegungsdaten'!D:D),3)</f>
        <v>0</v>
      </c>
      <c r="Q4796" s="259">
        <f>ROUND(SUMIF('AV-Bewegungsdaten'!B:B,$A4796,'AV-Bewegungsdaten'!E:E),5)</f>
        <v>0</v>
      </c>
      <c r="S4796" s="444"/>
      <c r="T4796" s="444"/>
      <c r="U4796" s="261">
        <f>ROUND(SUMIF('DV-Bewegungsdaten'!B:B,A4796,'DV-Bewegungsdaten'!D:D),3)</f>
        <v>0</v>
      </c>
      <c r="V4796" s="259">
        <f>ROUND(SUMIF('DV-Bewegungsdaten'!B:B,A4796,'DV-Bewegungsdaten'!E:E),5)</f>
        <v>0</v>
      </c>
      <c r="X4796" s="444"/>
      <c r="Y4796" s="444"/>
      <c r="AK4796" s="305"/>
    </row>
    <row r="4797" spans="1:37" ht="15" customHeight="1" x14ac:dyDescent="0.25">
      <c r="A4797" s="103" t="s">
        <v>5778</v>
      </c>
      <c r="B4797" s="101" t="s">
        <v>169</v>
      </c>
      <c r="C4797" s="101" t="s">
        <v>5737</v>
      </c>
      <c r="D4797" s="101" t="s">
        <v>4809</v>
      </c>
      <c r="F4797" s="102">
        <v>8.5500000000000007</v>
      </c>
      <c r="G4797" s="102">
        <v>8.93</v>
      </c>
      <c r="H4797" s="102">
        <v>7.14</v>
      </c>
      <c r="I4797" s="102"/>
      <c r="J4797" s="445"/>
      <c r="K4797" s="258">
        <f>ROUND(SUMIF('VGT-Bewegungsdaten'!B:B,A4797,'VGT-Bewegungsdaten'!D:D),3)</f>
        <v>0</v>
      </c>
      <c r="L4797" s="259">
        <f>ROUND(SUMIF('VGT-Bewegungsdaten'!B:B,$A4797,'VGT-Bewegungsdaten'!E:E),5)</f>
        <v>0</v>
      </c>
      <c r="N4797" s="298" t="s">
        <v>4918</v>
      </c>
      <c r="O4797" s="298" t="s">
        <v>4935</v>
      </c>
      <c r="P4797" s="261">
        <f>ROUND(SUMIF('AV-Bewegungsdaten'!B:B,A4797,'AV-Bewegungsdaten'!D:D),3)</f>
        <v>0</v>
      </c>
      <c r="Q4797" s="259">
        <f>ROUND(SUMIF('AV-Bewegungsdaten'!B:B,$A4797,'AV-Bewegungsdaten'!E:E),5)</f>
        <v>0</v>
      </c>
      <c r="S4797" s="444"/>
      <c r="T4797" s="444"/>
      <c r="U4797" s="261">
        <f>ROUND(SUMIF('DV-Bewegungsdaten'!B:B,A4797,'DV-Bewegungsdaten'!D:D),3)</f>
        <v>0</v>
      </c>
      <c r="V4797" s="259">
        <f>ROUND(SUMIF('DV-Bewegungsdaten'!B:B,A4797,'DV-Bewegungsdaten'!E:E),5)</f>
        <v>0</v>
      </c>
      <c r="X4797" s="444"/>
      <c r="Y4797" s="444"/>
      <c r="AK4797" s="305"/>
    </row>
    <row r="4798" spans="1:37" ht="15" customHeight="1" x14ac:dyDescent="0.25">
      <c r="A4798" s="103" t="s">
        <v>5779</v>
      </c>
      <c r="B4798" s="101" t="s">
        <v>169</v>
      </c>
      <c r="C4798" s="101" t="s">
        <v>5739</v>
      </c>
      <c r="D4798" s="101" t="s">
        <v>4806</v>
      </c>
      <c r="F4798" s="102">
        <v>12.31</v>
      </c>
      <c r="G4798" s="102">
        <v>12.7</v>
      </c>
      <c r="H4798" s="102">
        <v>10.16</v>
      </c>
      <c r="I4798" s="102"/>
      <c r="J4798" s="445"/>
      <c r="K4798" s="258">
        <f>ROUND(SUMIF('VGT-Bewegungsdaten'!B:B,A4798,'VGT-Bewegungsdaten'!D:D),3)</f>
        <v>0</v>
      </c>
      <c r="L4798" s="259">
        <f>ROUND(SUMIF('VGT-Bewegungsdaten'!B:B,$A4798,'VGT-Bewegungsdaten'!E:E),5)</f>
        <v>0</v>
      </c>
      <c r="N4798" s="298" t="s">
        <v>4918</v>
      </c>
      <c r="O4798" s="298" t="s">
        <v>4935</v>
      </c>
      <c r="P4798" s="261">
        <f>ROUND(SUMIF('AV-Bewegungsdaten'!B:B,A4798,'AV-Bewegungsdaten'!D:D),3)</f>
        <v>0</v>
      </c>
      <c r="Q4798" s="259">
        <f>ROUND(SUMIF('AV-Bewegungsdaten'!B:B,$A4798,'AV-Bewegungsdaten'!E:E),5)</f>
        <v>0</v>
      </c>
      <c r="S4798" s="444"/>
      <c r="T4798" s="444"/>
      <c r="U4798" s="261">
        <f>ROUND(SUMIF('DV-Bewegungsdaten'!B:B,A4798,'DV-Bewegungsdaten'!D:D),3)</f>
        <v>0</v>
      </c>
      <c r="V4798" s="259">
        <f>ROUND(SUMIF('DV-Bewegungsdaten'!B:B,A4798,'DV-Bewegungsdaten'!E:E),5)</f>
        <v>0</v>
      </c>
      <c r="X4798" s="444"/>
      <c r="Y4798" s="444"/>
      <c r="AK4798" s="305"/>
    </row>
    <row r="4799" spans="1:37" ht="15" customHeight="1" x14ac:dyDescent="0.25">
      <c r="A4799" s="103" t="s">
        <v>5780</v>
      </c>
      <c r="B4799" s="101" t="s">
        <v>169</v>
      </c>
      <c r="C4799" s="101" t="s">
        <v>5739</v>
      </c>
      <c r="D4799" s="101" t="s">
        <v>4807</v>
      </c>
      <c r="F4799" s="102">
        <v>11.97</v>
      </c>
      <c r="G4799" s="102">
        <v>12.36</v>
      </c>
      <c r="H4799" s="102">
        <v>9.89</v>
      </c>
      <c r="I4799" s="102"/>
      <c r="J4799" s="445"/>
      <c r="K4799" s="258">
        <f>ROUND(SUMIF('VGT-Bewegungsdaten'!B:B,A4799,'VGT-Bewegungsdaten'!D:D),3)</f>
        <v>0</v>
      </c>
      <c r="L4799" s="259">
        <f>ROUND(SUMIF('VGT-Bewegungsdaten'!B:B,$A4799,'VGT-Bewegungsdaten'!E:E),5)</f>
        <v>0</v>
      </c>
      <c r="N4799" s="298" t="s">
        <v>4918</v>
      </c>
      <c r="O4799" s="298" t="s">
        <v>4935</v>
      </c>
      <c r="P4799" s="261">
        <f>ROUND(SUMIF('AV-Bewegungsdaten'!B:B,A4799,'AV-Bewegungsdaten'!D:D),3)</f>
        <v>0</v>
      </c>
      <c r="Q4799" s="259">
        <f>ROUND(SUMIF('AV-Bewegungsdaten'!B:B,$A4799,'AV-Bewegungsdaten'!E:E),5)</f>
        <v>0</v>
      </c>
      <c r="S4799" s="444"/>
      <c r="T4799" s="444"/>
      <c r="U4799" s="261">
        <f>ROUND(SUMIF('DV-Bewegungsdaten'!B:B,A4799,'DV-Bewegungsdaten'!D:D),3)</f>
        <v>0</v>
      </c>
      <c r="V4799" s="259">
        <f>ROUND(SUMIF('DV-Bewegungsdaten'!B:B,A4799,'DV-Bewegungsdaten'!E:E),5)</f>
        <v>0</v>
      </c>
      <c r="X4799" s="444"/>
      <c r="Y4799" s="444"/>
      <c r="AK4799" s="305"/>
    </row>
    <row r="4800" spans="1:37" ht="15" customHeight="1" x14ac:dyDescent="0.25">
      <c r="A4800" s="103" t="s">
        <v>5781</v>
      </c>
      <c r="B4800" s="101" t="s">
        <v>169</v>
      </c>
      <c r="C4800" s="101" t="s">
        <v>5739</v>
      </c>
      <c r="D4800" s="101" t="s">
        <v>4808</v>
      </c>
      <c r="F4800" s="102">
        <v>10.71</v>
      </c>
      <c r="G4800" s="102">
        <v>11.09</v>
      </c>
      <c r="H4800" s="102">
        <v>8.8699999999999992</v>
      </c>
      <c r="I4800" s="102"/>
      <c r="J4800" s="445"/>
      <c r="K4800" s="258">
        <f>ROUND(SUMIF('VGT-Bewegungsdaten'!B:B,A4800,'VGT-Bewegungsdaten'!D:D),3)</f>
        <v>0</v>
      </c>
      <c r="L4800" s="259">
        <f>ROUND(SUMIF('VGT-Bewegungsdaten'!B:B,$A4800,'VGT-Bewegungsdaten'!E:E),5)</f>
        <v>0</v>
      </c>
      <c r="N4800" s="298" t="s">
        <v>4918</v>
      </c>
      <c r="O4800" s="298" t="s">
        <v>4935</v>
      </c>
      <c r="P4800" s="261">
        <f>ROUND(SUMIF('AV-Bewegungsdaten'!B:B,A4800,'AV-Bewegungsdaten'!D:D),3)</f>
        <v>0</v>
      </c>
      <c r="Q4800" s="259">
        <f>ROUND(SUMIF('AV-Bewegungsdaten'!B:B,$A4800,'AV-Bewegungsdaten'!E:E),5)</f>
        <v>0</v>
      </c>
      <c r="S4800" s="444"/>
      <c r="T4800" s="444"/>
      <c r="U4800" s="261">
        <f>ROUND(SUMIF('DV-Bewegungsdaten'!B:B,A4800,'DV-Bewegungsdaten'!D:D),3)</f>
        <v>0</v>
      </c>
      <c r="V4800" s="259">
        <f>ROUND(SUMIF('DV-Bewegungsdaten'!B:B,A4800,'DV-Bewegungsdaten'!E:E),5)</f>
        <v>0</v>
      </c>
      <c r="X4800" s="444"/>
      <c r="Y4800" s="444"/>
      <c r="AK4800" s="305"/>
    </row>
    <row r="4801" spans="1:37" ht="15" customHeight="1" x14ac:dyDescent="0.25">
      <c r="A4801" s="103" t="s">
        <v>5782</v>
      </c>
      <c r="B4801" s="101" t="s">
        <v>169</v>
      </c>
      <c r="C4801" s="101" t="s">
        <v>5739</v>
      </c>
      <c r="D4801" s="101" t="s">
        <v>4809</v>
      </c>
      <c r="F4801" s="102">
        <v>8.5299999999999994</v>
      </c>
      <c r="G4801" s="102">
        <v>8.91</v>
      </c>
      <c r="H4801" s="102">
        <v>7.13</v>
      </c>
      <c r="I4801" s="102"/>
      <c r="J4801" s="445"/>
      <c r="K4801" s="258">
        <f>ROUND(SUMIF('VGT-Bewegungsdaten'!B:B,A4801,'VGT-Bewegungsdaten'!D:D),3)</f>
        <v>0</v>
      </c>
      <c r="L4801" s="259">
        <f>ROUND(SUMIF('VGT-Bewegungsdaten'!B:B,$A4801,'VGT-Bewegungsdaten'!E:E),5)</f>
        <v>0</v>
      </c>
      <c r="N4801" s="298" t="s">
        <v>4918</v>
      </c>
      <c r="O4801" s="298" t="s">
        <v>4935</v>
      </c>
      <c r="P4801" s="261">
        <f>ROUND(SUMIF('AV-Bewegungsdaten'!B:B,A4801,'AV-Bewegungsdaten'!D:D),3)</f>
        <v>0</v>
      </c>
      <c r="Q4801" s="259">
        <f>ROUND(SUMIF('AV-Bewegungsdaten'!B:B,$A4801,'AV-Bewegungsdaten'!E:E),5)</f>
        <v>0</v>
      </c>
      <c r="S4801" s="444"/>
      <c r="T4801" s="444"/>
      <c r="U4801" s="261">
        <f>ROUND(SUMIF('DV-Bewegungsdaten'!B:B,A4801,'DV-Bewegungsdaten'!D:D),3)</f>
        <v>0</v>
      </c>
      <c r="V4801" s="259">
        <f>ROUND(SUMIF('DV-Bewegungsdaten'!B:B,A4801,'DV-Bewegungsdaten'!E:E),5)</f>
        <v>0</v>
      </c>
      <c r="X4801" s="444"/>
      <c r="Y4801" s="444"/>
      <c r="AK4801" s="305"/>
    </row>
    <row r="4802" spans="1:37" ht="15" customHeight="1" x14ac:dyDescent="0.25">
      <c r="A4802" s="103" t="s">
        <v>5783</v>
      </c>
      <c r="B4802" s="101" t="s">
        <v>169</v>
      </c>
      <c r="C4802" s="101" t="s">
        <v>5742</v>
      </c>
      <c r="D4802" s="101" t="s">
        <v>4806</v>
      </c>
      <c r="F4802" s="102">
        <v>12.31</v>
      </c>
      <c r="G4802" s="102">
        <v>12.7</v>
      </c>
      <c r="H4802" s="102">
        <v>10.16</v>
      </c>
      <c r="I4802" s="102"/>
      <c r="J4802" s="445"/>
      <c r="K4802" s="258">
        <f>ROUND(SUMIF('VGT-Bewegungsdaten'!B:B,A4802,'VGT-Bewegungsdaten'!D:D),3)</f>
        <v>0</v>
      </c>
      <c r="L4802" s="259">
        <f>ROUND(SUMIF('VGT-Bewegungsdaten'!B:B,$A4802,'VGT-Bewegungsdaten'!E:E),5)</f>
        <v>0</v>
      </c>
      <c r="N4802" s="298" t="s">
        <v>4918</v>
      </c>
      <c r="O4802" s="298" t="s">
        <v>4935</v>
      </c>
      <c r="P4802" s="261">
        <f>ROUND(SUMIF('AV-Bewegungsdaten'!B:B,A4802,'AV-Bewegungsdaten'!D:D),3)</f>
        <v>0</v>
      </c>
      <c r="Q4802" s="259">
        <f>ROUND(SUMIF('AV-Bewegungsdaten'!B:B,$A4802,'AV-Bewegungsdaten'!E:E),5)</f>
        <v>0</v>
      </c>
      <c r="S4802" s="444"/>
      <c r="T4802" s="444"/>
      <c r="U4802" s="261">
        <f>ROUND(SUMIF('DV-Bewegungsdaten'!B:B,A4802,'DV-Bewegungsdaten'!D:D),3)</f>
        <v>0</v>
      </c>
      <c r="V4802" s="259">
        <f>ROUND(SUMIF('DV-Bewegungsdaten'!B:B,A4802,'DV-Bewegungsdaten'!E:E),5)</f>
        <v>0</v>
      </c>
      <c r="X4802" s="444"/>
      <c r="Y4802" s="444"/>
      <c r="AK4802" s="305"/>
    </row>
    <row r="4803" spans="1:37" ht="15" customHeight="1" x14ac:dyDescent="0.25">
      <c r="A4803" s="103" t="s">
        <v>5784</v>
      </c>
      <c r="B4803" s="101" t="s">
        <v>169</v>
      </c>
      <c r="C4803" s="101" t="s">
        <v>5742</v>
      </c>
      <c r="D4803" s="101" t="s">
        <v>4807</v>
      </c>
      <c r="F4803" s="102">
        <v>11.97</v>
      </c>
      <c r="G4803" s="102">
        <v>12.36</v>
      </c>
      <c r="H4803" s="102">
        <v>9.89</v>
      </c>
      <c r="I4803" s="102"/>
      <c r="J4803" s="445"/>
      <c r="K4803" s="258">
        <f>ROUND(SUMIF('VGT-Bewegungsdaten'!B:B,A4803,'VGT-Bewegungsdaten'!D:D),3)</f>
        <v>0</v>
      </c>
      <c r="L4803" s="259">
        <f>ROUND(SUMIF('VGT-Bewegungsdaten'!B:B,$A4803,'VGT-Bewegungsdaten'!E:E),5)</f>
        <v>0</v>
      </c>
      <c r="N4803" s="298" t="s">
        <v>4918</v>
      </c>
      <c r="O4803" s="298" t="s">
        <v>4935</v>
      </c>
      <c r="P4803" s="261">
        <f>ROUND(SUMIF('AV-Bewegungsdaten'!B:B,A4803,'AV-Bewegungsdaten'!D:D),3)</f>
        <v>0</v>
      </c>
      <c r="Q4803" s="259">
        <f>ROUND(SUMIF('AV-Bewegungsdaten'!B:B,$A4803,'AV-Bewegungsdaten'!E:E),5)</f>
        <v>0</v>
      </c>
      <c r="S4803" s="444"/>
      <c r="T4803" s="444"/>
      <c r="U4803" s="261">
        <f>ROUND(SUMIF('DV-Bewegungsdaten'!B:B,A4803,'DV-Bewegungsdaten'!D:D),3)</f>
        <v>0</v>
      </c>
      <c r="V4803" s="259">
        <f>ROUND(SUMIF('DV-Bewegungsdaten'!B:B,A4803,'DV-Bewegungsdaten'!E:E),5)</f>
        <v>0</v>
      </c>
      <c r="X4803" s="444"/>
      <c r="Y4803" s="444"/>
      <c r="AK4803" s="305"/>
    </row>
    <row r="4804" spans="1:37" ht="15" customHeight="1" x14ac:dyDescent="0.25">
      <c r="A4804" s="103" t="s">
        <v>5785</v>
      </c>
      <c r="B4804" s="101" t="s">
        <v>169</v>
      </c>
      <c r="C4804" s="101" t="s">
        <v>5742</v>
      </c>
      <c r="D4804" s="101" t="s">
        <v>4808</v>
      </c>
      <c r="F4804" s="102">
        <v>10.71</v>
      </c>
      <c r="G4804" s="102">
        <v>11.09</v>
      </c>
      <c r="H4804" s="102">
        <v>8.8699999999999992</v>
      </c>
      <c r="I4804" s="102"/>
      <c r="J4804" s="445"/>
      <c r="K4804" s="258">
        <f>ROUND(SUMIF('VGT-Bewegungsdaten'!B:B,A4804,'VGT-Bewegungsdaten'!D:D),3)</f>
        <v>0</v>
      </c>
      <c r="L4804" s="259">
        <f>ROUND(SUMIF('VGT-Bewegungsdaten'!B:B,$A4804,'VGT-Bewegungsdaten'!E:E),5)</f>
        <v>0</v>
      </c>
      <c r="N4804" s="298" t="s">
        <v>4918</v>
      </c>
      <c r="O4804" s="298" t="s">
        <v>4935</v>
      </c>
      <c r="P4804" s="261">
        <f>ROUND(SUMIF('AV-Bewegungsdaten'!B:B,A4804,'AV-Bewegungsdaten'!D:D),3)</f>
        <v>0</v>
      </c>
      <c r="Q4804" s="259">
        <f>ROUND(SUMIF('AV-Bewegungsdaten'!B:B,$A4804,'AV-Bewegungsdaten'!E:E),5)</f>
        <v>0</v>
      </c>
      <c r="S4804" s="444"/>
      <c r="T4804" s="444"/>
      <c r="U4804" s="261">
        <f>ROUND(SUMIF('DV-Bewegungsdaten'!B:B,A4804,'DV-Bewegungsdaten'!D:D),3)</f>
        <v>0</v>
      </c>
      <c r="V4804" s="259">
        <f>ROUND(SUMIF('DV-Bewegungsdaten'!B:B,A4804,'DV-Bewegungsdaten'!E:E),5)</f>
        <v>0</v>
      </c>
      <c r="X4804" s="444"/>
      <c r="Y4804" s="444"/>
      <c r="AK4804" s="305"/>
    </row>
    <row r="4805" spans="1:37" ht="15" customHeight="1" x14ac:dyDescent="0.25">
      <c r="A4805" s="103" t="s">
        <v>5786</v>
      </c>
      <c r="B4805" s="101" t="s">
        <v>169</v>
      </c>
      <c r="C4805" s="101" t="s">
        <v>5742</v>
      </c>
      <c r="D4805" s="101" t="s">
        <v>4809</v>
      </c>
      <c r="F4805" s="102">
        <v>8.5299999999999994</v>
      </c>
      <c r="G4805" s="102">
        <v>8.91</v>
      </c>
      <c r="H4805" s="102">
        <v>7.13</v>
      </c>
      <c r="I4805" s="102"/>
      <c r="J4805" s="445"/>
      <c r="K4805" s="258">
        <f>ROUND(SUMIF('VGT-Bewegungsdaten'!B:B,A4805,'VGT-Bewegungsdaten'!D:D),3)</f>
        <v>0</v>
      </c>
      <c r="L4805" s="259">
        <f>ROUND(SUMIF('VGT-Bewegungsdaten'!B:B,$A4805,'VGT-Bewegungsdaten'!E:E),5)</f>
        <v>0</v>
      </c>
      <c r="N4805" s="298" t="s">
        <v>4918</v>
      </c>
      <c r="O4805" s="298" t="s">
        <v>4935</v>
      </c>
      <c r="P4805" s="261">
        <f>ROUND(SUMIF('AV-Bewegungsdaten'!B:B,A4805,'AV-Bewegungsdaten'!D:D),3)</f>
        <v>0</v>
      </c>
      <c r="Q4805" s="259">
        <f>ROUND(SUMIF('AV-Bewegungsdaten'!B:B,$A4805,'AV-Bewegungsdaten'!E:E),5)</f>
        <v>0</v>
      </c>
      <c r="S4805" s="444"/>
      <c r="T4805" s="444"/>
      <c r="U4805" s="261">
        <f>ROUND(SUMIF('DV-Bewegungsdaten'!B:B,A4805,'DV-Bewegungsdaten'!D:D),3)</f>
        <v>0</v>
      </c>
      <c r="V4805" s="259">
        <f>ROUND(SUMIF('DV-Bewegungsdaten'!B:B,A4805,'DV-Bewegungsdaten'!E:E),5)</f>
        <v>0</v>
      </c>
      <c r="X4805" s="444"/>
      <c r="Y4805" s="444"/>
      <c r="AK4805" s="305"/>
    </row>
    <row r="4806" spans="1:37" ht="15" customHeight="1" x14ac:dyDescent="0.25">
      <c r="A4806" s="103" t="s">
        <v>5787</v>
      </c>
      <c r="B4806" s="101" t="s">
        <v>169</v>
      </c>
      <c r="C4806" s="101" t="s">
        <v>5744</v>
      </c>
      <c r="D4806" s="101" t="s">
        <v>4806</v>
      </c>
      <c r="F4806" s="102">
        <v>12.31</v>
      </c>
      <c r="G4806" s="102">
        <v>12.7</v>
      </c>
      <c r="H4806" s="102">
        <v>10.16</v>
      </c>
      <c r="I4806" s="102"/>
      <c r="J4806" s="445"/>
      <c r="K4806" s="258">
        <f>ROUND(SUMIF('VGT-Bewegungsdaten'!B:B,A4806,'VGT-Bewegungsdaten'!D:D),3)</f>
        <v>0</v>
      </c>
      <c r="L4806" s="259">
        <f>ROUND(SUMIF('VGT-Bewegungsdaten'!B:B,$A4806,'VGT-Bewegungsdaten'!E:E),5)</f>
        <v>0</v>
      </c>
      <c r="N4806" s="298" t="s">
        <v>4918</v>
      </c>
      <c r="O4806" s="298" t="s">
        <v>4935</v>
      </c>
      <c r="P4806" s="261">
        <f>ROUND(SUMIF('AV-Bewegungsdaten'!B:B,A4806,'AV-Bewegungsdaten'!D:D),3)</f>
        <v>0</v>
      </c>
      <c r="Q4806" s="259">
        <f>ROUND(SUMIF('AV-Bewegungsdaten'!B:B,$A4806,'AV-Bewegungsdaten'!E:E),5)</f>
        <v>0</v>
      </c>
      <c r="S4806" s="444"/>
      <c r="T4806" s="444"/>
      <c r="U4806" s="261">
        <f>ROUND(SUMIF('DV-Bewegungsdaten'!B:B,A4806,'DV-Bewegungsdaten'!D:D),3)</f>
        <v>0</v>
      </c>
      <c r="V4806" s="259">
        <f>ROUND(SUMIF('DV-Bewegungsdaten'!B:B,A4806,'DV-Bewegungsdaten'!E:E),5)</f>
        <v>0</v>
      </c>
      <c r="X4806" s="444"/>
      <c r="Y4806" s="444"/>
      <c r="AK4806" s="305"/>
    </row>
    <row r="4807" spans="1:37" ht="15" customHeight="1" x14ac:dyDescent="0.25">
      <c r="A4807" s="103" t="s">
        <v>5788</v>
      </c>
      <c r="B4807" s="101" t="s">
        <v>169</v>
      </c>
      <c r="C4807" s="101" t="s">
        <v>5744</v>
      </c>
      <c r="D4807" s="101" t="s">
        <v>4807</v>
      </c>
      <c r="F4807" s="102">
        <v>11.97</v>
      </c>
      <c r="G4807" s="102">
        <v>12.36</v>
      </c>
      <c r="H4807" s="102">
        <v>9.89</v>
      </c>
      <c r="I4807" s="102"/>
      <c r="J4807" s="445"/>
      <c r="K4807" s="258">
        <f>ROUND(SUMIF('VGT-Bewegungsdaten'!B:B,A4807,'VGT-Bewegungsdaten'!D:D),3)</f>
        <v>0</v>
      </c>
      <c r="L4807" s="259">
        <f>ROUND(SUMIF('VGT-Bewegungsdaten'!B:B,$A4807,'VGT-Bewegungsdaten'!E:E),5)</f>
        <v>0</v>
      </c>
      <c r="N4807" s="298" t="s">
        <v>4918</v>
      </c>
      <c r="O4807" s="298" t="s">
        <v>4935</v>
      </c>
      <c r="P4807" s="261">
        <f>ROUND(SUMIF('AV-Bewegungsdaten'!B:B,A4807,'AV-Bewegungsdaten'!D:D),3)</f>
        <v>0</v>
      </c>
      <c r="Q4807" s="259">
        <f>ROUND(SUMIF('AV-Bewegungsdaten'!B:B,$A4807,'AV-Bewegungsdaten'!E:E),5)</f>
        <v>0</v>
      </c>
      <c r="S4807" s="444"/>
      <c r="T4807" s="444"/>
      <c r="U4807" s="261">
        <f>ROUND(SUMIF('DV-Bewegungsdaten'!B:B,A4807,'DV-Bewegungsdaten'!D:D),3)</f>
        <v>0</v>
      </c>
      <c r="V4807" s="259">
        <f>ROUND(SUMIF('DV-Bewegungsdaten'!B:B,A4807,'DV-Bewegungsdaten'!E:E),5)</f>
        <v>0</v>
      </c>
      <c r="X4807" s="444"/>
      <c r="Y4807" s="444"/>
      <c r="AK4807" s="305"/>
    </row>
    <row r="4808" spans="1:37" ht="15" customHeight="1" x14ac:dyDescent="0.25">
      <c r="A4808" s="103" t="s">
        <v>5789</v>
      </c>
      <c r="B4808" s="101" t="s">
        <v>169</v>
      </c>
      <c r="C4808" s="101" t="s">
        <v>5744</v>
      </c>
      <c r="D4808" s="101" t="s">
        <v>4808</v>
      </c>
      <c r="F4808" s="102">
        <v>10.71</v>
      </c>
      <c r="G4808" s="102">
        <v>11.09</v>
      </c>
      <c r="H4808" s="102">
        <v>8.8699999999999992</v>
      </c>
      <c r="I4808" s="102"/>
      <c r="J4808" s="445"/>
      <c r="K4808" s="258">
        <f>ROUND(SUMIF('VGT-Bewegungsdaten'!B:B,A4808,'VGT-Bewegungsdaten'!D:D),3)</f>
        <v>0</v>
      </c>
      <c r="L4808" s="259">
        <f>ROUND(SUMIF('VGT-Bewegungsdaten'!B:B,$A4808,'VGT-Bewegungsdaten'!E:E),5)</f>
        <v>0</v>
      </c>
      <c r="N4808" s="298" t="s">
        <v>4918</v>
      </c>
      <c r="O4808" s="298" t="s">
        <v>4935</v>
      </c>
      <c r="P4808" s="261">
        <f>ROUND(SUMIF('AV-Bewegungsdaten'!B:B,A4808,'AV-Bewegungsdaten'!D:D),3)</f>
        <v>0</v>
      </c>
      <c r="Q4808" s="259">
        <f>ROUND(SUMIF('AV-Bewegungsdaten'!B:B,$A4808,'AV-Bewegungsdaten'!E:E),5)</f>
        <v>0</v>
      </c>
      <c r="S4808" s="444"/>
      <c r="T4808" s="444"/>
      <c r="U4808" s="261">
        <f>ROUND(SUMIF('DV-Bewegungsdaten'!B:B,A4808,'DV-Bewegungsdaten'!D:D),3)</f>
        <v>0</v>
      </c>
      <c r="V4808" s="259">
        <f>ROUND(SUMIF('DV-Bewegungsdaten'!B:B,A4808,'DV-Bewegungsdaten'!E:E),5)</f>
        <v>0</v>
      </c>
      <c r="X4808" s="444"/>
      <c r="Y4808" s="444"/>
      <c r="AK4808" s="305"/>
    </row>
    <row r="4809" spans="1:37" ht="15" customHeight="1" x14ac:dyDescent="0.25">
      <c r="A4809" s="103" t="s">
        <v>5790</v>
      </c>
      <c r="B4809" s="101" t="s">
        <v>169</v>
      </c>
      <c r="C4809" s="101" t="s">
        <v>5744</v>
      </c>
      <c r="D4809" s="101" t="s">
        <v>4809</v>
      </c>
      <c r="F4809" s="102">
        <v>8.5299999999999994</v>
      </c>
      <c r="G4809" s="102">
        <v>8.91</v>
      </c>
      <c r="H4809" s="102">
        <v>7.13</v>
      </c>
      <c r="I4809" s="102"/>
      <c r="J4809" s="445"/>
      <c r="K4809" s="258">
        <f>ROUND(SUMIF('VGT-Bewegungsdaten'!B:B,A4809,'VGT-Bewegungsdaten'!D:D),3)</f>
        <v>0</v>
      </c>
      <c r="L4809" s="259">
        <f>ROUND(SUMIF('VGT-Bewegungsdaten'!B:B,$A4809,'VGT-Bewegungsdaten'!E:E),5)</f>
        <v>0</v>
      </c>
      <c r="N4809" s="298" t="s">
        <v>4918</v>
      </c>
      <c r="O4809" s="298" t="s">
        <v>4935</v>
      </c>
      <c r="P4809" s="261">
        <f>ROUND(SUMIF('AV-Bewegungsdaten'!B:B,A4809,'AV-Bewegungsdaten'!D:D),3)</f>
        <v>0</v>
      </c>
      <c r="Q4809" s="259">
        <f>ROUND(SUMIF('AV-Bewegungsdaten'!B:B,$A4809,'AV-Bewegungsdaten'!E:E),5)</f>
        <v>0</v>
      </c>
      <c r="S4809" s="444"/>
      <c r="T4809" s="444"/>
      <c r="U4809" s="261">
        <f>ROUND(SUMIF('DV-Bewegungsdaten'!B:B,A4809,'DV-Bewegungsdaten'!D:D),3)</f>
        <v>0</v>
      </c>
      <c r="V4809" s="259">
        <f>ROUND(SUMIF('DV-Bewegungsdaten'!B:B,A4809,'DV-Bewegungsdaten'!E:E),5)</f>
        <v>0</v>
      </c>
      <c r="X4809" s="444"/>
      <c r="Y4809" s="444"/>
      <c r="AK4809" s="305"/>
    </row>
    <row r="4810" spans="1:37" ht="15" customHeight="1" x14ac:dyDescent="0.25">
      <c r="A4810" s="103" t="s">
        <v>5791</v>
      </c>
      <c r="B4810" s="101" t="s">
        <v>169</v>
      </c>
      <c r="C4810" s="101" t="s">
        <v>5746</v>
      </c>
      <c r="D4810" s="101" t="s">
        <v>4806</v>
      </c>
      <c r="F4810" s="102">
        <v>12.31</v>
      </c>
      <c r="G4810" s="102">
        <v>12.7</v>
      </c>
      <c r="H4810" s="102">
        <v>10.16</v>
      </c>
      <c r="I4810" s="102"/>
      <c r="J4810" s="445"/>
      <c r="K4810" s="258">
        <f>ROUND(SUMIF('VGT-Bewegungsdaten'!B:B,A4810,'VGT-Bewegungsdaten'!D:D),3)</f>
        <v>0</v>
      </c>
      <c r="L4810" s="259">
        <f>ROUND(SUMIF('VGT-Bewegungsdaten'!B:B,$A4810,'VGT-Bewegungsdaten'!E:E),5)</f>
        <v>0</v>
      </c>
      <c r="N4810" s="298" t="s">
        <v>4918</v>
      </c>
      <c r="O4810" s="298" t="s">
        <v>4935</v>
      </c>
      <c r="P4810" s="261">
        <f>ROUND(SUMIF('AV-Bewegungsdaten'!B:B,A4810,'AV-Bewegungsdaten'!D:D),3)</f>
        <v>0</v>
      </c>
      <c r="Q4810" s="259">
        <f>ROUND(SUMIF('AV-Bewegungsdaten'!B:B,$A4810,'AV-Bewegungsdaten'!E:E),5)</f>
        <v>0</v>
      </c>
      <c r="S4810" s="444"/>
      <c r="T4810" s="444"/>
      <c r="U4810" s="261">
        <f>ROUND(SUMIF('DV-Bewegungsdaten'!B:B,A4810,'DV-Bewegungsdaten'!D:D),3)</f>
        <v>0</v>
      </c>
      <c r="V4810" s="259">
        <f>ROUND(SUMIF('DV-Bewegungsdaten'!B:B,A4810,'DV-Bewegungsdaten'!E:E),5)</f>
        <v>0</v>
      </c>
      <c r="X4810" s="444"/>
      <c r="Y4810" s="444"/>
      <c r="AK4810" s="305"/>
    </row>
    <row r="4811" spans="1:37" ht="15" customHeight="1" x14ac:dyDescent="0.25">
      <c r="A4811" s="103" t="s">
        <v>5792</v>
      </c>
      <c r="B4811" s="101" t="s">
        <v>169</v>
      </c>
      <c r="C4811" s="101" t="s">
        <v>5746</v>
      </c>
      <c r="D4811" s="101" t="s">
        <v>4807</v>
      </c>
      <c r="F4811" s="102">
        <v>11.97</v>
      </c>
      <c r="G4811" s="102">
        <v>12.36</v>
      </c>
      <c r="H4811" s="102">
        <v>9.89</v>
      </c>
      <c r="I4811" s="102"/>
      <c r="J4811" s="445"/>
      <c r="K4811" s="258">
        <f>ROUND(SUMIF('VGT-Bewegungsdaten'!B:B,A4811,'VGT-Bewegungsdaten'!D:D),3)</f>
        <v>0</v>
      </c>
      <c r="L4811" s="259">
        <f>ROUND(SUMIF('VGT-Bewegungsdaten'!B:B,$A4811,'VGT-Bewegungsdaten'!E:E),5)</f>
        <v>0</v>
      </c>
      <c r="N4811" s="298" t="s">
        <v>4918</v>
      </c>
      <c r="O4811" s="298" t="s">
        <v>4935</v>
      </c>
      <c r="P4811" s="261">
        <f>ROUND(SUMIF('AV-Bewegungsdaten'!B:B,A4811,'AV-Bewegungsdaten'!D:D),3)</f>
        <v>0</v>
      </c>
      <c r="Q4811" s="259">
        <f>ROUND(SUMIF('AV-Bewegungsdaten'!B:B,$A4811,'AV-Bewegungsdaten'!E:E),5)</f>
        <v>0</v>
      </c>
      <c r="S4811" s="444"/>
      <c r="T4811" s="444"/>
      <c r="U4811" s="261">
        <f>ROUND(SUMIF('DV-Bewegungsdaten'!B:B,A4811,'DV-Bewegungsdaten'!D:D),3)</f>
        <v>0</v>
      </c>
      <c r="V4811" s="259">
        <f>ROUND(SUMIF('DV-Bewegungsdaten'!B:B,A4811,'DV-Bewegungsdaten'!E:E),5)</f>
        <v>0</v>
      </c>
      <c r="X4811" s="444"/>
      <c r="Y4811" s="444"/>
      <c r="AK4811" s="305"/>
    </row>
    <row r="4812" spans="1:37" ht="15" customHeight="1" x14ac:dyDescent="0.25">
      <c r="A4812" s="103" t="s">
        <v>5793</v>
      </c>
      <c r="B4812" s="101" t="s">
        <v>169</v>
      </c>
      <c r="C4812" s="101" t="s">
        <v>5746</v>
      </c>
      <c r="D4812" s="101" t="s">
        <v>4808</v>
      </c>
      <c r="F4812" s="102">
        <v>10.71</v>
      </c>
      <c r="G4812" s="102">
        <v>11.09</v>
      </c>
      <c r="H4812" s="102">
        <v>8.8699999999999992</v>
      </c>
      <c r="I4812" s="102"/>
      <c r="J4812" s="445"/>
      <c r="K4812" s="258">
        <f>ROUND(SUMIF('VGT-Bewegungsdaten'!B:B,A4812,'VGT-Bewegungsdaten'!D:D),3)</f>
        <v>0</v>
      </c>
      <c r="L4812" s="259">
        <f>ROUND(SUMIF('VGT-Bewegungsdaten'!B:B,$A4812,'VGT-Bewegungsdaten'!E:E),5)</f>
        <v>0</v>
      </c>
      <c r="N4812" s="298" t="s">
        <v>4918</v>
      </c>
      <c r="O4812" s="298" t="s">
        <v>4935</v>
      </c>
      <c r="P4812" s="261">
        <f>ROUND(SUMIF('AV-Bewegungsdaten'!B:B,A4812,'AV-Bewegungsdaten'!D:D),3)</f>
        <v>0</v>
      </c>
      <c r="Q4812" s="259">
        <f>ROUND(SUMIF('AV-Bewegungsdaten'!B:B,$A4812,'AV-Bewegungsdaten'!E:E),5)</f>
        <v>0</v>
      </c>
      <c r="S4812" s="444"/>
      <c r="T4812" s="444"/>
      <c r="U4812" s="261">
        <f>ROUND(SUMIF('DV-Bewegungsdaten'!B:B,A4812,'DV-Bewegungsdaten'!D:D),3)</f>
        <v>0</v>
      </c>
      <c r="V4812" s="259">
        <f>ROUND(SUMIF('DV-Bewegungsdaten'!B:B,A4812,'DV-Bewegungsdaten'!E:E),5)</f>
        <v>0</v>
      </c>
      <c r="X4812" s="444"/>
      <c r="Y4812" s="444"/>
      <c r="AK4812" s="305"/>
    </row>
    <row r="4813" spans="1:37" ht="15" customHeight="1" x14ac:dyDescent="0.25">
      <c r="A4813" s="103" t="s">
        <v>5794</v>
      </c>
      <c r="B4813" s="101" t="s">
        <v>169</v>
      </c>
      <c r="C4813" s="101" t="s">
        <v>5746</v>
      </c>
      <c r="D4813" s="101" t="s">
        <v>4809</v>
      </c>
      <c r="F4813" s="102">
        <v>8.5299999999999994</v>
      </c>
      <c r="G4813" s="102">
        <v>8.91</v>
      </c>
      <c r="H4813" s="102">
        <v>7.13</v>
      </c>
      <c r="I4813" s="102"/>
      <c r="J4813" s="445"/>
      <c r="K4813" s="258">
        <f>ROUND(SUMIF('VGT-Bewegungsdaten'!B:B,A4813,'VGT-Bewegungsdaten'!D:D),3)</f>
        <v>0</v>
      </c>
      <c r="L4813" s="259">
        <f>ROUND(SUMIF('VGT-Bewegungsdaten'!B:B,$A4813,'VGT-Bewegungsdaten'!E:E),5)</f>
        <v>0</v>
      </c>
      <c r="N4813" s="298" t="s">
        <v>4918</v>
      </c>
      <c r="O4813" s="298" t="s">
        <v>4935</v>
      </c>
      <c r="P4813" s="261">
        <f>ROUND(SUMIF('AV-Bewegungsdaten'!B:B,A4813,'AV-Bewegungsdaten'!D:D),3)</f>
        <v>0</v>
      </c>
      <c r="Q4813" s="259">
        <f>ROUND(SUMIF('AV-Bewegungsdaten'!B:B,$A4813,'AV-Bewegungsdaten'!E:E),5)</f>
        <v>0</v>
      </c>
      <c r="S4813" s="444"/>
      <c r="T4813" s="444"/>
      <c r="U4813" s="261">
        <f>ROUND(SUMIF('DV-Bewegungsdaten'!B:B,A4813,'DV-Bewegungsdaten'!D:D),3)</f>
        <v>0</v>
      </c>
      <c r="V4813" s="259">
        <f>ROUND(SUMIF('DV-Bewegungsdaten'!B:B,A4813,'DV-Bewegungsdaten'!E:E),5)</f>
        <v>0</v>
      </c>
      <c r="X4813" s="444"/>
      <c r="Y4813" s="444"/>
      <c r="AK4813" s="305"/>
    </row>
    <row r="4814" spans="1:37" ht="15" customHeight="1" x14ac:dyDescent="0.25">
      <c r="A4814" s="103" t="s">
        <v>6148</v>
      </c>
      <c r="B4814" s="101" t="s">
        <v>169</v>
      </c>
      <c r="C4814" s="101" t="s">
        <v>6112</v>
      </c>
      <c r="D4814" s="101" t="s">
        <v>4806</v>
      </c>
      <c r="F4814" s="102">
        <v>12.31</v>
      </c>
      <c r="G4814" s="102">
        <v>12.7</v>
      </c>
      <c r="H4814" s="102">
        <v>10.16</v>
      </c>
      <c r="I4814" s="102"/>
      <c r="J4814" s="445"/>
      <c r="K4814" s="258">
        <f>ROUND(SUMIF('VGT-Bewegungsdaten'!B:B,A4814,'VGT-Bewegungsdaten'!D:D),3)</f>
        <v>0</v>
      </c>
      <c r="L4814" s="259">
        <f>ROUND(SUMIF('VGT-Bewegungsdaten'!B:B,$A4814,'VGT-Bewegungsdaten'!E:E),5)</f>
        <v>0</v>
      </c>
      <c r="N4814" s="298" t="s">
        <v>4918</v>
      </c>
      <c r="O4814" s="298" t="s">
        <v>4935</v>
      </c>
      <c r="P4814" s="261">
        <f>ROUND(SUMIF('AV-Bewegungsdaten'!B:B,A4814,'AV-Bewegungsdaten'!D:D),3)</f>
        <v>0</v>
      </c>
      <c r="Q4814" s="259">
        <f>ROUND(SUMIF('AV-Bewegungsdaten'!B:B,$A4814,'AV-Bewegungsdaten'!E:E),5)</f>
        <v>0</v>
      </c>
      <c r="S4814" s="444"/>
      <c r="T4814" s="444"/>
      <c r="U4814" s="261">
        <f>ROUND(SUMIF('DV-Bewegungsdaten'!B:B,A4814,'DV-Bewegungsdaten'!D:D),3)</f>
        <v>0</v>
      </c>
      <c r="V4814" s="259">
        <f>ROUND(SUMIF('DV-Bewegungsdaten'!B:B,A4814,'DV-Bewegungsdaten'!E:E),5)</f>
        <v>0</v>
      </c>
      <c r="X4814" s="444"/>
      <c r="Y4814" s="444"/>
      <c r="AK4814" s="305"/>
    </row>
    <row r="4815" spans="1:37" ht="15" customHeight="1" x14ac:dyDescent="0.25">
      <c r="A4815" s="103" t="s">
        <v>6149</v>
      </c>
      <c r="B4815" s="101" t="s">
        <v>169</v>
      </c>
      <c r="C4815" s="101" t="s">
        <v>6112</v>
      </c>
      <c r="D4815" s="101" t="s">
        <v>4807</v>
      </c>
      <c r="F4815" s="102">
        <v>11.97</v>
      </c>
      <c r="G4815" s="102">
        <v>12.36</v>
      </c>
      <c r="H4815" s="102">
        <v>9.89</v>
      </c>
      <c r="I4815" s="102"/>
      <c r="J4815" s="445"/>
      <c r="K4815" s="258">
        <f>ROUND(SUMIF('VGT-Bewegungsdaten'!B:B,A4815,'VGT-Bewegungsdaten'!D:D),3)</f>
        <v>0</v>
      </c>
      <c r="L4815" s="259">
        <f>ROUND(SUMIF('VGT-Bewegungsdaten'!B:B,$A4815,'VGT-Bewegungsdaten'!E:E),5)</f>
        <v>0</v>
      </c>
      <c r="N4815" s="298" t="s">
        <v>4918</v>
      </c>
      <c r="O4815" s="298" t="s">
        <v>4935</v>
      </c>
      <c r="P4815" s="261">
        <f>ROUND(SUMIF('AV-Bewegungsdaten'!B:B,A4815,'AV-Bewegungsdaten'!D:D),3)</f>
        <v>0</v>
      </c>
      <c r="Q4815" s="259">
        <f>ROUND(SUMIF('AV-Bewegungsdaten'!B:B,$A4815,'AV-Bewegungsdaten'!E:E),5)</f>
        <v>0</v>
      </c>
      <c r="S4815" s="444"/>
      <c r="T4815" s="444"/>
      <c r="U4815" s="261">
        <f>ROUND(SUMIF('DV-Bewegungsdaten'!B:B,A4815,'DV-Bewegungsdaten'!D:D),3)</f>
        <v>0</v>
      </c>
      <c r="V4815" s="259">
        <f>ROUND(SUMIF('DV-Bewegungsdaten'!B:B,A4815,'DV-Bewegungsdaten'!E:E),5)</f>
        <v>0</v>
      </c>
      <c r="X4815" s="444"/>
      <c r="Y4815" s="444"/>
      <c r="AK4815" s="305"/>
    </row>
    <row r="4816" spans="1:37" ht="15" customHeight="1" x14ac:dyDescent="0.25">
      <c r="A4816" s="103" t="s">
        <v>6150</v>
      </c>
      <c r="B4816" s="101" t="s">
        <v>169</v>
      </c>
      <c r="C4816" s="101" t="s">
        <v>6112</v>
      </c>
      <c r="D4816" s="101" t="s">
        <v>4808</v>
      </c>
      <c r="F4816" s="102">
        <v>10.71</v>
      </c>
      <c r="G4816" s="102">
        <v>11.09</v>
      </c>
      <c r="H4816" s="102">
        <v>8.8699999999999992</v>
      </c>
      <c r="I4816" s="102"/>
      <c r="J4816" s="445"/>
      <c r="K4816" s="258">
        <f>ROUND(SUMIF('VGT-Bewegungsdaten'!B:B,A4816,'VGT-Bewegungsdaten'!D:D),3)</f>
        <v>0</v>
      </c>
      <c r="L4816" s="259">
        <f>ROUND(SUMIF('VGT-Bewegungsdaten'!B:B,$A4816,'VGT-Bewegungsdaten'!E:E),5)</f>
        <v>0</v>
      </c>
      <c r="N4816" s="298" t="s">
        <v>4918</v>
      </c>
      <c r="O4816" s="298" t="s">
        <v>4935</v>
      </c>
      <c r="P4816" s="261">
        <f>ROUND(SUMIF('AV-Bewegungsdaten'!B:B,A4816,'AV-Bewegungsdaten'!D:D),3)</f>
        <v>0</v>
      </c>
      <c r="Q4816" s="259">
        <f>ROUND(SUMIF('AV-Bewegungsdaten'!B:B,$A4816,'AV-Bewegungsdaten'!E:E),5)</f>
        <v>0</v>
      </c>
      <c r="S4816" s="444"/>
      <c r="T4816" s="444"/>
      <c r="U4816" s="261">
        <f>ROUND(SUMIF('DV-Bewegungsdaten'!B:B,A4816,'DV-Bewegungsdaten'!D:D),3)</f>
        <v>0</v>
      </c>
      <c r="V4816" s="259">
        <f>ROUND(SUMIF('DV-Bewegungsdaten'!B:B,A4816,'DV-Bewegungsdaten'!E:E),5)</f>
        <v>0</v>
      </c>
      <c r="X4816" s="444"/>
      <c r="Y4816" s="444"/>
      <c r="AK4816" s="305"/>
    </row>
    <row r="4817" spans="1:37" ht="15" customHeight="1" x14ac:dyDescent="0.25">
      <c r="A4817" s="103" t="s">
        <v>6151</v>
      </c>
      <c r="B4817" s="101" t="s">
        <v>169</v>
      </c>
      <c r="C4817" s="101" t="s">
        <v>6112</v>
      </c>
      <c r="D4817" s="101" t="s">
        <v>4809</v>
      </c>
      <c r="F4817" s="102">
        <v>8.5299999999999994</v>
      </c>
      <c r="G4817" s="102">
        <v>8.91</v>
      </c>
      <c r="H4817" s="102">
        <v>7.13</v>
      </c>
      <c r="I4817" s="102"/>
      <c r="J4817" s="445"/>
      <c r="K4817" s="258">
        <f>ROUND(SUMIF('VGT-Bewegungsdaten'!B:B,A4817,'VGT-Bewegungsdaten'!D:D),3)</f>
        <v>0</v>
      </c>
      <c r="L4817" s="259">
        <f>ROUND(SUMIF('VGT-Bewegungsdaten'!B:B,$A4817,'VGT-Bewegungsdaten'!E:E),5)</f>
        <v>0</v>
      </c>
      <c r="N4817" s="298" t="s">
        <v>4918</v>
      </c>
      <c r="O4817" s="298" t="s">
        <v>4935</v>
      </c>
      <c r="P4817" s="261">
        <f>ROUND(SUMIF('AV-Bewegungsdaten'!B:B,A4817,'AV-Bewegungsdaten'!D:D),3)</f>
        <v>0</v>
      </c>
      <c r="Q4817" s="259">
        <f>ROUND(SUMIF('AV-Bewegungsdaten'!B:B,$A4817,'AV-Bewegungsdaten'!E:E),5)</f>
        <v>0</v>
      </c>
      <c r="S4817" s="444"/>
      <c r="T4817" s="444"/>
      <c r="U4817" s="261">
        <f>ROUND(SUMIF('DV-Bewegungsdaten'!B:B,A4817,'DV-Bewegungsdaten'!D:D),3)</f>
        <v>0</v>
      </c>
      <c r="V4817" s="259">
        <f>ROUND(SUMIF('DV-Bewegungsdaten'!B:B,A4817,'DV-Bewegungsdaten'!E:E),5)</f>
        <v>0</v>
      </c>
      <c r="X4817" s="444"/>
      <c r="Y4817" s="444"/>
      <c r="AK4817" s="305"/>
    </row>
    <row r="4818" spans="1:37" ht="15" customHeight="1" x14ac:dyDescent="0.25">
      <c r="A4818" s="103" t="s">
        <v>6152</v>
      </c>
      <c r="B4818" s="101" t="s">
        <v>169</v>
      </c>
      <c r="C4818" s="101" t="s">
        <v>6114</v>
      </c>
      <c r="D4818" s="101" t="s">
        <v>4806</v>
      </c>
      <c r="F4818" s="102">
        <v>12.31</v>
      </c>
      <c r="G4818" s="102">
        <v>12.7</v>
      </c>
      <c r="H4818" s="102">
        <v>10.16</v>
      </c>
      <c r="I4818" s="102"/>
      <c r="J4818" s="445"/>
      <c r="K4818" s="258">
        <f>ROUND(SUMIF('VGT-Bewegungsdaten'!B:B,A4818,'VGT-Bewegungsdaten'!D:D),3)</f>
        <v>0</v>
      </c>
      <c r="L4818" s="259">
        <f>ROUND(SUMIF('VGT-Bewegungsdaten'!B:B,$A4818,'VGT-Bewegungsdaten'!E:E),5)</f>
        <v>0</v>
      </c>
      <c r="N4818" s="298" t="s">
        <v>4918</v>
      </c>
      <c r="O4818" s="298" t="s">
        <v>4935</v>
      </c>
      <c r="P4818" s="261">
        <f>ROUND(SUMIF('AV-Bewegungsdaten'!B:B,A4818,'AV-Bewegungsdaten'!D:D),3)</f>
        <v>0</v>
      </c>
      <c r="Q4818" s="259">
        <f>ROUND(SUMIF('AV-Bewegungsdaten'!B:B,$A4818,'AV-Bewegungsdaten'!E:E),5)</f>
        <v>0</v>
      </c>
      <c r="S4818" s="444"/>
      <c r="T4818" s="444"/>
      <c r="U4818" s="261">
        <f>ROUND(SUMIF('DV-Bewegungsdaten'!B:B,A4818,'DV-Bewegungsdaten'!D:D),3)</f>
        <v>0</v>
      </c>
      <c r="V4818" s="259">
        <f>ROUND(SUMIF('DV-Bewegungsdaten'!B:B,A4818,'DV-Bewegungsdaten'!E:E),5)</f>
        <v>0</v>
      </c>
      <c r="X4818" s="444"/>
      <c r="Y4818" s="444"/>
      <c r="AK4818" s="305"/>
    </row>
    <row r="4819" spans="1:37" ht="15" customHeight="1" x14ac:dyDescent="0.25">
      <c r="A4819" s="103" t="s">
        <v>6153</v>
      </c>
      <c r="B4819" s="101" t="s">
        <v>169</v>
      </c>
      <c r="C4819" s="101" t="s">
        <v>6114</v>
      </c>
      <c r="D4819" s="101" t="s">
        <v>4807</v>
      </c>
      <c r="F4819" s="102">
        <v>11.97</v>
      </c>
      <c r="G4819" s="102">
        <v>12.36</v>
      </c>
      <c r="H4819" s="102">
        <v>9.89</v>
      </c>
      <c r="I4819" s="102"/>
      <c r="J4819" s="445"/>
      <c r="K4819" s="258">
        <f>ROUND(SUMIF('VGT-Bewegungsdaten'!B:B,A4819,'VGT-Bewegungsdaten'!D:D),3)</f>
        <v>0</v>
      </c>
      <c r="L4819" s="259">
        <f>ROUND(SUMIF('VGT-Bewegungsdaten'!B:B,$A4819,'VGT-Bewegungsdaten'!E:E),5)</f>
        <v>0</v>
      </c>
      <c r="N4819" s="298" t="s">
        <v>4918</v>
      </c>
      <c r="O4819" s="298" t="s">
        <v>4935</v>
      </c>
      <c r="P4819" s="261">
        <f>ROUND(SUMIF('AV-Bewegungsdaten'!B:B,A4819,'AV-Bewegungsdaten'!D:D),3)</f>
        <v>0</v>
      </c>
      <c r="Q4819" s="259">
        <f>ROUND(SUMIF('AV-Bewegungsdaten'!B:B,$A4819,'AV-Bewegungsdaten'!E:E),5)</f>
        <v>0</v>
      </c>
      <c r="S4819" s="444"/>
      <c r="T4819" s="444"/>
      <c r="U4819" s="261">
        <f>ROUND(SUMIF('DV-Bewegungsdaten'!B:B,A4819,'DV-Bewegungsdaten'!D:D),3)</f>
        <v>0</v>
      </c>
      <c r="V4819" s="259">
        <f>ROUND(SUMIF('DV-Bewegungsdaten'!B:B,A4819,'DV-Bewegungsdaten'!E:E),5)</f>
        <v>0</v>
      </c>
      <c r="X4819" s="444"/>
      <c r="Y4819" s="444"/>
      <c r="AK4819" s="305"/>
    </row>
    <row r="4820" spans="1:37" ht="15" customHeight="1" x14ac:dyDescent="0.25">
      <c r="A4820" s="103" t="s">
        <v>6154</v>
      </c>
      <c r="B4820" s="101" t="s">
        <v>169</v>
      </c>
      <c r="C4820" s="101" t="s">
        <v>6114</v>
      </c>
      <c r="D4820" s="101" t="s">
        <v>4808</v>
      </c>
      <c r="F4820" s="102">
        <v>10.71</v>
      </c>
      <c r="G4820" s="102">
        <v>11.09</v>
      </c>
      <c r="H4820" s="102">
        <v>8.8699999999999992</v>
      </c>
      <c r="I4820" s="102"/>
      <c r="J4820" s="445"/>
      <c r="K4820" s="258">
        <f>ROUND(SUMIF('VGT-Bewegungsdaten'!B:B,A4820,'VGT-Bewegungsdaten'!D:D),3)</f>
        <v>0</v>
      </c>
      <c r="L4820" s="259">
        <f>ROUND(SUMIF('VGT-Bewegungsdaten'!B:B,$A4820,'VGT-Bewegungsdaten'!E:E),5)</f>
        <v>0</v>
      </c>
      <c r="N4820" s="298" t="s">
        <v>4918</v>
      </c>
      <c r="O4820" s="298" t="s">
        <v>4935</v>
      </c>
      <c r="P4820" s="261">
        <f>ROUND(SUMIF('AV-Bewegungsdaten'!B:B,A4820,'AV-Bewegungsdaten'!D:D),3)</f>
        <v>0</v>
      </c>
      <c r="Q4820" s="259">
        <f>ROUND(SUMIF('AV-Bewegungsdaten'!B:B,$A4820,'AV-Bewegungsdaten'!E:E),5)</f>
        <v>0</v>
      </c>
      <c r="S4820" s="444"/>
      <c r="T4820" s="444"/>
      <c r="U4820" s="261">
        <f>ROUND(SUMIF('DV-Bewegungsdaten'!B:B,A4820,'DV-Bewegungsdaten'!D:D),3)</f>
        <v>0</v>
      </c>
      <c r="V4820" s="259">
        <f>ROUND(SUMIF('DV-Bewegungsdaten'!B:B,A4820,'DV-Bewegungsdaten'!E:E),5)</f>
        <v>0</v>
      </c>
      <c r="X4820" s="444"/>
      <c r="Y4820" s="444"/>
      <c r="AK4820" s="305"/>
    </row>
    <row r="4821" spans="1:37" ht="15" customHeight="1" x14ac:dyDescent="0.25">
      <c r="A4821" s="103" t="s">
        <v>6155</v>
      </c>
      <c r="B4821" s="101" t="s">
        <v>169</v>
      </c>
      <c r="C4821" s="101" t="s">
        <v>6114</v>
      </c>
      <c r="D4821" s="101" t="s">
        <v>4809</v>
      </c>
      <c r="F4821" s="102">
        <v>8.5299999999999994</v>
      </c>
      <c r="G4821" s="102">
        <v>8.91</v>
      </c>
      <c r="H4821" s="102">
        <v>7.13</v>
      </c>
      <c r="I4821" s="102"/>
      <c r="J4821" s="445"/>
      <c r="K4821" s="258">
        <f>ROUND(SUMIF('VGT-Bewegungsdaten'!B:B,A4821,'VGT-Bewegungsdaten'!D:D),3)</f>
        <v>0</v>
      </c>
      <c r="L4821" s="259">
        <f>ROUND(SUMIF('VGT-Bewegungsdaten'!B:B,$A4821,'VGT-Bewegungsdaten'!E:E),5)</f>
        <v>0</v>
      </c>
      <c r="N4821" s="298" t="s">
        <v>4918</v>
      </c>
      <c r="O4821" s="298" t="s">
        <v>4935</v>
      </c>
      <c r="P4821" s="261">
        <f>ROUND(SUMIF('AV-Bewegungsdaten'!B:B,A4821,'AV-Bewegungsdaten'!D:D),3)</f>
        <v>0</v>
      </c>
      <c r="Q4821" s="259">
        <f>ROUND(SUMIF('AV-Bewegungsdaten'!B:B,$A4821,'AV-Bewegungsdaten'!E:E),5)</f>
        <v>0</v>
      </c>
      <c r="S4821" s="444"/>
      <c r="T4821" s="444"/>
      <c r="U4821" s="261">
        <f>ROUND(SUMIF('DV-Bewegungsdaten'!B:B,A4821,'DV-Bewegungsdaten'!D:D),3)</f>
        <v>0</v>
      </c>
      <c r="V4821" s="259">
        <f>ROUND(SUMIF('DV-Bewegungsdaten'!B:B,A4821,'DV-Bewegungsdaten'!E:E),5)</f>
        <v>0</v>
      </c>
      <c r="X4821" s="444"/>
      <c r="Y4821" s="444"/>
      <c r="AK4821" s="305"/>
    </row>
    <row r="4822" spans="1:37" ht="15" customHeight="1" x14ac:dyDescent="0.25">
      <c r="A4822" s="103" t="s">
        <v>6156</v>
      </c>
      <c r="B4822" s="101" t="s">
        <v>169</v>
      </c>
      <c r="C4822" s="101" t="s">
        <v>6116</v>
      </c>
      <c r="D4822" s="101" t="s">
        <v>4806</v>
      </c>
      <c r="F4822" s="102">
        <v>12.31</v>
      </c>
      <c r="G4822" s="102">
        <v>12.7</v>
      </c>
      <c r="H4822" s="102">
        <v>10.16</v>
      </c>
      <c r="I4822" s="102"/>
      <c r="J4822" s="445"/>
      <c r="K4822" s="258">
        <f>ROUND(SUMIF('VGT-Bewegungsdaten'!B:B,A4822,'VGT-Bewegungsdaten'!D:D),3)</f>
        <v>0</v>
      </c>
      <c r="L4822" s="259">
        <f>ROUND(SUMIF('VGT-Bewegungsdaten'!B:B,$A4822,'VGT-Bewegungsdaten'!E:E),5)</f>
        <v>0</v>
      </c>
      <c r="N4822" s="298" t="s">
        <v>4918</v>
      </c>
      <c r="O4822" s="298" t="s">
        <v>4935</v>
      </c>
      <c r="P4822" s="261">
        <f>ROUND(SUMIF('AV-Bewegungsdaten'!B:B,A4822,'AV-Bewegungsdaten'!D:D),3)</f>
        <v>0</v>
      </c>
      <c r="Q4822" s="259">
        <f>ROUND(SUMIF('AV-Bewegungsdaten'!B:B,$A4822,'AV-Bewegungsdaten'!E:E),5)</f>
        <v>0</v>
      </c>
      <c r="S4822" s="444"/>
      <c r="T4822" s="444"/>
      <c r="U4822" s="261">
        <f>ROUND(SUMIF('DV-Bewegungsdaten'!B:B,A4822,'DV-Bewegungsdaten'!D:D),3)</f>
        <v>0</v>
      </c>
      <c r="V4822" s="259">
        <f>ROUND(SUMIF('DV-Bewegungsdaten'!B:B,A4822,'DV-Bewegungsdaten'!E:E),5)</f>
        <v>0</v>
      </c>
      <c r="X4822" s="444"/>
      <c r="Y4822" s="444"/>
      <c r="AK4822" s="305"/>
    </row>
    <row r="4823" spans="1:37" ht="15" customHeight="1" x14ac:dyDescent="0.25">
      <c r="A4823" s="103" t="s">
        <v>6157</v>
      </c>
      <c r="B4823" s="101" t="s">
        <v>169</v>
      </c>
      <c r="C4823" s="101" t="s">
        <v>6116</v>
      </c>
      <c r="D4823" s="101" t="s">
        <v>4807</v>
      </c>
      <c r="F4823" s="102">
        <v>11.97</v>
      </c>
      <c r="G4823" s="102">
        <v>12.36</v>
      </c>
      <c r="H4823" s="102">
        <v>9.89</v>
      </c>
      <c r="I4823" s="102"/>
      <c r="J4823" s="445"/>
      <c r="K4823" s="258">
        <f>ROUND(SUMIF('VGT-Bewegungsdaten'!B:B,A4823,'VGT-Bewegungsdaten'!D:D),3)</f>
        <v>0</v>
      </c>
      <c r="L4823" s="259">
        <f>ROUND(SUMIF('VGT-Bewegungsdaten'!B:B,$A4823,'VGT-Bewegungsdaten'!E:E),5)</f>
        <v>0</v>
      </c>
      <c r="N4823" s="298" t="s">
        <v>4918</v>
      </c>
      <c r="O4823" s="298" t="s">
        <v>4935</v>
      </c>
      <c r="P4823" s="261">
        <f>ROUND(SUMIF('AV-Bewegungsdaten'!B:B,A4823,'AV-Bewegungsdaten'!D:D),3)</f>
        <v>0</v>
      </c>
      <c r="Q4823" s="259">
        <f>ROUND(SUMIF('AV-Bewegungsdaten'!B:B,$A4823,'AV-Bewegungsdaten'!E:E),5)</f>
        <v>0</v>
      </c>
      <c r="S4823" s="444"/>
      <c r="T4823" s="444"/>
      <c r="U4823" s="261">
        <f>ROUND(SUMIF('DV-Bewegungsdaten'!B:B,A4823,'DV-Bewegungsdaten'!D:D),3)</f>
        <v>0</v>
      </c>
      <c r="V4823" s="259">
        <f>ROUND(SUMIF('DV-Bewegungsdaten'!B:B,A4823,'DV-Bewegungsdaten'!E:E),5)</f>
        <v>0</v>
      </c>
      <c r="X4823" s="444"/>
      <c r="Y4823" s="444"/>
      <c r="AK4823" s="305"/>
    </row>
    <row r="4824" spans="1:37" ht="15" customHeight="1" x14ac:dyDescent="0.25">
      <c r="A4824" s="103" t="s">
        <v>6158</v>
      </c>
      <c r="B4824" s="101" t="s">
        <v>169</v>
      </c>
      <c r="C4824" s="101" t="s">
        <v>6116</v>
      </c>
      <c r="D4824" s="101" t="s">
        <v>4808</v>
      </c>
      <c r="F4824" s="102">
        <v>10.71</v>
      </c>
      <c r="G4824" s="102">
        <v>11.09</v>
      </c>
      <c r="H4824" s="102">
        <v>8.8699999999999992</v>
      </c>
      <c r="I4824" s="102"/>
      <c r="J4824" s="445"/>
      <c r="K4824" s="258">
        <f>ROUND(SUMIF('VGT-Bewegungsdaten'!B:B,A4824,'VGT-Bewegungsdaten'!D:D),3)</f>
        <v>0</v>
      </c>
      <c r="L4824" s="259">
        <f>ROUND(SUMIF('VGT-Bewegungsdaten'!B:B,$A4824,'VGT-Bewegungsdaten'!E:E),5)</f>
        <v>0</v>
      </c>
      <c r="N4824" s="298" t="s">
        <v>4918</v>
      </c>
      <c r="O4824" s="298" t="s">
        <v>4935</v>
      </c>
      <c r="P4824" s="261">
        <f>ROUND(SUMIF('AV-Bewegungsdaten'!B:B,A4824,'AV-Bewegungsdaten'!D:D),3)</f>
        <v>0</v>
      </c>
      <c r="Q4824" s="259">
        <f>ROUND(SUMIF('AV-Bewegungsdaten'!B:B,$A4824,'AV-Bewegungsdaten'!E:E),5)</f>
        <v>0</v>
      </c>
      <c r="S4824" s="444"/>
      <c r="T4824" s="444"/>
      <c r="U4824" s="261">
        <f>ROUND(SUMIF('DV-Bewegungsdaten'!B:B,A4824,'DV-Bewegungsdaten'!D:D),3)</f>
        <v>0</v>
      </c>
      <c r="V4824" s="259">
        <f>ROUND(SUMIF('DV-Bewegungsdaten'!B:B,A4824,'DV-Bewegungsdaten'!E:E),5)</f>
        <v>0</v>
      </c>
      <c r="X4824" s="444"/>
      <c r="Y4824" s="444"/>
      <c r="AK4824" s="305"/>
    </row>
    <row r="4825" spans="1:37" ht="15" customHeight="1" x14ac:dyDescent="0.25">
      <c r="A4825" s="103" t="s">
        <v>6159</v>
      </c>
      <c r="B4825" s="101" t="s">
        <v>169</v>
      </c>
      <c r="C4825" s="101" t="s">
        <v>6116</v>
      </c>
      <c r="D4825" s="101" t="s">
        <v>4809</v>
      </c>
      <c r="F4825" s="102">
        <v>8.5299999999999994</v>
      </c>
      <c r="G4825" s="102">
        <v>8.91</v>
      </c>
      <c r="H4825" s="102">
        <v>7.13</v>
      </c>
      <c r="I4825" s="102"/>
      <c r="J4825" s="445"/>
      <c r="K4825" s="258">
        <f>ROUND(SUMIF('VGT-Bewegungsdaten'!B:B,A4825,'VGT-Bewegungsdaten'!D:D),3)</f>
        <v>0</v>
      </c>
      <c r="L4825" s="259">
        <f>ROUND(SUMIF('VGT-Bewegungsdaten'!B:B,$A4825,'VGT-Bewegungsdaten'!E:E),5)</f>
        <v>0</v>
      </c>
      <c r="N4825" s="298" t="s">
        <v>4918</v>
      </c>
      <c r="O4825" s="298" t="s">
        <v>4935</v>
      </c>
      <c r="P4825" s="261">
        <f>ROUND(SUMIF('AV-Bewegungsdaten'!B:B,A4825,'AV-Bewegungsdaten'!D:D),3)</f>
        <v>0</v>
      </c>
      <c r="Q4825" s="259">
        <f>ROUND(SUMIF('AV-Bewegungsdaten'!B:B,$A4825,'AV-Bewegungsdaten'!E:E),5)</f>
        <v>0</v>
      </c>
      <c r="S4825" s="444"/>
      <c r="T4825" s="444"/>
      <c r="U4825" s="261">
        <f>ROUND(SUMIF('DV-Bewegungsdaten'!B:B,A4825,'DV-Bewegungsdaten'!D:D),3)</f>
        <v>0</v>
      </c>
      <c r="V4825" s="259">
        <f>ROUND(SUMIF('DV-Bewegungsdaten'!B:B,A4825,'DV-Bewegungsdaten'!E:E),5)</f>
        <v>0</v>
      </c>
      <c r="X4825" s="444"/>
      <c r="Y4825" s="444"/>
      <c r="AK4825" s="305"/>
    </row>
    <row r="4826" spans="1:37" ht="15" customHeight="1" x14ac:dyDescent="0.25">
      <c r="A4826" s="103" t="s">
        <v>6160</v>
      </c>
      <c r="B4826" s="101" t="s">
        <v>169</v>
      </c>
      <c r="C4826" s="101" t="s">
        <v>6118</v>
      </c>
      <c r="D4826" s="101" t="s">
        <v>4806</v>
      </c>
      <c r="F4826" s="102">
        <v>12.31</v>
      </c>
      <c r="G4826" s="102">
        <v>12.7</v>
      </c>
      <c r="H4826" s="102">
        <v>10.16</v>
      </c>
      <c r="I4826" s="102"/>
      <c r="J4826" s="445"/>
      <c r="K4826" s="258">
        <f>ROUND(SUMIF('VGT-Bewegungsdaten'!B:B,A4826,'VGT-Bewegungsdaten'!D:D),3)</f>
        <v>0</v>
      </c>
      <c r="L4826" s="259">
        <f>ROUND(SUMIF('VGT-Bewegungsdaten'!B:B,$A4826,'VGT-Bewegungsdaten'!E:E),5)</f>
        <v>0</v>
      </c>
      <c r="N4826" s="298" t="s">
        <v>4918</v>
      </c>
      <c r="O4826" s="298" t="s">
        <v>4935</v>
      </c>
      <c r="P4826" s="261">
        <f>ROUND(SUMIF('AV-Bewegungsdaten'!B:B,A4826,'AV-Bewegungsdaten'!D:D),3)</f>
        <v>0</v>
      </c>
      <c r="Q4826" s="259">
        <f>ROUND(SUMIF('AV-Bewegungsdaten'!B:B,$A4826,'AV-Bewegungsdaten'!E:E),5)</f>
        <v>0</v>
      </c>
      <c r="S4826" s="444"/>
      <c r="T4826" s="444"/>
      <c r="U4826" s="261">
        <f>ROUND(SUMIF('DV-Bewegungsdaten'!B:B,A4826,'DV-Bewegungsdaten'!D:D),3)</f>
        <v>0</v>
      </c>
      <c r="V4826" s="259">
        <f>ROUND(SUMIF('DV-Bewegungsdaten'!B:B,A4826,'DV-Bewegungsdaten'!E:E),5)</f>
        <v>0</v>
      </c>
      <c r="X4826" s="444"/>
      <c r="Y4826" s="444"/>
      <c r="AK4826" s="305"/>
    </row>
    <row r="4827" spans="1:37" ht="15" customHeight="1" x14ac:dyDescent="0.25">
      <c r="A4827" s="103" t="s">
        <v>6161</v>
      </c>
      <c r="B4827" s="101" t="s">
        <v>169</v>
      </c>
      <c r="C4827" s="101" t="s">
        <v>6118</v>
      </c>
      <c r="D4827" s="101" t="s">
        <v>4807</v>
      </c>
      <c r="F4827" s="102">
        <v>11.97</v>
      </c>
      <c r="G4827" s="102">
        <v>12.36</v>
      </c>
      <c r="H4827" s="102">
        <v>9.89</v>
      </c>
      <c r="I4827" s="102"/>
      <c r="J4827" s="445"/>
      <c r="K4827" s="258">
        <f>ROUND(SUMIF('VGT-Bewegungsdaten'!B:B,A4827,'VGT-Bewegungsdaten'!D:D),3)</f>
        <v>0</v>
      </c>
      <c r="L4827" s="259">
        <f>ROUND(SUMIF('VGT-Bewegungsdaten'!B:B,$A4827,'VGT-Bewegungsdaten'!E:E),5)</f>
        <v>0</v>
      </c>
      <c r="N4827" s="298" t="s">
        <v>4918</v>
      </c>
      <c r="O4827" s="298" t="s">
        <v>4935</v>
      </c>
      <c r="P4827" s="261">
        <f>ROUND(SUMIF('AV-Bewegungsdaten'!B:B,A4827,'AV-Bewegungsdaten'!D:D),3)</f>
        <v>0</v>
      </c>
      <c r="Q4827" s="259">
        <f>ROUND(SUMIF('AV-Bewegungsdaten'!B:B,$A4827,'AV-Bewegungsdaten'!E:E),5)</f>
        <v>0</v>
      </c>
      <c r="S4827" s="444"/>
      <c r="T4827" s="444"/>
      <c r="U4827" s="261">
        <f>ROUND(SUMIF('DV-Bewegungsdaten'!B:B,A4827,'DV-Bewegungsdaten'!D:D),3)</f>
        <v>0</v>
      </c>
      <c r="V4827" s="259">
        <f>ROUND(SUMIF('DV-Bewegungsdaten'!B:B,A4827,'DV-Bewegungsdaten'!E:E),5)</f>
        <v>0</v>
      </c>
      <c r="X4827" s="444"/>
      <c r="Y4827" s="444"/>
      <c r="AK4827" s="305"/>
    </row>
    <row r="4828" spans="1:37" ht="15" customHeight="1" x14ac:dyDescent="0.25">
      <c r="A4828" s="103" t="s">
        <v>6162</v>
      </c>
      <c r="B4828" s="101" t="s">
        <v>169</v>
      </c>
      <c r="C4828" s="101" t="s">
        <v>6118</v>
      </c>
      <c r="D4828" s="101" t="s">
        <v>4808</v>
      </c>
      <c r="F4828" s="102">
        <v>10.71</v>
      </c>
      <c r="G4828" s="102">
        <v>11.09</v>
      </c>
      <c r="H4828" s="102">
        <v>8.8699999999999992</v>
      </c>
      <c r="I4828" s="102"/>
      <c r="J4828" s="445"/>
      <c r="K4828" s="258">
        <f>ROUND(SUMIF('VGT-Bewegungsdaten'!B:B,A4828,'VGT-Bewegungsdaten'!D:D),3)</f>
        <v>0</v>
      </c>
      <c r="L4828" s="259">
        <f>ROUND(SUMIF('VGT-Bewegungsdaten'!B:B,$A4828,'VGT-Bewegungsdaten'!E:E),5)</f>
        <v>0</v>
      </c>
      <c r="N4828" s="298" t="s">
        <v>4918</v>
      </c>
      <c r="O4828" s="298" t="s">
        <v>4935</v>
      </c>
      <c r="P4828" s="261">
        <f>ROUND(SUMIF('AV-Bewegungsdaten'!B:B,A4828,'AV-Bewegungsdaten'!D:D),3)</f>
        <v>0</v>
      </c>
      <c r="Q4828" s="259">
        <f>ROUND(SUMIF('AV-Bewegungsdaten'!B:B,$A4828,'AV-Bewegungsdaten'!E:E),5)</f>
        <v>0</v>
      </c>
      <c r="S4828" s="444"/>
      <c r="T4828" s="444"/>
      <c r="U4828" s="261">
        <f>ROUND(SUMIF('DV-Bewegungsdaten'!B:B,A4828,'DV-Bewegungsdaten'!D:D),3)</f>
        <v>0</v>
      </c>
      <c r="V4828" s="259">
        <f>ROUND(SUMIF('DV-Bewegungsdaten'!B:B,A4828,'DV-Bewegungsdaten'!E:E),5)</f>
        <v>0</v>
      </c>
      <c r="X4828" s="444"/>
      <c r="Y4828" s="444"/>
      <c r="AK4828" s="305"/>
    </row>
    <row r="4829" spans="1:37" ht="15" customHeight="1" x14ac:dyDescent="0.25">
      <c r="A4829" s="103" t="s">
        <v>6163</v>
      </c>
      <c r="B4829" s="101" t="s">
        <v>169</v>
      </c>
      <c r="C4829" s="101" t="s">
        <v>6118</v>
      </c>
      <c r="D4829" s="101" t="s">
        <v>4809</v>
      </c>
      <c r="F4829" s="102">
        <v>8.5299999999999994</v>
      </c>
      <c r="G4829" s="102">
        <v>8.91</v>
      </c>
      <c r="H4829" s="102">
        <v>7.13</v>
      </c>
      <c r="I4829" s="102"/>
      <c r="J4829" s="445"/>
      <c r="K4829" s="258">
        <f>ROUND(SUMIF('VGT-Bewegungsdaten'!B:B,A4829,'VGT-Bewegungsdaten'!D:D),3)</f>
        <v>0</v>
      </c>
      <c r="L4829" s="259">
        <f>ROUND(SUMIF('VGT-Bewegungsdaten'!B:B,$A4829,'VGT-Bewegungsdaten'!E:E),5)</f>
        <v>0</v>
      </c>
      <c r="N4829" s="298" t="s">
        <v>4918</v>
      </c>
      <c r="O4829" s="298" t="s">
        <v>4935</v>
      </c>
      <c r="P4829" s="261">
        <f>ROUND(SUMIF('AV-Bewegungsdaten'!B:B,A4829,'AV-Bewegungsdaten'!D:D),3)</f>
        <v>0</v>
      </c>
      <c r="Q4829" s="259">
        <f>ROUND(SUMIF('AV-Bewegungsdaten'!B:B,$A4829,'AV-Bewegungsdaten'!E:E),5)</f>
        <v>0</v>
      </c>
      <c r="S4829" s="444"/>
      <c r="T4829" s="444"/>
      <c r="U4829" s="261">
        <f>ROUND(SUMIF('DV-Bewegungsdaten'!B:B,A4829,'DV-Bewegungsdaten'!D:D),3)</f>
        <v>0</v>
      </c>
      <c r="V4829" s="259">
        <f>ROUND(SUMIF('DV-Bewegungsdaten'!B:B,A4829,'DV-Bewegungsdaten'!E:E),5)</f>
        <v>0</v>
      </c>
      <c r="X4829" s="444"/>
      <c r="Y4829" s="444"/>
      <c r="AK4829" s="305"/>
    </row>
    <row r="4830" spans="1:37" ht="15" customHeight="1" x14ac:dyDescent="0.25">
      <c r="A4830" s="103" t="s">
        <v>6164</v>
      </c>
      <c r="B4830" s="101" t="s">
        <v>169</v>
      </c>
      <c r="C4830" s="101" t="s">
        <v>6120</v>
      </c>
      <c r="D4830" s="101" t="s">
        <v>4806</v>
      </c>
      <c r="F4830" s="102">
        <v>12.31</v>
      </c>
      <c r="G4830" s="102">
        <v>12.7</v>
      </c>
      <c r="H4830" s="102">
        <v>10.16</v>
      </c>
      <c r="I4830" s="102"/>
      <c r="J4830" s="445"/>
      <c r="K4830" s="258">
        <f>ROUND(SUMIF('VGT-Bewegungsdaten'!B:B,A4830,'VGT-Bewegungsdaten'!D:D),3)</f>
        <v>0</v>
      </c>
      <c r="L4830" s="259">
        <f>ROUND(SUMIF('VGT-Bewegungsdaten'!B:B,$A4830,'VGT-Bewegungsdaten'!E:E),5)</f>
        <v>0</v>
      </c>
      <c r="N4830" s="298" t="s">
        <v>4918</v>
      </c>
      <c r="O4830" s="298" t="s">
        <v>4935</v>
      </c>
      <c r="P4830" s="261">
        <f>ROUND(SUMIF('AV-Bewegungsdaten'!B:B,A4830,'AV-Bewegungsdaten'!D:D),3)</f>
        <v>0</v>
      </c>
      <c r="Q4830" s="259">
        <f>ROUND(SUMIF('AV-Bewegungsdaten'!B:B,$A4830,'AV-Bewegungsdaten'!E:E),5)</f>
        <v>0</v>
      </c>
      <c r="S4830" s="444"/>
      <c r="T4830" s="444"/>
      <c r="U4830" s="261">
        <f>ROUND(SUMIF('DV-Bewegungsdaten'!B:B,A4830,'DV-Bewegungsdaten'!D:D),3)</f>
        <v>0</v>
      </c>
      <c r="V4830" s="259">
        <f>ROUND(SUMIF('DV-Bewegungsdaten'!B:B,A4830,'DV-Bewegungsdaten'!E:E),5)</f>
        <v>0</v>
      </c>
      <c r="X4830" s="444"/>
      <c r="Y4830" s="444"/>
      <c r="AK4830" s="305"/>
    </row>
    <row r="4831" spans="1:37" ht="15" customHeight="1" x14ac:dyDescent="0.25">
      <c r="A4831" s="103" t="s">
        <v>6165</v>
      </c>
      <c r="B4831" s="101" t="s">
        <v>169</v>
      </c>
      <c r="C4831" s="101" t="s">
        <v>6120</v>
      </c>
      <c r="D4831" s="101" t="s">
        <v>4807</v>
      </c>
      <c r="F4831" s="102">
        <v>11.97</v>
      </c>
      <c r="G4831" s="102">
        <v>12.36</v>
      </c>
      <c r="H4831" s="102">
        <v>9.89</v>
      </c>
      <c r="I4831" s="102"/>
      <c r="J4831" s="445"/>
      <c r="K4831" s="258">
        <f>ROUND(SUMIF('VGT-Bewegungsdaten'!B:B,A4831,'VGT-Bewegungsdaten'!D:D),3)</f>
        <v>0</v>
      </c>
      <c r="L4831" s="259">
        <f>ROUND(SUMIF('VGT-Bewegungsdaten'!B:B,$A4831,'VGT-Bewegungsdaten'!E:E),5)</f>
        <v>0</v>
      </c>
      <c r="N4831" s="298" t="s">
        <v>4918</v>
      </c>
      <c r="O4831" s="298" t="s">
        <v>4935</v>
      </c>
      <c r="P4831" s="261">
        <f>ROUND(SUMIF('AV-Bewegungsdaten'!B:B,A4831,'AV-Bewegungsdaten'!D:D),3)</f>
        <v>0</v>
      </c>
      <c r="Q4831" s="259">
        <f>ROUND(SUMIF('AV-Bewegungsdaten'!B:B,$A4831,'AV-Bewegungsdaten'!E:E),5)</f>
        <v>0</v>
      </c>
      <c r="S4831" s="444"/>
      <c r="T4831" s="444"/>
      <c r="U4831" s="261">
        <f>ROUND(SUMIF('DV-Bewegungsdaten'!B:B,A4831,'DV-Bewegungsdaten'!D:D),3)</f>
        <v>0</v>
      </c>
      <c r="V4831" s="259">
        <f>ROUND(SUMIF('DV-Bewegungsdaten'!B:B,A4831,'DV-Bewegungsdaten'!E:E),5)</f>
        <v>0</v>
      </c>
      <c r="X4831" s="444"/>
      <c r="Y4831" s="444"/>
      <c r="AK4831" s="305"/>
    </row>
    <row r="4832" spans="1:37" ht="15" customHeight="1" x14ac:dyDescent="0.25">
      <c r="A4832" s="103" t="s">
        <v>6166</v>
      </c>
      <c r="B4832" s="101" t="s">
        <v>169</v>
      </c>
      <c r="C4832" s="101" t="s">
        <v>6120</v>
      </c>
      <c r="D4832" s="101" t="s">
        <v>4808</v>
      </c>
      <c r="F4832" s="102">
        <v>10.71</v>
      </c>
      <c r="G4832" s="102">
        <v>11.09</v>
      </c>
      <c r="H4832" s="102">
        <v>8.8699999999999992</v>
      </c>
      <c r="I4832" s="102"/>
      <c r="J4832" s="445"/>
      <c r="K4832" s="258">
        <f>ROUND(SUMIF('VGT-Bewegungsdaten'!B:B,A4832,'VGT-Bewegungsdaten'!D:D),3)</f>
        <v>0</v>
      </c>
      <c r="L4832" s="259">
        <f>ROUND(SUMIF('VGT-Bewegungsdaten'!B:B,$A4832,'VGT-Bewegungsdaten'!E:E),5)</f>
        <v>0</v>
      </c>
      <c r="N4832" s="298" t="s">
        <v>4918</v>
      </c>
      <c r="O4832" s="298" t="s">
        <v>4935</v>
      </c>
      <c r="P4832" s="261">
        <f>ROUND(SUMIF('AV-Bewegungsdaten'!B:B,A4832,'AV-Bewegungsdaten'!D:D),3)</f>
        <v>0</v>
      </c>
      <c r="Q4832" s="259">
        <f>ROUND(SUMIF('AV-Bewegungsdaten'!B:B,$A4832,'AV-Bewegungsdaten'!E:E),5)</f>
        <v>0</v>
      </c>
      <c r="S4832" s="444"/>
      <c r="T4832" s="444"/>
      <c r="U4832" s="261">
        <f>ROUND(SUMIF('DV-Bewegungsdaten'!B:B,A4832,'DV-Bewegungsdaten'!D:D),3)</f>
        <v>0</v>
      </c>
      <c r="V4832" s="259">
        <f>ROUND(SUMIF('DV-Bewegungsdaten'!B:B,A4832,'DV-Bewegungsdaten'!E:E),5)</f>
        <v>0</v>
      </c>
      <c r="X4832" s="444"/>
      <c r="Y4832" s="444"/>
      <c r="AK4832" s="305"/>
    </row>
    <row r="4833" spans="1:37" ht="15" customHeight="1" x14ac:dyDescent="0.25">
      <c r="A4833" s="103" t="s">
        <v>6167</v>
      </c>
      <c r="B4833" s="101" t="s">
        <v>169</v>
      </c>
      <c r="C4833" s="101" t="s">
        <v>6120</v>
      </c>
      <c r="D4833" s="101" t="s">
        <v>4809</v>
      </c>
      <c r="F4833" s="102">
        <v>8.5299999999999994</v>
      </c>
      <c r="G4833" s="102">
        <v>8.91</v>
      </c>
      <c r="H4833" s="102">
        <v>7.13</v>
      </c>
      <c r="I4833" s="102"/>
      <c r="J4833" s="445"/>
      <c r="K4833" s="258">
        <f>ROUND(SUMIF('VGT-Bewegungsdaten'!B:B,A4833,'VGT-Bewegungsdaten'!D:D),3)</f>
        <v>0</v>
      </c>
      <c r="L4833" s="259">
        <f>ROUND(SUMIF('VGT-Bewegungsdaten'!B:B,$A4833,'VGT-Bewegungsdaten'!E:E),5)</f>
        <v>0</v>
      </c>
      <c r="N4833" s="298" t="s">
        <v>4918</v>
      </c>
      <c r="O4833" s="298" t="s">
        <v>4935</v>
      </c>
      <c r="P4833" s="261">
        <f>ROUND(SUMIF('AV-Bewegungsdaten'!B:B,A4833,'AV-Bewegungsdaten'!D:D),3)</f>
        <v>0</v>
      </c>
      <c r="Q4833" s="259">
        <f>ROUND(SUMIF('AV-Bewegungsdaten'!B:B,$A4833,'AV-Bewegungsdaten'!E:E),5)</f>
        <v>0</v>
      </c>
      <c r="S4833" s="444"/>
      <c r="T4833" s="444"/>
      <c r="U4833" s="261">
        <f>ROUND(SUMIF('DV-Bewegungsdaten'!B:B,A4833,'DV-Bewegungsdaten'!D:D),3)</f>
        <v>0</v>
      </c>
      <c r="V4833" s="259">
        <f>ROUND(SUMIF('DV-Bewegungsdaten'!B:B,A4833,'DV-Bewegungsdaten'!E:E),5)</f>
        <v>0</v>
      </c>
      <c r="X4833" s="444"/>
      <c r="Y4833" s="444"/>
      <c r="AK4833" s="305"/>
    </row>
    <row r="4834" spans="1:37" ht="15" customHeight="1" x14ac:dyDescent="0.25">
      <c r="A4834" s="103" t="s">
        <v>6168</v>
      </c>
      <c r="B4834" s="101" t="s">
        <v>169</v>
      </c>
      <c r="C4834" s="101" t="s">
        <v>6122</v>
      </c>
      <c r="D4834" s="101" t="s">
        <v>4806</v>
      </c>
      <c r="F4834" s="102">
        <v>12.31</v>
      </c>
      <c r="G4834" s="102">
        <v>12.7</v>
      </c>
      <c r="H4834" s="102">
        <v>10.16</v>
      </c>
      <c r="I4834" s="102"/>
      <c r="J4834" s="445"/>
      <c r="K4834" s="258">
        <f>ROUND(SUMIF('VGT-Bewegungsdaten'!B:B,A4834,'VGT-Bewegungsdaten'!D:D),3)</f>
        <v>0</v>
      </c>
      <c r="L4834" s="259">
        <f>ROUND(SUMIF('VGT-Bewegungsdaten'!B:B,$A4834,'VGT-Bewegungsdaten'!E:E),5)</f>
        <v>0</v>
      </c>
      <c r="N4834" s="298" t="s">
        <v>4918</v>
      </c>
      <c r="O4834" s="298" t="s">
        <v>4935</v>
      </c>
      <c r="P4834" s="261">
        <f>ROUND(SUMIF('AV-Bewegungsdaten'!B:B,A4834,'AV-Bewegungsdaten'!D:D),3)</f>
        <v>0</v>
      </c>
      <c r="Q4834" s="259">
        <f>ROUND(SUMIF('AV-Bewegungsdaten'!B:B,$A4834,'AV-Bewegungsdaten'!E:E),5)</f>
        <v>0</v>
      </c>
      <c r="S4834" s="444"/>
      <c r="T4834" s="444"/>
      <c r="U4834" s="261">
        <f>ROUND(SUMIF('DV-Bewegungsdaten'!B:B,A4834,'DV-Bewegungsdaten'!D:D),3)</f>
        <v>0</v>
      </c>
      <c r="V4834" s="259">
        <f>ROUND(SUMIF('DV-Bewegungsdaten'!B:B,A4834,'DV-Bewegungsdaten'!E:E),5)</f>
        <v>0</v>
      </c>
      <c r="X4834" s="444"/>
      <c r="Y4834" s="444"/>
      <c r="AK4834" s="305"/>
    </row>
    <row r="4835" spans="1:37" ht="15" customHeight="1" x14ac:dyDescent="0.25">
      <c r="A4835" s="103" t="s">
        <v>6169</v>
      </c>
      <c r="B4835" s="101" t="s">
        <v>169</v>
      </c>
      <c r="C4835" s="101" t="s">
        <v>6122</v>
      </c>
      <c r="D4835" s="101" t="s">
        <v>4807</v>
      </c>
      <c r="F4835" s="102">
        <v>11.97</v>
      </c>
      <c r="G4835" s="102">
        <v>12.36</v>
      </c>
      <c r="H4835" s="102">
        <v>9.89</v>
      </c>
      <c r="I4835" s="102"/>
      <c r="J4835" s="445"/>
      <c r="K4835" s="258">
        <f>ROUND(SUMIF('VGT-Bewegungsdaten'!B:B,A4835,'VGT-Bewegungsdaten'!D:D),3)</f>
        <v>0</v>
      </c>
      <c r="L4835" s="259">
        <f>ROUND(SUMIF('VGT-Bewegungsdaten'!B:B,$A4835,'VGT-Bewegungsdaten'!E:E),5)</f>
        <v>0</v>
      </c>
      <c r="N4835" s="298" t="s">
        <v>4918</v>
      </c>
      <c r="O4835" s="298" t="s">
        <v>4935</v>
      </c>
      <c r="P4835" s="261">
        <f>ROUND(SUMIF('AV-Bewegungsdaten'!B:B,A4835,'AV-Bewegungsdaten'!D:D),3)</f>
        <v>0</v>
      </c>
      <c r="Q4835" s="259">
        <f>ROUND(SUMIF('AV-Bewegungsdaten'!B:B,$A4835,'AV-Bewegungsdaten'!E:E),5)</f>
        <v>0</v>
      </c>
      <c r="S4835" s="444"/>
      <c r="T4835" s="444"/>
      <c r="U4835" s="261">
        <f>ROUND(SUMIF('DV-Bewegungsdaten'!B:B,A4835,'DV-Bewegungsdaten'!D:D),3)</f>
        <v>0</v>
      </c>
      <c r="V4835" s="259">
        <f>ROUND(SUMIF('DV-Bewegungsdaten'!B:B,A4835,'DV-Bewegungsdaten'!E:E),5)</f>
        <v>0</v>
      </c>
      <c r="X4835" s="444"/>
      <c r="Y4835" s="444"/>
      <c r="AK4835" s="305"/>
    </row>
    <row r="4836" spans="1:37" ht="15" customHeight="1" x14ac:dyDescent="0.25">
      <c r="A4836" s="103" t="s">
        <v>6170</v>
      </c>
      <c r="B4836" s="101" t="s">
        <v>169</v>
      </c>
      <c r="C4836" s="101" t="s">
        <v>6122</v>
      </c>
      <c r="D4836" s="101" t="s">
        <v>4808</v>
      </c>
      <c r="F4836" s="102">
        <v>10.71</v>
      </c>
      <c r="G4836" s="102">
        <v>11.09</v>
      </c>
      <c r="H4836" s="102">
        <v>8.8699999999999992</v>
      </c>
      <c r="I4836" s="102"/>
      <c r="J4836" s="445"/>
      <c r="K4836" s="258">
        <f>ROUND(SUMIF('VGT-Bewegungsdaten'!B:B,A4836,'VGT-Bewegungsdaten'!D:D),3)</f>
        <v>0</v>
      </c>
      <c r="L4836" s="259">
        <f>ROUND(SUMIF('VGT-Bewegungsdaten'!B:B,$A4836,'VGT-Bewegungsdaten'!E:E),5)</f>
        <v>0</v>
      </c>
      <c r="N4836" s="298" t="s">
        <v>4918</v>
      </c>
      <c r="O4836" s="298" t="s">
        <v>4935</v>
      </c>
      <c r="P4836" s="261">
        <f>ROUND(SUMIF('AV-Bewegungsdaten'!B:B,A4836,'AV-Bewegungsdaten'!D:D),3)</f>
        <v>0</v>
      </c>
      <c r="Q4836" s="259">
        <f>ROUND(SUMIF('AV-Bewegungsdaten'!B:B,$A4836,'AV-Bewegungsdaten'!E:E),5)</f>
        <v>0</v>
      </c>
      <c r="S4836" s="444"/>
      <c r="T4836" s="444"/>
      <c r="U4836" s="261">
        <f>ROUND(SUMIF('DV-Bewegungsdaten'!B:B,A4836,'DV-Bewegungsdaten'!D:D),3)</f>
        <v>0</v>
      </c>
      <c r="V4836" s="259">
        <f>ROUND(SUMIF('DV-Bewegungsdaten'!B:B,A4836,'DV-Bewegungsdaten'!E:E),5)</f>
        <v>0</v>
      </c>
      <c r="X4836" s="444"/>
      <c r="Y4836" s="444"/>
      <c r="AK4836" s="305"/>
    </row>
    <row r="4837" spans="1:37" ht="15" customHeight="1" x14ac:dyDescent="0.25">
      <c r="A4837" s="103" t="s">
        <v>6171</v>
      </c>
      <c r="B4837" s="101" t="s">
        <v>169</v>
      </c>
      <c r="C4837" s="101" t="s">
        <v>6122</v>
      </c>
      <c r="D4837" s="101" t="s">
        <v>4809</v>
      </c>
      <c r="F4837" s="102">
        <v>8.5299999999999994</v>
      </c>
      <c r="G4837" s="102">
        <v>8.91</v>
      </c>
      <c r="H4837" s="102">
        <v>7.13</v>
      </c>
      <c r="I4837" s="102"/>
      <c r="J4837" s="445"/>
      <c r="K4837" s="258">
        <f>ROUND(SUMIF('VGT-Bewegungsdaten'!B:B,A4837,'VGT-Bewegungsdaten'!D:D),3)</f>
        <v>0</v>
      </c>
      <c r="L4837" s="259">
        <f>ROUND(SUMIF('VGT-Bewegungsdaten'!B:B,$A4837,'VGT-Bewegungsdaten'!E:E),5)</f>
        <v>0</v>
      </c>
      <c r="N4837" s="298" t="s">
        <v>4918</v>
      </c>
      <c r="O4837" s="298" t="s">
        <v>4935</v>
      </c>
      <c r="P4837" s="261">
        <f>ROUND(SUMIF('AV-Bewegungsdaten'!B:B,A4837,'AV-Bewegungsdaten'!D:D),3)</f>
        <v>0</v>
      </c>
      <c r="Q4837" s="259">
        <f>ROUND(SUMIF('AV-Bewegungsdaten'!B:B,$A4837,'AV-Bewegungsdaten'!E:E),5)</f>
        <v>0</v>
      </c>
      <c r="S4837" s="444"/>
      <c r="T4837" s="444"/>
      <c r="U4837" s="261">
        <f>ROUND(SUMIF('DV-Bewegungsdaten'!B:B,A4837,'DV-Bewegungsdaten'!D:D),3)</f>
        <v>0</v>
      </c>
      <c r="V4837" s="259">
        <f>ROUND(SUMIF('DV-Bewegungsdaten'!B:B,A4837,'DV-Bewegungsdaten'!E:E),5)</f>
        <v>0</v>
      </c>
      <c r="X4837" s="444"/>
      <c r="Y4837" s="444"/>
      <c r="AK4837" s="305"/>
    </row>
    <row r="4838" spans="1:37" ht="15" customHeight="1" x14ac:dyDescent="0.25">
      <c r="A4838" s="103" t="s">
        <v>6172</v>
      </c>
      <c r="B4838" s="101" t="s">
        <v>169</v>
      </c>
      <c r="C4838" s="101" t="s">
        <v>6124</v>
      </c>
      <c r="D4838" s="101" t="s">
        <v>4806</v>
      </c>
      <c r="F4838" s="102">
        <v>12.31</v>
      </c>
      <c r="G4838" s="102">
        <v>12.7</v>
      </c>
      <c r="H4838" s="102">
        <v>10.16</v>
      </c>
      <c r="I4838" s="102"/>
      <c r="J4838" s="445"/>
      <c r="K4838" s="258">
        <f>ROUND(SUMIF('VGT-Bewegungsdaten'!B:B,A4838,'VGT-Bewegungsdaten'!D:D),3)</f>
        <v>0</v>
      </c>
      <c r="L4838" s="259">
        <f>ROUND(SUMIF('VGT-Bewegungsdaten'!B:B,$A4838,'VGT-Bewegungsdaten'!E:E),5)</f>
        <v>0</v>
      </c>
      <c r="N4838" s="298" t="s">
        <v>4918</v>
      </c>
      <c r="O4838" s="298" t="s">
        <v>4935</v>
      </c>
      <c r="P4838" s="261">
        <f>ROUND(SUMIF('AV-Bewegungsdaten'!B:B,A4838,'AV-Bewegungsdaten'!D:D),3)</f>
        <v>0</v>
      </c>
      <c r="Q4838" s="259">
        <f>ROUND(SUMIF('AV-Bewegungsdaten'!B:B,$A4838,'AV-Bewegungsdaten'!E:E),5)</f>
        <v>0</v>
      </c>
      <c r="S4838" s="444"/>
      <c r="T4838" s="444"/>
      <c r="U4838" s="261">
        <f>ROUND(SUMIF('DV-Bewegungsdaten'!B:B,A4838,'DV-Bewegungsdaten'!D:D),3)</f>
        <v>0</v>
      </c>
      <c r="V4838" s="259">
        <f>ROUND(SUMIF('DV-Bewegungsdaten'!B:B,A4838,'DV-Bewegungsdaten'!E:E),5)</f>
        <v>0</v>
      </c>
      <c r="X4838" s="444"/>
      <c r="Y4838" s="444"/>
      <c r="AK4838" s="305"/>
    </row>
    <row r="4839" spans="1:37" ht="15" customHeight="1" x14ac:dyDescent="0.25">
      <c r="A4839" s="103" t="s">
        <v>6173</v>
      </c>
      <c r="B4839" s="101" t="s">
        <v>169</v>
      </c>
      <c r="C4839" s="101" t="s">
        <v>6124</v>
      </c>
      <c r="D4839" s="101" t="s">
        <v>4807</v>
      </c>
      <c r="F4839" s="102">
        <v>11.97</v>
      </c>
      <c r="G4839" s="102">
        <v>12.36</v>
      </c>
      <c r="H4839" s="102">
        <v>9.89</v>
      </c>
      <c r="I4839" s="102"/>
      <c r="J4839" s="445"/>
      <c r="K4839" s="258">
        <f>ROUND(SUMIF('VGT-Bewegungsdaten'!B:B,A4839,'VGT-Bewegungsdaten'!D:D),3)</f>
        <v>0</v>
      </c>
      <c r="L4839" s="259">
        <f>ROUND(SUMIF('VGT-Bewegungsdaten'!B:B,$A4839,'VGT-Bewegungsdaten'!E:E),5)</f>
        <v>0</v>
      </c>
      <c r="N4839" s="298" t="s">
        <v>4918</v>
      </c>
      <c r="O4839" s="298" t="s">
        <v>4935</v>
      </c>
      <c r="P4839" s="261">
        <f>ROUND(SUMIF('AV-Bewegungsdaten'!B:B,A4839,'AV-Bewegungsdaten'!D:D),3)</f>
        <v>0</v>
      </c>
      <c r="Q4839" s="259">
        <f>ROUND(SUMIF('AV-Bewegungsdaten'!B:B,$A4839,'AV-Bewegungsdaten'!E:E),5)</f>
        <v>0</v>
      </c>
      <c r="S4839" s="444"/>
      <c r="T4839" s="444"/>
      <c r="U4839" s="261">
        <f>ROUND(SUMIF('DV-Bewegungsdaten'!B:B,A4839,'DV-Bewegungsdaten'!D:D),3)</f>
        <v>0</v>
      </c>
      <c r="V4839" s="259">
        <f>ROUND(SUMIF('DV-Bewegungsdaten'!B:B,A4839,'DV-Bewegungsdaten'!E:E),5)</f>
        <v>0</v>
      </c>
      <c r="X4839" s="444"/>
      <c r="Y4839" s="444"/>
      <c r="AK4839" s="305"/>
    </row>
    <row r="4840" spans="1:37" ht="15" customHeight="1" x14ac:dyDescent="0.25">
      <c r="A4840" s="103" t="s">
        <v>6174</v>
      </c>
      <c r="B4840" s="101" t="s">
        <v>169</v>
      </c>
      <c r="C4840" s="101" t="s">
        <v>6124</v>
      </c>
      <c r="D4840" s="101" t="s">
        <v>4808</v>
      </c>
      <c r="F4840" s="102">
        <v>10.71</v>
      </c>
      <c r="G4840" s="102">
        <v>11.09</v>
      </c>
      <c r="H4840" s="102">
        <v>8.8699999999999992</v>
      </c>
      <c r="I4840" s="102"/>
      <c r="J4840" s="445"/>
      <c r="K4840" s="258">
        <f>ROUND(SUMIF('VGT-Bewegungsdaten'!B:B,A4840,'VGT-Bewegungsdaten'!D:D),3)</f>
        <v>0</v>
      </c>
      <c r="L4840" s="259">
        <f>ROUND(SUMIF('VGT-Bewegungsdaten'!B:B,$A4840,'VGT-Bewegungsdaten'!E:E),5)</f>
        <v>0</v>
      </c>
      <c r="N4840" s="298" t="s">
        <v>4918</v>
      </c>
      <c r="O4840" s="298" t="s">
        <v>4935</v>
      </c>
      <c r="P4840" s="261">
        <f>ROUND(SUMIF('AV-Bewegungsdaten'!B:B,A4840,'AV-Bewegungsdaten'!D:D),3)</f>
        <v>0</v>
      </c>
      <c r="Q4840" s="259">
        <f>ROUND(SUMIF('AV-Bewegungsdaten'!B:B,$A4840,'AV-Bewegungsdaten'!E:E),5)</f>
        <v>0</v>
      </c>
      <c r="S4840" s="444"/>
      <c r="T4840" s="444"/>
      <c r="U4840" s="261">
        <f>ROUND(SUMIF('DV-Bewegungsdaten'!B:B,A4840,'DV-Bewegungsdaten'!D:D),3)</f>
        <v>0</v>
      </c>
      <c r="V4840" s="259">
        <f>ROUND(SUMIF('DV-Bewegungsdaten'!B:B,A4840,'DV-Bewegungsdaten'!E:E),5)</f>
        <v>0</v>
      </c>
      <c r="X4840" s="444"/>
      <c r="Y4840" s="444"/>
      <c r="AK4840" s="305"/>
    </row>
    <row r="4841" spans="1:37" ht="15" customHeight="1" x14ac:dyDescent="0.25">
      <c r="A4841" s="103" t="s">
        <v>6175</v>
      </c>
      <c r="B4841" s="101" t="s">
        <v>169</v>
      </c>
      <c r="C4841" s="101" t="s">
        <v>6124</v>
      </c>
      <c r="D4841" s="101" t="s">
        <v>4809</v>
      </c>
      <c r="F4841" s="102">
        <v>8.5299999999999994</v>
      </c>
      <c r="G4841" s="102">
        <v>8.91</v>
      </c>
      <c r="H4841" s="102">
        <v>7.13</v>
      </c>
      <c r="I4841" s="102"/>
      <c r="J4841" s="445"/>
      <c r="K4841" s="258">
        <f>ROUND(SUMIF('VGT-Bewegungsdaten'!B:B,A4841,'VGT-Bewegungsdaten'!D:D),3)</f>
        <v>0</v>
      </c>
      <c r="L4841" s="259">
        <f>ROUND(SUMIF('VGT-Bewegungsdaten'!B:B,$A4841,'VGT-Bewegungsdaten'!E:E),5)</f>
        <v>0</v>
      </c>
      <c r="N4841" s="298" t="s">
        <v>4918</v>
      </c>
      <c r="O4841" s="298" t="s">
        <v>4935</v>
      </c>
      <c r="P4841" s="261">
        <f>ROUND(SUMIF('AV-Bewegungsdaten'!B:B,A4841,'AV-Bewegungsdaten'!D:D),3)</f>
        <v>0</v>
      </c>
      <c r="Q4841" s="259">
        <f>ROUND(SUMIF('AV-Bewegungsdaten'!B:B,$A4841,'AV-Bewegungsdaten'!E:E),5)</f>
        <v>0</v>
      </c>
      <c r="S4841" s="444"/>
      <c r="T4841" s="444"/>
      <c r="U4841" s="261">
        <f>ROUND(SUMIF('DV-Bewegungsdaten'!B:B,A4841,'DV-Bewegungsdaten'!D:D),3)</f>
        <v>0</v>
      </c>
      <c r="V4841" s="259">
        <f>ROUND(SUMIF('DV-Bewegungsdaten'!B:B,A4841,'DV-Bewegungsdaten'!E:E),5)</f>
        <v>0</v>
      </c>
      <c r="X4841" s="444"/>
      <c r="Y4841" s="444"/>
      <c r="AK4841" s="305"/>
    </row>
    <row r="4842" spans="1:37" ht="15" customHeight="1" x14ac:dyDescent="0.25">
      <c r="A4842" s="103" t="s">
        <v>6176</v>
      </c>
      <c r="B4842" s="101" t="s">
        <v>169</v>
      </c>
      <c r="C4842" s="101" t="s">
        <v>6126</v>
      </c>
      <c r="D4842" s="101" t="s">
        <v>4806</v>
      </c>
      <c r="F4842" s="102">
        <v>12.31</v>
      </c>
      <c r="G4842" s="102">
        <v>12.7</v>
      </c>
      <c r="H4842" s="102">
        <v>10.16</v>
      </c>
      <c r="I4842" s="102"/>
      <c r="J4842" s="445"/>
      <c r="K4842" s="258">
        <f>ROUND(SUMIF('VGT-Bewegungsdaten'!B:B,A4842,'VGT-Bewegungsdaten'!D:D),3)</f>
        <v>0</v>
      </c>
      <c r="L4842" s="259">
        <f>ROUND(SUMIF('VGT-Bewegungsdaten'!B:B,$A4842,'VGT-Bewegungsdaten'!E:E),5)</f>
        <v>0</v>
      </c>
      <c r="N4842" s="298" t="s">
        <v>4918</v>
      </c>
      <c r="O4842" s="298" t="s">
        <v>4935</v>
      </c>
      <c r="P4842" s="261">
        <f>ROUND(SUMIF('AV-Bewegungsdaten'!B:B,A4842,'AV-Bewegungsdaten'!D:D),3)</f>
        <v>0</v>
      </c>
      <c r="Q4842" s="259">
        <f>ROUND(SUMIF('AV-Bewegungsdaten'!B:B,$A4842,'AV-Bewegungsdaten'!E:E),5)</f>
        <v>0</v>
      </c>
      <c r="S4842" s="444"/>
      <c r="T4842" s="444"/>
      <c r="U4842" s="261">
        <f>ROUND(SUMIF('DV-Bewegungsdaten'!B:B,A4842,'DV-Bewegungsdaten'!D:D),3)</f>
        <v>0</v>
      </c>
      <c r="V4842" s="259">
        <f>ROUND(SUMIF('DV-Bewegungsdaten'!B:B,A4842,'DV-Bewegungsdaten'!E:E),5)</f>
        <v>0</v>
      </c>
      <c r="X4842" s="444"/>
      <c r="Y4842" s="444"/>
      <c r="AK4842" s="305"/>
    </row>
    <row r="4843" spans="1:37" ht="15" customHeight="1" x14ac:dyDescent="0.25">
      <c r="A4843" s="103" t="s">
        <v>6177</v>
      </c>
      <c r="B4843" s="101" t="s">
        <v>169</v>
      </c>
      <c r="C4843" s="101" t="s">
        <v>6126</v>
      </c>
      <c r="D4843" s="101" t="s">
        <v>4807</v>
      </c>
      <c r="F4843" s="102">
        <v>11.97</v>
      </c>
      <c r="G4843" s="102">
        <v>12.36</v>
      </c>
      <c r="H4843" s="102">
        <v>9.89</v>
      </c>
      <c r="I4843" s="102"/>
      <c r="J4843" s="445"/>
      <c r="K4843" s="258">
        <f>ROUND(SUMIF('VGT-Bewegungsdaten'!B:B,A4843,'VGT-Bewegungsdaten'!D:D),3)</f>
        <v>0</v>
      </c>
      <c r="L4843" s="259">
        <f>ROUND(SUMIF('VGT-Bewegungsdaten'!B:B,$A4843,'VGT-Bewegungsdaten'!E:E),5)</f>
        <v>0</v>
      </c>
      <c r="N4843" s="298" t="s">
        <v>4918</v>
      </c>
      <c r="O4843" s="298" t="s">
        <v>4935</v>
      </c>
      <c r="P4843" s="261">
        <f>ROUND(SUMIF('AV-Bewegungsdaten'!B:B,A4843,'AV-Bewegungsdaten'!D:D),3)</f>
        <v>0</v>
      </c>
      <c r="Q4843" s="259">
        <f>ROUND(SUMIF('AV-Bewegungsdaten'!B:B,$A4843,'AV-Bewegungsdaten'!E:E),5)</f>
        <v>0</v>
      </c>
      <c r="S4843" s="444"/>
      <c r="T4843" s="444"/>
      <c r="U4843" s="261">
        <f>ROUND(SUMIF('DV-Bewegungsdaten'!B:B,A4843,'DV-Bewegungsdaten'!D:D),3)</f>
        <v>0</v>
      </c>
      <c r="V4843" s="259">
        <f>ROUND(SUMIF('DV-Bewegungsdaten'!B:B,A4843,'DV-Bewegungsdaten'!E:E),5)</f>
        <v>0</v>
      </c>
      <c r="X4843" s="444"/>
      <c r="Y4843" s="444"/>
      <c r="AK4843" s="305"/>
    </row>
    <row r="4844" spans="1:37" ht="15" customHeight="1" x14ac:dyDescent="0.25">
      <c r="A4844" s="103" t="s">
        <v>6178</v>
      </c>
      <c r="B4844" s="101" t="s">
        <v>169</v>
      </c>
      <c r="C4844" s="101" t="s">
        <v>6126</v>
      </c>
      <c r="D4844" s="101" t="s">
        <v>4808</v>
      </c>
      <c r="F4844" s="102">
        <v>10.71</v>
      </c>
      <c r="G4844" s="102">
        <v>11.09</v>
      </c>
      <c r="H4844" s="102">
        <v>8.8699999999999992</v>
      </c>
      <c r="I4844" s="102"/>
      <c r="J4844" s="445"/>
      <c r="K4844" s="258">
        <f>ROUND(SUMIF('VGT-Bewegungsdaten'!B:B,A4844,'VGT-Bewegungsdaten'!D:D),3)</f>
        <v>0</v>
      </c>
      <c r="L4844" s="259">
        <f>ROUND(SUMIF('VGT-Bewegungsdaten'!B:B,$A4844,'VGT-Bewegungsdaten'!E:E),5)</f>
        <v>0</v>
      </c>
      <c r="N4844" s="298" t="s">
        <v>4918</v>
      </c>
      <c r="O4844" s="298" t="s">
        <v>4935</v>
      </c>
      <c r="P4844" s="261">
        <f>ROUND(SUMIF('AV-Bewegungsdaten'!B:B,A4844,'AV-Bewegungsdaten'!D:D),3)</f>
        <v>0</v>
      </c>
      <c r="Q4844" s="259">
        <f>ROUND(SUMIF('AV-Bewegungsdaten'!B:B,$A4844,'AV-Bewegungsdaten'!E:E),5)</f>
        <v>0</v>
      </c>
      <c r="S4844" s="444"/>
      <c r="T4844" s="444"/>
      <c r="U4844" s="261">
        <f>ROUND(SUMIF('DV-Bewegungsdaten'!B:B,A4844,'DV-Bewegungsdaten'!D:D),3)</f>
        <v>0</v>
      </c>
      <c r="V4844" s="259">
        <f>ROUND(SUMIF('DV-Bewegungsdaten'!B:B,A4844,'DV-Bewegungsdaten'!E:E),5)</f>
        <v>0</v>
      </c>
      <c r="X4844" s="444"/>
      <c r="Y4844" s="444"/>
      <c r="AK4844" s="305"/>
    </row>
    <row r="4845" spans="1:37" ht="15" customHeight="1" x14ac:dyDescent="0.25">
      <c r="A4845" s="103" t="s">
        <v>6179</v>
      </c>
      <c r="B4845" s="101" t="s">
        <v>169</v>
      </c>
      <c r="C4845" s="101" t="s">
        <v>6126</v>
      </c>
      <c r="D4845" s="101" t="s">
        <v>4809</v>
      </c>
      <c r="F4845" s="102">
        <v>8.5299999999999994</v>
      </c>
      <c r="G4845" s="102">
        <v>8.91</v>
      </c>
      <c r="H4845" s="102">
        <v>7.13</v>
      </c>
      <c r="I4845" s="102"/>
      <c r="J4845" s="445"/>
      <c r="K4845" s="258">
        <f>ROUND(SUMIF('VGT-Bewegungsdaten'!B:B,A4845,'VGT-Bewegungsdaten'!D:D),3)</f>
        <v>0</v>
      </c>
      <c r="L4845" s="259">
        <f>ROUND(SUMIF('VGT-Bewegungsdaten'!B:B,$A4845,'VGT-Bewegungsdaten'!E:E),5)</f>
        <v>0</v>
      </c>
      <c r="N4845" s="298" t="s">
        <v>4918</v>
      </c>
      <c r="O4845" s="298" t="s">
        <v>4935</v>
      </c>
      <c r="P4845" s="261">
        <f>ROUND(SUMIF('AV-Bewegungsdaten'!B:B,A4845,'AV-Bewegungsdaten'!D:D),3)</f>
        <v>0</v>
      </c>
      <c r="Q4845" s="259">
        <f>ROUND(SUMIF('AV-Bewegungsdaten'!B:B,$A4845,'AV-Bewegungsdaten'!E:E),5)</f>
        <v>0</v>
      </c>
      <c r="S4845" s="444"/>
      <c r="T4845" s="444"/>
      <c r="U4845" s="261">
        <f>ROUND(SUMIF('DV-Bewegungsdaten'!B:B,A4845,'DV-Bewegungsdaten'!D:D),3)</f>
        <v>0</v>
      </c>
      <c r="V4845" s="259">
        <f>ROUND(SUMIF('DV-Bewegungsdaten'!B:B,A4845,'DV-Bewegungsdaten'!E:E),5)</f>
        <v>0</v>
      </c>
      <c r="X4845" s="444"/>
      <c r="Y4845" s="444"/>
      <c r="AK4845" s="305"/>
    </row>
    <row r="4846" spans="1:37" ht="15" customHeight="1" x14ac:dyDescent="0.25">
      <c r="A4846" s="103" t="s">
        <v>6180</v>
      </c>
      <c r="B4846" s="101" t="s">
        <v>169</v>
      </c>
      <c r="C4846" s="101" t="s">
        <v>6128</v>
      </c>
      <c r="D4846" s="101" t="s">
        <v>4806</v>
      </c>
      <c r="F4846" s="102">
        <v>12.31</v>
      </c>
      <c r="G4846" s="102">
        <v>12.7</v>
      </c>
      <c r="H4846" s="102">
        <v>10.16</v>
      </c>
      <c r="I4846" s="102"/>
      <c r="J4846" s="445"/>
      <c r="K4846" s="258">
        <f>ROUND(SUMIF('VGT-Bewegungsdaten'!B:B,A4846,'VGT-Bewegungsdaten'!D:D),3)</f>
        <v>0</v>
      </c>
      <c r="L4846" s="259">
        <f>ROUND(SUMIF('VGT-Bewegungsdaten'!B:B,$A4846,'VGT-Bewegungsdaten'!E:E),5)</f>
        <v>0</v>
      </c>
      <c r="N4846" s="298" t="s">
        <v>4918</v>
      </c>
      <c r="O4846" s="298" t="s">
        <v>4935</v>
      </c>
      <c r="P4846" s="261">
        <f>ROUND(SUMIF('AV-Bewegungsdaten'!B:B,A4846,'AV-Bewegungsdaten'!D:D),3)</f>
        <v>0</v>
      </c>
      <c r="Q4846" s="259">
        <f>ROUND(SUMIF('AV-Bewegungsdaten'!B:B,$A4846,'AV-Bewegungsdaten'!E:E),5)</f>
        <v>0</v>
      </c>
      <c r="S4846" s="444"/>
      <c r="T4846" s="444"/>
      <c r="U4846" s="261">
        <f>ROUND(SUMIF('DV-Bewegungsdaten'!B:B,A4846,'DV-Bewegungsdaten'!D:D),3)</f>
        <v>0</v>
      </c>
      <c r="V4846" s="259">
        <f>ROUND(SUMIF('DV-Bewegungsdaten'!B:B,A4846,'DV-Bewegungsdaten'!E:E),5)</f>
        <v>0</v>
      </c>
      <c r="X4846" s="444"/>
      <c r="Y4846" s="444"/>
      <c r="AK4846" s="305"/>
    </row>
    <row r="4847" spans="1:37" ht="15" customHeight="1" x14ac:dyDescent="0.25">
      <c r="A4847" s="103" t="s">
        <v>6181</v>
      </c>
      <c r="B4847" s="101" t="s">
        <v>169</v>
      </c>
      <c r="C4847" s="101" t="s">
        <v>6128</v>
      </c>
      <c r="D4847" s="101" t="s">
        <v>4807</v>
      </c>
      <c r="F4847" s="102">
        <v>11.97</v>
      </c>
      <c r="G4847" s="102">
        <v>12.36</v>
      </c>
      <c r="H4847" s="102">
        <v>9.89</v>
      </c>
      <c r="I4847" s="102"/>
      <c r="J4847" s="445"/>
      <c r="K4847" s="258">
        <f>ROUND(SUMIF('VGT-Bewegungsdaten'!B:B,A4847,'VGT-Bewegungsdaten'!D:D),3)</f>
        <v>0</v>
      </c>
      <c r="L4847" s="259">
        <f>ROUND(SUMIF('VGT-Bewegungsdaten'!B:B,$A4847,'VGT-Bewegungsdaten'!E:E),5)</f>
        <v>0</v>
      </c>
      <c r="N4847" s="298" t="s">
        <v>4918</v>
      </c>
      <c r="O4847" s="298" t="s">
        <v>4935</v>
      </c>
      <c r="P4847" s="261">
        <f>ROUND(SUMIF('AV-Bewegungsdaten'!B:B,A4847,'AV-Bewegungsdaten'!D:D),3)</f>
        <v>0</v>
      </c>
      <c r="Q4847" s="259">
        <f>ROUND(SUMIF('AV-Bewegungsdaten'!B:B,$A4847,'AV-Bewegungsdaten'!E:E),5)</f>
        <v>0</v>
      </c>
      <c r="S4847" s="444"/>
      <c r="T4847" s="444"/>
      <c r="U4847" s="261">
        <f>ROUND(SUMIF('DV-Bewegungsdaten'!B:B,A4847,'DV-Bewegungsdaten'!D:D),3)</f>
        <v>0</v>
      </c>
      <c r="V4847" s="259">
        <f>ROUND(SUMIF('DV-Bewegungsdaten'!B:B,A4847,'DV-Bewegungsdaten'!E:E),5)</f>
        <v>0</v>
      </c>
      <c r="X4847" s="444"/>
      <c r="Y4847" s="444"/>
      <c r="AK4847" s="305"/>
    </row>
    <row r="4848" spans="1:37" ht="15" customHeight="1" x14ac:dyDescent="0.25">
      <c r="A4848" s="103" t="s">
        <v>6182</v>
      </c>
      <c r="B4848" s="101" t="s">
        <v>169</v>
      </c>
      <c r="C4848" s="101" t="s">
        <v>6128</v>
      </c>
      <c r="D4848" s="101" t="s">
        <v>4808</v>
      </c>
      <c r="F4848" s="102">
        <v>10.71</v>
      </c>
      <c r="G4848" s="102">
        <v>11.09</v>
      </c>
      <c r="H4848" s="102">
        <v>8.8699999999999992</v>
      </c>
      <c r="I4848" s="102"/>
      <c r="J4848" s="445"/>
      <c r="K4848" s="258">
        <f>ROUND(SUMIF('VGT-Bewegungsdaten'!B:B,A4848,'VGT-Bewegungsdaten'!D:D),3)</f>
        <v>0</v>
      </c>
      <c r="L4848" s="259">
        <f>ROUND(SUMIF('VGT-Bewegungsdaten'!B:B,$A4848,'VGT-Bewegungsdaten'!E:E),5)</f>
        <v>0</v>
      </c>
      <c r="N4848" s="298" t="s">
        <v>4918</v>
      </c>
      <c r="O4848" s="298" t="s">
        <v>4935</v>
      </c>
      <c r="P4848" s="261">
        <f>ROUND(SUMIF('AV-Bewegungsdaten'!B:B,A4848,'AV-Bewegungsdaten'!D:D),3)</f>
        <v>0</v>
      </c>
      <c r="Q4848" s="259">
        <f>ROUND(SUMIF('AV-Bewegungsdaten'!B:B,$A4848,'AV-Bewegungsdaten'!E:E),5)</f>
        <v>0</v>
      </c>
      <c r="S4848" s="444"/>
      <c r="T4848" s="444"/>
      <c r="U4848" s="261">
        <f>ROUND(SUMIF('DV-Bewegungsdaten'!B:B,A4848,'DV-Bewegungsdaten'!D:D),3)</f>
        <v>0</v>
      </c>
      <c r="V4848" s="259">
        <f>ROUND(SUMIF('DV-Bewegungsdaten'!B:B,A4848,'DV-Bewegungsdaten'!E:E),5)</f>
        <v>0</v>
      </c>
      <c r="X4848" s="444"/>
      <c r="Y4848" s="444"/>
      <c r="AK4848" s="305"/>
    </row>
    <row r="4849" spans="1:37" ht="15" customHeight="1" x14ac:dyDescent="0.25">
      <c r="A4849" s="103" t="s">
        <v>6183</v>
      </c>
      <c r="B4849" s="101" t="s">
        <v>169</v>
      </c>
      <c r="C4849" s="101" t="s">
        <v>6128</v>
      </c>
      <c r="D4849" s="101" t="s">
        <v>4809</v>
      </c>
      <c r="F4849" s="102">
        <v>8.5299999999999994</v>
      </c>
      <c r="G4849" s="102">
        <v>8.91</v>
      </c>
      <c r="H4849" s="102">
        <v>7.13</v>
      </c>
      <c r="I4849" s="102"/>
      <c r="J4849" s="445"/>
      <c r="K4849" s="258">
        <f>ROUND(SUMIF('VGT-Bewegungsdaten'!B:B,A4849,'VGT-Bewegungsdaten'!D:D),3)</f>
        <v>0</v>
      </c>
      <c r="L4849" s="259">
        <f>ROUND(SUMIF('VGT-Bewegungsdaten'!B:B,$A4849,'VGT-Bewegungsdaten'!E:E),5)</f>
        <v>0</v>
      </c>
      <c r="N4849" s="298" t="s">
        <v>4918</v>
      </c>
      <c r="O4849" s="298" t="s">
        <v>4935</v>
      </c>
      <c r="P4849" s="261">
        <f>ROUND(SUMIF('AV-Bewegungsdaten'!B:B,A4849,'AV-Bewegungsdaten'!D:D),3)</f>
        <v>0</v>
      </c>
      <c r="Q4849" s="259">
        <f>ROUND(SUMIF('AV-Bewegungsdaten'!B:B,$A4849,'AV-Bewegungsdaten'!E:E),5)</f>
        <v>0</v>
      </c>
      <c r="S4849" s="444"/>
      <c r="T4849" s="444"/>
      <c r="U4849" s="261">
        <f>ROUND(SUMIF('DV-Bewegungsdaten'!B:B,A4849,'DV-Bewegungsdaten'!D:D),3)</f>
        <v>0</v>
      </c>
      <c r="V4849" s="259">
        <f>ROUND(SUMIF('DV-Bewegungsdaten'!B:B,A4849,'DV-Bewegungsdaten'!E:E),5)</f>
        <v>0</v>
      </c>
      <c r="X4849" s="444"/>
      <c r="Y4849" s="444"/>
      <c r="AK4849" s="305"/>
    </row>
    <row r="4850" spans="1:37" ht="15" customHeight="1" x14ac:dyDescent="0.25">
      <c r="A4850" s="103" t="s">
        <v>6184</v>
      </c>
      <c r="B4850" s="101" t="s">
        <v>169</v>
      </c>
      <c r="C4850" s="101" t="s">
        <v>6130</v>
      </c>
      <c r="D4850" s="101" t="s">
        <v>4806</v>
      </c>
      <c r="F4850" s="102">
        <v>12.31</v>
      </c>
      <c r="G4850" s="102">
        <v>12.7</v>
      </c>
      <c r="H4850" s="102">
        <v>10.16</v>
      </c>
      <c r="I4850" s="102"/>
      <c r="J4850" s="445"/>
      <c r="K4850" s="258">
        <f>ROUND(SUMIF('VGT-Bewegungsdaten'!B:B,A4850,'VGT-Bewegungsdaten'!D:D),3)</f>
        <v>0</v>
      </c>
      <c r="L4850" s="259">
        <f>ROUND(SUMIF('VGT-Bewegungsdaten'!B:B,$A4850,'VGT-Bewegungsdaten'!E:E),5)</f>
        <v>0</v>
      </c>
      <c r="N4850" s="298" t="s">
        <v>4918</v>
      </c>
      <c r="O4850" s="298" t="s">
        <v>4935</v>
      </c>
      <c r="P4850" s="261">
        <f>ROUND(SUMIF('AV-Bewegungsdaten'!B:B,A4850,'AV-Bewegungsdaten'!D:D),3)</f>
        <v>0</v>
      </c>
      <c r="Q4850" s="259">
        <f>ROUND(SUMIF('AV-Bewegungsdaten'!B:B,$A4850,'AV-Bewegungsdaten'!E:E),5)</f>
        <v>0</v>
      </c>
      <c r="S4850" s="444"/>
      <c r="T4850" s="444"/>
      <c r="U4850" s="261">
        <f>ROUND(SUMIF('DV-Bewegungsdaten'!B:B,A4850,'DV-Bewegungsdaten'!D:D),3)</f>
        <v>0</v>
      </c>
      <c r="V4850" s="259">
        <f>ROUND(SUMIF('DV-Bewegungsdaten'!B:B,A4850,'DV-Bewegungsdaten'!E:E),5)</f>
        <v>0</v>
      </c>
      <c r="X4850" s="444"/>
      <c r="Y4850" s="444"/>
      <c r="AK4850" s="305"/>
    </row>
    <row r="4851" spans="1:37" ht="15" customHeight="1" x14ac:dyDescent="0.25">
      <c r="A4851" s="103" t="s">
        <v>6185</v>
      </c>
      <c r="B4851" s="101" t="s">
        <v>169</v>
      </c>
      <c r="C4851" s="101" t="s">
        <v>6130</v>
      </c>
      <c r="D4851" s="101" t="s">
        <v>4807</v>
      </c>
      <c r="F4851" s="102">
        <v>11.97</v>
      </c>
      <c r="G4851" s="102">
        <v>12.36</v>
      </c>
      <c r="H4851" s="102">
        <v>9.89</v>
      </c>
      <c r="I4851" s="102"/>
      <c r="J4851" s="445"/>
      <c r="K4851" s="258">
        <f>ROUND(SUMIF('VGT-Bewegungsdaten'!B:B,A4851,'VGT-Bewegungsdaten'!D:D),3)</f>
        <v>0</v>
      </c>
      <c r="L4851" s="259">
        <f>ROUND(SUMIF('VGT-Bewegungsdaten'!B:B,$A4851,'VGT-Bewegungsdaten'!E:E),5)</f>
        <v>0</v>
      </c>
      <c r="N4851" s="298" t="s">
        <v>4918</v>
      </c>
      <c r="O4851" s="298" t="s">
        <v>4935</v>
      </c>
      <c r="P4851" s="261">
        <f>ROUND(SUMIF('AV-Bewegungsdaten'!B:B,A4851,'AV-Bewegungsdaten'!D:D),3)</f>
        <v>0</v>
      </c>
      <c r="Q4851" s="259">
        <f>ROUND(SUMIF('AV-Bewegungsdaten'!B:B,$A4851,'AV-Bewegungsdaten'!E:E),5)</f>
        <v>0</v>
      </c>
      <c r="S4851" s="444"/>
      <c r="T4851" s="444"/>
      <c r="U4851" s="261">
        <f>ROUND(SUMIF('DV-Bewegungsdaten'!B:B,A4851,'DV-Bewegungsdaten'!D:D),3)</f>
        <v>0</v>
      </c>
      <c r="V4851" s="259">
        <f>ROUND(SUMIF('DV-Bewegungsdaten'!B:B,A4851,'DV-Bewegungsdaten'!E:E),5)</f>
        <v>0</v>
      </c>
      <c r="X4851" s="444"/>
      <c r="Y4851" s="444"/>
      <c r="AK4851" s="305"/>
    </row>
    <row r="4852" spans="1:37" ht="15" customHeight="1" x14ac:dyDescent="0.25">
      <c r="A4852" s="103" t="s">
        <v>6186</v>
      </c>
      <c r="B4852" s="101" t="s">
        <v>169</v>
      </c>
      <c r="C4852" s="101" t="s">
        <v>6130</v>
      </c>
      <c r="D4852" s="101" t="s">
        <v>4808</v>
      </c>
      <c r="F4852" s="102">
        <v>10.71</v>
      </c>
      <c r="G4852" s="102">
        <v>11.09</v>
      </c>
      <c r="H4852" s="102">
        <v>8.8699999999999992</v>
      </c>
      <c r="I4852" s="102"/>
      <c r="J4852" s="445"/>
      <c r="K4852" s="258">
        <f>ROUND(SUMIF('VGT-Bewegungsdaten'!B:B,A4852,'VGT-Bewegungsdaten'!D:D),3)</f>
        <v>0</v>
      </c>
      <c r="L4852" s="259">
        <f>ROUND(SUMIF('VGT-Bewegungsdaten'!B:B,$A4852,'VGT-Bewegungsdaten'!E:E),5)</f>
        <v>0</v>
      </c>
      <c r="N4852" s="298" t="s">
        <v>4918</v>
      </c>
      <c r="O4852" s="298" t="s">
        <v>4935</v>
      </c>
      <c r="P4852" s="261">
        <f>ROUND(SUMIF('AV-Bewegungsdaten'!B:B,A4852,'AV-Bewegungsdaten'!D:D),3)</f>
        <v>0</v>
      </c>
      <c r="Q4852" s="259">
        <f>ROUND(SUMIF('AV-Bewegungsdaten'!B:B,$A4852,'AV-Bewegungsdaten'!E:E),5)</f>
        <v>0</v>
      </c>
      <c r="S4852" s="444"/>
      <c r="T4852" s="444"/>
      <c r="U4852" s="261">
        <f>ROUND(SUMIF('DV-Bewegungsdaten'!B:B,A4852,'DV-Bewegungsdaten'!D:D),3)</f>
        <v>0</v>
      </c>
      <c r="V4852" s="259">
        <f>ROUND(SUMIF('DV-Bewegungsdaten'!B:B,A4852,'DV-Bewegungsdaten'!E:E),5)</f>
        <v>0</v>
      </c>
      <c r="X4852" s="444"/>
      <c r="Y4852" s="444"/>
      <c r="AK4852" s="305"/>
    </row>
    <row r="4853" spans="1:37" ht="15" customHeight="1" x14ac:dyDescent="0.25">
      <c r="A4853" s="103" t="s">
        <v>6187</v>
      </c>
      <c r="B4853" s="101" t="s">
        <v>169</v>
      </c>
      <c r="C4853" s="101" t="s">
        <v>6130</v>
      </c>
      <c r="D4853" s="101" t="s">
        <v>4809</v>
      </c>
      <c r="F4853" s="102">
        <v>8.5299999999999994</v>
      </c>
      <c r="G4853" s="102">
        <v>8.91</v>
      </c>
      <c r="H4853" s="102">
        <v>7.13</v>
      </c>
      <c r="I4853" s="102"/>
      <c r="J4853" s="445"/>
      <c r="K4853" s="258">
        <f>ROUND(SUMIF('VGT-Bewegungsdaten'!B:B,A4853,'VGT-Bewegungsdaten'!D:D),3)</f>
        <v>0</v>
      </c>
      <c r="L4853" s="259">
        <f>ROUND(SUMIF('VGT-Bewegungsdaten'!B:B,$A4853,'VGT-Bewegungsdaten'!E:E),5)</f>
        <v>0</v>
      </c>
      <c r="N4853" s="298" t="s">
        <v>4918</v>
      </c>
      <c r="O4853" s="298" t="s">
        <v>4935</v>
      </c>
      <c r="P4853" s="261">
        <f>ROUND(SUMIF('AV-Bewegungsdaten'!B:B,A4853,'AV-Bewegungsdaten'!D:D),3)</f>
        <v>0</v>
      </c>
      <c r="Q4853" s="259">
        <f>ROUND(SUMIF('AV-Bewegungsdaten'!B:B,$A4853,'AV-Bewegungsdaten'!E:E),5)</f>
        <v>0</v>
      </c>
      <c r="S4853" s="444"/>
      <c r="T4853" s="444"/>
      <c r="U4853" s="261">
        <f>ROUND(SUMIF('DV-Bewegungsdaten'!B:B,A4853,'DV-Bewegungsdaten'!D:D),3)</f>
        <v>0</v>
      </c>
      <c r="V4853" s="259">
        <f>ROUND(SUMIF('DV-Bewegungsdaten'!B:B,A4853,'DV-Bewegungsdaten'!E:E),5)</f>
        <v>0</v>
      </c>
      <c r="X4853" s="444"/>
      <c r="Y4853" s="444"/>
      <c r="AK4853" s="305"/>
    </row>
    <row r="4854" spans="1:37" ht="15" customHeight="1" x14ac:dyDescent="0.25">
      <c r="A4854" s="103" t="s">
        <v>6188</v>
      </c>
      <c r="B4854" s="101" t="s">
        <v>169</v>
      </c>
      <c r="C4854" s="101" t="s">
        <v>6132</v>
      </c>
      <c r="D4854" s="101" t="s">
        <v>4806</v>
      </c>
      <c r="F4854" s="102">
        <v>12.31</v>
      </c>
      <c r="G4854" s="102">
        <v>12.7</v>
      </c>
      <c r="H4854" s="102">
        <v>10.16</v>
      </c>
      <c r="I4854" s="102"/>
      <c r="J4854" s="445"/>
      <c r="K4854" s="258">
        <f>ROUND(SUMIF('VGT-Bewegungsdaten'!B:B,A4854,'VGT-Bewegungsdaten'!D:D),3)</f>
        <v>0</v>
      </c>
      <c r="L4854" s="259">
        <f>ROUND(SUMIF('VGT-Bewegungsdaten'!B:B,$A4854,'VGT-Bewegungsdaten'!E:E),5)</f>
        <v>0</v>
      </c>
      <c r="N4854" s="298" t="s">
        <v>4918</v>
      </c>
      <c r="O4854" s="298" t="s">
        <v>4935</v>
      </c>
      <c r="P4854" s="261">
        <f>ROUND(SUMIF('AV-Bewegungsdaten'!B:B,A4854,'AV-Bewegungsdaten'!D:D),3)</f>
        <v>0</v>
      </c>
      <c r="Q4854" s="259">
        <f>ROUND(SUMIF('AV-Bewegungsdaten'!B:B,$A4854,'AV-Bewegungsdaten'!E:E),5)</f>
        <v>0</v>
      </c>
      <c r="S4854" s="444"/>
      <c r="T4854" s="444"/>
      <c r="U4854" s="261">
        <f>ROUND(SUMIF('DV-Bewegungsdaten'!B:B,A4854,'DV-Bewegungsdaten'!D:D),3)</f>
        <v>0</v>
      </c>
      <c r="V4854" s="259">
        <f>ROUND(SUMIF('DV-Bewegungsdaten'!B:B,A4854,'DV-Bewegungsdaten'!E:E),5)</f>
        <v>0</v>
      </c>
      <c r="X4854" s="444"/>
      <c r="Y4854" s="444"/>
      <c r="AK4854" s="305"/>
    </row>
    <row r="4855" spans="1:37" ht="15" customHeight="1" x14ac:dyDescent="0.25">
      <c r="A4855" s="103" t="s">
        <v>6189</v>
      </c>
      <c r="B4855" s="101" t="s">
        <v>169</v>
      </c>
      <c r="C4855" s="101" t="s">
        <v>6132</v>
      </c>
      <c r="D4855" s="101" t="s">
        <v>4807</v>
      </c>
      <c r="F4855" s="102">
        <v>11.97</v>
      </c>
      <c r="G4855" s="102">
        <v>12.36</v>
      </c>
      <c r="H4855" s="102">
        <v>9.89</v>
      </c>
      <c r="I4855" s="102"/>
      <c r="J4855" s="445"/>
      <c r="K4855" s="258">
        <f>ROUND(SUMIF('VGT-Bewegungsdaten'!B:B,A4855,'VGT-Bewegungsdaten'!D:D),3)</f>
        <v>0</v>
      </c>
      <c r="L4855" s="259">
        <f>ROUND(SUMIF('VGT-Bewegungsdaten'!B:B,$A4855,'VGT-Bewegungsdaten'!E:E),5)</f>
        <v>0</v>
      </c>
      <c r="N4855" s="298" t="s">
        <v>4918</v>
      </c>
      <c r="O4855" s="298" t="s">
        <v>4935</v>
      </c>
      <c r="P4855" s="261">
        <f>ROUND(SUMIF('AV-Bewegungsdaten'!B:B,A4855,'AV-Bewegungsdaten'!D:D),3)</f>
        <v>0</v>
      </c>
      <c r="Q4855" s="259">
        <f>ROUND(SUMIF('AV-Bewegungsdaten'!B:B,$A4855,'AV-Bewegungsdaten'!E:E),5)</f>
        <v>0</v>
      </c>
      <c r="S4855" s="444"/>
      <c r="T4855" s="444"/>
      <c r="U4855" s="261">
        <f>ROUND(SUMIF('DV-Bewegungsdaten'!B:B,A4855,'DV-Bewegungsdaten'!D:D),3)</f>
        <v>0</v>
      </c>
      <c r="V4855" s="259">
        <f>ROUND(SUMIF('DV-Bewegungsdaten'!B:B,A4855,'DV-Bewegungsdaten'!E:E),5)</f>
        <v>0</v>
      </c>
      <c r="X4855" s="444"/>
      <c r="Y4855" s="444"/>
      <c r="AK4855" s="305"/>
    </row>
    <row r="4856" spans="1:37" ht="15" customHeight="1" x14ac:dyDescent="0.25">
      <c r="A4856" s="103" t="s">
        <v>6190</v>
      </c>
      <c r="B4856" s="101" t="s">
        <v>169</v>
      </c>
      <c r="C4856" s="101" t="s">
        <v>6132</v>
      </c>
      <c r="D4856" s="101" t="s">
        <v>4808</v>
      </c>
      <c r="F4856" s="102">
        <v>10.71</v>
      </c>
      <c r="G4856" s="102">
        <v>11.09</v>
      </c>
      <c r="H4856" s="102">
        <v>8.8699999999999992</v>
      </c>
      <c r="I4856" s="102"/>
      <c r="J4856" s="445"/>
      <c r="K4856" s="258">
        <f>ROUND(SUMIF('VGT-Bewegungsdaten'!B:B,A4856,'VGT-Bewegungsdaten'!D:D),3)</f>
        <v>0</v>
      </c>
      <c r="L4856" s="259">
        <f>ROUND(SUMIF('VGT-Bewegungsdaten'!B:B,$A4856,'VGT-Bewegungsdaten'!E:E),5)</f>
        <v>0</v>
      </c>
      <c r="N4856" s="298" t="s">
        <v>4918</v>
      </c>
      <c r="O4856" s="298" t="s">
        <v>4935</v>
      </c>
      <c r="P4856" s="261">
        <f>ROUND(SUMIF('AV-Bewegungsdaten'!B:B,A4856,'AV-Bewegungsdaten'!D:D),3)</f>
        <v>0</v>
      </c>
      <c r="Q4856" s="259">
        <f>ROUND(SUMIF('AV-Bewegungsdaten'!B:B,$A4856,'AV-Bewegungsdaten'!E:E),5)</f>
        <v>0</v>
      </c>
      <c r="S4856" s="444"/>
      <c r="T4856" s="444"/>
      <c r="U4856" s="261">
        <f>ROUND(SUMIF('DV-Bewegungsdaten'!B:B,A4856,'DV-Bewegungsdaten'!D:D),3)</f>
        <v>0</v>
      </c>
      <c r="V4856" s="259">
        <f>ROUND(SUMIF('DV-Bewegungsdaten'!B:B,A4856,'DV-Bewegungsdaten'!E:E),5)</f>
        <v>0</v>
      </c>
      <c r="X4856" s="444"/>
      <c r="Y4856" s="444"/>
      <c r="AK4856" s="305"/>
    </row>
    <row r="4857" spans="1:37" ht="15" customHeight="1" x14ac:dyDescent="0.25">
      <c r="A4857" s="103" t="s">
        <v>6191</v>
      </c>
      <c r="B4857" s="101" t="s">
        <v>169</v>
      </c>
      <c r="C4857" s="101" t="s">
        <v>6132</v>
      </c>
      <c r="D4857" s="101" t="s">
        <v>4809</v>
      </c>
      <c r="F4857" s="102">
        <v>8.5299999999999994</v>
      </c>
      <c r="G4857" s="102">
        <v>8.91</v>
      </c>
      <c r="H4857" s="102">
        <v>7.13</v>
      </c>
      <c r="I4857" s="102"/>
      <c r="J4857" s="445"/>
      <c r="K4857" s="258">
        <f>ROUND(SUMIF('VGT-Bewegungsdaten'!B:B,A4857,'VGT-Bewegungsdaten'!D:D),3)</f>
        <v>0</v>
      </c>
      <c r="L4857" s="259">
        <f>ROUND(SUMIF('VGT-Bewegungsdaten'!B:B,$A4857,'VGT-Bewegungsdaten'!E:E),5)</f>
        <v>0</v>
      </c>
      <c r="N4857" s="298" t="s">
        <v>4918</v>
      </c>
      <c r="O4857" s="298" t="s">
        <v>4935</v>
      </c>
      <c r="P4857" s="261">
        <f>ROUND(SUMIF('AV-Bewegungsdaten'!B:B,A4857,'AV-Bewegungsdaten'!D:D),3)</f>
        <v>0</v>
      </c>
      <c r="Q4857" s="259">
        <f>ROUND(SUMIF('AV-Bewegungsdaten'!B:B,$A4857,'AV-Bewegungsdaten'!E:E),5)</f>
        <v>0</v>
      </c>
      <c r="S4857" s="444"/>
      <c r="T4857" s="444"/>
      <c r="U4857" s="261">
        <f>ROUND(SUMIF('DV-Bewegungsdaten'!B:B,A4857,'DV-Bewegungsdaten'!D:D),3)</f>
        <v>0</v>
      </c>
      <c r="V4857" s="259">
        <f>ROUND(SUMIF('DV-Bewegungsdaten'!B:B,A4857,'DV-Bewegungsdaten'!E:E),5)</f>
        <v>0</v>
      </c>
      <c r="X4857" s="444"/>
      <c r="Y4857" s="444"/>
      <c r="AK4857" s="305"/>
    </row>
    <row r="4858" spans="1:37" ht="15" customHeight="1" x14ac:dyDescent="0.25">
      <c r="A4858" s="103" t="s">
        <v>6192</v>
      </c>
      <c r="B4858" s="101" t="s">
        <v>169</v>
      </c>
      <c r="C4858" s="101" t="s">
        <v>6134</v>
      </c>
      <c r="D4858" s="101" t="s">
        <v>4806</v>
      </c>
      <c r="F4858" s="102">
        <v>12.31</v>
      </c>
      <c r="G4858" s="102">
        <v>12.7</v>
      </c>
      <c r="H4858" s="102">
        <v>10.16</v>
      </c>
      <c r="I4858" s="102"/>
      <c r="J4858" s="445"/>
      <c r="K4858" s="258">
        <f>ROUND(SUMIF('VGT-Bewegungsdaten'!B:B,A4858,'VGT-Bewegungsdaten'!D:D),3)</f>
        <v>0</v>
      </c>
      <c r="L4858" s="259">
        <f>ROUND(SUMIF('VGT-Bewegungsdaten'!B:B,$A4858,'VGT-Bewegungsdaten'!E:E),5)</f>
        <v>0</v>
      </c>
      <c r="N4858" s="298" t="s">
        <v>4918</v>
      </c>
      <c r="O4858" s="298" t="s">
        <v>4935</v>
      </c>
      <c r="P4858" s="261">
        <f>ROUND(SUMIF('AV-Bewegungsdaten'!B:B,A4858,'AV-Bewegungsdaten'!D:D),3)</f>
        <v>0</v>
      </c>
      <c r="Q4858" s="259">
        <f>ROUND(SUMIF('AV-Bewegungsdaten'!B:B,$A4858,'AV-Bewegungsdaten'!E:E),5)</f>
        <v>0</v>
      </c>
      <c r="S4858" s="444"/>
      <c r="T4858" s="444"/>
      <c r="U4858" s="261">
        <f>ROUND(SUMIF('DV-Bewegungsdaten'!B:B,A4858,'DV-Bewegungsdaten'!D:D),3)</f>
        <v>0</v>
      </c>
      <c r="V4858" s="259">
        <f>ROUND(SUMIF('DV-Bewegungsdaten'!B:B,A4858,'DV-Bewegungsdaten'!E:E),5)</f>
        <v>0</v>
      </c>
      <c r="X4858" s="444"/>
      <c r="Y4858" s="444"/>
      <c r="AK4858" s="305"/>
    </row>
    <row r="4859" spans="1:37" ht="15" customHeight="1" x14ac:dyDescent="0.25">
      <c r="A4859" s="103" t="s">
        <v>6193</v>
      </c>
      <c r="B4859" s="101" t="s">
        <v>169</v>
      </c>
      <c r="C4859" s="101" t="s">
        <v>6134</v>
      </c>
      <c r="D4859" s="101" t="s">
        <v>4807</v>
      </c>
      <c r="F4859" s="102">
        <v>11.97</v>
      </c>
      <c r="G4859" s="102">
        <v>12.36</v>
      </c>
      <c r="H4859" s="102">
        <v>9.89</v>
      </c>
      <c r="I4859" s="102"/>
      <c r="J4859" s="445"/>
      <c r="K4859" s="258">
        <f>ROUND(SUMIF('VGT-Bewegungsdaten'!B:B,A4859,'VGT-Bewegungsdaten'!D:D),3)</f>
        <v>0</v>
      </c>
      <c r="L4859" s="259">
        <f>ROUND(SUMIF('VGT-Bewegungsdaten'!B:B,$A4859,'VGT-Bewegungsdaten'!E:E),5)</f>
        <v>0</v>
      </c>
      <c r="N4859" s="298" t="s">
        <v>4918</v>
      </c>
      <c r="O4859" s="298" t="s">
        <v>4935</v>
      </c>
      <c r="P4859" s="261">
        <f>ROUND(SUMIF('AV-Bewegungsdaten'!B:B,A4859,'AV-Bewegungsdaten'!D:D),3)</f>
        <v>0</v>
      </c>
      <c r="Q4859" s="259">
        <f>ROUND(SUMIF('AV-Bewegungsdaten'!B:B,$A4859,'AV-Bewegungsdaten'!E:E),5)</f>
        <v>0</v>
      </c>
      <c r="S4859" s="444"/>
      <c r="T4859" s="444"/>
      <c r="U4859" s="261">
        <f>ROUND(SUMIF('DV-Bewegungsdaten'!B:B,A4859,'DV-Bewegungsdaten'!D:D),3)</f>
        <v>0</v>
      </c>
      <c r="V4859" s="259">
        <f>ROUND(SUMIF('DV-Bewegungsdaten'!B:B,A4859,'DV-Bewegungsdaten'!E:E),5)</f>
        <v>0</v>
      </c>
      <c r="X4859" s="444"/>
      <c r="Y4859" s="444"/>
      <c r="AK4859" s="305"/>
    </row>
    <row r="4860" spans="1:37" ht="15" customHeight="1" x14ac:dyDescent="0.25">
      <c r="A4860" s="103" t="s">
        <v>6194</v>
      </c>
      <c r="B4860" s="101" t="s">
        <v>169</v>
      </c>
      <c r="C4860" s="101" t="s">
        <v>6134</v>
      </c>
      <c r="D4860" s="101" t="s">
        <v>4808</v>
      </c>
      <c r="F4860" s="102">
        <v>10.71</v>
      </c>
      <c r="G4860" s="102">
        <v>11.09</v>
      </c>
      <c r="H4860" s="102">
        <v>8.8699999999999992</v>
      </c>
      <c r="I4860" s="102"/>
      <c r="J4860" s="445"/>
      <c r="K4860" s="258">
        <f>ROUND(SUMIF('VGT-Bewegungsdaten'!B:B,A4860,'VGT-Bewegungsdaten'!D:D),3)</f>
        <v>0</v>
      </c>
      <c r="L4860" s="259">
        <f>ROUND(SUMIF('VGT-Bewegungsdaten'!B:B,$A4860,'VGT-Bewegungsdaten'!E:E),5)</f>
        <v>0</v>
      </c>
      <c r="N4860" s="298" t="s">
        <v>4918</v>
      </c>
      <c r="O4860" s="298" t="s">
        <v>4935</v>
      </c>
      <c r="P4860" s="261">
        <f>ROUND(SUMIF('AV-Bewegungsdaten'!B:B,A4860,'AV-Bewegungsdaten'!D:D),3)</f>
        <v>0</v>
      </c>
      <c r="Q4860" s="259">
        <f>ROUND(SUMIF('AV-Bewegungsdaten'!B:B,$A4860,'AV-Bewegungsdaten'!E:E),5)</f>
        <v>0</v>
      </c>
      <c r="S4860" s="444"/>
      <c r="T4860" s="444"/>
      <c r="U4860" s="261">
        <f>ROUND(SUMIF('DV-Bewegungsdaten'!B:B,A4860,'DV-Bewegungsdaten'!D:D),3)</f>
        <v>0</v>
      </c>
      <c r="V4860" s="259">
        <f>ROUND(SUMIF('DV-Bewegungsdaten'!B:B,A4860,'DV-Bewegungsdaten'!E:E),5)</f>
        <v>0</v>
      </c>
      <c r="X4860" s="444"/>
      <c r="Y4860" s="444"/>
      <c r="AK4860" s="305"/>
    </row>
    <row r="4861" spans="1:37" ht="15" customHeight="1" x14ac:dyDescent="0.25">
      <c r="A4861" s="103" t="s">
        <v>6195</v>
      </c>
      <c r="B4861" s="101" t="s">
        <v>169</v>
      </c>
      <c r="C4861" s="101" t="s">
        <v>6134</v>
      </c>
      <c r="D4861" s="101" t="s">
        <v>4809</v>
      </c>
      <c r="F4861" s="102">
        <v>8.5299999999999994</v>
      </c>
      <c r="G4861" s="102">
        <v>8.91</v>
      </c>
      <c r="H4861" s="102">
        <v>7.13</v>
      </c>
      <c r="I4861" s="102"/>
      <c r="J4861" s="445"/>
      <c r="K4861" s="258">
        <f>ROUND(SUMIF('VGT-Bewegungsdaten'!B:B,A4861,'VGT-Bewegungsdaten'!D:D),3)</f>
        <v>0</v>
      </c>
      <c r="L4861" s="259">
        <f>ROUND(SUMIF('VGT-Bewegungsdaten'!B:B,$A4861,'VGT-Bewegungsdaten'!E:E),5)</f>
        <v>0</v>
      </c>
      <c r="N4861" s="298" t="s">
        <v>4918</v>
      </c>
      <c r="O4861" s="298" t="s">
        <v>4935</v>
      </c>
      <c r="P4861" s="261">
        <f>ROUND(SUMIF('AV-Bewegungsdaten'!B:B,A4861,'AV-Bewegungsdaten'!D:D),3)</f>
        <v>0</v>
      </c>
      <c r="Q4861" s="259">
        <f>ROUND(SUMIF('AV-Bewegungsdaten'!B:B,$A4861,'AV-Bewegungsdaten'!E:E),5)</f>
        <v>0</v>
      </c>
      <c r="S4861" s="444"/>
      <c r="T4861" s="444"/>
      <c r="U4861" s="261">
        <f>ROUND(SUMIF('DV-Bewegungsdaten'!B:B,A4861,'DV-Bewegungsdaten'!D:D),3)</f>
        <v>0</v>
      </c>
      <c r="V4861" s="259">
        <f>ROUND(SUMIF('DV-Bewegungsdaten'!B:B,A4861,'DV-Bewegungsdaten'!E:E),5)</f>
        <v>0</v>
      </c>
      <c r="X4861" s="444"/>
      <c r="Y4861" s="444"/>
      <c r="AK4861" s="305"/>
    </row>
    <row r="4862" spans="1:37" ht="15" customHeight="1" x14ac:dyDescent="0.25">
      <c r="A4862" s="103" t="s">
        <v>6196</v>
      </c>
      <c r="B4862" s="101" t="s">
        <v>169</v>
      </c>
      <c r="C4862" s="101" t="s">
        <v>6076</v>
      </c>
      <c r="D4862" s="101" t="s">
        <v>4806</v>
      </c>
      <c r="F4862" s="102">
        <v>12.3</v>
      </c>
      <c r="G4862" s="102">
        <v>12.7</v>
      </c>
      <c r="H4862" s="102">
        <v>10.16</v>
      </c>
      <c r="I4862" s="102"/>
      <c r="J4862" s="445"/>
      <c r="K4862" s="258">
        <f>ROUND(SUMIF('VGT-Bewegungsdaten'!B:B,A4862,'VGT-Bewegungsdaten'!D:D),3)</f>
        <v>0</v>
      </c>
      <c r="L4862" s="259">
        <f>ROUND(SUMIF('VGT-Bewegungsdaten'!B:B,$A4862,'VGT-Bewegungsdaten'!E:E),5)</f>
        <v>0</v>
      </c>
      <c r="N4862" s="298" t="s">
        <v>4918</v>
      </c>
      <c r="O4862" s="298" t="s">
        <v>4935</v>
      </c>
      <c r="P4862" s="261">
        <f>ROUND(SUMIF('AV-Bewegungsdaten'!B:B,A4862,'AV-Bewegungsdaten'!D:D),3)</f>
        <v>0</v>
      </c>
      <c r="Q4862" s="259">
        <f>ROUND(SUMIF('AV-Bewegungsdaten'!B:B,$A4862,'AV-Bewegungsdaten'!E:E),5)</f>
        <v>0</v>
      </c>
      <c r="S4862" s="444"/>
      <c r="T4862" s="444"/>
      <c r="U4862" s="261">
        <f>ROUND(SUMIF('DV-Bewegungsdaten'!B:B,A4862,'DV-Bewegungsdaten'!D:D),3)</f>
        <v>0</v>
      </c>
      <c r="V4862" s="259">
        <f>ROUND(SUMIF('DV-Bewegungsdaten'!B:B,A4862,'DV-Bewegungsdaten'!E:E),5)</f>
        <v>0</v>
      </c>
      <c r="X4862" s="444"/>
      <c r="Y4862" s="444"/>
      <c r="AK4862" s="305"/>
    </row>
    <row r="4863" spans="1:37" ht="15" customHeight="1" x14ac:dyDescent="0.25">
      <c r="A4863" s="103" t="s">
        <v>6197</v>
      </c>
      <c r="B4863" s="101" t="s">
        <v>169</v>
      </c>
      <c r="C4863" s="101" t="s">
        <v>6076</v>
      </c>
      <c r="D4863" s="101" t="s">
        <v>4807</v>
      </c>
      <c r="F4863" s="102">
        <v>11.96</v>
      </c>
      <c r="G4863" s="102">
        <v>12.36</v>
      </c>
      <c r="H4863" s="102">
        <v>9.89</v>
      </c>
      <c r="I4863" s="102"/>
      <c r="J4863" s="445"/>
      <c r="K4863" s="258">
        <f>ROUND(SUMIF('VGT-Bewegungsdaten'!B:B,A4863,'VGT-Bewegungsdaten'!D:D),3)</f>
        <v>0</v>
      </c>
      <c r="L4863" s="259">
        <f>ROUND(SUMIF('VGT-Bewegungsdaten'!B:B,$A4863,'VGT-Bewegungsdaten'!E:E),5)</f>
        <v>0</v>
      </c>
      <c r="N4863" s="298" t="s">
        <v>4918</v>
      </c>
      <c r="O4863" s="298" t="s">
        <v>4935</v>
      </c>
      <c r="P4863" s="261">
        <f>ROUND(SUMIF('AV-Bewegungsdaten'!B:B,A4863,'AV-Bewegungsdaten'!D:D),3)</f>
        <v>0</v>
      </c>
      <c r="Q4863" s="259">
        <f>ROUND(SUMIF('AV-Bewegungsdaten'!B:B,$A4863,'AV-Bewegungsdaten'!E:E),5)</f>
        <v>0</v>
      </c>
      <c r="S4863" s="444"/>
      <c r="T4863" s="444"/>
      <c r="U4863" s="261">
        <f>ROUND(SUMIF('DV-Bewegungsdaten'!B:B,A4863,'DV-Bewegungsdaten'!D:D),3)</f>
        <v>0</v>
      </c>
      <c r="V4863" s="259">
        <f>ROUND(SUMIF('DV-Bewegungsdaten'!B:B,A4863,'DV-Bewegungsdaten'!E:E),5)</f>
        <v>0</v>
      </c>
      <c r="X4863" s="444"/>
      <c r="Y4863" s="444"/>
      <c r="AK4863" s="305"/>
    </row>
    <row r="4864" spans="1:37" ht="15" customHeight="1" x14ac:dyDescent="0.25">
      <c r="A4864" s="103" t="s">
        <v>6198</v>
      </c>
      <c r="B4864" s="101" t="s">
        <v>169</v>
      </c>
      <c r="C4864" s="101" t="s">
        <v>6076</v>
      </c>
      <c r="D4864" s="101" t="s">
        <v>6199</v>
      </c>
      <c r="F4864" s="102">
        <v>10.69</v>
      </c>
      <c r="G4864" s="102">
        <v>11.09</v>
      </c>
      <c r="H4864" s="102">
        <v>8.8699999999999992</v>
      </c>
      <c r="I4864" s="102"/>
      <c r="J4864" s="445"/>
      <c r="K4864" s="258">
        <f>ROUND(SUMIF('VGT-Bewegungsdaten'!B:B,A4864,'VGT-Bewegungsdaten'!D:D),3)</f>
        <v>0</v>
      </c>
      <c r="L4864" s="259">
        <f>ROUND(SUMIF('VGT-Bewegungsdaten'!B:B,$A4864,'VGT-Bewegungsdaten'!E:E),5)</f>
        <v>0</v>
      </c>
      <c r="N4864" s="298" t="s">
        <v>4918</v>
      </c>
      <c r="O4864" s="298" t="s">
        <v>4935</v>
      </c>
      <c r="P4864" s="261">
        <f>ROUND(SUMIF('AV-Bewegungsdaten'!B:B,A4864,'AV-Bewegungsdaten'!D:D),3)</f>
        <v>0</v>
      </c>
      <c r="Q4864" s="259">
        <f>ROUND(SUMIF('AV-Bewegungsdaten'!B:B,$A4864,'AV-Bewegungsdaten'!E:E),5)</f>
        <v>0</v>
      </c>
      <c r="S4864" s="444"/>
      <c r="T4864" s="444"/>
      <c r="U4864" s="261">
        <f>ROUND(SUMIF('DV-Bewegungsdaten'!B:B,A4864,'DV-Bewegungsdaten'!D:D),3)</f>
        <v>0</v>
      </c>
      <c r="V4864" s="259">
        <f>ROUND(SUMIF('DV-Bewegungsdaten'!B:B,A4864,'DV-Bewegungsdaten'!E:E),5)</f>
        <v>0</v>
      </c>
      <c r="X4864" s="444"/>
      <c r="Y4864" s="444"/>
      <c r="AK4864" s="305"/>
    </row>
    <row r="4865" spans="1:37" ht="15" customHeight="1" x14ac:dyDescent="0.25">
      <c r="A4865" s="103" t="s">
        <v>6200</v>
      </c>
      <c r="B4865" s="101" t="s">
        <v>169</v>
      </c>
      <c r="C4865" s="101" t="s">
        <v>6079</v>
      </c>
      <c r="D4865" s="101" t="s">
        <v>4806</v>
      </c>
      <c r="F4865" s="102">
        <v>12.3</v>
      </c>
      <c r="G4865" s="102">
        <v>12.7</v>
      </c>
      <c r="H4865" s="102">
        <v>10.16</v>
      </c>
      <c r="I4865" s="102"/>
      <c r="J4865" s="445"/>
      <c r="K4865" s="258">
        <f>ROUND(SUMIF('VGT-Bewegungsdaten'!B:B,A4865,'VGT-Bewegungsdaten'!D:D),3)</f>
        <v>0</v>
      </c>
      <c r="L4865" s="259">
        <f>ROUND(SUMIF('VGT-Bewegungsdaten'!B:B,$A4865,'VGT-Bewegungsdaten'!E:E),5)</f>
        <v>0</v>
      </c>
      <c r="N4865" s="298" t="s">
        <v>4918</v>
      </c>
      <c r="O4865" s="298" t="s">
        <v>4935</v>
      </c>
      <c r="P4865" s="261">
        <f>ROUND(SUMIF('AV-Bewegungsdaten'!B:B,A4865,'AV-Bewegungsdaten'!D:D),3)</f>
        <v>0</v>
      </c>
      <c r="Q4865" s="259">
        <f>ROUND(SUMIF('AV-Bewegungsdaten'!B:B,$A4865,'AV-Bewegungsdaten'!E:E),5)</f>
        <v>0</v>
      </c>
      <c r="S4865" s="444"/>
      <c r="T4865" s="444"/>
      <c r="U4865" s="261">
        <f>ROUND(SUMIF('DV-Bewegungsdaten'!B:B,A4865,'DV-Bewegungsdaten'!D:D),3)</f>
        <v>0</v>
      </c>
      <c r="V4865" s="259">
        <f>ROUND(SUMIF('DV-Bewegungsdaten'!B:B,A4865,'DV-Bewegungsdaten'!E:E),5)</f>
        <v>0</v>
      </c>
      <c r="X4865" s="444"/>
      <c r="Y4865" s="444"/>
      <c r="AK4865" s="305"/>
    </row>
    <row r="4866" spans="1:37" ht="15" customHeight="1" x14ac:dyDescent="0.25">
      <c r="A4866" s="103" t="s">
        <v>6201</v>
      </c>
      <c r="B4866" s="101" t="s">
        <v>169</v>
      </c>
      <c r="C4866" s="101" t="s">
        <v>6079</v>
      </c>
      <c r="D4866" s="101" t="s">
        <v>4807</v>
      </c>
      <c r="F4866" s="102">
        <v>11.96</v>
      </c>
      <c r="G4866" s="102">
        <v>12.36</v>
      </c>
      <c r="H4866" s="102">
        <v>9.89</v>
      </c>
      <c r="I4866" s="102"/>
      <c r="J4866" s="445"/>
      <c r="K4866" s="258">
        <f>ROUND(SUMIF('VGT-Bewegungsdaten'!B:B,A4866,'VGT-Bewegungsdaten'!D:D),3)</f>
        <v>0</v>
      </c>
      <c r="L4866" s="259">
        <f>ROUND(SUMIF('VGT-Bewegungsdaten'!B:B,$A4866,'VGT-Bewegungsdaten'!E:E),5)</f>
        <v>0</v>
      </c>
      <c r="N4866" s="298" t="s">
        <v>4918</v>
      </c>
      <c r="O4866" s="298" t="s">
        <v>4935</v>
      </c>
      <c r="P4866" s="261">
        <f>ROUND(SUMIF('AV-Bewegungsdaten'!B:B,A4866,'AV-Bewegungsdaten'!D:D),3)</f>
        <v>0</v>
      </c>
      <c r="Q4866" s="259">
        <f>ROUND(SUMIF('AV-Bewegungsdaten'!B:B,$A4866,'AV-Bewegungsdaten'!E:E),5)</f>
        <v>0</v>
      </c>
      <c r="S4866" s="444"/>
      <c r="T4866" s="444"/>
      <c r="U4866" s="261">
        <f>ROUND(SUMIF('DV-Bewegungsdaten'!B:B,A4866,'DV-Bewegungsdaten'!D:D),3)</f>
        <v>0</v>
      </c>
      <c r="V4866" s="259">
        <f>ROUND(SUMIF('DV-Bewegungsdaten'!B:B,A4866,'DV-Bewegungsdaten'!E:E),5)</f>
        <v>0</v>
      </c>
      <c r="X4866" s="444"/>
      <c r="Y4866" s="444"/>
      <c r="AK4866" s="305"/>
    </row>
    <row r="4867" spans="1:37" ht="15" customHeight="1" x14ac:dyDescent="0.25">
      <c r="A4867" s="103" t="s">
        <v>6202</v>
      </c>
      <c r="B4867" s="101" t="s">
        <v>169</v>
      </c>
      <c r="C4867" s="101" t="s">
        <v>6079</v>
      </c>
      <c r="D4867" s="101" t="s">
        <v>6199</v>
      </c>
      <c r="F4867" s="102">
        <v>10.69</v>
      </c>
      <c r="G4867" s="102">
        <v>11.09</v>
      </c>
      <c r="H4867" s="102">
        <v>8.8699999999999992</v>
      </c>
      <c r="I4867" s="102"/>
      <c r="J4867" s="445"/>
      <c r="K4867" s="258">
        <f>ROUND(SUMIF('VGT-Bewegungsdaten'!B:B,A4867,'VGT-Bewegungsdaten'!D:D),3)</f>
        <v>0</v>
      </c>
      <c r="L4867" s="259">
        <f>ROUND(SUMIF('VGT-Bewegungsdaten'!B:B,$A4867,'VGT-Bewegungsdaten'!E:E),5)</f>
        <v>0</v>
      </c>
      <c r="N4867" s="298" t="s">
        <v>4918</v>
      </c>
      <c r="O4867" s="298" t="s">
        <v>4935</v>
      </c>
      <c r="P4867" s="261">
        <f>ROUND(SUMIF('AV-Bewegungsdaten'!B:B,A4867,'AV-Bewegungsdaten'!D:D),3)</f>
        <v>0</v>
      </c>
      <c r="Q4867" s="259">
        <f>ROUND(SUMIF('AV-Bewegungsdaten'!B:B,$A4867,'AV-Bewegungsdaten'!E:E),5)</f>
        <v>0</v>
      </c>
      <c r="S4867" s="444"/>
      <c r="T4867" s="444"/>
      <c r="U4867" s="261">
        <f>ROUND(SUMIF('DV-Bewegungsdaten'!B:B,A4867,'DV-Bewegungsdaten'!D:D),3)</f>
        <v>0</v>
      </c>
      <c r="V4867" s="259">
        <f>ROUND(SUMIF('DV-Bewegungsdaten'!B:B,A4867,'DV-Bewegungsdaten'!E:E),5)</f>
        <v>0</v>
      </c>
      <c r="X4867" s="444"/>
      <c r="Y4867" s="444"/>
      <c r="AK4867" s="305"/>
    </row>
    <row r="4868" spans="1:37" ht="15" customHeight="1" x14ac:dyDescent="0.25">
      <c r="A4868" s="103" t="s">
        <v>6203</v>
      </c>
      <c r="B4868" s="101" t="s">
        <v>169</v>
      </c>
      <c r="C4868" s="101" t="s">
        <v>6082</v>
      </c>
      <c r="D4868" s="101" t="s">
        <v>4806</v>
      </c>
      <c r="F4868" s="102">
        <v>12.3</v>
      </c>
      <c r="G4868" s="102">
        <v>12.7</v>
      </c>
      <c r="H4868" s="102">
        <v>10.16</v>
      </c>
      <c r="I4868" s="102"/>
      <c r="J4868" s="445"/>
      <c r="K4868" s="258">
        <f>ROUND(SUMIF('VGT-Bewegungsdaten'!B:B,A4868,'VGT-Bewegungsdaten'!D:D),3)</f>
        <v>0</v>
      </c>
      <c r="L4868" s="259">
        <f>ROUND(SUMIF('VGT-Bewegungsdaten'!B:B,$A4868,'VGT-Bewegungsdaten'!E:E),5)</f>
        <v>0</v>
      </c>
      <c r="N4868" s="298" t="s">
        <v>4918</v>
      </c>
      <c r="O4868" s="298" t="s">
        <v>4935</v>
      </c>
      <c r="P4868" s="261">
        <f>ROUND(SUMIF('AV-Bewegungsdaten'!B:B,A4868,'AV-Bewegungsdaten'!D:D),3)</f>
        <v>0</v>
      </c>
      <c r="Q4868" s="259">
        <f>ROUND(SUMIF('AV-Bewegungsdaten'!B:B,$A4868,'AV-Bewegungsdaten'!E:E),5)</f>
        <v>0</v>
      </c>
      <c r="S4868" s="444"/>
      <c r="T4868" s="444"/>
      <c r="U4868" s="261">
        <f>ROUND(SUMIF('DV-Bewegungsdaten'!B:B,A4868,'DV-Bewegungsdaten'!D:D),3)</f>
        <v>0</v>
      </c>
      <c r="V4868" s="259">
        <f>ROUND(SUMIF('DV-Bewegungsdaten'!B:B,A4868,'DV-Bewegungsdaten'!E:E),5)</f>
        <v>0</v>
      </c>
      <c r="X4868" s="444"/>
      <c r="Y4868" s="444"/>
      <c r="AK4868" s="305"/>
    </row>
    <row r="4869" spans="1:37" ht="15" customHeight="1" x14ac:dyDescent="0.25">
      <c r="A4869" s="103" t="s">
        <v>6204</v>
      </c>
      <c r="B4869" s="101" t="s">
        <v>169</v>
      </c>
      <c r="C4869" s="101" t="s">
        <v>6082</v>
      </c>
      <c r="D4869" s="101" t="s">
        <v>4807</v>
      </c>
      <c r="F4869" s="102">
        <v>11.96</v>
      </c>
      <c r="G4869" s="102">
        <v>12.36</v>
      </c>
      <c r="H4869" s="102">
        <v>9.89</v>
      </c>
      <c r="I4869" s="102"/>
      <c r="J4869" s="445"/>
      <c r="K4869" s="258">
        <f>ROUND(SUMIF('VGT-Bewegungsdaten'!B:B,A4869,'VGT-Bewegungsdaten'!D:D),3)</f>
        <v>0</v>
      </c>
      <c r="L4869" s="259">
        <f>ROUND(SUMIF('VGT-Bewegungsdaten'!B:B,$A4869,'VGT-Bewegungsdaten'!E:E),5)</f>
        <v>0</v>
      </c>
      <c r="N4869" s="298" t="s">
        <v>4918</v>
      </c>
      <c r="O4869" s="298" t="s">
        <v>4935</v>
      </c>
      <c r="P4869" s="261">
        <f>ROUND(SUMIF('AV-Bewegungsdaten'!B:B,A4869,'AV-Bewegungsdaten'!D:D),3)</f>
        <v>0</v>
      </c>
      <c r="Q4869" s="259">
        <f>ROUND(SUMIF('AV-Bewegungsdaten'!B:B,$A4869,'AV-Bewegungsdaten'!E:E),5)</f>
        <v>0</v>
      </c>
      <c r="S4869" s="444"/>
      <c r="T4869" s="444"/>
      <c r="U4869" s="261">
        <f>ROUND(SUMIF('DV-Bewegungsdaten'!B:B,A4869,'DV-Bewegungsdaten'!D:D),3)</f>
        <v>0</v>
      </c>
      <c r="V4869" s="259">
        <f>ROUND(SUMIF('DV-Bewegungsdaten'!B:B,A4869,'DV-Bewegungsdaten'!E:E),5)</f>
        <v>0</v>
      </c>
      <c r="X4869" s="444"/>
      <c r="Y4869" s="444"/>
      <c r="AK4869" s="305"/>
    </row>
    <row r="4870" spans="1:37" ht="15" customHeight="1" x14ac:dyDescent="0.25">
      <c r="A4870" s="103" t="s">
        <v>6205</v>
      </c>
      <c r="B4870" s="101" t="s">
        <v>169</v>
      </c>
      <c r="C4870" s="101" t="s">
        <v>6082</v>
      </c>
      <c r="D4870" s="101" t="s">
        <v>6199</v>
      </c>
      <c r="F4870" s="102">
        <v>10.69</v>
      </c>
      <c r="G4870" s="102">
        <v>11.09</v>
      </c>
      <c r="H4870" s="102">
        <v>8.8699999999999992</v>
      </c>
      <c r="I4870" s="102"/>
      <c r="J4870" s="445"/>
      <c r="K4870" s="258">
        <f>ROUND(SUMIF('VGT-Bewegungsdaten'!B:B,A4870,'VGT-Bewegungsdaten'!D:D),3)</f>
        <v>0</v>
      </c>
      <c r="L4870" s="259">
        <f>ROUND(SUMIF('VGT-Bewegungsdaten'!B:B,$A4870,'VGT-Bewegungsdaten'!E:E),5)</f>
        <v>0</v>
      </c>
      <c r="N4870" s="298" t="s">
        <v>4918</v>
      </c>
      <c r="O4870" s="298" t="s">
        <v>4935</v>
      </c>
      <c r="P4870" s="261">
        <f>ROUND(SUMIF('AV-Bewegungsdaten'!B:B,A4870,'AV-Bewegungsdaten'!D:D),3)</f>
        <v>0</v>
      </c>
      <c r="Q4870" s="259">
        <f>ROUND(SUMIF('AV-Bewegungsdaten'!B:B,$A4870,'AV-Bewegungsdaten'!E:E),5)</f>
        <v>0</v>
      </c>
      <c r="S4870" s="444"/>
      <c r="T4870" s="444"/>
      <c r="U4870" s="261">
        <f>ROUND(SUMIF('DV-Bewegungsdaten'!B:B,A4870,'DV-Bewegungsdaten'!D:D),3)</f>
        <v>0</v>
      </c>
      <c r="V4870" s="259">
        <f>ROUND(SUMIF('DV-Bewegungsdaten'!B:B,A4870,'DV-Bewegungsdaten'!E:E),5)</f>
        <v>0</v>
      </c>
      <c r="X4870" s="444"/>
      <c r="Y4870" s="444"/>
      <c r="AK4870" s="305"/>
    </row>
    <row r="4871" spans="1:37" ht="15" customHeight="1" x14ac:dyDescent="0.25">
      <c r="A4871" s="103" t="s">
        <v>6206</v>
      </c>
      <c r="B4871" s="101" t="s">
        <v>169</v>
      </c>
      <c r="C4871" s="101" t="s">
        <v>6085</v>
      </c>
      <c r="D4871" s="101" t="s">
        <v>4806</v>
      </c>
      <c r="F4871" s="102">
        <v>12.3</v>
      </c>
      <c r="G4871" s="102">
        <v>12.7</v>
      </c>
      <c r="H4871" s="102">
        <v>10.16</v>
      </c>
      <c r="I4871" s="102"/>
      <c r="J4871" s="445"/>
      <c r="K4871" s="258">
        <f>ROUND(SUMIF('VGT-Bewegungsdaten'!B:B,A4871,'VGT-Bewegungsdaten'!D:D),3)</f>
        <v>0</v>
      </c>
      <c r="L4871" s="259">
        <f>ROUND(SUMIF('VGT-Bewegungsdaten'!B:B,$A4871,'VGT-Bewegungsdaten'!E:E),5)</f>
        <v>0</v>
      </c>
      <c r="N4871" s="298" t="s">
        <v>4918</v>
      </c>
      <c r="O4871" s="298" t="s">
        <v>4935</v>
      </c>
      <c r="P4871" s="261">
        <f>ROUND(SUMIF('AV-Bewegungsdaten'!B:B,A4871,'AV-Bewegungsdaten'!D:D),3)</f>
        <v>0</v>
      </c>
      <c r="Q4871" s="259">
        <f>ROUND(SUMIF('AV-Bewegungsdaten'!B:B,$A4871,'AV-Bewegungsdaten'!E:E),5)</f>
        <v>0</v>
      </c>
      <c r="S4871" s="444"/>
      <c r="T4871" s="444"/>
      <c r="U4871" s="261">
        <f>ROUND(SUMIF('DV-Bewegungsdaten'!B:B,A4871,'DV-Bewegungsdaten'!D:D),3)</f>
        <v>0</v>
      </c>
      <c r="V4871" s="259">
        <f>ROUND(SUMIF('DV-Bewegungsdaten'!B:B,A4871,'DV-Bewegungsdaten'!E:E),5)</f>
        <v>0</v>
      </c>
      <c r="X4871" s="444"/>
      <c r="Y4871" s="444"/>
      <c r="AK4871" s="305"/>
    </row>
    <row r="4872" spans="1:37" ht="15" customHeight="1" x14ac:dyDescent="0.25">
      <c r="A4872" s="103" t="s">
        <v>6207</v>
      </c>
      <c r="B4872" s="101" t="s">
        <v>169</v>
      </c>
      <c r="C4872" s="101" t="s">
        <v>6085</v>
      </c>
      <c r="D4872" s="101" t="s">
        <v>4807</v>
      </c>
      <c r="F4872" s="102">
        <v>11.96</v>
      </c>
      <c r="G4872" s="102">
        <v>12.36</v>
      </c>
      <c r="H4872" s="102">
        <v>9.89</v>
      </c>
      <c r="I4872" s="102"/>
      <c r="J4872" s="445"/>
      <c r="K4872" s="258">
        <f>ROUND(SUMIF('VGT-Bewegungsdaten'!B:B,A4872,'VGT-Bewegungsdaten'!D:D),3)</f>
        <v>0</v>
      </c>
      <c r="L4872" s="259">
        <f>ROUND(SUMIF('VGT-Bewegungsdaten'!B:B,$A4872,'VGT-Bewegungsdaten'!E:E),5)</f>
        <v>0</v>
      </c>
      <c r="N4872" s="298" t="s">
        <v>4918</v>
      </c>
      <c r="O4872" s="298" t="s">
        <v>4935</v>
      </c>
      <c r="P4872" s="261">
        <f>ROUND(SUMIF('AV-Bewegungsdaten'!B:B,A4872,'AV-Bewegungsdaten'!D:D),3)</f>
        <v>0</v>
      </c>
      <c r="Q4872" s="259">
        <f>ROUND(SUMIF('AV-Bewegungsdaten'!B:B,$A4872,'AV-Bewegungsdaten'!E:E),5)</f>
        <v>0</v>
      </c>
      <c r="S4872" s="444"/>
      <c r="T4872" s="444"/>
      <c r="U4872" s="261">
        <f>ROUND(SUMIF('DV-Bewegungsdaten'!B:B,A4872,'DV-Bewegungsdaten'!D:D),3)</f>
        <v>0</v>
      </c>
      <c r="V4872" s="259">
        <f>ROUND(SUMIF('DV-Bewegungsdaten'!B:B,A4872,'DV-Bewegungsdaten'!E:E),5)</f>
        <v>0</v>
      </c>
      <c r="X4872" s="444"/>
      <c r="Y4872" s="444"/>
      <c r="AK4872" s="305"/>
    </row>
    <row r="4873" spans="1:37" ht="15" customHeight="1" x14ac:dyDescent="0.25">
      <c r="A4873" s="103" t="s">
        <v>6208</v>
      </c>
      <c r="B4873" s="101" t="s">
        <v>169</v>
      </c>
      <c r="C4873" s="101" t="s">
        <v>6085</v>
      </c>
      <c r="D4873" s="101" t="s">
        <v>6199</v>
      </c>
      <c r="F4873" s="102">
        <v>10.69</v>
      </c>
      <c r="G4873" s="102">
        <v>11.09</v>
      </c>
      <c r="H4873" s="102">
        <v>8.8699999999999992</v>
      </c>
      <c r="I4873" s="102"/>
      <c r="J4873" s="445"/>
      <c r="K4873" s="258">
        <f>ROUND(SUMIF('VGT-Bewegungsdaten'!B:B,A4873,'VGT-Bewegungsdaten'!D:D),3)</f>
        <v>0</v>
      </c>
      <c r="L4873" s="259">
        <f>ROUND(SUMIF('VGT-Bewegungsdaten'!B:B,$A4873,'VGT-Bewegungsdaten'!E:E),5)</f>
        <v>0</v>
      </c>
      <c r="N4873" s="298" t="s">
        <v>4918</v>
      </c>
      <c r="O4873" s="298" t="s">
        <v>4935</v>
      </c>
      <c r="P4873" s="261">
        <f>ROUND(SUMIF('AV-Bewegungsdaten'!B:B,A4873,'AV-Bewegungsdaten'!D:D),3)</f>
        <v>0</v>
      </c>
      <c r="Q4873" s="259">
        <f>ROUND(SUMIF('AV-Bewegungsdaten'!B:B,$A4873,'AV-Bewegungsdaten'!E:E),5)</f>
        <v>0</v>
      </c>
      <c r="S4873" s="444"/>
      <c r="T4873" s="444"/>
      <c r="U4873" s="261">
        <f>ROUND(SUMIF('DV-Bewegungsdaten'!B:B,A4873,'DV-Bewegungsdaten'!D:D),3)</f>
        <v>0</v>
      </c>
      <c r="V4873" s="259">
        <f>ROUND(SUMIF('DV-Bewegungsdaten'!B:B,A4873,'DV-Bewegungsdaten'!E:E),5)</f>
        <v>0</v>
      </c>
      <c r="X4873" s="444"/>
      <c r="Y4873" s="444"/>
      <c r="AK4873" s="305"/>
    </row>
    <row r="4874" spans="1:37" ht="15" customHeight="1" x14ac:dyDescent="0.25">
      <c r="A4874" s="103" t="s">
        <v>6209</v>
      </c>
      <c r="B4874" s="101" t="s">
        <v>169</v>
      </c>
      <c r="C4874" s="101" t="s">
        <v>6088</v>
      </c>
      <c r="D4874" s="101" t="s">
        <v>4806</v>
      </c>
      <c r="F4874" s="102">
        <v>12.27</v>
      </c>
      <c r="G4874" s="102">
        <v>12.67</v>
      </c>
      <c r="H4874" s="102">
        <v>10.14</v>
      </c>
      <c r="I4874" s="102"/>
      <c r="J4874" s="445"/>
      <c r="K4874" s="258">
        <f>ROUND(SUMIF('VGT-Bewegungsdaten'!B:B,A4874,'VGT-Bewegungsdaten'!D:D),3)</f>
        <v>0</v>
      </c>
      <c r="L4874" s="259">
        <f>ROUND(SUMIF('VGT-Bewegungsdaten'!B:B,$A4874,'VGT-Bewegungsdaten'!E:E),5)</f>
        <v>0</v>
      </c>
      <c r="N4874" s="298" t="s">
        <v>4918</v>
      </c>
      <c r="O4874" s="298" t="s">
        <v>4935</v>
      </c>
      <c r="P4874" s="261">
        <f>ROUND(SUMIF('AV-Bewegungsdaten'!B:B,A4874,'AV-Bewegungsdaten'!D:D),3)</f>
        <v>0</v>
      </c>
      <c r="Q4874" s="259">
        <f>ROUND(SUMIF('AV-Bewegungsdaten'!B:B,$A4874,'AV-Bewegungsdaten'!E:E),5)</f>
        <v>0</v>
      </c>
      <c r="S4874" s="444"/>
      <c r="T4874" s="444"/>
      <c r="U4874" s="261">
        <f>ROUND(SUMIF('DV-Bewegungsdaten'!B:B,A4874,'DV-Bewegungsdaten'!D:D),3)</f>
        <v>0</v>
      </c>
      <c r="V4874" s="259">
        <f>ROUND(SUMIF('DV-Bewegungsdaten'!B:B,A4874,'DV-Bewegungsdaten'!E:E),5)</f>
        <v>0</v>
      </c>
      <c r="X4874" s="444"/>
      <c r="Y4874" s="444"/>
      <c r="AK4874" s="305"/>
    </row>
    <row r="4875" spans="1:37" ht="15" customHeight="1" x14ac:dyDescent="0.25">
      <c r="A4875" s="103" t="s">
        <v>6210</v>
      </c>
      <c r="B4875" s="101" t="s">
        <v>169</v>
      </c>
      <c r="C4875" s="101" t="s">
        <v>6088</v>
      </c>
      <c r="D4875" s="101" t="s">
        <v>4807</v>
      </c>
      <c r="F4875" s="102">
        <v>11.93</v>
      </c>
      <c r="G4875" s="102">
        <v>12.33</v>
      </c>
      <c r="H4875" s="102">
        <v>9.86</v>
      </c>
      <c r="I4875" s="102"/>
      <c r="J4875" s="445"/>
      <c r="K4875" s="258">
        <f>ROUND(SUMIF('VGT-Bewegungsdaten'!B:B,A4875,'VGT-Bewegungsdaten'!D:D),3)</f>
        <v>0</v>
      </c>
      <c r="L4875" s="259">
        <f>ROUND(SUMIF('VGT-Bewegungsdaten'!B:B,$A4875,'VGT-Bewegungsdaten'!E:E),5)</f>
        <v>0</v>
      </c>
      <c r="N4875" s="298" t="s">
        <v>4918</v>
      </c>
      <c r="O4875" s="298" t="s">
        <v>4935</v>
      </c>
      <c r="P4875" s="261">
        <f>ROUND(SUMIF('AV-Bewegungsdaten'!B:B,A4875,'AV-Bewegungsdaten'!D:D),3)</f>
        <v>0</v>
      </c>
      <c r="Q4875" s="259">
        <f>ROUND(SUMIF('AV-Bewegungsdaten'!B:B,$A4875,'AV-Bewegungsdaten'!E:E),5)</f>
        <v>0</v>
      </c>
      <c r="S4875" s="444"/>
      <c r="T4875" s="444"/>
      <c r="U4875" s="261">
        <f>ROUND(SUMIF('DV-Bewegungsdaten'!B:B,A4875,'DV-Bewegungsdaten'!D:D),3)</f>
        <v>0</v>
      </c>
      <c r="V4875" s="259">
        <f>ROUND(SUMIF('DV-Bewegungsdaten'!B:B,A4875,'DV-Bewegungsdaten'!E:E),5)</f>
        <v>0</v>
      </c>
      <c r="X4875" s="444"/>
      <c r="Y4875" s="444"/>
      <c r="AK4875" s="305"/>
    </row>
    <row r="4876" spans="1:37" ht="15" customHeight="1" x14ac:dyDescent="0.25">
      <c r="A4876" s="103" t="s">
        <v>6211</v>
      </c>
      <c r="B4876" s="101" t="s">
        <v>169</v>
      </c>
      <c r="C4876" s="101" t="s">
        <v>6088</v>
      </c>
      <c r="D4876" s="101" t="s">
        <v>6199</v>
      </c>
      <c r="F4876" s="102">
        <v>10.66</v>
      </c>
      <c r="G4876" s="102">
        <v>11.06</v>
      </c>
      <c r="H4876" s="102">
        <v>8.85</v>
      </c>
      <c r="I4876" s="102"/>
      <c r="J4876" s="445"/>
      <c r="K4876" s="258">
        <f>ROUND(SUMIF('VGT-Bewegungsdaten'!B:B,A4876,'VGT-Bewegungsdaten'!D:D),3)</f>
        <v>0</v>
      </c>
      <c r="L4876" s="259">
        <f>ROUND(SUMIF('VGT-Bewegungsdaten'!B:B,$A4876,'VGT-Bewegungsdaten'!E:E),5)</f>
        <v>0</v>
      </c>
      <c r="N4876" s="298" t="s">
        <v>4918</v>
      </c>
      <c r="O4876" s="298" t="s">
        <v>4935</v>
      </c>
      <c r="P4876" s="261">
        <f>ROUND(SUMIF('AV-Bewegungsdaten'!B:B,A4876,'AV-Bewegungsdaten'!D:D),3)</f>
        <v>0</v>
      </c>
      <c r="Q4876" s="259">
        <f>ROUND(SUMIF('AV-Bewegungsdaten'!B:B,$A4876,'AV-Bewegungsdaten'!E:E),5)</f>
        <v>0</v>
      </c>
      <c r="S4876" s="444"/>
      <c r="T4876" s="444"/>
      <c r="U4876" s="261">
        <f>ROUND(SUMIF('DV-Bewegungsdaten'!B:B,A4876,'DV-Bewegungsdaten'!D:D),3)</f>
        <v>0</v>
      </c>
      <c r="V4876" s="259">
        <f>ROUND(SUMIF('DV-Bewegungsdaten'!B:B,A4876,'DV-Bewegungsdaten'!E:E),5)</f>
        <v>0</v>
      </c>
      <c r="X4876" s="444"/>
      <c r="Y4876" s="444"/>
      <c r="AK4876" s="305"/>
    </row>
    <row r="4877" spans="1:37" ht="15" customHeight="1" x14ac:dyDescent="0.25">
      <c r="A4877" s="103" t="s">
        <v>6212</v>
      </c>
      <c r="B4877" s="101" t="s">
        <v>169</v>
      </c>
      <c r="C4877" s="101" t="s">
        <v>6091</v>
      </c>
      <c r="D4877" s="101" t="s">
        <v>4806</v>
      </c>
      <c r="F4877" s="102">
        <v>12.24</v>
      </c>
      <c r="G4877" s="102">
        <v>12.64</v>
      </c>
      <c r="H4877" s="102">
        <v>10.11</v>
      </c>
      <c r="I4877" s="102"/>
      <c r="J4877" s="445"/>
      <c r="K4877" s="258">
        <f>ROUND(SUMIF('VGT-Bewegungsdaten'!B:B,A4877,'VGT-Bewegungsdaten'!D:D),3)</f>
        <v>0</v>
      </c>
      <c r="L4877" s="259">
        <f>ROUND(SUMIF('VGT-Bewegungsdaten'!B:B,$A4877,'VGT-Bewegungsdaten'!E:E),5)</f>
        <v>0</v>
      </c>
      <c r="N4877" s="298" t="s">
        <v>4918</v>
      </c>
      <c r="O4877" s="298" t="s">
        <v>4935</v>
      </c>
      <c r="P4877" s="261">
        <f>ROUND(SUMIF('AV-Bewegungsdaten'!B:B,A4877,'AV-Bewegungsdaten'!D:D),3)</f>
        <v>0</v>
      </c>
      <c r="Q4877" s="259">
        <f>ROUND(SUMIF('AV-Bewegungsdaten'!B:B,$A4877,'AV-Bewegungsdaten'!E:E),5)</f>
        <v>0</v>
      </c>
      <c r="S4877" s="444"/>
      <c r="T4877" s="444"/>
      <c r="U4877" s="261">
        <f>ROUND(SUMIF('DV-Bewegungsdaten'!B:B,A4877,'DV-Bewegungsdaten'!D:D),3)</f>
        <v>0</v>
      </c>
      <c r="V4877" s="259">
        <f>ROUND(SUMIF('DV-Bewegungsdaten'!B:B,A4877,'DV-Bewegungsdaten'!E:E),5)</f>
        <v>0</v>
      </c>
      <c r="X4877" s="444"/>
      <c r="Y4877" s="444"/>
      <c r="AK4877" s="305"/>
    </row>
    <row r="4878" spans="1:37" ht="15" customHeight="1" x14ac:dyDescent="0.25">
      <c r="A4878" s="103" t="s">
        <v>6213</v>
      </c>
      <c r="B4878" s="101" t="s">
        <v>169</v>
      </c>
      <c r="C4878" s="101" t="s">
        <v>6091</v>
      </c>
      <c r="D4878" s="101" t="s">
        <v>4807</v>
      </c>
      <c r="F4878" s="102">
        <v>11.9</v>
      </c>
      <c r="G4878" s="102">
        <v>12.3</v>
      </c>
      <c r="H4878" s="102">
        <v>9.84</v>
      </c>
      <c r="I4878" s="102"/>
      <c r="J4878" s="445"/>
      <c r="K4878" s="258">
        <f>ROUND(SUMIF('VGT-Bewegungsdaten'!B:B,A4878,'VGT-Bewegungsdaten'!D:D),3)</f>
        <v>0</v>
      </c>
      <c r="L4878" s="259">
        <f>ROUND(SUMIF('VGT-Bewegungsdaten'!B:B,$A4878,'VGT-Bewegungsdaten'!E:E),5)</f>
        <v>0</v>
      </c>
      <c r="N4878" s="298" t="s">
        <v>4918</v>
      </c>
      <c r="O4878" s="298" t="s">
        <v>4935</v>
      </c>
      <c r="P4878" s="261">
        <f>ROUND(SUMIF('AV-Bewegungsdaten'!B:B,A4878,'AV-Bewegungsdaten'!D:D),3)</f>
        <v>0</v>
      </c>
      <c r="Q4878" s="259">
        <f>ROUND(SUMIF('AV-Bewegungsdaten'!B:B,$A4878,'AV-Bewegungsdaten'!E:E),5)</f>
        <v>0</v>
      </c>
      <c r="S4878" s="444"/>
      <c r="T4878" s="444"/>
      <c r="U4878" s="261">
        <f>ROUND(SUMIF('DV-Bewegungsdaten'!B:B,A4878,'DV-Bewegungsdaten'!D:D),3)</f>
        <v>0</v>
      </c>
      <c r="V4878" s="259">
        <f>ROUND(SUMIF('DV-Bewegungsdaten'!B:B,A4878,'DV-Bewegungsdaten'!E:E),5)</f>
        <v>0</v>
      </c>
      <c r="X4878" s="444"/>
      <c r="Y4878" s="444"/>
      <c r="AK4878" s="305"/>
    </row>
    <row r="4879" spans="1:37" ht="15" customHeight="1" x14ac:dyDescent="0.25">
      <c r="A4879" s="103" t="s">
        <v>6214</v>
      </c>
      <c r="B4879" s="101" t="s">
        <v>169</v>
      </c>
      <c r="C4879" s="101" t="s">
        <v>6091</v>
      </c>
      <c r="D4879" s="101" t="s">
        <v>6199</v>
      </c>
      <c r="F4879" s="102">
        <v>10.63</v>
      </c>
      <c r="G4879" s="102">
        <v>11.03</v>
      </c>
      <c r="H4879" s="102">
        <v>8.82</v>
      </c>
      <c r="I4879" s="102"/>
      <c r="J4879" s="445"/>
      <c r="K4879" s="258">
        <f>ROUND(SUMIF('VGT-Bewegungsdaten'!B:B,A4879,'VGT-Bewegungsdaten'!D:D),3)</f>
        <v>0</v>
      </c>
      <c r="L4879" s="259">
        <f>ROUND(SUMIF('VGT-Bewegungsdaten'!B:B,$A4879,'VGT-Bewegungsdaten'!E:E),5)</f>
        <v>0</v>
      </c>
      <c r="N4879" s="298" t="s">
        <v>4918</v>
      </c>
      <c r="O4879" s="298" t="s">
        <v>4935</v>
      </c>
      <c r="P4879" s="261">
        <f>ROUND(SUMIF('AV-Bewegungsdaten'!B:B,A4879,'AV-Bewegungsdaten'!D:D),3)</f>
        <v>0</v>
      </c>
      <c r="Q4879" s="259">
        <f>ROUND(SUMIF('AV-Bewegungsdaten'!B:B,$A4879,'AV-Bewegungsdaten'!E:E),5)</f>
        <v>0</v>
      </c>
      <c r="S4879" s="444"/>
      <c r="T4879" s="444"/>
      <c r="U4879" s="261">
        <f>ROUND(SUMIF('DV-Bewegungsdaten'!B:B,A4879,'DV-Bewegungsdaten'!D:D),3)</f>
        <v>0</v>
      </c>
      <c r="V4879" s="259">
        <f>ROUND(SUMIF('DV-Bewegungsdaten'!B:B,A4879,'DV-Bewegungsdaten'!E:E),5)</f>
        <v>0</v>
      </c>
      <c r="X4879" s="444"/>
      <c r="Y4879" s="444"/>
      <c r="AK4879" s="305"/>
    </row>
    <row r="4880" spans="1:37" ht="15" customHeight="1" x14ac:dyDescent="0.25">
      <c r="A4880" s="103" t="s">
        <v>6215</v>
      </c>
      <c r="B4880" s="101" t="s">
        <v>169</v>
      </c>
      <c r="C4880" s="101" t="s">
        <v>6094</v>
      </c>
      <c r="D4880" s="101" t="s">
        <v>4806</v>
      </c>
      <c r="F4880" s="102">
        <v>12.2</v>
      </c>
      <c r="G4880" s="102">
        <v>12.6</v>
      </c>
      <c r="H4880" s="102">
        <v>10.08</v>
      </c>
      <c r="I4880" s="102">
        <v>3.7</v>
      </c>
      <c r="J4880" s="445"/>
      <c r="K4880" s="258">
        <f>ROUND(SUMIF('VGT-Bewegungsdaten'!B:B,A4880,'VGT-Bewegungsdaten'!D:D),3)</f>
        <v>0</v>
      </c>
      <c r="L4880" s="259">
        <f>ROUND(SUMIF('VGT-Bewegungsdaten'!B:B,$A4880,'VGT-Bewegungsdaten'!E:E),5)</f>
        <v>0</v>
      </c>
      <c r="N4880" s="298" t="s">
        <v>4918</v>
      </c>
      <c r="O4880" s="298" t="s">
        <v>4935</v>
      </c>
      <c r="P4880" s="261">
        <f>ROUND(SUMIF('AV-Bewegungsdaten'!B:B,A4880,'AV-Bewegungsdaten'!D:D),3)</f>
        <v>0</v>
      </c>
      <c r="Q4880" s="259">
        <f>ROUND(SUMIF('AV-Bewegungsdaten'!B:B,$A4880,'AV-Bewegungsdaten'!E:E),5)</f>
        <v>0</v>
      </c>
      <c r="S4880" s="444"/>
      <c r="T4880" s="444"/>
      <c r="U4880" s="261">
        <f>ROUND(SUMIF('DV-Bewegungsdaten'!B:B,A4880,'DV-Bewegungsdaten'!D:D),3)</f>
        <v>0</v>
      </c>
      <c r="V4880" s="259">
        <f>ROUND(SUMIF('DV-Bewegungsdaten'!B:B,A4880,'DV-Bewegungsdaten'!E:E),5)</f>
        <v>0</v>
      </c>
      <c r="X4880" s="444"/>
      <c r="Y4880" s="444"/>
      <c r="Z4880" s="258">
        <f>ROUND(SUMIF('MSZ-Bewegungsdaten'!B:B,A4880,'MSZ-Bewegungsdaten'!D:D),3)</f>
        <v>0</v>
      </c>
      <c r="AA4880" s="259">
        <f>ROUND(SUMIF('MSZ-Bewegungsdaten'!$B:$B,$A4880,'MSZ-Bewegungsdaten'!$E:$E),5)</f>
        <v>0</v>
      </c>
      <c r="AB4880" s="260"/>
      <c r="AC4880" s="260"/>
      <c r="AK4880" s="305"/>
    </row>
    <row r="4881" spans="1:37" ht="15" customHeight="1" x14ac:dyDescent="0.25">
      <c r="A4881" s="103" t="s">
        <v>6216</v>
      </c>
      <c r="B4881" s="101" t="s">
        <v>169</v>
      </c>
      <c r="C4881" s="101" t="s">
        <v>6094</v>
      </c>
      <c r="D4881" s="101" t="s">
        <v>4807</v>
      </c>
      <c r="F4881" s="102">
        <v>11.87</v>
      </c>
      <c r="G4881" s="102">
        <v>12.27</v>
      </c>
      <c r="H4881" s="102">
        <v>9.82</v>
      </c>
      <c r="I4881" s="102">
        <v>3.37</v>
      </c>
      <c r="J4881" s="445"/>
      <c r="K4881" s="258">
        <f>ROUND(SUMIF('VGT-Bewegungsdaten'!B:B,A4881,'VGT-Bewegungsdaten'!D:D),3)</f>
        <v>0</v>
      </c>
      <c r="L4881" s="259">
        <f>ROUND(SUMIF('VGT-Bewegungsdaten'!B:B,$A4881,'VGT-Bewegungsdaten'!E:E),5)</f>
        <v>0</v>
      </c>
      <c r="N4881" s="298" t="s">
        <v>4918</v>
      </c>
      <c r="O4881" s="298" t="s">
        <v>4935</v>
      </c>
      <c r="P4881" s="261">
        <f>ROUND(SUMIF('AV-Bewegungsdaten'!B:B,A4881,'AV-Bewegungsdaten'!D:D),3)</f>
        <v>0</v>
      </c>
      <c r="Q4881" s="259">
        <f>ROUND(SUMIF('AV-Bewegungsdaten'!B:B,$A4881,'AV-Bewegungsdaten'!E:E),5)</f>
        <v>0</v>
      </c>
      <c r="S4881" s="444"/>
      <c r="T4881" s="444"/>
      <c r="U4881" s="261">
        <f>ROUND(SUMIF('DV-Bewegungsdaten'!B:B,A4881,'DV-Bewegungsdaten'!D:D),3)</f>
        <v>0</v>
      </c>
      <c r="V4881" s="259">
        <f>ROUND(SUMIF('DV-Bewegungsdaten'!B:B,A4881,'DV-Bewegungsdaten'!E:E),5)</f>
        <v>0</v>
      </c>
      <c r="X4881" s="444"/>
      <c r="Y4881" s="444"/>
      <c r="Z4881" s="258">
        <f>ROUND(SUMIF('MSZ-Bewegungsdaten'!B:B,A4881,'MSZ-Bewegungsdaten'!D:D),3)</f>
        <v>0</v>
      </c>
      <c r="AA4881" s="259">
        <f>ROUND(SUMIF('MSZ-Bewegungsdaten'!$B:$B,$A4881,'MSZ-Bewegungsdaten'!$E:$E),5)</f>
        <v>0</v>
      </c>
      <c r="AB4881" s="260"/>
      <c r="AC4881" s="260"/>
      <c r="AK4881" s="305"/>
    </row>
    <row r="4882" spans="1:37" ht="15" customHeight="1" x14ac:dyDescent="0.25">
      <c r="A4882" s="103" t="s">
        <v>6217</v>
      </c>
      <c r="B4882" s="101" t="s">
        <v>169</v>
      </c>
      <c r="C4882" s="101" t="s">
        <v>6094</v>
      </c>
      <c r="D4882" s="101" t="s">
        <v>6199</v>
      </c>
      <c r="F4882" s="102">
        <v>10.61</v>
      </c>
      <c r="G4882" s="102">
        <v>11.01</v>
      </c>
      <c r="H4882" s="102">
        <v>8.81</v>
      </c>
      <c r="I4882" s="102">
        <v>2.11</v>
      </c>
      <c r="J4882" s="445"/>
      <c r="K4882" s="258">
        <f>ROUND(SUMIF('VGT-Bewegungsdaten'!B:B,A4882,'VGT-Bewegungsdaten'!D:D),3)</f>
        <v>0</v>
      </c>
      <c r="L4882" s="259">
        <f>ROUND(SUMIF('VGT-Bewegungsdaten'!B:B,$A4882,'VGT-Bewegungsdaten'!E:E),5)</f>
        <v>0</v>
      </c>
      <c r="N4882" s="298" t="s">
        <v>4918</v>
      </c>
      <c r="O4882" s="298" t="s">
        <v>4935</v>
      </c>
      <c r="P4882" s="261">
        <f>ROUND(SUMIF('AV-Bewegungsdaten'!B:B,A4882,'AV-Bewegungsdaten'!D:D),3)</f>
        <v>0</v>
      </c>
      <c r="Q4882" s="259">
        <f>ROUND(SUMIF('AV-Bewegungsdaten'!B:B,$A4882,'AV-Bewegungsdaten'!E:E),5)</f>
        <v>0</v>
      </c>
      <c r="S4882" s="444"/>
      <c r="T4882" s="444"/>
      <c r="U4882" s="261">
        <f>ROUND(SUMIF('DV-Bewegungsdaten'!B:B,A4882,'DV-Bewegungsdaten'!D:D),3)</f>
        <v>0</v>
      </c>
      <c r="V4882" s="259">
        <f>ROUND(SUMIF('DV-Bewegungsdaten'!B:B,A4882,'DV-Bewegungsdaten'!E:E),5)</f>
        <v>0</v>
      </c>
      <c r="X4882" s="444"/>
      <c r="Y4882" s="444"/>
      <c r="Z4882" s="258">
        <f>ROUND(SUMIF('MSZ-Bewegungsdaten'!B:B,A4882,'MSZ-Bewegungsdaten'!D:D),3)</f>
        <v>0</v>
      </c>
      <c r="AA4882" s="259">
        <f>ROUND(SUMIF('MSZ-Bewegungsdaten'!$B:$B,$A4882,'MSZ-Bewegungsdaten'!$E:$E),5)</f>
        <v>0</v>
      </c>
      <c r="AB4882" s="260"/>
      <c r="AC4882" s="260"/>
      <c r="AK4882" s="305"/>
    </row>
    <row r="4883" spans="1:37" ht="15" customHeight="1" x14ac:dyDescent="0.25">
      <c r="A4883" s="103" t="s">
        <v>6218</v>
      </c>
      <c r="B4883" s="101" t="s">
        <v>169</v>
      </c>
      <c r="C4883" s="101" t="s">
        <v>6097</v>
      </c>
      <c r="D4883" s="101" t="s">
        <v>4806</v>
      </c>
      <c r="F4883" s="102">
        <v>12.2</v>
      </c>
      <c r="G4883" s="102">
        <v>12.6</v>
      </c>
      <c r="H4883" s="102">
        <v>10.08</v>
      </c>
      <c r="I4883" s="102">
        <v>3.7</v>
      </c>
      <c r="J4883" s="445"/>
      <c r="K4883" s="258">
        <f>ROUND(SUMIF('VGT-Bewegungsdaten'!B:B,A4883,'VGT-Bewegungsdaten'!D:D),3)</f>
        <v>0</v>
      </c>
      <c r="L4883" s="259">
        <f>ROUND(SUMIF('VGT-Bewegungsdaten'!B:B,$A4883,'VGT-Bewegungsdaten'!E:E),5)</f>
        <v>0</v>
      </c>
      <c r="N4883" s="298" t="s">
        <v>4918</v>
      </c>
      <c r="O4883" s="298" t="s">
        <v>4935</v>
      </c>
      <c r="P4883" s="261">
        <f>ROUND(SUMIF('AV-Bewegungsdaten'!B:B,A4883,'AV-Bewegungsdaten'!D:D),3)</f>
        <v>0</v>
      </c>
      <c r="Q4883" s="259">
        <f>ROUND(SUMIF('AV-Bewegungsdaten'!B:B,$A4883,'AV-Bewegungsdaten'!E:E),5)</f>
        <v>0</v>
      </c>
      <c r="S4883" s="444"/>
      <c r="T4883" s="444"/>
      <c r="U4883" s="261">
        <f>ROUND(SUMIF('DV-Bewegungsdaten'!B:B,A4883,'DV-Bewegungsdaten'!D:D),3)</f>
        <v>0</v>
      </c>
      <c r="V4883" s="259">
        <f>ROUND(SUMIF('DV-Bewegungsdaten'!B:B,A4883,'DV-Bewegungsdaten'!E:E),5)</f>
        <v>0</v>
      </c>
      <c r="X4883" s="444"/>
      <c r="Y4883" s="444"/>
      <c r="Z4883" s="258">
        <f>ROUND(SUMIF('MSZ-Bewegungsdaten'!B:B,A4883,'MSZ-Bewegungsdaten'!D:D),3)</f>
        <v>0</v>
      </c>
      <c r="AA4883" s="259">
        <f>ROUND(SUMIF('MSZ-Bewegungsdaten'!$B:$B,$A4883,'MSZ-Bewegungsdaten'!$E:$E),5)</f>
        <v>0</v>
      </c>
      <c r="AB4883" s="260"/>
      <c r="AC4883" s="260"/>
      <c r="AK4883" s="305"/>
    </row>
    <row r="4884" spans="1:37" ht="15" customHeight="1" x14ac:dyDescent="0.25">
      <c r="A4884" s="103" t="s">
        <v>6219</v>
      </c>
      <c r="B4884" s="101" t="s">
        <v>169</v>
      </c>
      <c r="C4884" s="101" t="s">
        <v>6097</v>
      </c>
      <c r="D4884" s="101" t="s">
        <v>4807</v>
      </c>
      <c r="F4884" s="102">
        <v>11.87</v>
      </c>
      <c r="G4884" s="102">
        <v>12.27</v>
      </c>
      <c r="H4884" s="102">
        <v>9.82</v>
      </c>
      <c r="I4884" s="102">
        <v>3.37</v>
      </c>
      <c r="J4884" s="445"/>
      <c r="K4884" s="258">
        <f>ROUND(SUMIF('VGT-Bewegungsdaten'!B:B,A4884,'VGT-Bewegungsdaten'!D:D),3)</f>
        <v>0</v>
      </c>
      <c r="L4884" s="259">
        <f>ROUND(SUMIF('VGT-Bewegungsdaten'!B:B,$A4884,'VGT-Bewegungsdaten'!E:E),5)</f>
        <v>0</v>
      </c>
      <c r="N4884" s="298" t="s">
        <v>4918</v>
      </c>
      <c r="O4884" s="298" t="s">
        <v>4935</v>
      </c>
      <c r="P4884" s="261">
        <f>ROUND(SUMIF('AV-Bewegungsdaten'!B:B,A4884,'AV-Bewegungsdaten'!D:D),3)</f>
        <v>0</v>
      </c>
      <c r="Q4884" s="259">
        <f>ROUND(SUMIF('AV-Bewegungsdaten'!B:B,$A4884,'AV-Bewegungsdaten'!E:E),5)</f>
        <v>0</v>
      </c>
      <c r="S4884" s="444"/>
      <c r="T4884" s="444"/>
      <c r="U4884" s="261">
        <f>ROUND(SUMIF('DV-Bewegungsdaten'!B:B,A4884,'DV-Bewegungsdaten'!D:D),3)</f>
        <v>0</v>
      </c>
      <c r="V4884" s="259">
        <f>ROUND(SUMIF('DV-Bewegungsdaten'!B:B,A4884,'DV-Bewegungsdaten'!E:E),5)</f>
        <v>0</v>
      </c>
      <c r="X4884" s="444"/>
      <c r="Y4884" s="444"/>
      <c r="Z4884" s="258">
        <f>ROUND(SUMIF('MSZ-Bewegungsdaten'!B:B,A4884,'MSZ-Bewegungsdaten'!D:D),3)</f>
        <v>0</v>
      </c>
      <c r="AA4884" s="259">
        <f>ROUND(SUMIF('MSZ-Bewegungsdaten'!$B:$B,$A4884,'MSZ-Bewegungsdaten'!$E:$E),5)</f>
        <v>0</v>
      </c>
      <c r="AB4884" s="260"/>
      <c r="AC4884" s="260"/>
      <c r="AK4884" s="305"/>
    </row>
    <row r="4885" spans="1:37" ht="15" customHeight="1" x14ac:dyDescent="0.25">
      <c r="A4885" s="103" t="s">
        <v>6220</v>
      </c>
      <c r="B4885" s="101" t="s">
        <v>169</v>
      </c>
      <c r="C4885" s="101" t="s">
        <v>6097</v>
      </c>
      <c r="D4885" s="101" t="s">
        <v>6199</v>
      </c>
      <c r="F4885" s="102">
        <v>10.61</v>
      </c>
      <c r="G4885" s="102">
        <v>11.01</v>
      </c>
      <c r="H4885" s="102">
        <v>8.81</v>
      </c>
      <c r="I4885" s="102">
        <v>2.11</v>
      </c>
      <c r="J4885" s="445"/>
      <c r="K4885" s="258">
        <f>ROUND(SUMIF('VGT-Bewegungsdaten'!B:B,A4885,'VGT-Bewegungsdaten'!D:D),3)</f>
        <v>0</v>
      </c>
      <c r="L4885" s="259">
        <f>ROUND(SUMIF('VGT-Bewegungsdaten'!B:B,$A4885,'VGT-Bewegungsdaten'!E:E),5)</f>
        <v>0</v>
      </c>
      <c r="N4885" s="298" t="s">
        <v>4918</v>
      </c>
      <c r="O4885" s="298" t="s">
        <v>4935</v>
      </c>
      <c r="P4885" s="261">
        <f>ROUND(SUMIF('AV-Bewegungsdaten'!B:B,A4885,'AV-Bewegungsdaten'!D:D),3)</f>
        <v>0</v>
      </c>
      <c r="Q4885" s="259">
        <f>ROUND(SUMIF('AV-Bewegungsdaten'!B:B,$A4885,'AV-Bewegungsdaten'!E:E),5)</f>
        <v>0</v>
      </c>
      <c r="S4885" s="444"/>
      <c r="T4885" s="444"/>
      <c r="U4885" s="261">
        <f>ROUND(SUMIF('DV-Bewegungsdaten'!B:B,A4885,'DV-Bewegungsdaten'!D:D),3)</f>
        <v>0</v>
      </c>
      <c r="V4885" s="259">
        <f>ROUND(SUMIF('DV-Bewegungsdaten'!B:B,A4885,'DV-Bewegungsdaten'!E:E),5)</f>
        <v>0</v>
      </c>
      <c r="X4885" s="444"/>
      <c r="Y4885" s="444"/>
      <c r="Z4885" s="258">
        <f>ROUND(SUMIF('MSZ-Bewegungsdaten'!B:B,A4885,'MSZ-Bewegungsdaten'!D:D),3)</f>
        <v>0</v>
      </c>
      <c r="AA4885" s="259">
        <f>ROUND(SUMIF('MSZ-Bewegungsdaten'!$B:$B,$A4885,'MSZ-Bewegungsdaten'!$E:$E),5)</f>
        <v>0</v>
      </c>
      <c r="AB4885" s="260"/>
      <c r="AC4885" s="260"/>
      <c r="AK4885" s="305"/>
    </row>
    <row r="4886" spans="1:37" ht="15" customHeight="1" x14ac:dyDescent="0.25">
      <c r="A4886" s="103" t="s">
        <v>6221</v>
      </c>
      <c r="B4886" s="101" t="s">
        <v>169</v>
      </c>
      <c r="C4886" s="101" t="s">
        <v>6100</v>
      </c>
      <c r="D4886" s="101" t="s">
        <v>4806</v>
      </c>
      <c r="F4886" s="102">
        <v>12.2</v>
      </c>
      <c r="G4886" s="102">
        <v>12.6</v>
      </c>
      <c r="H4886" s="102">
        <v>10.08</v>
      </c>
      <c r="I4886" s="102">
        <v>3.7</v>
      </c>
      <c r="J4886" s="445"/>
      <c r="K4886" s="258">
        <f>ROUND(SUMIF('VGT-Bewegungsdaten'!B:B,A4886,'VGT-Bewegungsdaten'!D:D),3)</f>
        <v>0</v>
      </c>
      <c r="L4886" s="259">
        <f>ROUND(SUMIF('VGT-Bewegungsdaten'!B:B,$A4886,'VGT-Bewegungsdaten'!E:E),5)</f>
        <v>0</v>
      </c>
      <c r="N4886" s="298" t="s">
        <v>4918</v>
      </c>
      <c r="O4886" s="298" t="s">
        <v>4935</v>
      </c>
      <c r="P4886" s="261">
        <f>ROUND(SUMIF('AV-Bewegungsdaten'!B:B,A4886,'AV-Bewegungsdaten'!D:D),3)</f>
        <v>0</v>
      </c>
      <c r="Q4886" s="259">
        <f>ROUND(SUMIF('AV-Bewegungsdaten'!B:B,$A4886,'AV-Bewegungsdaten'!E:E),5)</f>
        <v>0</v>
      </c>
      <c r="S4886" s="444"/>
      <c r="T4886" s="444"/>
      <c r="U4886" s="261">
        <f>ROUND(SUMIF('DV-Bewegungsdaten'!B:B,A4886,'DV-Bewegungsdaten'!D:D),3)</f>
        <v>0</v>
      </c>
      <c r="V4886" s="259">
        <f>ROUND(SUMIF('DV-Bewegungsdaten'!B:B,A4886,'DV-Bewegungsdaten'!E:E),5)</f>
        <v>0</v>
      </c>
      <c r="X4886" s="444"/>
      <c r="Y4886" s="444"/>
      <c r="Z4886" s="258">
        <f>ROUND(SUMIF('MSZ-Bewegungsdaten'!B:B,A4886,'MSZ-Bewegungsdaten'!D:D),3)</f>
        <v>0</v>
      </c>
      <c r="AA4886" s="259">
        <f>ROUND(SUMIF('MSZ-Bewegungsdaten'!$B:$B,$A4886,'MSZ-Bewegungsdaten'!$E:$E),5)</f>
        <v>0</v>
      </c>
      <c r="AB4886" s="260"/>
      <c r="AC4886" s="260"/>
      <c r="AK4886" s="305"/>
    </row>
    <row r="4887" spans="1:37" ht="15" customHeight="1" x14ac:dyDescent="0.25">
      <c r="A4887" s="103" t="s">
        <v>6222</v>
      </c>
      <c r="B4887" s="101" t="s">
        <v>169</v>
      </c>
      <c r="C4887" s="101" t="s">
        <v>6100</v>
      </c>
      <c r="D4887" s="101" t="s">
        <v>4807</v>
      </c>
      <c r="F4887" s="102">
        <v>11.87</v>
      </c>
      <c r="G4887" s="102">
        <v>12.27</v>
      </c>
      <c r="H4887" s="102">
        <v>9.82</v>
      </c>
      <c r="I4887" s="102">
        <v>3.37</v>
      </c>
      <c r="J4887" s="445"/>
      <c r="K4887" s="258">
        <f>ROUND(SUMIF('VGT-Bewegungsdaten'!B:B,A4887,'VGT-Bewegungsdaten'!D:D),3)</f>
        <v>0</v>
      </c>
      <c r="L4887" s="259">
        <f>ROUND(SUMIF('VGT-Bewegungsdaten'!B:B,$A4887,'VGT-Bewegungsdaten'!E:E),5)</f>
        <v>0</v>
      </c>
      <c r="N4887" s="298" t="s">
        <v>4918</v>
      </c>
      <c r="O4887" s="298" t="s">
        <v>4935</v>
      </c>
      <c r="P4887" s="261">
        <f>ROUND(SUMIF('AV-Bewegungsdaten'!B:B,A4887,'AV-Bewegungsdaten'!D:D),3)</f>
        <v>0</v>
      </c>
      <c r="Q4887" s="259">
        <f>ROUND(SUMIF('AV-Bewegungsdaten'!B:B,$A4887,'AV-Bewegungsdaten'!E:E),5)</f>
        <v>0</v>
      </c>
      <c r="S4887" s="444"/>
      <c r="T4887" s="444"/>
      <c r="U4887" s="261">
        <f>ROUND(SUMIF('DV-Bewegungsdaten'!B:B,A4887,'DV-Bewegungsdaten'!D:D),3)</f>
        <v>0</v>
      </c>
      <c r="V4887" s="259">
        <f>ROUND(SUMIF('DV-Bewegungsdaten'!B:B,A4887,'DV-Bewegungsdaten'!E:E),5)</f>
        <v>0</v>
      </c>
      <c r="X4887" s="444"/>
      <c r="Y4887" s="444"/>
      <c r="Z4887" s="258">
        <f>ROUND(SUMIF('MSZ-Bewegungsdaten'!B:B,A4887,'MSZ-Bewegungsdaten'!D:D),3)</f>
        <v>0</v>
      </c>
      <c r="AA4887" s="259">
        <f>ROUND(SUMIF('MSZ-Bewegungsdaten'!$B:$B,$A4887,'MSZ-Bewegungsdaten'!$E:$E),5)</f>
        <v>0</v>
      </c>
      <c r="AB4887" s="260"/>
      <c r="AC4887" s="260"/>
      <c r="AK4887" s="305"/>
    </row>
    <row r="4888" spans="1:37" ht="15" customHeight="1" x14ac:dyDescent="0.25">
      <c r="A4888" s="103" t="s">
        <v>6223</v>
      </c>
      <c r="B4888" s="101" t="s">
        <v>169</v>
      </c>
      <c r="C4888" s="101" t="s">
        <v>6100</v>
      </c>
      <c r="D4888" s="101" t="s">
        <v>6199</v>
      </c>
      <c r="F4888" s="102">
        <v>10.61</v>
      </c>
      <c r="G4888" s="102">
        <v>11.01</v>
      </c>
      <c r="H4888" s="102">
        <v>8.81</v>
      </c>
      <c r="I4888" s="102">
        <v>2.11</v>
      </c>
      <c r="J4888" s="445"/>
      <c r="K4888" s="258">
        <f>ROUND(SUMIF('VGT-Bewegungsdaten'!B:B,A4888,'VGT-Bewegungsdaten'!D:D),3)</f>
        <v>0</v>
      </c>
      <c r="L4888" s="259">
        <f>ROUND(SUMIF('VGT-Bewegungsdaten'!B:B,$A4888,'VGT-Bewegungsdaten'!E:E),5)</f>
        <v>0</v>
      </c>
      <c r="N4888" s="298" t="s">
        <v>4918</v>
      </c>
      <c r="O4888" s="298" t="s">
        <v>4935</v>
      </c>
      <c r="P4888" s="261">
        <f>ROUND(SUMIF('AV-Bewegungsdaten'!B:B,A4888,'AV-Bewegungsdaten'!D:D),3)</f>
        <v>0</v>
      </c>
      <c r="Q4888" s="259">
        <f>ROUND(SUMIF('AV-Bewegungsdaten'!B:B,$A4888,'AV-Bewegungsdaten'!E:E),5)</f>
        <v>0</v>
      </c>
      <c r="S4888" s="444"/>
      <c r="T4888" s="444"/>
      <c r="U4888" s="261">
        <f>ROUND(SUMIF('DV-Bewegungsdaten'!B:B,A4888,'DV-Bewegungsdaten'!D:D),3)</f>
        <v>0</v>
      </c>
      <c r="V4888" s="259">
        <f>ROUND(SUMIF('DV-Bewegungsdaten'!B:B,A4888,'DV-Bewegungsdaten'!E:E),5)</f>
        <v>0</v>
      </c>
      <c r="X4888" s="444"/>
      <c r="Y4888" s="444"/>
      <c r="Z4888" s="258">
        <f>ROUND(SUMIF('MSZ-Bewegungsdaten'!B:B,A4888,'MSZ-Bewegungsdaten'!D:D),3)</f>
        <v>0</v>
      </c>
      <c r="AA4888" s="259">
        <f>ROUND(SUMIF('MSZ-Bewegungsdaten'!$B:$B,$A4888,'MSZ-Bewegungsdaten'!$E:$E),5)</f>
        <v>0</v>
      </c>
      <c r="AB4888" s="260"/>
      <c r="AC4888" s="260"/>
      <c r="AK4888" s="305"/>
    </row>
    <row r="4889" spans="1:37" ht="15" customHeight="1" x14ac:dyDescent="0.25">
      <c r="A4889" s="103" t="s">
        <v>6224</v>
      </c>
      <c r="B4889" s="101" t="s">
        <v>169</v>
      </c>
      <c r="C4889" s="101" t="s">
        <v>6103</v>
      </c>
      <c r="D4889" s="101" t="s">
        <v>4806</v>
      </c>
      <c r="F4889" s="102">
        <v>12.2</v>
      </c>
      <c r="G4889" s="102">
        <v>12.6</v>
      </c>
      <c r="H4889" s="102">
        <v>10.08</v>
      </c>
      <c r="I4889" s="102">
        <v>3.7</v>
      </c>
      <c r="J4889" s="445"/>
      <c r="K4889" s="258">
        <f>ROUND(SUMIF('VGT-Bewegungsdaten'!B:B,A4889,'VGT-Bewegungsdaten'!D:D),3)</f>
        <v>0</v>
      </c>
      <c r="L4889" s="259">
        <f>ROUND(SUMIF('VGT-Bewegungsdaten'!B:B,$A4889,'VGT-Bewegungsdaten'!E:E),5)</f>
        <v>0</v>
      </c>
      <c r="N4889" s="298" t="s">
        <v>4918</v>
      </c>
      <c r="O4889" s="298" t="s">
        <v>4935</v>
      </c>
      <c r="P4889" s="261">
        <f>ROUND(SUMIF('AV-Bewegungsdaten'!B:B,A4889,'AV-Bewegungsdaten'!D:D),3)</f>
        <v>0</v>
      </c>
      <c r="Q4889" s="259">
        <f>ROUND(SUMIF('AV-Bewegungsdaten'!B:B,$A4889,'AV-Bewegungsdaten'!E:E),5)</f>
        <v>0</v>
      </c>
      <c r="S4889" s="444"/>
      <c r="T4889" s="444"/>
      <c r="U4889" s="261">
        <f>ROUND(SUMIF('DV-Bewegungsdaten'!B:B,A4889,'DV-Bewegungsdaten'!D:D),3)</f>
        <v>0</v>
      </c>
      <c r="V4889" s="259">
        <f>ROUND(SUMIF('DV-Bewegungsdaten'!B:B,A4889,'DV-Bewegungsdaten'!E:E),5)</f>
        <v>0</v>
      </c>
      <c r="X4889" s="444"/>
      <c r="Y4889" s="444"/>
      <c r="Z4889" s="258">
        <f>ROUND(SUMIF('MSZ-Bewegungsdaten'!B:B,A4889,'MSZ-Bewegungsdaten'!D:D),3)</f>
        <v>0</v>
      </c>
      <c r="AA4889" s="259">
        <f>ROUND(SUMIF('MSZ-Bewegungsdaten'!$B:$B,$A4889,'MSZ-Bewegungsdaten'!$E:$E),5)</f>
        <v>0</v>
      </c>
      <c r="AB4889" s="260"/>
      <c r="AC4889" s="260"/>
      <c r="AK4889" s="305"/>
    </row>
    <row r="4890" spans="1:37" ht="15" customHeight="1" x14ac:dyDescent="0.25">
      <c r="A4890" s="103" t="s">
        <v>6225</v>
      </c>
      <c r="B4890" s="101" t="s">
        <v>169</v>
      </c>
      <c r="C4890" s="101" t="s">
        <v>6103</v>
      </c>
      <c r="D4890" s="101" t="s">
        <v>4807</v>
      </c>
      <c r="F4890" s="102">
        <v>11.87</v>
      </c>
      <c r="G4890" s="102">
        <v>12.27</v>
      </c>
      <c r="H4890" s="102">
        <v>9.82</v>
      </c>
      <c r="I4890" s="102">
        <v>3.37</v>
      </c>
      <c r="J4890" s="445"/>
      <c r="K4890" s="258">
        <f>ROUND(SUMIF('VGT-Bewegungsdaten'!B:B,A4890,'VGT-Bewegungsdaten'!D:D),3)</f>
        <v>0</v>
      </c>
      <c r="L4890" s="259">
        <f>ROUND(SUMIF('VGT-Bewegungsdaten'!B:B,$A4890,'VGT-Bewegungsdaten'!E:E),5)</f>
        <v>0</v>
      </c>
      <c r="N4890" s="298" t="s">
        <v>4918</v>
      </c>
      <c r="O4890" s="298" t="s">
        <v>4935</v>
      </c>
      <c r="P4890" s="261">
        <f>ROUND(SUMIF('AV-Bewegungsdaten'!B:B,A4890,'AV-Bewegungsdaten'!D:D),3)</f>
        <v>0</v>
      </c>
      <c r="Q4890" s="259">
        <f>ROUND(SUMIF('AV-Bewegungsdaten'!B:B,$A4890,'AV-Bewegungsdaten'!E:E),5)</f>
        <v>0</v>
      </c>
      <c r="S4890" s="444"/>
      <c r="T4890" s="444"/>
      <c r="U4890" s="261">
        <f>ROUND(SUMIF('DV-Bewegungsdaten'!B:B,A4890,'DV-Bewegungsdaten'!D:D),3)</f>
        <v>0</v>
      </c>
      <c r="V4890" s="259">
        <f>ROUND(SUMIF('DV-Bewegungsdaten'!B:B,A4890,'DV-Bewegungsdaten'!E:E),5)</f>
        <v>0</v>
      </c>
      <c r="X4890" s="444"/>
      <c r="Y4890" s="444"/>
      <c r="Z4890" s="258">
        <f>ROUND(SUMIF('MSZ-Bewegungsdaten'!B:B,A4890,'MSZ-Bewegungsdaten'!D:D),3)</f>
        <v>0</v>
      </c>
      <c r="AA4890" s="259">
        <f>ROUND(SUMIF('MSZ-Bewegungsdaten'!$B:$B,$A4890,'MSZ-Bewegungsdaten'!$E:$E),5)</f>
        <v>0</v>
      </c>
      <c r="AB4890" s="260"/>
      <c r="AC4890" s="260"/>
      <c r="AK4890" s="305"/>
    </row>
    <row r="4891" spans="1:37" ht="15" customHeight="1" x14ac:dyDescent="0.25">
      <c r="A4891" s="103" t="s">
        <v>6226</v>
      </c>
      <c r="B4891" s="101" t="s">
        <v>169</v>
      </c>
      <c r="C4891" s="101" t="s">
        <v>6103</v>
      </c>
      <c r="D4891" s="101" t="s">
        <v>6199</v>
      </c>
      <c r="F4891" s="102">
        <v>10.61</v>
      </c>
      <c r="G4891" s="102">
        <v>11.01</v>
      </c>
      <c r="H4891" s="102">
        <v>8.81</v>
      </c>
      <c r="I4891" s="102">
        <v>2.11</v>
      </c>
      <c r="J4891" s="445"/>
      <c r="K4891" s="258">
        <f>ROUND(SUMIF('VGT-Bewegungsdaten'!B:B,A4891,'VGT-Bewegungsdaten'!D:D),3)</f>
        <v>0</v>
      </c>
      <c r="L4891" s="259">
        <f>ROUND(SUMIF('VGT-Bewegungsdaten'!B:B,$A4891,'VGT-Bewegungsdaten'!E:E),5)</f>
        <v>0</v>
      </c>
      <c r="N4891" s="298" t="s">
        <v>4918</v>
      </c>
      <c r="O4891" s="298" t="s">
        <v>4935</v>
      </c>
      <c r="P4891" s="261">
        <f>ROUND(SUMIF('AV-Bewegungsdaten'!B:B,A4891,'AV-Bewegungsdaten'!D:D),3)</f>
        <v>0</v>
      </c>
      <c r="Q4891" s="259">
        <f>ROUND(SUMIF('AV-Bewegungsdaten'!B:B,$A4891,'AV-Bewegungsdaten'!E:E),5)</f>
        <v>0</v>
      </c>
      <c r="S4891" s="444"/>
      <c r="T4891" s="444"/>
      <c r="U4891" s="261">
        <f>ROUND(SUMIF('DV-Bewegungsdaten'!B:B,A4891,'DV-Bewegungsdaten'!D:D),3)</f>
        <v>0</v>
      </c>
      <c r="V4891" s="259">
        <f>ROUND(SUMIF('DV-Bewegungsdaten'!B:B,A4891,'DV-Bewegungsdaten'!E:E),5)</f>
        <v>0</v>
      </c>
      <c r="X4891" s="444"/>
      <c r="Y4891" s="444"/>
      <c r="Z4891" s="258">
        <f>ROUND(SUMIF('MSZ-Bewegungsdaten'!B:B,A4891,'MSZ-Bewegungsdaten'!D:D),3)</f>
        <v>0</v>
      </c>
      <c r="AA4891" s="259">
        <f>ROUND(SUMIF('MSZ-Bewegungsdaten'!$B:$B,$A4891,'MSZ-Bewegungsdaten'!$E:$E),5)</f>
        <v>0</v>
      </c>
      <c r="AB4891" s="260"/>
      <c r="AC4891" s="260"/>
      <c r="AK4891" s="305"/>
    </row>
    <row r="4892" spans="1:37" ht="15" customHeight="1" x14ac:dyDescent="0.25">
      <c r="A4892" s="103" t="s">
        <v>6227</v>
      </c>
      <c r="B4892" s="101" t="s">
        <v>169</v>
      </c>
      <c r="C4892" s="101" t="s">
        <v>6106</v>
      </c>
      <c r="D4892" s="101" t="s">
        <v>4806</v>
      </c>
      <c r="F4892" s="102">
        <v>12.2</v>
      </c>
      <c r="G4892" s="102">
        <v>12.6</v>
      </c>
      <c r="H4892" s="102">
        <v>10.08</v>
      </c>
      <c r="I4892" s="102">
        <v>3.7</v>
      </c>
      <c r="J4892" s="445"/>
      <c r="K4892" s="258">
        <f>ROUND(SUMIF('VGT-Bewegungsdaten'!B:B,A4892,'VGT-Bewegungsdaten'!D:D),3)</f>
        <v>0</v>
      </c>
      <c r="L4892" s="259">
        <f>ROUND(SUMIF('VGT-Bewegungsdaten'!B:B,$A4892,'VGT-Bewegungsdaten'!E:E),5)</f>
        <v>0</v>
      </c>
      <c r="N4892" s="298" t="s">
        <v>4918</v>
      </c>
      <c r="O4892" s="298" t="s">
        <v>4935</v>
      </c>
      <c r="P4892" s="261">
        <f>ROUND(SUMIF('AV-Bewegungsdaten'!B:B,A4892,'AV-Bewegungsdaten'!D:D),3)</f>
        <v>0</v>
      </c>
      <c r="Q4892" s="259">
        <f>ROUND(SUMIF('AV-Bewegungsdaten'!B:B,$A4892,'AV-Bewegungsdaten'!E:E),5)</f>
        <v>0</v>
      </c>
      <c r="S4892" s="444"/>
      <c r="T4892" s="444"/>
      <c r="U4892" s="261">
        <f>ROUND(SUMIF('DV-Bewegungsdaten'!B:B,A4892,'DV-Bewegungsdaten'!D:D),3)</f>
        <v>0</v>
      </c>
      <c r="V4892" s="259">
        <f>ROUND(SUMIF('DV-Bewegungsdaten'!B:B,A4892,'DV-Bewegungsdaten'!E:E),5)</f>
        <v>0</v>
      </c>
      <c r="X4892" s="444"/>
      <c r="Y4892" s="444"/>
      <c r="Z4892" s="258">
        <f>ROUND(SUMIF('MSZ-Bewegungsdaten'!B:B,A4892,'MSZ-Bewegungsdaten'!D:D),3)</f>
        <v>0</v>
      </c>
      <c r="AA4892" s="259">
        <f>ROUND(SUMIF('MSZ-Bewegungsdaten'!$B:$B,$A4892,'MSZ-Bewegungsdaten'!$E:$E),5)</f>
        <v>0</v>
      </c>
      <c r="AB4892" s="260"/>
      <c r="AC4892" s="260"/>
      <c r="AK4892" s="305"/>
    </row>
    <row r="4893" spans="1:37" ht="15" customHeight="1" x14ac:dyDescent="0.25">
      <c r="A4893" s="103" t="s">
        <v>6228</v>
      </c>
      <c r="B4893" s="101" t="s">
        <v>169</v>
      </c>
      <c r="C4893" s="101" t="s">
        <v>6106</v>
      </c>
      <c r="D4893" s="101" t="s">
        <v>4807</v>
      </c>
      <c r="F4893" s="102">
        <v>11.87</v>
      </c>
      <c r="G4893" s="102">
        <v>12.27</v>
      </c>
      <c r="H4893" s="102">
        <v>9.82</v>
      </c>
      <c r="I4893" s="102">
        <v>3.37</v>
      </c>
      <c r="J4893" s="445"/>
      <c r="K4893" s="258">
        <f>ROUND(SUMIF('VGT-Bewegungsdaten'!B:B,A4893,'VGT-Bewegungsdaten'!D:D),3)</f>
        <v>0</v>
      </c>
      <c r="L4893" s="259">
        <f>ROUND(SUMIF('VGT-Bewegungsdaten'!B:B,$A4893,'VGT-Bewegungsdaten'!E:E),5)</f>
        <v>0</v>
      </c>
      <c r="N4893" s="298" t="s">
        <v>4918</v>
      </c>
      <c r="O4893" s="298" t="s">
        <v>4935</v>
      </c>
      <c r="P4893" s="261">
        <f>ROUND(SUMIF('AV-Bewegungsdaten'!B:B,A4893,'AV-Bewegungsdaten'!D:D),3)</f>
        <v>0</v>
      </c>
      <c r="Q4893" s="259">
        <f>ROUND(SUMIF('AV-Bewegungsdaten'!B:B,$A4893,'AV-Bewegungsdaten'!E:E),5)</f>
        <v>0</v>
      </c>
      <c r="S4893" s="444"/>
      <c r="T4893" s="444"/>
      <c r="U4893" s="261">
        <f>ROUND(SUMIF('DV-Bewegungsdaten'!B:B,A4893,'DV-Bewegungsdaten'!D:D),3)</f>
        <v>0</v>
      </c>
      <c r="V4893" s="259">
        <f>ROUND(SUMIF('DV-Bewegungsdaten'!B:B,A4893,'DV-Bewegungsdaten'!E:E),5)</f>
        <v>0</v>
      </c>
      <c r="X4893" s="444"/>
      <c r="Y4893" s="444"/>
      <c r="Z4893" s="258">
        <f>ROUND(SUMIF('MSZ-Bewegungsdaten'!B:B,A4893,'MSZ-Bewegungsdaten'!D:D),3)</f>
        <v>0</v>
      </c>
      <c r="AA4893" s="259">
        <f>ROUND(SUMIF('MSZ-Bewegungsdaten'!$B:$B,$A4893,'MSZ-Bewegungsdaten'!$E:$E),5)</f>
        <v>0</v>
      </c>
      <c r="AB4893" s="260"/>
      <c r="AC4893" s="260"/>
      <c r="AK4893" s="305"/>
    </row>
    <row r="4894" spans="1:37" ht="15" customHeight="1" x14ac:dyDescent="0.25">
      <c r="A4894" s="103" t="s">
        <v>6229</v>
      </c>
      <c r="B4894" s="101" t="s">
        <v>169</v>
      </c>
      <c r="C4894" s="101" t="s">
        <v>6106</v>
      </c>
      <c r="D4894" s="101" t="s">
        <v>6199</v>
      </c>
      <c r="F4894" s="102">
        <v>10.61</v>
      </c>
      <c r="G4894" s="102">
        <v>11.01</v>
      </c>
      <c r="H4894" s="102">
        <v>8.81</v>
      </c>
      <c r="I4894" s="102">
        <v>2.11</v>
      </c>
      <c r="J4894" s="445"/>
      <c r="K4894" s="258">
        <f>ROUND(SUMIF('VGT-Bewegungsdaten'!B:B,A4894,'VGT-Bewegungsdaten'!D:D),3)</f>
        <v>0</v>
      </c>
      <c r="L4894" s="259">
        <f>ROUND(SUMIF('VGT-Bewegungsdaten'!B:B,$A4894,'VGT-Bewegungsdaten'!E:E),5)</f>
        <v>0</v>
      </c>
      <c r="N4894" s="298" t="s">
        <v>4918</v>
      </c>
      <c r="O4894" s="298" t="s">
        <v>4935</v>
      </c>
      <c r="P4894" s="261">
        <f>ROUND(SUMIF('AV-Bewegungsdaten'!B:B,A4894,'AV-Bewegungsdaten'!D:D),3)</f>
        <v>0</v>
      </c>
      <c r="Q4894" s="259">
        <f>ROUND(SUMIF('AV-Bewegungsdaten'!B:B,$A4894,'AV-Bewegungsdaten'!E:E),5)</f>
        <v>0</v>
      </c>
      <c r="S4894" s="444"/>
      <c r="T4894" s="444"/>
      <c r="U4894" s="261">
        <f>ROUND(SUMIF('DV-Bewegungsdaten'!B:B,A4894,'DV-Bewegungsdaten'!D:D),3)</f>
        <v>0</v>
      </c>
      <c r="V4894" s="259">
        <f>ROUND(SUMIF('DV-Bewegungsdaten'!B:B,A4894,'DV-Bewegungsdaten'!E:E),5)</f>
        <v>0</v>
      </c>
      <c r="X4894" s="444"/>
      <c r="Y4894" s="444"/>
      <c r="Z4894" s="258">
        <f>ROUND(SUMIF('MSZ-Bewegungsdaten'!B:B,A4894,'MSZ-Bewegungsdaten'!D:D),3)</f>
        <v>0</v>
      </c>
      <c r="AA4894" s="259">
        <f>ROUND(SUMIF('MSZ-Bewegungsdaten'!$B:$B,$A4894,'MSZ-Bewegungsdaten'!$E:$E),5)</f>
        <v>0</v>
      </c>
      <c r="AB4894" s="260"/>
      <c r="AC4894" s="260"/>
      <c r="AK4894" s="305"/>
    </row>
    <row r="4895" spans="1:37" ht="15" customHeight="1" x14ac:dyDescent="0.25">
      <c r="A4895" s="103" t="s">
        <v>6230</v>
      </c>
      <c r="B4895" s="101" t="s">
        <v>169</v>
      </c>
      <c r="C4895" s="101" t="s">
        <v>6109</v>
      </c>
      <c r="D4895" s="101" t="s">
        <v>4806</v>
      </c>
      <c r="F4895" s="102">
        <v>12.2</v>
      </c>
      <c r="G4895" s="102">
        <v>12.6</v>
      </c>
      <c r="H4895" s="102">
        <v>10.08</v>
      </c>
      <c r="I4895" s="102">
        <v>3.7</v>
      </c>
      <c r="J4895" s="445"/>
      <c r="K4895" s="258">
        <f>ROUND(SUMIF('VGT-Bewegungsdaten'!B:B,A4895,'VGT-Bewegungsdaten'!D:D),3)</f>
        <v>0</v>
      </c>
      <c r="L4895" s="259">
        <f>ROUND(SUMIF('VGT-Bewegungsdaten'!B:B,$A4895,'VGT-Bewegungsdaten'!E:E),5)</f>
        <v>0</v>
      </c>
      <c r="N4895" s="298" t="s">
        <v>4918</v>
      </c>
      <c r="O4895" s="298" t="s">
        <v>4935</v>
      </c>
      <c r="P4895" s="261">
        <f>ROUND(SUMIF('AV-Bewegungsdaten'!B:B,A4895,'AV-Bewegungsdaten'!D:D),3)</f>
        <v>0</v>
      </c>
      <c r="Q4895" s="259">
        <f>ROUND(SUMIF('AV-Bewegungsdaten'!B:B,$A4895,'AV-Bewegungsdaten'!E:E),5)</f>
        <v>0</v>
      </c>
      <c r="S4895" s="444"/>
      <c r="T4895" s="444"/>
      <c r="U4895" s="261">
        <f>ROUND(SUMIF('DV-Bewegungsdaten'!B:B,A4895,'DV-Bewegungsdaten'!D:D),3)</f>
        <v>0</v>
      </c>
      <c r="V4895" s="259">
        <f>ROUND(SUMIF('DV-Bewegungsdaten'!B:B,A4895,'DV-Bewegungsdaten'!E:E),5)</f>
        <v>0</v>
      </c>
      <c r="X4895" s="444"/>
      <c r="Y4895" s="444"/>
      <c r="Z4895" s="258">
        <f>ROUND(SUMIF('MSZ-Bewegungsdaten'!B:B,A4895,'MSZ-Bewegungsdaten'!D:D),3)</f>
        <v>0</v>
      </c>
      <c r="AA4895" s="259">
        <f>ROUND(SUMIF('MSZ-Bewegungsdaten'!$B:$B,$A4895,'MSZ-Bewegungsdaten'!$E:$E),5)</f>
        <v>0</v>
      </c>
      <c r="AB4895" s="260"/>
      <c r="AC4895" s="260"/>
      <c r="AK4895" s="305"/>
    </row>
    <row r="4896" spans="1:37" ht="15" customHeight="1" x14ac:dyDescent="0.25">
      <c r="A4896" s="103" t="s">
        <v>6231</v>
      </c>
      <c r="B4896" s="101" t="s">
        <v>169</v>
      </c>
      <c r="C4896" s="101" t="s">
        <v>6109</v>
      </c>
      <c r="D4896" s="101" t="s">
        <v>4807</v>
      </c>
      <c r="F4896" s="102">
        <v>11.87</v>
      </c>
      <c r="G4896" s="102">
        <v>12.27</v>
      </c>
      <c r="H4896" s="102">
        <v>9.82</v>
      </c>
      <c r="I4896" s="102">
        <v>3.37</v>
      </c>
      <c r="J4896" s="445"/>
      <c r="K4896" s="258">
        <f>ROUND(SUMIF('VGT-Bewegungsdaten'!B:B,A4896,'VGT-Bewegungsdaten'!D:D),3)</f>
        <v>0</v>
      </c>
      <c r="L4896" s="259">
        <f>ROUND(SUMIF('VGT-Bewegungsdaten'!B:B,$A4896,'VGT-Bewegungsdaten'!E:E),5)</f>
        <v>0</v>
      </c>
      <c r="N4896" s="298" t="s">
        <v>4918</v>
      </c>
      <c r="O4896" s="298" t="s">
        <v>4935</v>
      </c>
      <c r="P4896" s="261">
        <f>ROUND(SUMIF('AV-Bewegungsdaten'!B:B,A4896,'AV-Bewegungsdaten'!D:D),3)</f>
        <v>0</v>
      </c>
      <c r="Q4896" s="259">
        <f>ROUND(SUMIF('AV-Bewegungsdaten'!B:B,$A4896,'AV-Bewegungsdaten'!E:E),5)</f>
        <v>0</v>
      </c>
      <c r="S4896" s="444"/>
      <c r="T4896" s="444"/>
      <c r="U4896" s="261">
        <f>ROUND(SUMIF('DV-Bewegungsdaten'!B:B,A4896,'DV-Bewegungsdaten'!D:D),3)</f>
        <v>0</v>
      </c>
      <c r="V4896" s="259">
        <f>ROUND(SUMIF('DV-Bewegungsdaten'!B:B,A4896,'DV-Bewegungsdaten'!E:E),5)</f>
        <v>0</v>
      </c>
      <c r="X4896" s="444"/>
      <c r="Y4896" s="444"/>
      <c r="Z4896" s="258">
        <f>ROUND(SUMIF('MSZ-Bewegungsdaten'!B:B,A4896,'MSZ-Bewegungsdaten'!D:D),3)</f>
        <v>0</v>
      </c>
      <c r="AA4896" s="259">
        <f>ROUND(SUMIF('MSZ-Bewegungsdaten'!$B:$B,$A4896,'MSZ-Bewegungsdaten'!$E:$E),5)</f>
        <v>0</v>
      </c>
      <c r="AB4896" s="260"/>
      <c r="AC4896" s="260"/>
      <c r="AK4896" s="305"/>
    </row>
    <row r="4897" spans="1:37" ht="15" customHeight="1" x14ac:dyDescent="0.25">
      <c r="A4897" s="103" t="s">
        <v>6232</v>
      </c>
      <c r="B4897" s="101" t="s">
        <v>169</v>
      </c>
      <c r="C4897" s="101" t="s">
        <v>6109</v>
      </c>
      <c r="D4897" s="101" t="s">
        <v>6199</v>
      </c>
      <c r="F4897" s="102">
        <v>10.61</v>
      </c>
      <c r="G4897" s="102">
        <v>11.01</v>
      </c>
      <c r="H4897" s="102">
        <v>8.81</v>
      </c>
      <c r="I4897" s="102">
        <v>2.11</v>
      </c>
      <c r="J4897" s="445"/>
      <c r="K4897" s="258">
        <f>ROUND(SUMIF('VGT-Bewegungsdaten'!B:B,A4897,'VGT-Bewegungsdaten'!D:D),3)</f>
        <v>0</v>
      </c>
      <c r="L4897" s="259">
        <f>ROUND(SUMIF('VGT-Bewegungsdaten'!B:B,$A4897,'VGT-Bewegungsdaten'!E:E),5)</f>
        <v>0</v>
      </c>
      <c r="N4897" s="298" t="s">
        <v>4918</v>
      </c>
      <c r="O4897" s="298" t="s">
        <v>4935</v>
      </c>
      <c r="P4897" s="261">
        <f>ROUND(SUMIF('AV-Bewegungsdaten'!B:B,A4897,'AV-Bewegungsdaten'!D:D),3)</f>
        <v>0</v>
      </c>
      <c r="Q4897" s="259">
        <f>ROUND(SUMIF('AV-Bewegungsdaten'!B:B,$A4897,'AV-Bewegungsdaten'!E:E),5)</f>
        <v>0</v>
      </c>
      <c r="S4897" s="444"/>
      <c r="T4897" s="444"/>
      <c r="U4897" s="261">
        <f>ROUND(SUMIF('DV-Bewegungsdaten'!B:B,A4897,'DV-Bewegungsdaten'!D:D),3)</f>
        <v>0</v>
      </c>
      <c r="V4897" s="259">
        <f>ROUND(SUMIF('DV-Bewegungsdaten'!B:B,A4897,'DV-Bewegungsdaten'!E:E),5)</f>
        <v>0</v>
      </c>
      <c r="X4897" s="444"/>
      <c r="Y4897" s="444"/>
      <c r="Z4897" s="258">
        <f>ROUND(SUMIF('MSZ-Bewegungsdaten'!B:B,A4897,'MSZ-Bewegungsdaten'!D:D),3)</f>
        <v>0</v>
      </c>
      <c r="AA4897" s="259">
        <f>ROUND(SUMIF('MSZ-Bewegungsdaten'!$B:$B,$A4897,'MSZ-Bewegungsdaten'!$E:$E),5)</f>
        <v>0</v>
      </c>
      <c r="AB4897" s="260"/>
      <c r="AC4897" s="260"/>
      <c r="AK4897" s="305"/>
    </row>
    <row r="4898" spans="1:37" ht="15" customHeight="1" x14ac:dyDescent="0.25">
      <c r="A4898" s="103" t="s">
        <v>6524</v>
      </c>
      <c r="B4898" s="101" t="s">
        <v>169</v>
      </c>
      <c r="C4898" s="101" t="s">
        <v>6476</v>
      </c>
      <c r="D4898" s="101" t="s">
        <v>4806</v>
      </c>
      <c r="F4898" s="102">
        <v>12.2</v>
      </c>
      <c r="G4898" s="102">
        <v>12.6</v>
      </c>
      <c r="H4898" s="102">
        <v>10.08</v>
      </c>
      <c r="I4898" s="102">
        <v>3.7</v>
      </c>
      <c r="J4898" s="445"/>
      <c r="K4898" s="258">
        <f>ROUND(SUMIF('VGT-Bewegungsdaten'!B:B,A4898,'VGT-Bewegungsdaten'!D:D),3)</f>
        <v>0</v>
      </c>
      <c r="L4898" s="259">
        <f>ROUND(SUMIF('VGT-Bewegungsdaten'!B:B,$A4898,'VGT-Bewegungsdaten'!E:E),5)</f>
        <v>0</v>
      </c>
      <c r="N4898" s="298" t="s">
        <v>4918</v>
      </c>
      <c r="O4898" s="298" t="s">
        <v>4935</v>
      </c>
      <c r="P4898" s="261">
        <f>ROUND(SUMIF('AV-Bewegungsdaten'!B:B,A4898,'AV-Bewegungsdaten'!D:D),3)</f>
        <v>0</v>
      </c>
      <c r="Q4898" s="259">
        <f>ROUND(SUMIF('AV-Bewegungsdaten'!B:B,$A4898,'AV-Bewegungsdaten'!E:E),5)</f>
        <v>0</v>
      </c>
      <c r="S4898" s="444"/>
      <c r="T4898" s="444"/>
      <c r="U4898" s="261">
        <f>ROUND(SUMIF('DV-Bewegungsdaten'!B:B,A4898,'DV-Bewegungsdaten'!D:D),3)</f>
        <v>0</v>
      </c>
      <c r="V4898" s="259">
        <f>ROUND(SUMIF('DV-Bewegungsdaten'!B:B,A4898,'DV-Bewegungsdaten'!E:E),5)</f>
        <v>0</v>
      </c>
      <c r="X4898" s="444"/>
      <c r="Y4898" s="444"/>
      <c r="Z4898" s="258">
        <f>ROUND(SUMIF('MSZ-Bewegungsdaten'!B:B,A4898,'MSZ-Bewegungsdaten'!D:D),3)</f>
        <v>0</v>
      </c>
      <c r="AA4898" s="259">
        <f>ROUND(SUMIF('MSZ-Bewegungsdaten'!$B:$B,$A4898,'MSZ-Bewegungsdaten'!$E:$E),5)</f>
        <v>0</v>
      </c>
      <c r="AB4898" s="260"/>
      <c r="AC4898" s="260"/>
      <c r="AK4898" s="305"/>
    </row>
    <row r="4899" spans="1:37" ht="15" customHeight="1" x14ac:dyDescent="0.25">
      <c r="A4899" s="103" t="s">
        <v>6525</v>
      </c>
      <c r="B4899" s="101" t="s">
        <v>169</v>
      </c>
      <c r="C4899" s="101" t="s">
        <v>6476</v>
      </c>
      <c r="D4899" s="101" t="s">
        <v>4807</v>
      </c>
      <c r="F4899" s="102">
        <v>11.87</v>
      </c>
      <c r="G4899" s="102">
        <v>12.27</v>
      </c>
      <c r="H4899" s="102">
        <v>9.82</v>
      </c>
      <c r="I4899" s="102">
        <v>3.37</v>
      </c>
      <c r="J4899" s="445"/>
      <c r="K4899" s="258">
        <f>ROUND(SUMIF('VGT-Bewegungsdaten'!B:B,A4899,'VGT-Bewegungsdaten'!D:D),3)</f>
        <v>0</v>
      </c>
      <c r="L4899" s="259">
        <f>ROUND(SUMIF('VGT-Bewegungsdaten'!B:B,$A4899,'VGT-Bewegungsdaten'!E:E),5)</f>
        <v>0</v>
      </c>
      <c r="N4899" s="298" t="s">
        <v>4918</v>
      </c>
      <c r="O4899" s="298" t="s">
        <v>4935</v>
      </c>
      <c r="P4899" s="261">
        <f>ROUND(SUMIF('AV-Bewegungsdaten'!B:B,A4899,'AV-Bewegungsdaten'!D:D),3)</f>
        <v>0</v>
      </c>
      <c r="Q4899" s="259">
        <f>ROUND(SUMIF('AV-Bewegungsdaten'!B:B,$A4899,'AV-Bewegungsdaten'!E:E),5)</f>
        <v>0</v>
      </c>
      <c r="S4899" s="444"/>
      <c r="T4899" s="444"/>
      <c r="U4899" s="261">
        <f>ROUND(SUMIF('DV-Bewegungsdaten'!B:B,A4899,'DV-Bewegungsdaten'!D:D),3)</f>
        <v>0</v>
      </c>
      <c r="V4899" s="259">
        <f>ROUND(SUMIF('DV-Bewegungsdaten'!B:B,A4899,'DV-Bewegungsdaten'!E:E),5)</f>
        <v>0</v>
      </c>
      <c r="X4899" s="444"/>
      <c r="Y4899" s="444"/>
      <c r="Z4899" s="258">
        <f>ROUND(SUMIF('MSZ-Bewegungsdaten'!B:B,A4899,'MSZ-Bewegungsdaten'!D:D),3)</f>
        <v>0</v>
      </c>
      <c r="AA4899" s="259">
        <f>ROUND(SUMIF('MSZ-Bewegungsdaten'!$B:$B,$A4899,'MSZ-Bewegungsdaten'!$E:$E),5)</f>
        <v>0</v>
      </c>
      <c r="AB4899" s="260"/>
      <c r="AC4899" s="260"/>
      <c r="AK4899" s="305"/>
    </row>
    <row r="4900" spans="1:37" ht="15" customHeight="1" x14ac:dyDescent="0.25">
      <c r="A4900" s="103" t="s">
        <v>6526</v>
      </c>
      <c r="B4900" s="101" t="s">
        <v>169</v>
      </c>
      <c r="C4900" s="101" t="s">
        <v>6476</v>
      </c>
      <c r="D4900" s="101" t="s">
        <v>6199</v>
      </c>
      <c r="F4900" s="102">
        <v>10.61</v>
      </c>
      <c r="G4900" s="102">
        <v>11.01</v>
      </c>
      <c r="H4900" s="102">
        <v>8.81</v>
      </c>
      <c r="I4900" s="102">
        <v>2.11</v>
      </c>
      <c r="J4900" s="445"/>
      <c r="K4900" s="258">
        <f>ROUND(SUMIF('VGT-Bewegungsdaten'!B:B,A4900,'VGT-Bewegungsdaten'!D:D),3)</f>
        <v>0</v>
      </c>
      <c r="L4900" s="259">
        <f>ROUND(SUMIF('VGT-Bewegungsdaten'!B:B,$A4900,'VGT-Bewegungsdaten'!E:E),5)</f>
        <v>0</v>
      </c>
      <c r="N4900" s="298" t="s">
        <v>4918</v>
      </c>
      <c r="O4900" s="298" t="s">
        <v>4935</v>
      </c>
      <c r="P4900" s="261">
        <f>ROUND(SUMIF('AV-Bewegungsdaten'!B:B,A4900,'AV-Bewegungsdaten'!D:D),3)</f>
        <v>0</v>
      </c>
      <c r="Q4900" s="259">
        <f>ROUND(SUMIF('AV-Bewegungsdaten'!B:B,$A4900,'AV-Bewegungsdaten'!E:E),5)</f>
        <v>0</v>
      </c>
      <c r="S4900" s="444"/>
      <c r="T4900" s="444"/>
      <c r="U4900" s="261">
        <f>ROUND(SUMIF('DV-Bewegungsdaten'!B:B,A4900,'DV-Bewegungsdaten'!D:D),3)</f>
        <v>0</v>
      </c>
      <c r="V4900" s="259">
        <f>ROUND(SUMIF('DV-Bewegungsdaten'!B:B,A4900,'DV-Bewegungsdaten'!E:E),5)</f>
        <v>0</v>
      </c>
      <c r="X4900" s="444"/>
      <c r="Y4900" s="444"/>
      <c r="Z4900" s="258">
        <f>ROUND(SUMIF('MSZ-Bewegungsdaten'!B:B,A4900,'MSZ-Bewegungsdaten'!D:D),3)</f>
        <v>0</v>
      </c>
      <c r="AA4900" s="259">
        <f>ROUND(SUMIF('MSZ-Bewegungsdaten'!$B:$B,$A4900,'MSZ-Bewegungsdaten'!$E:$E),5)</f>
        <v>0</v>
      </c>
      <c r="AB4900" s="260"/>
      <c r="AC4900" s="260"/>
      <c r="AK4900" s="305"/>
    </row>
    <row r="4901" spans="1:37" ht="15" customHeight="1" x14ac:dyDescent="0.25">
      <c r="A4901" s="103" t="s">
        <v>6527</v>
      </c>
      <c r="B4901" s="101" t="s">
        <v>169</v>
      </c>
      <c r="C4901" s="101" t="s">
        <v>6479</v>
      </c>
      <c r="D4901" s="101" t="s">
        <v>4806</v>
      </c>
      <c r="F4901" s="102">
        <v>12.2</v>
      </c>
      <c r="G4901" s="102">
        <v>12.6</v>
      </c>
      <c r="H4901" s="102">
        <v>10.08</v>
      </c>
      <c r="I4901" s="102">
        <v>3.7</v>
      </c>
      <c r="J4901" s="445"/>
      <c r="K4901" s="258">
        <f>ROUND(SUMIF('VGT-Bewegungsdaten'!B:B,A4901,'VGT-Bewegungsdaten'!D:D),3)</f>
        <v>0</v>
      </c>
      <c r="L4901" s="259">
        <f>ROUND(SUMIF('VGT-Bewegungsdaten'!B:B,$A4901,'VGT-Bewegungsdaten'!E:E),5)</f>
        <v>0</v>
      </c>
      <c r="N4901" s="298" t="s">
        <v>4918</v>
      </c>
      <c r="O4901" s="298" t="s">
        <v>4935</v>
      </c>
      <c r="P4901" s="261">
        <f>ROUND(SUMIF('AV-Bewegungsdaten'!B:B,A4901,'AV-Bewegungsdaten'!D:D),3)</f>
        <v>0</v>
      </c>
      <c r="Q4901" s="259">
        <f>ROUND(SUMIF('AV-Bewegungsdaten'!B:B,$A4901,'AV-Bewegungsdaten'!E:E),5)</f>
        <v>0</v>
      </c>
      <c r="S4901" s="444"/>
      <c r="T4901" s="444"/>
      <c r="U4901" s="261">
        <f>ROUND(SUMIF('DV-Bewegungsdaten'!B:B,A4901,'DV-Bewegungsdaten'!D:D),3)</f>
        <v>0</v>
      </c>
      <c r="V4901" s="259">
        <f>ROUND(SUMIF('DV-Bewegungsdaten'!B:B,A4901,'DV-Bewegungsdaten'!E:E),5)</f>
        <v>0</v>
      </c>
      <c r="X4901" s="444"/>
      <c r="Y4901" s="444"/>
      <c r="Z4901" s="258">
        <f>ROUND(SUMIF('MSZ-Bewegungsdaten'!B:B,A4901,'MSZ-Bewegungsdaten'!D:D),3)</f>
        <v>0</v>
      </c>
      <c r="AA4901" s="259">
        <f>ROUND(SUMIF('MSZ-Bewegungsdaten'!$B:$B,$A4901,'MSZ-Bewegungsdaten'!$E:$E),5)</f>
        <v>0</v>
      </c>
      <c r="AB4901" s="260"/>
      <c r="AC4901" s="260"/>
      <c r="AK4901" s="305"/>
    </row>
    <row r="4902" spans="1:37" ht="15" customHeight="1" x14ac:dyDescent="0.25">
      <c r="A4902" s="103" t="s">
        <v>6528</v>
      </c>
      <c r="B4902" s="101" t="s">
        <v>169</v>
      </c>
      <c r="C4902" s="101" t="s">
        <v>6479</v>
      </c>
      <c r="D4902" s="101" t="s">
        <v>4807</v>
      </c>
      <c r="F4902" s="102">
        <v>11.87</v>
      </c>
      <c r="G4902" s="102">
        <v>12.27</v>
      </c>
      <c r="H4902" s="102">
        <v>9.82</v>
      </c>
      <c r="I4902" s="102">
        <v>3.37</v>
      </c>
      <c r="J4902" s="445"/>
      <c r="K4902" s="258">
        <f>ROUND(SUMIF('VGT-Bewegungsdaten'!B:B,A4902,'VGT-Bewegungsdaten'!D:D),3)</f>
        <v>0</v>
      </c>
      <c r="L4902" s="259">
        <f>ROUND(SUMIF('VGT-Bewegungsdaten'!B:B,$A4902,'VGT-Bewegungsdaten'!E:E),5)</f>
        <v>0</v>
      </c>
      <c r="N4902" s="298" t="s">
        <v>4918</v>
      </c>
      <c r="O4902" s="298" t="s">
        <v>4935</v>
      </c>
      <c r="P4902" s="261">
        <f>ROUND(SUMIF('AV-Bewegungsdaten'!B:B,A4902,'AV-Bewegungsdaten'!D:D),3)</f>
        <v>0</v>
      </c>
      <c r="Q4902" s="259">
        <f>ROUND(SUMIF('AV-Bewegungsdaten'!B:B,$A4902,'AV-Bewegungsdaten'!E:E),5)</f>
        <v>0</v>
      </c>
      <c r="S4902" s="444"/>
      <c r="T4902" s="444"/>
      <c r="U4902" s="261">
        <f>ROUND(SUMIF('DV-Bewegungsdaten'!B:B,A4902,'DV-Bewegungsdaten'!D:D),3)</f>
        <v>0</v>
      </c>
      <c r="V4902" s="259">
        <f>ROUND(SUMIF('DV-Bewegungsdaten'!B:B,A4902,'DV-Bewegungsdaten'!E:E),5)</f>
        <v>0</v>
      </c>
      <c r="X4902" s="444"/>
      <c r="Y4902" s="444"/>
      <c r="Z4902" s="258">
        <f>ROUND(SUMIF('MSZ-Bewegungsdaten'!B:B,A4902,'MSZ-Bewegungsdaten'!D:D),3)</f>
        <v>0</v>
      </c>
      <c r="AA4902" s="259">
        <f>ROUND(SUMIF('MSZ-Bewegungsdaten'!$B:$B,$A4902,'MSZ-Bewegungsdaten'!$E:$E),5)</f>
        <v>0</v>
      </c>
      <c r="AB4902" s="260"/>
      <c r="AC4902" s="260"/>
      <c r="AK4902" s="305"/>
    </row>
    <row r="4903" spans="1:37" ht="15" customHeight="1" x14ac:dyDescent="0.25">
      <c r="A4903" s="103" t="s">
        <v>6529</v>
      </c>
      <c r="B4903" s="101" t="s">
        <v>169</v>
      </c>
      <c r="C4903" s="101" t="s">
        <v>6479</v>
      </c>
      <c r="D4903" s="101" t="s">
        <v>6199</v>
      </c>
      <c r="F4903" s="102">
        <v>10.61</v>
      </c>
      <c r="G4903" s="102">
        <v>11.01</v>
      </c>
      <c r="H4903" s="102">
        <v>8.81</v>
      </c>
      <c r="I4903" s="102">
        <v>2.11</v>
      </c>
      <c r="J4903" s="445"/>
      <c r="K4903" s="258">
        <f>ROUND(SUMIF('VGT-Bewegungsdaten'!B:B,A4903,'VGT-Bewegungsdaten'!D:D),3)</f>
        <v>0</v>
      </c>
      <c r="L4903" s="259">
        <f>ROUND(SUMIF('VGT-Bewegungsdaten'!B:B,$A4903,'VGT-Bewegungsdaten'!E:E),5)</f>
        <v>0</v>
      </c>
      <c r="N4903" s="298" t="s">
        <v>4918</v>
      </c>
      <c r="O4903" s="298" t="s">
        <v>4935</v>
      </c>
      <c r="P4903" s="261">
        <f>ROUND(SUMIF('AV-Bewegungsdaten'!B:B,A4903,'AV-Bewegungsdaten'!D:D),3)</f>
        <v>0</v>
      </c>
      <c r="Q4903" s="259">
        <f>ROUND(SUMIF('AV-Bewegungsdaten'!B:B,$A4903,'AV-Bewegungsdaten'!E:E),5)</f>
        <v>0</v>
      </c>
      <c r="S4903" s="444"/>
      <c r="T4903" s="444"/>
      <c r="U4903" s="261">
        <f>ROUND(SUMIF('DV-Bewegungsdaten'!B:B,A4903,'DV-Bewegungsdaten'!D:D),3)</f>
        <v>0</v>
      </c>
      <c r="V4903" s="259">
        <f>ROUND(SUMIF('DV-Bewegungsdaten'!B:B,A4903,'DV-Bewegungsdaten'!E:E),5)</f>
        <v>0</v>
      </c>
      <c r="X4903" s="444"/>
      <c r="Y4903" s="444"/>
      <c r="Z4903" s="258">
        <f>ROUND(SUMIF('MSZ-Bewegungsdaten'!B:B,A4903,'MSZ-Bewegungsdaten'!D:D),3)</f>
        <v>0</v>
      </c>
      <c r="AA4903" s="259">
        <f>ROUND(SUMIF('MSZ-Bewegungsdaten'!$B:$B,$A4903,'MSZ-Bewegungsdaten'!$E:$E),5)</f>
        <v>0</v>
      </c>
      <c r="AB4903" s="260"/>
      <c r="AC4903" s="260"/>
      <c r="AK4903" s="305"/>
    </row>
    <row r="4904" spans="1:37" ht="15" customHeight="1" x14ac:dyDescent="0.25">
      <c r="A4904" s="103" t="s">
        <v>6530</v>
      </c>
      <c r="B4904" s="101" t="s">
        <v>169</v>
      </c>
      <c r="C4904" s="101" t="s">
        <v>6482</v>
      </c>
      <c r="D4904" s="101" t="s">
        <v>4806</v>
      </c>
      <c r="F4904" s="102">
        <v>12.2</v>
      </c>
      <c r="G4904" s="102">
        <v>12.6</v>
      </c>
      <c r="H4904" s="102">
        <v>10.08</v>
      </c>
      <c r="I4904" s="102">
        <v>3.7</v>
      </c>
      <c r="J4904" s="445"/>
      <c r="K4904" s="258">
        <f>ROUND(SUMIF('VGT-Bewegungsdaten'!B:B,A4904,'VGT-Bewegungsdaten'!D:D),3)</f>
        <v>0</v>
      </c>
      <c r="L4904" s="259">
        <f>ROUND(SUMIF('VGT-Bewegungsdaten'!B:B,$A4904,'VGT-Bewegungsdaten'!E:E),5)</f>
        <v>0</v>
      </c>
      <c r="N4904" s="298" t="s">
        <v>4918</v>
      </c>
      <c r="O4904" s="298" t="s">
        <v>4935</v>
      </c>
      <c r="P4904" s="261">
        <f>ROUND(SUMIF('AV-Bewegungsdaten'!B:B,A4904,'AV-Bewegungsdaten'!D:D),3)</f>
        <v>0</v>
      </c>
      <c r="Q4904" s="259">
        <f>ROUND(SUMIF('AV-Bewegungsdaten'!B:B,$A4904,'AV-Bewegungsdaten'!E:E),5)</f>
        <v>0</v>
      </c>
      <c r="S4904" s="444"/>
      <c r="T4904" s="444"/>
      <c r="U4904" s="261">
        <f>ROUND(SUMIF('DV-Bewegungsdaten'!B:B,A4904,'DV-Bewegungsdaten'!D:D),3)</f>
        <v>0</v>
      </c>
      <c r="V4904" s="259">
        <f>ROUND(SUMIF('DV-Bewegungsdaten'!B:B,A4904,'DV-Bewegungsdaten'!E:E),5)</f>
        <v>0</v>
      </c>
      <c r="X4904" s="444"/>
      <c r="Y4904" s="444"/>
      <c r="Z4904" s="258">
        <f>ROUND(SUMIF('MSZ-Bewegungsdaten'!B:B,A4904,'MSZ-Bewegungsdaten'!D:D),3)</f>
        <v>0</v>
      </c>
      <c r="AA4904" s="259">
        <f>ROUND(SUMIF('MSZ-Bewegungsdaten'!$B:$B,$A4904,'MSZ-Bewegungsdaten'!$E:$E),5)</f>
        <v>0</v>
      </c>
      <c r="AB4904" s="260"/>
      <c r="AC4904" s="260"/>
      <c r="AK4904" s="305"/>
    </row>
    <row r="4905" spans="1:37" ht="15" customHeight="1" x14ac:dyDescent="0.25">
      <c r="A4905" s="103" t="s">
        <v>6531</v>
      </c>
      <c r="B4905" s="101" t="s">
        <v>169</v>
      </c>
      <c r="C4905" s="101" t="s">
        <v>6482</v>
      </c>
      <c r="D4905" s="101" t="s">
        <v>4807</v>
      </c>
      <c r="F4905" s="102">
        <v>11.87</v>
      </c>
      <c r="G4905" s="102">
        <v>12.27</v>
      </c>
      <c r="H4905" s="102">
        <v>9.82</v>
      </c>
      <c r="I4905" s="102">
        <v>3.37</v>
      </c>
      <c r="J4905" s="445"/>
      <c r="K4905" s="258">
        <f>ROUND(SUMIF('VGT-Bewegungsdaten'!B:B,A4905,'VGT-Bewegungsdaten'!D:D),3)</f>
        <v>0</v>
      </c>
      <c r="L4905" s="259">
        <f>ROUND(SUMIF('VGT-Bewegungsdaten'!B:B,$A4905,'VGT-Bewegungsdaten'!E:E),5)</f>
        <v>0</v>
      </c>
      <c r="N4905" s="298" t="s">
        <v>4918</v>
      </c>
      <c r="O4905" s="298" t="s">
        <v>4935</v>
      </c>
      <c r="P4905" s="261">
        <f>ROUND(SUMIF('AV-Bewegungsdaten'!B:B,A4905,'AV-Bewegungsdaten'!D:D),3)</f>
        <v>0</v>
      </c>
      <c r="Q4905" s="259">
        <f>ROUND(SUMIF('AV-Bewegungsdaten'!B:B,$A4905,'AV-Bewegungsdaten'!E:E),5)</f>
        <v>0</v>
      </c>
      <c r="S4905" s="444"/>
      <c r="T4905" s="444"/>
      <c r="U4905" s="261">
        <f>ROUND(SUMIF('DV-Bewegungsdaten'!B:B,A4905,'DV-Bewegungsdaten'!D:D),3)</f>
        <v>0</v>
      </c>
      <c r="V4905" s="259">
        <f>ROUND(SUMIF('DV-Bewegungsdaten'!B:B,A4905,'DV-Bewegungsdaten'!E:E),5)</f>
        <v>0</v>
      </c>
      <c r="X4905" s="444"/>
      <c r="Y4905" s="444"/>
      <c r="Z4905" s="258">
        <f>ROUND(SUMIF('MSZ-Bewegungsdaten'!B:B,A4905,'MSZ-Bewegungsdaten'!D:D),3)</f>
        <v>0</v>
      </c>
      <c r="AA4905" s="259">
        <f>ROUND(SUMIF('MSZ-Bewegungsdaten'!$B:$B,$A4905,'MSZ-Bewegungsdaten'!$E:$E),5)</f>
        <v>0</v>
      </c>
      <c r="AB4905" s="260"/>
      <c r="AC4905" s="260"/>
      <c r="AK4905" s="305"/>
    </row>
    <row r="4906" spans="1:37" ht="15" customHeight="1" x14ac:dyDescent="0.25">
      <c r="A4906" s="103" t="s">
        <v>6532</v>
      </c>
      <c r="B4906" s="101" t="s">
        <v>169</v>
      </c>
      <c r="C4906" s="101" t="s">
        <v>6482</v>
      </c>
      <c r="D4906" s="101" t="s">
        <v>6199</v>
      </c>
      <c r="F4906" s="102">
        <v>10.61</v>
      </c>
      <c r="G4906" s="102">
        <v>11.01</v>
      </c>
      <c r="H4906" s="102">
        <v>8.81</v>
      </c>
      <c r="I4906" s="102">
        <v>2.11</v>
      </c>
      <c r="J4906" s="445"/>
      <c r="K4906" s="258">
        <f>ROUND(SUMIF('VGT-Bewegungsdaten'!B:B,A4906,'VGT-Bewegungsdaten'!D:D),3)</f>
        <v>0</v>
      </c>
      <c r="L4906" s="259">
        <f>ROUND(SUMIF('VGT-Bewegungsdaten'!B:B,$A4906,'VGT-Bewegungsdaten'!E:E),5)</f>
        <v>0</v>
      </c>
      <c r="N4906" s="298" t="s">
        <v>4918</v>
      </c>
      <c r="O4906" s="298" t="s">
        <v>4935</v>
      </c>
      <c r="P4906" s="261">
        <f>ROUND(SUMIF('AV-Bewegungsdaten'!B:B,A4906,'AV-Bewegungsdaten'!D:D),3)</f>
        <v>0</v>
      </c>
      <c r="Q4906" s="259">
        <f>ROUND(SUMIF('AV-Bewegungsdaten'!B:B,$A4906,'AV-Bewegungsdaten'!E:E),5)</f>
        <v>0</v>
      </c>
      <c r="S4906" s="444"/>
      <c r="T4906" s="444"/>
      <c r="U4906" s="261">
        <f>ROUND(SUMIF('DV-Bewegungsdaten'!B:B,A4906,'DV-Bewegungsdaten'!D:D),3)</f>
        <v>0</v>
      </c>
      <c r="V4906" s="259">
        <f>ROUND(SUMIF('DV-Bewegungsdaten'!B:B,A4906,'DV-Bewegungsdaten'!E:E),5)</f>
        <v>0</v>
      </c>
      <c r="X4906" s="444"/>
      <c r="Y4906" s="444"/>
      <c r="Z4906" s="258">
        <f>ROUND(SUMIF('MSZ-Bewegungsdaten'!B:B,A4906,'MSZ-Bewegungsdaten'!D:D),3)</f>
        <v>0</v>
      </c>
      <c r="AA4906" s="259">
        <f>ROUND(SUMIF('MSZ-Bewegungsdaten'!$B:$B,$A4906,'MSZ-Bewegungsdaten'!$E:$E),5)</f>
        <v>0</v>
      </c>
      <c r="AB4906" s="260"/>
      <c r="AC4906" s="260"/>
      <c r="AK4906" s="305"/>
    </row>
    <row r="4907" spans="1:37" ht="15" customHeight="1" x14ac:dyDescent="0.25">
      <c r="A4907" s="103" t="s">
        <v>6533</v>
      </c>
      <c r="B4907" s="101" t="s">
        <v>169</v>
      </c>
      <c r="C4907" s="101" t="s">
        <v>6485</v>
      </c>
      <c r="D4907" s="101" t="s">
        <v>4806</v>
      </c>
      <c r="F4907" s="102">
        <v>12.2</v>
      </c>
      <c r="G4907" s="102">
        <v>12.6</v>
      </c>
      <c r="H4907" s="102">
        <v>10.08</v>
      </c>
      <c r="I4907" s="102">
        <v>3.7</v>
      </c>
      <c r="J4907" s="445"/>
      <c r="K4907" s="258">
        <f>ROUND(SUMIF('VGT-Bewegungsdaten'!B:B,A4907,'VGT-Bewegungsdaten'!D:D),3)</f>
        <v>0</v>
      </c>
      <c r="L4907" s="259">
        <f>ROUND(SUMIF('VGT-Bewegungsdaten'!B:B,$A4907,'VGT-Bewegungsdaten'!E:E),5)</f>
        <v>0</v>
      </c>
      <c r="N4907" s="298" t="s">
        <v>4918</v>
      </c>
      <c r="O4907" s="298" t="s">
        <v>4935</v>
      </c>
      <c r="P4907" s="261">
        <f>ROUND(SUMIF('AV-Bewegungsdaten'!B:B,A4907,'AV-Bewegungsdaten'!D:D),3)</f>
        <v>0</v>
      </c>
      <c r="Q4907" s="259">
        <f>ROUND(SUMIF('AV-Bewegungsdaten'!B:B,$A4907,'AV-Bewegungsdaten'!E:E),5)</f>
        <v>0</v>
      </c>
      <c r="S4907" s="444"/>
      <c r="T4907" s="444"/>
      <c r="U4907" s="261">
        <f>ROUND(SUMIF('DV-Bewegungsdaten'!B:B,A4907,'DV-Bewegungsdaten'!D:D),3)</f>
        <v>0</v>
      </c>
      <c r="V4907" s="259">
        <f>ROUND(SUMIF('DV-Bewegungsdaten'!B:B,A4907,'DV-Bewegungsdaten'!E:E),5)</f>
        <v>0</v>
      </c>
      <c r="X4907" s="444"/>
      <c r="Y4907" s="444"/>
      <c r="Z4907" s="258">
        <f>ROUND(SUMIF('MSZ-Bewegungsdaten'!B:B,A4907,'MSZ-Bewegungsdaten'!D:D),3)</f>
        <v>0</v>
      </c>
      <c r="AA4907" s="259">
        <f>ROUND(SUMIF('MSZ-Bewegungsdaten'!$B:$B,$A4907,'MSZ-Bewegungsdaten'!$E:$E),5)</f>
        <v>0</v>
      </c>
      <c r="AB4907" s="260"/>
      <c r="AC4907" s="260"/>
      <c r="AK4907" s="305"/>
    </row>
    <row r="4908" spans="1:37" ht="15" customHeight="1" x14ac:dyDescent="0.25">
      <c r="A4908" s="103" t="s">
        <v>6534</v>
      </c>
      <c r="B4908" s="101" t="s">
        <v>169</v>
      </c>
      <c r="C4908" s="101" t="s">
        <v>6485</v>
      </c>
      <c r="D4908" s="101" t="s">
        <v>4807</v>
      </c>
      <c r="F4908" s="102">
        <v>11.87</v>
      </c>
      <c r="G4908" s="102">
        <v>12.27</v>
      </c>
      <c r="H4908" s="102">
        <v>9.82</v>
      </c>
      <c r="I4908" s="102">
        <v>3.37</v>
      </c>
      <c r="J4908" s="445"/>
      <c r="K4908" s="258">
        <f>ROUND(SUMIF('VGT-Bewegungsdaten'!B:B,A4908,'VGT-Bewegungsdaten'!D:D),3)</f>
        <v>0</v>
      </c>
      <c r="L4908" s="259">
        <f>ROUND(SUMIF('VGT-Bewegungsdaten'!B:B,$A4908,'VGT-Bewegungsdaten'!E:E),5)</f>
        <v>0</v>
      </c>
      <c r="N4908" s="298" t="s">
        <v>4918</v>
      </c>
      <c r="O4908" s="298" t="s">
        <v>4935</v>
      </c>
      <c r="P4908" s="261">
        <f>ROUND(SUMIF('AV-Bewegungsdaten'!B:B,A4908,'AV-Bewegungsdaten'!D:D),3)</f>
        <v>0</v>
      </c>
      <c r="Q4908" s="259">
        <f>ROUND(SUMIF('AV-Bewegungsdaten'!B:B,$A4908,'AV-Bewegungsdaten'!E:E),5)</f>
        <v>0</v>
      </c>
      <c r="S4908" s="444"/>
      <c r="T4908" s="444"/>
      <c r="U4908" s="261">
        <f>ROUND(SUMIF('DV-Bewegungsdaten'!B:B,A4908,'DV-Bewegungsdaten'!D:D),3)</f>
        <v>0</v>
      </c>
      <c r="V4908" s="259">
        <f>ROUND(SUMIF('DV-Bewegungsdaten'!B:B,A4908,'DV-Bewegungsdaten'!E:E),5)</f>
        <v>0</v>
      </c>
      <c r="X4908" s="444"/>
      <c r="Y4908" s="444"/>
      <c r="Z4908" s="258">
        <f>ROUND(SUMIF('MSZ-Bewegungsdaten'!B:B,A4908,'MSZ-Bewegungsdaten'!D:D),3)</f>
        <v>0</v>
      </c>
      <c r="AA4908" s="259">
        <f>ROUND(SUMIF('MSZ-Bewegungsdaten'!$B:$B,$A4908,'MSZ-Bewegungsdaten'!$E:$E),5)</f>
        <v>0</v>
      </c>
      <c r="AB4908" s="260"/>
      <c r="AC4908" s="260"/>
      <c r="AK4908" s="305"/>
    </row>
    <row r="4909" spans="1:37" ht="15" customHeight="1" x14ac:dyDescent="0.25">
      <c r="A4909" s="103" t="s">
        <v>6535</v>
      </c>
      <c r="B4909" s="101" t="s">
        <v>169</v>
      </c>
      <c r="C4909" s="101" t="s">
        <v>6485</v>
      </c>
      <c r="D4909" s="101" t="s">
        <v>6199</v>
      </c>
      <c r="F4909" s="102">
        <v>10.61</v>
      </c>
      <c r="G4909" s="102">
        <v>11.01</v>
      </c>
      <c r="H4909" s="102">
        <v>8.81</v>
      </c>
      <c r="I4909" s="102">
        <v>2.11</v>
      </c>
      <c r="J4909" s="445"/>
      <c r="K4909" s="258">
        <f>ROUND(SUMIF('VGT-Bewegungsdaten'!B:B,A4909,'VGT-Bewegungsdaten'!D:D),3)</f>
        <v>0</v>
      </c>
      <c r="L4909" s="259">
        <f>ROUND(SUMIF('VGT-Bewegungsdaten'!B:B,$A4909,'VGT-Bewegungsdaten'!E:E),5)</f>
        <v>0</v>
      </c>
      <c r="N4909" s="298" t="s">
        <v>4918</v>
      </c>
      <c r="O4909" s="298" t="s">
        <v>4935</v>
      </c>
      <c r="P4909" s="261">
        <f>ROUND(SUMIF('AV-Bewegungsdaten'!B:B,A4909,'AV-Bewegungsdaten'!D:D),3)</f>
        <v>0</v>
      </c>
      <c r="Q4909" s="259">
        <f>ROUND(SUMIF('AV-Bewegungsdaten'!B:B,$A4909,'AV-Bewegungsdaten'!E:E),5)</f>
        <v>0</v>
      </c>
      <c r="S4909" s="444"/>
      <c r="T4909" s="444"/>
      <c r="U4909" s="261">
        <f>ROUND(SUMIF('DV-Bewegungsdaten'!B:B,A4909,'DV-Bewegungsdaten'!D:D),3)</f>
        <v>0</v>
      </c>
      <c r="V4909" s="259">
        <f>ROUND(SUMIF('DV-Bewegungsdaten'!B:B,A4909,'DV-Bewegungsdaten'!E:E),5)</f>
        <v>0</v>
      </c>
      <c r="X4909" s="444"/>
      <c r="Y4909" s="444"/>
      <c r="Z4909" s="258">
        <f>ROUND(SUMIF('MSZ-Bewegungsdaten'!B:B,A4909,'MSZ-Bewegungsdaten'!D:D),3)</f>
        <v>0</v>
      </c>
      <c r="AA4909" s="259">
        <f>ROUND(SUMIF('MSZ-Bewegungsdaten'!$B:$B,$A4909,'MSZ-Bewegungsdaten'!$E:$E),5)</f>
        <v>0</v>
      </c>
      <c r="AB4909" s="260"/>
      <c r="AC4909" s="260"/>
      <c r="AK4909" s="305"/>
    </row>
    <row r="4910" spans="1:37" ht="15" customHeight="1" x14ac:dyDescent="0.25">
      <c r="A4910" s="103" t="s">
        <v>6536</v>
      </c>
      <c r="B4910" s="101" t="s">
        <v>169</v>
      </c>
      <c r="C4910" s="101" t="s">
        <v>6488</v>
      </c>
      <c r="D4910" s="101" t="s">
        <v>4806</v>
      </c>
      <c r="F4910" s="102">
        <v>12.2</v>
      </c>
      <c r="G4910" s="102">
        <v>12.6</v>
      </c>
      <c r="H4910" s="102">
        <v>10.08</v>
      </c>
      <c r="I4910" s="102">
        <v>3.7</v>
      </c>
      <c r="J4910" s="445"/>
      <c r="K4910" s="258">
        <f>ROUND(SUMIF('VGT-Bewegungsdaten'!B:B,A4910,'VGT-Bewegungsdaten'!D:D),3)</f>
        <v>0</v>
      </c>
      <c r="L4910" s="259">
        <f>ROUND(SUMIF('VGT-Bewegungsdaten'!B:B,$A4910,'VGT-Bewegungsdaten'!E:E),5)</f>
        <v>0</v>
      </c>
      <c r="N4910" s="298" t="s">
        <v>4918</v>
      </c>
      <c r="O4910" s="298" t="s">
        <v>4935</v>
      </c>
      <c r="P4910" s="261">
        <f>ROUND(SUMIF('AV-Bewegungsdaten'!B:B,A4910,'AV-Bewegungsdaten'!D:D),3)</f>
        <v>0</v>
      </c>
      <c r="Q4910" s="259">
        <f>ROUND(SUMIF('AV-Bewegungsdaten'!B:B,$A4910,'AV-Bewegungsdaten'!E:E),5)</f>
        <v>0</v>
      </c>
      <c r="S4910" s="444"/>
      <c r="T4910" s="444"/>
      <c r="U4910" s="261">
        <f>ROUND(SUMIF('DV-Bewegungsdaten'!B:B,A4910,'DV-Bewegungsdaten'!D:D),3)</f>
        <v>0</v>
      </c>
      <c r="V4910" s="259">
        <f>ROUND(SUMIF('DV-Bewegungsdaten'!B:B,A4910,'DV-Bewegungsdaten'!E:E),5)</f>
        <v>0</v>
      </c>
      <c r="X4910" s="444"/>
      <c r="Y4910" s="444"/>
      <c r="Z4910" s="258">
        <f>ROUND(SUMIF('MSZ-Bewegungsdaten'!B:B,A4910,'MSZ-Bewegungsdaten'!D:D),3)</f>
        <v>0</v>
      </c>
      <c r="AA4910" s="259">
        <f>ROUND(SUMIF('MSZ-Bewegungsdaten'!$B:$B,$A4910,'MSZ-Bewegungsdaten'!$E:$E),5)</f>
        <v>0</v>
      </c>
      <c r="AB4910" s="260"/>
      <c r="AC4910" s="260"/>
      <c r="AK4910" s="305"/>
    </row>
    <row r="4911" spans="1:37" ht="15" customHeight="1" x14ac:dyDescent="0.25">
      <c r="A4911" s="103" t="s">
        <v>6537</v>
      </c>
      <c r="B4911" s="101" t="s">
        <v>169</v>
      </c>
      <c r="C4911" s="101" t="s">
        <v>6488</v>
      </c>
      <c r="D4911" s="101" t="s">
        <v>4807</v>
      </c>
      <c r="F4911" s="102">
        <v>11.87</v>
      </c>
      <c r="G4911" s="102">
        <v>12.27</v>
      </c>
      <c r="H4911" s="102">
        <v>9.82</v>
      </c>
      <c r="I4911" s="102">
        <v>3.37</v>
      </c>
      <c r="J4911" s="445"/>
      <c r="K4911" s="258">
        <f>ROUND(SUMIF('VGT-Bewegungsdaten'!B:B,A4911,'VGT-Bewegungsdaten'!D:D),3)</f>
        <v>0</v>
      </c>
      <c r="L4911" s="259">
        <f>ROUND(SUMIF('VGT-Bewegungsdaten'!B:B,$A4911,'VGT-Bewegungsdaten'!E:E),5)</f>
        <v>0</v>
      </c>
      <c r="N4911" s="298" t="s">
        <v>4918</v>
      </c>
      <c r="O4911" s="298" t="s">
        <v>4935</v>
      </c>
      <c r="P4911" s="261">
        <f>ROUND(SUMIF('AV-Bewegungsdaten'!B:B,A4911,'AV-Bewegungsdaten'!D:D),3)</f>
        <v>0</v>
      </c>
      <c r="Q4911" s="259">
        <f>ROUND(SUMIF('AV-Bewegungsdaten'!B:B,$A4911,'AV-Bewegungsdaten'!E:E),5)</f>
        <v>0</v>
      </c>
      <c r="S4911" s="444"/>
      <c r="T4911" s="444"/>
      <c r="U4911" s="261">
        <f>ROUND(SUMIF('DV-Bewegungsdaten'!B:B,A4911,'DV-Bewegungsdaten'!D:D),3)</f>
        <v>0</v>
      </c>
      <c r="V4911" s="259">
        <f>ROUND(SUMIF('DV-Bewegungsdaten'!B:B,A4911,'DV-Bewegungsdaten'!E:E),5)</f>
        <v>0</v>
      </c>
      <c r="X4911" s="444"/>
      <c r="Y4911" s="444"/>
      <c r="Z4911" s="258">
        <f>ROUND(SUMIF('MSZ-Bewegungsdaten'!B:B,A4911,'MSZ-Bewegungsdaten'!D:D),3)</f>
        <v>0</v>
      </c>
      <c r="AA4911" s="259">
        <f>ROUND(SUMIF('MSZ-Bewegungsdaten'!$B:$B,$A4911,'MSZ-Bewegungsdaten'!$E:$E),5)</f>
        <v>0</v>
      </c>
      <c r="AB4911" s="260"/>
      <c r="AC4911" s="260"/>
      <c r="AK4911" s="305"/>
    </row>
    <row r="4912" spans="1:37" ht="15" customHeight="1" x14ac:dyDescent="0.25">
      <c r="A4912" s="103" t="s">
        <v>6538</v>
      </c>
      <c r="B4912" s="101" t="s">
        <v>169</v>
      </c>
      <c r="C4912" s="101" t="s">
        <v>6488</v>
      </c>
      <c r="D4912" s="101" t="s">
        <v>6199</v>
      </c>
      <c r="F4912" s="102">
        <v>10.61</v>
      </c>
      <c r="G4912" s="102">
        <v>11.01</v>
      </c>
      <c r="H4912" s="102">
        <v>8.81</v>
      </c>
      <c r="I4912" s="102">
        <v>2.11</v>
      </c>
      <c r="J4912" s="445"/>
      <c r="K4912" s="258">
        <f>ROUND(SUMIF('VGT-Bewegungsdaten'!B:B,A4912,'VGT-Bewegungsdaten'!D:D),3)</f>
        <v>0</v>
      </c>
      <c r="L4912" s="259">
        <f>ROUND(SUMIF('VGT-Bewegungsdaten'!B:B,$A4912,'VGT-Bewegungsdaten'!E:E),5)</f>
        <v>0</v>
      </c>
      <c r="N4912" s="298" t="s">
        <v>4918</v>
      </c>
      <c r="O4912" s="298" t="s">
        <v>4935</v>
      </c>
      <c r="P4912" s="261">
        <f>ROUND(SUMIF('AV-Bewegungsdaten'!B:B,A4912,'AV-Bewegungsdaten'!D:D),3)</f>
        <v>0</v>
      </c>
      <c r="Q4912" s="259">
        <f>ROUND(SUMIF('AV-Bewegungsdaten'!B:B,$A4912,'AV-Bewegungsdaten'!E:E),5)</f>
        <v>0</v>
      </c>
      <c r="S4912" s="444"/>
      <c r="T4912" s="444"/>
      <c r="U4912" s="261">
        <f>ROUND(SUMIF('DV-Bewegungsdaten'!B:B,A4912,'DV-Bewegungsdaten'!D:D),3)</f>
        <v>0</v>
      </c>
      <c r="V4912" s="259">
        <f>ROUND(SUMIF('DV-Bewegungsdaten'!B:B,A4912,'DV-Bewegungsdaten'!E:E),5)</f>
        <v>0</v>
      </c>
      <c r="X4912" s="444"/>
      <c r="Y4912" s="444"/>
      <c r="Z4912" s="258">
        <f>ROUND(SUMIF('MSZ-Bewegungsdaten'!B:B,A4912,'MSZ-Bewegungsdaten'!D:D),3)</f>
        <v>0</v>
      </c>
      <c r="AA4912" s="259">
        <f>ROUND(SUMIF('MSZ-Bewegungsdaten'!$B:$B,$A4912,'MSZ-Bewegungsdaten'!$E:$E),5)</f>
        <v>0</v>
      </c>
      <c r="AB4912" s="260"/>
      <c r="AC4912" s="260"/>
      <c r="AK4912" s="305"/>
    </row>
    <row r="4913" spans="1:37" ht="15" customHeight="1" x14ac:dyDescent="0.25">
      <c r="A4913" s="103" t="s">
        <v>6539</v>
      </c>
      <c r="B4913" s="101" t="s">
        <v>169</v>
      </c>
      <c r="C4913" s="101" t="s">
        <v>6491</v>
      </c>
      <c r="D4913" s="101" t="s">
        <v>4806</v>
      </c>
      <c r="F4913" s="102">
        <v>12.2</v>
      </c>
      <c r="G4913" s="102">
        <v>12.6</v>
      </c>
      <c r="H4913" s="102">
        <v>10.08</v>
      </c>
      <c r="I4913" s="102">
        <v>3.7</v>
      </c>
      <c r="J4913" s="445"/>
      <c r="K4913" s="258">
        <f>ROUND(SUMIF('VGT-Bewegungsdaten'!B:B,A4913,'VGT-Bewegungsdaten'!D:D),3)</f>
        <v>0</v>
      </c>
      <c r="L4913" s="259">
        <f>ROUND(SUMIF('VGT-Bewegungsdaten'!B:B,$A4913,'VGT-Bewegungsdaten'!E:E),5)</f>
        <v>0</v>
      </c>
      <c r="N4913" s="298" t="s">
        <v>4918</v>
      </c>
      <c r="O4913" s="298" t="s">
        <v>4935</v>
      </c>
      <c r="P4913" s="261">
        <f>ROUND(SUMIF('AV-Bewegungsdaten'!B:B,A4913,'AV-Bewegungsdaten'!D:D),3)</f>
        <v>0</v>
      </c>
      <c r="Q4913" s="259">
        <f>ROUND(SUMIF('AV-Bewegungsdaten'!B:B,$A4913,'AV-Bewegungsdaten'!E:E),5)</f>
        <v>0</v>
      </c>
      <c r="S4913" s="444"/>
      <c r="T4913" s="444"/>
      <c r="U4913" s="261">
        <f>ROUND(SUMIF('DV-Bewegungsdaten'!B:B,A4913,'DV-Bewegungsdaten'!D:D),3)</f>
        <v>0</v>
      </c>
      <c r="V4913" s="259">
        <f>ROUND(SUMIF('DV-Bewegungsdaten'!B:B,A4913,'DV-Bewegungsdaten'!E:E),5)</f>
        <v>0</v>
      </c>
      <c r="X4913" s="444"/>
      <c r="Y4913" s="444"/>
      <c r="Z4913" s="258">
        <f>ROUND(SUMIF('MSZ-Bewegungsdaten'!B:B,A4913,'MSZ-Bewegungsdaten'!D:D),3)</f>
        <v>0</v>
      </c>
      <c r="AA4913" s="259">
        <f>ROUND(SUMIF('MSZ-Bewegungsdaten'!$B:$B,$A4913,'MSZ-Bewegungsdaten'!$E:$E),5)</f>
        <v>0</v>
      </c>
      <c r="AB4913" s="260"/>
      <c r="AC4913" s="260"/>
      <c r="AK4913" s="305"/>
    </row>
    <row r="4914" spans="1:37" ht="15" customHeight="1" x14ac:dyDescent="0.25">
      <c r="A4914" s="103" t="s">
        <v>6540</v>
      </c>
      <c r="B4914" s="101" t="s">
        <v>169</v>
      </c>
      <c r="C4914" s="101" t="s">
        <v>6491</v>
      </c>
      <c r="D4914" s="101" t="s">
        <v>4807</v>
      </c>
      <c r="F4914" s="102">
        <v>11.87</v>
      </c>
      <c r="G4914" s="102">
        <v>12.27</v>
      </c>
      <c r="H4914" s="102">
        <v>9.82</v>
      </c>
      <c r="I4914" s="102">
        <v>3.37</v>
      </c>
      <c r="J4914" s="445"/>
      <c r="K4914" s="258">
        <f>ROUND(SUMIF('VGT-Bewegungsdaten'!B:B,A4914,'VGT-Bewegungsdaten'!D:D),3)</f>
        <v>0</v>
      </c>
      <c r="L4914" s="259">
        <f>ROUND(SUMIF('VGT-Bewegungsdaten'!B:B,$A4914,'VGT-Bewegungsdaten'!E:E),5)</f>
        <v>0</v>
      </c>
      <c r="N4914" s="298" t="s">
        <v>4918</v>
      </c>
      <c r="O4914" s="298" t="s">
        <v>4935</v>
      </c>
      <c r="P4914" s="261">
        <f>ROUND(SUMIF('AV-Bewegungsdaten'!B:B,A4914,'AV-Bewegungsdaten'!D:D),3)</f>
        <v>0</v>
      </c>
      <c r="Q4914" s="259">
        <f>ROUND(SUMIF('AV-Bewegungsdaten'!B:B,$A4914,'AV-Bewegungsdaten'!E:E),5)</f>
        <v>0</v>
      </c>
      <c r="S4914" s="444"/>
      <c r="T4914" s="444"/>
      <c r="U4914" s="261">
        <f>ROUND(SUMIF('DV-Bewegungsdaten'!B:B,A4914,'DV-Bewegungsdaten'!D:D),3)</f>
        <v>0</v>
      </c>
      <c r="V4914" s="259">
        <f>ROUND(SUMIF('DV-Bewegungsdaten'!B:B,A4914,'DV-Bewegungsdaten'!E:E),5)</f>
        <v>0</v>
      </c>
      <c r="X4914" s="444"/>
      <c r="Y4914" s="444"/>
      <c r="Z4914" s="258">
        <f>ROUND(SUMIF('MSZ-Bewegungsdaten'!B:B,A4914,'MSZ-Bewegungsdaten'!D:D),3)</f>
        <v>0</v>
      </c>
      <c r="AA4914" s="259">
        <f>ROUND(SUMIF('MSZ-Bewegungsdaten'!$B:$B,$A4914,'MSZ-Bewegungsdaten'!$E:$E),5)</f>
        <v>0</v>
      </c>
      <c r="AB4914" s="260"/>
      <c r="AC4914" s="260"/>
      <c r="AK4914" s="305"/>
    </row>
    <row r="4915" spans="1:37" ht="15" customHeight="1" x14ac:dyDescent="0.25">
      <c r="A4915" s="103" t="s">
        <v>6541</v>
      </c>
      <c r="B4915" s="101" t="s">
        <v>169</v>
      </c>
      <c r="C4915" s="101" t="s">
        <v>6491</v>
      </c>
      <c r="D4915" s="101" t="s">
        <v>6199</v>
      </c>
      <c r="F4915" s="102">
        <v>10.61</v>
      </c>
      <c r="G4915" s="102">
        <v>11.01</v>
      </c>
      <c r="H4915" s="102">
        <v>8.81</v>
      </c>
      <c r="I4915" s="102">
        <v>2.11</v>
      </c>
      <c r="J4915" s="445"/>
      <c r="K4915" s="258">
        <f>ROUND(SUMIF('VGT-Bewegungsdaten'!B:B,A4915,'VGT-Bewegungsdaten'!D:D),3)</f>
        <v>0</v>
      </c>
      <c r="L4915" s="259">
        <f>ROUND(SUMIF('VGT-Bewegungsdaten'!B:B,$A4915,'VGT-Bewegungsdaten'!E:E),5)</f>
        <v>0</v>
      </c>
      <c r="N4915" s="298" t="s">
        <v>4918</v>
      </c>
      <c r="O4915" s="298" t="s">
        <v>4935</v>
      </c>
      <c r="P4915" s="261">
        <f>ROUND(SUMIF('AV-Bewegungsdaten'!B:B,A4915,'AV-Bewegungsdaten'!D:D),3)</f>
        <v>0</v>
      </c>
      <c r="Q4915" s="259">
        <f>ROUND(SUMIF('AV-Bewegungsdaten'!B:B,$A4915,'AV-Bewegungsdaten'!E:E),5)</f>
        <v>0</v>
      </c>
      <c r="S4915" s="444"/>
      <c r="T4915" s="444"/>
      <c r="U4915" s="261">
        <f>ROUND(SUMIF('DV-Bewegungsdaten'!B:B,A4915,'DV-Bewegungsdaten'!D:D),3)</f>
        <v>0</v>
      </c>
      <c r="V4915" s="259">
        <f>ROUND(SUMIF('DV-Bewegungsdaten'!B:B,A4915,'DV-Bewegungsdaten'!E:E),5)</f>
        <v>0</v>
      </c>
      <c r="X4915" s="444"/>
      <c r="Y4915" s="444"/>
      <c r="Z4915" s="258">
        <f>ROUND(SUMIF('MSZ-Bewegungsdaten'!B:B,A4915,'MSZ-Bewegungsdaten'!D:D),3)</f>
        <v>0</v>
      </c>
      <c r="AA4915" s="259">
        <f>ROUND(SUMIF('MSZ-Bewegungsdaten'!$B:$B,$A4915,'MSZ-Bewegungsdaten'!$E:$E),5)</f>
        <v>0</v>
      </c>
      <c r="AB4915" s="260"/>
      <c r="AC4915" s="260"/>
      <c r="AK4915" s="305"/>
    </row>
    <row r="4916" spans="1:37" ht="15" customHeight="1" x14ac:dyDescent="0.25">
      <c r="A4916" s="103" t="s">
        <v>6542</v>
      </c>
      <c r="B4916" s="101" t="s">
        <v>169</v>
      </c>
      <c r="C4916" s="101" t="s">
        <v>6494</v>
      </c>
      <c r="D4916" s="101" t="s">
        <v>4806</v>
      </c>
      <c r="F4916" s="102">
        <v>12.2</v>
      </c>
      <c r="G4916" s="102">
        <v>12.6</v>
      </c>
      <c r="H4916" s="102">
        <v>10.08</v>
      </c>
      <c r="I4916" s="102">
        <v>3.7</v>
      </c>
      <c r="J4916" s="445"/>
      <c r="K4916" s="258">
        <f>ROUND(SUMIF('VGT-Bewegungsdaten'!B:B,A4916,'VGT-Bewegungsdaten'!D:D),3)</f>
        <v>0</v>
      </c>
      <c r="L4916" s="259">
        <f>ROUND(SUMIF('VGT-Bewegungsdaten'!B:B,$A4916,'VGT-Bewegungsdaten'!E:E),5)</f>
        <v>0</v>
      </c>
      <c r="N4916" s="298" t="s">
        <v>4918</v>
      </c>
      <c r="O4916" s="298" t="s">
        <v>4935</v>
      </c>
      <c r="P4916" s="261">
        <f>ROUND(SUMIF('AV-Bewegungsdaten'!B:B,A4916,'AV-Bewegungsdaten'!D:D),3)</f>
        <v>0</v>
      </c>
      <c r="Q4916" s="259">
        <f>ROUND(SUMIF('AV-Bewegungsdaten'!B:B,$A4916,'AV-Bewegungsdaten'!E:E),5)</f>
        <v>0</v>
      </c>
      <c r="S4916" s="444"/>
      <c r="T4916" s="444"/>
      <c r="U4916" s="261">
        <f>ROUND(SUMIF('DV-Bewegungsdaten'!B:B,A4916,'DV-Bewegungsdaten'!D:D),3)</f>
        <v>0</v>
      </c>
      <c r="V4916" s="259">
        <f>ROUND(SUMIF('DV-Bewegungsdaten'!B:B,A4916,'DV-Bewegungsdaten'!E:E),5)</f>
        <v>0</v>
      </c>
      <c r="X4916" s="444"/>
      <c r="Y4916" s="444"/>
      <c r="Z4916" s="258">
        <f>ROUND(SUMIF('MSZ-Bewegungsdaten'!B:B,A4916,'MSZ-Bewegungsdaten'!D:D),3)</f>
        <v>0</v>
      </c>
      <c r="AA4916" s="259">
        <f>ROUND(SUMIF('MSZ-Bewegungsdaten'!$B:$B,$A4916,'MSZ-Bewegungsdaten'!$E:$E),5)</f>
        <v>0</v>
      </c>
      <c r="AB4916" s="260"/>
      <c r="AC4916" s="260"/>
      <c r="AK4916" s="305"/>
    </row>
    <row r="4917" spans="1:37" ht="15" customHeight="1" x14ac:dyDescent="0.25">
      <c r="A4917" s="103" t="s">
        <v>6543</v>
      </c>
      <c r="B4917" s="101" t="s">
        <v>169</v>
      </c>
      <c r="C4917" s="101" t="s">
        <v>6494</v>
      </c>
      <c r="D4917" s="101" t="s">
        <v>4807</v>
      </c>
      <c r="F4917" s="102">
        <v>11.87</v>
      </c>
      <c r="G4917" s="102">
        <v>12.27</v>
      </c>
      <c r="H4917" s="102">
        <v>9.82</v>
      </c>
      <c r="I4917" s="102">
        <v>3.37</v>
      </c>
      <c r="J4917" s="445"/>
      <c r="K4917" s="258">
        <f>ROUND(SUMIF('VGT-Bewegungsdaten'!B:B,A4917,'VGT-Bewegungsdaten'!D:D),3)</f>
        <v>0</v>
      </c>
      <c r="L4917" s="259">
        <f>ROUND(SUMIF('VGT-Bewegungsdaten'!B:B,$A4917,'VGT-Bewegungsdaten'!E:E),5)</f>
        <v>0</v>
      </c>
      <c r="N4917" s="298" t="s">
        <v>4918</v>
      </c>
      <c r="O4917" s="298" t="s">
        <v>4935</v>
      </c>
      <c r="P4917" s="261">
        <f>ROUND(SUMIF('AV-Bewegungsdaten'!B:B,A4917,'AV-Bewegungsdaten'!D:D),3)</f>
        <v>0</v>
      </c>
      <c r="Q4917" s="259">
        <f>ROUND(SUMIF('AV-Bewegungsdaten'!B:B,$A4917,'AV-Bewegungsdaten'!E:E),5)</f>
        <v>0</v>
      </c>
      <c r="S4917" s="444"/>
      <c r="T4917" s="444"/>
      <c r="U4917" s="261">
        <f>ROUND(SUMIF('DV-Bewegungsdaten'!B:B,A4917,'DV-Bewegungsdaten'!D:D),3)</f>
        <v>0</v>
      </c>
      <c r="V4917" s="259">
        <f>ROUND(SUMIF('DV-Bewegungsdaten'!B:B,A4917,'DV-Bewegungsdaten'!E:E),5)</f>
        <v>0</v>
      </c>
      <c r="X4917" s="444"/>
      <c r="Y4917" s="444"/>
      <c r="Z4917" s="258">
        <f>ROUND(SUMIF('MSZ-Bewegungsdaten'!B:B,A4917,'MSZ-Bewegungsdaten'!D:D),3)</f>
        <v>0</v>
      </c>
      <c r="AA4917" s="259">
        <f>ROUND(SUMIF('MSZ-Bewegungsdaten'!$B:$B,$A4917,'MSZ-Bewegungsdaten'!$E:$E),5)</f>
        <v>0</v>
      </c>
      <c r="AB4917" s="260"/>
      <c r="AC4917" s="260"/>
      <c r="AK4917" s="305"/>
    </row>
    <row r="4918" spans="1:37" ht="15" customHeight="1" x14ac:dyDescent="0.25">
      <c r="A4918" s="103" t="s">
        <v>6544</v>
      </c>
      <c r="B4918" s="101" t="s">
        <v>169</v>
      </c>
      <c r="C4918" s="101" t="s">
        <v>6494</v>
      </c>
      <c r="D4918" s="101" t="s">
        <v>6199</v>
      </c>
      <c r="F4918" s="102">
        <v>10.61</v>
      </c>
      <c r="G4918" s="102">
        <v>11.01</v>
      </c>
      <c r="H4918" s="102">
        <v>8.81</v>
      </c>
      <c r="I4918" s="102">
        <v>2.11</v>
      </c>
      <c r="J4918" s="445"/>
      <c r="K4918" s="258">
        <f>ROUND(SUMIF('VGT-Bewegungsdaten'!B:B,A4918,'VGT-Bewegungsdaten'!D:D),3)</f>
        <v>0</v>
      </c>
      <c r="L4918" s="259">
        <f>ROUND(SUMIF('VGT-Bewegungsdaten'!B:B,$A4918,'VGT-Bewegungsdaten'!E:E),5)</f>
        <v>0</v>
      </c>
      <c r="N4918" s="298" t="s">
        <v>4918</v>
      </c>
      <c r="O4918" s="298" t="s">
        <v>4935</v>
      </c>
      <c r="P4918" s="261">
        <f>ROUND(SUMIF('AV-Bewegungsdaten'!B:B,A4918,'AV-Bewegungsdaten'!D:D),3)</f>
        <v>0</v>
      </c>
      <c r="Q4918" s="259">
        <f>ROUND(SUMIF('AV-Bewegungsdaten'!B:B,$A4918,'AV-Bewegungsdaten'!E:E),5)</f>
        <v>0</v>
      </c>
      <c r="S4918" s="444"/>
      <c r="T4918" s="444"/>
      <c r="U4918" s="261">
        <f>ROUND(SUMIF('DV-Bewegungsdaten'!B:B,A4918,'DV-Bewegungsdaten'!D:D),3)</f>
        <v>0</v>
      </c>
      <c r="V4918" s="259">
        <f>ROUND(SUMIF('DV-Bewegungsdaten'!B:B,A4918,'DV-Bewegungsdaten'!E:E),5)</f>
        <v>0</v>
      </c>
      <c r="X4918" s="444"/>
      <c r="Y4918" s="444"/>
      <c r="Z4918" s="258">
        <f>ROUND(SUMIF('MSZ-Bewegungsdaten'!B:B,A4918,'MSZ-Bewegungsdaten'!D:D),3)</f>
        <v>0</v>
      </c>
      <c r="AA4918" s="259">
        <f>ROUND(SUMIF('MSZ-Bewegungsdaten'!$B:$B,$A4918,'MSZ-Bewegungsdaten'!$E:$E),5)</f>
        <v>0</v>
      </c>
      <c r="AB4918" s="260"/>
      <c r="AC4918" s="260"/>
      <c r="AK4918" s="305"/>
    </row>
    <row r="4919" spans="1:37" ht="15" customHeight="1" x14ac:dyDescent="0.25">
      <c r="A4919" s="103" t="s">
        <v>6545</v>
      </c>
      <c r="B4919" s="101" t="s">
        <v>169</v>
      </c>
      <c r="C4919" s="101" t="s">
        <v>6497</v>
      </c>
      <c r="D4919" s="101" t="s">
        <v>4806</v>
      </c>
      <c r="F4919" s="102">
        <v>12.08</v>
      </c>
      <c r="G4919" s="102">
        <v>12.48</v>
      </c>
      <c r="H4919" s="102">
        <v>9.98</v>
      </c>
      <c r="I4919" s="102">
        <v>3.58</v>
      </c>
      <c r="J4919" s="445"/>
      <c r="K4919" s="258">
        <f>ROUND(SUMIF('VGT-Bewegungsdaten'!B:B,A4919,'VGT-Bewegungsdaten'!D:D),3)</f>
        <v>0</v>
      </c>
      <c r="L4919" s="259">
        <f>ROUND(SUMIF('VGT-Bewegungsdaten'!B:B,$A4919,'VGT-Bewegungsdaten'!E:E),5)</f>
        <v>0</v>
      </c>
      <c r="N4919" s="298" t="s">
        <v>4918</v>
      </c>
      <c r="O4919" s="298" t="s">
        <v>4935</v>
      </c>
      <c r="P4919" s="261">
        <f>ROUND(SUMIF('AV-Bewegungsdaten'!B:B,A4919,'AV-Bewegungsdaten'!D:D),3)</f>
        <v>0</v>
      </c>
      <c r="Q4919" s="259">
        <f>ROUND(SUMIF('AV-Bewegungsdaten'!B:B,$A4919,'AV-Bewegungsdaten'!E:E),5)</f>
        <v>0</v>
      </c>
      <c r="S4919" s="444"/>
      <c r="T4919" s="444"/>
      <c r="U4919" s="261">
        <f>ROUND(SUMIF('DV-Bewegungsdaten'!B:B,A4919,'DV-Bewegungsdaten'!D:D),3)</f>
        <v>0</v>
      </c>
      <c r="V4919" s="259">
        <f>ROUND(SUMIF('DV-Bewegungsdaten'!B:B,A4919,'DV-Bewegungsdaten'!E:E),5)</f>
        <v>0</v>
      </c>
      <c r="X4919" s="444"/>
      <c r="Y4919" s="444"/>
      <c r="Z4919" s="258">
        <f>ROUND(SUMIF('MSZ-Bewegungsdaten'!B:B,A4919,'MSZ-Bewegungsdaten'!D:D),3)</f>
        <v>0</v>
      </c>
      <c r="AA4919" s="259">
        <f>ROUND(SUMIF('MSZ-Bewegungsdaten'!$B:$B,$A4919,'MSZ-Bewegungsdaten'!$E:$E),5)</f>
        <v>0</v>
      </c>
      <c r="AB4919" s="260"/>
      <c r="AC4919" s="260"/>
      <c r="AK4919" s="305"/>
    </row>
    <row r="4920" spans="1:37" ht="15" customHeight="1" x14ac:dyDescent="0.25">
      <c r="A4920" s="103" t="s">
        <v>6546</v>
      </c>
      <c r="B4920" s="101" t="s">
        <v>169</v>
      </c>
      <c r="C4920" s="101" t="s">
        <v>6497</v>
      </c>
      <c r="D4920" s="101" t="s">
        <v>4807</v>
      </c>
      <c r="F4920" s="102">
        <v>11.74</v>
      </c>
      <c r="G4920" s="102">
        <v>12.14</v>
      </c>
      <c r="H4920" s="102">
        <v>9.7100000000000009</v>
      </c>
      <c r="I4920" s="102">
        <v>3.24</v>
      </c>
      <c r="J4920" s="445"/>
      <c r="K4920" s="258">
        <f>ROUND(SUMIF('VGT-Bewegungsdaten'!B:B,A4920,'VGT-Bewegungsdaten'!D:D),3)</f>
        <v>0</v>
      </c>
      <c r="L4920" s="259">
        <f>ROUND(SUMIF('VGT-Bewegungsdaten'!B:B,$A4920,'VGT-Bewegungsdaten'!E:E),5)</f>
        <v>0</v>
      </c>
      <c r="N4920" s="298" t="s">
        <v>4918</v>
      </c>
      <c r="O4920" s="298" t="s">
        <v>4935</v>
      </c>
      <c r="P4920" s="261">
        <f>ROUND(SUMIF('AV-Bewegungsdaten'!B:B,A4920,'AV-Bewegungsdaten'!D:D),3)</f>
        <v>0</v>
      </c>
      <c r="Q4920" s="259">
        <f>ROUND(SUMIF('AV-Bewegungsdaten'!B:B,$A4920,'AV-Bewegungsdaten'!E:E),5)</f>
        <v>0</v>
      </c>
      <c r="S4920" s="444"/>
      <c r="T4920" s="444"/>
      <c r="U4920" s="261">
        <f>ROUND(SUMIF('DV-Bewegungsdaten'!B:B,A4920,'DV-Bewegungsdaten'!D:D),3)</f>
        <v>0</v>
      </c>
      <c r="V4920" s="259">
        <f>ROUND(SUMIF('DV-Bewegungsdaten'!B:B,A4920,'DV-Bewegungsdaten'!E:E),5)</f>
        <v>0</v>
      </c>
      <c r="X4920" s="444"/>
      <c r="Y4920" s="444"/>
      <c r="Z4920" s="258">
        <f>ROUND(SUMIF('MSZ-Bewegungsdaten'!B:B,A4920,'MSZ-Bewegungsdaten'!D:D),3)</f>
        <v>0</v>
      </c>
      <c r="AA4920" s="259">
        <f>ROUND(SUMIF('MSZ-Bewegungsdaten'!$B:$B,$A4920,'MSZ-Bewegungsdaten'!$E:$E),5)</f>
        <v>0</v>
      </c>
      <c r="AB4920" s="260"/>
      <c r="AC4920" s="260"/>
      <c r="AK4920" s="305"/>
    </row>
    <row r="4921" spans="1:37" ht="15" customHeight="1" x14ac:dyDescent="0.25">
      <c r="A4921" s="103" t="s">
        <v>6547</v>
      </c>
      <c r="B4921" s="101" t="s">
        <v>169</v>
      </c>
      <c r="C4921" s="101" t="s">
        <v>6497</v>
      </c>
      <c r="D4921" s="101" t="s">
        <v>6199</v>
      </c>
      <c r="F4921" s="102">
        <v>10.5</v>
      </c>
      <c r="G4921" s="102">
        <v>10.9</v>
      </c>
      <c r="H4921" s="102">
        <v>8.7200000000000006</v>
      </c>
      <c r="I4921" s="102">
        <v>2</v>
      </c>
      <c r="J4921" s="445"/>
      <c r="K4921" s="258">
        <f>ROUND(SUMIF('VGT-Bewegungsdaten'!B:B,A4921,'VGT-Bewegungsdaten'!D:D),3)</f>
        <v>0</v>
      </c>
      <c r="L4921" s="259">
        <f>ROUND(SUMIF('VGT-Bewegungsdaten'!B:B,$A4921,'VGT-Bewegungsdaten'!E:E),5)</f>
        <v>0</v>
      </c>
      <c r="N4921" s="298" t="s">
        <v>4918</v>
      </c>
      <c r="O4921" s="298" t="s">
        <v>4935</v>
      </c>
      <c r="P4921" s="261">
        <f>ROUND(SUMIF('AV-Bewegungsdaten'!B:B,A4921,'AV-Bewegungsdaten'!D:D),3)</f>
        <v>0</v>
      </c>
      <c r="Q4921" s="259">
        <f>ROUND(SUMIF('AV-Bewegungsdaten'!B:B,$A4921,'AV-Bewegungsdaten'!E:E),5)</f>
        <v>0</v>
      </c>
      <c r="S4921" s="444"/>
      <c r="T4921" s="444"/>
      <c r="U4921" s="261">
        <f>ROUND(SUMIF('DV-Bewegungsdaten'!B:B,A4921,'DV-Bewegungsdaten'!D:D),3)</f>
        <v>0</v>
      </c>
      <c r="V4921" s="259">
        <f>ROUND(SUMIF('DV-Bewegungsdaten'!B:B,A4921,'DV-Bewegungsdaten'!E:E),5)</f>
        <v>0</v>
      </c>
      <c r="X4921" s="444"/>
      <c r="Y4921" s="444"/>
      <c r="Z4921" s="258">
        <f>ROUND(SUMIF('MSZ-Bewegungsdaten'!B:B,A4921,'MSZ-Bewegungsdaten'!D:D),3)</f>
        <v>0</v>
      </c>
      <c r="AA4921" s="259">
        <f>ROUND(SUMIF('MSZ-Bewegungsdaten'!$B:$B,$A4921,'MSZ-Bewegungsdaten'!$E:$E),5)</f>
        <v>0</v>
      </c>
      <c r="AB4921" s="260"/>
      <c r="AC4921" s="260"/>
      <c r="AK4921" s="305"/>
    </row>
    <row r="4922" spans="1:37" ht="15" customHeight="1" x14ac:dyDescent="0.25">
      <c r="A4922" s="103" t="s">
        <v>6548</v>
      </c>
      <c r="B4922" s="101" t="s">
        <v>169</v>
      </c>
      <c r="C4922" s="101" t="s">
        <v>6500</v>
      </c>
      <c r="D4922" s="101" t="s">
        <v>4806</v>
      </c>
      <c r="F4922" s="102">
        <v>11.95</v>
      </c>
      <c r="G4922" s="102">
        <v>12.35</v>
      </c>
      <c r="H4922" s="102">
        <v>9.8800000000000008</v>
      </c>
      <c r="I4922" s="102">
        <v>3.45</v>
      </c>
      <c r="J4922" s="445"/>
      <c r="K4922" s="258">
        <f>ROUND(SUMIF('VGT-Bewegungsdaten'!B:B,A4922,'VGT-Bewegungsdaten'!D:D),3)</f>
        <v>0</v>
      </c>
      <c r="L4922" s="259">
        <f>ROUND(SUMIF('VGT-Bewegungsdaten'!B:B,$A4922,'VGT-Bewegungsdaten'!E:E),5)</f>
        <v>0</v>
      </c>
      <c r="N4922" s="298" t="s">
        <v>4918</v>
      </c>
      <c r="O4922" s="298" t="s">
        <v>4935</v>
      </c>
      <c r="P4922" s="261">
        <f>ROUND(SUMIF('AV-Bewegungsdaten'!B:B,A4922,'AV-Bewegungsdaten'!D:D),3)</f>
        <v>0</v>
      </c>
      <c r="Q4922" s="259">
        <f>ROUND(SUMIF('AV-Bewegungsdaten'!B:B,$A4922,'AV-Bewegungsdaten'!E:E),5)</f>
        <v>0</v>
      </c>
      <c r="S4922" s="444"/>
      <c r="T4922" s="444"/>
      <c r="U4922" s="261">
        <f>ROUND(SUMIF('DV-Bewegungsdaten'!B:B,A4922,'DV-Bewegungsdaten'!D:D),3)</f>
        <v>0</v>
      </c>
      <c r="V4922" s="259">
        <f>ROUND(SUMIF('DV-Bewegungsdaten'!B:B,A4922,'DV-Bewegungsdaten'!E:E),5)</f>
        <v>0</v>
      </c>
      <c r="X4922" s="444"/>
      <c r="Y4922" s="444"/>
      <c r="Z4922" s="258">
        <f>ROUND(SUMIF('MSZ-Bewegungsdaten'!B:B,A4922,'MSZ-Bewegungsdaten'!D:D),3)</f>
        <v>0</v>
      </c>
      <c r="AA4922" s="259">
        <f>ROUND(SUMIF('MSZ-Bewegungsdaten'!$B:$B,$A4922,'MSZ-Bewegungsdaten'!$E:$E),5)</f>
        <v>0</v>
      </c>
      <c r="AB4922" s="260"/>
      <c r="AC4922" s="260"/>
      <c r="AK4922" s="305"/>
    </row>
    <row r="4923" spans="1:37" ht="15" customHeight="1" x14ac:dyDescent="0.25">
      <c r="A4923" s="103" t="s">
        <v>6549</v>
      </c>
      <c r="B4923" s="101" t="s">
        <v>169</v>
      </c>
      <c r="C4923" s="101" t="s">
        <v>6500</v>
      </c>
      <c r="D4923" s="101" t="s">
        <v>4807</v>
      </c>
      <c r="F4923" s="102">
        <v>11.62</v>
      </c>
      <c r="G4923" s="102">
        <v>12.02</v>
      </c>
      <c r="H4923" s="102">
        <v>9.6199999999999992</v>
      </c>
      <c r="I4923" s="102">
        <v>3.12</v>
      </c>
      <c r="J4923" s="445"/>
      <c r="K4923" s="258">
        <f>ROUND(SUMIF('VGT-Bewegungsdaten'!B:B,A4923,'VGT-Bewegungsdaten'!D:D),3)</f>
        <v>0</v>
      </c>
      <c r="L4923" s="259">
        <f>ROUND(SUMIF('VGT-Bewegungsdaten'!B:B,$A4923,'VGT-Bewegungsdaten'!E:E),5)</f>
        <v>0</v>
      </c>
      <c r="N4923" s="298" t="s">
        <v>4918</v>
      </c>
      <c r="O4923" s="298" t="s">
        <v>4935</v>
      </c>
      <c r="P4923" s="261">
        <f>ROUND(SUMIF('AV-Bewegungsdaten'!B:B,A4923,'AV-Bewegungsdaten'!D:D),3)</f>
        <v>0</v>
      </c>
      <c r="Q4923" s="259">
        <f>ROUND(SUMIF('AV-Bewegungsdaten'!B:B,$A4923,'AV-Bewegungsdaten'!E:E),5)</f>
        <v>0</v>
      </c>
      <c r="S4923" s="444"/>
      <c r="T4923" s="444"/>
      <c r="U4923" s="261">
        <f>ROUND(SUMIF('DV-Bewegungsdaten'!B:B,A4923,'DV-Bewegungsdaten'!D:D),3)</f>
        <v>0</v>
      </c>
      <c r="V4923" s="259">
        <f>ROUND(SUMIF('DV-Bewegungsdaten'!B:B,A4923,'DV-Bewegungsdaten'!E:E),5)</f>
        <v>0</v>
      </c>
      <c r="X4923" s="444"/>
      <c r="Y4923" s="444"/>
      <c r="Z4923" s="258">
        <f>ROUND(SUMIF('MSZ-Bewegungsdaten'!B:B,A4923,'MSZ-Bewegungsdaten'!D:D),3)</f>
        <v>0</v>
      </c>
      <c r="AA4923" s="259">
        <f>ROUND(SUMIF('MSZ-Bewegungsdaten'!$B:$B,$A4923,'MSZ-Bewegungsdaten'!$E:$E),5)</f>
        <v>0</v>
      </c>
      <c r="AB4923" s="260"/>
      <c r="AC4923" s="260"/>
      <c r="AK4923" s="305"/>
    </row>
    <row r="4924" spans="1:37" ht="15" customHeight="1" x14ac:dyDescent="0.25">
      <c r="A4924" s="103" t="s">
        <v>6550</v>
      </c>
      <c r="B4924" s="101" t="s">
        <v>169</v>
      </c>
      <c r="C4924" s="101" t="s">
        <v>6500</v>
      </c>
      <c r="D4924" s="101" t="s">
        <v>6199</v>
      </c>
      <c r="F4924" s="102">
        <v>10.39</v>
      </c>
      <c r="G4924" s="102">
        <v>10.79</v>
      </c>
      <c r="H4924" s="102">
        <v>8.6300000000000008</v>
      </c>
      <c r="I4924" s="102">
        <v>1.89</v>
      </c>
      <c r="J4924" s="445"/>
      <c r="K4924" s="258">
        <f>ROUND(SUMIF('VGT-Bewegungsdaten'!B:B,A4924,'VGT-Bewegungsdaten'!D:D),3)</f>
        <v>0</v>
      </c>
      <c r="L4924" s="259">
        <f>ROUND(SUMIF('VGT-Bewegungsdaten'!B:B,$A4924,'VGT-Bewegungsdaten'!E:E),5)</f>
        <v>0</v>
      </c>
      <c r="N4924" s="298" t="s">
        <v>4918</v>
      </c>
      <c r="O4924" s="298" t="s">
        <v>4935</v>
      </c>
      <c r="P4924" s="261">
        <f>ROUND(SUMIF('AV-Bewegungsdaten'!B:B,A4924,'AV-Bewegungsdaten'!D:D),3)</f>
        <v>0</v>
      </c>
      <c r="Q4924" s="259">
        <f>ROUND(SUMIF('AV-Bewegungsdaten'!B:B,$A4924,'AV-Bewegungsdaten'!E:E),5)</f>
        <v>0</v>
      </c>
      <c r="S4924" s="444"/>
      <c r="T4924" s="444"/>
      <c r="U4924" s="261">
        <f>ROUND(SUMIF('DV-Bewegungsdaten'!B:B,A4924,'DV-Bewegungsdaten'!D:D),3)</f>
        <v>0</v>
      </c>
      <c r="V4924" s="259">
        <f>ROUND(SUMIF('DV-Bewegungsdaten'!B:B,A4924,'DV-Bewegungsdaten'!E:E),5)</f>
        <v>0</v>
      </c>
      <c r="X4924" s="444"/>
      <c r="Y4924" s="444"/>
      <c r="Z4924" s="258">
        <f>ROUND(SUMIF('MSZ-Bewegungsdaten'!B:B,A4924,'MSZ-Bewegungsdaten'!D:D),3)</f>
        <v>0</v>
      </c>
      <c r="AA4924" s="259">
        <f>ROUND(SUMIF('MSZ-Bewegungsdaten'!$B:$B,$A4924,'MSZ-Bewegungsdaten'!$E:$E),5)</f>
        <v>0</v>
      </c>
      <c r="AB4924" s="260"/>
      <c r="AC4924" s="260"/>
      <c r="AK4924" s="305"/>
    </row>
    <row r="4925" spans="1:37" ht="15" customHeight="1" x14ac:dyDescent="0.25">
      <c r="A4925" s="103" t="s">
        <v>6551</v>
      </c>
      <c r="B4925" s="101" t="s">
        <v>169</v>
      </c>
      <c r="C4925" s="101" t="s">
        <v>6503</v>
      </c>
      <c r="D4925" s="101" t="s">
        <v>4806</v>
      </c>
      <c r="F4925" s="102">
        <v>11.83</v>
      </c>
      <c r="G4925" s="102">
        <v>12.23</v>
      </c>
      <c r="H4925" s="102">
        <v>9.7799999999999994</v>
      </c>
      <c r="I4925" s="102">
        <v>3.33</v>
      </c>
      <c r="J4925" s="445"/>
      <c r="K4925" s="258">
        <f>ROUND(SUMIF('VGT-Bewegungsdaten'!B:B,A4925,'VGT-Bewegungsdaten'!D:D),3)</f>
        <v>0</v>
      </c>
      <c r="L4925" s="259">
        <f>ROUND(SUMIF('VGT-Bewegungsdaten'!B:B,$A4925,'VGT-Bewegungsdaten'!E:E),5)</f>
        <v>0</v>
      </c>
      <c r="N4925" s="298" t="s">
        <v>4918</v>
      </c>
      <c r="O4925" s="298" t="s">
        <v>4935</v>
      </c>
      <c r="P4925" s="261">
        <f>ROUND(SUMIF('AV-Bewegungsdaten'!B:B,A4925,'AV-Bewegungsdaten'!D:D),3)</f>
        <v>0</v>
      </c>
      <c r="Q4925" s="259">
        <f>ROUND(SUMIF('AV-Bewegungsdaten'!B:B,$A4925,'AV-Bewegungsdaten'!E:E),5)</f>
        <v>0</v>
      </c>
      <c r="S4925" s="444"/>
      <c r="T4925" s="444"/>
      <c r="U4925" s="261">
        <f>ROUND(SUMIF('DV-Bewegungsdaten'!B:B,A4925,'DV-Bewegungsdaten'!D:D),3)</f>
        <v>0</v>
      </c>
      <c r="V4925" s="259">
        <f>ROUND(SUMIF('DV-Bewegungsdaten'!B:B,A4925,'DV-Bewegungsdaten'!E:E),5)</f>
        <v>0</v>
      </c>
      <c r="X4925" s="444"/>
      <c r="Y4925" s="444"/>
      <c r="Z4925" s="258">
        <f>ROUND(SUMIF('MSZ-Bewegungsdaten'!B:B,A4925,'MSZ-Bewegungsdaten'!D:D),3)</f>
        <v>0</v>
      </c>
      <c r="AA4925" s="259">
        <f>ROUND(SUMIF('MSZ-Bewegungsdaten'!$B:$B,$A4925,'MSZ-Bewegungsdaten'!$E:$E),5)</f>
        <v>0</v>
      </c>
      <c r="AB4925" s="260"/>
      <c r="AC4925" s="260"/>
      <c r="AK4925" s="305"/>
    </row>
    <row r="4926" spans="1:37" ht="15" customHeight="1" x14ac:dyDescent="0.25">
      <c r="A4926" s="103" t="s">
        <v>6552</v>
      </c>
      <c r="B4926" s="101" t="s">
        <v>169</v>
      </c>
      <c r="C4926" s="101" t="s">
        <v>6503</v>
      </c>
      <c r="D4926" s="101" t="s">
        <v>4807</v>
      </c>
      <c r="F4926" s="102">
        <v>11.5</v>
      </c>
      <c r="G4926" s="102">
        <v>11.9</v>
      </c>
      <c r="H4926" s="102">
        <v>9.52</v>
      </c>
      <c r="I4926" s="102">
        <v>3</v>
      </c>
      <c r="J4926" s="445"/>
      <c r="K4926" s="258">
        <f>ROUND(SUMIF('VGT-Bewegungsdaten'!B:B,A4926,'VGT-Bewegungsdaten'!D:D),3)</f>
        <v>0</v>
      </c>
      <c r="L4926" s="259">
        <f>ROUND(SUMIF('VGT-Bewegungsdaten'!B:B,$A4926,'VGT-Bewegungsdaten'!E:E),5)</f>
        <v>0</v>
      </c>
      <c r="N4926" s="298" t="s">
        <v>4918</v>
      </c>
      <c r="O4926" s="298" t="s">
        <v>4935</v>
      </c>
      <c r="P4926" s="261">
        <f>ROUND(SUMIF('AV-Bewegungsdaten'!B:B,A4926,'AV-Bewegungsdaten'!D:D),3)</f>
        <v>0</v>
      </c>
      <c r="Q4926" s="259">
        <f>ROUND(SUMIF('AV-Bewegungsdaten'!B:B,$A4926,'AV-Bewegungsdaten'!E:E),5)</f>
        <v>0</v>
      </c>
      <c r="S4926" s="444"/>
      <c r="T4926" s="444"/>
      <c r="U4926" s="261">
        <f>ROUND(SUMIF('DV-Bewegungsdaten'!B:B,A4926,'DV-Bewegungsdaten'!D:D),3)</f>
        <v>0</v>
      </c>
      <c r="V4926" s="259">
        <f>ROUND(SUMIF('DV-Bewegungsdaten'!B:B,A4926,'DV-Bewegungsdaten'!E:E),5)</f>
        <v>0</v>
      </c>
      <c r="X4926" s="444"/>
      <c r="Y4926" s="444"/>
      <c r="Z4926" s="258">
        <f>ROUND(SUMIF('MSZ-Bewegungsdaten'!B:B,A4926,'MSZ-Bewegungsdaten'!D:D),3)</f>
        <v>0</v>
      </c>
      <c r="AA4926" s="259">
        <f>ROUND(SUMIF('MSZ-Bewegungsdaten'!$B:$B,$A4926,'MSZ-Bewegungsdaten'!$E:$E),5)</f>
        <v>0</v>
      </c>
      <c r="AB4926" s="260"/>
      <c r="AC4926" s="260"/>
      <c r="AK4926" s="305"/>
    </row>
    <row r="4927" spans="1:37" ht="15" customHeight="1" x14ac:dyDescent="0.25">
      <c r="A4927" s="103" t="s">
        <v>6553</v>
      </c>
      <c r="B4927" s="101" t="s">
        <v>169</v>
      </c>
      <c r="C4927" s="101" t="s">
        <v>6503</v>
      </c>
      <c r="D4927" s="101" t="s">
        <v>6199</v>
      </c>
      <c r="F4927" s="102">
        <v>10.28</v>
      </c>
      <c r="G4927" s="102">
        <v>10.68</v>
      </c>
      <c r="H4927" s="102">
        <v>8.5399999999999991</v>
      </c>
      <c r="I4927" s="102">
        <v>1.78</v>
      </c>
      <c r="J4927" s="445"/>
      <c r="K4927" s="258">
        <f>ROUND(SUMIF('VGT-Bewegungsdaten'!B:B,A4927,'VGT-Bewegungsdaten'!D:D),3)</f>
        <v>0</v>
      </c>
      <c r="L4927" s="259">
        <f>ROUND(SUMIF('VGT-Bewegungsdaten'!B:B,$A4927,'VGT-Bewegungsdaten'!E:E),5)</f>
        <v>0</v>
      </c>
      <c r="N4927" s="298" t="s">
        <v>4918</v>
      </c>
      <c r="O4927" s="298" t="s">
        <v>4935</v>
      </c>
      <c r="P4927" s="261">
        <f>ROUND(SUMIF('AV-Bewegungsdaten'!B:B,A4927,'AV-Bewegungsdaten'!D:D),3)</f>
        <v>0</v>
      </c>
      <c r="Q4927" s="259">
        <f>ROUND(SUMIF('AV-Bewegungsdaten'!B:B,$A4927,'AV-Bewegungsdaten'!E:E),5)</f>
        <v>0</v>
      </c>
      <c r="S4927" s="444"/>
      <c r="T4927" s="444"/>
      <c r="U4927" s="261">
        <f>ROUND(SUMIF('DV-Bewegungsdaten'!B:B,A4927,'DV-Bewegungsdaten'!D:D),3)</f>
        <v>0</v>
      </c>
      <c r="V4927" s="259">
        <f>ROUND(SUMIF('DV-Bewegungsdaten'!B:B,A4927,'DV-Bewegungsdaten'!E:E),5)</f>
        <v>0</v>
      </c>
      <c r="X4927" s="444"/>
      <c r="Y4927" s="444"/>
      <c r="Z4927" s="258">
        <f>ROUND(SUMIF('MSZ-Bewegungsdaten'!B:B,A4927,'MSZ-Bewegungsdaten'!D:D),3)</f>
        <v>0</v>
      </c>
      <c r="AA4927" s="259">
        <f>ROUND(SUMIF('MSZ-Bewegungsdaten'!$B:$B,$A4927,'MSZ-Bewegungsdaten'!$E:$E),5)</f>
        <v>0</v>
      </c>
      <c r="AB4927" s="260"/>
      <c r="AC4927" s="260"/>
      <c r="AK4927" s="305"/>
    </row>
    <row r="4928" spans="1:37" ht="15" customHeight="1" x14ac:dyDescent="0.25">
      <c r="A4928" s="103" t="s">
        <v>6554</v>
      </c>
      <c r="B4928" s="101" t="s">
        <v>169</v>
      </c>
      <c r="C4928" s="101" t="s">
        <v>6506</v>
      </c>
      <c r="D4928" s="101" t="s">
        <v>4806</v>
      </c>
      <c r="F4928" s="102">
        <v>11.71</v>
      </c>
      <c r="G4928" s="102">
        <v>12.11</v>
      </c>
      <c r="H4928" s="102">
        <v>9.69</v>
      </c>
      <c r="I4928" s="102">
        <v>3.21</v>
      </c>
      <c r="J4928" s="445"/>
      <c r="K4928" s="258">
        <f>ROUND(SUMIF('VGT-Bewegungsdaten'!B:B,A4928,'VGT-Bewegungsdaten'!D:D),3)</f>
        <v>0</v>
      </c>
      <c r="L4928" s="259">
        <f>ROUND(SUMIF('VGT-Bewegungsdaten'!B:B,$A4928,'VGT-Bewegungsdaten'!E:E),5)</f>
        <v>0</v>
      </c>
      <c r="N4928" s="298" t="s">
        <v>4918</v>
      </c>
      <c r="O4928" s="298" t="s">
        <v>4935</v>
      </c>
      <c r="P4928" s="261">
        <f>ROUND(SUMIF('AV-Bewegungsdaten'!B:B,A4928,'AV-Bewegungsdaten'!D:D),3)</f>
        <v>0</v>
      </c>
      <c r="Q4928" s="259">
        <f>ROUND(SUMIF('AV-Bewegungsdaten'!B:B,$A4928,'AV-Bewegungsdaten'!E:E),5)</f>
        <v>0</v>
      </c>
      <c r="S4928" s="444"/>
      <c r="T4928" s="444"/>
      <c r="U4928" s="261">
        <f>ROUND(SUMIF('DV-Bewegungsdaten'!B:B,A4928,'DV-Bewegungsdaten'!D:D),3)</f>
        <v>0</v>
      </c>
      <c r="V4928" s="259">
        <f>ROUND(SUMIF('DV-Bewegungsdaten'!B:B,A4928,'DV-Bewegungsdaten'!E:E),5)</f>
        <v>0</v>
      </c>
      <c r="X4928" s="444"/>
      <c r="Y4928" s="444"/>
      <c r="Z4928" s="258">
        <f>ROUND(SUMIF('MSZ-Bewegungsdaten'!B:B,A4928,'MSZ-Bewegungsdaten'!D:D),3)</f>
        <v>0</v>
      </c>
      <c r="AA4928" s="259">
        <f>ROUND(SUMIF('MSZ-Bewegungsdaten'!$B:$B,$A4928,'MSZ-Bewegungsdaten'!$E:$E),5)</f>
        <v>0</v>
      </c>
      <c r="AB4928" s="260"/>
      <c r="AC4928" s="260"/>
      <c r="AK4928" s="305"/>
    </row>
    <row r="4929" spans="1:37" ht="15" customHeight="1" x14ac:dyDescent="0.25">
      <c r="A4929" s="103" t="s">
        <v>6555</v>
      </c>
      <c r="B4929" s="101" t="s">
        <v>169</v>
      </c>
      <c r="C4929" s="101" t="s">
        <v>6506</v>
      </c>
      <c r="D4929" s="101" t="s">
        <v>4807</v>
      </c>
      <c r="F4929" s="102">
        <v>11.38</v>
      </c>
      <c r="G4929" s="102">
        <v>11.78</v>
      </c>
      <c r="H4929" s="102">
        <v>9.42</v>
      </c>
      <c r="I4929" s="102">
        <v>2.88</v>
      </c>
      <c r="J4929" s="445"/>
      <c r="K4929" s="258">
        <f>ROUND(SUMIF('VGT-Bewegungsdaten'!B:B,A4929,'VGT-Bewegungsdaten'!D:D),3)</f>
        <v>0</v>
      </c>
      <c r="L4929" s="259">
        <f>ROUND(SUMIF('VGT-Bewegungsdaten'!B:B,$A4929,'VGT-Bewegungsdaten'!E:E),5)</f>
        <v>0</v>
      </c>
      <c r="N4929" s="298" t="s">
        <v>4918</v>
      </c>
      <c r="O4929" s="298" t="s">
        <v>4935</v>
      </c>
      <c r="P4929" s="261">
        <f>ROUND(SUMIF('AV-Bewegungsdaten'!B:B,A4929,'AV-Bewegungsdaten'!D:D),3)</f>
        <v>0</v>
      </c>
      <c r="Q4929" s="259">
        <f>ROUND(SUMIF('AV-Bewegungsdaten'!B:B,$A4929,'AV-Bewegungsdaten'!E:E),5)</f>
        <v>0</v>
      </c>
      <c r="S4929" s="444"/>
      <c r="T4929" s="444"/>
      <c r="U4929" s="261">
        <f>ROUND(SUMIF('DV-Bewegungsdaten'!B:B,A4929,'DV-Bewegungsdaten'!D:D),3)</f>
        <v>0</v>
      </c>
      <c r="V4929" s="259">
        <f>ROUND(SUMIF('DV-Bewegungsdaten'!B:B,A4929,'DV-Bewegungsdaten'!E:E),5)</f>
        <v>0</v>
      </c>
      <c r="X4929" s="444"/>
      <c r="Y4929" s="444"/>
      <c r="Z4929" s="258">
        <f>ROUND(SUMIF('MSZ-Bewegungsdaten'!B:B,A4929,'MSZ-Bewegungsdaten'!D:D),3)</f>
        <v>0</v>
      </c>
      <c r="AA4929" s="259">
        <f>ROUND(SUMIF('MSZ-Bewegungsdaten'!$B:$B,$A4929,'MSZ-Bewegungsdaten'!$E:$E),5)</f>
        <v>0</v>
      </c>
      <c r="AB4929" s="260"/>
      <c r="AC4929" s="260"/>
      <c r="AK4929" s="305"/>
    </row>
    <row r="4930" spans="1:37" ht="15" customHeight="1" x14ac:dyDescent="0.25">
      <c r="A4930" s="103" t="s">
        <v>6556</v>
      </c>
      <c r="B4930" s="101" t="s">
        <v>169</v>
      </c>
      <c r="C4930" s="101" t="s">
        <v>6506</v>
      </c>
      <c r="D4930" s="101" t="s">
        <v>6199</v>
      </c>
      <c r="F4930" s="102">
        <v>10.17</v>
      </c>
      <c r="G4930" s="102">
        <v>10.57</v>
      </c>
      <c r="H4930" s="102">
        <v>8.4600000000000009</v>
      </c>
      <c r="I4930" s="102">
        <v>1.67</v>
      </c>
      <c r="J4930" s="445"/>
      <c r="K4930" s="258">
        <f>ROUND(SUMIF('VGT-Bewegungsdaten'!B:B,A4930,'VGT-Bewegungsdaten'!D:D),3)</f>
        <v>0</v>
      </c>
      <c r="L4930" s="259">
        <f>ROUND(SUMIF('VGT-Bewegungsdaten'!B:B,$A4930,'VGT-Bewegungsdaten'!E:E),5)</f>
        <v>0</v>
      </c>
      <c r="N4930" s="298" t="s">
        <v>4918</v>
      </c>
      <c r="O4930" s="298" t="s">
        <v>4935</v>
      </c>
      <c r="P4930" s="261">
        <f>ROUND(SUMIF('AV-Bewegungsdaten'!B:B,A4930,'AV-Bewegungsdaten'!D:D),3)</f>
        <v>0</v>
      </c>
      <c r="Q4930" s="259">
        <f>ROUND(SUMIF('AV-Bewegungsdaten'!B:B,$A4930,'AV-Bewegungsdaten'!E:E),5)</f>
        <v>0</v>
      </c>
      <c r="S4930" s="444"/>
      <c r="T4930" s="444"/>
      <c r="U4930" s="261">
        <f>ROUND(SUMIF('DV-Bewegungsdaten'!B:B,A4930,'DV-Bewegungsdaten'!D:D),3)</f>
        <v>0</v>
      </c>
      <c r="V4930" s="259">
        <f>ROUND(SUMIF('DV-Bewegungsdaten'!B:B,A4930,'DV-Bewegungsdaten'!E:E),5)</f>
        <v>0</v>
      </c>
      <c r="X4930" s="444"/>
      <c r="Y4930" s="444"/>
      <c r="Z4930" s="258">
        <f>ROUND(SUMIF('MSZ-Bewegungsdaten'!B:B,A4930,'MSZ-Bewegungsdaten'!D:D),3)</f>
        <v>0</v>
      </c>
      <c r="AA4930" s="259">
        <f>ROUND(SUMIF('MSZ-Bewegungsdaten'!$B:$B,$A4930,'MSZ-Bewegungsdaten'!$E:$E),5)</f>
        <v>0</v>
      </c>
      <c r="AB4930" s="260"/>
      <c r="AC4930" s="260"/>
      <c r="AK4930" s="305"/>
    </row>
    <row r="4931" spans="1:37" ht="15" customHeight="1" x14ac:dyDescent="0.25">
      <c r="A4931" s="103" t="s">
        <v>6557</v>
      </c>
      <c r="B4931" s="101" t="s">
        <v>169</v>
      </c>
      <c r="C4931" s="101" t="s">
        <v>6509</v>
      </c>
      <c r="D4931" s="101" t="s">
        <v>4806</v>
      </c>
      <c r="F4931" s="102">
        <v>11.59</v>
      </c>
      <c r="G4931" s="102">
        <v>11.99</v>
      </c>
      <c r="H4931" s="102">
        <v>9.59</v>
      </c>
      <c r="I4931" s="102">
        <v>3.09</v>
      </c>
      <c r="J4931" s="445"/>
      <c r="K4931" s="258">
        <f>ROUND(SUMIF('VGT-Bewegungsdaten'!B:B,A4931,'VGT-Bewegungsdaten'!D:D),3)</f>
        <v>0</v>
      </c>
      <c r="L4931" s="259">
        <f>ROUND(SUMIF('VGT-Bewegungsdaten'!B:B,$A4931,'VGT-Bewegungsdaten'!E:E),5)</f>
        <v>0</v>
      </c>
      <c r="N4931" s="298" t="s">
        <v>4918</v>
      </c>
      <c r="O4931" s="298" t="s">
        <v>4935</v>
      </c>
      <c r="P4931" s="261">
        <f>ROUND(SUMIF('AV-Bewegungsdaten'!B:B,A4931,'AV-Bewegungsdaten'!D:D),3)</f>
        <v>0</v>
      </c>
      <c r="Q4931" s="259">
        <f>ROUND(SUMIF('AV-Bewegungsdaten'!B:B,$A4931,'AV-Bewegungsdaten'!E:E),5)</f>
        <v>0</v>
      </c>
      <c r="S4931" s="444"/>
      <c r="T4931" s="444"/>
      <c r="U4931" s="261">
        <f>ROUND(SUMIF('DV-Bewegungsdaten'!B:B,A4931,'DV-Bewegungsdaten'!D:D),3)</f>
        <v>0</v>
      </c>
      <c r="V4931" s="259">
        <f>ROUND(SUMIF('DV-Bewegungsdaten'!B:B,A4931,'DV-Bewegungsdaten'!E:E),5)</f>
        <v>0</v>
      </c>
      <c r="X4931" s="444"/>
      <c r="Y4931" s="444"/>
      <c r="Z4931" s="258">
        <f>ROUND(SUMIF('MSZ-Bewegungsdaten'!B:B,A4931,'MSZ-Bewegungsdaten'!D:D),3)</f>
        <v>0</v>
      </c>
      <c r="AA4931" s="259">
        <f>ROUND(SUMIF('MSZ-Bewegungsdaten'!$B:$B,$A4931,'MSZ-Bewegungsdaten'!$E:$E),5)</f>
        <v>0</v>
      </c>
      <c r="AB4931" s="260"/>
      <c r="AC4931" s="260"/>
      <c r="AK4931" s="305"/>
    </row>
    <row r="4932" spans="1:37" ht="15" customHeight="1" x14ac:dyDescent="0.25">
      <c r="A4932" s="103" t="s">
        <v>6558</v>
      </c>
      <c r="B4932" s="101" t="s">
        <v>169</v>
      </c>
      <c r="C4932" s="101" t="s">
        <v>6509</v>
      </c>
      <c r="D4932" s="101" t="s">
        <v>4807</v>
      </c>
      <c r="F4932" s="102">
        <v>11.27</v>
      </c>
      <c r="G4932" s="102">
        <v>11.67</v>
      </c>
      <c r="H4932" s="102">
        <v>9.34</v>
      </c>
      <c r="I4932" s="102">
        <v>2.77</v>
      </c>
      <c r="J4932" s="445"/>
      <c r="K4932" s="258">
        <f>ROUND(SUMIF('VGT-Bewegungsdaten'!B:B,A4932,'VGT-Bewegungsdaten'!D:D),3)</f>
        <v>0</v>
      </c>
      <c r="L4932" s="259">
        <f>ROUND(SUMIF('VGT-Bewegungsdaten'!B:B,$A4932,'VGT-Bewegungsdaten'!E:E),5)</f>
        <v>0</v>
      </c>
      <c r="N4932" s="298" t="s">
        <v>4918</v>
      </c>
      <c r="O4932" s="298" t="s">
        <v>4935</v>
      </c>
      <c r="P4932" s="261">
        <f>ROUND(SUMIF('AV-Bewegungsdaten'!B:B,A4932,'AV-Bewegungsdaten'!D:D),3)</f>
        <v>0</v>
      </c>
      <c r="Q4932" s="259">
        <f>ROUND(SUMIF('AV-Bewegungsdaten'!B:B,$A4932,'AV-Bewegungsdaten'!E:E),5)</f>
        <v>0</v>
      </c>
      <c r="S4932" s="444"/>
      <c r="T4932" s="444"/>
      <c r="U4932" s="261">
        <f>ROUND(SUMIF('DV-Bewegungsdaten'!B:B,A4932,'DV-Bewegungsdaten'!D:D),3)</f>
        <v>0</v>
      </c>
      <c r="V4932" s="259">
        <f>ROUND(SUMIF('DV-Bewegungsdaten'!B:B,A4932,'DV-Bewegungsdaten'!E:E),5)</f>
        <v>0</v>
      </c>
      <c r="X4932" s="444"/>
      <c r="Y4932" s="444"/>
      <c r="Z4932" s="258">
        <f>ROUND(SUMIF('MSZ-Bewegungsdaten'!B:B,A4932,'MSZ-Bewegungsdaten'!D:D),3)</f>
        <v>0</v>
      </c>
      <c r="AA4932" s="259">
        <f>ROUND(SUMIF('MSZ-Bewegungsdaten'!$B:$B,$A4932,'MSZ-Bewegungsdaten'!$E:$E),5)</f>
        <v>0</v>
      </c>
      <c r="AB4932" s="260"/>
      <c r="AC4932" s="260"/>
      <c r="AK4932" s="305"/>
    </row>
    <row r="4933" spans="1:37" ht="15" customHeight="1" x14ac:dyDescent="0.25">
      <c r="A4933" s="103" t="s">
        <v>6559</v>
      </c>
      <c r="B4933" s="101" t="s">
        <v>169</v>
      </c>
      <c r="C4933" s="101" t="s">
        <v>6509</v>
      </c>
      <c r="D4933" s="101" t="s">
        <v>6199</v>
      </c>
      <c r="F4933" s="102">
        <v>10.07</v>
      </c>
      <c r="G4933" s="102">
        <v>10.47</v>
      </c>
      <c r="H4933" s="102">
        <v>8.3800000000000008</v>
      </c>
      <c r="I4933" s="102">
        <v>1.57</v>
      </c>
      <c r="J4933" s="445"/>
      <c r="K4933" s="258">
        <f>ROUND(SUMIF('VGT-Bewegungsdaten'!B:B,A4933,'VGT-Bewegungsdaten'!D:D),3)</f>
        <v>0</v>
      </c>
      <c r="L4933" s="259">
        <f>ROUND(SUMIF('VGT-Bewegungsdaten'!B:B,$A4933,'VGT-Bewegungsdaten'!E:E),5)</f>
        <v>0</v>
      </c>
      <c r="N4933" s="298" t="s">
        <v>4918</v>
      </c>
      <c r="O4933" s="298" t="s">
        <v>4935</v>
      </c>
      <c r="P4933" s="261">
        <f>ROUND(SUMIF('AV-Bewegungsdaten'!B:B,A4933,'AV-Bewegungsdaten'!D:D),3)</f>
        <v>0</v>
      </c>
      <c r="Q4933" s="259">
        <f>ROUND(SUMIF('AV-Bewegungsdaten'!B:B,$A4933,'AV-Bewegungsdaten'!E:E),5)</f>
        <v>0</v>
      </c>
      <c r="S4933" s="444"/>
      <c r="T4933" s="444"/>
      <c r="U4933" s="261">
        <f>ROUND(SUMIF('DV-Bewegungsdaten'!B:B,A4933,'DV-Bewegungsdaten'!D:D),3)</f>
        <v>0</v>
      </c>
      <c r="V4933" s="259">
        <f>ROUND(SUMIF('DV-Bewegungsdaten'!B:B,A4933,'DV-Bewegungsdaten'!E:E),5)</f>
        <v>0</v>
      </c>
      <c r="X4933" s="444"/>
      <c r="Y4933" s="444"/>
      <c r="Z4933" s="258">
        <f>ROUND(SUMIF('MSZ-Bewegungsdaten'!B:B,A4933,'MSZ-Bewegungsdaten'!D:D),3)</f>
        <v>0</v>
      </c>
      <c r="AA4933" s="259">
        <f>ROUND(SUMIF('MSZ-Bewegungsdaten'!$B:$B,$A4933,'MSZ-Bewegungsdaten'!$E:$E),5)</f>
        <v>0</v>
      </c>
      <c r="AB4933" s="260"/>
      <c r="AC4933" s="260"/>
      <c r="AK4933" s="305"/>
    </row>
    <row r="4934" spans="1:37" ht="15" customHeight="1" x14ac:dyDescent="0.25">
      <c r="A4934" s="103" t="s">
        <v>6867</v>
      </c>
      <c r="B4934" s="101" t="s">
        <v>169</v>
      </c>
      <c r="C4934" s="101" t="s">
        <v>6855</v>
      </c>
      <c r="D4934" s="101" t="s">
        <v>4806</v>
      </c>
      <c r="F4934" s="102">
        <v>11.47</v>
      </c>
      <c r="G4934" s="102">
        <v>11.87</v>
      </c>
      <c r="H4934" s="102">
        <v>9.5</v>
      </c>
      <c r="I4934" s="102">
        <v>2.97</v>
      </c>
      <c r="J4934" s="445"/>
      <c r="K4934" s="258">
        <f>ROUND(SUMIF('VGT-Bewegungsdaten'!B:B,A4934,'VGT-Bewegungsdaten'!D:D),3)</f>
        <v>0</v>
      </c>
      <c r="L4934" s="259">
        <f>ROUND(SUMIF('VGT-Bewegungsdaten'!B:B,$A4934,'VGT-Bewegungsdaten'!E:E),5)</f>
        <v>0</v>
      </c>
      <c r="N4934" s="298" t="s">
        <v>4918</v>
      </c>
      <c r="O4934" s="298" t="s">
        <v>4935</v>
      </c>
      <c r="P4934" s="261">
        <f>ROUND(SUMIF('AV-Bewegungsdaten'!B:B,A4934,'AV-Bewegungsdaten'!D:D),3)</f>
        <v>0</v>
      </c>
      <c r="Q4934" s="259">
        <f>ROUND(SUMIF('AV-Bewegungsdaten'!B:B,$A4934,'AV-Bewegungsdaten'!E:E),5)</f>
        <v>0</v>
      </c>
      <c r="S4934" s="444"/>
      <c r="T4934" s="444"/>
      <c r="U4934" s="261">
        <f>ROUND(SUMIF('DV-Bewegungsdaten'!B:B,A4934,'DV-Bewegungsdaten'!D:D),3)</f>
        <v>0</v>
      </c>
      <c r="V4934" s="259">
        <f>ROUND(SUMIF('DV-Bewegungsdaten'!B:B,A4934,'DV-Bewegungsdaten'!E:E),5)</f>
        <v>0</v>
      </c>
      <c r="X4934" s="444"/>
      <c r="Y4934" s="444"/>
      <c r="Z4934" s="258">
        <f>ROUND(SUMIF('MSZ-Bewegungsdaten'!B:B,A4934,'MSZ-Bewegungsdaten'!D:D),3)</f>
        <v>0</v>
      </c>
      <c r="AA4934" s="259">
        <f>ROUND(SUMIF('MSZ-Bewegungsdaten'!$B:$B,$A4934,'MSZ-Bewegungsdaten'!$E:$E),5)</f>
        <v>0</v>
      </c>
      <c r="AB4934" s="260"/>
      <c r="AC4934" s="260"/>
      <c r="AK4934" s="305"/>
    </row>
    <row r="4935" spans="1:37" ht="15" customHeight="1" x14ac:dyDescent="0.25">
      <c r="A4935" s="103" t="s">
        <v>6868</v>
      </c>
      <c r="B4935" s="101" t="s">
        <v>169</v>
      </c>
      <c r="C4935" s="101" t="s">
        <v>6855</v>
      </c>
      <c r="D4935" s="101" t="s">
        <v>4807</v>
      </c>
      <c r="F4935" s="102">
        <v>11.15</v>
      </c>
      <c r="G4935" s="102">
        <v>11.55</v>
      </c>
      <c r="H4935" s="102">
        <v>9.24</v>
      </c>
      <c r="I4935" s="102">
        <v>2.65</v>
      </c>
      <c r="J4935" s="445"/>
      <c r="K4935" s="258">
        <f>ROUND(SUMIF('VGT-Bewegungsdaten'!B:B,A4935,'VGT-Bewegungsdaten'!D:D),3)</f>
        <v>0</v>
      </c>
      <c r="L4935" s="259">
        <f>ROUND(SUMIF('VGT-Bewegungsdaten'!B:B,$A4935,'VGT-Bewegungsdaten'!E:E),5)</f>
        <v>0</v>
      </c>
      <c r="N4935" s="298" t="s">
        <v>4918</v>
      </c>
      <c r="O4935" s="298" t="s">
        <v>4935</v>
      </c>
      <c r="P4935" s="261">
        <f>ROUND(SUMIF('AV-Bewegungsdaten'!B:B,A4935,'AV-Bewegungsdaten'!D:D),3)</f>
        <v>0</v>
      </c>
      <c r="Q4935" s="259">
        <f>ROUND(SUMIF('AV-Bewegungsdaten'!B:B,$A4935,'AV-Bewegungsdaten'!E:E),5)</f>
        <v>0</v>
      </c>
      <c r="S4935" s="444"/>
      <c r="T4935" s="444"/>
      <c r="U4935" s="261">
        <f>ROUND(SUMIF('DV-Bewegungsdaten'!B:B,A4935,'DV-Bewegungsdaten'!D:D),3)</f>
        <v>0</v>
      </c>
      <c r="V4935" s="259">
        <f>ROUND(SUMIF('DV-Bewegungsdaten'!B:B,A4935,'DV-Bewegungsdaten'!E:E),5)</f>
        <v>0</v>
      </c>
      <c r="X4935" s="444"/>
      <c r="Y4935" s="444"/>
      <c r="Z4935" s="258">
        <f>ROUND(SUMIF('MSZ-Bewegungsdaten'!B:B,A4935,'MSZ-Bewegungsdaten'!D:D),3)</f>
        <v>0</v>
      </c>
      <c r="AA4935" s="259">
        <f>ROUND(SUMIF('MSZ-Bewegungsdaten'!$B:$B,$A4935,'MSZ-Bewegungsdaten'!$E:$E),5)</f>
        <v>0</v>
      </c>
      <c r="AB4935" s="260"/>
      <c r="AC4935" s="260"/>
      <c r="AK4935" s="305"/>
    </row>
    <row r="4936" spans="1:37" ht="15" customHeight="1" x14ac:dyDescent="0.25">
      <c r="A4936" s="103" t="s">
        <v>6869</v>
      </c>
      <c r="B4936" s="101" t="s">
        <v>169</v>
      </c>
      <c r="C4936" s="101" t="s">
        <v>6855</v>
      </c>
      <c r="D4936" s="101" t="s">
        <v>6199</v>
      </c>
      <c r="F4936" s="102">
        <v>9.9600000000000009</v>
      </c>
      <c r="G4936" s="102">
        <v>10.36</v>
      </c>
      <c r="H4936" s="102">
        <v>8.2899999999999991</v>
      </c>
      <c r="I4936" s="102">
        <v>1.46</v>
      </c>
      <c r="J4936" s="445"/>
      <c r="K4936" s="258">
        <f>ROUND(SUMIF('VGT-Bewegungsdaten'!B:B,A4936,'VGT-Bewegungsdaten'!D:D),3)</f>
        <v>0</v>
      </c>
      <c r="L4936" s="259">
        <f>ROUND(SUMIF('VGT-Bewegungsdaten'!B:B,$A4936,'VGT-Bewegungsdaten'!E:E),5)</f>
        <v>0</v>
      </c>
      <c r="N4936" s="298" t="s">
        <v>4918</v>
      </c>
      <c r="O4936" s="298" t="s">
        <v>4935</v>
      </c>
      <c r="P4936" s="261">
        <f>ROUND(SUMIF('AV-Bewegungsdaten'!B:B,A4936,'AV-Bewegungsdaten'!D:D),3)</f>
        <v>0</v>
      </c>
      <c r="Q4936" s="259">
        <f>ROUND(SUMIF('AV-Bewegungsdaten'!B:B,$A4936,'AV-Bewegungsdaten'!E:E),5)</f>
        <v>0</v>
      </c>
      <c r="S4936" s="444"/>
      <c r="T4936" s="444"/>
      <c r="U4936" s="261">
        <f>ROUND(SUMIF('DV-Bewegungsdaten'!B:B,A4936,'DV-Bewegungsdaten'!D:D),3)</f>
        <v>0</v>
      </c>
      <c r="V4936" s="259">
        <f>ROUND(SUMIF('DV-Bewegungsdaten'!B:B,A4936,'DV-Bewegungsdaten'!E:E),5)</f>
        <v>0</v>
      </c>
      <c r="X4936" s="444"/>
      <c r="Y4936" s="444"/>
      <c r="Z4936" s="258">
        <f>ROUND(SUMIF('MSZ-Bewegungsdaten'!B:B,A4936,'MSZ-Bewegungsdaten'!D:D),3)</f>
        <v>0</v>
      </c>
      <c r="AA4936" s="259">
        <f>ROUND(SUMIF('MSZ-Bewegungsdaten'!$B:$B,$A4936,'MSZ-Bewegungsdaten'!$E:$E),5)</f>
        <v>0</v>
      </c>
      <c r="AB4936" s="260"/>
      <c r="AC4936" s="260"/>
      <c r="AK4936" s="305"/>
    </row>
    <row r="4937" spans="1:37" ht="15" customHeight="1" x14ac:dyDescent="0.25">
      <c r="A4937" s="103" t="s">
        <v>6870</v>
      </c>
      <c r="B4937" s="101" t="s">
        <v>169</v>
      </c>
      <c r="C4937" s="101" t="s">
        <v>6856</v>
      </c>
      <c r="D4937" s="101" t="s">
        <v>4806</v>
      </c>
      <c r="F4937" s="102">
        <v>11.35</v>
      </c>
      <c r="G4937" s="102">
        <v>11.75</v>
      </c>
      <c r="H4937" s="102">
        <v>9.4</v>
      </c>
      <c r="I4937" s="102">
        <v>2.85</v>
      </c>
      <c r="J4937" s="445"/>
      <c r="K4937" s="258">
        <f>ROUND(SUMIF('VGT-Bewegungsdaten'!B:B,A4937,'VGT-Bewegungsdaten'!D:D),3)</f>
        <v>0</v>
      </c>
      <c r="L4937" s="259">
        <f>ROUND(SUMIF('VGT-Bewegungsdaten'!B:B,$A4937,'VGT-Bewegungsdaten'!E:E),5)</f>
        <v>0</v>
      </c>
      <c r="N4937" s="298" t="s">
        <v>4918</v>
      </c>
      <c r="O4937" s="298" t="s">
        <v>4935</v>
      </c>
      <c r="P4937" s="261">
        <f>ROUND(SUMIF('AV-Bewegungsdaten'!B:B,A4937,'AV-Bewegungsdaten'!D:D),3)</f>
        <v>0</v>
      </c>
      <c r="Q4937" s="259">
        <f>ROUND(SUMIF('AV-Bewegungsdaten'!B:B,$A4937,'AV-Bewegungsdaten'!E:E),5)</f>
        <v>0</v>
      </c>
      <c r="S4937" s="444"/>
      <c r="T4937" s="444"/>
      <c r="U4937" s="261">
        <f>ROUND(SUMIF('DV-Bewegungsdaten'!B:B,A4937,'DV-Bewegungsdaten'!D:D),3)</f>
        <v>0</v>
      </c>
      <c r="V4937" s="259">
        <f>ROUND(SUMIF('DV-Bewegungsdaten'!B:B,A4937,'DV-Bewegungsdaten'!E:E),5)</f>
        <v>0</v>
      </c>
      <c r="X4937" s="444"/>
      <c r="Y4937" s="444"/>
      <c r="Z4937" s="258">
        <f>ROUND(SUMIF('MSZ-Bewegungsdaten'!B:B,A4937,'MSZ-Bewegungsdaten'!D:D),3)</f>
        <v>0</v>
      </c>
      <c r="AA4937" s="259">
        <f>ROUND(SUMIF('MSZ-Bewegungsdaten'!$B:$B,$A4937,'MSZ-Bewegungsdaten'!$E:$E),5)</f>
        <v>0</v>
      </c>
      <c r="AB4937" s="260"/>
      <c r="AC4937" s="260"/>
      <c r="AK4937" s="305"/>
    </row>
    <row r="4938" spans="1:37" ht="15" customHeight="1" x14ac:dyDescent="0.25">
      <c r="A4938" s="103" t="s">
        <v>6871</v>
      </c>
      <c r="B4938" s="101" t="s">
        <v>169</v>
      </c>
      <c r="C4938" s="101" t="s">
        <v>6856</v>
      </c>
      <c r="D4938" s="101" t="s">
        <v>4807</v>
      </c>
      <c r="F4938" s="102">
        <v>11.03</v>
      </c>
      <c r="G4938" s="102">
        <v>11.43</v>
      </c>
      <c r="H4938" s="102">
        <v>9.14</v>
      </c>
      <c r="I4938" s="102">
        <v>2.5299999999999998</v>
      </c>
      <c r="J4938" s="445"/>
      <c r="K4938" s="258">
        <f>ROUND(SUMIF('VGT-Bewegungsdaten'!B:B,A4938,'VGT-Bewegungsdaten'!D:D),3)</f>
        <v>0</v>
      </c>
      <c r="L4938" s="259">
        <f>ROUND(SUMIF('VGT-Bewegungsdaten'!B:B,$A4938,'VGT-Bewegungsdaten'!E:E),5)</f>
        <v>0</v>
      </c>
      <c r="N4938" s="298" t="s">
        <v>4918</v>
      </c>
      <c r="O4938" s="298" t="s">
        <v>4935</v>
      </c>
      <c r="P4938" s="261">
        <f>ROUND(SUMIF('AV-Bewegungsdaten'!B:B,A4938,'AV-Bewegungsdaten'!D:D),3)</f>
        <v>0</v>
      </c>
      <c r="Q4938" s="259">
        <f>ROUND(SUMIF('AV-Bewegungsdaten'!B:B,$A4938,'AV-Bewegungsdaten'!E:E),5)</f>
        <v>0</v>
      </c>
      <c r="S4938" s="444"/>
      <c r="T4938" s="444"/>
      <c r="U4938" s="261">
        <f>ROUND(SUMIF('DV-Bewegungsdaten'!B:B,A4938,'DV-Bewegungsdaten'!D:D),3)</f>
        <v>0</v>
      </c>
      <c r="V4938" s="259">
        <f>ROUND(SUMIF('DV-Bewegungsdaten'!B:B,A4938,'DV-Bewegungsdaten'!E:E),5)</f>
        <v>0</v>
      </c>
      <c r="X4938" s="444"/>
      <c r="Y4938" s="444"/>
      <c r="Z4938" s="258">
        <f>ROUND(SUMIF('MSZ-Bewegungsdaten'!B:B,A4938,'MSZ-Bewegungsdaten'!D:D),3)</f>
        <v>0</v>
      </c>
      <c r="AA4938" s="259">
        <f>ROUND(SUMIF('MSZ-Bewegungsdaten'!$B:$B,$A4938,'MSZ-Bewegungsdaten'!$E:$E),5)</f>
        <v>0</v>
      </c>
      <c r="AB4938" s="260"/>
      <c r="AC4938" s="260"/>
      <c r="AK4938" s="305"/>
    </row>
    <row r="4939" spans="1:37" ht="15" customHeight="1" x14ac:dyDescent="0.25">
      <c r="A4939" s="103" t="s">
        <v>6872</v>
      </c>
      <c r="B4939" s="101" t="s">
        <v>169</v>
      </c>
      <c r="C4939" s="101" t="s">
        <v>6856</v>
      </c>
      <c r="D4939" s="101" t="s">
        <v>6199</v>
      </c>
      <c r="F4939" s="102">
        <v>9.4700000000000006</v>
      </c>
      <c r="G4939" s="102">
        <v>9.8699999999999992</v>
      </c>
      <c r="H4939" s="102">
        <v>7.9</v>
      </c>
      <c r="I4939" s="102">
        <v>1.47</v>
      </c>
      <c r="J4939" s="445"/>
      <c r="K4939" s="258">
        <f>ROUND(SUMIF('VGT-Bewegungsdaten'!B:B,A4939,'VGT-Bewegungsdaten'!D:D),3)</f>
        <v>0</v>
      </c>
      <c r="L4939" s="259">
        <f>ROUND(SUMIF('VGT-Bewegungsdaten'!B:B,$A4939,'VGT-Bewegungsdaten'!E:E),5)</f>
        <v>0</v>
      </c>
      <c r="N4939" s="298" t="s">
        <v>4918</v>
      </c>
      <c r="O4939" s="298" t="s">
        <v>4935</v>
      </c>
      <c r="P4939" s="261">
        <f>ROUND(SUMIF('AV-Bewegungsdaten'!B:B,A4939,'AV-Bewegungsdaten'!D:D),3)</f>
        <v>0</v>
      </c>
      <c r="Q4939" s="259">
        <f>ROUND(SUMIF('AV-Bewegungsdaten'!B:B,$A4939,'AV-Bewegungsdaten'!E:E),5)</f>
        <v>0</v>
      </c>
      <c r="S4939" s="444"/>
      <c r="T4939" s="444"/>
      <c r="U4939" s="261">
        <f>ROUND(SUMIF('DV-Bewegungsdaten'!B:B,A4939,'DV-Bewegungsdaten'!D:D),3)</f>
        <v>0</v>
      </c>
      <c r="V4939" s="259">
        <f>ROUND(SUMIF('DV-Bewegungsdaten'!B:B,A4939,'DV-Bewegungsdaten'!E:E),5)</f>
        <v>0</v>
      </c>
      <c r="X4939" s="444"/>
      <c r="Y4939" s="444"/>
      <c r="Z4939" s="258">
        <f>ROUND(SUMIF('MSZ-Bewegungsdaten'!B:B,A4939,'MSZ-Bewegungsdaten'!D:D),3)</f>
        <v>0</v>
      </c>
      <c r="AA4939" s="259">
        <f>ROUND(SUMIF('MSZ-Bewegungsdaten'!$B:$B,$A4939,'MSZ-Bewegungsdaten'!$E:$E),5)</f>
        <v>0</v>
      </c>
      <c r="AB4939" s="260"/>
      <c r="AC4939" s="260"/>
      <c r="AK4939" s="305"/>
    </row>
    <row r="4940" spans="1:37" ht="15" customHeight="1" x14ac:dyDescent="0.25">
      <c r="A4940" s="103" t="s">
        <v>6873</v>
      </c>
      <c r="B4940" s="101" t="s">
        <v>169</v>
      </c>
      <c r="C4940" s="101" t="s">
        <v>6857</v>
      </c>
      <c r="D4940" s="101" t="s">
        <v>4806</v>
      </c>
      <c r="F4940" s="102">
        <v>11.23</v>
      </c>
      <c r="G4940" s="102">
        <v>11.63</v>
      </c>
      <c r="H4940" s="102">
        <v>9.3000000000000007</v>
      </c>
      <c r="I4940" s="102">
        <v>2.73</v>
      </c>
      <c r="J4940" s="445"/>
      <c r="K4940" s="258">
        <f>ROUND(SUMIF('VGT-Bewegungsdaten'!B:B,A4940,'VGT-Bewegungsdaten'!D:D),3)</f>
        <v>0</v>
      </c>
      <c r="L4940" s="259">
        <f>ROUND(SUMIF('VGT-Bewegungsdaten'!B:B,$A4940,'VGT-Bewegungsdaten'!E:E),5)</f>
        <v>0</v>
      </c>
      <c r="N4940" s="298" t="s">
        <v>4918</v>
      </c>
      <c r="O4940" s="298" t="s">
        <v>4935</v>
      </c>
      <c r="P4940" s="261">
        <f>ROUND(SUMIF('AV-Bewegungsdaten'!B:B,A4940,'AV-Bewegungsdaten'!D:D),3)</f>
        <v>0</v>
      </c>
      <c r="Q4940" s="259">
        <f>ROUND(SUMIF('AV-Bewegungsdaten'!B:B,$A4940,'AV-Bewegungsdaten'!E:E),5)</f>
        <v>0</v>
      </c>
      <c r="S4940" s="444"/>
      <c r="T4940" s="444"/>
      <c r="U4940" s="261">
        <f>ROUND(SUMIF('DV-Bewegungsdaten'!B:B,A4940,'DV-Bewegungsdaten'!D:D),3)</f>
        <v>0</v>
      </c>
      <c r="V4940" s="259">
        <f>ROUND(SUMIF('DV-Bewegungsdaten'!B:B,A4940,'DV-Bewegungsdaten'!E:E),5)</f>
        <v>0</v>
      </c>
      <c r="X4940" s="444"/>
      <c r="Y4940" s="444"/>
      <c r="Z4940" s="258">
        <f>ROUND(SUMIF('MSZ-Bewegungsdaten'!B:B,A4940,'MSZ-Bewegungsdaten'!D:D),3)</f>
        <v>0</v>
      </c>
      <c r="AA4940" s="259">
        <f>ROUND(SUMIF('MSZ-Bewegungsdaten'!$B:$B,$A4940,'MSZ-Bewegungsdaten'!$E:$E),5)</f>
        <v>0</v>
      </c>
      <c r="AB4940" s="260"/>
      <c r="AC4940" s="260"/>
      <c r="AK4940" s="305"/>
    </row>
    <row r="4941" spans="1:37" ht="15" customHeight="1" x14ac:dyDescent="0.25">
      <c r="A4941" s="103" t="s">
        <v>6874</v>
      </c>
      <c r="B4941" s="101" t="s">
        <v>169</v>
      </c>
      <c r="C4941" s="101" t="s">
        <v>6857</v>
      </c>
      <c r="D4941" s="101" t="s">
        <v>4807</v>
      </c>
      <c r="F4941" s="102">
        <v>10.92</v>
      </c>
      <c r="G4941" s="102">
        <v>11.32</v>
      </c>
      <c r="H4941" s="102">
        <v>9.06</v>
      </c>
      <c r="I4941" s="102">
        <v>2.42</v>
      </c>
      <c r="J4941" s="445"/>
      <c r="K4941" s="258">
        <f>ROUND(SUMIF('VGT-Bewegungsdaten'!B:B,A4941,'VGT-Bewegungsdaten'!D:D),3)</f>
        <v>0</v>
      </c>
      <c r="L4941" s="259">
        <f>ROUND(SUMIF('VGT-Bewegungsdaten'!B:B,$A4941,'VGT-Bewegungsdaten'!E:E),5)</f>
        <v>0</v>
      </c>
      <c r="N4941" s="298" t="s">
        <v>4918</v>
      </c>
      <c r="O4941" s="298" t="s">
        <v>4935</v>
      </c>
      <c r="P4941" s="261">
        <f>ROUND(SUMIF('AV-Bewegungsdaten'!B:B,A4941,'AV-Bewegungsdaten'!D:D),3)</f>
        <v>0</v>
      </c>
      <c r="Q4941" s="259">
        <f>ROUND(SUMIF('AV-Bewegungsdaten'!B:B,$A4941,'AV-Bewegungsdaten'!E:E),5)</f>
        <v>0</v>
      </c>
      <c r="S4941" s="444"/>
      <c r="T4941" s="444"/>
      <c r="U4941" s="261">
        <f>ROUND(SUMIF('DV-Bewegungsdaten'!B:B,A4941,'DV-Bewegungsdaten'!D:D),3)</f>
        <v>0</v>
      </c>
      <c r="V4941" s="259">
        <f>ROUND(SUMIF('DV-Bewegungsdaten'!B:B,A4941,'DV-Bewegungsdaten'!E:E),5)</f>
        <v>0</v>
      </c>
      <c r="X4941" s="444"/>
      <c r="Y4941" s="444"/>
      <c r="Z4941" s="258">
        <f>ROUND(SUMIF('MSZ-Bewegungsdaten'!B:B,A4941,'MSZ-Bewegungsdaten'!D:D),3)</f>
        <v>0</v>
      </c>
      <c r="AA4941" s="259">
        <f>ROUND(SUMIF('MSZ-Bewegungsdaten'!$B:$B,$A4941,'MSZ-Bewegungsdaten'!$E:$E),5)</f>
        <v>0</v>
      </c>
      <c r="AB4941" s="260"/>
      <c r="AC4941" s="260"/>
      <c r="AK4941" s="305"/>
    </row>
    <row r="4942" spans="1:37" ht="15" customHeight="1" x14ac:dyDescent="0.25">
      <c r="A4942" s="103" t="s">
        <v>6875</v>
      </c>
      <c r="B4942" s="101" t="s">
        <v>169</v>
      </c>
      <c r="C4942" s="101" t="s">
        <v>6857</v>
      </c>
      <c r="D4942" s="101" t="s">
        <v>6199</v>
      </c>
      <c r="F4942" s="102">
        <v>8.99</v>
      </c>
      <c r="G4942" s="102">
        <v>9.39</v>
      </c>
      <c r="H4942" s="102">
        <v>7.51</v>
      </c>
      <c r="I4942" s="102">
        <v>0.99</v>
      </c>
      <c r="J4942" s="445"/>
      <c r="K4942" s="258">
        <f>ROUND(SUMIF('VGT-Bewegungsdaten'!B:B,A4942,'VGT-Bewegungsdaten'!D:D),3)</f>
        <v>0</v>
      </c>
      <c r="L4942" s="259">
        <f>ROUND(SUMIF('VGT-Bewegungsdaten'!B:B,$A4942,'VGT-Bewegungsdaten'!E:E),5)</f>
        <v>0</v>
      </c>
      <c r="N4942" s="298" t="s">
        <v>4918</v>
      </c>
      <c r="O4942" s="298" t="s">
        <v>4935</v>
      </c>
      <c r="P4942" s="261">
        <f>ROUND(SUMIF('AV-Bewegungsdaten'!B:B,A4942,'AV-Bewegungsdaten'!D:D),3)</f>
        <v>0</v>
      </c>
      <c r="Q4942" s="259">
        <f>ROUND(SUMIF('AV-Bewegungsdaten'!B:B,$A4942,'AV-Bewegungsdaten'!E:E),5)</f>
        <v>0</v>
      </c>
      <c r="S4942" s="444"/>
      <c r="T4942" s="444"/>
      <c r="U4942" s="261">
        <f>ROUND(SUMIF('DV-Bewegungsdaten'!B:B,A4942,'DV-Bewegungsdaten'!D:D),3)</f>
        <v>0</v>
      </c>
      <c r="V4942" s="259">
        <f>ROUND(SUMIF('DV-Bewegungsdaten'!B:B,A4942,'DV-Bewegungsdaten'!E:E),5)</f>
        <v>0</v>
      </c>
      <c r="X4942" s="444"/>
      <c r="Y4942" s="444"/>
      <c r="Z4942" s="258">
        <f>ROUND(SUMIF('MSZ-Bewegungsdaten'!B:B,A4942,'MSZ-Bewegungsdaten'!D:D),3)</f>
        <v>0</v>
      </c>
      <c r="AA4942" s="259">
        <f>ROUND(SUMIF('MSZ-Bewegungsdaten'!$B:$B,$A4942,'MSZ-Bewegungsdaten'!$E:$E),5)</f>
        <v>0</v>
      </c>
      <c r="AB4942" s="260"/>
      <c r="AC4942" s="260"/>
      <c r="AK4942" s="305"/>
    </row>
    <row r="4943" spans="1:37" ht="15" customHeight="1" x14ac:dyDescent="0.25">
      <c r="A4943" s="103" t="s">
        <v>6876</v>
      </c>
      <c r="B4943" s="101" t="s">
        <v>169</v>
      </c>
      <c r="C4943" s="101" t="s">
        <v>6858</v>
      </c>
      <c r="D4943" s="101" t="s">
        <v>4806</v>
      </c>
      <c r="F4943" s="102">
        <v>11.11</v>
      </c>
      <c r="G4943" s="102">
        <v>11.51</v>
      </c>
      <c r="H4943" s="102">
        <v>9.2100000000000009</v>
      </c>
      <c r="I4943" s="102">
        <v>2.61</v>
      </c>
      <c r="J4943" s="445"/>
      <c r="K4943" s="258">
        <f>ROUND(SUMIF('VGT-Bewegungsdaten'!B:B,A4943,'VGT-Bewegungsdaten'!D:D),3)</f>
        <v>0</v>
      </c>
      <c r="L4943" s="259">
        <f>ROUND(SUMIF('VGT-Bewegungsdaten'!B:B,$A4943,'VGT-Bewegungsdaten'!E:E),5)</f>
        <v>0</v>
      </c>
      <c r="N4943" s="298" t="s">
        <v>4918</v>
      </c>
      <c r="O4943" s="298" t="s">
        <v>4935</v>
      </c>
      <c r="P4943" s="261">
        <f>ROUND(SUMIF('AV-Bewegungsdaten'!B:B,A4943,'AV-Bewegungsdaten'!D:D),3)</f>
        <v>0</v>
      </c>
      <c r="Q4943" s="259">
        <f>ROUND(SUMIF('AV-Bewegungsdaten'!B:B,$A4943,'AV-Bewegungsdaten'!E:E),5)</f>
        <v>0</v>
      </c>
      <c r="S4943" s="444"/>
      <c r="T4943" s="444"/>
      <c r="U4943" s="261">
        <f>ROUND(SUMIF('DV-Bewegungsdaten'!B:B,A4943,'DV-Bewegungsdaten'!D:D),3)</f>
        <v>0</v>
      </c>
      <c r="V4943" s="259">
        <f>ROUND(SUMIF('DV-Bewegungsdaten'!B:B,A4943,'DV-Bewegungsdaten'!E:E),5)</f>
        <v>0</v>
      </c>
      <c r="X4943" s="444"/>
      <c r="Y4943" s="444"/>
      <c r="Z4943" s="258">
        <f>ROUND(SUMIF('MSZ-Bewegungsdaten'!B:B,A4943,'MSZ-Bewegungsdaten'!D:D),3)</f>
        <v>0</v>
      </c>
      <c r="AA4943" s="259">
        <f>ROUND(SUMIF('MSZ-Bewegungsdaten'!$B:$B,$A4943,'MSZ-Bewegungsdaten'!$E:$E),5)</f>
        <v>0</v>
      </c>
      <c r="AB4943" s="260"/>
      <c r="AC4943" s="260"/>
      <c r="AK4943" s="305"/>
    </row>
    <row r="4944" spans="1:37" ht="15" customHeight="1" x14ac:dyDescent="0.25">
      <c r="A4944" s="103" t="s">
        <v>6877</v>
      </c>
      <c r="B4944" s="101" t="s">
        <v>169</v>
      </c>
      <c r="C4944" s="101" t="s">
        <v>6858</v>
      </c>
      <c r="D4944" s="101" t="s">
        <v>4807</v>
      </c>
      <c r="F4944" s="102">
        <v>10.81</v>
      </c>
      <c r="G4944" s="102">
        <v>11.21</v>
      </c>
      <c r="H4944" s="102">
        <v>8.9700000000000006</v>
      </c>
      <c r="I4944" s="102">
        <v>2.31</v>
      </c>
      <c r="J4944" s="445"/>
      <c r="K4944" s="258">
        <f>ROUND(SUMIF('VGT-Bewegungsdaten'!B:B,A4944,'VGT-Bewegungsdaten'!D:D),3)</f>
        <v>0</v>
      </c>
      <c r="L4944" s="259">
        <f>ROUND(SUMIF('VGT-Bewegungsdaten'!B:B,$A4944,'VGT-Bewegungsdaten'!E:E),5)</f>
        <v>0</v>
      </c>
      <c r="N4944" s="298" t="s">
        <v>4918</v>
      </c>
      <c r="O4944" s="298" t="s">
        <v>4935</v>
      </c>
      <c r="P4944" s="261">
        <f>ROUND(SUMIF('AV-Bewegungsdaten'!B:B,A4944,'AV-Bewegungsdaten'!D:D),3)</f>
        <v>0</v>
      </c>
      <c r="Q4944" s="259">
        <f>ROUND(SUMIF('AV-Bewegungsdaten'!B:B,$A4944,'AV-Bewegungsdaten'!E:E),5)</f>
        <v>0</v>
      </c>
      <c r="S4944" s="444"/>
      <c r="T4944" s="444"/>
      <c r="U4944" s="261">
        <f>ROUND(SUMIF('DV-Bewegungsdaten'!B:B,A4944,'DV-Bewegungsdaten'!D:D),3)</f>
        <v>0</v>
      </c>
      <c r="V4944" s="259">
        <f>ROUND(SUMIF('DV-Bewegungsdaten'!B:B,A4944,'DV-Bewegungsdaten'!E:E),5)</f>
        <v>0</v>
      </c>
      <c r="X4944" s="444"/>
      <c r="Y4944" s="444"/>
      <c r="Z4944" s="258">
        <f>ROUND(SUMIF('MSZ-Bewegungsdaten'!B:B,A4944,'MSZ-Bewegungsdaten'!D:D),3)</f>
        <v>0</v>
      </c>
      <c r="AA4944" s="259">
        <f>ROUND(SUMIF('MSZ-Bewegungsdaten'!$B:$B,$A4944,'MSZ-Bewegungsdaten'!$E:$E),5)</f>
        <v>0</v>
      </c>
      <c r="AB4944" s="260"/>
      <c r="AC4944" s="260"/>
      <c r="AK4944" s="305"/>
    </row>
    <row r="4945" spans="1:37" ht="15" customHeight="1" x14ac:dyDescent="0.25">
      <c r="A4945" s="103" t="s">
        <v>6878</v>
      </c>
      <c r="B4945" s="101" t="s">
        <v>169</v>
      </c>
      <c r="C4945" s="101" t="s">
        <v>6858</v>
      </c>
      <c r="D4945" s="101" t="s">
        <v>6199</v>
      </c>
      <c r="F4945" s="102">
        <v>8.5</v>
      </c>
      <c r="G4945" s="102">
        <v>8.9</v>
      </c>
      <c r="H4945" s="102">
        <v>7.12</v>
      </c>
      <c r="I4945" s="102">
        <v>0.5</v>
      </c>
      <c r="J4945" s="445"/>
      <c r="K4945" s="258">
        <f>ROUND(SUMIF('VGT-Bewegungsdaten'!B:B,A4945,'VGT-Bewegungsdaten'!D:D),3)</f>
        <v>0</v>
      </c>
      <c r="L4945" s="259">
        <f>ROUND(SUMIF('VGT-Bewegungsdaten'!B:B,$A4945,'VGT-Bewegungsdaten'!E:E),5)</f>
        <v>0</v>
      </c>
      <c r="N4945" s="298" t="s">
        <v>4918</v>
      </c>
      <c r="O4945" s="298" t="s">
        <v>4935</v>
      </c>
      <c r="P4945" s="261">
        <f>ROUND(SUMIF('AV-Bewegungsdaten'!B:B,A4945,'AV-Bewegungsdaten'!D:D),3)</f>
        <v>0</v>
      </c>
      <c r="Q4945" s="259">
        <f>ROUND(SUMIF('AV-Bewegungsdaten'!B:B,$A4945,'AV-Bewegungsdaten'!E:E),5)</f>
        <v>0</v>
      </c>
      <c r="S4945" s="444"/>
      <c r="T4945" s="444"/>
      <c r="U4945" s="261">
        <f>ROUND(SUMIF('DV-Bewegungsdaten'!B:B,A4945,'DV-Bewegungsdaten'!D:D),3)</f>
        <v>0</v>
      </c>
      <c r="V4945" s="259">
        <f>ROUND(SUMIF('DV-Bewegungsdaten'!B:B,A4945,'DV-Bewegungsdaten'!E:E),5)</f>
        <v>0</v>
      </c>
      <c r="X4945" s="444"/>
      <c r="Y4945" s="444"/>
      <c r="Z4945" s="258">
        <f>ROUND(SUMIF('MSZ-Bewegungsdaten'!B:B,A4945,'MSZ-Bewegungsdaten'!D:D),3)</f>
        <v>0</v>
      </c>
      <c r="AA4945" s="259">
        <f>ROUND(SUMIF('MSZ-Bewegungsdaten'!$B:$B,$A4945,'MSZ-Bewegungsdaten'!$E:$E),5)</f>
        <v>0</v>
      </c>
      <c r="AB4945" s="260"/>
      <c r="AC4945" s="260"/>
      <c r="AK4945" s="305"/>
    </row>
    <row r="4946" spans="1:37" ht="15" customHeight="1" x14ac:dyDescent="0.25">
      <c r="A4946" s="103" t="s">
        <v>6879</v>
      </c>
      <c r="B4946" s="101" t="s">
        <v>169</v>
      </c>
      <c r="C4946" s="101" t="s">
        <v>6859</v>
      </c>
      <c r="D4946" s="101" t="s">
        <v>4806</v>
      </c>
      <c r="F4946" s="102">
        <v>10.95</v>
      </c>
      <c r="G4946" s="102">
        <v>11.35</v>
      </c>
      <c r="H4946" s="102">
        <v>9.08</v>
      </c>
      <c r="I4946" s="102">
        <v>2.4500000000000002</v>
      </c>
      <c r="J4946" s="445"/>
      <c r="K4946" s="258">
        <f>ROUND(SUMIF('VGT-Bewegungsdaten'!B:B,A4946,'VGT-Bewegungsdaten'!D:D),3)</f>
        <v>0</v>
      </c>
      <c r="L4946" s="259">
        <f>ROUND(SUMIF('VGT-Bewegungsdaten'!B:B,$A4946,'VGT-Bewegungsdaten'!E:E),5)</f>
        <v>0</v>
      </c>
      <c r="N4946" s="298" t="s">
        <v>4918</v>
      </c>
      <c r="O4946" s="298" t="s">
        <v>4935</v>
      </c>
      <c r="P4946" s="261">
        <f>ROUND(SUMIF('AV-Bewegungsdaten'!B:B,A4946,'AV-Bewegungsdaten'!D:D),3)</f>
        <v>0</v>
      </c>
      <c r="Q4946" s="259">
        <f>ROUND(SUMIF('AV-Bewegungsdaten'!B:B,$A4946,'AV-Bewegungsdaten'!E:E),5)</f>
        <v>0</v>
      </c>
      <c r="S4946" s="444"/>
      <c r="T4946" s="444"/>
      <c r="U4946" s="261">
        <f>ROUND(SUMIF('DV-Bewegungsdaten'!B:B,A4946,'DV-Bewegungsdaten'!D:D),3)</f>
        <v>0</v>
      </c>
      <c r="V4946" s="259">
        <f>ROUND(SUMIF('DV-Bewegungsdaten'!B:B,A4946,'DV-Bewegungsdaten'!E:E),5)</f>
        <v>0</v>
      </c>
      <c r="X4946" s="444"/>
      <c r="Y4946" s="444"/>
      <c r="Z4946" s="258">
        <f>ROUND(SUMIF('MSZ-Bewegungsdaten'!B:B,A4946,'MSZ-Bewegungsdaten'!D:D),3)</f>
        <v>0</v>
      </c>
      <c r="AA4946" s="259">
        <f>ROUND(SUMIF('MSZ-Bewegungsdaten'!$B:$B,$A4946,'MSZ-Bewegungsdaten'!$E:$E),5)</f>
        <v>0</v>
      </c>
      <c r="AB4946" s="260"/>
      <c r="AC4946" s="260"/>
      <c r="AK4946" s="305"/>
    </row>
    <row r="4947" spans="1:37" ht="15" customHeight="1" x14ac:dyDescent="0.25">
      <c r="A4947" s="103" t="s">
        <v>6880</v>
      </c>
      <c r="B4947" s="101" t="s">
        <v>169</v>
      </c>
      <c r="C4947" s="101" t="s">
        <v>6859</v>
      </c>
      <c r="D4947" s="101" t="s">
        <v>4807</v>
      </c>
      <c r="F4947" s="102">
        <v>10.65</v>
      </c>
      <c r="G4947" s="102">
        <v>11.05</v>
      </c>
      <c r="H4947" s="102">
        <v>8.84</v>
      </c>
      <c r="I4947" s="102">
        <v>2.15</v>
      </c>
      <c r="J4947" s="445"/>
      <c r="K4947" s="258">
        <f>ROUND(SUMIF('VGT-Bewegungsdaten'!B:B,A4947,'VGT-Bewegungsdaten'!D:D),3)</f>
        <v>0</v>
      </c>
      <c r="L4947" s="259">
        <f>ROUND(SUMIF('VGT-Bewegungsdaten'!B:B,$A4947,'VGT-Bewegungsdaten'!E:E),5)</f>
        <v>0</v>
      </c>
      <c r="N4947" s="298" t="s">
        <v>4918</v>
      </c>
      <c r="O4947" s="298" t="s">
        <v>4935</v>
      </c>
      <c r="P4947" s="261">
        <f>ROUND(SUMIF('AV-Bewegungsdaten'!B:B,A4947,'AV-Bewegungsdaten'!D:D),3)</f>
        <v>0</v>
      </c>
      <c r="Q4947" s="259">
        <f>ROUND(SUMIF('AV-Bewegungsdaten'!B:B,$A4947,'AV-Bewegungsdaten'!E:E),5)</f>
        <v>0</v>
      </c>
      <c r="S4947" s="444"/>
      <c r="T4947" s="444"/>
      <c r="U4947" s="261">
        <f>ROUND(SUMIF('DV-Bewegungsdaten'!B:B,A4947,'DV-Bewegungsdaten'!D:D),3)</f>
        <v>0</v>
      </c>
      <c r="V4947" s="259">
        <f>ROUND(SUMIF('DV-Bewegungsdaten'!B:B,A4947,'DV-Bewegungsdaten'!E:E),5)</f>
        <v>0</v>
      </c>
      <c r="X4947" s="444"/>
      <c r="Y4947" s="444"/>
      <c r="Z4947" s="258">
        <f>ROUND(SUMIF('MSZ-Bewegungsdaten'!B:B,A4947,'MSZ-Bewegungsdaten'!D:D),3)</f>
        <v>0</v>
      </c>
      <c r="AA4947" s="259">
        <f>ROUND(SUMIF('MSZ-Bewegungsdaten'!$B:$B,$A4947,'MSZ-Bewegungsdaten'!$E:$E),5)</f>
        <v>0</v>
      </c>
      <c r="AB4947" s="260"/>
      <c r="AC4947" s="260"/>
      <c r="AK4947" s="305"/>
    </row>
    <row r="4948" spans="1:37" ht="15" customHeight="1" x14ac:dyDescent="0.25">
      <c r="A4948" s="103" t="s">
        <v>6881</v>
      </c>
      <c r="B4948" s="101" t="s">
        <v>169</v>
      </c>
      <c r="C4948" s="101" t="s">
        <v>6859</v>
      </c>
      <c r="D4948" s="101" t="s">
        <v>6199</v>
      </c>
      <c r="F4948" s="102">
        <v>8.3800000000000008</v>
      </c>
      <c r="G4948" s="102">
        <v>8.7799999999999994</v>
      </c>
      <c r="H4948" s="102">
        <v>7.02</v>
      </c>
      <c r="I4948" s="102">
        <v>0.38</v>
      </c>
      <c r="J4948" s="445"/>
      <c r="K4948" s="258">
        <f>ROUND(SUMIF('VGT-Bewegungsdaten'!B:B,A4948,'VGT-Bewegungsdaten'!D:D),3)</f>
        <v>0</v>
      </c>
      <c r="L4948" s="259">
        <f>ROUND(SUMIF('VGT-Bewegungsdaten'!B:B,$A4948,'VGT-Bewegungsdaten'!E:E),5)</f>
        <v>0</v>
      </c>
      <c r="N4948" s="298" t="s">
        <v>4918</v>
      </c>
      <c r="O4948" s="298" t="s">
        <v>4935</v>
      </c>
      <c r="P4948" s="261">
        <f>ROUND(SUMIF('AV-Bewegungsdaten'!B:B,A4948,'AV-Bewegungsdaten'!D:D),3)</f>
        <v>0</v>
      </c>
      <c r="Q4948" s="259">
        <f>ROUND(SUMIF('AV-Bewegungsdaten'!B:B,$A4948,'AV-Bewegungsdaten'!E:E),5)</f>
        <v>0</v>
      </c>
      <c r="S4948" s="444"/>
      <c r="T4948" s="444"/>
      <c r="U4948" s="261">
        <f>ROUND(SUMIF('DV-Bewegungsdaten'!B:B,A4948,'DV-Bewegungsdaten'!D:D),3)</f>
        <v>0</v>
      </c>
      <c r="V4948" s="259">
        <f>ROUND(SUMIF('DV-Bewegungsdaten'!B:B,A4948,'DV-Bewegungsdaten'!E:E),5)</f>
        <v>0</v>
      </c>
      <c r="X4948" s="444"/>
      <c r="Y4948" s="444"/>
      <c r="Z4948" s="258">
        <f>ROUND(SUMIF('MSZ-Bewegungsdaten'!B:B,A4948,'MSZ-Bewegungsdaten'!D:D),3)</f>
        <v>0</v>
      </c>
      <c r="AA4948" s="259">
        <f>ROUND(SUMIF('MSZ-Bewegungsdaten'!$B:$B,$A4948,'MSZ-Bewegungsdaten'!$E:$E),5)</f>
        <v>0</v>
      </c>
      <c r="AB4948" s="260"/>
      <c r="AC4948" s="260"/>
      <c r="AK4948" s="305"/>
    </row>
    <row r="4949" spans="1:37" ht="15" customHeight="1" x14ac:dyDescent="0.25">
      <c r="A4949" s="103" t="s">
        <v>6882</v>
      </c>
      <c r="B4949" s="101" t="s">
        <v>169</v>
      </c>
      <c r="C4949" s="101" t="s">
        <v>6860</v>
      </c>
      <c r="D4949" s="101" t="s">
        <v>4806</v>
      </c>
      <c r="F4949" s="102">
        <v>10.79</v>
      </c>
      <c r="G4949" s="102">
        <v>11.19</v>
      </c>
      <c r="H4949" s="102">
        <v>8.9499999999999993</v>
      </c>
      <c r="I4949" s="102">
        <v>2.29</v>
      </c>
      <c r="J4949" s="445"/>
      <c r="K4949" s="258">
        <f>ROUND(SUMIF('VGT-Bewegungsdaten'!B:B,A4949,'VGT-Bewegungsdaten'!D:D),3)</f>
        <v>0</v>
      </c>
      <c r="L4949" s="259">
        <f>ROUND(SUMIF('VGT-Bewegungsdaten'!B:B,$A4949,'VGT-Bewegungsdaten'!E:E),5)</f>
        <v>0</v>
      </c>
      <c r="N4949" s="298" t="s">
        <v>4918</v>
      </c>
      <c r="O4949" s="298" t="s">
        <v>4935</v>
      </c>
      <c r="P4949" s="261">
        <f>ROUND(SUMIF('AV-Bewegungsdaten'!B:B,A4949,'AV-Bewegungsdaten'!D:D),3)</f>
        <v>0</v>
      </c>
      <c r="Q4949" s="259">
        <f>ROUND(SUMIF('AV-Bewegungsdaten'!B:B,$A4949,'AV-Bewegungsdaten'!E:E),5)</f>
        <v>0</v>
      </c>
      <c r="S4949" s="444"/>
      <c r="T4949" s="444"/>
      <c r="U4949" s="261">
        <f>ROUND(SUMIF('DV-Bewegungsdaten'!B:B,A4949,'DV-Bewegungsdaten'!D:D),3)</f>
        <v>0</v>
      </c>
      <c r="V4949" s="259">
        <f>ROUND(SUMIF('DV-Bewegungsdaten'!B:B,A4949,'DV-Bewegungsdaten'!E:E),5)</f>
        <v>0</v>
      </c>
      <c r="X4949" s="444"/>
      <c r="Y4949" s="444"/>
      <c r="Z4949" s="258">
        <f>ROUND(SUMIF('MSZ-Bewegungsdaten'!B:B,A4949,'MSZ-Bewegungsdaten'!D:D),3)</f>
        <v>0</v>
      </c>
      <c r="AA4949" s="259">
        <f>ROUND(SUMIF('MSZ-Bewegungsdaten'!$B:$B,$A4949,'MSZ-Bewegungsdaten'!$E:$E),5)</f>
        <v>0</v>
      </c>
      <c r="AB4949" s="260"/>
      <c r="AC4949" s="260"/>
      <c r="AK4949" s="305"/>
    </row>
    <row r="4950" spans="1:37" ht="15" customHeight="1" x14ac:dyDescent="0.25">
      <c r="A4950" s="103" t="s">
        <v>6883</v>
      </c>
      <c r="B4950" s="101" t="s">
        <v>169</v>
      </c>
      <c r="C4950" s="101" t="s">
        <v>6860</v>
      </c>
      <c r="D4950" s="101" t="s">
        <v>4807</v>
      </c>
      <c r="F4950" s="102">
        <v>10.5</v>
      </c>
      <c r="G4950" s="102">
        <v>10.9</v>
      </c>
      <c r="H4950" s="102">
        <v>8.7200000000000006</v>
      </c>
      <c r="I4950" s="102">
        <v>2</v>
      </c>
      <c r="J4950" s="445"/>
      <c r="K4950" s="258">
        <f>ROUND(SUMIF('VGT-Bewegungsdaten'!B:B,A4950,'VGT-Bewegungsdaten'!D:D),3)</f>
        <v>0</v>
      </c>
      <c r="L4950" s="259">
        <f>ROUND(SUMIF('VGT-Bewegungsdaten'!B:B,$A4950,'VGT-Bewegungsdaten'!E:E),5)</f>
        <v>0</v>
      </c>
      <c r="N4950" s="298" t="s">
        <v>4918</v>
      </c>
      <c r="O4950" s="298" t="s">
        <v>4935</v>
      </c>
      <c r="P4950" s="261">
        <f>ROUND(SUMIF('AV-Bewegungsdaten'!B:B,A4950,'AV-Bewegungsdaten'!D:D),3)</f>
        <v>0</v>
      </c>
      <c r="Q4950" s="259">
        <f>ROUND(SUMIF('AV-Bewegungsdaten'!B:B,$A4950,'AV-Bewegungsdaten'!E:E),5)</f>
        <v>0</v>
      </c>
      <c r="S4950" s="444"/>
      <c r="T4950" s="444"/>
      <c r="U4950" s="261">
        <f>ROUND(SUMIF('DV-Bewegungsdaten'!B:B,A4950,'DV-Bewegungsdaten'!D:D),3)</f>
        <v>0</v>
      </c>
      <c r="V4950" s="259">
        <f>ROUND(SUMIF('DV-Bewegungsdaten'!B:B,A4950,'DV-Bewegungsdaten'!E:E),5)</f>
        <v>0</v>
      </c>
      <c r="X4950" s="444"/>
      <c r="Y4950" s="444"/>
      <c r="Z4950" s="258">
        <f>ROUND(SUMIF('MSZ-Bewegungsdaten'!B:B,A4950,'MSZ-Bewegungsdaten'!D:D),3)</f>
        <v>0</v>
      </c>
      <c r="AA4950" s="259">
        <f>ROUND(SUMIF('MSZ-Bewegungsdaten'!$B:$B,$A4950,'MSZ-Bewegungsdaten'!$E:$E),5)</f>
        <v>0</v>
      </c>
      <c r="AB4950" s="260"/>
      <c r="AC4950" s="260"/>
      <c r="AK4950" s="305"/>
    </row>
    <row r="4951" spans="1:37" ht="15" customHeight="1" x14ac:dyDescent="0.25">
      <c r="A4951" s="103" t="s">
        <v>6884</v>
      </c>
      <c r="B4951" s="101" t="s">
        <v>169</v>
      </c>
      <c r="C4951" s="101" t="s">
        <v>6860</v>
      </c>
      <c r="D4951" s="101" t="s">
        <v>6199</v>
      </c>
      <c r="F4951" s="102">
        <v>8.25</v>
      </c>
      <c r="G4951" s="102">
        <v>8.65</v>
      </c>
      <c r="H4951" s="102">
        <v>6.92</v>
      </c>
      <c r="I4951" s="102">
        <v>0.25</v>
      </c>
      <c r="J4951" s="445"/>
      <c r="K4951" s="258">
        <f>ROUND(SUMIF('VGT-Bewegungsdaten'!B:B,A4951,'VGT-Bewegungsdaten'!D:D),3)</f>
        <v>0</v>
      </c>
      <c r="L4951" s="259">
        <f>ROUND(SUMIF('VGT-Bewegungsdaten'!B:B,$A4951,'VGT-Bewegungsdaten'!E:E),5)</f>
        <v>0</v>
      </c>
      <c r="N4951" s="298" t="s">
        <v>4918</v>
      </c>
      <c r="O4951" s="298" t="s">
        <v>4935</v>
      </c>
      <c r="P4951" s="261">
        <f>ROUND(SUMIF('AV-Bewegungsdaten'!B:B,A4951,'AV-Bewegungsdaten'!D:D),3)</f>
        <v>0</v>
      </c>
      <c r="Q4951" s="259">
        <f>ROUND(SUMIF('AV-Bewegungsdaten'!B:B,$A4951,'AV-Bewegungsdaten'!E:E),5)</f>
        <v>0</v>
      </c>
      <c r="S4951" s="444"/>
      <c r="T4951" s="444"/>
      <c r="U4951" s="261">
        <f>ROUND(SUMIF('DV-Bewegungsdaten'!B:B,A4951,'DV-Bewegungsdaten'!D:D),3)</f>
        <v>0</v>
      </c>
      <c r="V4951" s="259">
        <f>ROUND(SUMIF('DV-Bewegungsdaten'!B:B,A4951,'DV-Bewegungsdaten'!E:E),5)</f>
        <v>0</v>
      </c>
      <c r="X4951" s="444"/>
      <c r="Y4951" s="444"/>
      <c r="Z4951" s="258">
        <f>ROUND(SUMIF('MSZ-Bewegungsdaten'!B:B,A4951,'MSZ-Bewegungsdaten'!D:D),3)</f>
        <v>0</v>
      </c>
      <c r="AA4951" s="259">
        <f>ROUND(SUMIF('MSZ-Bewegungsdaten'!$B:$B,$A4951,'MSZ-Bewegungsdaten'!$E:$E),5)</f>
        <v>0</v>
      </c>
      <c r="AB4951" s="260"/>
      <c r="AC4951" s="260"/>
      <c r="AK4951" s="305"/>
    </row>
    <row r="4952" spans="1:37" ht="15" customHeight="1" x14ac:dyDescent="0.25">
      <c r="A4952" s="103" t="s">
        <v>6885</v>
      </c>
      <c r="B4952" s="101" t="s">
        <v>169</v>
      </c>
      <c r="C4952" s="101" t="s">
        <v>6861</v>
      </c>
      <c r="D4952" s="101" t="s">
        <v>4806</v>
      </c>
      <c r="F4952" s="102">
        <v>10.64</v>
      </c>
      <c r="G4952" s="102">
        <v>11.04</v>
      </c>
      <c r="H4952" s="102">
        <v>8.83</v>
      </c>
      <c r="I4952" s="102">
        <v>2.14</v>
      </c>
      <c r="J4952" s="445"/>
      <c r="K4952" s="258">
        <f>ROUND(SUMIF('VGT-Bewegungsdaten'!B:B,A4952,'VGT-Bewegungsdaten'!D:D),3)</f>
        <v>0</v>
      </c>
      <c r="L4952" s="259">
        <f>ROUND(SUMIF('VGT-Bewegungsdaten'!B:B,$A4952,'VGT-Bewegungsdaten'!E:E),5)</f>
        <v>0</v>
      </c>
      <c r="N4952" s="298" t="s">
        <v>4918</v>
      </c>
      <c r="O4952" s="298" t="s">
        <v>4935</v>
      </c>
      <c r="P4952" s="261">
        <f>ROUND(SUMIF('AV-Bewegungsdaten'!B:B,A4952,'AV-Bewegungsdaten'!D:D),3)</f>
        <v>0</v>
      </c>
      <c r="Q4952" s="259">
        <f>ROUND(SUMIF('AV-Bewegungsdaten'!B:B,$A4952,'AV-Bewegungsdaten'!E:E),5)</f>
        <v>0</v>
      </c>
      <c r="S4952" s="444"/>
      <c r="T4952" s="444"/>
      <c r="U4952" s="261">
        <f>ROUND(SUMIF('DV-Bewegungsdaten'!B:B,A4952,'DV-Bewegungsdaten'!D:D),3)</f>
        <v>0</v>
      </c>
      <c r="V4952" s="259">
        <f>ROUND(SUMIF('DV-Bewegungsdaten'!B:B,A4952,'DV-Bewegungsdaten'!E:E),5)</f>
        <v>0</v>
      </c>
      <c r="X4952" s="444"/>
      <c r="Y4952" s="444"/>
      <c r="Z4952" s="258">
        <f>ROUND(SUMIF('MSZ-Bewegungsdaten'!B:B,A4952,'MSZ-Bewegungsdaten'!D:D),3)</f>
        <v>0</v>
      </c>
      <c r="AA4952" s="259">
        <f>ROUND(SUMIF('MSZ-Bewegungsdaten'!$B:$B,$A4952,'MSZ-Bewegungsdaten'!$E:$E),5)</f>
        <v>0</v>
      </c>
      <c r="AB4952" s="260"/>
      <c r="AC4952" s="260"/>
      <c r="AK4952" s="305"/>
    </row>
    <row r="4953" spans="1:37" ht="15" customHeight="1" x14ac:dyDescent="0.25">
      <c r="A4953" s="103" t="s">
        <v>6886</v>
      </c>
      <c r="B4953" s="101" t="s">
        <v>169</v>
      </c>
      <c r="C4953" s="101" t="s">
        <v>6861</v>
      </c>
      <c r="D4953" s="101" t="s">
        <v>4807</v>
      </c>
      <c r="F4953" s="102">
        <v>10.34</v>
      </c>
      <c r="G4953" s="102">
        <v>10.74</v>
      </c>
      <c r="H4953" s="102">
        <v>8.59</v>
      </c>
      <c r="I4953" s="102">
        <v>1.84</v>
      </c>
      <c r="J4953" s="445"/>
      <c r="K4953" s="258">
        <f>ROUND(SUMIF('VGT-Bewegungsdaten'!B:B,A4953,'VGT-Bewegungsdaten'!D:D),3)</f>
        <v>0</v>
      </c>
      <c r="L4953" s="259">
        <f>ROUND(SUMIF('VGT-Bewegungsdaten'!B:B,$A4953,'VGT-Bewegungsdaten'!E:E),5)</f>
        <v>0</v>
      </c>
      <c r="N4953" s="298" t="s">
        <v>4918</v>
      </c>
      <c r="O4953" s="298" t="s">
        <v>4935</v>
      </c>
      <c r="P4953" s="261">
        <f>ROUND(SUMIF('AV-Bewegungsdaten'!B:B,A4953,'AV-Bewegungsdaten'!D:D),3)</f>
        <v>0</v>
      </c>
      <c r="Q4953" s="259">
        <f>ROUND(SUMIF('AV-Bewegungsdaten'!B:B,$A4953,'AV-Bewegungsdaten'!E:E),5)</f>
        <v>0</v>
      </c>
      <c r="S4953" s="444"/>
      <c r="T4953" s="444"/>
      <c r="U4953" s="261">
        <f>ROUND(SUMIF('DV-Bewegungsdaten'!B:B,A4953,'DV-Bewegungsdaten'!D:D),3)</f>
        <v>0</v>
      </c>
      <c r="V4953" s="259">
        <f>ROUND(SUMIF('DV-Bewegungsdaten'!B:B,A4953,'DV-Bewegungsdaten'!E:E),5)</f>
        <v>0</v>
      </c>
      <c r="X4953" s="444"/>
      <c r="Y4953" s="444"/>
      <c r="Z4953" s="258">
        <f>ROUND(SUMIF('MSZ-Bewegungsdaten'!B:B,A4953,'MSZ-Bewegungsdaten'!D:D),3)</f>
        <v>0</v>
      </c>
      <c r="AA4953" s="259">
        <f>ROUND(SUMIF('MSZ-Bewegungsdaten'!$B:$B,$A4953,'MSZ-Bewegungsdaten'!$E:$E),5)</f>
        <v>0</v>
      </c>
      <c r="AB4953" s="260"/>
      <c r="AC4953" s="260"/>
      <c r="AK4953" s="305"/>
    </row>
    <row r="4954" spans="1:37" ht="15" customHeight="1" x14ac:dyDescent="0.25">
      <c r="A4954" s="103" t="s">
        <v>6887</v>
      </c>
      <c r="B4954" s="101" t="s">
        <v>169</v>
      </c>
      <c r="C4954" s="101" t="s">
        <v>6861</v>
      </c>
      <c r="D4954" s="101" t="s">
        <v>6199</v>
      </c>
      <c r="F4954" s="102">
        <v>8.1300000000000008</v>
      </c>
      <c r="G4954" s="102">
        <v>8.5299999999999994</v>
      </c>
      <c r="H4954" s="102">
        <v>6.82</v>
      </c>
      <c r="I4954" s="102">
        <v>0.13</v>
      </c>
      <c r="J4954" s="445"/>
      <c r="K4954" s="258">
        <f>ROUND(SUMIF('VGT-Bewegungsdaten'!B:B,A4954,'VGT-Bewegungsdaten'!D:D),3)</f>
        <v>0</v>
      </c>
      <c r="L4954" s="259">
        <f>ROUND(SUMIF('VGT-Bewegungsdaten'!B:B,$A4954,'VGT-Bewegungsdaten'!E:E),5)</f>
        <v>0</v>
      </c>
      <c r="N4954" s="298" t="s">
        <v>4918</v>
      </c>
      <c r="O4954" s="298" t="s">
        <v>4935</v>
      </c>
      <c r="P4954" s="261">
        <f>ROUND(SUMIF('AV-Bewegungsdaten'!B:B,A4954,'AV-Bewegungsdaten'!D:D),3)</f>
        <v>0</v>
      </c>
      <c r="Q4954" s="259">
        <f>ROUND(SUMIF('AV-Bewegungsdaten'!B:B,$A4954,'AV-Bewegungsdaten'!E:E),5)</f>
        <v>0</v>
      </c>
      <c r="S4954" s="444"/>
      <c r="T4954" s="444"/>
      <c r="U4954" s="261">
        <f>ROUND(SUMIF('DV-Bewegungsdaten'!B:B,A4954,'DV-Bewegungsdaten'!D:D),3)</f>
        <v>0</v>
      </c>
      <c r="V4954" s="259">
        <f>ROUND(SUMIF('DV-Bewegungsdaten'!B:B,A4954,'DV-Bewegungsdaten'!E:E),5)</f>
        <v>0</v>
      </c>
      <c r="X4954" s="444"/>
      <c r="Y4954" s="444"/>
      <c r="Z4954" s="258">
        <f>ROUND(SUMIF('MSZ-Bewegungsdaten'!B:B,A4954,'MSZ-Bewegungsdaten'!D:D),3)</f>
        <v>0</v>
      </c>
      <c r="AA4954" s="259">
        <f>ROUND(SUMIF('MSZ-Bewegungsdaten'!$B:$B,$A4954,'MSZ-Bewegungsdaten'!$E:$E),5)</f>
        <v>0</v>
      </c>
      <c r="AB4954" s="260"/>
      <c r="AC4954" s="260"/>
      <c r="AK4954" s="305"/>
    </row>
    <row r="4955" spans="1:37" ht="15" customHeight="1" x14ac:dyDescent="0.25">
      <c r="A4955" s="103" t="s">
        <v>6888</v>
      </c>
      <c r="B4955" s="101" t="s">
        <v>169</v>
      </c>
      <c r="C4955" s="101" t="s">
        <v>6862</v>
      </c>
      <c r="D4955" s="101" t="s">
        <v>4806</v>
      </c>
      <c r="F4955" s="102">
        <v>10.48</v>
      </c>
      <c r="G4955" s="102">
        <v>10.88</v>
      </c>
      <c r="H4955" s="102">
        <v>8.6999999999999993</v>
      </c>
      <c r="I4955" s="102">
        <v>1.98</v>
      </c>
      <c r="J4955" s="445"/>
      <c r="K4955" s="258">
        <f>ROUND(SUMIF('VGT-Bewegungsdaten'!B:B,A4955,'VGT-Bewegungsdaten'!D:D),3)</f>
        <v>0</v>
      </c>
      <c r="L4955" s="259">
        <f>ROUND(SUMIF('VGT-Bewegungsdaten'!B:B,$A4955,'VGT-Bewegungsdaten'!E:E),5)</f>
        <v>0</v>
      </c>
      <c r="N4955" s="298" t="s">
        <v>4918</v>
      </c>
      <c r="O4955" s="298" t="s">
        <v>4935</v>
      </c>
      <c r="P4955" s="261">
        <f>ROUND(SUMIF('AV-Bewegungsdaten'!B:B,A4955,'AV-Bewegungsdaten'!D:D),3)</f>
        <v>0</v>
      </c>
      <c r="Q4955" s="259">
        <f>ROUND(SUMIF('AV-Bewegungsdaten'!B:B,$A4955,'AV-Bewegungsdaten'!E:E),5)</f>
        <v>0</v>
      </c>
      <c r="S4955" s="444"/>
      <c r="T4955" s="444"/>
      <c r="U4955" s="261">
        <f>ROUND(SUMIF('DV-Bewegungsdaten'!B:B,A4955,'DV-Bewegungsdaten'!D:D),3)</f>
        <v>0</v>
      </c>
      <c r="V4955" s="259">
        <f>ROUND(SUMIF('DV-Bewegungsdaten'!B:B,A4955,'DV-Bewegungsdaten'!E:E),5)</f>
        <v>0</v>
      </c>
      <c r="X4955" s="444"/>
      <c r="Y4955" s="444"/>
      <c r="Z4955" s="258">
        <f>ROUND(SUMIF('MSZ-Bewegungsdaten'!B:B,A4955,'MSZ-Bewegungsdaten'!D:D),3)</f>
        <v>0</v>
      </c>
      <c r="AA4955" s="259">
        <f>ROUND(SUMIF('MSZ-Bewegungsdaten'!$B:$B,$A4955,'MSZ-Bewegungsdaten'!$E:$E),5)</f>
        <v>0</v>
      </c>
      <c r="AB4955" s="260"/>
      <c r="AC4955" s="260"/>
      <c r="AK4955" s="305"/>
    </row>
    <row r="4956" spans="1:37" ht="15" customHeight="1" x14ac:dyDescent="0.25">
      <c r="A4956" s="103" t="s">
        <v>6889</v>
      </c>
      <c r="B4956" s="101" t="s">
        <v>169</v>
      </c>
      <c r="C4956" s="101" t="s">
        <v>6862</v>
      </c>
      <c r="D4956" s="101" t="s">
        <v>4807</v>
      </c>
      <c r="F4956" s="102">
        <v>10.19</v>
      </c>
      <c r="G4956" s="102">
        <v>10.59</v>
      </c>
      <c r="H4956" s="102">
        <v>8.4700000000000006</v>
      </c>
      <c r="I4956" s="102">
        <v>1.69</v>
      </c>
      <c r="J4956" s="445"/>
      <c r="K4956" s="258">
        <f>ROUND(SUMIF('VGT-Bewegungsdaten'!B:B,A4956,'VGT-Bewegungsdaten'!D:D),3)</f>
        <v>0</v>
      </c>
      <c r="L4956" s="259">
        <f>ROUND(SUMIF('VGT-Bewegungsdaten'!B:B,$A4956,'VGT-Bewegungsdaten'!E:E),5)</f>
        <v>0</v>
      </c>
      <c r="N4956" s="298" t="s">
        <v>4918</v>
      </c>
      <c r="O4956" s="298" t="s">
        <v>4935</v>
      </c>
      <c r="P4956" s="261">
        <f>ROUND(SUMIF('AV-Bewegungsdaten'!B:B,A4956,'AV-Bewegungsdaten'!D:D),3)</f>
        <v>0</v>
      </c>
      <c r="Q4956" s="259">
        <f>ROUND(SUMIF('AV-Bewegungsdaten'!B:B,$A4956,'AV-Bewegungsdaten'!E:E),5)</f>
        <v>0</v>
      </c>
      <c r="S4956" s="444"/>
      <c r="T4956" s="444"/>
      <c r="U4956" s="261">
        <f>ROUND(SUMIF('DV-Bewegungsdaten'!B:B,A4956,'DV-Bewegungsdaten'!D:D),3)</f>
        <v>0</v>
      </c>
      <c r="V4956" s="259">
        <f>ROUND(SUMIF('DV-Bewegungsdaten'!B:B,A4956,'DV-Bewegungsdaten'!E:E),5)</f>
        <v>0</v>
      </c>
      <c r="X4956" s="444"/>
      <c r="Y4956" s="444"/>
      <c r="Z4956" s="258">
        <f>ROUND(SUMIF('MSZ-Bewegungsdaten'!B:B,A4956,'MSZ-Bewegungsdaten'!D:D),3)</f>
        <v>0</v>
      </c>
      <c r="AA4956" s="259">
        <f>ROUND(SUMIF('MSZ-Bewegungsdaten'!$B:$B,$A4956,'MSZ-Bewegungsdaten'!$E:$E),5)</f>
        <v>0</v>
      </c>
      <c r="AB4956" s="260"/>
      <c r="AC4956" s="260"/>
      <c r="AK4956" s="305"/>
    </row>
    <row r="4957" spans="1:37" ht="15" customHeight="1" x14ac:dyDescent="0.25">
      <c r="A4957" s="103" t="s">
        <v>6890</v>
      </c>
      <c r="B4957" s="101" t="s">
        <v>169</v>
      </c>
      <c r="C4957" s="101" t="s">
        <v>6862</v>
      </c>
      <c r="D4957" s="101" t="s">
        <v>6199</v>
      </c>
      <c r="F4957" s="102">
        <v>8.01</v>
      </c>
      <c r="G4957" s="102">
        <v>8.41</v>
      </c>
      <c r="H4957" s="102">
        <v>6.73</v>
      </c>
      <c r="I4957" s="102">
        <v>0.01</v>
      </c>
      <c r="J4957" s="445"/>
      <c r="K4957" s="258">
        <f>ROUND(SUMIF('VGT-Bewegungsdaten'!B:B,A4957,'VGT-Bewegungsdaten'!D:D),3)</f>
        <v>0</v>
      </c>
      <c r="L4957" s="259">
        <f>ROUND(SUMIF('VGT-Bewegungsdaten'!B:B,$A4957,'VGT-Bewegungsdaten'!E:E),5)</f>
        <v>0</v>
      </c>
      <c r="N4957" s="298" t="s">
        <v>4918</v>
      </c>
      <c r="O4957" s="298" t="s">
        <v>4935</v>
      </c>
      <c r="P4957" s="261">
        <f>ROUND(SUMIF('AV-Bewegungsdaten'!B:B,A4957,'AV-Bewegungsdaten'!D:D),3)</f>
        <v>0</v>
      </c>
      <c r="Q4957" s="259">
        <f>ROUND(SUMIF('AV-Bewegungsdaten'!B:B,$A4957,'AV-Bewegungsdaten'!E:E),5)</f>
        <v>0</v>
      </c>
      <c r="S4957" s="444"/>
      <c r="T4957" s="444"/>
      <c r="U4957" s="261">
        <f>ROUND(SUMIF('DV-Bewegungsdaten'!B:B,A4957,'DV-Bewegungsdaten'!D:D),3)</f>
        <v>0</v>
      </c>
      <c r="V4957" s="259">
        <f>ROUND(SUMIF('DV-Bewegungsdaten'!B:B,A4957,'DV-Bewegungsdaten'!E:E),5)</f>
        <v>0</v>
      </c>
      <c r="X4957" s="444"/>
      <c r="Y4957" s="444"/>
      <c r="Z4957" s="258">
        <f>ROUND(SUMIF('MSZ-Bewegungsdaten'!B:B,A4957,'MSZ-Bewegungsdaten'!D:D),3)</f>
        <v>0</v>
      </c>
      <c r="AA4957" s="259">
        <f>ROUND(SUMIF('MSZ-Bewegungsdaten'!$B:$B,$A4957,'MSZ-Bewegungsdaten'!$E:$E),5)</f>
        <v>0</v>
      </c>
      <c r="AB4957" s="260"/>
      <c r="AC4957" s="260"/>
      <c r="AK4957" s="305"/>
    </row>
    <row r="4958" spans="1:37" ht="15" customHeight="1" x14ac:dyDescent="0.25">
      <c r="A4958" s="103" t="s">
        <v>6891</v>
      </c>
      <c r="B4958" s="101" t="s">
        <v>169</v>
      </c>
      <c r="C4958" s="101" t="s">
        <v>6863</v>
      </c>
      <c r="D4958" s="101" t="s">
        <v>4806</v>
      </c>
      <c r="F4958" s="102">
        <v>10.33</v>
      </c>
      <c r="G4958" s="102">
        <v>10.73</v>
      </c>
      <c r="H4958" s="102">
        <v>8.58</v>
      </c>
      <c r="I4958" s="102">
        <v>1.83</v>
      </c>
      <c r="J4958" s="445"/>
      <c r="K4958" s="258">
        <f>ROUND(SUMIF('VGT-Bewegungsdaten'!B:B,A4958,'VGT-Bewegungsdaten'!D:D),3)</f>
        <v>0</v>
      </c>
      <c r="L4958" s="259">
        <f>ROUND(SUMIF('VGT-Bewegungsdaten'!B:B,$A4958,'VGT-Bewegungsdaten'!E:E),5)</f>
        <v>0</v>
      </c>
      <c r="N4958" s="298" t="s">
        <v>4918</v>
      </c>
      <c r="O4958" s="298" t="s">
        <v>4935</v>
      </c>
      <c r="P4958" s="261">
        <f>ROUND(SUMIF('AV-Bewegungsdaten'!B:B,A4958,'AV-Bewegungsdaten'!D:D),3)</f>
        <v>0</v>
      </c>
      <c r="Q4958" s="259">
        <f>ROUND(SUMIF('AV-Bewegungsdaten'!B:B,$A4958,'AV-Bewegungsdaten'!E:E),5)</f>
        <v>0</v>
      </c>
      <c r="S4958" s="444"/>
      <c r="T4958" s="444"/>
      <c r="U4958" s="261">
        <f>ROUND(SUMIF('DV-Bewegungsdaten'!B:B,A4958,'DV-Bewegungsdaten'!D:D),3)</f>
        <v>0</v>
      </c>
      <c r="V4958" s="259">
        <f>ROUND(SUMIF('DV-Bewegungsdaten'!B:B,A4958,'DV-Bewegungsdaten'!E:E),5)</f>
        <v>0</v>
      </c>
      <c r="X4958" s="444"/>
      <c r="Y4958" s="444"/>
      <c r="Z4958" s="258">
        <f>ROUND(SUMIF('MSZ-Bewegungsdaten'!B:B,A4958,'MSZ-Bewegungsdaten'!D:D),3)</f>
        <v>0</v>
      </c>
      <c r="AA4958" s="259">
        <f>ROUND(SUMIF('MSZ-Bewegungsdaten'!$B:$B,$A4958,'MSZ-Bewegungsdaten'!$E:$E),5)</f>
        <v>0</v>
      </c>
      <c r="AB4958" s="260"/>
      <c r="AC4958" s="260"/>
      <c r="AK4958" s="305"/>
    </row>
    <row r="4959" spans="1:37" ht="15" customHeight="1" x14ac:dyDescent="0.25">
      <c r="A4959" s="103" t="s">
        <v>6892</v>
      </c>
      <c r="B4959" s="101" t="s">
        <v>169</v>
      </c>
      <c r="C4959" s="101" t="s">
        <v>6863</v>
      </c>
      <c r="D4959" s="101" t="s">
        <v>4807</v>
      </c>
      <c r="F4959" s="102">
        <v>10.039999999999999</v>
      </c>
      <c r="G4959" s="102">
        <v>10.44</v>
      </c>
      <c r="H4959" s="102">
        <v>8.35</v>
      </c>
      <c r="I4959" s="102">
        <v>1.54</v>
      </c>
      <c r="J4959" s="445"/>
      <c r="K4959" s="258">
        <f>ROUND(SUMIF('VGT-Bewegungsdaten'!B:B,A4959,'VGT-Bewegungsdaten'!D:D),3)</f>
        <v>0</v>
      </c>
      <c r="L4959" s="259">
        <f>ROUND(SUMIF('VGT-Bewegungsdaten'!B:B,$A4959,'VGT-Bewegungsdaten'!E:E),5)</f>
        <v>0</v>
      </c>
      <c r="N4959" s="298" t="s">
        <v>4918</v>
      </c>
      <c r="O4959" s="298" t="s">
        <v>4935</v>
      </c>
      <c r="P4959" s="261">
        <f>ROUND(SUMIF('AV-Bewegungsdaten'!B:B,A4959,'AV-Bewegungsdaten'!D:D),3)</f>
        <v>0</v>
      </c>
      <c r="Q4959" s="259">
        <f>ROUND(SUMIF('AV-Bewegungsdaten'!B:B,$A4959,'AV-Bewegungsdaten'!E:E),5)</f>
        <v>0</v>
      </c>
      <c r="S4959" s="444"/>
      <c r="T4959" s="444"/>
      <c r="U4959" s="261">
        <f>ROUND(SUMIF('DV-Bewegungsdaten'!B:B,A4959,'DV-Bewegungsdaten'!D:D),3)</f>
        <v>0</v>
      </c>
      <c r="V4959" s="259">
        <f>ROUND(SUMIF('DV-Bewegungsdaten'!B:B,A4959,'DV-Bewegungsdaten'!E:E),5)</f>
        <v>0</v>
      </c>
      <c r="X4959" s="444"/>
      <c r="Y4959" s="444"/>
      <c r="Z4959" s="258">
        <f>ROUND(SUMIF('MSZ-Bewegungsdaten'!B:B,A4959,'MSZ-Bewegungsdaten'!D:D),3)</f>
        <v>0</v>
      </c>
      <c r="AA4959" s="259">
        <f>ROUND(SUMIF('MSZ-Bewegungsdaten'!$B:$B,$A4959,'MSZ-Bewegungsdaten'!$E:$E),5)</f>
        <v>0</v>
      </c>
      <c r="AB4959" s="260"/>
      <c r="AC4959" s="260"/>
      <c r="AK4959" s="305"/>
    </row>
    <row r="4960" spans="1:37" ht="15" customHeight="1" x14ac:dyDescent="0.25">
      <c r="A4960" s="103" t="s">
        <v>6893</v>
      </c>
      <c r="B4960" s="101" t="s">
        <v>169</v>
      </c>
      <c r="C4960" s="101" t="s">
        <v>6863</v>
      </c>
      <c r="D4960" s="101" t="s">
        <v>6199</v>
      </c>
      <c r="F4960" s="102">
        <v>7.89</v>
      </c>
      <c r="G4960" s="102">
        <v>8.2899999999999991</v>
      </c>
      <c r="H4960" s="102">
        <v>6.63</v>
      </c>
      <c r="I4960" s="102">
        <v>-0.11</v>
      </c>
      <c r="J4960" s="445"/>
      <c r="K4960" s="258">
        <f>ROUND(SUMIF('VGT-Bewegungsdaten'!B:B,A4960,'VGT-Bewegungsdaten'!D:D),3)</f>
        <v>0</v>
      </c>
      <c r="L4960" s="259">
        <f>ROUND(SUMIF('VGT-Bewegungsdaten'!B:B,$A4960,'VGT-Bewegungsdaten'!E:E),5)</f>
        <v>0</v>
      </c>
      <c r="N4960" s="298" t="s">
        <v>4918</v>
      </c>
      <c r="O4960" s="298" t="s">
        <v>4935</v>
      </c>
      <c r="P4960" s="261">
        <f>ROUND(SUMIF('AV-Bewegungsdaten'!B:B,A4960,'AV-Bewegungsdaten'!D:D),3)</f>
        <v>0</v>
      </c>
      <c r="Q4960" s="259">
        <f>ROUND(SUMIF('AV-Bewegungsdaten'!B:B,$A4960,'AV-Bewegungsdaten'!E:E),5)</f>
        <v>0</v>
      </c>
      <c r="S4960" s="444"/>
      <c r="T4960" s="444"/>
      <c r="U4960" s="261">
        <f>ROUND(SUMIF('DV-Bewegungsdaten'!B:B,A4960,'DV-Bewegungsdaten'!D:D),3)</f>
        <v>0</v>
      </c>
      <c r="V4960" s="259">
        <f>ROUND(SUMIF('DV-Bewegungsdaten'!B:B,A4960,'DV-Bewegungsdaten'!E:E),5)</f>
        <v>0</v>
      </c>
      <c r="X4960" s="444"/>
      <c r="Y4960" s="444"/>
      <c r="Z4960" s="258">
        <f>ROUND(SUMIF('MSZ-Bewegungsdaten'!B:B,A4960,'MSZ-Bewegungsdaten'!D:D),3)</f>
        <v>0</v>
      </c>
      <c r="AA4960" s="259">
        <f>ROUND(SUMIF('MSZ-Bewegungsdaten'!$B:$B,$A4960,'MSZ-Bewegungsdaten'!$E:$E),5)</f>
        <v>0</v>
      </c>
      <c r="AB4960" s="260"/>
      <c r="AC4960" s="260"/>
      <c r="AK4960" s="305"/>
    </row>
    <row r="4961" spans="1:37" ht="15" customHeight="1" x14ac:dyDescent="0.25">
      <c r="A4961" s="103" t="s">
        <v>6894</v>
      </c>
      <c r="B4961" s="101" t="s">
        <v>169</v>
      </c>
      <c r="C4961" s="101" t="s">
        <v>6864</v>
      </c>
      <c r="D4961" s="101" t="s">
        <v>4806</v>
      </c>
      <c r="F4961" s="102">
        <v>10.18</v>
      </c>
      <c r="G4961" s="102">
        <v>10.58</v>
      </c>
      <c r="H4961" s="102">
        <v>8.4600000000000009</v>
      </c>
      <c r="I4961" s="102">
        <v>1.68</v>
      </c>
      <c r="J4961" s="445"/>
      <c r="K4961" s="258">
        <f>ROUND(SUMIF('VGT-Bewegungsdaten'!B:B,A4961,'VGT-Bewegungsdaten'!D:D),3)</f>
        <v>0</v>
      </c>
      <c r="L4961" s="259">
        <f>ROUND(SUMIF('VGT-Bewegungsdaten'!B:B,$A4961,'VGT-Bewegungsdaten'!E:E),5)</f>
        <v>0</v>
      </c>
      <c r="N4961" s="298" t="s">
        <v>4918</v>
      </c>
      <c r="O4961" s="298" t="s">
        <v>4935</v>
      </c>
      <c r="P4961" s="261">
        <f>ROUND(SUMIF('AV-Bewegungsdaten'!B:B,A4961,'AV-Bewegungsdaten'!D:D),3)</f>
        <v>0</v>
      </c>
      <c r="Q4961" s="259">
        <f>ROUND(SUMIF('AV-Bewegungsdaten'!B:B,$A4961,'AV-Bewegungsdaten'!E:E),5)</f>
        <v>0</v>
      </c>
      <c r="S4961" s="444"/>
      <c r="T4961" s="444"/>
      <c r="U4961" s="261">
        <f>ROUND(SUMIF('DV-Bewegungsdaten'!B:B,A4961,'DV-Bewegungsdaten'!D:D),3)</f>
        <v>0</v>
      </c>
      <c r="V4961" s="259">
        <f>ROUND(SUMIF('DV-Bewegungsdaten'!B:B,A4961,'DV-Bewegungsdaten'!E:E),5)</f>
        <v>0</v>
      </c>
      <c r="X4961" s="444"/>
      <c r="Y4961" s="444"/>
      <c r="Z4961" s="258">
        <f>ROUND(SUMIF('MSZ-Bewegungsdaten'!B:B,A4961,'MSZ-Bewegungsdaten'!D:D),3)</f>
        <v>0</v>
      </c>
      <c r="AA4961" s="259">
        <f>ROUND(SUMIF('MSZ-Bewegungsdaten'!$B:$B,$A4961,'MSZ-Bewegungsdaten'!$E:$E),5)</f>
        <v>0</v>
      </c>
      <c r="AB4961" s="260"/>
      <c r="AC4961" s="260"/>
      <c r="AK4961" s="305"/>
    </row>
    <row r="4962" spans="1:37" ht="15" customHeight="1" x14ac:dyDescent="0.25">
      <c r="A4962" s="103" t="s">
        <v>6895</v>
      </c>
      <c r="B4962" s="101" t="s">
        <v>169</v>
      </c>
      <c r="C4962" s="101" t="s">
        <v>6864</v>
      </c>
      <c r="D4962" s="101" t="s">
        <v>4807</v>
      </c>
      <c r="F4962" s="102">
        <v>9.9</v>
      </c>
      <c r="G4962" s="102">
        <v>10.3</v>
      </c>
      <c r="H4962" s="102">
        <v>8.24</v>
      </c>
      <c r="I4962" s="102">
        <v>1.4</v>
      </c>
      <c r="J4962" s="445"/>
      <c r="K4962" s="258">
        <f>ROUND(SUMIF('VGT-Bewegungsdaten'!B:B,A4962,'VGT-Bewegungsdaten'!D:D),3)</f>
        <v>0</v>
      </c>
      <c r="L4962" s="259">
        <f>ROUND(SUMIF('VGT-Bewegungsdaten'!B:B,$A4962,'VGT-Bewegungsdaten'!E:E),5)</f>
        <v>0</v>
      </c>
      <c r="N4962" s="298" t="s">
        <v>4918</v>
      </c>
      <c r="O4962" s="298" t="s">
        <v>4935</v>
      </c>
      <c r="P4962" s="261">
        <f>ROUND(SUMIF('AV-Bewegungsdaten'!B:B,A4962,'AV-Bewegungsdaten'!D:D),3)</f>
        <v>0</v>
      </c>
      <c r="Q4962" s="259">
        <f>ROUND(SUMIF('AV-Bewegungsdaten'!B:B,$A4962,'AV-Bewegungsdaten'!E:E),5)</f>
        <v>0</v>
      </c>
      <c r="S4962" s="444"/>
      <c r="T4962" s="444"/>
      <c r="U4962" s="261">
        <f>ROUND(SUMIF('DV-Bewegungsdaten'!B:B,A4962,'DV-Bewegungsdaten'!D:D),3)</f>
        <v>0</v>
      </c>
      <c r="V4962" s="259">
        <f>ROUND(SUMIF('DV-Bewegungsdaten'!B:B,A4962,'DV-Bewegungsdaten'!E:E),5)</f>
        <v>0</v>
      </c>
      <c r="X4962" s="444"/>
      <c r="Y4962" s="444"/>
      <c r="Z4962" s="258">
        <f>ROUND(SUMIF('MSZ-Bewegungsdaten'!B:B,A4962,'MSZ-Bewegungsdaten'!D:D),3)</f>
        <v>0</v>
      </c>
      <c r="AA4962" s="259">
        <f>ROUND(SUMIF('MSZ-Bewegungsdaten'!$B:$B,$A4962,'MSZ-Bewegungsdaten'!$E:$E),5)</f>
        <v>0</v>
      </c>
      <c r="AB4962" s="260"/>
      <c r="AC4962" s="260"/>
      <c r="AK4962" s="305"/>
    </row>
    <row r="4963" spans="1:37" ht="15" customHeight="1" x14ac:dyDescent="0.25">
      <c r="A4963" s="103" t="s">
        <v>6896</v>
      </c>
      <c r="B4963" s="101" t="s">
        <v>169</v>
      </c>
      <c r="C4963" s="101" t="s">
        <v>6864</v>
      </c>
      <c r="D4963" s="101" t="s">
        <v>6199</v>
      </c>
      <c r="F4963" s="102">
        <v>7.78</v>
      </c>
      <c r="G4963" s="102">
        <v>8.18</v>
      </c>
      <c r="H4963" s="102">
        <v>6.54</v>
      </c>
      <c r="I4963" s="102">
        <v>-0.22</v>
      </c>
      <c r="J4963" s="445"/>
      <c r="K4963" s="258">
        <f>ROUND(SUMIF('VGT-Bewegungsdaten'!B:B,A4963,'VGT-Bewegungsdaten'!D:D),3)</f>
        <v>0</v>
      </c>
      <c r="L4963" s="259">
        <f>ROUND(SUMIF('VGT-Bewegungsdaten'!B:B,$A4963,'VGT-Bewegungsdaten'!E:E),5)</f>
        <v>0</v>
      </c>
      <c r="N4963" s="298" t="s">
        <v>4918</v>
      </c>
      <c r="O4963" s="298" t="s">
        <v>4935</v>
      </c>
      <c r="P4963" s="261">
        <f>ROUND(SUMIF('AV-Bewegungsdaten'!B:B,A4963,'AV-Bewegungsdaten'!D:D),3)</f>
        <v>0</v>
      </c>
      <c r="Q4963" s="259">
        <f>ROUND(SUMIF('AV-Bewegungsdaten'!B:B,$A4963,'AV-Bewegungsdaten'!E:E),5)</f>
        <v>0</v>
      </c>
      <c r="S4963" s="444"/>
      <c r="T4963" s="444"/>
      <c r="U4963" s="261">
        <f>ROUND(SUMIF('DV-Bewegungsdaten'!B:B,A4963,'DV-Bewegungsdaten'!D:D),3)</f>
        <v>0</v>
      </c>
      <c r="V4963" s="259">
        <f>ROUND(SUMIF('DV-Bewegungsdaten'!B:B,A4963,'DV-Bewegungsdaten'!E:E),5)</f>
        <v>0</v>
      </c>
      <c r="X4963" s="444"/>
      <c r="Y4963" s="444"/>
      <c r="Z4963" s="258">
        <f>ROUND(SUMIF('MSZ-Bewegungsdaten'!B:B,A4963,'MSZ-Bewegungsdaten'!D:D),3)</f>
        <v>0</v>
      </c>
      <c r="AA4963" s="259">
        <f>ROUND(SUMIF('MSZ-Bewegungsdaten'!$B:$B,$A4963,'MSZ-Bewegungsdaten'!$E:$E),5)</f>
        <v>0</v>
      </c>
      <c r="AB4963" s="260"/>
      <c r="AC4963" s="260"/>
      <c r="AK4963" s="305"/>
    </row>
    <row r="4964" spans="1:37" ht="15" customHeight="1" x14ac:dyDescent="0.25">
      <c r="A4964" s="103" t="s">
        <v>6897</v>
      </c>
      <c r="B4964" s="101" t="s">
        <v>169</v>
      </c>
      <c r="C4964" s="101" t="s">
        <v>6865</v>
      </c>
      <c r="D4964" s="101" t="s">
        <v>4806</v>
      </c>
      <c r="F4964" s="102">
        <v>10.08</v>
      </c>
      <c r="G4964" s="102">
        <v>10.48</v>
      </c>
      <c r="H4964" s="102">
        <v>8.3800000000000008</v>
      </c>
      <c r="I4964" s="102">
        <v>1.58</v>
      </c>
      <c r="J4964" s="445"/>
      <c r="K4964" s="258">
        <f>ROUND(SUMIF('VGT-Bewegungsdaten'!B:B,A4964,'VGT-Bewegungsdaten'!D:D),3)</f>
        <v>0</v>
      </c>
      <c r="L4964" s="259">
        <f>ROUND(SUMIF('VGT-Bewegungsdaten'!B:B,$A4964,'VGT-Bewegungsdaten'!E:E),5)</f>
        <v>0</v>
      </c>
      <c r="N4964" s="298" t="s">
        <v>4918</v>
      </c>
      <c r="O4964" s="298" t="s">
        <v>4935</v>
      </c>
      <c r="P4964" s="261">
        <f>ROUND(SUMIF('AV-Bewegungsdaten'!B:B,A4964,'AV-Bewegungsdaten'!D:D),3)</f>
        <v>0</v>
      </c>
      <c r="Q4964" s="259">
        <f>ROUND(SUMIF('AV-Bewegungsdaten'!B:B,$A4964,'AV-Bewegungsdaten'!E:E),5)</f>
        <v>0</v>
      </c>
      <c r="S4964" s="444"/>
      <c r="T4964" s="444"/>
      <c r="U4964" s="261">
        <f>ROUND(SUMIF('DV-Bewegungsdaten'!B:B,A4964,'DV-Bewegungsdaten'!D:D),3)</f>
        <v>0</v>
      </c>
      <c r="V4964" s="259">
        <f>ROUND(SUMIF('DV-Bewegungsdaten'!B:B,A4964,'DV-Bewegungsdaten'!E:E),5)</f>
        <v>0</v>
      </c>
      <c r="X4964" s="444"/>
      <c r="Y4964" s="444"/>
      <c r="Z4964" s="258">
        <f>ROUND(SUMIF('MSZ-Bewegungsdaten'!B:B,A4964,'MSZ-Bewegungsdaten'!D:D),3)</f>
        <v>0</v>
      </c>
      <c r="AA4964" s="259">
        <f>ROUND(SUMIF('MSZ-Bewegungsdaten'!$B:$B,$A4964,'MSZ-Bewegungsdaten'!$E:$E),5)</f>
        <v>0</v>
      </c>
      <c r="AB4964" s="260"/>
      <c r="AC4964" s="260"/>
      <c r="AK4964" s="305"/>
    </row>
    <row r="4965" spans="1:37" ht="15" customHeight="1" x14ac:dyDescent="0.25">
      <c r="A4965" s="103" t="s">
        <v>6898</v>
      </c>
      <c r="B4965" s="101" t="s">
        <v>169</v>
      </c>
      <c r="C4965" s="101" t="s">
        <v>6865</v>
      </c>
      <c r="D4965" s="101" t="s">
        <v>4807</v>
      </c>
      <c r="F4965" s="102">
        <v>9.7899999999999991</v>
      </c>
      <c r="G4965" s="102">
        <v>10.19</v>
      </c>
      <c r="H4965" s="102">
        <v>8.15</v>
      </c>
      <c r="I4965" s="102">
        <v>1.29</v>
      </c>
      <c r="J4965" s="445"/>
      <c r="K4965" s="258">
        <f>ROUND(SUMIF('VGT-Bewegungsdaten'!B:B,A4965,'VGT-Bewegungsdaten'!D:D),3)</f>
        <v>0</v>
      </c>
      <c r="L4965" s="259">
        <f>ROUND(SUMIF('VGT-Bewegungsdaten'!B:B,$A4965,'VGT-Bewegungsdaten'!E:E),5)</f>
        <v>0</v>
      </c>
      <c r="N4965" s="298" t="s">
        <v>4918</v>
      </c>
      <c r="O4965" s="298" t="s">
        <v>4935</v>
      </c>
      <c r="P4965" s="261">
        <f>ROUND(SUMIF('AV-Bewegungsdaten'!B:B,A4965,'AV-Bewegungsdaten'!D:D),3)</f>
        <v>0</v>
      </c>
      <c r="Q4965" s="259">
        <f>ROUND(SUMIF('AV-Bewegungsdaten'!B:B,$A4965,'AV-Bewegungsdaten'!E:E),5)</f>
        <v>0</v>
      </c>
      <c r="S4965" s="444"/>
      <c r="T4965" s="444"/>
      <c r="U4965" s="261">
        <f>ROUND(SUMIF('DV-Bewegungsdaten'!B:B,A4965,'DV-Bewegungsdaten'!D:D),3)</f>
        <v>0</v>
      </c>
      <c r="V4965" s="259">
        <f>ROUND(SUMIF('DV-Bewegungsdaten'!B:B,A4965,'DV-Bewegungsdaten'!E:E),5)</f>
        <v>0</v>
      </c>
      <c r="X4965" s="444"/>
      <c r="Y4965" s="444"/>
      <c r="Z4965" s="258">
        <f>ROUND(SUMIF('MSZ-Bewegungsdaten'!B:B,A4965,'MSZ-Bewegungsdaten'!D:D),3)</f>
        <v>0</v>
      </c>
      <c r="AA4965" s="259">
        <f>ROUND(SUMIF('MSZ-Bewegungsdaten'!$B:$B,$A4965,'MSZ-Bewegungsdaten'!$E:$E),5)</f>
        <v>0</v>
      </c>
      <c r="AB4965" s="260"/>
      <c r="AC4965" s="260"/>
      <c r="AK4965" s="305"/>
    </row>
    <row r="4966" spans="1:37" ht="15" customHeight="1" x14ac:dyDescent="0.25">
      <c r="A4966" s="103" t="s">
        <v>6899</v>
      </c>
      <c r="B4966" s="101" t="s">
        <v>169</v>
      </c>
      <c r="C4966" s="101" t="s">
        <v>6865</v>
      </c>
      <c r="D4966" s="101" t="s">
        <v>6199</v>
      </c>
      <c r="F4966" s="102">
        <v>7.7</v>
      </c>
      <c r="G4966" s="102">
        <v>8.1</v>
      </c>
      <c r="H4966" s="102">
        <v>6.48</v>
      </c>
      <c r="I4966" s="102">
        <v>-0.3</v>
      </c>
      <c r="J4966" s="445"/>
      <c r="K4966" s="258">
        <f>ROUND(SUMIF('VGT-Bewegungsdaten'!B:B,A4966,'VGT-Bewegungsdaten'!D:D),3)</f>
        <v>0</v>
      </c>
      <c r="L4966" s="259">
        <f>ROUND(SUMIF('VGT-Bewegungsdaten'!B:B,$A4966,'VGT-Bewegungsdaten'!E:E),5)</f>
        <v>0</v>
      </c>
      <c r="N4966" s="298" t="s">
        <v>4918</v>
      </c>
      <c r="O4966" s="298" t="s">
        <v>4935</v>
      </c>
      <c r="P4966" s="261">
        <f>ROUND(SUMIF('AV-Bewegungsdaten'!B:B,A4966,'AV-Bewegungsdaten'!D:D),3)</f>
        <v>0</v>
      </c>
      <c r="Q4966" s="259">
        <f>ROUND(SUMIF('AV-Bewegungsdaten'!B:B,$A4966,'AV-Bewegungsdaten'!E:E),5)</f>
        <v>0</v>
      </c>
      <c r="S4966" s="444"/>
      <c r="T4966" s="444"/>
      <c r="U4966" s="261">
        <f>ROUND(SUMIF('DV-Bewegungsdaten'!B:B,A4966,'DV-Bewegungsdaten'!D:D),3)</f>
        <v>0</v>
      </c>
      <c r="V4966" s="259">
        <f>ROUND(SUMIF('DV-Bewegungsdaten'!B:B,A4966,'DV-Bewegungsdaten'!E:E),5)</f>
        <v>0</v>
      </c>
      <c r="X4966" s="444"/>
      <c r="Y4966" s="444"/>
      <c r="Z4966" s="258">
        <f>ROUND(SUMIF('MSZ-Bewegungsdaten'!B:B,A4966,'MSZ-Bewegungsdaten'!D:D),3)</f>
        <v>0</v>
      </c>
      <c r="AA4966" s="259">
        <f>ROUND(SUMIF('MSZ-Bewegungsdaten'!$B:$B,$A4966,'MSZ-Bewegungsdaten'!$E:$E),5)</f>
        <v>0</v>
      </c>
      <c r="AB4966" s="260"/>
      <c r="AC4966" s="260"/>
      <c r="AK4966" s="305"/>
    </row>
    <row r="4967" spans="1:37" ht="15" customHeight="1" x14ac:dyDescent="0.25">
      <c r="A4967" s="103" t="s">
        <v>6900</v>
      </c>
      <c r="B4967" s="101" t="s">
        <v>169</v>
      </c>
      <c r="C4967" s="101" t="s">
        <v>6866</v>
      </c>
      <c r="D4967" s="101" t="s">
        <v>4806</v>
      </c>
      <c r="F4967" s="102">
        <v>9.9700000000000006</v>
      </c>
      <c r="G4967" s="102">
        <v>10.37</v>
      </c>
      <c r="H4967" s="102">
        <v>8.3000000000000007</v>
      </c>
      <c r="I4967" s="102">
        <v>1.47</v>
      </c>
      <c r="J4967" s="445"/>
      <c r="K4967" s="258">
        <f>ROUND(SUMIF('VGT-Bewegungsdaten'!B:B,A4967,'VGT-Bewegungsdaten'!D:D),3)</f>
        <v>0</v>
      </c>
      <c r="L4967" s="259">
        <f>ROUND(SUMIF('VGT-Bewegungsdaten'!B:B,$A4967,'VGT-Bewegungsdaten'!E:E),5)</f>
        <v>0</v>
      </c>
      <c r="N4967" s="298" t="s">
        <v>4918</v>
      </c>
      <c r="O4967" s="298" t="s">
        <v>4935</v>
      </c>
      <c r="P4967" s="261">
        <f>ROUND(SUMIF('AV-Bewegungsdaten'!B:B,A4967,'AV-Bewegungsdaten'!D:D),3)</f>
        <v>0</v>
      </c>
      <c r="Q4967" s="259">
        <f>ROUND(SUMIF('AV-Bewegungsdaten'!B:B,$A4967,'AV-Bewegungsdaten'!E:E),5)</f>
        <v>0</v>
      </c>
      <c r="S4967" s="444"/>
      <c r="T4967" s="444"/>
      <c r="U4967" s="261">
        <f>ROUND(SUMIF('DV-Bewegungsdaten'!B:B,A4967,'DV-Bewegungsdaten'!D:D),3)</f>
        <v>0</v>
      </c>
      <c r="V4967" s="259">
        <f>ROUND(SUMIF('DV-Bewegungsdaten'!B:B,A4967,'DV-Bewegungsdaten'!E:E),5)</f>
        <v>0</v>
      </c>
      <c r="X4967" s="444"/>
      <c r="Y4967" s="444"/>
      <c r="Z4967" s="258">
        <f>ROUND(SUMIF('MSZ-Bewegungsdaten'!B:B,A4967,'MSZ-Bewegungsdaten'!D:D),3)</f>
        <v>0</v>
      </c>
      <c r="AA4967" s="259">
        <f>ROUND(SUMIF('MSZ-Bewegungsdaten'!$B:$B,$A4967,'MSZ-Bewegungsdaten'!$E:$E),5)</f>
        <v>0</v>
      </c>
      <c r="AB4967" s="260"/>
      <c r="AC4967" s="260"/>
      <c r="AK4967" s="305"/>
    </row>
    <row r="4968" spans="1:37" ht="15" customHeight="1" x14ac:dyDescent="0.25">
      <c r="A4968" s="103" t="s">
        <v>6901</v>
      </c>
      <c r="B4968" s="101" t="s">
        <v>169</v>
      </c>
      <c r="C4968" s="101" t="s">
        <v>6866</v>
      </c>
      <c r="D4968" s="101" t="s">
        <v>4807</v>
      </c>
      <c r="F4968" s="102">
        <v>9.69</v>
      </c>
      <c r="G4968" s="102">
        <v>10.09</v>
      </c>
      <c r="H4968" s="102">
        <v>8.07</v>
      </c>
      <c r="I4968" s="102">
        <v>1.19</v>
      </c>
      <c r="J4968" s="445"/>
      <c r="K4968" s="258">
        <f>ROUND(SUMIF('VGT-Bewegungsdaten'!B:B,A4968,'VGT-Bewegungsdaten'!D:D),3)</f>
        <v>0</v>
      </c>
      <c r="L4968" s="259">
        <f>ROUND(SUMIF('VGT-Bewegungsdaten'!B:B,$A4968,'VGT-Bewegungsdaten'!E:E),5)</f>
        <v>0</v>
      </c>
      <c r="N4968" s="298" t="s">
        <v>4918</v>
      </c>
      <c r="O4968" s="298" t="s">
        <v>4935</v>
      </c>
      <c r="P4968" s="261">
        <f>ROUND(SUMIF('AV-Bewegungsdaten'!B:B,A4968,'AV-Bewegungsdaten'!D:D),3)</f>
        <v>0</v>
      </c>
      <c r="Q4968" s="259">
        <f>ROUND(SUMIF('AV-Bewegungsdaten'!B:B,$A4968,'AV-Bewegungsdaten'!E:E),5)</f>
        <v>0</v>
      </c>
      <c r="S4968" s="444"/>
      <c r="T4968" s="444"/>
      <c r="U4968" s="261">
        <f>ROUND(SUMIF('DV-Bewegungsdaten'!B:B,A4968,'DV-Bewegungsdaten'!D:D),3)</f>
        <v>0</v>
      </c>
      <c r="V4968" s="259">
        <f>ROUND(SUMIF('DV-Bewegungsdaten'!B:B,A4968,'DV-Bewegungsdaten'!E:E),5)</f>
        <v>0</v>
      </c>
      <c r="X4968" s="444"/>
      <c r="Y4968" s="444"/>
      <c r="Z4968" s="258">
        <f>ROUND(SUMIF('MSZ-Bewegungsdaten'!B:B,A4968,'MSZ-Bewegungsdaten'!D:D),3)</f>
        <v>0</v>
      </c>
      <c r="AA4968" s="259">
        <f>ROUND(SUMIF('MSZ-Bewegungsdaten'!$B:$B,$A4968,'MSZ-Bewegungsdaten'!$E:$E),5)</f>
        <v>0</v>
      </c>
      <c r="AB4968" s="260"/>
      <c r="AC4968" s="260"/>
      <c r="AK4968" s="305"/>
    </row>
    <row r="4969" spans="1:37" ht="15" customHeight="1" x14ac:dyDescent="0.25">
      <c r="A4969" s="103" t="s">
        <v>6902</v>
      </c>
      <c r="B4969" s="101" t="s">
        <v>169</v>
      </c>
      <c r="C4969" s="101" t="s">
        <v>6866</v>
      </c>
      <c r="D4969" s="101" t="s">
        <v>6199</v>
      </c>
      <c r="F4969" s="102">
        <v>7.62</v>
      </c>
      <c r="G4969" s="102">
        <v>8.02</v>
      </c>
      <c r="H4969" s="102">
        <v>6.42</v>
      </c>
      <c r="I4969" s="102">
        <v>-0.38</v>
      </c>
      <c r="J4969" s="445"/>
      <c r="K4969" s="258">
        <f>ROUND(SUMIF('VGT-Bewegungsdaten'!B:B,A4969,'VGT-Bewegungsdaten'!D:D),3)</f>
        <v>0</v>
      </c>
      <c r="L4969" s="259">
        <f>ROUND(SUMIF('VGT-Bewegungsdaten'!B:B,$A4969,'VGT-Bewegungsdaten'!E:E),5)</f>
        <v>0</v>
      </c>
      <c r="N4969" s="298" t="s">
        <v>4918</v>
      </c>
      <c r="O4969" s="298" t="s">
        <v>4935</v>
      </c>
      <c r="P4969" s="261">
        <f>ROUND(SUMIF('AV-Bewegungsdaten'!B:B,A4969,'AV-Bewegungsdaten'!D:D),3)</f>
        <v>0</v>
      </c>
      <c r="Q4969" s="259">
        <f>ROUND(SUMIF('AV-Bewegungsdaten'!B:B,$A4969,'AV-Bewegungsdaten'!E:E),5)</f>
        <v>0</v>
      </c>
      <c r="S4969" s="444"/>
      <c r="T4969" s="444"/>
      <c r="U4969" s="261">
        <f>ROUND(SUMIF('DV-Bewegungsdaten'!B:B,A4969,'DV-Bewegungsdaten'!D:D),3)</f>
        <v>0</v>
      </c>
      <c r="V4969" s="259">
        <f>ROUND(SUMIF('DV-Bewegungsdaten'!B:B,A4969,'DV-Bewegungsdaten'!E:E),5)</f>
        <v>0</v>
      </c>
      <c r="X4969" s="444"/>
      <c r="Y4969" s="444"/>
      <c r="Z4969" s="258">
        <f>ROUND(SUMIF('MSZ-Bewegungsdaten'!B:B,A4969,'MSZ-Bewegungsdaten'!D:D),3)</f>
        <v>0</v>
      </c>
      <c r="AA4969" s="259">
        <f>ROUND(SUMIF('MSZ-Bewegungsdaten'!$B:$B,$A4969,'MSZ-Bewegungsdaten'!$E:$E),5)</f>
        <v>0</v>
      </c>
      <c r="AB4969" s="260"/>
      <c r="AC4969" s="260"/>
      <c r="AK4969" s="305"/>
    </row>
    <row r="4970" spans="1:37" ht="15" customHeight="1" x14ac:dyDescent="0.25">
      <c r="A4970" s="103" t="s">
        <v>7046</v>
      </c>
      <c r="B4970" s="101" t="s">
        <v>169</v>
      </c>
      <c r="C4970" s="101" t="s">
        <v>7023</v>
      </c>
      <c r="D4970" s="101" t="s">
        <v>4806</v>
      </c>
      <c r="F4970" s="102">
        <v>9.8699999999999992</v>
      </c>
      <c r="G4970" s="102">
        <v>10.27</v>
      </c>
      <c r="H4970" s="102">
        <v>8.2200000000000006</v>
      </c>
      <c r="I4970" s="102">
        <v>1.37</v>
      </c>
      <c r="J4970" s="445"/>
      <c r="K4970" s="258">
        <f>ROUND(SUMIF('VGT-Bewegungsdaten'!B:B,A4970,'VGT-Bewegungsdaten'!D:D),3)</f>
        <v>0</v>
      </c>
      <c r="L4970" s="259">
        <f>ROUND(SUMIF('VGT-Bewegungsdaten'!B:B,$A4970,'VGT-Bewegungsdaten'!E:E),5)</f>
        <v>0</v>
      </c>
      <c r="N4970" s="298" t="s">
        <v>4918</v>
      </c>
      <c r="O4970" s="298" t="s">
        <v>4935</v>
      </c>
      <c r="P4970" s="261">
        <f>ROUND(SUMIF('AV-Bewegungsdaten'!B:B,A4970,'AV-Bewegungsdaten'!D:D),3)</f>
        <v>0</v>
      </c>
      <c r="Q4970" s="259">
        <f>ROUND(SUMIF('AV-Bewegungsdaten'!B:B,$A4970,'AV-Bewegungsdaten'!E:E),5)</f>
        <v>0</v>
      </c>
      <c r="S4970" s="444"/>
      <c r="T4970" s="444"/>
      <c r="U4970" s="261">
        <f>ROUND(SUMIF('DV-Bewegungsdaten'!B:B,A4970,'DV-Bewegungsdaten'!D:D),3)</f>
        <v>0</v>
      </c>
      <c r="V4970" s="259">
        <f>ROUND(SUMIF('DV-Bewegungsdaten'!B:B,A4970,'DV-Bewegungsdaten'!E:E),5)</f>
        <v>0</v>
      </c>
      <c r="X4970" s="444"/>
      <c r="Y4970" s="444"/>
      <c r="Z4970" s="258">
        <f>ROUND(SUMIF('MSZ-Bewegungsdaten'!B:B,A4970,'MSZ-Bewegungsdaten'!D:D),3)</f>
        <v>0</v>
      </c>
      <c r="AA4970" s="259">
        <f>ROUND(SUMIF('MSZ-Bewegungsdaten'!$B:$B,$A4970,'MSZ-Bewegungsdaten'!$E:$E),5)</f>
        <v>0</v>
      </c>
      <c r="AB4970" s="260"/>
      <c r="AC4970" s="260"/>
      <c r="AK4970" s="305"/>
    </row>
    <row r="4971" spans="1:37" ht="15" customHeight="1" x14ac:dyDescent="0.25">
      <c r="A4971" s="103" t="s">
        <v>7047</v>
      </c>
      <c r="B4971" s="101" t="s">
        <v>169</v>
      </c>
      <c r="C4971" s="101" t="s">
        <v>7023</v>
      </c>
      <c r="D4971" s="101" t="s">
        <v>4807</v>
      </c>
      <c r="F4971" s="102">
        <v>9.59</v>
      </c>
      <c r="G4971" s="102">
        <v>9.99</v>
      </c>
      <c r="H4971" s="102">
        <v>7.99</v>
      </c>
      <c r="I4971" s="102">
        <v>1.0900000000000001</v>
      </c>
      <c r="J4971" s="445"/>
      <c r="K4971" s="258">
        <f>ROUND(SUMIF('VGT-Bewegungsdaten'!B:B,A4971,'VGT-Bewegungsdaten'!D:D),3)</f>
        <v>0</v>
      </c>
      <c r="L4971" s="259">
        <f>ROUND(SUMIF('VGT-Bewegungsdaten'!B:B,$A4971,'VGT-Bewegungsdaten'!E:E),5)</f>
        <v>0</v>
      </c>
      <c r="N4971" s="298" t="s">
        <v>4918</v>
      </c>
      <c r="O4971" s="298" t="s">
        <v>4935</v>
      </c>
      <c r="P4971" s="261">
        <f>ROUND(SUMIF('AV-Bewegungsdaten'!B:B,A4971,'AV-Bewegungsdaten'!D:D),3)</f>
        <v>0</v>
      </c>
      <c r="Q4971" s="259">
        <f>ROUND(SUMIF('AV-Bewegungsdaten'!B:B,$A4971,'AV-Bewegungsdaten'!E:E),5)</f>
        <v>0</v>
      </c>
      <c r="S4971" s="444"/>
      <c r="T4971" s="444"/>
      <c r="U4971" s="261">
        <f>ROUND(SUMIF('DV-Bewegungsdaten'!B:B,A4971,'DV-Bewegungsdaten'!D:D),3)</f>
        <v>0</v>
      </c>
      <c r="V4971" s="259">
        <f>ROUND(SUMIF('DV-Bewegungsdaten'!B:B,A4971,'DV-Bewegungsdaten'!E:E),5)</f>
        <v>0</v>
      </c>
      <c r="X4971" s="444"/>
      <c r="Y4971" s="444"/>
      <c r="Z4971" s="258">
        <f>ROUND(SUMIF('MSZ-Bewegungsdaten'!B:B,A4971,'MSZ-Bewegungsdaten'!D:D),3)</f>
        <v>0</v>
      </c>
      <c r="AA4971" s="259">
        <f>ROUND(SUMIF('MSZ-Bewegungsdaten'!$B:$B,$A4971,'MSZ-Bewegungsdaten'!$E:$E),5)</f>
        <v>0</v>
      </c>
      <c r="AB4971" s="260"/>
      <c r="AC4971" s="260"/>
      <c r="AK4971" s="305"/>
    </row>
    <row r="4972" spans="1:37" ht="15" customHeight="1" x14ac:dyDescent="0.25">
      <c r="A4972" s="103" t="s">
        <v>7048</v>
      </c>
      <c r="B4972" s="101" t="s">
        <v>169</v>
      </c>
      <c r="C4972" s="101" t="s">
        <v>7023</v>
      </c>
      <c r="D4972" s="101" t="s">
        <v>7082</v>
      </c>
      <c r="F4972" s="102">
        <v>7.54</v>
      </c>
      <c r="G4972" s="102">
        <v>7.94</v>
      </c>
      <c r="H4972" s="102">
        <v>6.35</v>
      </c>
      <c r="I4972" s="102">
        <v>-0.46</v>
      </c>
      <c r="J4972" s="445"/>
      <c r="K4972" s="258">
        <f>ROUND(SUMIF('VGT-Bewegungsdaten'!B:B,A4972,'VGT-Bewegungsdaten'!D:D),3)</f>
        <v>0</v>
      </c>
      <c r="L4972" s="259">
        <f>ROUND(SUMIF('VGT-Bewegungsdaten'!B:B,$A4972,'VGT-Bewegungsdaten'!E:E),5)</f>
        <v>0</v>
      </c>
      <c r="N4972" s="298" t="s">
        <v>4918</v>
      </c>
      <c r="O4972" s="298" t="s">
        <v>4935</v>
      </c>
      <c r="P4972" s="261">
        <f>ROUND(SUMIF('AV-Bewegungsdaten'!B:B,A4972,'AV-Bewegungsdaten'!D:D),3)</f>
        <v>0</v>
      </c>
      <c r="Q4972" s="259">
        <f>ROUND(SUMIF('AV-Bewegungsdaten'!B:B,$A4972,'AV-Bewegungsdaten'!E:E),5)</f>
        <v>0</v>
      </c>
      <c r="S4972" s="444"/>
      <c r="T4972" s="444"/>
      <c r="U4972" s="261">
        <f>ROUND(SUMIF('DV-Bewegungsdaten'!B:B,A4972,'DV-Bewegungsdaten'!D:D),3)</f>
        <v>0</v>
      </c>
      <c r="V4972" s="259">
        <f>ROUND(SUMIF('DV-Bewegungsdaten'!B:B,A4972,'DV-Bewegungsdaten'!E:E),5)</f>
        <v>0</v>
      </c>
      <c r="X4972" s="444"/>
      <c r="Y4972" s="444"/>
      <c r="Z4972" s="258">
        <f>ROUND(SUMIF('MSZ-Bewegungsdaten'!B:B,A4972,'MSZ-Bewegungsdaten'!D:D),3)</f>
        <v>0</v>
      </c>
      <c r="AA4972" s="259">
        <f>ROUND(SUMIF('MSZ-Bewegungsdaten'!$B:$B,$A4972,'MSZ-Bewegungsdaten'!$E:$E),5)</f>
        <v>0</v>
      </c>
      <c r="AB4972" s="260"/>
      <c r="AC4972" s="260"/>
      <c r="AK4972" s="305"/>
    </row>
    <row r="4973" spans="1:37" ht="15" customHeight="1" x14ac:dyDescent="0.25">
      <c r="A4973" s="103" t="s">
        <v>7049</v>
      </c>
      <c r="B4973" s="101" t="s">
        <v>169</v>
      </c>
      <c r="C4973" s="101" t="s">
        <v>7025</v>
      </c>
      <c r="D4973" s="101" t="s">
        <v>4806</v>
      </c>
      <c r="F4973" s="102">
        <v>9.7200000000000006</v>
      </c>
      <c r="G4973" s="102">
        <v>10.119999999999999</v>
      </c>
      <c r="H4973" s="102">
        <v>8.1</v>
      </c>
      <c r="I4973" s="102">
        <v>1.22</v>
      </c>
      <c r="J4973" s="445"/>
      <c r="K4973" s="258">
        <f>ROUND(SUMIF('VGT-Bewegungsdaten'!B:B,A4973,'VGT-Bewegungsdaten'!D:D),3)</f>
        <v>0</v>
      </c>
      <c r="L4973" s="259">
        <f>ROUND(SUMIF('VGT-Bewegungsdaten'!B:B,$A4973,'VGT-Bewegungsdaten'!E:E),5)</f>
        <v>0</v>
      </c>
      <c r="N4973" s="298" t="s">
        <v>4918</v>
      </c>
      <c r="O4973" s="298" t="s">
        <v>4935</v>
      </c>
      <c r="P4973" s="261">
        <f>ROUND(SUMIF('AV-Bewegungsdaten'!B:B,A4973,'AV-Bewegungsdaten'!D:D),3)</f>
        <v>0</v>
      </c>
      <c r="Q4973" s="259">
        <f>ROUND(SUMIF('AV-Bewegungsdaten'!B:B,$A4973,'AV-Bewegungsdaten'!E:E),5)</f>
        <v>0</v>
      </c>
      <c r="S4973" s="444"/>
      <c r="T4973" s="444"/>
      <c r="U4973" s="261">
        <f>ROUND(SUMIF('DV-Bewegungsdaten'!B:B,A4973,'DV-Bewegungsdaten'!D:D),3)</f>
        <v>0</v>
      </c>
      <c r="V4973" s="259">
        <f>ROUND(SUMIF('DV-Bewegungsdaten'!B:B,A4973,'DV-Bewegungsdaten'!E:E),5)</f>
        <v>0</v>
      </c>
      <c r="X4973" s="444"/>
      <c r="Y4973" s="444"/>
      <c r="Z4973" s="258">
        <f>ROUND(SUMIF('MSZ-Bewegungsdaten'!B:B,A4973,'MSZ-Bewegungsdaten'!D:D),3)</f>
        <v>0</v>
      </c>
      <c r="AA4973" s="259">
        <f>ROUND(SUMIF('MSZ-Bewegungsdaten'!$B:$B,$A4973,'MSZ-Bewegungsdaten'!$E:$E),5)</f>
        <v>0</v>
      </c>
      <c r="AB4973" s="260"/>
      <c r="AC4973" s="260"/>
      <c r="AK4973" s="305"/>
    </row>
    <row r="4974" spans="1:37" ht="15" customHeight="1" x14ac:dyDescent="0.25">
      <c r="A4974" s="103" t="s">
        <v>7050</v>
      </c>
      <c r="B4974" s="101" t="s">
        <v>169</v>
      </c>
      <c r="C4974" s="101" t="s">
        <v>7025</v>
      </c>
      <c r="D4974" s="101" t="s">
        <v>4807</v>
      </c>
      <c r="F4974" s="102">
        <v>9.4499999999999993</v>
      </c>
      <c r="G4974" s="102">
        <v>9.85</v>
      </c>
      <c r="H4974" s="102">
        <v>7.88</v>
      </c>
      <c r="I4974" s="102">
        <v>0.95</v>
      </c>
      <c r="J4974" s="445"/>
      <c r="K4974" s="258">
        <f>ROUND(SUMIF('VGT-Bewegungsdaten'!B:B,A4974,'VGT-Bewegungsdaten'!D:D),3)</f>
        <v>0</v>
      </c>
      <c r="L4974" s="259">
        <f>ROUND(SUMIF('VGT-Bewegungsdaten'!B:B,$A4974,'VGT-Bewegungsdaten'!E:E),5)</f>
        <v>0</v>
      </c>
      <c r="N4974" s="298" t="s">
        <v>4918</v>
      </c>
      <c r="O4974" s="298" t="s">
        <v>4935</v>
      </c>
      <c r="P4974" s="261">
        <f>ROUND(SUMIF('AV-Bewegungsdaten'!B:B,A4974,'AV-Bewegungsdaten'!D:D),3)</f>
        <v>0</v>
      </c>
      <c r="Q4974" s="259">
        <f>ROUND(SUMIF('AV-Bewegungsdaten'!B:B,$A4974,'AV-Bewegungsdaten'!E:E),5)</f>
        <v>0</v>
      </c>
      <c r="S4974" s="444"/>
      <c r="T4974" s="444"/>
      <c r="U4974" s="261">
        <f>ROUND(SUMIF('DV-Bewegungsdaten'!B:B,A4974,'DV-Bewegungsdaten'!D:D),3)</f>
        <v>0</v>
      </c>
      <c r="V4974" s="259">
        <f>ROUND(SUMIF('DV-Bewegungsdaten'!B:B,A4974,'DV-Bewegungsdaten'!E:E),5)</f>
        <v>0</v>
      </c>
      <c r="X4974" s="444"/>
      <c r="Y4974" s="444"/>
      <c r="Z4974" s="258">
        <f>ROUND(SUMIF('MSZ-Bewegungsdaten'!B:B,A4974,'MSZ-Bewegungsdaten'!D:D),3)</f>
        <v>0</v>
      </c>
      <c r="AA4974" s="259">
        <f>ROUND(SUMIF('MSZ-Bewegungsdaten'!$B:$B,$A4974,'MSZ-Bewegungsdaten'!$E:$E),5)</f>
        <v>0</v>
      </c>
      <c r="AB4974" s="260"/>
      <c r="AC4974" s="260"/>
      <c r="AK4974" s="305"/>
    </row>
    <row r="4975" spans="1:37" ht="15" customHeight="1" x14ac:dyDescent="0.25">
      <c r="A4975" s="103" t="s">
        <v>7051</v>
      </c>
      <c r="B4975" s="101" t="s">
        <v>169</v>
      </c>
      <c r="C4975" s="101" t="s">
        <v>7025</v>
      </c>
      <c r="D4975" s="101" t="s">
        <v>7082</v>
      </c>
      <c r="F4975" s="102">
        <v>7.42</v>
      </c>
      <c r="G4975" s="102">
        <v>7.82</v>
      </c>
      <c r="H4975" s="102">
        <v>6.26</v>
      </c>
      <c r="I4975" s="102">
        <v>-0.57999999999999996</v>
      </c>
      <c r="J4975" s="445"/>
      <c r="K4975" s="258">
        <f>ROUND(SUMIF('VGT-Bewegungsdaten'!B:B,A4975,'VGT-Bewegungsdaten'!D:D),3)</f>
        <v>0</v>
      </c>
      <c r="L4975" s="259">
        <f>ROUND(SUMIF('VGT-Bewegungsdaten'!B:B,$A4975,'VGT-Bewegungsdaten'!E:E),5)</f>
        <v>0</v>
      </c>
      <c r="N4975" s="298" t="s">
        <v>4918</v>
      </c>
      <c r="O4975" s="298" t="s">
        <v>4935</v>
      </c>
      <c r="P4975" s="261">
        <f>ROUND(SUMIF('AV-Bewegungsdaten'!B:B,A4975,'AV-Bewegungsdaten'!D:D),3)</f>
        <v>0</v>
      </c>
      <c r="Q4975" s="259">
        <f>ROUND(SUMIF('AV-Bewegungsdaten'!B:B,$A4975,'AV-Bewegungsdaten'!E:E),5)</f>
        <v>0</v>
      </c>
      <c r="S4975" s="444"/>
      <c r="T4975" s="444"/>
      <c r="U4975" s="261">
        <f>ROUND(SUMIF('DV-Bewegungsdaten'!B:B,A4975,'DV-Bewegungsdaten'!D:D),3)</f>
        <v>0</v>
      </c>
      <c r="V4975" s="259">
        <f>ROUND(SUMIF('DV-Bewegungsdaten'!B:B,A4975,'DV-Bewegungsdaten'!E:E),5)</f>
        <v>0</v>
      </c>
      <c r="X4975" s="444"/>
      <c r="Y4975" s="444"/>
      <c r="Z4975" s="258">
        <f>ROUND(SUMIF('MSZ-Bewegungsdaten'!B:B,A4975,'MSZ-Bewegungsdaten'!D:D),3)</f>
        <v>0</v>
      </c>
      <c r="AA4975" s="259">
        <f>ROUND(SUMIF('MSZ-Bewegungsdaten'!$B:$B,$A4975,'MSZ-Bewegungsdaten'!$E:$E),5)</f>
        <v>0</v>
      </c>
      <c r="AB4975" s="260"/>
      <c r="AC4975" s="260"/>
      <c r="AK4975" s="305"/>
    </row>
    <row r="4976" spans="1:37" ht="15" customHeight="1" x14ac:dyDescent="0.25">
      <c r="A4976" s="103" t="s">
        <v>7052</v>
      </c>
      <c r="B4976" s="101" t="s">
        <v>169</v>
      </c>
      <c r="C4976" s="101" t="s">
        <v>7027</v>
      </c>
      <c r="D4976" s="101" t="s">
        <v>4806</v>
      </c>
      <c r="F4976" s="102">
        <v>9.58</v>
      </c>
      <c r="G4976" s="102">
        <v>9.98</v>
      </c>
      <c r="H4976" s="102">
        <v>7.98</v>
      </c>
      <c r="I4976" s="102">
        <v>1.08</v>
      </c>
      <c r="J4976" s="445"/>
      <c r="K4976" s="258">
        <f>ROUND(SUMIF('VGT-Bewegungsdaten'!B:B,A4976,'VGT-Bewegungsdaten'!D:D),3)</f>
        <v>0</v>
      </c>
      <c r="L4976" s="259">
        <f>ROUND(SUMIF('VGT-Bewegungsdaten'!B:B,$A4976,'VGT-Bewegungsdaten'!E:E),5)</f>
        <v>0</v>
      </c>
      <c r="N4976" s="298" t="s">
        <v>4918</v>
      </c>
      <c r="O4976" s="298" t="s">
        <v>4935</v>
      </c>
      <c r="P4976" s="261">
        <f>ROUND(SUMIF('AV-Bewegungsdaten'!B:B,A4976,'AV-Bewegungsdaten'!D:D),3)</f>
        <v>0</v>
      </c>
      <c r="Q4976" s="259">
        <f>ROUND(SUMIF('AV-Bewegungsdaten'!B:B,$A4976,'AV-Bewegungsdaten'!E:E),5)</f>
        <v>0</v>
      </c>
      <c r="S4976" s="444"/>
      <c r="T4976" s="444"/>
      <c r="U4976" s="261">
        <f>ROUND(SUMIF('DV-Bewegungsdaten'!B:B,A4976,'DV-Bewegungsdaten'!D:D),3)</f>
        <v>0</v>
      </c>
      <c r="V4976" s="259">
        <f>ROUND(SUMIF('DV-Bewegungsdaten'!B:B,A4976,'DV-Bewegungsdaten'!E:E),5)</f>
        <v>0</v>
      </c>
      <c r="X4976" s="444"/>
      <c r="Y4976" s="444"/>
      <c r="Z4976" s="258">
        <f>ROUND(SUMIF('MSZ-Bewegungsdaten'!B:B,A4976,'MSZ-Bewegungsdaten'!D:D),3)</f>
        <v>0</v>
      </c>
      <c r="AA4976" s="259">
        <f>ROUND(SUMIF('MSZ-Bewegungsdaten'!$B:$B,$A4976,'MSZ-Bewegungsdaten'!$E:$E),5)</f>
        <v>0</v>
      </c>
      <c r="AB4976" s="260"/>
      <c r="AC4976" s="260"/>
      <c r="AK4976" s="305"/>
    </row>
    <row r="4977" spans="1:37" ht="15" customHeight="1" x14ac:dyDescent="0.25">
      <c r="A4977" s="103" t="s">
        <v>7053</v>
      </c>
      <c r="B4977" s="101" t="s">
        <v>169</v>
      </c>
      <c r="C4977" s="101" t="s">
        <v>7027</v>
      </c>
      <c r="D4977" s="101" t="s">
        <v>4807</v>
      </c>
      <c r="F4977" s="102">
        <v>9.31</v>
      </c>
      <c r="G4977" s="102">
        <v>9.7100000000000009</v>
      </c>
      <c r="H4977" s="102">
        <v>7.77</v>
      </c>
      <c r="I4977" s="102">
        <v>0.81</v>
      </c>
      <c r="J4977" s="445"/>
      <c r="K4977" s="258">
        <f>ROUND(SUMIF('VGT-Bewegungsdaten'!B:B,A4977,'VGT-Bewegungsdaten'!D:D),3)</f>
        <v>0</v>
      </c>
      <c r="L4977" s="259">
        <f>ROUND(SUMIF('VGT-Bewegungsdaten'!B:B,$A4977,'VGT-Bewegungsdaten'!E:E),5)</f>
        <v>0</v>
      </c>
      <c r="N4977" s="298" t="s">
        <v>4918</v>
      </c>
      <c r="O4977" s="298" t="s">
        <v>4935</v>
      </c>
      <c r="P4977" s="261">
        <f>ROUND(SUMIF('AV-Bewegungsdaten'!B:B,A4977,'AV-Bewegungsdaten'!D:D),3)</f>
        <v>0</v>
      </c>
      <c r="Q4977" s="259">
        <f>ROUND(SUMIF('AV-Bewegungsdaten'!B:B,$A4977,'AV-Bewegungsdaten'!E:E),5)</f>
        <v>0</v>
      </c>
      <c r="S4977" s="444"/>
      <c r="T4977" s="444"/>
      <c r="U4977" s="261">
        <f>ROUND(SUMIF('DV-Bewegungsdaten'!B:B,A4977,'DV-Bewegungsdaten'!D:D),3)</f>
        <v>0</v>
      </c>
      <c r="V4977" s="259">
        <f>ROUND(SUMIF('DV-Bewegungsdaten'!B:B,A4977,'DV-Bewegungsdaten'!E:E),5)</f>
        <v>0</v>
      </c>
      <c r="X4977" s="444"/>
      <c r="Y4977" s="444"/>
      <c r="Z4977" s="258">
        <f>ROUND(SUMIF('MSZ-Bewegungsdaten'!B:B,A4977,'MSZ-Bewegungsdaten'!D:D),3)</f>
        <v>0</v>
      </c>
      <c r="AA4977" s="259">
        <f>ROUND(SUMIF('MSZ-Bewegungsdaten'!$B:$B,$A4977,'MSZ-Bewegungsdaten'!$E:$E),5)</f>
        <v>0</v>
      </c>
      <c r="AB4977" s="260"/>
      <c r="AC4977" s="260"/>
      <c r="AK4977" s="305"/>
    </row>
    <row r="4978" spans="1:37" ht="15" customHeight="1" x14ac:dyDescent="0.25">
      <c r="A4978" s="103" t="s">
        <v>7054</v>
      </c>
      <c r="B4978" s="101" t="s">
        <v>169</v>
      </c>
      <c r="C4978" s="101" t="s">
        <v>7027</v>
      </c>
      <c r="D4978" s="101" t="s">
        <v>7082</v>
      </c>
      <c r="F4978" s="102">
        <v>7.31</v>
      </c>
      <c r="G4978" s="102">
        <v>7.71</v>
      </c>
      <c r="H4978" s="102">
        <v>6.17</v>
      </c>
      <c r="I4978" s="102">
        <v>-0.69</v>
      </c>
      <c r="J4978" s="445"/>
      <c r="K4978" s="258">
        <f>ROUND(SUMIF('VGT-Bewegungsdaten'!B:B,A4978,'VGT-Bewegungsdaten'!D:D),3)</f>
        <v>0</v>
      </c>
      <c r="L4978" s="259">
        <f>ROUND(SUMIF('VGT-Bewegungsdaten'!B:B,$A4978,'VGT-Bewegungsdaten'!E:E),5)</f>
        <v>0</v>
      </c>
      <c r="N4978" s="298" t="s">
        <v>4918</v>
      </c>
      <c r="O4978" s="298" t="s">
        <v>4935</v>
      </c>
      <c r="P4978" s="261">
        <f>ROUND(SUMIF('AV-Bewegungsdaten'!B:B,A4978,'AV-Bewegungsdaten'!D:D),3)</f>
        <v>0</v>
      </c>
      <c r="Q4978" s="259">
        <f>ROUND(SUMIF('AV-Bewegungsdaten'!B:B,$A4978,'AV-Bewegungsdaten'!E:E),5)</f>
        <v>0</v>
      </c>
      <c r="S4978" s="444"/>
      <c r="T4978" s="444"/>
      <c r="U4978" s="261">
        <f>ROUND(SUMIF('DV-Bewegungsdaten'!B:B,A4978,'DV-Bewegungsdaten'!D:D),3)</f>
        <v>0</v>
      </c>
      <c r="V4978" s="259">
        <f>ROUND(SUMIF('DV-Bewegungsdaten'!B:B,A4978,'DV-Bewegungsdaten'!E:E),5)</f>
        <v>0</v>
      </c>
      <c r="X4978" s="444"/>
      <c r="Y4978" s="444"/>
      <c r="Z4978" s="258">
        <f>ROUND(SUMIF('MSZ-Bewegungsdaten'!B:B,A4978,'MSZ-Bewegungsdaten'!D:D),3)</f>
        <v>0</v>
      </c>
      <c r="AA4978" s="259">
        <f>ROUND(SUMIF('MSZ-Bewegungsdaten'!$B:$B,$A4978,'MSZ-Bewegungsdaten'!$E:$E),5)</f>
        <v>0</v>
      </c>
      <c r="AB4978" s="260"/>
      <c r="AC4978" s="260"/>
      <c r="AK4978" s="305"/>
    </row>
    <row r="4979" spans="1:37" ht="15" customHeight="1" x14ac:dyDescent="0.25">
      <c r="A4979" s="103" t="s">
        <v>7055</v>
      </c>
      <c r="B4979" s="101" t="s">
        <v>169</v>
      </c>
      <c r="C4979" s="101" t="s">
        <v>7029</v>
      </c>
      <c r="D4979" s="101" t="s">
        <v>4806</v>
      </c>
      <c r="F4979" s="102">
        <v>9.44</v>
      </c>
      <c r="G4979" s="102">
        <v>9.84</v>
      </c>
      <c r="H4979" s="102">
        <v>7.87</v>
      </c>
      <c r="I4979" s="102">
        <v>0.94</v>
      </c>
      <c r="J4979" s="445"/>
      <c r="K4979" s="258">
        <f>ROUND(SUMIF('VGT-Bewegungsdaten'!B:B,A4979,'VGT-Bewegungsdaten'!D:D),3)</f>
        <v>0</v>
      </c>
      <c r="L4979" s="259">
        <f>ROUND(SUMIF('VGT-Bewegungsdaten'!B:B,$A4979,'VGT-Bewegungsdaten'!E:E),5)</f>
        <v>0</v>
      </c>
      <c r="N4979" s="298" t="s">
        <v>4918</v>
      </c>
      <c r="O4979" s="298" t="s">
        <v>4935</v>
      </c>
      <c r="P4979" s="261">
        <f>ROUND(SUMIF('AV-Bewegungsdaten'!B:B,A4979,'AV-Bewegungsdaten'!D:D),3)</f>
        <v>0</v>
      </c>
      <c r="Q4979" s="259">
        <f>ROUND(SUMIF('AV-Bewegungsdaten'!B:B,$A4979,'AV-Bewegungsdaten'!E:E),5)</f>
        <v>0</v>
      </c>
      <c r="S4979" s="444"/>
      <c r="T4979" s="444"/>
      <c r="U4979" s="261">
        <f>ROUND(SUMIF('DV-Bewegungsdaten'!B:B,A4979,'DV-Bewegungsdaten'!D:D),3)</f>
        <v>0</v>
      </c>
      <c r="V4979" s="259">
        <f>ROUND(SUMIF('DV-Bewegungsdaten'!B:B,A4979,'DV-Bewegungsdaten'!E:E),5)</f>
        <v>0</v>
      </c>
      <c r="X4979" s="444"/>
      <c r="Y4979" s="444"/>
      <c r="Z4979" s="258">
        <f>ROUND(SUMIF('MSZ-Bewegungsdaten'!B:B,A4979,'MSZ-Bewegungsdaten'!D:D),3)</f>
        <v>0</v>
      </c>
      <c r="AA4979" s="259">
        <f>ROUND(SUMIF('MSZ-Bewegungsdaten'!$B:$B,$A4979,'MSZ-Bewegungsdaten'!$E:$E),5)</f>
        <v>0</v>
      </c>
      <c r="AB4979" s="260"/>
      <c r="AC4979" s="260"/>
      <c r="AK4979" s="305"/>
    </row>
    <row r="4980" spans="1:37" ht="15" customHeight="1" x14ac:dyDescent="0.25">
      <c r="A4980" s="103" t="s">
        <v>7056</v>
      </c>
      <c r="B4980" s="101" t="s">
        <v>169</v>
      </c>
      <c r="C4980" s="101" t="s">
        <v>7029</v>
      </c>
      <c r="D4980" s="101" t="s">
        <v>4807</v>
      </c>
      <c r="F4980" s="102">
        <v>9.18</v>
      </c>
      <c r="G4980" s="102">
        <v>9.58</v>
      </c>
      <c r="H4980" s="102">
        <v>7.66</v>
      </c>
      <c r="I4980" s="102">
        <v>0.68</v>
      </c>
      <c r="J4980" s="445"/>
      <c r="K4980" s="258">
        <f>ROUND(SUMIF('VGT-Bewegungsdaten'!B:B,A4980,'VGT-Bewegungsdaten'!D:D),3)</f>
        <v>0</v>
      </c>
      <c r="L4980" s="259">
        <f>ROUND(SUMIF('VGT-Bewegungsdaten'!B:B,$A4980,'VGT-Bewegungsdaten'!E:E),5)</f>
        <v>0</v>
      </c>
      <c r="N4980" s="298" t="s">
        <v>4918</v>
      </c>
      <c r="O4980" s="298" t="s">
        <v>4935</v>
      </c>
      <c r="P4980" s="261">
        <f>ROUND(SUMIF('AV-Bewegungsdaten'!B:B,A4980,'AV-Bewegungsdaten'!D:D),3)</f>
        <v>0</v>
      </c>
      <c r="Q4980" s="259">
        <f>ROUND(SUMIF('AV-Bewegungsdaten'!B:B,$A4980,'AV-Bewegungsdaten'!E:E),5)</f>
        <v>0</v>
      </c>
      <c r="S4980" s="444"/>
      <c r="T4980" s="444"/>
      <c r="U4980" s="261">
        <f>ROUND(SUMIF('DV-Bewegungsdaten'!B:B,A4980,'DV-Bewegungsdaten'!D:D),3)</f>
        <v>0</v>
      </c>
      <c r="V4980" s="259">
        <f>ROUND(SUMIF('DV-Bewegungsdaten'!B:B,A4980,'DV-Bewegungsdaten'!E:E),5)</f>
        <v>0</v>
      </c>
      <c r="X4980" s="444"/>
      <c r="Y4980" s="444"/>
      <c r="Z4980" s="258">
        <f>ROUND(SUMIF('MSZ-Bewegungsdaten'!B:B,A4980,'MSZ-Bewegungsdaten'!D:D),3)</f>
        <v>0</v>
      </c>
      <c r="AA4980" s="259">
        <f>ROUND(SUMIF('MSZ-Bewegungsdaten'!$B:$B,$A4980,'MSZ-Bewegungsdaten'!$E:$E),5)</f>
        <v>0</v>
      </c>
      <c r="AB4980" s="260"/>
      <c r="AC4980" s="260"/>
      <c r="AK4980" s="305"/>
    </row>
    <row r="4981" spans="1:37" ht="15" customHeight="1" x14ac:dyDescent="0.25">
      <c r="A4981" s="103" t="s">
        <v>7057</v>
      </c>
      <c r="B4981" s="101" t="s">
        <v>169</v>
      </c>
      <c r="C4981" s="101" t="s">
        <v>7029</v>
      </c>
      <c r="D4981" s="101" t="s">
        <v>7082</v>
      </c>
      <c r="F4981" s="102">
        <v>7.21</v>
      </c>
      <c r="G4981" s="102">
        <v>7.61</v>
      </c>
      <c r="H4981" s="102">
        <v>6.09</v>
      </c>
      <c r="I4981" s="102">
        <v>-0.79</v>
      </c>
      <c r="J4981" s="445"/>
      <c r="K4981" s="258">
        <f>ROUND(SUMIF('VGT-Bewegungsdaten'!B:B,A4981,'VGT-Bewegungsdaten'!D:D),3)</f>
        <v>0</v>
      </c>
      <c r="L4981" s="259">
        <f>ROUND(SUMIF('VGT-Bewegungsdaten'!B:B,$A4981,'VGT-Bewegungsdaten'!E:E),5)</f>
        <v>0</v>
      </c>
      <c r="N4981" s="298" t="s">
        <v>4918</v>
      </c>
      <c r="O4981" s="298" t="s">
        <v>4935</v>
      </c>
      <c r="P4981" s="261">
        <f>ROUND(SUMIF('AV-Bewegungsdaten'!B:B,A4981,'AV-Bewegungsdaten'!D:D),3)</f>
        <v>0</v>
      </c>
      <c r="Q4981" s="259">
        <f>ROUND(SUMIF('AV-Bewegungsdaten'!B:B,$A4981,'AV-Bewegungsdaten'!E:E),5)</f>
        <v>0</v>
      </c>
      <c r="S4981" s="444"/>
      <c r="T4981" s="444"/>
      <c r="U4981" s="261">
        <f>ROUND(SUMIF('DV-Bewegungsdaten'!B:B,A4981,'DV-Bewegungsdaten'!D:D),3)</f>
        <v>0</v>
      </c>
      <c r="V4981" s="259">
        <f>ROUND(SUMIF('DV-Bewegungsdaten'!B:B,A4981,'DV-Bewegungsdaten'!E:E),5)</f>
        <v>0</v>
      </c>
      <c r="X4981" s="444"/>
      <c r="Y4981" s="444"/>
      <c r="Z4981" s="258">
        <f>ROUND(SUMIF('MSZ-Bewegungsdaten'!B:B,A4981,'MSZ-Bewegungsdaten'!D:D),3)</f>
        <v>0</v>
      </c>
      <c r="AA4981" s="259">
        <f>ROUND(SUMIF('MSZ-Bewegungsdaten'!$B:$B,$A4981,'MSZ-Bewegungsdaten'!$E:$E),5)</f>
        <v>0</v>
      </c>
      <c r="AB4981" s="260"/>
      <c r="AC4981" s="260"/>
      <c r="AK4981" s="305"/>
    </row>
    <row r="4982" spans="1:37" ht="15" customHeight="1" x14ac:dyDescent="0.25">
      <c r="A4982" s="103" t="s">
        <v>7058</v>
      </c>
      <c r="B4982" s="101" t="s">
        <v>169</v>
      </c>
      <c r="C4982" s="101" t="s">
        <v>7031</v>
      </c>
      <c r="D4982" s="101" t="s">
        <v>4806</v>
      </c>
      <c r="F4982" s="102">
        <v>9.3000000000000007</v>
      </c>
      <c r="G4982" s="102">
        <v>9.6999999999999993</v>
      </c>
      <c r="H4982" s="102">
        <v>7.76</v>
      </c>
      <c r="I4982" s="102">
        <v>0.8</v>
      </c>
      <c r="J4982" s="445"/>
      <c r="K4982" s="258">
        <f>ROUND(SUMIF('VGT-Bewegungsdaten'!B:B,A4982,'VGT-Bewegungsdaten'!D:D),3)</f>
        <v>0</v>
      </c>
      <c r="L4982" s="259">
        <f>ROUND(SUMIF('VGT-Bewegungsdaten'!B:B,$A4982,'VGT-Bewegungsdaten'!E:E),5)</f>
        <v>0</v>
      </c>
      <c r="N4982" s="298" t="s">
        <v>4918</v>
      </c>
      <c r="O4982" s="298" t="s">
        <v>4935</v>
      </c>
      <c r="P4982" s="261">
        <f>ROUND(SUMIF('AV-Bewegungsdaten'!B:B,A4982,'AV-Bewegungsdaten'!D:D),3)</f>
        <v>0</v>
      </c>
      <c r="Q4982" s="259">
        <f>ROUND(SUMIF('AV-Bewegungsdaten'!B:B,$A4982,'AV-Bewegungsdaten'!E:E),5)</f>
        <v>0</v>
      </c>
      <c r="S4982" s="444"/>
      <c r="T4982" s="444"/>
      <c r="U4982" s="261">
        <f>ROUND(SUMIF('DV-Bewegungsdaten'!B:B,A4982,'DV-Bewegungsdaten'!D:D),3)</f>
        <v>0</v>
      </c>
      <c r="V4982" s="259">
        <f>ROUND(SUMIF('DV-Bewegungsdaten'!B:B,A4982,'DV-Bewegungsdaten'!E:E),5)</f>
        <v>0</v>
      </c>
      <c r="X4982" s="444"/>
      <c r="Y4982" s="444"/>
      <c r="Z4982" s="258">
        <f>ROUND(SUMIF('MSZ-Bewegungsdaten'!B:B,A4982,'MSZ-Bewegungsdaten'!D:D),3)</f>
        <v>0</v>
      </c>
      <c r="AA4982" s="259">
        <f>ROUND(SUMIF('MSZ-Bewegungsdaten'!$B:$B,$A4982,'MSZ-Bewegungsdaten'!$E:$E),5)</f>
        <v>0</v>
      </c>
      <c r="AB4982" s="260"/>
      <c r="AC4982" s="260"/>
      <c r="AK4982" s="305"/>
    </row>
    <row r="4983" spans="1:37" ht="15" customHeight="1" x14ac:dyDescent="0.25">
      <c r="A4983" s="103" t="s">
        <v>7059</v>
      </c>
      <c r="B4983" s="101" t="s">
        <v>169</v>
      </c>
      <c r="C4983" s="101" t="s">
        <v>7031</v>
      </c>
      <c r="D4983" s="101" t="s">
        <v>4807</v>
      </c>
      <c r="F4983" s="102">
        <v>9.0399999999999991</v>
      </c>
      <c r="G4983" s="102">
        <v>9.44</v>
      </c>
      <c r="H4983" s="102">
        <v>7.55</v>
      </c>
      <c r="I4983" s="102">
        <v>0.54</v>
      </c>
      <c r="J4983" s="445"/>
      <c r="K4983" s="258">
        <f>ROUND(SUMIF('VGT-Bewegungsdaten'!B:B,A4983,'VGT-Bewegungsdaten'!D:D),3)</f>
        <v>0</v>
      </c>
      <c r="L4983" s="259">
        <f>ROUND(SUMIF('VGT-Bewegungsdaten'!B:B,$A4983,'VGT-Bewegungsdaten'!E:E),5)</f>
        <v>0</v>
      </c>
      <c r="N4983" s="298" t="s">
        <v>4918</v>
      </c>
      <c r="O4983" s="298" t="s">
        <v>4935</v>
      </c>
      <c r="P4983" s="261">
        <f>ROUND(SUMIF('AV-Bewegungsdaten'!B:B,A4983,'AV-Bewegungsdaten'!D:D),3)</f>
        <v>0</v>
      </c>
      <c r="Q4983" s="259">
        <f>ROUND(SUMIF('AV-Bewegungsdaten'!B:B,$A4983,'AV-Bewegungsdaten'!E:E),5)</f>
        <v>0</v>
      </c>
      <c r="S4983" s="444"/>
      <c r="T4983" s="444"/>
      <c r="U4983" s="261">
        <f>ROUND(SUMIF('DV-Bewegungsdaten'!B:B,A4983,'DV-Bewegungsdaten'!D:D),3)</f>
        <v>0</v>
      </c>
      <c r="V4983" s="259">
        <f>ROUND(SUMIF('DV-Bewegungsdaten'!B:B,A4983,'DV-Bewegungsdaten'!E:E),5)</f>
        <v>0</v>
      </c>
      <c r="X4983" s="444"/>
      <c r="Y4983" s="444"/>
      <c r="Z4983" s="258">
        <f>ROUND(SUMIF('MSZ-Bewegungsdaten'!B:B,A4983,'MSZ-Bewegungsdaten'!D:D),3)</f>
        <v>0</v>
      </c>
      <c r="AA4983" s="259">
        <f>ROUND(SUMIF('MSZ-Bewegungsdaten'!$B:$B,$A4983,'MSZ-Bewegungsdaten'!$E:$E),5)</f>
        <v>0</v>
      </c>
      <c r="AB4983" s="260"/>
      <c r="AC4983" s="260"/>
      <c r="AK4983" s="305"/>
    </row>
    <row r="4984" spans="1:37" ht="15" customHeight="1" x14ac:dyDescent="0.25">
      <c r="A4984" s="103" t="s">
        <v>7060</v>
      </c>
      <c r="B4984" s="101" t="s">
        <v>169</v>
      </c>
      <c r="C4984" s="101" t="s">
        <v>7031</v>
      </c>
      <c r="D4984" s="101" t="s">
        <v>7082</v>
      </c>
      <c r="F4984" s="102">
        <v>7.1</v>
      </c>
      <c r="G4984" s="102">
        <v>7.5</v>
      </c>
      <c r="H4984" s="102">
        <v>6</v>
      </c>
      <c r="I4984" s="102">
        <v>-0.9</v>
      </c>
      <c r="J4984" s="445"/>
      <c r="K4984" s="258">
        <f>ROUND(SUMIF('VGT-Bewegungsdaten'!B:B,A4984,'VGT-Bewegungsdaten'!D:D),3)</f>
        <v>0</v>
      </c>
      <c r="L4984" s="259">
        <f>ROUND(SUMIF('VGT-Bewegungsdaten'!B:B,$A4984,'VGT-Bewegungsdaten'!E:E),5)</f>
        <v>0</v>
      </c>
      <c r="N4984" s="298" t="s">
        <v>4918</v>
      </c>
      <c r="O4984" s="298" t="s">
        <v>4935</v>
      </c>
      <c r="P4984" s="261">
        <f>ROUND(SUMIF('AV-Bewegungsdaten'!B:B,A4984,'AV-Bewegungsdaten'!D:D),3)</f>
        <v>0</v>
      </c>
      <c r="Q4984" s="259">
        <f>ROUND(SUMIF('AV-Bewegungsdaten'!B:B,$A4984,'AV-Bewegungsdaten'!E:E),5)</f>
        <v>0</v>
      </c>
      <c r="S4984" s="444"/>
      <c r="T4984" s="444"/>
      <c r="U4984" s="261">
        <f>ROUND(SUMIF('DV-Bewegungsdaten'!B:B,A4984,'DV-Bewegungsdaten'!D:D),3)</f>
        <v>0</v>
      </c>
      <c r="V4984" s="259">
        <f>ROUND(SUMIF('DV-Bewegungsdaten'!B:B,A4984,'DV-Bewegungsdaten'!E:E),5)</f>
        <v>0</v>
      </c>
      <c r="X4984" s="444"/>
      <c r="Y4984" s="444"/>
      <c r="Z4984" s="258">
        <f>ROUND(SUMIF('MSZ-Bewegungsdaten'!B:B,A4984,'MSZ-Bewegungsdaten'!D:D),3)</f>
        <v>0</v>
      </c>
      <c r="AA4984" s="259">
        <f>ROUND(SUMIF('MSZ-Bewegungsdaten'!$B:$B,$A4984,'MSZ-Bewegungsdaten'!$E:$E),5)</f>
        <v>0</v>
      </c>
      <c r="AB4984" s="260"/>
      <c r="AC4984" s="260"/>
      <c r="AK4984" s="305"/>
    </row>
    <row r="4985" spans="1:37" ht="15" customHeight="1" x14ac:dyDescent="0.25">
      <c r="A4985" s="103" t="s">
        <v>7061</v>
      </c>
      <c r="B4985" s="101" t="s">
        <v>169</v>
      </c>
      <c r="C4985" s="101" t="s">
        <v>7033</v>
      </c>
      <c r="D4985" s="101" t="s">
        <v>4806</v>
      </c>
      <c r="F4985" s="102">
        <v>9.17</v>
      </c>
      <c r="G4985" s="102">
        <v>9.57</v>
      </c>
      <c r="H4985" s="102">
        <v>7.66</v>
      </c>
      <c r="I4985" s="102">
        <v>0.67</v>
      </c>
      <c r="J4985" s="445"/>
      <c r="K4985" s="258">
        <f>ROUND(SUMIF('VGT-Bewegungsdaten'!B:B,A4985,'VGT-Bewegungsdaten'!D:D),3)</f>
        <v>0</v>
      </c>
      <c r="L4985" s="259">
        <f>ROUND(SUMIF('VGT-Bewegungsdaten'!B:B,$A4985,'VGT-Bewegungsdaten'!E:E),5)</f>
        <v>0</v>
      </c>
      <c r="N4985" s="298" t="s">
        <v>4918</v>
      </c>
      <c r="O4985" s="298" t="s">
        <v>4935</v>
      </c>
      <c r="P4985" s="261">
        <f>ROUND(SUMIF('AV-Bewegungsdaten'!B:B,A4985,'AV-Bewegungsdaten'!D:D),3)</f>
        <v>0</v>
      </c>
      <c r="Q4985" s="259">
        <f>ROUND(SUMIF('AV-Bewegungsdaten'!B:B,$A4985,'AV-Bewegungsdaten'!E:E),5)</f>
        <v>0</v>
      </c>
      <c r="S4985" s="444"/>
      <c r="T4985" s="444"/>
      <c r="U4985" s="261">
        <f>ROUND(SUMIF('DV-Bewegungsdaten'!B:B,A4985,'DV-Bewegungsdaten'!D:D),3)</f>
        <v>0</v>
      </c>
      <c r="V4985" s="259">
        <f>ROUND(SUMIF('DV-Bewegungsdaten'!B:B,A4985,'DV-Bewegungsdaten'!E:E),5)</f>
        <v>0</v>
      </c>
      <c r="X4985" s="444"/>
      <c r="Y4985" s="444"/>
      <c r="Z4985" s="258">
        <f>ROUND(SUMIF('MSZ-Bewegungsdaten'!B:B,A4985,'MSZ-Bewegungsdaten'!D:D),3)</f>
        <v>0</v>
      </c>
      <c r="AA4985" s="259">
        <f>ROUND(SUMIF('MSZ-Bewegungsdaten'!$B:$B,$A4985,'MSZ-Bewegungsdaten'!$E:$E),5)</f>
        <v>0</v>
      </c>
      <c r="AB4985" s="260"/>
      <c r="AC4985" s="260"/>
      <c r="AK4985" s="305"/>
    </row>
    <row r="4986" spans="1:37" ht="15" customHeight="1" x14ac:dyDescent="0.25">
      <c r="A4986" s="103" t="s">
        <v>7062</v>
      </c>
      <c r="B4986" s="101" t="s">
        <v>169</v>
      </c>
      <c r="C4986" s="101" t="s">
        <v>7033</v>
      </c>
      <c r="D4986" s="101" t="s">
        <v>4807</v>
      </c>
      <c r="F4986" s="102">
        <v>8.91</v>
      </c>
      <c r="G4986" s="102">
        <v>9.31</v>
      </c>
      <c r="H4986" s="102">
        <v>7.45</v>
      </c>
      <c r="I4986" s="102">
        <v>0.41</v>
      </c>
      <c r="J4986" s="445"/>
      <c r="K4986" s="258">
        <f>ROUND(SUMIF('VGT-Bewegungsdaten'!B:B,A4986,'VGT-Bewegungsdaten'!D:D),3)</f>
        <v>0</v>
      </c>
      <c r="L4986" s="259">
        <f>ROUND(SUMIF('VGT-Bewegungsdaten'!B:B,$A4986,'VGT-Bewegungsdaten'!E:E),5)</f>
        <v>0</v>
      </c>
      <c r="N4986" s="298" t="s">
        <v>4918</v>
      </c>
      <c r="O4986" s="298" t="s">
        <v>4935</v>
      </c>
      <c r="P4986" s="261">
        <f>ROUND(SUMIF('AV-Bewegungsdaten'!B:B,A4986,'AV-Bewegungsdaten'!D:D),3)</f>
        <v>0</v>
      </c>
      <c r="Q4986" s="259">
        <f>ROUND(SUMIF('AV-Bewegungsdaten'!B:B,$A4986,'AV-Bewegungsdaten'!E:E),5)</f>
        <v>0</v>
      </c>
      <c r="S4986" s="444"/>
      <c r="T4986" s="444"/>
      <c r="U4986" s="261">
        <f>ROUND(SUMIF('DV-Bewegungsdaten'!B:B,A4986,'DV-Bewegungsdaten'!D:D),3)</f>
        <v>0</v>
      </c>
      <c r="V4986" s="259">
        <f>ROUND(SUMIF('DV-Bewegungsdaten'!B:B,A4986,'DV-Bewegungsdaten'!E:E),5)</f>
        <v>0</v>
      </c>
      <c r="X4986" s="444"/>
      <c r="Y4986" s="444"/>
      <c r="Z4986" s="258">
        <f>ROUND(SUMIF('MSZ-Bewegungsdaten'!B:B,A4986,'MSZ-Bewegungsdaten'!D:D),3)</f>
        <v>0</v>
      </c>
      <c r="AA4986" s="259">
        <f>ROUND(SUMIF('MSZ-Bewegungsdaten'!$B:$B,$A4986,'MSZ-Bewegungsdaten'!$E:$E),5)</f>
        <v>0</v>
      </c>
      <c r="AB4986" s="260"/>
      <c r="AC4986" s="260"/>
      <c r="AK4986" s="305"/>
    </row>
    <row r="4987" spans="1:37" ht="15" customHeight="1" x14ac:dyDescent="0.25">
      <c r="A4987" s="103" t="s">
        <v>7063</v>
      </c>
      <c r="B4987" s="101" t="s">
        <v>169</v>
      </c>
      <c r="C4987" s="101" t="s">
        <v>7033</v>
      </c>
      <c r="D4987" s="101" t="s">
        <v>7082</v>
      </c>
      <c r="F4987" s="102">
        <v>7</v>
      </c>
      <c r="G4987" s="102">
        <v>7.4</v>
      </c>
      <c r="H4987" s="102">
        <v>5.92</v>
      </c>
      <c r="I4987" s="102">
        <v>-1</v>
      </c>
      <c r="J4987" s="445"/>
      <c r="K4987" s="258">
        <f>ROUND(SUMIF('VGT-Bewegungsdaten'!B:B,A4987,'VGT-Bewegungsdaten'!D:D),3)</f>
        <v>0</v>
      </c>
      <c r="L4987" s="259">
        <f>ROUND(SUMIF('VGT-Bewegungsdaten'!B:B,$A4987,'VGT-Bewegungsdaten'!E:E),5)</f>
        <v>0</v>
      </c>
      <c r="N4987" s="298" t="s">
        <v>4918</v>
      </c>
      <c r="O4987" s="298" t="s">
        <v>4935</v>
      </c>
      <c r="P4987" s="261">
        <f>ROUND(SUMIF('AV-Bewegungsdaten'!B:B,A4987,'AV-Bewegungsdaten'!D:D),3)</f>
        <v>0</v>
      </c>
      <c r="Q4987" s="259">
        <f>ROUND(SUMIF('AV-Bewegungsdaten'!B:B,$A4987,'AV-Bewegungsdaten'!E:E),5)</f>
        <v>0</v>
      </c>
      <c r="S4987" s="444"/>
      <c r="T4987" s="444"/>
      <c r="U4987" s="261">
        <f>ROUND(SUMIF('DV-Bewegungsdaten'!B:B,A4987,'DV-Bewegungsdaten'!D:D),3)</f>
        <v>0</v>
      </c>
      <c r="V4987" s="259">
        <f>ROUND(SUMIF('DV-Bewegungsdaten'!B:B,A4987,'DV-Bewegungsdaten'!E:E),5)</f>
        <v>0</v>
      </c>
      <c r="X4987" s="444"/>
      <c r="Y4987" s="444"/>
      <c r="Z4987" s="258">
        <f>ROUND(SUMIF('MSZ-Bewegungsdaten'!B:B,A4987,'MSZ-Bewegungsdaten'!D:D),3)</f>
        <v>0</v>
      </c>
      <c r="AA4987" s="259">
        <f>ROUND(SUMIF('MSZ-Bewegungsdaten'!$B:$B,$A4987,'MSZ-Bewegungsdaten'!$E:$E),5)</f>
        <v>0</v>
      </c>
      <c r="AB4987" s="260"/>
      <c r="AC4987" s="260"/>
      <c r="AK4987" s="305"/>
    </row>
    <row r="4988" spans="1:37" ht="15" customHeight="1" x14ac:dyDescent="0.25">
      <c r="A4988" s="103" t="s">
        <v>7064</v>
      </c>
      <c r="B4988" s="101" t="s">
        <v>169</v>
      </c>
      <c r="C4988" s="101" t="s">
        <v>7035</v>
      </c>
      <c r="D4988" s="101" t="s">
        <v>4806</v>
      </c>
      <c r="F4988" s="102">
        <v>9.0299999999999994</v>
      </c>
      <c r="G4988" s="102">
        <v>9.43</v>
      </c>
      <c r="H4988" s="102">
        <v>7.54</v>
      </c>
      <c r="I4988" s="102">
        <v>0.53</v>
      </c>
      <c r="J4988" s="445"/>
      <c r="K4988" s="258">
        <f>ROUND(SUMIF('VGT-Bewegungsdaten'!B:B,A4988,'VGT-Bewegungsdaten'!D:D),3)</f>
        <v>0</v>
      </c>
      <c r="L4988" s="259">
        <f>ROUND(SUMIF('VGT-Bewegungsdaten'!B:B,$A4988,'VGT-Bewegungsdaten'!E:E),5)</f>
        <v>0</v>
      </c>
      <c r="N4988" s="298" t="s">
        <v>4918</v>
      </c>
      <c r="O4988" s="298" t="s">
        <v>4935</v>
      </c>
      <c r="P4988" s="261">
        <f>ROUND(SUMIF('AV-Bewegungsdaten'!B:B,A4988,'AV-Bewegungsdaten'!D:D),3)</f>
        <v>0</v>
      </c>
      <c r="Q4988" s="259">
        <f>ROUND(SUMIF('AV-Bewegungsdaten'!B:B,$A4988,'AV-Bewegungsdaten'!E:E),5)</f>
        <v>0</v>
      </c>
      <c r="S4988" s="444"/>
      <c r="T4988" s="444"/>
      <c r="U4988" s="261">
        <f>ROUND(SUMIF('DV-Bewegungsdaten'!B:B,A4988,'DV-Bewegungsdaten'!D:D),3)</f>
        <v>0</v>
      </c>
      <c r="V4988" s="259">
        <f>ROUND(SUMIF('DV-Bewegungsdaten'!B:B,A4988,'DV-Bewegungsdaten'!E:E),5)</f>
        <v>0</v>
      </c>
      <c r="X4988" s="444"/>
      <c r="Y4988" s="444"/>
      <c r="Z4988" s="258">
        <f>ROUND(SUMIF('MSZ-Bewegungsdaten'!B:B,A4988,'MSZ-Bewegungsdaten'!D:D),3)</f>
        <v>0</v>
      </c>
      <c r="AA4988" s="259">
        <f>ROUND(SUMIF('MSZ-Bewegungsdaten'!$B:$B,$A4988,'MSZ-Bewegungsdaten'!$E:$E),5)</f>
        <v>0</v>
      </c>
      <c r="AB4988" s="260"/>
      <c r="AC4988" s="260"/>
      <c r="AK4988" s="305"/>
    </row>
    <row r="4989" spans="1:37" ht="15" customHeight="1" x14ac:dyDescent="0.25">
      <c r="A4989" s="103" t="s">
        <v>7065</v>
      </c>
      <c r="B4989" s="101" t="s">
        <v>169</v>
      </c>
      <c r="C4989" s="101" t="s">
        <v>7035</v>
      </c>
      <c r="D4989" s="101" t="s">
        <v>4807</v>
      </c>
      <c r="F4989" s="102">
        <v>8.7799999999999994</v>
      </c>
      <c r="G4989" s="102">
        <v>9.18</v>
      </c>
      <c r="H4989" s="102">
        <v>7.34</v>
      </c>
      <c r="I4989" s="102">
        <v>0.28000000000000003</v>
      </c>
      <c r="J4989" s="445"/>
      <c r="K4989" s="258">
        <f>ROUND(SUMIF('VGT-Bewegungsdaten'!B:B,A4989,'VGT-Bewegungsdaten'!D:D),3)</f>
        <v>0</v>
      </c>
      <c r="L4989" s="259">
        <f>ROUND(SUMIF('VGT-Bewegungsdaten'!B:B,$A4989,'VGT-Bewegungsdaten'!E:E),5)</f>
        <v>0</v>
      </c>
      <c r="N4989" s="298" t="s">
        <v>4918</v>
      </c>
      <c r="O4989" s="298" t="s">
        <v>4935</v>
      </c>
      <c r="P4989" s="261">
        <f>ROUND(SUMIF('AV-Bewegungsdaten'!B:B,A4989,'AV-Bewegungsdaten'!D:D),3)</f>
        <v>0</v>
      </c>
      <c r="Q4989" s="259">
        <f>ROUND(SUMIF('AV-Bewegungsdaten'!B:B,$A4989,'AV-Bewegungsdaten'!E:E),5)</f>
        <v>0</v>
      </c>
      <c r="S4989" s="444"/>
      <c r="T4989" s="444"/>
      <c r="U4989" s="261">
        <f>ROUND(SUMIF('DV-Bewegungsdaten'!B:B,A4989,'DV-Bewegungsdaten'!D:D),3)</f>
        <v>0</v>
      </c>
      <c r="V4989" s="259">
        <f>ROUND(SUMIF('DV-Bewegungsdaten'!B:B,A4989,'DV-Bewegungsdaten'!E:E),5)</f>
        <v>0</v>
      </c>
      <c r="X4989" s="444"/>
      <c r="Y4989" s="444"/>
      <c r="Z4989" s="258">
        <f>ROUND(SUMIF('MSZ-Bewegungsdaten'!B:B,A4989,'MSZ-Bewegungsdaten'!D:D),3)</f>
        <v>0</v>
      </c>
      <c r="AA4989" s="259">
        <f>ROUND(SUMIF('MSZ-Bewegungsdaten'!$B:$B,$A4989,'MSZ-Bewegungsdaten'!$E:$E),5)</f>
        <v>0</v>
      </c>
      <c r="AB4989" s="260"/>
      <c r="AC4989" s="260"/>
      <c r="AK4989" s="305"/>
    </row>
    <row r="4990" spans="1:37" ht="15" customHeight="1" x14ac:dyDescent="0.25">
      <c r="A4990" s="103" t="s">
        <v>7066</v>
      </c>
      <c r="B4990" s="101" t="s">
        <v>169</v>
      </c>
      <c r="C4990" s="101" t="s">
        <v>7035</v>
      </c>
      <c r="D4990" s="101" t="s">
        <v>7082</v>
      </c>
      <c r="F4990" s="102">
        <v>6.89</v>
      </c>
      <c r="G4990" s="102">
        <v>7.29</v>
      </c>
      <c r="H4990" s="102">
        <v>5.83</v>
      </c>
      <c r="I4990" s="102">
        <v>-1.1100000000000001</v>
      </c>
      <c r="J4990" s="445"/>
      <c r="K4990" s="258">
        <f>ROUND(SUMIF('VGT-Bewegungsdaten'!B:B,A4990,'VGT-Bewegungsdaten'!D:D),3)</f>
        <v>0</v>
      </c>
      <c r="L4990" s="259">
        <f>ROUND(SUMIF('VGT-Bewegungsdaten'!B:B,$A4990,'VGT-Bewegungsdaten'!E:E),5)</f>
        <v>0</v>
      </c>
      <c r="N4990" s="298" t="s">
        <v>4918</v>
      </c>
      <c r="O4990" s="298" t="s">
        <v>4935</v>
      </c>
      <c r="P4990" s="261">
        <f>ROUND(SUMIF('AV-Bewegungsdaten'!B:B,A4990,'AV-Bewegungsdaten'!D:D),3)</f>
        <v>0</v>
      </c>
      <c r="Q4990" s="259">
        <f>ROUND(SUMIF('AV-Bewegungsdaten'!B:B,$A4990,'AV-Bewegungsdaten'!E:E),5)</f>
        <v>0</v>
      </c>
      <c r="S4990" s="444"/>
      <c r="T4990" s="444"/>
      <c r="U4990" s="261">
        <f>ROUND(SUMIF('DV-Bewegungsdaten'!B:B,A4990,'DV-Bewegungsdaten'!D:D),3)</f>
        <v>0</v>
      </c>
      <c r="V4990" s="259">
        <f>ROUND(SUMIF('DV-Bewegungsdaten'!B:B,A4990,'DV-Bewegungsdaten'!E:E),5)</f>
        <v>0</v>
      </c>
      <c r="X4990" s="444"/>
      <c r="Y4990" s="444"/>
      <c r="Z4990" s="258">
        <f>ROUND(SUMIF('MSZ-Bewegungsdaten'!B:B,A4990,'MSZ-Bewegungsdaten'!D:D),3)</f>
        <v>0</v>
      </c>
      <c r="AA4990" s="259">
        <f>ROUND(SUMIF('MSZ-Bewegungsdaten'!$B:$B,$A4990,'MSZ-Bewegungsdaten'!$E:$E),5)</f>
        <v>0</v>
      </c>
      <c r="AB4990" s="260"/>
      <c r="AC4990" s="260"/>
      <c r="AK4990" s="305"/>
    </row>
    <row r="4991" spans="1:37" ht="15" customHeight="1" x14ac:dyDescent="0.25">
      <c r="A4991" s="103" t="s">
        <v>7067</v>
      </c>
      <c r="B4991" s="101" t="s">
        <v>169</v>
      </c>
      <c r="C4991" s="101" t="s">
        <v>7037</v>
      </c>
      <c r="D4991" s="101" t="s">
        <v>4806</v>
      </c>
      <c r="F4991" s="102">
        <v>8.9</v>
      </c>
      <c r="G4991" s="102">
        <v>9.3000000000000007</v>
      </c>
      <c r="H4991" s="102">
        <v>7.44</v>
      </c>
      <c r="I4991" s="102">
        <v>0.4</v>
      </c>
      <c r="J4991" s="445"/>
      <c r="K4991" s="258">
        <f>ROUND(SUMIF('VGT-Bewegungsdaten'!B:B,A4991,'VGT-Bewegungsdaten'!D:D),3)</f>
        <v>0</v>
      </c>
      <c r="L4991" s="259">
        <f>ROUND(SUMIF('VGT-Bewegungsdaten'!B:B,$A4991,'VGT-Bewegungsdaten'!E:E),5)</f>
        <v>0</v>
      </c>
      <c r="N4991" s="298" t="s">
        <v>4918</v>
      </c>
      <c r="O4991" s="298" t="s">
        <v>4935</v>
      </c>
      <c r="P4991" s="261">
        <f>ROUND(SUMIF('AV-Bewegungsdaten'!B:B,A4991,'AV-Bewegungsdaten'!D:D),3)</f>
        <v>0</v>
      </c>
      <c r="Q4991" s="259">
        <f>ROUND(SUMIF('AV-Bewegungsdaten'!B:B,$A4991,'AV-Bewegungsdaten'!E:E),5)</f>
        <v>0</v>
      </c>
      <c r="S4991" s="444"/>
      <c r="T4991" s="444"/>
      <c r="U4991" s="261">
        <f>ROUND(SUMIF('DV-Bewegungsdaten'!B:B,A4991,'DV-Bewegungsdaten'!D:D),3)</f>
        <v>0</v>
      </c>
      <c r="V4991" s="259">
        <f>ROUND(SUMIF('DV-Bewegungsdaten'!B:B,A4991,'DV-Bewegungsdaten'!E:E),5)</f>
        <v>0</v>
      </c>
      <c r="X4991" s="444"/>
      <c r="Y4991" s="444"/>
      <c r="Z4991" s="258">
        <f>ROUND(SUMIF('MSZ-Bewegungsdaten'!B:B,A4991,'MSZ-Bewegungsdaten'!D:D),3)</f>
        <v>0</v>
      </c>
      <c r="AA4991" s="259">
        <f>ROUND(SUMIF('MSZ-Bewegungsdaten'!$B:$B,$A4991,'MSZ-Bewegungsdaten'!$E:$E),5)</f>
        <v>0</v>
      </c>
      <c r="AB4991" s="260"/>
      <c r="AC4991" s="260"/>
      <c r="AK4991" s="305"/>
    </row>
    <row r="4992" spans="1:37" ht="15" customHeight="1" x14ac:dyDescent="0.25">
      <c r="A4992" s="103" t="s">
        <v>7068</v>
      </c>
      <c r="B4992" s="101" t="s">
        <v>169</v>
      </c>
      <c r="C4992" s="101" t="s">
        <v>7037</v>
      </c>
      <c r="D4992" s="101" t="s">
        <v>4807</v>
      </c>
      <c r="F4992" s="102">
        <v>8.65</v>
      </c>
      <c r="G4992" s="102">
        <v>9.0500000000000007</v>
      </c>
      <c r="H4992" s="102">
        <v>7.24</v>
      </c>
      <c r="I4992" s="102">
        <v>0.15</v>
      </c>
      <c r="J4992" s="445"/>
      <c r="K4992" s="258">
        <f>ROUND(SUMIF('VGT-Bewegungsdaten'!B:B,A4992,'VGT-Bewegungsdaten'!D:D),3)</f>
        <v>0</v>
      </c>
      <c r="L4992" s="259">
        <f>ROUND(SUMIF('VGT-Bewegungsdaten'!B:B,$A4992,'VGT-Bewegungsdaten'!E:E),5)</f>
        <v>0</v>
      </c>
      <c r="N4992" s="298" t="s">
        <v>4918</v>
      </c>
      <c r="O4992" s="298" t="s">
        <v>4935</v>
      </c>
      <c r="P4992" s="261">
        <f>ROUND(SUMIF('AV-Bewegungsdaten'!B:B,A4992,'AV-Bewegungsdaten'!D:D),3)</f>
        <v>0</v>
      </c>
      <c r="Q4992" s="259">
        <f>ROUND(SUMIF('AV-Bewegungsdaten'!B:B,$A4992,'AV-Bewegungsdaten'!E:E),5)</f>
        <v>0</v>
      </c>
      <c r="S4992" s="444"/>
      <c r="T4992" s="444"/>
      <c r="U4992" s="261">
        <f>ROUND(SUMIF('DV-Bewegungsdaten'!B:B,A4992,'DV-Bewegungsdaten'!D:D),3)</f>
        <v>0</v>
      </c>
      <c r="V4992" s="259">
        <f>ROUND(SUMIF('DV-Bewegungsdaten'!B:B,A4992,'DV-Bewegungsdaten'!E:E),5)</f>
        <v>0</v>
      </c>
      <c r="X4992" s="444"/>
      <c r="Y4992" s="444"/>
      <c r="Z4992" s="258">
        <f>ROUND(SUMIF('MSZ-Bewegungsdaten'!B:B,A4992,'MSZ-Bewegungsdaten'!D:D),3)</f>
        <v>0</v>
      </c>
      <c r="AA4992" s="259">
        <f>ROUND(SUMIF('MSZ-Bewegungsdaten'!$B:$B,$A4992,'MSZ-Bewegungsdaten'!$E:$E),5)</f>
        <v>0</v>
      </c>
      <c r="AB4992" s="260"/>
      <c r="AC4992" s="260"/>
      <c r="AK4992" s="305"/>
    </row>
    <row r="4993" spans="1:37" ht="15" customHeight="1" x14ac:dyDescent="0.25">
      <c r="A4993" s="103" t="s">
        <v>7069</v>
      </c>
      <c r="B4993" s="101" t="s">
        <v>169</v>
      </c>
      <c r="C4993" s="101" t="s">
        <v>7037</v>
      </c>
      <c r="D4993" s="101" t="s">
        <v>7082</v>
      </c>
      <c r="F4993" s="102">
        <v>6.79</v>
      </c>
      <c r="G4993" s="102">
        <v>7.19</v>
      </c>
      <c r="H4993" s="102">
        <v>5.75</v>
      </c>
      <c r="I4993" s="102">
        <v>-1.21</v>
      </c>
      <c r="J4993" s="445"/>
      <c r="K4993" s="258">
        <f>ROUND(SUMIF('VGT-Bewegungsdaten'!B:B,A4993,'VGT-Bewegungsdaten'!D:D),3)</f>
        <v>0</v>
      </c>
      <c r="L4993" s="259">
        <f>ROUND(SUMIF('VGT-Bewegungsdaten'!B:B,$A4993,'VGT-Bewegungsdaten'!E:E),5)</f>
        <v>0</v>
      </c>
      <c r="N4993" s="298" t="s">
        <v>4918</v>
      </c>
      <c r="O4993" s="298" t="s">
        <v>4935</v>
      </c>
      <c r="P4993" s="261">
        <f>ROUND(SUMIF('AV-Bewegungsdaten'!B:B,A4993,'AV-Bewegungsdaten'!D:D),3)</f>
        <v>0</v>
      </c>
      <c r="Q4993" s="259">
        <f>ROUND(SUMIF('AV-Bewegungsdaten'!B:B,$A4993,'AV-Bewegungsdaten'!E:E),5)</f>
        <v>0</v>
      </c>
      <c r="S4993" s="444"/>
      <c r="T4993" s="444"/>
      <c r="U4993" s="261">
        <f>ROUND(SUMIF('DV-Bewegungsdaten'!B:B,A4993,'DV-Bewegungsdaten'!D:D),3)</f>
        <v>0</v>
      </c>
      <c r="V4993" s="259">
        <f>ROUND(SUMIF('DV-Bewegungsdaten'!B:B,A4993,'DV-Bewegungsdaten'!E:E),5)</f>
        <v>0</v>
      </c>
      <c r="X4993" s="444"/>
      <c r="Y4993" s="444"/>
      <c r="Z4993" s="258">
        <f>ROUND(SUMIF('MSZ-Bewegungsdaten'!B:B,A4993,'MSZ-Bewegungsdaten'!D:D),3)</f>
        <v>0</v>
      </c>
      <c r="AA4993" s="259">
        <f>ROUND(SUMIF('MSZ-Bewegungsdaten'!$B:$B,$A4993,'MSZ-Bewegungsdaten'!$E:$E),5)</f>
        <v>0</v>
      </c>
      <c r="AB4993" s="260"/>
      <c r="AC4993" s="260"/>
      <c r="AK4993" s="305"/>
    </row>
    <row r="4994" spans="1:37" ht="15" customHeight="1" x14ac:dyDescent="0.25">
      <c r="A4994" s="103" t="s">
        <v>7070</v>
      </c>
      <c r="B4994" s="101" t="s">
        <v>169</v>
      </c>
      <c r="C4994" s="101" t="s">
        <v>7039</v>
      </c>
      <c r="D4994" s="101" t="s">
        <v>4806</v>
      </c>
      <c r="F4994" s="102">
        <v>8.77</v>
      </c>
      <c r="G4994" s="102">
        <v>9.17</v>
      </c>
      <c r="H4994" s="102">
        <v>7.34</v>
      </c>
      <c r="I4994" s="102">
        <v>0.27</v>
      </c>
      <c r="J4994" s="445"/>
      <c r="K4994" s="258">
        <f>ROUND(SUMIF('VGT-Bewegungsdaten'!B:B,A4994,'VGT-Bewegungsdaten'!D:D),3)</f>
        <v>0</v>
      </c>
      <c r="L4994" s="259">
        <f>ROUND(SUMIF('VGT-Bewegungsdaten'!B:B,$A4994,'VGT-Bewegungsdaten'!E:E),5)</f>
        <v>0</v>
      </c>
      <c r="N4994" s="298" t="s">
        <v>4918</v>
      </c>
      <c r="O4994" s="298" t="s">
        <v>4935</v>
      </c>
      <c r="P4994" s="261">
        <f>ROUND(SUMIF('AV-Bewegungsdaten'!B:B,A4994,'AV-Bewegungsdaten'!D:D),3)</f>
        <v>0</v>
      </c>
      <c r="Q4994" s="259">
        <f>ROUND(SUMIF('AV-Bewegungsdaten'!B:B,$A4994,'AV-Bewegungsdaten'!E:E),5)</f>
        <v>0</v>
      </c>
      <c r="S4994" s="444"/>
      <c r="T4994" s="444"/>
      <c r="U4994" s="261">
        <f>ROUND(SUMIF('DV-Bewegungsdaten'!B:B,A4994,'DV-Bewegungsdaten'!D:D),3)</f>
        <v>0</v>
      </c>
      <c r="V4994" s="259">
        <f>ROUND(SUMIF('DV-Bewegungsdaten'!B:B,A4994,'DV-Bewegungsdaten'!E:E),5)</f>
        <v>0</v>
      </c>
      <c r="X4994" s="444"/>
      <c r="Y4994" s="444"/>
      <c r="Z4994" s="258">
        <f>ROUND(SUMIF('MSZ-Bewegungsdaten'!B:B,A4994,'MSZ-Bewegungsdaten'!D:D),3)</f>
        <v>0</v>
      </c>
      <c r="AA4994" s="259">
        <f>ROUND(SUMIF('MSZ-Bewegungsdaten'!$B:$B,$A4994,'MSZ-Bewegungsdaten'!$E:$E),5)</f>
        <v>0</v>
      </c>
      <c r="AB4994" s="260"/>
      <c r="AC4994" s="260"/>
      <c r="AK4994" s="305"/>
    </row>
    <row r="4995" spans="1:37" ht="15" customHeight="1" x14ac:dyDescent="0.25">
      <c r="A4995" s="103" t="s">
        <v>7071</v>
      </c>
      <c r="B4995" s="101" t="s">
        <v>169</v>
      </c>
      <c r="C4995" s="101" t="s">
        <v>7039</v>
      </c>
      <c r="D4995" s="101" t="s">
        <v>4807</v>
      </c>
      <c r="F4995" s="102">
        <v>8.5299999999999994</v>
      </c>
      <c r="G4995" s="102">
        <v>8.93</v>
      </c>
      <c r="H4995" s="102">
        <v>7.14</v>
      </c>
      <c r="I4995" s="102">
        <v>0.03</v>
      </c>
      <c r="J4995" s="445"/>
      <c r="K4995" s="258">
        <f>ROUND(SUMIF('VGT-Bewegungsdaten'!B:B,A4995,'VGT-Bewegungsdaten'!D:D),3)</f>
        <v>0</v>
      </c>
      <c r="L4995" s="259">
        <f>ROUND(SUMIF('VGT-Bewegungsdaten'!B:B,$A4995,'VGT-Bewegungsdaten'!E:E),5)</f>
        <v>0</v>
      </c>
      <c r="N4995" s="298" t="s">
        <v>4918</v>
      </c>
      <c r="O4995" s="298" t="s">
        <v>4935</v>
      </c>
      <c r="P4995" s="261">
        <f>ROUND(SUMIF('AV-Bewegungsdaten'!B:B,A4995,'AV-Bewegungsdaten'!D:D),3)</f>
        <v>0</v>
      </c>
      <c r="Q4995" s="259">
        <f>ROUND(SUMIF('AV-Bewegungsdaten'!B:B,$A4995,'AV-Bewegungsdaten'!E:E),5)</f>
        <v>0</v>
      </c>
      <c r="S4995" s="444"/>
      <c r="T4995" s="444"/>
      <c r="U4995" s="261">
        <f>ROUND(SUMIF('DV-Bewegungsdaten'!B:B,A4995,'DV-Bewegungsdaten'!D:D),3)</f>
        <v>0</v>
      </c>
      <c r="V4995" s="259">
        <f>ROUND(SUMIF('DV-Bewegungsdaten'!B:B,A4995,'DV-Bewegungsdaten'!E:E),5)</f>
        <v>0</v>
      </c>
      <c r="X4995" s="444"/>
      <c r="Y4995" s="444"/>
      <c r="Z4995" s="258">
        <f>ROUND(SUMIF('MSZ-Bewegungsdaten'!B:B,A4995,'MSZ-Bewegungsdaten'!D:D),3)</f>
        <v>0</v>
      </c>
      <c r="AA4995" s="259">
        <f>ROUND(SUMIF('MSZ-Bewegungsdaten'!$B:$B,$A4995,'MSZ-Bewegungsdaten'!$E:$E),5)</f>
        <v>0</v>
      </c>
      <c r="AB4995" s="260"/>
      <c r="AC4995" s="260"/>
      <c r="AK4995" s="305"/>
    </row>
    <row r="4996" spans="1:37" ht="15" customHeight="1" x14ac:dyDescent="0.25">
      <c r="A4996" s="103" t="s">
        <v>7072</v>
      </c>
      <c r="B4996" s="101" t="s">
        <v>169</v>
      </c>
      <c r="C4996" s="101" t="s">
        <v>7039</v>
      </c>
      <c r="D4996" s="101" t="s">
        <v>7082</v>
      </c>
      <c r="F4996" s="102">
        <v>6.69</v>
      </c>
      <c r="G4996" s="102">
        <v>7.09</v>
      </c>
      <c r="H4996" s="102">
        <v>5.67</v>
      </c>
      <c r="I4996" s="102">
        <v>-1.31</v>
      </c>
      <c r="J4996" s="445"/>
      <c r="K4996" s="258">
        <f>ROUND(SUMIF('VGT-Bewegungsdaten'!B:B,A4996,'VGT-Bewegungsdaten'!D:D),3)</f>
        <v>0</v>
      </c>
      <c r="L4996" s="259">
        <f>ROUND(SUMIF('VGT-Bewegungsdaten'!B:B,$A4996,'VGT-Bewegungsdaten'!E:E),5)</f>
        <v>0</v>
      </c>
      <c r="N4996" s="298" t="s">
        <v>4918</v>
      </c>
      <c r="O4996" s="298" t="s">
        <v>4935</v>
      </c>
      <c r="P4996" s="261">
        <f>ROUND(SUMIF('AV-Bewegungsdaten'!B:B,A4996,'AV-Bewegungsdaten'!D:D),3)</f>
        <v>0</v>
      </c>
      <c r="Q4996" s="259">
        <f>ROUND(SUMIF('AV-Bewegungsdaten'!B:B,$A4996,'AV-Bewegungsdaten'!E:E),5)</f>
        <v>0</v>
      </c>
      <c r="S4996" s="444"/>
      <c r="T4996" s="444"/>
      <c r="U4996" s="261">
        <f>ROUND(SUMIF('DV-Bewegungsdaten'!B:B,A4996,'DV-Bewegungsdaten'!D:D),3)</f>
        <v>0</v>
      </c>
      <c r="V4996" s="259">
        <f>ROUND(SUMIF('DV-Bewegungsdaten'!B:B,A4996,'DV-Bewegungsdaten'!E:E),5)</f>
        <v>0</v>
      </c>
      <c r="X4996" s="444"/>
      <c r="Y4996" s="444"/>
      <c r="Z4996" s="258">
        <f>ROUND(SUMIF('MSZ-Bewegungsdaten'!B:B,A4996,'MSZ-Bewegungsdaten'!D:D),3)</f>
        <v>0</v>
      </c>
      <c r="AA4996" s="259">
        <f>ROUND(SUMIF('MSZ-Bewegungsdaten'!$B:$B,$A4996,'MSZ-Bewegungsdaten'!$E:$E),5)</f>
        <v>0</v>
      </c>
      <c r="AB4996" s="260"/>
      <c r="AC4996" s="260"/>
      <c r="AK4996" s="305"/>
    </row>
    <row r="4997" spans="1:37" ht="15" customHeight="1" x14ac:dyDescent="0.25">
      <c r="A4997" s="103" t="s">
        <v>7073</v>
      </c>
      <c r="B4997" s="101" t="s">
        <v>169</v>
      </c>
      <c r="C4997" s="101" t="s">
        <v>7041</v>
      </c>
      <c r="D4997" s="101" t="s">
        <v>4806</v>
      </c>
      <c r="F4997" s="102">
        <v>8.64</v>
      </c>
      <c r="G4997" s="102">
        <v>9.0399999999999991</v>
      </c>
      <c r="H4997" s="102">
        <v>7.23</v>
      </c>
      <c r="I4997" s="102">
        <v>0.14000000000000001</v>
      </c>
      <c r="J4997" s="445"/>
      <c r="K4997" s="258">
        <f>ROUND(SUMIF('VGT-Bewegungsdaten'!B:B,A4997,'VGT-Bewegungsdaten'!D:D),3)</f>
        <v>0</v>
      </c>
      <c r="L4997" s="259">
        <f>ROUND(SUMIF('VGT-Bewegungsdaten'!B:B,$A4997,'VGT-Bewegungsdaten'!E:E),5)</f>
        <v>0</v>
      </c>
      <c r="N4997" s="298" t="s">
        <v>4918</v>
      </c>
      <c r="O4997" s="298" t="s">
        <v>4935</v>
      </c>
      <c r="P4997" s="261">
        <f>ROUND(SUMIF('AV-Bewegungsdaten'!B:B,A4997,'AV-Bewegungsdaten'!D:D),3)</f>
        <v>0</v>
      </c>
      <c r="Q4997" s="259">
        <f>ROUND(SUMIF('AV-Bewegungsdaten'!B:B,$A4997,'AV-Bewegungsdaten'!E:E),5)</f>
        <v>0</v>
      </c>
      <c r="S4997" s="444"/>
      <c r="T4997" s="444"/>
      <c r="U4997" s="261">
        <f>ROUND(SUMIF('DV-Bewegungsdaten'!B:B,A4997,'DV-Bewegungsdaten'!D:D),3)</f>
        <v>0</v>
      </c>
      <c r="V4997" s="259">
        <f>ROUND(SUMIF('DV-Bewegungsdaten'!B:B,A4997,'DV-Bewegungsdaten'!E:E),5)</f>
        <v>0</v>
      </c>
      <c r="X4997" s="444"/>
      <c r="Y4997" s="444"/>
      <c r="Z4997" s="258">
        <f>ROUND(SUMIF('MSZ-Bewegungsdaten'!B:B,A4997,'MSZ-Bewegungsdaten'!D:D),3)</f>
        <v>0</v>
      </c>
      <c r="AA4997" s="259">
        <f>ROUND(SUMIF('MSZ-Bewegungsdaten'!$B:$B,$A4997,'MSZ-Bewegungsdaten'!$E:$E),5)</f>
        <v>0</v>
      </c>
      <c r="AB4997" s="260"/>
      <c r="AC4997" s="260"/>
      <c r="AK4997" s="305"/>
    </row>
    <row r="4998" spans="1:37" ht="15" customHeight="1" x14ac:dyDescent="0.25">
      <c r="A4998" s="103" t="s">
        <v>7074</v>
      </c>
      <c r="B4998" s="101" t="s">
        <v>169</v>
      </c>
      <c r="C4998" s="101" t="s">
        <v>7041</v>
      </c>
      <c r="D4998" s="101" t="s">
        <v>4807</v>
      </c>
      <c r="F4998" s="102">
        <v>8.4</v>
      </c>
      <c r="G4998" s="102">
        <v>8.8000000000000007</v>
      </c>
      <c r="H4998" s="102">
        <v>7.04</v>
      </c>
      <c r="I4998" s="102">
        <v>-0.1</v>
      </c>
      <c r="J4998" s="445"/>
      <c r="K4998" s="258">
        <f>ROUND(SUMIF('VGT-Bewegungsdaten'!B:B,A4998,'VGT-Bewegungsdaten'!D:D),3)</f>
        <v>0</v>
      </c>
      <c r="L4998" s="259">
        <f>ROUND(SUMIF('VGT-Bewegungsdaten'!B:B,$A4998,'VGT-Bewegungsdaten'!E:E),5)</f>
        <v>0</v>
      </c>
      <c r="N4998" s="298" t="s">
        <v>4918</v>
      </c>
      <c r="O4998" s="298" t="s">
        <v>4935</v>
      </c>
      <c r="P4998" s="261">
        <f>ROUND(SUMIF('AV-Bewegungsdaten'!B:B,A4998,'AV-Bewegungsdaten'!D:D),3)</f>
        <v>0</v>
      </c>
      <c r="Q4998" s="259">
        <f>ROUND(SUMIF('AV-Bewegungsdaten'!B:B,$A4998,'AV-Bewegungsdaten'!E:E),5)</f>
        <v>0</v>
      </c>
      <c r="S4998" s="444"/>
      <c r="T4998" s="444"/>
      <c r="U4998" s="261">
        <f>ROUND(SUMIF('DV-Bewegungsdaten'!B:B,A4998,'DV-Bewegungsdaten'!D:D),3)</f>
        <v>0</v>
      </c>
      <c r="V4998" s="259">
        <f>ROUND(SUMIF('DV-Bewegungsdaten'!B:B,A4998,'DV-Bewegungsdaten'!E:E),5)</f>
        <v>0</v>
      </c>
      <c r="X4998" s="444"/>
      <c r="Y4998" s="444"/>
      <c r="Z4998" s="258">
        <f>ROUND(SUMIF('MSZ-Bewegungsdaten'!B:B,A4998,'MSZ-Bewegungsdaten'!D:D),3)</f>
        <v>0</v>
      </c>
      <c r="AA4998" s="259">
        <f>ROUND(SUMIF('MSZ-Bewegungsdaten'!$B:$B,$A4998,'MSZ-Bewegungsdaten'!$E:$E),5)</f>
        <v>0</v>
      </c>
      <c r="AB4998" s="260"/>
      <c r="AC4998" s="260"/>
      <c r="AK4998" s="305"/>
    </row>
    <row r="4999" spans="1:37" ht="15" customHeight="1" x14ac:dyDescent="0.25">
      <c r="A4999" s="103" t="s">
        <v>7075</v>
      </c>
      <c r="B4999" s="101" t="s">
        <v>169</v>
      </c>
      <c r="C4999" s="101" t="s">
        <v>7041</v>
      </c>
      <c r="D4999" s="101" t="s">
        <v>7082</v>
      </c>
      <c r="F4999" s="102">
        <v>6.59</v>
      </c>
      <c r="G4999" s="102">
        <v>6.99</v>
      </c>
      <c r="H4999" s="102">
        <v>5.59</v>
      </c>
      <c r="I4999" s="102">
        <v>-1.41</v>
      </c>
      <c r="J4999" s="445"/>
      <c r="K4999" s="258">
        <f>ROUND(SUMIF('VGT-Bewegungsdaten'!B:B,A4999,'VGT-Bewegungsdaten'!D:D),3)</f>
        <v>0</v>
      </c>
      <c r="L4999" s="259">
        <f>ROUND(SUMIF('VGT-Bewegungsdaten'!B:B,$A4999,'VGT-Bewegungsdaten'!E:E),5)</f>
        <v>0</v>
      </c>
      <c r="N4999" s="298" t="s">
        <v>4918</v>
      </c>
      <c r="O4999" s="298" t="s">
        <v>4935</v>
      </c>
      <c r="P4999" s="261">
        <f>ROUND(SUMIF('AV-Bewegungsdaten'!B:B,A4999,'AV-Bewegungsdaten'!D:D),3)</f>
        <v>0</v>
      </c>
      <c r="Q4999" s="259">
        <f>ROUND(SUMIF('AV-Bewegungsdaten'!B:B,$A4999,'AV-Bewegungsdaten'!E:E),5)</f>
        <v>0</v>
      </c>
      <c r="S4999" s="444"/>
      <c r="T4999" s="444"/>
      <c r="U4999" s="261">
        <f>ROUND(SUMIF('DV-Bewegungsdaten'!B:B,A4999,'DV-Bewegungsdaten'!D:D),3)</f>
        <v>0</v>
      </c>
      <c r="V4999" s="259">
        <f>ROUND(SUMIF('DV-Bewegungsdaten'!B:B,A4999,'DV-Bewegungsdaten'!E:E),5)</f>
        <v>0</v>
      </c>
      <c r="X4999" s="444"/>
      <c r="Y4999" s="444"/>
      <c r="Z4999" s="258">
        <f>ROUND(SUMIF('MSZ-Bewegungsdaten'!B:B,A4999,'MSZ-Bewegungsdaten'!D:D),3)</f>
        <v>0</v>
      </c>
      <c r="AA4999" s="259">
        <f>ROUND(SUMIF('MSZ-Bewegungsdaten'!$B:$B,$A4999,'MSZ-Bewegungsdaten'!$E:$E),5)</f>
        <v>0</v>
      </c>
      <c r="AB4999" s="260"/>
      <c r="AC4999" s="260"/>
      <c r="AK4999" s="305"/>
    </row>
    <row r="5000" spans="1:37" ht="15" customHeight="1" x14ac:dyDescent="0.25">
      <c r="A5000" s="103" t="s">
        <v>7076</v>
      </c>
      <c r="B5000" s="101" t="s">
        <v>169</v>
      </c>
      <c r="C5000" s="101" t="s">
        <v>7043</v>
      </c>
      <c r="D5000" s="101" t="s">
        <v>4806</v>
      </c>
      <c r="F5000" s="102">
        <v>8.48</v>
      </c>
      <c r="G5000" s="102">
        <v>8.8800000000000008</v>
      </c>
      <c r="H5000" s="102">
        <v>7.1</v>
      </c>
      <c r="I5000" s="102">
        <v>-0.02</v>
      </c>
      <c r="J5000" s="445"/>
      <c r="K5000" s="258">
        <f>ROUND(SUMIF('VGT-Bewegungsdaten'!B:B,A5000,'VGT-Bewegungsdaten'!D:D),3)</f>
        <v>0</v>
      </c>
      <c r="L5000" s="259">
        <f>ROUND(SUMIF('VGT-Bewegungsdaten'!B:B,$A5000,'VGT-Bewegungsdaten'!E:E),5)</f>
        <v>0</v>
      </c>
      <c r="N5000" s="298" t="s">
        <v>4918</v>
      </c>
      <c r="O5000" s="298" t="s">
        <v>4935</v>
      </c>
      <c r="P5000" s="261">
        <f>ROUND(SUMIF('AV-Bewegungsdaten'!B:B,A5000,'AV-Bewegungsdaten'!D:D),3)</f>
        <v>0</v>
      </c>
      <c r="Q5000" s="259">
        <f>ROUND(SUMIF('AV-Bewegungsdaten'!B:B,$A5000,'AV-Bewegungsdaten'!E:E),5)</f>
        <v>0</v>
      </c>
      <c r="S5000" s="444"/>
      <c r="T5000" s="444"/>
      <c r="U5000" s="261">
        <f>ROUND(SUMIF('DV-Bewegungsdaten'!B:B,A5000,'DV-Bewegungsdaten'!D:D),3)</f>
        <v>0</v>
      </c>
      <c r="V5000" s="259">
        <f>ROUND(SUMIF('DV-Bewegungsdaten'!B:B,A5000,'DV-Bewegungsdaten'!E:E),5)</f>
        <v>0</v>
      </c>
      <c r="X5000" s="444"/>
      <c r="Y5000" s="444"/>
      <c r="Z5000" s="258">
        <f>ROUND(SUMIF('MSZ-Bewegungsdaten'!B:B,A5000,'MSZ-Bewegungsdaten'!D:D),3)</f>
        <v>0</v>
      </c>
      <c r="AA5000" s="259">
        <f>ROUND(SUMIF('MSZ-Bewegungsdaten'!$B:$B,$A5000,'MSZ-Bewegungsdaten'!$E:$E),5)</f>
        <v>0</v>
      </c>
      <c r="AB5000" s="260"/>
      <c r="AC5000" s="260"/>
      <c r="AK5000" s="305"/>
    </row>
    <row r="5001" spans="1:37" ht="15" customHeight="1" x14ac:dyDescent="0.25">
      <c r="A5001" s="103" t="s">
        <v>7077</v>
      </c>
      <c r="B5001" s="101" t="s">
        <v>169</v>
      </c>
      <c r="C5001" s="101" t="s">
        <v>7043</v>
      </c>
      <c r="D5001" s="101" t="s">
        <v>4807</v>
      </c>
      <c r="F5001" s="102">
        <v>8.24</v>
      </c>
      <c r="G5001" s="102">
        <v>8.64</v>
      </c>
      <c r="H5001" s="102">
        <v>6.91</v>
      </c>
      <c r="I5001" s="102">
        <v>-0.26</v>
      </c>
      <c r="J5001" s="445"/>
      <c r="K5001" s="258">
        <f>ROUND(SUMIF('VGT-Bewegungsdaten'!B:B,A5001,'VGT-Bewegungsdaten'!D:D),3)</f>
        <v>0</v>
      </c>
      <c r="L5001" s="259">
        <f>ROUND(SUMIF('VGT-Bewegungsdaten'!B:B,$A5001,'VGT-Bewegungsdaten'!E:E),5)</f>
        <v>0</v>
      </c>
      <c r="N5001" s="298" t="s">
        <v>4918</v>
      </c>
      <c r="O5001" s="298" t="s">
        <v>4935</v>
      </c>
      <c r="P5001" s="261">
        <f>ROUND(SUMIF('AV-Bewegungsdaten'!B:B,A5001,'AV-Bewegungsdaten'!D:D),3)</f>
        <v>0</v>
      </c>
      <c r="Q5001" s="259">
        <f>ROUND(SUMIF('AV-Bewegungsdaten'!B:B,$A5001,'AV-Bewegungsdaten'!E:E),5)</f>
        <v>0</v>
      </c>
      <c r="S5001" s="444"/>
      <c r="T5001" s="444"/>
      <c r="U5001" s="261">
        <f>ROUND(SUMIF('DV-Bewegungsdaten'!B:B,A5001,'DV-Bewegungsdaten'!D:D),3)</f>
        <v>0</v>
      </c>
      <c r="V5001" s="259">
        <f>ROUND(SUMIF('DV-Bewegungsdaten'!B:B,A5001,'DV-Bewegungsdaten'!E:E),5)</f>
        <v>0</v>
      </c>
      <c r="X5001" s="444"/>
      <c r="Y5001" s="444"/>
      <c r="Z5001" s="258">
        <f>ROUND(SUMIF('MSZ-Bewegungsdaten'!B:B,A5001,'MSZ-Bewegungsdaten'!D:D),3)</f>
        <v>0</v>
      </c>
      <c r="AA5001" s="259">
        <f>ROUND(SUMIF('MSZ-Bewegungsdaten'!$B:$B,$A5001,'MSZ-Bewegungsdaten'!$E:$E),5)</f>
        <v>0</v>
      </c>
      <c r="AB5001" s="260"/>
      <c r="AC5001" s="260"/>
      <c r="AK5001" s="305"/>
    </row>
    <row r="5002" spans="1:37" ht="15" customHeight="1" x14ac:dyDescent="0.25">
      <c r="A5002" s="103" t="s">
        <v>7078</v>
      </c>
      <c r="B5002" s="101" t="s">
        <v>169</v>
      </c>
      <c r="C5002" s="101" t="s">
        <v>7043</v>
      </c>
      <c r="D5002" s="101" t="s">
        <v>7082</v>
      </c>
      <c r="F5002" s="102">
        <v>6.46</v>
      </c>
      <c r="G5002" s="102">
        <v>6.86</v>
      </c>
      <c r="H5002" s="102">
        <v>5.49</v>
      </c>
      <c r="I5002" s="102">
        <v>-1.54</v>
      </c>
      <c r="J5002" s="445"/>
      <c r="K5002" s="258">
        <f>ROUND(SUMIF('VGT-Bewegungsdaten'!B:B,A5002,'VGT-Bewegungsdaten'!D:D),3)</f>
        <v>0</v>
      </c>
      <c r="L5002" s="259">
        <f>ROUND(SUMIF('VGT-Bewegungsdaten'!B:B,$A5002,'VGT-Bewegungsdaten'!E:E),5)</f>
        <v>0</v>
      </c>
      <c r="N5002" s="298" t="s">
        <v>4918</v>
      </c>
      <c r="O5002" s="298" t="s">
        <v>4935</v>
      </c>
      <c r="P5002" s="261">
        <f>ROUND(SUMIF('AV-Bewegungsdaten'!B:B,A5002,'AV-Bewegungsdaten'!D:D),3)</f>
        <v>0</v>
      </c>
      <c r="Q5002" s="259">
        <f>ROUND(SUMIF('AV-Bewegungsdaten'!B:B,$A5002,'AV-Bewegungsdaten'!E:E),5)</f>
        <v>0</v>
      </c>
      <c r="S5002" s="444"/>
      <c r="T5002" s="444"/>
      <c r="U5002" s="261">
        <f>ROUND(SUMIF('DV-Bewegungsdaten'!B:B,A5002,'DV-Bewegungsdaten'!D:D),3)</f>
        <v>0</v>
      </c>
      <c r="V5002" s="259">
        <f>ROUND(SUMIF('DV-Bewegungsdaten'!B:B,A5002,'DV-Bewegungsdaten'!E:E),5)</f>
        <v>0</v>
      </c>
      <c r="X5002" s="444"/>
      <c r="Y5002" s="444"/>
      <c r="Z5002" s="258">
        <f>ROUND(SUMIF('MSZ-Bewegungsdaten'!B:B,A5002,'MSZ-Bewegungsdaten'!D:D),3)</f>
        <v>0</v>
      </c>
      <c r="AA5002" s="259">
        <f>ROUND(SUMIF('MSZ-Bewegungsdaten'!$B:$B,$A5002,'MSZ-Bewegungsdaten'!$E:$E),5)</f>
        <v>0</v>
      </c>
      <c r="AB5002" s="260"/>
      <c r="AC5002" s="260"/>
      <c r="AK5002" s="305"/>
    </row>
    <row r="5003" spans="1:37" ht="15" customHeight="1" x14ac:dyDescent="0.25">
      <c r="A5003" s="103" t="s">
        <v>7079</v>
      </c>
      <c r="B5003" s="101" t="s">
        <v>169</v>
      </c>
      <c r="C5003" s="101" t="s">
        <v>7045</v>
      </c>
      <c r="D5003" s="101" t="s">
        <v>4806</v>
      </c>
      <c r="F5003" s="102">
        <v>8.32</v>
      </c>
      <c r="G5003" s="102">
        <v>8.7200000000000006</v>
      </c>
      <c r="H5003" s="102">
        <v>6.98</v>
      </c>
      <c r="I5003" s="102">
        <v>-0.18</v>
      </c>
      <c r="J5003" s="445"/>
      <c r="K5003" s="258">
        <f>ROUND(SUMIF('VGT-Bewegungsdaten'!B:B,A5003,'VGT-Bewegungsdaten'!D:D),3)</f>
        <v>0</v>
      </c>
      <c r="L5003" s="259">
        <f>ROUND(SUMIF('VGT-Bewegungsdaten'!B:B,$A5003,'VGT-Bewegungsdaten'!E:E),5)</f>
        <v>0</v>
      </c>
      <c r="N5003" s="298" t="s">
        <v>4918</v>
      </c>
      <c r="O5003" s="298" t="s">
        <v>4935</v>
      </c>
      <c r="P5003" s="261">
        <f>ROUND(SUMIF('AV-Bewegungsdaten'!B:B,A5003,'AV-Bewegungsdaten'!D:D),3)</f>
        <v>0</v>
      </c>
      <c r="Q5003" s="259">
        <f>ROUND(SUMIF('AV-Bewegungsdaten'!B:B,$A5003,'AV-Bewegungsdaten'!E:E),5)</f>
        <v>0</v>
      </c>
      <c r="S5003" s="444"/>
      <c r="T5003" s="444"/>
      <c r="U5003" s="261">
        <f>ROUND(SUMIF('DV-Bewegungsdaten'!B:B,A5003,'DV-Bewegungsdaten'!D:D),3)</f>
        <v>0</v>
      </c>
      <c r="V5003" s="259">
        <f>ROUND(SUMIF('DV-Bewegungsdaten'!B:B,A5003,'DV-Bewegungsdaten'!E:E),5)</f>
        <v>0</v>
      </c>
      <c r="X5003" s="444"/>
      <c r="Y5003" s="444"/>
      <c r="Z5003" s="258">
        <f>ROUND(SUMIF('MSZ-Bewegungsdaten'!B:B,A5003,'MSZ-Bewegungsdaten'!D:D),3)</f>
        <v>0</v>
      </c>
      <c r="AA5003" s="259">
        <f>ROUND(SUMIF('MSZ-Bewegungsdaten'!$B:$B,$A5003,'MSZ-Bewegungsdaten'!$E:$E),5)</f>
        <v>0</v>
      </c>
      <c r="AB5003" s="260"/>
      <c r="AC5003" s="260"/>
      <c r="AK5003" s="305"/>
    </row>
    <row r="5004" spans="1:37" ht="15" customHeight="1" x14ac:dyDescent="0.25">
      <c r="A5004" s="103" t="s">
        <v>7080</v>
      </c>
      <c r="B5004" s="101" t="s">
        <v>169</v>
      </c>
      <c r="C5004" s="101" t="s">
        <v>7045</v>
      </c>
      <c r="D5004" s="101" t="s">
        <v>4807</v>
      </c>
      <c r="F5004" s="102">
        <v>8.09</v>
      </c>
      <c r="G5004" s="102">
        <v>8.49</v>
      </c>
      <c r="H5004" s="102">
        <v>6.79</v>
      </c>
      <c r="I5004" s="102">
        <v>-0.41</v>
      </c>
      <c r="J5004" s="445"/>
      <c r="K5004" s="258">
        <f>ROUND(SUMIF('VGT-Bewegungsdaten'!B:B,A5004,'VGT-Bewegungsdaten'!D:D),3)</f>
        <v>0</v>
      </c>
      <c r="L5004" s="259">
        <f>ROUND(SUMIF('VGT-Bewegungsdaten'!B:B,$A5004,'VGT-Bewegungsdaten'!E:E),5)</f>
        <v>0</v>
      </c>
      <c r="N5004" s="298" t="s">
        <v>4918</v>
      </c>
      <c r="O5004" s="298" t="s">
        <v>4935</v>
      </c>
      <c r="P5004" s="261">
        <f>ROUND(SUMIF('AV-Bewegungsdaten'!B:B,A5004,'AV-Bewegungsdaten'!D:D),3)</f>
        <v>0</v>
      </c>
      <c r="Q5004" s="259">
        <f>ROUND(SUMIF('AV-Bewegungsdaten'!B:B,$A5004,'AV-Bewegungsdaten'!E:E),5)</f>
        <v>0</v>
      </c>
      <c r="S5004" s="444"/>
      <c r="T5004" s="444"/>
      <c r="U5004" s="261">
        <f>ROUND(SUMIF('DV-Bewegungsdaten'!B:B,A5004,'DV-Bewegungsdaten'!D:D),3)</f>
        <v>0</v>
      </c>
      <c r="V5004" s="259">
        <f>ROUND(SUMIF('DV-Bewegungsdaten'!B:B,A5004,'DV-Bewegungsdaten'!E:E),5)</f>
        <v>0</v>
      </c>
      <c r="X5004" s="444"/>
      <c r="Y5004" s="444"/>
      <c r="Z5004" s="258">
        <f>ROUND(SUMIF('MSZ-Bewegungsdaten'!B:B,A5004,'MSZ-Bewegungsdaten'!D:D),3)</f>
        <v>0</v>
      </c>
      <c r="AA5004" s="259">
        <f>ROUND(SUMIF('MSZ-Bewegungsdaten'!$B:$B,$A5004,'MSZ-Bewegungsdaten'!$E:$E),5)</f>
        <v>0</v>
      </c>
      <c r="AB5004" s="260"/>
      <c r="AC5004" s="260"/>
      <c r="AK5004" s="305"/>
    </row>
    <row r="5005" spans="1:37" ht="15" customHeight="1" x14ac:dyDescent="0.25">
      <c r="A5005" s="103" t="s">
        <v>7081</v>
      </c>
      <c r="B5005" s="101" t="s">
        <v>169</v>
      </c>
      <c r="C5005" s="101" t="s">
        <v>7045</v>
      </c>
      <c r="D5005" s="101" t="s">
        <v>7082</v>
      </c>
      <c r="F5005" s="102">
        <v>6.34</v>
      </c>
      <c r="G5005" s="102">
        <v>6.74</v>
      </c>
      <c r="H5005" s="102">
        <v>5.39</v>
      </c>
      <c r="I5005" s="102">
        <v>-1.66</v>
      </c>
      <c r="J5005" s="445"/>
      <c r="K5005" s="258">
        <f>ROUND(SUMIF('VGT-Bewegungsdaten'!B:B,A5005,'VGT-Bewegungsdaten'!D:D),3)</f>
        <v>0</v>
      </c>
      <c r="L5005" s="259">
        <f>ROUND(SUMIF('VGT-Bewegungsdaten'!B:B,$A5005,'VGT-Bewegungsdaten'!E:E),5)</f>
        <v>0</v>
      </c>
      <c r="N5005" s="298" t="s">
        <v>4918</v>
      </c>
      <c r="O5005" s="298" t="s">
        <v>4935</v>
      </c>
      <c r="P5005" s="261">
        <f>ROUND(SUMIF('AV-Bewegungsdaten'!B:B,A5005,'AV-Bewegungsdaten'!D:D),3)</f>
        <v>0</v>
      </c>
      <c r="Q5005" s="259">
        <f>ROUND(SUMIF('AV-Bewegungsdaten'!B:B,$A5005,'AV-Bewegungsdaten'!E:E),5)</f>
        <v>0</v>
      </c>
      <c r="S5005" s="444"/>
      <c r="T5005" s="444"/>
      <c r="U5005" s="261">
        <f>ROUND(SUMIF('DV-Bewegungsdaten'!B:B,A5005,'DV-Bewegungsdaten'!D:D),3)</f>
        <v>0</v>
      </c>
      <c r="V5005" s="259">
        <f>ROUND(SUMIF('DV-Bewegungsdaten'!B:B,A5005,'DV-Bewegungsdaten'!E:E),5)</f>
        <v>0</v>
      </c>
      <c r="X5005" s="444"/>
      <c r="Y5005" s="444"/>
      <c r="Z5005" s="258">
        <f>ROUND(SUMIF('MSZ-Bewegungsdaten'!B:B,A5005,'MSZ-Bewegungsdaten'!D:D),3)</f>
        <v>0</v>
      </c>
      <c r="AA5005" s="259">
        <f>ROUND(SUMIF('MSZ-Bewegungsdaten'!$B:$B,$A5005,'MSZ-Bewegungsdaten'!$E:$E),5)</f>
        <v>0</v>
      </c>
      <c r="AB5005" s="260"/>
      <c r="AC5005" s="260"/>
      <c r="AK5005" s="305"/>
    </row>
    <row r="5006" spans="1:37" ht="15" customHeight="1" x14ac:dyDescent="0.25">
      <c r="A5006" s="103" t="s">
        <v>7235</v>
      </c>
      <c r="B5006" s="101" t="s">
        <v>169</v>
      </c>
      <c r="C5006" s="101" t="s">
        <v>7212</v>
      </c>
      <c r="D5006" s="101" t="s">
        <v>4806</v>
      </c>
      <c r="F5006" s="102">
        <v>8.16</v>
      </c>
      <c r="G5006" s="102">
        <v>8.56</v>
      </c>
      <c r="H5006" s="102">
        <v>6.85</v>
      </c>
      <c r="I5006" s="102"/>
      <c r="J5006" s="445"/>
      <c r="K5006" s="258">
        <f>ROUND(SUMIF('VGT-Bewegungsdaten'!B:B,A5006,'VGT-Bewegungsdaten'!D:D),3)</f>
        <v>0</v>
      </c>
      <c r="L5006" s="259">
        <f>ROUND(SUMIF('VGT-Bewegungsdaten'!B:B,$A5006,'VGT-Bewegungsdaten'!E:E),5)</f>
        <v>0</v>
      </c>
      <c r="N5006" s="298" t="s">
        <v>4918</v>
      </c>
      <c r="O5006" s="298" t="s">
        <v>4935</v>
      </c>
      <c r="P5006" s="261">
        <f>ROUND(SUMIF('AV-Bewegungsdaten'!B:B,A5006,'AV-Bewegungsdaten'!D:D),3)</f>
        <v>0</v>
      </c>
      <c r="Q5006" s="259">
        <f>ROUND(SUMIF('AV-Bewegungsdaten'!B:B,$A5006,'AV-Bewegungsdaten'!E:E),5)</f>
        <v>0</v>
      </c>
      <c r="S5006" s="444"/>
      <c r="T5006" s="444"/>
      <c r="U5006" s="261">
        <f>ROUND(SUMIF('DV-Bewegungsdaten'!B:B,A5006,'DV-Bewegungsdaten'!D:D),3)</f>
        <v>0</v>
      </c>
      <c r="V5006" s="259">
        <f>ROUND(SUMIF('DV-Bewegungsdaten'!B:B,A5006,'DV-Bewegungsdaten'!E:E),5)</f>
        <v>0</v>
      </c>
      <c r="X5006" s="444"/>
      <c r="Y5006" s="444"/>
      <c r="Z5006" s="318"/>
      <c r="AA5006" s="259"/>
      <c r="AB5006" s="260"/>
      <c r="AC5006" s="260"/>
      <c r="AK5006" s="305"/>
    </row>
    <row r="5007" spans="1:37" ht="15" customHeight="1" x14ac:dyDescent="0.25">
      <c r="A5007" s="103" t="s">
        <v>7236</v>
      </c>
      <c r="B5007" s="101" t="s">
        <v>169</v>
      </c>
      <c r="C5007" s="101" t="s">
        <v>7212</v>
      </c>
      <c r="D5007" s="101" t="s">
        <v>4807</v>
      </c>
      <c r="F5007" s="102">
        <v>7.93</v>
      </c>
      <c r="G5007" s="102">
        <v>8.33</v>
      </c>
      <c r="H5007" s="102">
        <v>6.66</v>
      </c>
      <c r="I5007" s="102"/>
      <c r="J5007" s="445"/>
      <c r="K5007" s="258">
        <f>ROUND(SUMIF('VGT-Bewegungsdaten'!B:B,A5007,'VGT-Bewegungsdaten'!D:D),3)</f>
        <v>0</v>
      </c>
      <c r="L5007" s="259">
        <f>ROUND(SUMIF('VGT-Bewegungsdaten'!B:B,$A5007,'VGT-Bewegungsdaten'!E:E),5)</f>
        <v>0</v>
      </c>
      <c r="N5007" s="298" t="s">
        <v>4918</v>
      </c>
      <c r="O5007" s="298" t="s">
        <v>4935</v>
      </c>
      <c r="P5007" s="261">
        <f>ROUND(SUMIF('AV-Bewegungsdaten'!B:B,A5007,'AV-Bewegungsdaten'!D:D),3)</f>
        <v>0</v>
      </c>
      <c r="Q5007" s="259">
        <f>ROUND(SUMIF('AV-Bewegungsdaten'!B:B,$A5007,'AV-Bewegungsdaten'!E:E),5)</f>
        <v>0</v>
      </c>
      <c r="S5007" s="444"/>
      <c r="T5007" s="444"/>
      <c r="U5007" s="261">
        <f>ROUND(SUMIF('DV-Bewegungsdaten'!B:B,A5007,'DV-Bewegungsdaten'!D:D),3)</f>
        <v>0</v>
      </c>
      <c r="V5007" s="259">
        <f>ROUND(SUMIF('DV-Bewegungsdaten'!B:B,A5007,'DV-Bewegungsdaten'!E:E),5)</f>
        <v>0</v>
      </c>
      <c r="X5007" s="444"/>
      <c r="Y5007" s="444"/>
      <c r="Z5007" s="318"/>
      <c r="AA5007" s="259"/>
      <c r="AB5007" s="260"/>
      <c r="AC5007" s="260"/>
      <c r="AK5007" s="305"/>
    </row>
    <row r="5008" spans="1:37" ht="15" customHeight="1" x14ac:dyDescent="0.25">
      <c r="A5008" s="103" t="s">
        <v>7237</v>
      </c>
      <c r="B5008" s="101" t="s">
        <v>169</v>
      </c>
      <c r="C5008" s="101" t="s">
        <v>7212</v>
      </c>
      <c r="D5008" s="101" t="s">
        <v>7082</v>
      </c>
      <c r="F5008" s="102">
        <v>6.22</v>
      </c>
      <c r="G5008" s="102">
        <v>6.62</v>
      </c>
      <c r="H5008" s="102">
        <v>5.3</v>
      </c>
      <c r="I5008" s="102"/>
      <c r="J5008" s="445"/>
      <c r="K5008" s="258">
        <f>ROUND(SUMIF('VGT-Bewegungsdaten'!B:B,A5008,'VGT-Bewegungsdaten'!D:D),3)</f>
        <v>0</v>
      </c>
      <c r="L5008" s="259">
        <f>ROUND(SUMIF('VGT-Bewegungsdaten'!B:B,$A5008,'VGT-Bewegungsdaten'!E:E),5)</f>
        <v>0</v>
      </c>
      <c r="N5008" s="298" t="s">
        <v>4918</v>
      </c>
      <c r="O5008" s="298" t="s">
        <v>4935</v>
      </c>
      <c r="P5008" s="261">
        <f>ROUND(SUMIF('AV-Bewegungsdaten'!B:B,A5008,'AV-Bewegungsdaten'!D:D),3)</f>
        <v>0</v>
      </c>
      <c r="Q5008" s="259">
        <f>ROUND(SUMIF('AV-Bewegungsdaten'!B:B,$A5008,'AV-Bewegungsdaten'!E:E),5)</f>
        <v>0</v>
      </c>
      <c r="S5008" s="444"/>
      <c r="T5008" s="444"/>
      <c r="U5008" s="261">
        <f>ROUND(SUMIF('DV-Bewegungsdaten'!B:B,A5008,'DV-Bewegungsdaten'!D:D),3)</f>
        <v>0</v>
      </c>
      <c r="V5008" s="259">
        <f>ROUND(SUMIF('DV-Bewegungsdaten'!B:B,A5008,'DV-Bewegungsdaten'!E:E),5)</f>
        <v>0</v>
      </c>
      <c r="X5008" s="444"/>
      <c r="Y5008" s="444"/>
      <c r="Z5008" s="318"/>
      <c r="AA5008" s="259"/>
      <c r="AB5008" s="260"/>
      <c r="AC5008" s="260"/>
      <c r="AK5008" s="305"/>
    </row>
    <row r="5009" spans="1:37" ht="15" customHeight="1" x14ac:dyDescent="0.25">
      <c r="A5009" s="103" t="s">
        <v>7238</v>
      </c>
      <c r="B5009" s="101" t="s">
        <v>169</v>
      </c>
      <c r="C5009" s="101" t="s">
        <v>7214</v>
      </c>
      <c r="D5009" s="101" t="s">
        <v>4806</v>
      </c>
      <c r="F5009" s="102">
        <v>8.0399999999999991</v>
      </c>
      <c r="G5009" s="102">
        <v>8.44</v>
      </c>
      <c r="H5009" s="102">
        <v>6.75</v>
      </c>
      <c r="I5009" s="102"/>
      <c r="J5009" s="445"/>
      <c r="K5009" s="258">
        <f>ROUND(SUMIF('VGT-Bewegungsdaten'!B:B,A5009,'VGT-Bewegungsdaten'!D:D),3)</f>
        <v>0</v>
      </c>
      <c r="L5009" s="259">
        <f>ROUND(SUMIF('VGT-Bewegungsdaten'!B:B,$A5009,'VGT-Bewegungsdaten'!E:E),5)</f>
        <v>0</v>
      </c>
      <c r="N5009" s="298" t="s">
        <v>4918</v>
      </c>
      <c r="O5009" s="298" t="s">
        <v>4935</v>
      </c>
      <c r="P5009" s="261">
        <f>ROUND(SUMIF('AV-Bewegungsdaten'!B:B,A5009,'AV-Bewegungsdaten'!D:D),3)</f>
        <v>0</v>
      </c>
      <c r="Q5009" s="259">
        <f>ROUND(SUMIF('AV-Bewegungsdaten'!B:B,$A5009,'AV-Bewegungsdaten'!E:E),5)</f>
        <v>0</v>
      </c>
      <c r="S5009" s="444"/>
      <c r="T5009" s="444"/>
      <c r="U5009" s="261">
        <f>ROUND(SUMIF('DV-Bewegungsdaten'!B:B,A5009,'DV-Bewegungsdaten'!D:D),3)</f>
        <v>0</v>
      </c>
      <c r="V5009" s="259">
        <f>ROUND(SUMIF('DV-Bewegungsdaten'!B:B,A5009,'DV-Bewegungsdaten'!E:E),5)</f>
        <v>0</v>
      </c>
      <c r="X5009" s="444"/>
      <c r="Y5009" s="444"/>
      <c r="Z5009" s="318"/>
      <c r="AA5009" s="259"/>
      <c r="AB5009" s="260"/>
      <c r="AC5009" s="260"/>
      <c r="AK5009" s="305"/>
    </row>
    <row r="5010" spans="1:37" ht="15" customHeight="1" x14ac:dyDescent="0.25">
      <c r="A5010" s="103" t="s">
        <v>7239</v>
      </c>
      <c r="B5010" s="101" t="s">
        <v>169</v>
      </c>
      <c r="C5010" s="101" t="s">
        <v>7214</v>
      </c>
      <c r="D5010" s="101" t="s">
        <v>4807</v>
      </c>
      <c r="F5010" s="102">
        <v>7.81</v>
      </c>
      <c r="G5010" s="102">
        <v>8.2100000000000009</v>
      </c>
      <c r="H5010" s="102">
        <v>6.57</v>
      </c>
      <c r="I5010" s="102"/>
      <c r="J5010" s="445"/>
      <c r="K5010" s="258">
        <f>ROUND(SUMIF('VGT-Bewegungsdaten'!B:B,A5010,'VGT-Bewegungsdaten'!D:D),3)</f>
        <v>0</v>
      </c>
      <c r="L5010" s="259">
        <f>ROUND(SUMIF('VGT-Bewegungsdaten'!B:B,$A5010,'VGT-Bewegungsdaten'!E:E),5)</f>
        <v>0</v>
      </c>
      <c r="N5010" s="298" t="s">
        <v>4918</v>
      </c>
      <c r="O5010" s="298" t="s">
        <v>4935</v>
      </c>
      <c r="P5010" s="261">
        <f>ROUND(SUMIF('AV-Bewegungsdaten'!B:B,A5010,'AV-Bewegungsdaten'!D:D),3)</f>
        <v>0</v>
      </c>
      <c r="Q5010" s="259">
        <f>ROUND(SUMIF('AV-Bewegungsdaten'!B:B,$A5010,'AV-Bewegungsdaten'!E:E),5)</f>
        <v>0</v>
      </c>
      <c r="S5010" s="444"/>
      <c r="T5010" s="444"/>
      <c r="U5010" s="261">
        <f>ROUND(SUMIF('DV-Bewegungsdaten'!B:B,A5010,'DV-Bewegungsdaten'!D:D),3)</f>
        <v>0</v>
      </c>
      <c r="V5010" s="259">
        <f>ROUND(SUMIF('DV-Bewegungsdaten'!B:B,A5010,'DV-Bewegungsdaten'!E:E),5)</f>
        <v>0</v>
      </c>
      <c r="X5010" s="444"/>
      <c r="Y5010" s="444"/>
      <c r="Z5010" s="318"/>
      <c r="AA5010" s="259"/>
      <c r="AB5010" s="260"/>
      <c r="AC5010" s="260"/>
      <c r="AK5010" s="305"/>
    </row>
    <row r="5011" spans="1:37" ht="15" customHeight="1" x14ac:dyDescent="0.25">
      <c r="A5011" s="103" t="s">
        <v>7240</v>
      </c>
      <c r="B5011" s="101" t="s">
        <v>169</v>
      </c>
      <c r="C5011" s="101" t="s">
        <v>7214</v>
      </c>
      <c r="D5011" s="101" t="s">
        <v>7082</v>
      </c>
      <c r="F5011" s="102">
        <v>6.13</v>
      </c>
      <c r="G5011" s="102">
        <v>6.53</v>
      </c>
      <c r="H5011" s="102">
        <v>5.22</v>
      </c>
      <c r="I5011" s="102"/>
      <c r="J5011" s="445"/>
      <c r="K5011" s="258">
        <f>ROUND(SUMIF('VGT-Bewegungsdaten'!B:B,A5011,'VGT-Bewegungsdaten'!D:D),3)</f>
        <v>0</v>
      </c>
      <c r="L5011" s="259">
        <f>ROUND(SUMIF('VGT-Bewegungsdaten'!B:B,$A5011,'VGT-Bewegungsdaten'!E:E),5)</f>
        <v>0</v>
      </c>
      <c r="N5011" s="298" t="s">
        <v>4918</v>
      </c>
      <c r="O5011" s="298" t="s">
        <v>4935</v>
      </c>
      <c r="P5011" s="261">
        <f>ROUND(SUMIF('AV-Bewegungsdaten'!B:B,A5011,'AV-Bewegungsdaten'!D:D),3)</f>
        <v>0</v>
      </c>
      <c r="Q5011" s="259">
        <f>ROUND(SUMIF('AV-Bewegungsdaten'!B:B,$A5011,'AV-Bewegungsdaten'!E:E),5)</f>
        <v>0</v>
      </c>
      <c r="S5011" s="444"/>
      <c r="T5011" s="444"/>
      <c r="U5011" s="261">
        <f>ROUND(SUMIF('DV-Bewegungsdaten'!B:B,A5011,'DV-Bewegungsdaten'!D:D),3)</f>
        <v>0</v>
      </c>
      <c r="V5011" s="259">
        <f>ROUND(SUMIF('DV-Bewegungsdaten'!B:B,A5011,'DV-Bewegungsdaten'!E:E),5)</f>
        <v>0</v>
      </c>
      <c r="X5011" s="444"/>
      <c r="Y5011" s="444"/>
      <c r="Z5011" s="318"/>
      <c r="AA5011" s="259"/>
      <c r="AB5011" s="260"/>
      <c r="AC5011" s="260"/>
      <c r="AK5011" s="305"/>
    </row>
    <row r="5012" spans="1:37" ht="15" customHeight="1" x14ac:dyDescent="0.25">
      <c r="A5012" s="103" t="s">
        <v>7241</v>
      </c>
      <c r="B5012" s="101" t="s">
        <v>169</v>
      </c>
      <c r="C5012" s="101" t="s">
        <v>7216</v>
      </c>
      <c r="D5012" s="101" t="s">
        <v>4806</v>
      </c>
      <c r="F5012" s="102">
        <v>7.92</v>
      </c>
      <c r="G5012" s="102">
        <v>8.32</v>
      </c>
      <c r="H5012" s="102">
        <v>6.66</v>
      </c>
      <c r="I5012" s="102"/>
      <c r="J5012" s="445"/>
      <c r="K5012" s="258">
        <f>ROUND(SUMIF('VGT-Bewegungsdaten'!B:B,A5012,'VGT-Bewegungsdaten'!D:D),3)</f>
        <v>0</v>
      </c>
      <c r="L5012" s="259">
        <f>ROUND(SUMIF('VGT-Bewegungsdaten'!B:B,$A5012,'VGT-Bewegungsdaten'!E:E),5)</f>
        <v>0</v>
      </c>
      <c r="N5012" s="298" t="s">
        <v>4918</v>
      </c>
      <c r="O5012" s="298" t="s">
        <v>4935</v>
      </c>
      <c r="P5012" s="261">
        <f>ROUND(SUMIF('AV-Bewegungsdaten'!B:B,A5012,'AV-Bewegungsdaten'!D:D),3)</f>
        <v>0</v>
      </c>
      <c r="Q5012" s="259">
        <f>ROUND(SUMIF('AV-Bewegungsdaten'!B:B,$A5012,'AV-Bewegungsdaten'!E:E),5)</f>
        <v>0</v>
      </c>
      <c r="S5012" s="444"/>
      <c r="T5012" s="444"/>
      <c r="U5012" s="261">
        <f>ROUND(SUMIF('DV-Bewegungsdaten'!B:B,A5012,'DV-Bewegungsdaten'!D:D),3)</f>
        <v>0</v>
      </c>
      <c r="V5012" s="259">
        <f>ROUND(SUMIF('DV-Bewegungsdaten'!B:B,A5012,'DV-Bewegungsdaten'!E:E),5)</f>
        <v>0</v>
      </c>
      <c r="X5012" s="444"/>
      <c r="Y5012" s="444"/>
      <c r="Z5012" s="318"/>
      <c r="AA5012" s="259"/>
      <c r="AB5012" s="260"/>
      <c r="AC5012" s="260"/>
      <c r="AK5012" s="305"/>
    </row>
    <row r="5013" spans="1:37" ht="15" customHeight="1" x14ac:dyDescent="0.25">
      <c r="A5013" s="103" t="s">
        <v>7242</v>
      </c>
      <c r="B5013" s="101" t="s">
        <v>169</v>
      </c>
      <c r="C5013" s="101" t="s">
        <v>7216</v>
      </c>
      <c r="D5013" s="101" t="s">
        <v>4807</v>
      </c>
      <c r="F5013" s="102">
        <v>7.7</v>
      </c>
      <c r="G5013" s="102">
        <v>8.1</v>
      </c>
      <c r="H5013" s="102">
        <v>6.48</v>
      </c>
      <c r="I5013" s="102"/>
      <c r="J5013" s="445"/>
      <c r="K5013" s="258">
        <f>ROUND(SUMIF('VGT-Bewegungsdaten'!B:B,A5013,'VGT-Bewegungsdaten'!D:D),3)</f>
        <v>0</v>
      </c>
      <c r="L5013" s="259">
        <f>ROUND(SUMIF('VGT-Bewegungsdaten'!B:B,$A5013,'VGT-Bewegungsdaten'!E:E),5)</f>
        <v>0</v>
      </c>
      <c r="N5013" s="298" t="s">
        <v>4918</v>
      </c>
      <c r="O5013" s="298" t="s">
        <v>4935</v>
      </c>
      <c r="P5013" s="261">
        <f>ROUND(SUMIF('AV-Bewegungsdaten'!B:B,A5013,'AV-Bewegungsdaten'!D:D),3)</f>
        <v>0</v>
      </c>
      <c r="Q5013" s="259">
        <f>ROUND(SUMIF('AV-Bewegungsdaten'!B:B,$A5013,'AV-Bewegungsdaten'!E:E),5)</f>
        <v>0</v>
      </c>
      <c r="S5013" s="444"/>
      <c r="T5013" s="444"/>
      <c r="U5013" s="261">
        <f>ROUND(SUMIF('DV-Bewegungsdaten'!B:B,A5013,'DV-Bewegungsdaten'!D:D),3)</f>
        <v>0</v>
      </c>
      <c r="V5013" s="259">
        <f>ROUND(SUMIF('DV-Bewegungsdaten'!B:B,A5013,'DV-Bewegungsdaten'!E:E),5)</f>
        <v>0</v>
      </c>
      <c r="X5013" s="444"/>
      <c r="Y5013" s="444"/>
      <c r="Z5013" s="318"/>
      <c r="AA5013" s="259"/>
      <c r="AB5013" s="260"/>
      <c r="AC5013" s="260"/>
      <c r="AK5013" s="305"/>
    </row>
    <row r="5014" spans="1:37" ht="15" customHeight="1" x14ac:dyDescent="0.25">
      <c r="A5014" s="103" t="s">
        <v>7243</v>
      </c>
      <c r="B5014" s="101" t="s">
        <v>169</v>
      </c>
      <c r="C5014" s="101" t="s">
        <v>7216</v>
      </c>
      <c r="D5014" s="101" t="s">
        <v>7082</v>
      </c>
      <c r="F5014" s="102">
        <v>6.04</v>
      </c>
      <c r="G5014" s="102">
        <v>6.44</v>
      </c>
      <c r="H5014" s="102">
        <v>5.15</v>
      </c>
      <c r="I5014" s="102"/>
      <c r="J5014" s="445"/>
      <c r="K5014" s="258">
        <f>ROUND(SUMIF('VGT-Bewegungsdaten'!B:B,A5014,'VGT-Bewegungsdaten'!D:D),3)</f>
        <v>0</v>
      </c>
      <c r="L5014" s="259">
        <f>ROUND(SUMIF('VGT-Bewegungsdaten'!B:B,$A5014,'VGT-Bewegungsdaten'!E:E),5)</f>
        <v>0</v>
      </c>
      <c r="N5014" s="298" t="s">
        <v>4918</v>
      </c>
      <c r="O5014" s="298" t="s">
        <v>4935</v>
      </c>
      <c r="P5014" s="261">
        <f>ROUND(SUMIF('AV-Bewegungsdaten'!B:B,A5014,'AV-Bewegungsdaten'!D:D),3)</f>
        <v>0</v>
      </c>
      <c r="Q5014" s="259">
        <f>ROUND(SUMIF('AV-Bewegungsdaten'!B:B,$A5014,'AV-Bewegungsdaten'!E:E),5)</f>
        <v>0</v>
      </c>
      <c r="S5014" s="444"/>
      <c r="T5014" s="444"/>
      <c r="U5014" s="261">
        <f>ROUND(SUMIF('DV-Bewegungsdaten'!B:B,A5014,'DV-Bewegungsdaten'!D:D),3)</f>
        <v>0</v>
      </c>
      <c r="V5014" s="259">
        <f>ROUND(SUMIF('DV-Bewegungsdaten'!B:B,A5014,'DV-Bewegungsdaten'!E:E),5)</f>
        <v>0</v>
      </c>
      <c r="X5014" s="444"/>
      <c r="Y5014" s="444"/>
      <c r="Z5014" s="318"/>
      <c r="AA5014" s="259"/>
      <c r="AB5014" s="260"/>
      <c r="AC5014" s="260"/>
      <c r="AK5014" s="305"/>
    </row>
    <row r="5015" spans="1:37" ht="15" customHeight="1" x14ac:dyDescent="0.25">
      <c r="A5015" s="103" t="s">
        <v>7244</v>
      </c>
      <c r="B5015" s="101" t="s">
        <v>169</v>
      </c>
      <c r="C5015" s="101" t="s">
        <v>7218</v>
      </c>
      <c r="D5015" s="101" t="s">
        <v>4806</v>
      </c>
      <c r="F5015" s="102">
        <v>7.81</v>
      </c>
      <c r="G5015" s="102">
        <v>8.2100000000000009</v>
      </c>
      <c r="H5015" s="102">
        <v>6.57</v>
      </c>
      <c r="I5015" s="102"/>
      <c r="J5015" s="445"/>
      <c r="K5015" s="258">
        <f>ROUND(SUMIF('VGT-Bewegungsdaten'!B:B,A5015,'VGT-Bewegungsdaten'!D:D),3)</f>
        <v>0</v>
      </c>
      <c r="L5015" s="259">
        <f>ROUND(SUMIF('VGT-Bewegungsdaten'!B:B,$A5015,'VGT-Bewegungsdaten'!E:E),5)</f>
        <v>0</v>
      </c>
      <c r="N5015" s="298" t="s">
        <v>4918</v>
      </c>
      <c r="O5015" s="298" t="s">
        <v>4935</v>
      </c>
      <c r="P5015" s="261">
        <f>ROUND(SUMIF('AV-Bewegungsdaten'!B:B,A5015,'AV-Bewegungsdaten'!D:D),3)</f>
        <v>0</v>
      </c>
      <c r="Q5015" s="259">
        <f>ROUND(SUMIF('AV-Bewegungsdaten'!B:B,$A5015,'AV-Bewegungsdaten'!E:E),5)</f>
        <v>0</v>
      </c>
      <c r="S5015" s="444"/>
      <c r="T5015" s="444"/>
      <c r="U5015" s="261">
        <f>ROUND(SUMIF('DV-Bewegungsdaten'!B:B,A5015,'DV-Bewegungsdaten'!D:D),3)</f>
        <v>0</v>
      </c>
      <c r="V5015" s="259">
        <f>ROUND(SUMIF('DV-Bewegungsdaten'!B:B,A5015,'DV-Bewegungsdaten'!E:E),5)</f>
        <v>0</v>
      </c>
      <c r="X5015" s="444"/>
      <c r="Y5015" s="444"/>
      <c r="Z5015" s="318"/>
      <c r="AA5015" s="259"/>
      <c r="AB5015" s="260"/>
      <c r="AC5015" s="260"/>
      <c r="AK5015" s="305"/>
    </row>
    <row r="5016" spans="1:37" ht="15" customHeight="1" x14ac:dyDescent="0.25">
      <c r="A5016" s="103" t="s">
        <v>7245</v>
      </c>
      <c r="B5016" s="101" t="s">
        <v>169</v>
      </c>
      <c r="C5016" s="101" t="s">
        <v>7218</v>
      </c>
      <c r="D5016" s="101" t="s">
        <v>4807</v>
      </c>
      <c r="F5016" s="102">
        <v>7.59</v>
      </c>
      <c r="G5016" s="102">
        <v>7.99</v>
      </c>
      <c r="H5016" s="102">
        <v>6.39</v>
      </c>
      <c r="I5016" s="102"/>
      <c r="J5016" s="445"/>
      <c r="K5016" s="258">
        <f>ROUND(SUMIF('VGT-Bewegungsdaten'!B:B,A5016,'VGT-Bewegungsdaten'!D:D),3)</f>
        <v>0</v>
      </c>
      <c r="L5016" s="259">
        <f>ROUND(SUMIF('VGT-Bewegungsdaten'!B:B,$A5016,'VGT-Bewegungsdaten'!E:E),5)</f>
        <v>0</v>
      </c>
      <c r="N5016" s="298" t="s">
        <v>4918</v>
      </c>
      <c r="O5016" s="298" t="s">
        <v>4935</v>
      </c>
      <c r="P5016" s="261">
        <f>ROUND(SUMIF('AV-Bewegungsdaten'!B:B,A5016,'AV-Bewegungsdaten'!D:D),3)</f>
        <v>0</v>
      </c>
      <c r="Q5016" s="259">
        <f>ROUND(SUMIF('AV-Bewegungsdaten'!B:B,$A5016,'AV-Bewegungsdaten'!E:E),5)</f>
        <v>0</v>
      </c>
      <c r="S5016" s="444"/>
      <c r="T5016" s="444"/>
      <c r="U5016" s="261">
        <f>ROUND(SUMIF('DV-Bewegungsdaten'!B:B,A5016,'DV-Bewegungsdaten'!D:D),3)</f>
        <v>0</v>
      </c>
      <c r="V5016" s="259">
        <f>ROUND(SUMIF('DV-Bewegungsdaten'!B:B,A5016,'DV-Bewegungsdaten'!E:E),5)</f>
        <v>0</v>
      </c>
      <c r="X5016" s="444"/>
      <c r="Y5016" s="444"/>
      <c r="Z5016" s="318"/>
      <c r="AA5016" s="259"/>
      <c r="AB5016" s="260"/>
      <c r="AC5016" s="260"/>
      <c r="AK5016" s="305"/>
    </row>
    <row r="5017" spans="1:37" ht="15" customHeight="1" x14ac:dyDescent="0.25">
      <c r="A5017" s="103" t="s">
        <v>7246</v>
      </c>
      <c r="B5017" s="101" t="s">
        <v>169</v>
      </c>
      <c r="C5017" s="101" t="s">
        <v>7218</v>
      </c>
      <c r="D5017" s="101" t="s">
        <v>7082</v>
      </c>
      <c r="F5017" s="102">
        <v>5.95</v>
      </c>
      <c r="G5017" s="102">
        <v>6.35</v>
      </c>
      <c r="H5017" s="102">
        <v>5.08</v>
      </c>
      <c r="I5017" s="102"/>
      <c r="J5017" s="445"/>
      <c r="K5017" s="258">
        <f>ROUND(SUMIF('VGT-Bewegungsdaten'!B:B,A5017,'VGT-Bewegungsdaten'!D:D),3)</f>
        <v>0</v>
      </c>
      <c r="L5017" s="259">
        <f>ROUND(SUMIF('VGT-Bewegungsdaten'!B:B,$A5017,'VGT-Bewegungsdaten'!E:E),5)</f>
        <v>0</v>
      </c>
      <c r="N5017" s="298" t="s">
        <v>4918</v>
      </c>
      <c r="O5017" s="298" t="s">
        <v>4935</v>
      </c>
      <c r="P5017" s="261">
        <f>ROUND(SUMIF('AV-Bewegungsdaten'!B:B,A5017,'AV-Bewegungsdaten'!D:D),3)</f>
        <v>0</v>
      </c>
      <c r="Q5017" s="259">
        <f>ROUND(SUMIF('AV-Bewegungsdaten'!B:B,$A5017,'AV-Bewegungsdaten'!E:E),5)</f>
        <v>0</v>
      </c>
      <c r="S5017" s="444"/>
      <c r="T5017" s="444"/>
      <c r="U5017" s="261">
        <f>ROUND(SUMIF('DV-Bewegungsdaten'!B:B,A5017,'DV-Bewegungsdaten'!D:D),3)</f>
        <v>0</v>
      </c>
      <c r="V5017" s="259">
        <f>ROUND(SUMIF('DV-Bewegungsdaten'!B:B,A5017,'DV-Bewegungsdaten'!E:E),5)</f>
        <v>0</v>
      </c>
      <c r="X5017" s="444"/>
      <c r="Y5017" s="444"/>
      <c r="Z5017" s="318"/>
      <c r="AA5017" s="259"/>
      <c r="AB5017" s="260"/>
      <c r="AC5017" s="260"/>
      <c r="AK5017" s="305"/>
    </row>
    <row r="5018" spans="1:37" ht="15" customHeight="1" x14ac:dyDescent="0.25">
      <c r="A5018" s="103" t="s">
        <v>7247</v>
      </c>
      <c r="B5018" s="101" t="s">
        <v>169</v>
      </c>
      <c r="C5018" s="101" t="s">
        <v>7220</v>
      </c>
      <c r="D5018" s="101" t="s">
        <v>4806</v>
      </c>
      <c r="F5018" s="102">
        <v>7.69</v>
      </c>
      <c r="G5018" s="102">
        <v>8.09</v>
      </c>
      <c r="H5018" s="102">
        <v>6.47</v>
      </c>
      <c r="I5018" s="102"/>
      <c r="J5018" s="445"/>
      <c r="K5018" s="258">
        <f>ROUND(SUMIF('VGT-Bewegungsdaten'!B:B,A5018,'VGT-Bewegungsdaten'!D:D),3)</f>
        <v>0</v>
      </c>
      <c r="L5018" s="259">
        <f>ROUND(SUMIF('VGT-Bewegungsdaten'!B:B,$A5018,'VGT-Bewegungsdaten'!E:E),5)</f>
        <v>0</v>
      </c>
      <c r="N5018" s="298" t="s">
        <v>4918</v>
      </c>
      <c r="O5018" s="298" t="s">
        <v>4935</v>
      </c>
      <c r="P5018" s="261">
        <f>ROUND(SUMIF('AV-Bewegungsdaten'!B:B,A5018,'AV-Bewegungsdaten'!D:D),3)</f>
        <v>0</v>
      </c>
      <c r="Q5018" s="259">
        <f>ROUND(SUMIF('AV-Bewegungsdaten'!B:B,$A5018,'AV-Bewegungsdaten'!E:E),5)</f>
        <v>0</v>
      </c>
      <c r="S5018" s="444"/>
      <c r="T5018" s="444"/>
      <c r="U5018" s="261">
        <f>ROUND(SUMIF('DV-Bewegungsdaten'!B:B,A5018,'DV-Bewegungsdaten'!D:D),3)</f>
        <v>0</v>
      </c>
      <c r="V5018" s="259">
        <f>ROUND(SUMIF('DV-Bewegungsdaten'!B:B,A5018,'DV-Bewegungsdaten'!E:E),5)</f>
        <v>0</v>
      </c>
      <c r="X5018" s="444"/>
      <c r="Y5018" s="444"/>
      <c r="Z5018" s="318"/>
      <c r="AA5018" s="259"/>
      <c r="AB5018" s="260"/>
      <c r="AC5018" s="260"/>
      <c r="AK5018" s="305"/>
    </row>
    <row r="5019" spans="1:37" ht="15" customHeight="1" x14ac:dyDescent="0.25">
      <c r="A5019" s="103" t="s">
        <v>7248</v>
      </c>
      <c r="B5019" s="101" t="s">
        <v>169</v>
      </c>
      <c r="C5019" s="101" t="s">
        <v>7220</v>
      </c>
      <c r="D5019" s="101" t="s">
        <v>4807</v>
      </c>
      <c r="F5019" s="102">
        <v>7.47</v>
      </c>
      <c r="G5019" s="102">
        <v>7.87</v>
      </c>
      <c r="H5019" s="102">
        <v>6.3</v>
      </c>
      <c r="I5019" s="102"/>
      <c r="J5019" s="445"/>
      <c r="K5019" s="258">
        <f>ROUND(SUMIF('VGT-Bewegungsdaten'!B:B,A5019,'VGT-Bewegungsdaten'!D:D),3)</f>
        <v>0</v>
      </c>
      <c r="L5019" s="259">
        <f>ROUND(SUMIF('VGT-Bewegungsdaten'!B:B,$A5019,'VGT-Bewegungsdaten'!E:E),5)</f>
        <v>0</v>
      </c>
      <c r="N5019" s="298" t="s">
        <v>4918</v>
      </c>
      <c r="O5019" s="298" t="s">
        <v>4935</v>
      </c>
      <c r="P5019" s="261">
        <f>ROUND(SUMIF('AV-Bewegungsdaten'!B:B,A5019,'AV-Bewegungsdaten'!D:D),3)</f>
        <v>0</v>
      </c>
      <c r="Q5019" s="259">
        <f>ROUND(SUMIF('AV-Bewegungsdaten'!B:B,$A5019,'AV-Bewegungsdaten'!E:E),5)</f>
        <v>0</v>
      </c>
      <c r="S5019" s="444"/>
      <c r="T5019" s="444"/>
      <c r="U5019" s="261">
        <f>ROUND(SUMIF('DV-Bewegungsdaten'!B:B,A5019,'DV-Bewegungsdaten'!D:D),3)</f>
        <v>0</v>
      </c>
      <c r="V5019" s="259">
        <f>ROUND(SUMIF('DV-Bewegungsdaten'!B:B,A5019,'DV-Bewegungsdaten'!E:E),5)</f>
        <v>0</v>
      </c>
      <c r="X5019" s="444"/>
      <c r="Y5019" s="444"/>
      <c r="Z5019" s="318"/>
      <c r="AA5019" s="259"/>
      <c r="AB5019" s="260"/>
      <c r="AC5019" s="260"/>
      <c r="AK5019" s="305"/>
    </row>
    <row r="5020" spans="1:37" ht="15" customHeight="1" x14ac:dyDescent="0.25">
      <c r="A5020" s="103" t="s">
        <v>7249</v>
      </c>
      <c r="B5020" s="101" t="s">
        <v>169</v>
      </c>
      <c r="C5020" s="101" t="s">
        <v>7220</v>
      </c>
      <c r="D5020" s="101" t="s">
        <v>7082</v>
      </c>
      <c r="F5020" s="102">
        <v>5.86</v>
      </c>
      <c r="G5020" s="102">
        <v>6.26</v>
      </c>
      <c r="H5020" s="102">
        <v>5.01</v>
      </c>
      <c r="I5020" s="102"/>
      <c r="J5020" s="445"/>
      <c r="K5020" s="258">
        <f>ROUND(SUMIF('VGT-Bewegungsdaten'!B:B,A5020,'VGT-Bewegungsdaten'!D:D),3)</f>
        <v>0</v>
      </c>
      <c r="L5020" s="259">
        <f>ROUND(SUMIF('VGT-Bewegungsdaten'!B:B,$A5020,'VGT-Bewegungsdaten'!E:E),5)</f>
        <v>0</v>
      </c>
      <c r="N5020" s="298" t="s">
        <v>4918</v>
      </c>
      <c r="O5020" s="298" t="s">
        <v>4935</v>
      </c>
      <c r="P5020" s="261">
        <f>ROUND(SUMIF('AV-Bewegungsdaten'!B:B,A5020,'AV-Bewegungsdaten'!D:D),3)</f>
        <v>0</v>
      </c>
      <c r="Q5020" s="259">
        <f>ROUND(SUMIF('AV-Bewegungsdaten'!B:B,$A5020,'AV-Bewegungsdaten'!E:E),5)</f>
        <v>0</v>
      </c>
      <c r="S5020" s="444"/>
      <c r="T5020" s="444"/>
      <c r="U5020" s="261">
        <f>ROUND(SUMIF('DV-Bewegungsdaten'!B:B,A5020,'DV-Bewegungsdaten'!D:D),3)</f>
        <v>0</v>
      </c>
      <c r="V5020" s="259">
        <f>ROUND(SUMIF('DV-Bewegungsdaten'!B:B,A5020,'DV-Bewegungsdaten'!E:E),5)</f>
        <v>0</v>
      </c>
      <c r="X5020" s="444"/>
      <c r="Y5020" s="444"/>
      <c r="Z5020" s="318"/>
      <c r="AA5020" s="259"/>
      <c r="AB5020" s="260"/>
      <c r="AC5020" s="260"/>
      <c r="AK5020" s="305"/>
    </row>
    <row r="5021" spans="1:37" ht="15" customHeight="1" x14ac:dyDescent="0.25">
      <c r="A5021" s="103" t="s">
        <v>7250</v>
      </c>
      <c r="B5021" s="101" t="s">
        <v>169</v>
      </c>
      <c r="C5021" s="101" t="s">
        <v>7222</v>
      </c>
      <c r="D5021" s="101" t="s">
        <v>4806</v>
      </c>
      <c r="F5021" s="102">
        <v>7.58</v>
      </c>
      <c r="G5021" s="102">
        <v>7.98</v>
      </c>
      <c r="H5021" s="102">
        <v>6.38</v>
      </c>
      <c r="I5021" s="102"/>
      <c r="J5021" s="445"/>
      <c r="K5021" s="258">
        <f>ROUND(SUMIF('VGT-Bewegungsdaten'!B:B,A5021,'VGT-Bewegungsdaten'!D:D),3)</f>
        <v>0</v>
      </c>
      <c r="L5021" s="259">
        <f>ROUND(SUMIF('VGT-Bewegungsdaten'!B:B,$A5021,'VGT-Bewegungsdaten'!E:E),5)</f>
        <v>0</v>
      </c>
      <c r="N5021" s="298" t="s">
        <v>4918</v>
      </c>
      <c r="O5021" s="298" t="s">
        <v>4935</v>
      </c>
      <c r="P5021" s="261">
        <f>ROUND(SUMIF('AV-Bewegungsdaten'!B:B,A5021,'AV-Bewegungsdaten'!D:D),3)</f>
        <v>0</v>
      </c>
      <c r="Q5021" s="259">
        <f>ROUND(SUMIF('AV-Bewegungsdaten'!B:B,$A5021,'AV-Bewegungsdaten'!E:E),5)</f>
        <v>0</v>
      </c>
      <c r="S5021" s="444"/>
      <c r="T5021" s="444"/>
      <c r="U5021" s="261">
        <f>ROUND(SUMIF('DV-Bewegungsdaten'!B:B,A5021,'DV-Bewegungsdaten'!D:D),3)</f>
        <v>0</v>
      </c>
      <c r="V5021" s="259">
        <f>ROUND(SUMIF('DV-Bewegungsdaten'!B:B,A5021,'DV-Bewegungsdaten'!E:E),5)</f>
        <v>0</v>
      </c>
      <c r="X5021" s="444"/>
      <c r="Y5021" s="444"/>
      <c r="Z5021" s="318"/>
      <c r="AA5021" s="259"/>
      <c r="AB5021" s="260"/>
      <c r="AC5021" s="260"/>
      <c r="AK5021" s="305"/>
    </row>
    <row r="5022" spans="1:37" ht="15" customHeight="1" x14ac:dyDescent="0.25">
      <c r="A5022" s="103" t="s">
        <v>7251</v>
      </c>
      <c r="B5022" s="101" t="s">
        <v>169</v>
      </c>
      <c r="C5022" s="101" t="s">
        <v>7222</v>
      </c>
      <c r="D5022" s="101" t="s">
        <v>4807</v>
      </c>
      <c r="F5022" s="102">
        <v>7.36</v>
      </c>
      <c r="G5022" s="102">
        <v>7.76</v>
      </c>
      <c r="H5022" s="102">
        <v>6.21</v>
      </c>
      <c r="I5022" s="102"/>
      <c r="J5022" s="445"/>
      <c r="K5022" s="258">
        <f>ROUND(SUMIF('VGT-Bewegungsdaten'!B:B,A5022,'VGT-Bewegungsdaten'!D:D),3)</f>
        <v>0</v>
      </c>
      <c r="L5022" s="259">
        <f>ROUND(SUMIF('VGT-Bewegungsdaten'!B:B,$A5022,'VGT-Bewegungsdaten'!E:E),5)</f>
        <v>0</v>
      </c>
      <c r="N5022" s="298" t="s">
        <v>4918</v>
      </c>
      <c r="O5022" s="298" t="s">
        <v>4935</v>
      </c>
      <c r="P5022" s="261">
        <f>ROUND(SUMIF('AV-Bewegungsdaten'!B:B,A5022,'AV-Bewegungsdaten'!D:D),3)</f>
        <v>0</v>
      </c>
      <c r="Q5022" s="259">
        <f>ROUND(SUMIF('AV-Bewegungsdaten'!B:B,$A5022,'AV-Bewegungsdaten'!E:E),5)</f>
        <v>0</v>
      </c>
      <c r="S5022" s="444"/>
      <c r="T5022" s="444"/>
      <c r="U5022" s="261">
        <f>ROUND(SUMIF('DV-Bewegungsdaten'!B:B,A5022,'DV-Bewegungsdaten'!D:D),3)</f>
        <v>0</v>
      </c>
      <c r="V5022" s="259">
        <f>ROUND(SUMIF('DV-Bewegungsdaten'!B:B,A5022,'DV-Bewegungsdaten'!E:E),5)</f>
        <v>0</v>
      </c>
      <c r="X5022" s="444"/>
      <c r="Y5022" s="444"/>
      <c r="Z5022" s="318"/>
      <c r="AA5022" s="259"/>
      <c r="AB5022" s="260"/>
      <c r="AC5022" s="260"/>
      <c r="AK5022" s="305"/>
    </row>
    <row r="5023" spans="1:37" ht="15" customHeight="1" x14ac:dyDescent="0.25">
      <c r="A5023" s="103" t="s">
        <v>7252</v>
      </c>
      <c r="B5023" s="101" t="s">
        <v>169</v>
      </c>
      <c r="C5023" s="101" t="s">
        <v>7222</v>
      </c>
      <c r="D5023" s="101" t="s">
        <v>7082</v>
      </c>
      <c r="F5023" s="102">
        <v>5.77</v>
      </c>
      <c r="G5023" s="102">
        <v>6.17</v>
      </c>
      <c r="H5023" s="102">
        <v>4.9400000000000004</v>
      </c>
      <c r="I5023" s="102"/>
      <c r="J5023" s="445"/>
      <c r="K5023" s="258">
        <f>ROUND(SUMIF('VGT-Bewegungsdaten'!B:B,A5023,'VGT-Bewegungsdaten'!D:D),3)</f>
        <v>0</v>
      </c>
      <c r="L5023" s="259">
        <f>ROUND(SUMIF('VGT-Bewegungsdaten'!B:B,$A5023,'VGT-Bewegungsdaten'!E:E),5)</f>
        <v>0</v>
      </c>
      <c r="N5023" s="298" t="s">
        <v>4918</v>
      </c>
      <c r="O5023" s="298" t="s">
        <v>4935</v>
      </c>
      <c r="P5023" s="261">
        <f>ROUND(SUMIF('AV-Bewegungsdaten'!B:B,A5023,'AV-Bewegungsdaten'!D:D),3)</f>
        <v>0</v>
      </c>
      <c r="Q5023" s="259">
        <f>ROUND(SUMIF('AV-Bewegungsdaten'!B:B,$A5023,'AV-Bewegungsdaten'!E:E),5)</f>
        <v>0</v>
      </c>
      <c r="S5023" s="444"/>
      <c r="T5023" s="444"/>
      <c r="U5023" s="261">
        <f>ROUND(SUMIF('DV-Bewegungsdaten'!B:B,A5023,'DV-Bewegungsdaten'!D:D),3)</f>
        <v>0</v>
      </c>
      <c r="V5023" s="259">
        <f>ROUND(SUMIF('DV-Bewegungsdaten'!B:B,A5023,'DV-Bewegungsdaten'!E:E),5)</f>
        <v>0</v>
      </c>
      <c r="X5023" s="444"/>
      <c r="Y5023" s="444"/>
      <c r="Z5023" s="318"/>
      <c r="AA5023" s="259"/>
      <c r="AB5023" s="260"/>
      <c r="AC5023" s="260"/>
      <c r="AK5023" s="305"/>
    </row>
    <row r="5024" spans="1:37" ht="15" customHeight="1" x14ac:dyDescent="0.25">
      <c r="A5024" s="103" t="s">
        <v>7253</v>
      </c>
      <c r="B5024" s="101" t="s">
        <v>169</v>
      </c>
      <c r="C5024" s="101" t="s">
        <v>7224</v>
      </c>
      <c r="D5024" s="101" t="s">
        <v>4806</v>
      </c>
      <c r="F5024" s="102">
        <v>7.47</v>
      </c>
      <c r="G5024" s="102">
        <v>7.87</v>
      </c>
      <c r="H5024" s="102">
        <v>6.3</v>
      </c>
      <c r="I5024" s="102"/>
      <c r="J5024" s="445"/>
      <c r="K5024" s="258">
        <f>ROUND(SUMIF('VGT-Bewegungsdaten'!B:B,A5024,'VGT-Bewegungsdaten'!D:D),3)</f>
        <v>0</v>
      </c>
      <c r="L5024" s="259">
        <f>ROUND(SUMIF('VGT-Bewegungsdaten'!B:B,$A5024,'VGT-Bewegungsdaten'!E:E),5)</f>
        <v>0</v>
      </c>
      <c r="N5024" s="298" t="s">
        <v>4918</v>
      </c>
      <c r="O5024" s="298" t="s">
        <v>4935</v>
      </c>
      <c r="P5024" s="261">
        <f>ROUND(SUMIF('AV-Bewegungsdaten'!B:B,A5024,'AV-Bewegungsdaten'!D:D),3)</f>
        <v>0</v>
      </c>
      <c r="Q5024" s="259">
        <f>ROUND(SUMIF('AV-Bewegungsdaten'!B:B,$A5024,'AV-Bewegungsdaten'!E:E),5)</f>
        <v>0</v>
      </c>
      <c r="S5024" s="444"/>
      <c r="T5024" s="444"/>
      <c r="U5024" s="261">
        <f>ROUND(SUMIF('DV-Bewegungsdaten'!B:B,A5024,'DV-Bewegungsdaten'!D:D),3)</f>
        <v>0</v>
      </c>
      <c r="V5024" s="259">
        <f>ROUND(SUMIF('DV-Bewegungsdaten'!B:B,A5024,'DV-Bewegungsdaten'!E:E),5)</f>
        <v>0</v>
      </c>
      <c r="X5024" s="444"/>
      <c r="Y5024" s="444"/>
      <c r="Z5024" s="318"/>
      <c r="AA5024" s="259"/>
      <c r="AB5024" s="260"/>
      <c r="AC5024" s="260"/>
      <c r="AK5024" s="305"/>
    </row>
    <row r="5025" spans="1:37" ht="15" customHeight="1" x14ac:dyDescent="0.25">
      <c r="A5025" s="103" t="s">
        <v>7254</v>
      </c>
      <c r="B5025" s="101" t="s">
        <v>169</v>
      </c>
      <c r="C5025" s="101" t="s">
        <v>7224</v>
      </c>
      <c r="D5025" s="101" t="s">
        <v>4807</v>
      </c>
      <c r="F5025" s="102">
        <v>7.25</v>
      </c>
      <c r="G5025" s="102">
        <v>7.65</v>
      </c>
      <c r="H5025" s="102">
        <v>6.12</v>
      </c>
      <c r="I5025" s="102"/>
      <c r="J5025" s="445"/>
      <c r="K5025" s="258">
        <f>ROUND(SUMIF('VGT-Bewegungsdaten'!B:B,A5025,'VGT-Bewegungsdaten'!D:D),3)</f>
        <v>0</v>
      </c>
      <c r="L5025" s="259">
        <f>ROUND(SUMIF('VGT-Bewegungsdaten'!B:B,$A5025,'VGT-Bewegungsdaten'!E:E),5)</f>
        <v>0</v>
      </c>
      <c r="N5025" s="298" t="s">
        <v>4918</v>
      </c>
      <c r="O5025" s="298" t="s">
        <v>4935</v>
      </c>
      <c r="P5025" s="261">
        <f>ROUND(SUMIF('AV-Bewegungsdaten'!B:B,A5025,'AV-Bewegungsdaten'!D:D),3)</f>
        <v>0</v>
      </c>
      <c r="Q5025" s="259">
        <f>ROUND(SUMIF('AV-Bewegungsdaten'!B:B,$A5025,'AV-Bewegungsdaten'!E:E),5)</f>
        <v>0</v>
      </c>
      <c r="S5025" s="444"/>
      <c r="T5025" s="444"/>
      <c r="U5025" s="261">
        <f>ROUND(SUMIF('DV-Bewegungsdaten'!B:B,A5025,'DV-Bewegungsdaten'!D:D),3)</f>
        <v>0</v>
      </c>
      <c r="V5025" s="259">
        <f>ROUND(SUMIF('DV-Bewegungsdaten'!B:B,A5025,'DV-Bewegungsdaten'!E:E),5)</f>
        <v>0</v>
      </c>
      <c r="X5025" s="444"/>
      <c r="Y5025" s="444"/>
      <c r="Z5025" s="318"/>
      <c r="AA5025" s="259"/>
      <c r="AB5025" s="260"/>
      <c r="AC5025" s="260"/>
      <c r="AK5025" s="305"/>
    </row>
    <row r="5026" spans="1:37" ht="15" customHeight="1" x14ac:dyDescent="0.25">
      <c r="A5026" s="103" t="s">
        <v>7255</v>
      </c>
      <c r="B5026" s="101" t="s">
        <v>169</v>
      </c>
      <c r="C5026" s="101" t="s">
        <v>7224</v>
      </c>
      <c r="D5026" s="101" t="s">
        <v>7082</v>
      </c>
      <c r="F5026" s="102">
        <v>5.68</v>
      </c>
      <c r="G5026" s="102">
        <v>6.08</v>
      </c>
      <c r="H5026" s="102">
        <v>4.8600000000000003</v>
      </c>
      <c r="I5026" s="102"/>
      <c r="J5026" s="445"/>
      <c r="K5026" s="258">
        <f>ROUND(SUMIF('VGT-Bewegungsdaten'!B:B,A5026,'VGT-Bewegungsdaten'!D:D),3)</f>
        <v>0</v>
      </c>
      <c r="L5026" s="259">
        <f>ROUND(SUMIF('VGT-Bewegungsdaten'!B:B,$A5026,'VGT-Bewegungsdaten'!E:E),5)</f>
        <v>0</v>
      </c>
      <c r="N5026" s="298" t="s">
        <v>4918</v>
      </c>
      <c r="O5026" s="298" t="s">
        <v>4935</v>
      </c>
      <c r="P5026" s="261">
        <f>ROUND(SUMIF('AV-Bewegungsdaten'!B:B,A5026,'AV-Bewegungsdaten'!D:D),3)</f>
        <v>0</v>
      </c>
      <c r="Q5026" s="259">
        <f>ROUND(SUMIF('AV-Bewegungsdaten'!B:B,$A5026,'AV-Bewegungsdaten'!E:E),5)</f>
        <v>0</v>
      </c>
      <c r="S5026" s="444"/>
      <c r="T5026" s="444"/>
      <c r="U5026" s="261">
        <f>ROUND(SUMIF('DV-Bewegungsdaten'!B:B,A5026,'DV-Bewegungsdaten'!D:D),3)</f>
        <v>0</v>
      </c>
      <c r="V5026" s="259">
        <f>ROUND(SUMIF('DV-Bewegungsdaten'!B:B,A5026,'DV-Bewegungsdaten'!E:E),5)</f>
        <v>0</v>
      </c>
      <c r="X5026" s="444"/>
      <c r="Y5026" s="444"/>
      <c r="Z5026" s="318"/>
      <c r="AA5026" s="259"/>
      <c r="AB5026" s="260"/>
      <c r="AC5026" s="260"/>
      <c r="AK5026" s="305"/>
    </row>
    <row r="5027" spans="1:37" ht="15" customHeight="1" x14ac:dyDescent="0.25">
      <c r="A5027" s="103" t="s">
        <v>7256</v>
      </c>
      <c r="B5027" s="101" t="s">
        <v>169</v>
      </c>
      <c r="C5027" s="101" t="s">
        <v>7226</v>
      </c>
      <c r="D5027" s="101" t="s">
        <v>4806</v>
      </c>
      <c r="F5027" s="102">
        <v>7.36</v>
      </c>
      <c r="G5027" s="102">
        <v>7.76</v>
      </c>
      <c r="H5027" s="102">
        <v>6.21</v>
      </c>
      <c r="I5027" s="102"/>
      <c r="J5027" s="445"/>
      <c r="K5027" s="258">
        <f>ROUND(SUMIF('VGT-Bewegungsdaten'!B:B,A5027,'VGT-Bewegungsdaten'!D:D),3)</f>
        <v>0</v>
      </c>
      <c r="L5027" s="259">
        <f>ROUND(SUMIF('VGT-Bewegungsdaten'!B:B,$A5027,'VGT-Bewegungsdaten'!E:E),5)</f>
        <v>0</v>
      </c>
      <c r="N5027" s="298" t="s">
        <v>4918</v>
      </c>
      <c r="O5027" s="298" t="s">
        <v>4935</v>
      </c>
      <c r="P5027" s="261">
        <f>ROUND(SUMIF('AV-Bewegungsdaten'!B:B,A5027,'AV-Bewegungsdaten'!D:D),3)</f>
        <v>0</v>
      </c>
      <c r="Q5027" s="259">
        <f>ROUND(SUMIF('AV-Bewegungsdaten'!B:B,$A5027,'AV-Bewegungsdaten'!E:E),5)</f>
        <v>0</v>
      </c>
      <c r="S5027" s="444"/>
      <c r="T5027" s="444"/>
      <c r="U5027" s="261">
        <f>ROUND(SUMIF('DV-Bewegungsdaten'!B:B,A5027,'DV-Bewegungsdaten'!D:D),3)</f>
        <v>0</v>
      </c>
      <c r="V5027" s="259">
        <f>ROUND(SUMIF('DV-Bewegungsdaten'!B:B,A5027,'DV-Bewegungsdaten'!E:E),5)</f>
        <v>0</v>
      </c>
      <c r="X5027" s="444"/>
      <c r="Y5027" s="444"/>
      <c r="Z5027" s="318"/>
      <c r="AA5027" s="259"/>
      <c r="AB5027" s="260"/>
      <c r="AC5027" s="260"/>
      <c r="AK5027" s="305"/>
    </row>
    <row r="5028" spans="1:37" ht="15" customHeight="1" x14ac:dyDescent="0.25">
      <c r="A5028" s="103" t="s">
        <v>7257</v>
      </c>
      <c r="B5028" s="101" t="s">
        <v>169</v>
      </c>
      <c r="C5028" s="101" t="s">
        <v>7226</v>
      </c>
      <c r="D5028" s="101" t="s">
        <v>4807</v>
      </c>
      <c r="F5028" s="102">
        <v>7.15</v>
      </c>
      <c r="G5028" s="102">
        <v>7.55</v>
      </c>
      <c r="H5028" s="102">
        <v>6.04</v>
      </c>
      <c r="I5028" s="102"/>
      <c r="J5028" s="445"/>
      <c r="K5028" s="258">
        <f>ROUND(SUMIF('VGT-Bewegungsdaten'!B:B,A5028,'VGT-Bewegungsdaten'!D:D),3)</f>
        <v>0</v>
      </c>
      <c r="L5028" s="259">
        <f>ROUND(SUMIF('VGT-Bewegungsdaten'!B:B,$A5028,'VGT-Bewegungsdaten'!E:E),5)</f>
        <v>0</v>
      </c>
      <c r="N5028" s="298" t="s">
        <v>4918</v>
      </c>
      <c r="O5028" s="298" t="s">
        <v>4935</v>
      </c>
      <c r="P5028" s="261">
        <f>ROUND(SUMIF('AV-Bewegungsdaten'!B:B,A5028,'AV-Bewegungsdaten'!D:D),3)</f>
        <v>0</v>
      </c>
      <c r="Q5028" s="259">
        <f>ROUND(SUMIF('AV-Bewegungsdaten'!B:B,$A5028,'AV-Bewegungsdaten'!E:E),5)</f>
        <v>0</v>
      </c>
      <c r="S5028" s="444"/>
      <c r="T5028" s="444"/>
      <c r="U5028" s="261">
        <f>ROUND(SUMIF('DV-Bewegungsdaten'!B:B,A5028,'DV-Bewegungsdaten'!D:D),3)</f>
        <v>0</v>
      </c>
      <c r="V5028" s="259">
        <f>ROUND(SUMIF('DV-Bewegungsdaten'!B:B,A5028,'DV-Bewegungsdaten'!E:E),5)</f>
        <v>0</v>
      </c>
      <c r="X5028" s="444"/>
      <c r="Y5028" s="444"/>
      <c r="Z5028" s="318"/>
      <c r="AA5028" s="259"/>
      <c r="AB5028" s="260"/>
      <c r="AC5028" s="260"/>
      <c r="AK5028" s="305"/>
    </row>
    <row r="5029" spans="1:37" ht="15" customHeight="1" x14ac:dyDescent="0.25">
      <c r="A5029" s="103" t="s">
        <v>7258</v>
      </c>
      <c r="B5029" s="101" t="s">
        <v>169</v>
      </c>
      <c r="C5029" s="101" t="s">
        <v>7226</v>
      </c>
      <c r="D5029" s="101" t="s">
        <v>7082</v>
      </c>
      <c r="F5029" s="102">
        <v>5.6</v>
      </c>
      <c r="G5029" s="102">
        <v>6</v>
      </c>
      <c r="H5029" s="102">
        <v>4.8</v>
      </c>
      <c r="I5029" s="102"/>
      <c r="J5029" s="445"/>
      <c r="K5029" s="258">
        <f>ROUND(SUMIF('VGT-Bewegungsdaten'!B:B,A5029,'VGT-Bewegungsdaten'!D:D),3)</f>
        <v>0</v>
      </c>
      <c r="L5029" s="259">
        <f>ROUND(SUMIF('VGT-Bewegungsdaten'!B:B,$A5029,'VGT-Bewegungsdaten'!E:E),5)</f>
        <v>0</v>
      </c>
      <c r="N5029" s="298" t="s">
        <v>4918</v>
      </c>
      <c r="O5029" s="298" t="s">
        <v>4935</v>
      </c>
      <c r="P5029" s="261">
        <f>ROUND(SUMIF('AV-Bewegungsdaten'!B:B,A5029,'AV-Bewegungsdaten'!D:D),3)</f>
        <v>0</v>
      </c>
      <c r="Q5029" s="259">
        <f>ROUND(SUMIF('AV-Bewegungsdaten'!B:B,$A5029,'AV-Bewegungsdaten'!E:E),5)</f>
        <v>0</v>
      </c>
      <c r="S5029" s="444"/>
      <c r="T5029" s="444"/>
      <c r="U5029" s="261">
        <f>ROUND(SUMIF('DV-Bewegungsdaten'!B:B,A5029,'DV-Bewegungsdaten'!D:D),3)</f>
        <v>0</v>
      </c>
      <c r="V5029" s="259">
        <f>ROUND(SUMIF('DV-Bewegungsdaten'!B:B,A5029,'DV-Bewegungsdaten'!E:E),5)</f>
        <v>0</v>
      </c>
      <c r="X5029" s="444"/>
      <c r="Y5029" s="444"/>
      <c r="Z5029" s="318"/>
      <c r="AA5029" s="259"/>
      <c r="AB5029" s="260"/>
      <c r="AC5029" s="260"/>
      <c r="AK5029" s="305"/>
    </row>
    <row r="5030" spans="1:37" ht="15" customHeight="1" x14ac:dyDescent="0.25">
      <c r="A5030" s="103" t="s">
        <v>7259</v>
      </c>
      <c r="B5030" s="101" t="s">
        <v>169</v>
      </c>
      <c r="C5030" s="101" t="s">
        <v>7228</v>
      </c>
      <c r="D5030" s="101" t="s">
        <v>4806</v>
      </c>
      <c r="F5030" s="102">
        <v>7.25</v>
      </c>
      <c r="G5030" s="102">
        <v>7.65</v>
      </c>
      <c r="H5030" s="102">
        <v>6.12</v>
      </c>
      <c r="I5030" s="102"/>
      <c r="J5030" s="445"/>
      <c r="K5030" s="258">
        <f>ROUND(SUMIF('VGT-Bewegungsdaten'!B:B,A5030,'VGT-Bewegungsdaten'!D:D),3)</f>
        <v>0</v>
      </c>
      <c r="L5030" s="259">
        <f>ROUND(SUMIF('VGT-Bewegungsdaten'!B:B,$A5030,'VGT-Bewegungsdaten'!E:E),5)</f>
        <v>0</v>
      </c>
      <c r="N5030" s="298" t="s">
        <v>4918</v>
      </c>
      <c r="O5030" s="298" t="s">
        <v>4935</v>
      </c>
      <c r="P5030" s="261">
        <f>ROUND(SUMIF('AV-Bewegungsdaten'!B:B,A5030,'AV-Bewegungsdaten'!D:D),3)</f>
        <v>0</v>
      </c>
      <c r="Q5030" s="259">
        <f>ROUND(SUMIF('AV-Bewegungsdaten'!B:B,$A5030,'AV-Bewegungsdaten'!E:E),5)</f>
        <v>0</v>
      </c>
      <c r="S5030" s="444"/>
      <c r="T5030" s="444"/>
      <c r="U5030" s="261">
        <f>ROUND(SUMIF('DV-Bewegungsdaten'!B:B,A5030,'DV-Bewegungsdaten'!D:D),3)</f>
        <v>0</v>
      </c>
      <c r="V5030" s="259">
        <f>ROUND(SUMIF('DV-Bewegungsdaten'!B:B,A5030,'DV-Bewegungsdaten'!E:E),5)</f>
        <v>0</v>
      </c>
      <c r="X5030" s="444"/>
      <c r="Y5030" s="444"/>
      <c r="Z5030" s="318"/>
      <c r="AA5030" s="259"/>
      <c r="AB5030" s="260"/>
      <c r="AC5030" s="260"/>
      <c r="AK5030" s="305"/>
    </row>
    <row r="5031" spans="1:37" ht="15" customHeight="1" x14ac:dyDescent="0.25">
      <c r="A5031" s="103" t="s">
        <v>7260</v>
      </c>
      <c r="B5031" s="101" t="s">
        <v>169</v>
      </c>
      <c r="C5031" s="101" t="s">
        <v>7228</v>
      </c>
      <c r="D5031" s="101" t="s">
        <v>4807</v>
      </c>
      <c r="F5031" s="102">
        <v>7.04</v>
      </c>
      <c r="G5031" s="102">
        <v>7.44</v>
      </c>
      <c r="H5031" s="102">
        <v>5.95</v>
      </c>
      <c r="I5031" s="102"/>
      <c r="J5031" s="445"/>
      <c r="K5031" s="258">
        <f>ROUND(SUMIF('VGT-Bewegungsdaten'!B:B,A5031,'VGT-Bewegungsdaten'!D:D),3)</f>
        <v>0</v>
      </c>
      <c r="L5031" s="259">
        <f>ROUND(SUMIF('VGT-Bewegungsdaten'!B:B,$A5031,'VGT-Bewegungsdaten'!E:E),5)</f>
        <v>0</v>
      </c>
      <c r="N5031" s="298" t="s">
        <v>4918</v>
      </c>
      <c r="O5031" s="298" t="s">
        <v>4935</v>
      </c>
      <c r="P5031" s="261">
        <f>ROUND(SUMIF('AV-Bewegungsdaten'!B:B,A5031,'AV-Bewegungsdaten'!D:D),3)</f>
        <v>0</v>
      </c>
      <c r="Q5031" s="259">
        <f>ROUND(SUMIF('AV-Bewegungsdaten'!B:B,$A5031,'AV-Bewegungsdaten'!E:E),5)</f>
        <v>0</v>
      </c>
      <c r="S5031" s="444"/>
      <c r="T5031" s="444"/>
      <c r="U5031" s="261">
        <f>ROUND(SUMIF('DV-Bewegungsdaten'!B:B,A5031,'DV-Bewegungsdaten'!D:D),3)</f>
        <v>0</v>
      </c>
      <c r="V5031" s="259">
        <f>ROUND(SUMIF('DV-Bewegungsdaten'!B:B,A5031,'DV-Bewegungsdaten'!E:E),5)</f>
        <v>0</v>
      </c>
      <c r="X5031" s="444"/>
      <c r="Y5031" s="444"/>
      <c r="Z5031" s="318"/>
      <c r="AA5031" s="259"/>
      <c r="AB5031" s="260"/>
      <c r="AC5031" s="260"/>
      <c r="AK5031" s="305"/>
    </row>
    <row r="5032" spans="1:37" ht="15" customHeight="1" x14ac:dyDescent="0.25">
      <c r="A5032" s="103" t="s">
        <v>7261</v>
      </c>
      <c r="B5032" s="101" t="s">
        <v>169</v>
      </c>
      <c r="C5032" s="101" t="s">
        <v>7228</v>
      </c>
      <c r="D5032" s="101" t="s">
        <v>7082</v>
      </c>
      <c r="F5032" s="102">
        <v>5.51</v>
      </c>
      <c r="G5032" s="102">
        <v>5.91</v>
      </c>
      <c r="H5032" s="102">
        <v>4.7300000000000004</v>
      </c>
      <c r="I5032" s="102"/>
      <c r="J5032" s="445"/>
      <c r="K5032" s="258">
        <f>ROUND(SUMIF('VGT-Bewegungsdaten'!B:B,A5032,'VGT-Bewegungsdaten'!D:D),3)</f>
        <v>0</v>
      </c>
      <c r="L5032" s="259">
        <f>ROUND(SUMIF('VGT-Bewegungsdaten'!B:B,$A5032,'VGT-Bewegungsdaten'!E:E),5)</f>
        <v>0</v>
      </c>
      <c r="N5032" s="298" t="s">
        <v>4918</v>
      </c>
      <c r="O5032" s="298" t="s">
        <v>4935</v>
      </c>
      <c r="P5032" s="261">
        <f>ROUND(SUMIF('AV-Bewegungsdaten'!B:B,A5032,'AV-Bewegungsdaten'!D:D),3)</f>
        <v>0</v>
      </c>
      <c r="Q5032" s="259">
        <f>ROUND(SUMIF('AV-Bewegungsdaten'!B:B,$A5032,'AV-Bewegungsdaten'!E:E),5)</f>
        <v>0</v>
      </c>
      <c r="S5032" s="444"/>
      <c r="T5032" s="444"/>
      <c r="U5032" s="261">
        <f>ROUND(SUMIF('DV-Bewegungsdaten'!B:B,A5032,'DV-Bewegungsdaten'!D:D),3)</f>
        <v>0</v>
      </c>
      <c r="V5032" s="259">
        <f>ROUND(SUMIF('DV-Bewegungsdaten'!B:B,A5032,'DV-Bewegungsdaten'!E:E),5)</f>
        <v>0</v>
      </c>
      <c r="X5032" s="444"/>
      <c r="Y5032" s="444"/>
      <c r="Z5032" s="318"/>
      <c r="AA5032" s="259"/>
      <c r="AB5032" s="260"/>
      <c r="AC5032" s="260"/>
      <c r="AK5032" s="305"/>
    </row>
    <row r="5033" spans="1:37" ht="15" customHeight="1" x14ac:dyDescent="0.25">
      <c r="A5033" s="103" t="s">
        <v>7262</v>
      </c>
      <c r="B5033" s="101" t="s">
        <v>169</v>
      </c>
      <c r="C5033" s="101" t="s">
        <v>7230</v>
      </c>
      <c r="D5033" s="101" t="s">
        <v>4806</v>
      </c>
      <c r="F5033" s="102">
        <v>7.14</v>
      </c>
      <c r="G5033" s="102">
        <v>7.54</v>
      </c>
      <c r="H5033" s="102">
        <v>6.03</v>
      </c>
      <c r="I5033" s="102"/>
      <c r="J5033" s="445"/>
      <c r="K5033" s="258">
        <f>ROUND(SUMIF('VGT-Bewegungsdaten'!B:B,A5033,'VGT-Bewegungsdaten'!D:D),3)</f>
        <v>0</v>
      </c>
      <c r="L5033" s="259">
        <f>ROUND(SUMIF('VGT-Bewegungsdaten'!B:B,$A5033,'VGT-Bewegungsdaten'!E:E),5)</f>
        <v>0</v>
      </c>
      <c r="N5033" s="298" t="s">
        <v>4918</v>
      </c>
      <c r="O5033" s="298" t="s">
        <v>4935</v>
      </c>
      <c r="P5033" s="261">
        <f>ROUND(SUMIF('AV-Bewegungsdaten'!B:B,A5033,'AV-Bewegungsdaten'!D:D),3)</f>
        <v>0</v>
      </c>
      <c r="Q5033" s="259">
        <f>ROUND(SUMIF('AV-Bewegungsdaten'!B:B,$A5033,'AV-Bewegungsdaten'!E:E),5)</f>
        <v>0</v>
      </c>
      <c r="S5033" s="444"/>
      <c r="T5033" s="444"/>
      <c r="U5033" s="261">
        <f>ROUND(SUMIF('DV-Bewegungsdaten'!B:B,A5033,'DV-Bewegungsdaten'!D:D),3)</f>
        <v>0</v>
      </c>
      <c r="V5033" s="259">
        <f>ROUND(SUMIF('DV-Bewegungsdaten'!B:B,A5033,'DV-Bewegungsdaten'!E:E),5)</f>
        <v>0</v>
      </c>
      <c r="X5033" s="444"/>
      <c r="Y5033" s="444"/>
      <c r="Z5033" s="318"/>
      <c r="AA5033" s="259"/>
      <c r="AB5033" s="260"/>
      <c r="AC5033" s="260"/>
      <c r="AK5033" s="305"/>
    </row>
    <row r="5034" spans="1:37" ht="15" customHeight="1" x14ac:dyDescent="0.25">
      <c r="A5034" s="103" t="s">
        <v>7263</v>
      </c>
      <c r="B5034" s="101" t="s">
        <v>169</v>
      </c>
      <c r="C5034" s="101" t="s">
        <v>7230</v>
      </c>
      <c r="D5034" s="101" t="s">
        <v>4807</v>
      </c>
      <c r="F5034" s="102">
        <v>6.94</v>
      </c>
      <c r="G5034" s="102">
        <v>7.34</v>
      </c>
      <c r="H5034" s="102">
        <v>5.87</v>
      </c>
      <c r="I5034" s="102"/>
      <c r="J5034" s="445"/>
      <c r="K5034" s="258">
        <f>ROUND(SUMIF('VGT-Bewegungsdaten'!B:B,A5034,'VGT-Bewegungsdaten'!D:D),3)</f>
        <v>0</v>
      </c>
      <c r="L5034" s="259">
        <f>ROUND(SUMIF('VGT-Bewegungsdaten'!B:B,$A5034,'VGT-Bewegungsdaten'!E:E),5)</f>
        <v>0</v>
      </c>
      <c r="N5034" s="298" t="s">
        <v>4918</v>
      </c>
      <c r="O5034" s="298" t="s">
        <v>4935</v>
      </c>
      <c r="P5034" s="261">
        <f>ROUND(SUMIF('AV-Bewegungsdaten'!B:B,A5034,'AV-Bewegungsdaten'!D:D),3)</f>
        <v>0</v>
      </c>
      <c r="Q5034" s="259">
        <f>ROUND(SUMIF('AV-Bewegungsdaten'!B:B,$A5034,'AV-Bewegungsdaten'!E:E),5)</f>
        <v>0</v>
      </c>
      <c r="S5034" s="444"/>
      <c r="T5034" s="444"/>
      <c r="U5034" s="261">
        <f>ROUND(SUMIF('DV-Bewegungsdaten'!B:B,A5034,'DV-Bewegungsdaten'!D:D),3)</f>
        <v>0</v>
      </c>
      <c r="V5034" s="259">
        <f>ROUND(SUMIF('DV-Bewegungsdaten'!B:B,A5034,'DV-Bewegungsdaten'!E:E),5)</f>
        <v>0</v>
      </c>
      <c r="X5034" s="444"/>
      <c r="Y5034" s="444"/>
      <c r="Z5034" s="318"/>
      <c r="AA5034" s="259"/>
      <c r="AB5034" s="260"/>
      <c r="AC5034" s="260"/>
      <c r="AK5034" s="305"/>
    </row>
    <row r="5035" spans="1:37" ht="15" customHeight="1" x14ac:dyDescent="0.25">
      <c r="A5035" s="103" t="s">
        <v>7264</v>
      </c>
      <c r="B5035" s="101" t="s">
        <v>169</v>
      </c>
      <c r="C5035" s="101" t="s">
        <v>7230</v>
      </c>
      <c r="D5035" s="101" t="s">
        <v>7082</v>
      </c>
      <c r="F5035" s="102">
        <v>5.43</v>
      </c>
      <c r="G5035" s="102">
        <v>5.83</v>
      </c>
      <c r="H5035" s="102">
        <v>4.66</v>
      </c>
      <c r="I5035" s="102"/>
      <c r="J5035" s="445"/>
      <c r="K5035" s="258">
        <f>ROUND(SUMIF('VGT-Bewegungsdaten'!B:B,A5035,'VGT-Bewegungsdaten'!D:D),3)</f>
        <v>0</v>
      </c>
      <c r="L5035" s="259">
        <f>ROUND(SUMIF('VGT-Bewegungsdaten'!B:B,$A5035,'VGT-Bewegungsdaten'!E:E),5)</f>
        <v>0</v>
      </c>
      <c r="N5035" s="298" t="s">
        <v>4918</v>
      </c>
      <c r="O5035" s="298" t="s">
        <v>4935</v>
      </c>
      <c r="P5035" s="261">
        <f>ROUND(SUMIF('AV-Bewegungsdaten'!B:B,A5035,'AV-Bewegungsdaten'!D:D),3)</f>
        <v>0</v>
      </c>
      <c r="Q5035" s="259">
        <f>ROUND(SUMIF('AV-Bewegungsdaten'!B:B,$A5035,'AV-Bewegungsdaten'!E:E),5)</f>
        <v>0</v>
      </c>
      <c r="S5035" s="444"/>
      <c r="T5035" s="444"/>
      <c r="U5035" s="261">
        <f>ROUND(SUMIF('DV-Bewegungsdaten'!B:B,A5035,'DV-Bewegungsdaten'!D:D),3)</f>
        <v>0</v>
      </c>
      <c r="V5035" s="259">
        <f>ROUND(SUMIF('DV-Bewegungsdaten'!B:B,A5035,'DV-Bewegungsdaten'!E:E),5)</f>
        <v>0</v>
      </c>
      <c r="X5035" s="444"/>
      <c r="Y5035" s="444"/>
      <c r="Z5035" s="318"/>
      <c r="AA5035" s="259"/>
      <c r="AB5035" s="260"/>
      <c r="AC5035" s="260"/>
      <c r="AK5035" s="305"/>
    </row>
    <row r="5036" spans="1:37" ht="15" customHeight="1" x14ac:dyDescent="0.25">
      <c r="A5036" s="103" t="s">
        <v>7265</v>
      </c>
      <c r="B5036" s="101" t="s">
        <v>169</v>
      </c>
      <c r="C5036" s="101" t="s">
        <v>7232</v>
      </c>
      <c r="D5036" s="101" t="s">
        <v>4806</v>
      </c>
      <c r="F5036" s="102">
        <v>7.03</v>
      </c>
      <c r="G5036" s="102">
        <v>7.43</v>
      </c>
      <c r="H5036" s="102">
        <v>5.94</v>
      </c>
      <c r="I5036" s="102"/>
      <c r="J5036" s="445"/>
      <c r="K5036" s="258">
        <f>ROUND(SUMIF('VGT-Bewegungsdaten'!B:B,A5036,'VGT-Bewegungsdaten'!D:D),3)</f>
        <v>0</v>
      </c>
      <c r="L5036" s="259">
        <f>ROUND(SUMIF('VGT-Bewegungsdaten'!B:B,$A5036,'VGT-Bewegungsdaten'!E:E),5)</f>
        <v>0</v>
      </c>
      <c r="N5036" s="298" t="s">
        <v>4918</v>
      </c>
      <c r="O5036" s="298" t="s">
        <v>4935</v>
      </c>
      <c r="P5036" s="261">
        <f>ROUND(SUMIF('AV-Bewegungsdaten'!B:B,A5036,'AV-Bewegungsdaten'!D:D),3)</f>
        <v>0</v>
      </c>
      <c r="Q5036" s="259">
        <f>ROUND(SUMIF('AV-Bewegungsdaten'!B:B,$A5036,'AV-Bewegungsdaten'!E:E),5)</f>
        <v>0</v>
      </c>
      <c r="S5036" s="444"/>
      <c r="T5036" s="444"/>
      <c r="U5036" s="261">
        <f>ROUND(SUMIF('DV-Bewegungsdaten'!B:B,A5036,'DV-Bewegungsdaten'!D:D),3)</f>
        <v>0</v>
      </c>
      <c r="V5036" s="259">
        <f>ROUND(SUMIF('DV-Bewegungsdaten'!B:B,A5036,'DV-Bewegungsdaten'!E:E),5)</f>
        <v>0</v>
      </c>
      <c r="X5036" s="444"/>
      <c r="Y5036" s="444"/>
      <c r="Z5036" s="318"/>
      <c r="AA5036" s="259"/>
      <c r="AB5036" s="260"/>
      <c r="AC5036" s="260"/>
      <c r="AK5036" s="305"/>
    </row>
    <row r="5037" spans="1:37" ht="15" customHeight="1" x14ac:dyDescent="0.25">
      <c r="A5037" s="103" t="s">
        <v>7266</v>
      </c>
      <c r="B5037" s="101" t="s">
        <v>169</v>
      </c>
      <c r="C5037" s="101" t="s">
        <v>7232</v>
      </c>
      <c r="D5037" s="101" t="s">
        <v>4807</v>
      </c>
      <c r="F5037" s="102">
        <v>6.83</v>
      </c>
      <c r="G5037" s="102">
        <v>7.23</v>
      </c>
      <c r="H5037" s="102">
        <v>5.78</v>
      </c>
      <c r="I5037" s="102"/>
      <c r="J5037" s="445"/>
      <c r="K5037" s="258">
        <f>ROUND(SUMIF('VGT-Bewegungsdaten'!B:B,A5037,'VGT-Bewegungsdaten'!D:D),3)</f>
        <v>0</v>
      </c>
      <c r="L5037" s="259">
        <f>ROUND(SUMIF('VGT-Bewegungsdaten'!B:B,$A5037,'VGT-Bewegungsdaten'!E:E),5)</f>
        <v>0</v>
      </c>
      <c r="N5037" s="298" t="s">
        <v>4918</v>
      </c>
      <c r="O5037" s="298" t="s">
        <v>4935</v>
      </c>
      <c r="P5037" s="261">
        <f>ROUND(SUMIF('AV-Bewegungsdaten'!B:B,A5037,'AV-Bewegungsdaten'!D:D),3)</f>
        <v>0</v>
      </c>
      <c r="Q5037" s="259">
        <f>ROUND(SUMIF('AV-Bewegungsdaten'!B:B,$A5037,'AV-Bewegungsdaten'!E:E),5)</f>
        <v>0</v>
      </c>
      <c r="S5037" s="444"/>
      <c r="T5037" s="444"/>
      <c r="U5037" s="261">
        <f>ROUND(SUMIF('DV-Bewegungsdaten'!B:B,A5037,'DV-Bewegungsdaten'!D:D),3)</f>
        <v>0</v>
      </c>
      <c r="V5037" s="259">
        <f>ROUND(SUMIF('DV-Bewegungsdaten'!B:B,A5037,'DV-Bewegungsdaten'!E:E),5)</f>
        <v>0</v>
      </c>
      <c r="X5037" s="444"/>
      <c r="Y5037" s="444"/>
      <c r="Z5037" s="318"/>
      <c r="AA5037" s="259"/>
      <c r="AB5037" s="260"/>
      <c r="AC5037" s="260"/>
      <c r="AK5037" s="305"/>
    </row>
    <row r="5038" spans="1:37" ht="15" customHeight="1" x14ac:dyDescent="0.25">
      <c r="A5038" s="103" t="s">
        <v>7267</v>
      </c>
      <c r="B5038" s="101" t="s">
        <v>169</v>
      </c>
      <c r="C5038" s="101" t="s">
        <v>7232</v>
      </c>
      <c r="D5038" s="101" t="s">
        <v>7082</v>
      </c>
      <c r="F5038" s="102">
        <v>5.35</v>
      </c>
      <c r="G5038" s="102">
        <v>5.75</v>
      </c>
      <c r="H5038" s="102">
        <v>4.5999999999999996</v>
      </c>
      <c r="I5038" s="102"/>
      <c r="J5038" s="445"/>
      <c r="K5038" s="258">
        <f>ROUND(SUMIF('VGT-Bewegungsdaten'!B:B,A5038,'VGT-Bewegungsdaten'!D:D),3)</f>
        <v>0</v>
      </c>
      <c r="L5038" s="259">
        <f>ROUND(SUMIF('VGT-Bewegungsdaten'!B:B,$A5038,'VGT-Bewegungsdaten'!E:E),5)</f>
        <v>0</v>
      </c>
      <c r="N5038" s="298" t="s">
        <v>4918</v>
      </c>
      <c r="O5038" s="298" t="s">
        <v>4935</v>
      </c>
      <c r="P5038" s="261">
        <f>ROUND(SUMIF('AV-Bewegungsdaten'!B:B,A5038,'AV-Bewegungsdaten'!D:D),3)</f>
        <v>0</v>
      </c>
      <c r="Q5038" s="259">
        <f>ROUND(SUMIF('AV-Bewegungsdaten'!B:B,$A5038,'AV-Bewegungsdaten'!E:E),5)</f>
        <v>0</v>
      </c>
      <c r="S5038" s="444"/>
      <c r="T5038" s="444"/>
      <c r="U5038" s="261">
        <f>ROUND(SUMIF('DV-Bewegungsdaten'!B:B,A5038,'DV-Bewegungsdaten'!D:D),3)</f>
        <v>0</v>
      </c>
      <c r="V5038" s="259">
        <f>ROUND(SUMIF('DV-Bewegungsdaten'!B:B,A5038,'DV-Bewegungsdaten'!E:E),5)</f>
        <v>0</v>
      </c>
      <c r="X5038" s="444"/>
      <c r="Y5038" s="444"/>
      <c r="Z5038" s="318"/>
      <c r="AA5038" s="259"/>
      <c r="AB5038" s="260"/>
      <c r="AC5038" s="260"/>
      <c r="AK5038" s="305"/>
    </row>
    <row r="5039" spans="1:37" ht="15" customHeight="1" x14ac:dyDescent="0.25">
      <c r="A5039" s="103" t="s">
        <v>7268</v>
      </c>
      <c r="B5039" s="101" t="s">
        <v>169</v>
      </c>
      <c r="C5039" s="101" t="s">
        <v>7234</v>
      </c>
      <c r="D5039" s="101" t="s">
        <v>4806</v>
      </c>
      <c r="F5039" s="102">
        <v>6.93</v>
      </c>
      <c r="G5039" s="102">
        <v>7.33</v>
      </c>
      <c r="H5039" s="102">
        <v>5.86</v>
      </c>
      <c r="I5039" s="102"/>
      <c r="J5039" s="445"/>
      <c r="K5039" s="258">
        <f>ROUND(SUMIF('VGT-Bewegungsdaten'!B:B,A5039,'VGT-Bewegungsdaten'!D:D),3)</f>
        <v>0</v>
      </c>
      <c r="L5039" s="259">
        <f>ROUND(SUMIF('VGT-Bewegungsdaten'!B:B,$A5039,'VGT-Bewegungsdaten'!E:E),5)</f>
        <v>0</v>
      </c>
      <c r="N5039" s="298" t="s">
        <v>4918</v>
      </c>
      <c r="O5039" s="298" t="s">
        <v>4935</v>
      </c>
      <c r="P5039" s="261">
        <f>ROUND(SUMIF('AV-Bewegungsdaten'!B:B,A5039,'AV-Bewegungsdaten'!D:D),3)</f>
        <v>0</v>
      </c>
      <c r="Q5039" s="259">
        <f>ROUND(SUMIF('AV-Bewegungsdaten'!B:B,$A5039,'AV-Bewegungsdaten'!E:E),5)</f>
        <v>0</v>
      </c>
      <c r="S5039" s="444"/>
      <c r="T5039" s="444"/>
      <c r="U5039" s="261">
        <f>ROUND(SUMIF('DV-Bewegungsdaten'!B:B,A5039,'DV-Bewegungsdaten'!D:D),3)</f>
        <v>0</v>
      </c>
      <c r="V5039" s="259">
        <f>ROUND(SUMIF('DV-Bewegungsdaten'!B:B,A5039,'DV-Bewegungsdaten'!E:E),5)</f>
        <v>0</v>
      </c>
      <c r="X5039" s="444"/>
      <c r="Y5039" s="444"/>
      <c r="Z5039" s="318"/>
      <c r="AA5039" s="259"/>
      <c r="AB5039" s="260"/>
      <c r="AC5039" s="260"/>
      <c r="AK5039" s="305"/>
    </row>
    <row r="5040" spans="1:37" ht="15" customHeight="1" x14ac:dyDescent="0.25">
      <c r="A5040" s="103" t="s">
        <v>7269</v>
      </c>
      <c r="B5040" s="101" t="s">
        <v>169</v>
      </c>
      <c r="C5040" s="101" t="s">
        <v>7234</v>
      </c>
      <c r="D5040" s="101" t="s">
        <v>4807</v>
      </c>
      <c r="F5040" s="102">
        <v>6.73</v>
      </c>
      <c r="G5040" s="102">
        <v>7.13</v>
      </c>
      <c r="H5040" s="102">
        <v>5.7</v>
      </c>
      <c r="I5040" s="102"/>
      <c r="J5040" s="445"/>
      <c r="K5040" s="258">
        <f>ROUND(SUMIF('VGT-Bewegungsdaten'!B:B,A5040,'VGT-Bewegungsdaten'!D:D),3)</f>
        <v>0</v>
      </c>
      <c r="L5040" s="259">
        <f>ROUND(SUMIF('VGT-Bewegungsdaten'!B:B,$A5040,'VGT-Bewegungsdaten'!E:E),5)</f>
        <v>0</v>
      </c>
      <c r="N5040" s="298" t="s">
        <v>4918</v>
      </c>
      <c r="O5040" s="298" t="s">
        <v>4935</v>
      </c>
      <c r="P5040" s="261">
        <f>ROUND(SUMIF('AV-Bewegungsdaten'!B:B,A5040,'AV-Bewegungsdaten'!D:D),3)</f>
        <v>0</v>
      </c>
      <c r="Q5040" s="259">
        <f>ROUND(SUMIF('AV-Bewegungsdaten'!B:B,$A5040,'AV-Bewegungsdaten'!E:E),5)</f>
        <v>0</v>
      </c>
      <c r="S5040" s="444"/>
      <c r="T5040" s="444"/>
      <c r="U5040" s="261">
        <f>ROUND(SUMIF('DV-Bewegungsdaten'!B:B,A5040,'DV-Bewegungsdaten'!D:D),3)</f>
        <v>0</v>
      </c>
      <c r="V5040" s="259">
        <f>ROUND(SUMIF('DV-Bewegungsdaten'!B:B,A5040,'DV-Bewegungsdaten'!E:E),5)</f>
        <v>0</v>
      </c>
      <c r="X5040" s="444"/>
      <c r="Y5040" s="444"/>
      <c r="Z5040" s="318"/>
      <c r="AA5040" s="259"/>
      <c r="AB5040" s="260"/>
      <c r="AC5040" s="260"/>
      <c r="AK5040" s="305"/>
    </row>
    <row r="5041" spans="1:37" ht="15" customHeight="1" x14ac:dyDescent="0.25">
      <c r="A5041" s="103" t="s">
        <v>7270</v>
      </c>
      <c r="B5041" s="101" t="s">
        <v>169</v>
      </c>
      <c r="C5041" s="101" t="s">
        <v>7234</v>
      </c>
      <c r="D5041" s="101" t="s">
        <v>7082</v>
      </c>
      <c r="F5041" s="102">
        <v>5.27</v>
      </c>
      <c r="G5041" s="102">
        <v>5.67</v>
      </c>
      <c r="H5041" s="102">
        <v>4.54</v>
      </c>
      <c r="I5041" s="102"/>
      <c r="J5041" s="445"/>
      <c r="K5041" s="258">
        <f>ROUND(SUMIF('VGT-Bewegungsdaten'!B:B,A5041,'VGT-Bewegungsdaten'!D:D),3)</f>
        <v>0</v>
      </c>
      <c r="L5041" s="259">
        <f>ROUND(SUMIF('VGT-Bewegungsdaten'!B:B,$A5041,'VGT-Bewegungsdaten'!E:E),5)</f>
        <v>0</v>
      </c>
      <c r="N5041" s="298" t="s">
        <v>4918</v>
      </c>
      <c r="O5041" s="298" t="s">
        <v>4935</v>
      </c>
      <c r="P5041" s="261">
        <f>ROUND(SUMIF('AV-Bewegungsdaten'!B:B,A5041,'AV-Bewegungsdaten'!D:D),3)</f>
        <v>0</v>
      </c>
      <c r="Q5041" s="259">
        <f>ROUND(SUMIF('AV-Bewegungsdaten'!B:B,$A5041,'AV-Bewegungsdaten'!E:E),5)</f>
        <v>0</v>
      </c>
      <c r="S5041" s="444"/>
      <c r="T5041" s="444"/>
      <c r="U5041" s="261">
        <f>ROUND(SUMIF('DV-Bewegungsdaten'!B:B,A5041,'DV-Bewegungsdaten'!D:D),3)</f>
        <v>0</v>
      </c>
      <c r="V5041" s="259">
        <f>ROUND(SUMIF('DV-Bewegungsdaten'!B:B,A5041,'DV-Bewegungsdaten'!E:E),5)</f>
        <v>0</v>
      </c>
      <c r="X5041" s="444"/>
      <c r="Y5041" s="444"/>
      <c r="Z5041" s="318"/>
      <c r="AA5041" s="259"/>
      <c r="AB5041" s="260"/>
      <c r="AC5041" s="260"/>
      <c r="AK5041" s="305"/>
    </row>
    <row r="5042" spans="1:37" ht="15" customHeight="1" x14ac:dyDescent="0.25">
      <c r="A5042" s="103" t="s">
        <v>7271</v>
      </c>
      <c r="B5042" s="101" t="s">
        <v>169</v>
      </c>
      <c r="C5042" s="101" t="s">
        <v>7272</v>
      </c>
      <c r="D5042" s="101" t="s">
        <v>6302</v>
      </c>
      <c r="I5042" s="102" t="s">
        <v>7273</v>
      </c>
      <c r="J5042" s="445"/>
      <c r="S5042" s="444"/>
      <c r="T5042" s="444"/>
      <c r="X5042" s="444"/>
      <c r="Y5042" s="444"/>
      <c r="Z5042" s="318"/>
      <c r="AA5042" s="259"/>
      <c r="AB5042" s="260"/>
      <c r="AC5042" s="260"/>
      <c r="AK5042" s="305"/>
    </row>
    <row r="5043" spans="1:37" ht="15" customHeight="1" x14ac:dyDescent="0.25">
      <c r="A5043" s="103" t="s">
        <v>7275</v>
      </c>
      <c r="B5043" s="101" t="s">
        <v>169</v>
      </c>
      <c r="C5043" s="101" t="s">
        <v>7212</v>
      </c>
      <c r="D5043" s="101" t="s">
        <v>4806</v>
      </c>
      <c r="E5043" s="101" t="s">
        <v>6302</v>
      </c>
      <c r="I5043" s="102">
        <v>3.79</v>
      </c>
      <c r="J5043" s="445"/>
      <c r="N5043" s="298" t="s">
        <v>4918</v>
      </c>
      <c r="O5043" s="298" t="s">
        <v>4935</v>
      </c>
      <c r="S5043" s="444"/>
      <c r="T5043" s="444"/>
      <c r="X5043" s="444"/>
      <c r="Y5043" s="444"/>
      <c r="Z5043" s="258">
        <f>ROUND(SUMIF('MSZ-Bewegungsdaten'!B:B,A5043,'MSZ-Bewegungsdaten'!D:D),3)</f>
        <v>0</v>
      </c>
      <c r="AA5043" s="259">
        <f>ROUND(SUMIF('MSZ-Bewegungsdaten'!$B:$B,$A5043,'MSZ-Bewegungsdaten'!$E:$E),5)</f>
        <v>0</v>
      </c>
      <c r="AB5043" s="260"/>
      <c r="AC5043" s="260"/>
      <c r="AK5043" s="305"/>
    </row>
    <row r="5044" spans="1:37" ht="15" customHeight="1" x14ac:dyDescent="0.25">
      <c r="A5044" s="103" t="s">
        <v>7276</v>
      </c>
      <c r="B5044" s="101" t="s">
        <v>169</v>
      </c>
      <c r="C5044" s="101" t="s">
        <v>7212</v>
      </c>
      <c r="D5044" s="101" t="s">
        <v>4807</v>
      </c>
      <c r="E5044" s="101" t="s">
        <v>6302</v>
      </c>
      <c r="I5044" s="102">
        <v>3.52</v>
      </c>
      <c r="J5044" s="445"/>
      <c r="N5044" s="298" t="s">
        <v>4918</v>
      </c>
      <c r="O5044" s="298" t="s">
        <v>4935</v>
      </c>
      <c r="S5044" s="444"/>
      <c r="T5044" s="444"/>
      <c r="X5044" s="444"/>
      <c r="Y5044" s="444"/>
      <c r="Z5044" s="258">
        <f>ROUND(SUMIF('MSZ-Bewegungsdaten'!B:B,A5044,'MSZ-Bewegungsdaten'!D:D),3)</f>
        <v>0</v>
      </c>
      <c r="AA5044" s="259">
        <f>ROUND(SUMIF('MSZ-Bewegungsdaten'!$B:$B,$A5044,'MSZ-Bewegungsdaten'!$E:$E),5)</f>
        <v>0</v>
      </c>
      <c r="AB5044" s="260"/>
      <c r="AC5044" s="260"/>
      <c r="AK5044" s="305"/>
    </row>
    <row r="5045" spans="1:37" ht="15" customHeight="1" x14ac:dyDescent="0.25">
      <c r="A5045" s="103" t="s">
        <v>7277</v>
      </c>
      <c r="B5045" s="101" t="s">
        <v>169</v>
      </c>
      <c r="C5045" s="101" t="s">
        <v>7212</v>
      </c>
      <c r="D5045" s="101" t="s">
        <v>7082</v>
      </c>
      <c r="E5045" s="101" t="s">
        <v>6302</v>
      </c>
      <c r="I5045" s="102">
        <v>2.37</v>
      </c>
      <c r="J5045" s="445"/>
      <c r="N5045" s="298" t="s">
        <v>4918</v>
      </c>
      <c r="O5045" s="298" t="s">
        <v>4935</v>
      </c>
      <c r="S5045" s="444"/>
      <c r="T5045" s="444"/>
      <c r="X5045" s="444"/>
      <c r="Y5045" s="444"/>
      <c r="Z5045" s="258">
        <f>ROUND(SUMIF('MSZ-Bewegungsdaten'!B:B,A5045,'MSZ-Bewegungsdaten'!D:D),3)</f>
        <v>0</v>
      </c>
      <c r="AA5045" s="259">
        <f>ROUND(SUMIF('MSZ-Bewegungsdaten'!$B:$B,$A5045,'MSZ-Bewegungsdaten'!$E:$E),5)</f>
        <v>0</v>
      </c>
      <c r="AB5045" s="260"/>
      <c r="AC5045" s="260"/>
      <c r="AK5045" s="305"/>
    </row>
    <row r="5046" spans="1:37" ht="15" customHeight="1" x14ac:dyDescent="0.25">
      <c r="A5046" s="103" t="s">
        <v>7278</v>
      </c>
      <c r="B5046" s="101" t="s">
        <v>169</v>
      </c>
      <c r="C5046" s="101" t="s">
        <v>7214</v>
      </c>
      <c r="D5046" s="101" t="s">
        <v>4806</v>
      </c>
      <c r="E5046" s="101" t="s">
        <v>6302</v>
      </c>
      <c r="I5046" s="102">
        <v>3.74</v>
      </c>
      <c r="J5046" s="445"/>
      <c r="N5046" s="298" t="s">
        <v>4918</v>
      </c>
      <c r="O5046" s="298" t="s">
        <v>4935</v>
      </c>
      <c r="S5046" s="444"/>
      <c r="T5046" s="444"/>
      <c r="X5046" s="444"/>
      <c r="Y5046" s="444"/>
      <c r="Z5046" s="258">
        <f>ROUND(SUMIF('MSZ-Bewegungsdaten'!B:B,A5046,'MSZ-Bewegungsdaten'!D:D),3)</f>
        <v>0</v>
      </c>
      <c r="AA5046" s="259">
        <f>ROUND(SUMIF('MSZ-Bewegungsdaten'!$B:$B,$A5046,'MSZ-Bewegungsdaten'!$E:$E),5)</f>
        <v>0</v>
      </c>
      <c r="AB5046" s="260"/>
      <c r="AC5046" s="260"/>
      <c r="AK5046" s="305"/>
    </row>
    <row r="5047" spans="1:37" ht="15" customHeight="1" x14ac:dyDescent="0.25">
      <c r="A5047" s="103" t="s">
        <v>7279</v>
      </c>
      <c r="B5047" s="101" t="s">
        <v>169</v>
      </c>
      <c r="C5047" s="101" t="s">
        <v>7214</v>
      </c>
      <c r="D5047" s="101" t="s">
        <v>4807</v>
      </c>
      <c r="E5047" s="101" t="s">
        <v>6302</v>
      </c>
      <c r="I5047" s="102">
        <v>3.47</v>
      </c>
      <c r="J5047" s="445"/>
      <c r="N5047" s="298" t="s">
        <v>4918</v>
      </c>
      <c r="O5047" s="298" t="s">
        <v>4935</v>
      </c>
      <c r="S5047" s="444"/>
      <c r="T5047" s="444"/>
      <c r="X5047" s="444"/>
      <c r="Y5047" s="444"/>
      <c r="Z5047" s="258">
        <f>ROUND(SUMIF('MSZ-Bewegungsdaten'!B:B,A5047,'MSZ-Bewegungsdaten'!D:D),3)</f>
        <v>0</v>
      </c>
      <c r="AA5047" s="259">
        <f>ROUND(SUMIF('MSZ-Bewegungsdaten'!$B:$B,$A5047,'MSZ-Bewegungsdaten'!$E:$E),5)</f>
        <v>0</v>
      </c>
      <c r="AB5047" s="260"/>
      <c r="AC5047" s="260"/>
      <c r="AK5047" s="305"/>
    </row>
    <row r="5048" spans="1:37" ht="15" customHeight="1" x14ac:dyDescent="0.25">
      <c r="A5048" s="103" t="s">
        <v>7280</v>
      </c>
      <c r="B5048" s="101" t="s">
        <v>169</v>
      </c>
      <c r="C5048" s="101" t="s">
        <v>7214</v>
      </c>
      <c r="D5048" s="101" t="s">
        <v>7082</v>
      </c>
      <c r="E5048" s="101" t="s">
        <v>6302</v>
      </c>
      <c r="I5048" s="102">
        <v>2.34</v>
      </c>
      <c r="J5048" s="445"/>
      <c r="N5048" s="298" t="s">
        <v>4918</v>
      </c>
      <c r="O5048" s="298" t="s">
        <v>4935</v>
      </c>
      <c r="S5048" s="444"/>
      <c r="T5048" s="444"/>
      <c r="X5048" s="444"/>
      <c r="Y5048" s="444"/>
      <c r="Z5048" s="258">
        <f>ROUND(SUMIF('MSZ-Bewegungsdaten'!B:B,A5048,'MSZ-Bewegungsdaten'!D:D),3)</f>
        <v>0</v>
      </c>
      <c r="AA5048" s="259">
        <f>ROUND(SUMIF('MSZ-Bewegungsdaten'!$B:$B,$A5048,'MSZ-Bewegungsdaten'!$E:$E),5)</f>
        <v>0</v>
      </c>
      <c r="AB5048" s="260"/>
      <c r="AC5048" s="260"/>
      <c r="AK5048" s="305"/>
    </row>
    <row r="5049" spans="1:37" ht="15" customHeight="1" x14ac:dyDescent="0.25">
      <c r="A5049" s="103" t="s">
        <v>7281</v>
      </c>
      <c r="B5049" s="101" t="s">
        <v>169</v>
      </c>
      <c r="C5049" s="101" t="s">
        <v>7216</v>
      </c>
      <c r="D5049" s="101" t="s">
        <v>4806</v>
      </c>
      <c r="E5049" s="101" t="s">
        <v>6302</v>
      </c>
      <c r="I5049" s="102">
        <v>3.68</v>
      </c>
      <c r="J5049" s="445"/>
      <c r="N5049" s="298" t="s">
        <v>4918</v>
      </c>
      <c r="O5049" s="298" t="s">
        <v>4935</v>
      </c>
      <c r="S5049" s="444"/>
      <c r="T5049" s="444"/>
      <c r="X5049" s="444"/>
      <c r="Y5049" s="444"/>
      <c r="Z5049" s="258">
        <f>ROUND(SUMIF('MSZ-Bewegungsdaten'!B:B,A5049,'MSZ-Bewegungsdaten'!D:D),3)</f>
        <v>0</v>
      </c>
      <c r="AA5049" s="259">
        <f>ROUND(SUMIF('MSZ-Bewegungsdaten'!$B:$B,$A5049,'MSZ-Bewegungsdaten'!$E:$E),5)</f>
        <v>0</v>
      </c>
      <c r="AB5049" s="260"/>
      <c r="AC5049" s="260"/>
      <c r="AK5049" s="305"/>
    </row>
    <row r="5050" spans="1:37" ht="15" customHeight="1" x14ac:dyDescent="0.25">
      <c r="A5050" s="103" t="s">
        <v>7282</v>
      </c>
      <c r="B5050" s="101" t="s">
        <v>169</v>
      </c>
      <c r="C5050" s="101" t="s">
        <v>7216</v>
      </c>
      <c r="D5050" s="101" t="s">
        <v>4807</v>
      </c>
      <c r="E5050" s="101" t="s">
        <v>6302</v>
      </c>
      <c r="I5050" s="102">
        <v>3.42</v>
      </c>
      <c r="J5050" s="445"/>
      <c r="N5050" s="298" t="s">
        <v>4918</v>
      </c>
      <c r="O5050" s="298" t="s">
        <v>4935</v>
      </c>
      <c r="S5050" s="444"/>
      <c r="T5050" s="444"/>
      <c r="X5050" s="444"/>
      <c r="Y5050" s="444"/>
      <c r="Z5050" s="258">
        <f>ROUND(SUMIF('MSZ-Bewegungsdaten'!B:B,A5050,'MSZ-Bewegungsdaten'!D:D),3)</f>
        <v>0</v>
      </c>
      <c r="AA5050" s="259">
        <f>ROUND(SUMIF('MSZ-Bewegungsdaten'!$B:$B,$A5050,'MSZ-Bewegungsdaten'!$E:$E),5)</f>
        <v>0</v>
      </c>
      <c r="AB5050" s="260"/>
      <c r="AC5050" s="260"/>
      <c r="AK5050" s="305"/>
    </row>
    <row r="5051" spans="1:37" ht="15" customHeight="1" x14ac:dyDescent="0.25">
      <c r="A5051" s="103" t="s">
        <v>7283</v>
      </c>
      <c r="B5051" s="101" t="s">
        <v>169</v>
      </c>
      <c r="C5051" s="101" t="s">
        <v>7216</v>
      </c>
      <c r="D5051" s="101" t="s">
        <v>7082</v>
      </c>
      <c r="E5051" s="101" t="s">
        <v>6302</v>
      </c>
      <c r="I5051" s="102">
        <v>2.2999999999999998</v>
      </c>
      <c r="J5051" s="445"/>
      <c r="N5051" s="298" t="s">
        <v>4918</v>
      </c>
      <c r="O5051" s="298" t="s">
        <v>4935</v>
      </c>
      <c r="S5051" s="444"/>
      <c r="T5051" s="444"/>
      <c r="X5051" s="444"/>
      <c r="Y5051" s="444"/>
      <c r="Z5051" s="258">
        <f>ROUND(SUMIF('MSZ-Bewegungsdaten'!B:B,A5051,'MSZ-Bewegungsdaten'!D:D),3)</f>
        <v>0</v>
      </c>
      <c r="AA5051" s="259">
        <f>ROUND(SUMIF('MSZ-Bewegungsdaten'!$B:$B,$A5051,'MSZ-Bewegungsdaten'!$E:$E),5)</f>
        <v>0</v>
      </c>
      <c r="AB5051" s="260"/>
      <c r="AC5051" s="260"/>
      <c r="AK5051" s="305"/>
    </row>
    <row r="5052" spans="1:37" ht="15" customHeight="1" x14ac:dyDescent="0.25">
      <c r="A5052" s="103" t="s">
        <v>7284</v>
      </c>
      <c r="B5052" s="101" t="s">
        <v>169</v>
      </c>
      <c r="C5052" s="101" t="s">
        <v>7218</v>
      </c>
      <c r="D5052" s="101" t="s">
        <v>4806</v>
      </c>
      <c r="E5052" s="101" t="s">
        <v>6302</v>
      </c>
      <c r="I5052" s="102">
        <v>3.63</v>
      </c>
      <c r="J5052" s="445"/>
      <c r="N5052" s="298" t="s">
        <v>4918</v>
      </c>
      <c r="O5052" s="298" t="s">
        <v>4935</v>
      </c>
      <c r="S5052" s="444"/>
      <c r="T5052" s="444"/>
      <c r="X5052" s="444"/>
      <c r="Y5052" s="444"/>
      <c r="Z5052" s="258">
        <f>ROUND(SUMIF('MSZ-Bewegungsdaten'!B:B,A5052,'MSZ-Bewegungsdaten'!D:D),3)</f>
        <v>0</v>
      </c>
      <c r="AA5052" s="259">
        <f>ROUND(SUMIF('MSZ-Bewegungsdaten'!$B:$B,$A5052,'MSZ-Bewegungsdaten'!$E:$E),5)</f>
        <v>0</v>
      </c>
      <c r="AB5052" s="260"/>
      <c r="AC5052" s="260"/>
      <c r="AK5052" s="305"/>
    </row>
    <row r="5053" spans="1:37" ht="15" customHeight="1" x14ac:dyDescent="0.25">
      <c r="A5053" s="103" t="s">
        <v>7285</v>
      </c>
      <c r="B5053" s="101" t="s">
        <v>169</v>
      </c>
      <c r="C5053" s="101" t="s">
        <v>7218</v>
      </c>
      <c r="D5053" s="101" t="s">
        <v>4807</v>
      </c>
      <c r="E5053" s="101" t="s">
        <v>6302</v>
      </c>
      <c r="I5053" s="102">
        <v>3.37</v>
      </c>
      <c r="J5053" s="445"/>
      <c r="N5053" s="298" t="s">
        <v>4918</v>
      </c>
      <c r="O5053" s="298" t="s">
        <v>4935</v>
      </c>
      <c r="S5053" s="444"/>
      <c r="T5053" s="444"/>
      <c r="X5053" s="444"/>
      <c r="Y5053" s="444"/>
      <c r="Z5053" s="258">
        <f>ROUND(SUMIF('MSZ-Bewegungsdaten'!B:B,A5053,'MSZ-Bewegungsdaten'!D:D),3)</f>
        <v>0</v>
      </c>
      <c r="AA5053" s="259">
        <f>ROUND(SUMIF('MSZ-Bewegungsdaten'!$B:$B,$A5053,'MSZ-Bewegungsdaten'!$E:$E),5)</f>
        <v>0</v>
      </c>
      <c r="AB5053" s="260"/>
      <c r="AC5053" s="260"/>
      <c r="AK5053" s="305"/>
    </row>
    <row r="5054" spans="1:37" ht="15" customHeight="1" x14ac:dyDescent="0.25">
      <c r="A5054" s="103" t="s">
        <v>7286</v>
      </c>
      <c r="B5054" s="101" t="s">
        <v>169</v>
      </c>
      <c r="C5054" s="101" t="s">
        <v>7218</v>
      </c>
      <c r="D5054" s="101" t="s">
        <v>7082</v>
      </c>
      <c r="E5054" s="101" t="s">
        <v>6302</v>
      </c>
      <c r="I5054" s="102">
        <v>2.27</v>
      </c>
      <c r="J5054" s="445"/>
      <c r="N5054" s="298" t="s">
        <v>4918</v>
      </c>
      <c r="O5054" s="298" t="s">
        <v>4935</v>
      </c>
      <c r="S5054" s="444"/>
      <c r="T5054" s="444"/>
      <c r="X5054" s="444"/>
      <c r="Y5054" s="444"/>
      <c r="Z5054" s="258">
        <f>ROUND(SUMIF('MSZ-Bewegungsdaten'!B:B,A5054,'MSZ-Bewegungsdaten'!D:D),3)</f>
        <v>0</v>
      </c>
      <c r="AA5054" s="259">
        <f>ROUND(SUMIF('MSZ-Bewegungsdaten'!$B:$B,$A5054,'MSZ-Bewegungsdaten'!$E:$E),5)</f>
        <v>0</v>
      </c>
      <c r="AB5054" s="260"/>
      <c r="AC5054" s="260"/>
      <c r="AK5054" s="305"/>
    </row>
    <row r="5055" spans="1:37" ht="15" customHeight="1" x14ac:dyDescent="0.25">
      <c r="A5055" s="103" t="s">
        <v>7287</v>
      </c>
      <c r="B5055" s="101" t="s">
        <v>169</v>
      </c>
      <c r="C5055" s="101" t="s">
        <v>7220</v>
      </c>
      <c r="D5055" s="101" t="s">
        <v>4806</v>
      </c>
      <c r="E5055" s="101" t="s">
        <v>6302</v>
      </c>
      <c r="I5055" s="102">
        <v>3.58</v>
      </c>
      <c r="J5055" s="445"/>
      <c r="N5055" s="298" t="s">
        <v>4918</v>
      </c>
      <c r="O5055" s="298" t="s">
        <v>4935</v>
      </c>
      <c r="S5055" s="444"/>
      <c r="T5055" s="444"/>
      <c r="X5055" s="444"/>
      <c r="Y5055" s="444"/>
      <c r="Z5055" s="258">
        <f>ROUND(SUMIF('MSZ-Bewegungsdaten'!B:B,A5055,'MSZ-Bewegungsdaten'!D:D),3)</f>
        <v>0</v>
      </c>
      <c r="AA5055" s="259">
        <f>ROUND(SUMIF('MSZ-Bewegungsdaten'!$B:$B,$A5055,'MSZ-Bewegungsdaten'!$E:$E),5)</f>
        <v>0</v>
      </c>
      <c r="AB5055" s="260"/>
      <c r="AC5055" s="260"/>
      <c r="AK5055" s="305"/>
    </row>
    <row r="5056" spans="1:37" ht="15" customHeight="1" x14ac:dyDescent="0.25">
      <c r="A5056" s="103" t="s">
        <v>7288</v>
      </c>
      <c r="B5056" s="101" t="s">
        <v>169</v>
      </c>
      <c r="C5056" s="101" t="s">
        <v>7220</v>
      </c>
      <c r="D5056" s="101" t="s">
        <v>4807</v>
      </c>
      <c r="E5056" s="101" t="s">
        <v>6302</v>
      </c>
      <c r="I5056" s="102">
        <v>3.33</v>
      </c>
      <c r="J5056" s="445"/>
      <c r="N5056" s="298" t="s">
        <v>4918</v>
      </c>
      <c r="O5056" s="298" t="s">
        <v>4935</v>
      </c>
      <c r="S5056" s="444"/>
      <c r="T5056" s="444"/>
      <c r="X5056" s="444"/>
      <c r="Y5056" s="444"/>
      <c r="Z5056" s="258">
        <f>ROUND(SUMIF('MSZ-Bewegungsdaten'!B:B,A5056,'MSZ-Bewegungsdaten'!D:D),3)</f>
        <v>0</v>
      </c>
      <c r="AA5056" s="259">
        <f>ROUND(SUMIF('MSZ-Bewegungsdaten'!$B:$B,$A5056,'MSZ-Bewegungsdaten'!$E:$E),5)</f>
        <v>0</v>
      </c>
      <c r="AB5056" s="260"/>
      <c r="AC5056" s="260"/>
      <c r="AK5056" s="305"/>
    </row>
    <row r="5057" spans="1:37" ht="15" customHeight="1" x14ac:dyDescent="0.25">
      <c r="A5057" s="103" t="s">
        <v>7289</v>
      </c>
      <c r="B5057" s="101" t="s">
        <v>169</v>
      </c>
      <c r="C5057" s="101" t="s">
        <v>7220</v>
      </c>
      <c r="D5057" s="101" t="s">
        <v>7082</v>
      </c>
      <c r="E5057" s="101" t="s">
        <v>6302</v>
      </c>
      <c r="I5057" s="102">
        <v>2.2400000000000002</v>
      </c>
      <c r="J5057" s="445"/>
      <c r="N5057" s="298" t="s">
        <v>4918</v>
      </c>
      <c r="O5057" s="298" t="s">
        <v>4935</v>
      </c>
      <c r="S5057" s="444"/>
      <c r="T5057" s="444"/>
      <c r="X5057" s="444"/>
      <c r="Y5057" s="444"/>
      <c r="Z5057" s="258">
        <f>ROUND(SUMIF('MSZ-Bewegungsdaten'!B:B,A5057,'MSZ-Bewegungsdaten'!D:D),3)</f>
        <v>0</v>
      </c>
      <c r="AA5057" s="259">
        <f>ROUND(SUMIF('MSZ-Bewegungsdaten'!$B:$B,$A5057,'MSZ-Bewegungsdaten'!$E:$E),5)</f>
        <v>0</v>
      </c>
      <c r="AB5057" s="260"/>
      <c r="AC5057" s="260"/>
      <c r="AK5057" s="305"/>
    </row>
    <row r="5058" spans="1:37" ht="15" customHeight="1" x14ac:dyDescent="0.25">
      <c r="A5058" s="103" t="s">
        <v>7290</v>
      </c>
      <c r="B5058" s="101" t="s">
        <v>169</v>
      </c>
      <c r="C5058" s="101" t="s">
        <v>7222</v>
      </c>
      <c r="D5058" s="101" t="s">
        <v>4806</v>
      </c>
      <c r="E5058" s="101" t="s">
        <v>6302</v>
      </c>
      <c r="I5058" s="102">
        <v>3.53</v>
      </c>
      <c r="J5058" s="445"/>
      <c r="N5058" s="298" t="s">
        <v>4918</v>
      </c>
      <c r="O5058" s="298" t="s">
        <v>4935</v>
      </c>
      <c r="S5058" s="444"/>
      <c r="T5058" s="444"/>
      <c r="X5058" s="444"/>
      <c r="Y5058" s="444"/>
      <c r="Z5058" s="258">
        <f>ROUND(SUMIF('MSZ-Bewegungsdaten'!B:B,A5058,'MSZ-Bewegungsdaten'!D:D),3)</f>
        <v>0</v>
      </c>
      <c r="AA5058" s="259">
        <f>ROUND(SUMIF('MSZ-Bewegungsdaten'!$B:$B,$A5058,'MSZ-Bewegungsdaten'!$E:$E),5)</f>
        <v>0</v>
      </c>
      <c r="AB5058" s="260"/>
      <c r="AC5058" s="260"/>
      <c r="AK5058" s="305"/>
    </row>
    <row r="5059" spans="1:37" ht="15" customHeight="1" x14ac:dyDescent="0.25">
      <c r="A5059" s="103" t="s">
        <v>7291</v>
      </c>
      <c r="B5059" s="101" t="s">
        <v>169</v>
      </c>
      <c r="C5059" s="101" t="s">
        <v>7222</v>
      </c>
      <c r="D5059" s="101" t="s">
        <v>4807</v>
      </c>
      <c r="E5059" s="101" t="s">
        <v>6302</v>
      </c>
      <c r="I5059" s="102">
        <v>3.28</v>
      </c>
      <c r="J5059" s="445"/>
      <c r="N5059" s="298" t="s">
        <v>4918</v>
      </c>
      <c r="O5059" s="298" t="s">
        <v>4935</v>
      </c>
      <c r="S5059" s="444"/>
      <c r="T5059" s="444"/>
      <c r="X5059" s="444"/>
      <c r="Y5059" s="444"/>
      <c r="Z5059" s="258">
        <f>ROUND(SUMIF('MSZ-Bewegungsdaten'!B:B,A5059,'MSZ-Bewegungsdaten'!D:D),3)</f>
        <v>0</v>
      </c>
      <c r="AA5059" s="259">
        <f>ROUND(SUMIF('MSZ-Bewegungsdaten'!$B:$B,$A5059,'MSZ-Bewegungsdaten'!$E:$E),5)</f>
        <v>0</v>
      </c>
      <c r="AB5059" s="260"/>
      <c r="AC5059" s="260"/>
      <c r="AK5059" s="305"/>
    </row>
    <row r="5060" spans="1:37" ht="15" customHeight="1" x14ac:dyDescent="0.25">
      <c r="A5060" s="103" t="s">
        <v>7292</v>
      </c>
      <c r="B5060" s="101" t="s">
        <v>169</v>
      </c>
      <c r="C5060" s="101" t="s">
        <v>7222</v>
      </c>
      <c r="D5060" s="101" t="s">
        <v>7082</v>
      </c>
      <c r="E5060" s="101" t="s">
        <v>6302</v>
      </c>
      <c r="I5060" s="102">
        <v>2.21</v>
      </c>
      <c r="J5060" s="445"/>
      <c r="N5060" s="298" t="s">
        <v>4918</v>
      </c>
      <c r="O5060" s="298" t="s">
        <v>4935</v>
      </c>
      <c r="S5060" s="444"/>
      <c r="T5060" s="444"/>
      <c r="X5060" s="444"/>
      <c r="Y5060" s="444"/>
      <c r="Z5060" s="258">
        <f>ROUND(SUMIF('MSZ-Bewegungsdaten'!B:B,A5060,'MSZ-Bewegungsdaten'!D:D),3)</f>
        <v>0</v>
      </c>
      <c r="AA5060" s="259">
        <f>ROUND(SUMIF('MSZ-Bewegungsdaten'!$B:$B,$A5060,'MSZ-Bewegungsdaten'!$E:$E),5)</f>
        <v>0</v>
      </c>
      <c r="AB5060" s="260"/>
      <c r="AC5060" s="260"/>
      <c r="AK5060" s="305"/>
    </row>
    <row r="5061" spans="1:37" ht="15" customHeight="1" x14ac:dyDescent="0.25">
      <c r="A5061" s="103" t="s">
        <v>7293</v>
      </c>
      <c r="B5061" s="101" t="s">
        <v>169</v>
      </c>
      <c r="C5061" s="101" t="s">
        <v>7224</v>
      </c>
      <c r="D5061" s="101" t="s">
        <v>4806</v>
      </c>
      <c r="E5061" s="101" t="s">
        <v>6302</v>
      </c>
      <c r="I5061" s="102">
        <v>3.48</v>
      </c>
      <c r="J5061" s="445"/>
      <c r="N5061" s="298" t="s">
        <v>4918</v>
      </c>
      <c r="O5061" s="298" t="s">
        <v>4935</v>
      </c>
      <c r="S5061" s="444"/>
      <c r="T5061" s="444"/>
      <c r="X5061" s="444"/>
      <c r="Y5061" s="444"/>
      <c r="Z5061" s="258">
        <f>ROUND(SUMIF('MSZ-Bewegungsdaten'!B:B,A5061,'MSZ-Bewegungsdaten'!D:D),3)</f>
        <v>0</v>
      </c>
      <c r="AA5061" s="259">
        <f>ROUND(SUMIF('MSZ-Bewegungsdaten'!$B:$B,$A5061,'MSZ-Bewegungsdaten'!$E:$E),5)</f>
        <v>0</v>
      </c>
      <c r="AB5061" s="260"/>
      <c r="AC5061" s="260"/>
      <c r="AK5061" s="305"/>
    </row>
    <row r="5062" spans="1:37" ht="15" customHeight="1" x14ac:dyDescent="0.25">
      <c r="A5062" s="103" t="s">
        <v>7294</v>
      </c>
      <c r="B5062" s="101" t="s">
        <v>169</v>
      </c>
      <c r="C5062" s="101" t="s">
        <v>7224</v>
      </c>
      <c r="D5062" s="101" t="s">
        <v>4807</v>
      </c>
      <c r="E5062" s="101" t="s">
        <v>6302</v>
      </c>
      <c r="I5062" s="102">
        <v>3.23</v>
      </c>
      <c r="J5062" s="445"/>
      <c r="N5062" s="298" t="s">
        <v>4918</v>
      </c>
      <c r="O5062" s="298" t="s">
        <v>4935</v>
      </c>
      <c r="S5062" s="444"/>
      <c r="T5062" s="444"/>
      <c r="X5062" s="444"/>
      <c r="Y5062" s="444"/>
      <c r="Z5062" s="258">
        <f>ROUND(SUMIF('MSZ-Bewegungsdaten'!B:B,A5062,'MSZ-Bewegungsdaten'!D:D),3)</f>
        <v>0</v>
      </c>
      <c r="AA5062" s="259">
        <f>ROUND(SUMIF('MSZ-Bewegungsdaten'!$B:$B,$A5062,'MSZ-Bewegungsdaten'!$E:$E),5)</f>
        <v>0</v>
      </c>
      <c r="AB5062" s="260"/>
      <c r="AC5062" s="260"/>
      <c r="AK5062" s="305"/>
    </row>
    <row r="5063" spans="1:37" ht="15" customHeight="1" x14ac:dyDescent="0.25">
      <c r="A5063" s="103" t="s">
        <v>7295</v>
      </c>
      <c r="B5063" s="101" t="s">
        <v>169</v>
      </c>
      <c r="C5063" s="101" t="s">
        <v>7224</v>
      </c>
      <c r="D5063" s="101" t="s">
        <v>7082</v>
      </c>
      <c r="E5063" s="101" t="s">
        <v>6302</v>
      </c>
      <c r="I5063" s="102">
        <v>2.1800000000000002</v>
      </c>
      <c r="J5063" s="445"/>
      <c r="N5063" s="298" t="s">
        <v>4918</v>
      </c>
      <c r="O5063" s="298" t="s">
        <v>4935</v>
      </c>
      <c r="S5063" s="444"/>
      <c r="T5063" s="444"/>
      <c r="X5063" s="444"/>
      <c r="Y5063" s="444"/>
      <c r="Z5063" s="258">
        <f>ROUND(SUMIF('MSZ-Bewegungsdaten'!B:B,A5063,'MSZ-Bewegungsdaten'!D:D),3)</f>
        <v>0</v>
      </c>
      <c r="AA5063" s="259">
        <f>ROUND(SUMIF('MSZ-Bewegungsdaten'!$B:$B,$A5063,'MSZ-Bewegungsdaten'!$E:$E),5)</f>
        <v>0</v>
      </c>
      <c r="AB5063" s="260"/>
      <c r="AC5063" s="260"/>
      <c r="AK5063" s="305"/>
    </row>
    <row r="5064" spans="1:37" ht="15" customHeight="1" x14ac:dyDescent="0.25">
      <c r="A5064" s="103" t="s">
        <v>7296</v>
      </c>
      <c r="B5064" s="101" t="s">
        <v>169</v>
      </c>
      <c r="C5064" s="101" t="s">
        <v>7226</v>
      </c>
      <c r="D5064" s="101" t="s">
        <v>4806</v>
      </c>
      <c r="E5064" s="101" t="s">
        <v>6302</v>
      </c>
      <c r="I5064" s="102">
        <v>3.43</v>
      </c>
      <c r="J5064" s="445"/>
      <c r="N5064" s="298" t="s">
        <v>4918</v>
      </c>
      <c r="O5064" s="298" t="s">
        <v>4935</v>
      </c>
      <c r="S5064" s="444"/>
      <c r="T5064" s="444"/>
      <c r="X5064" s="444"/>
      <c r="Y5064" s="444"/>
      <c r="Z5064" s="258">
        <f>ROUND(SUMIF('MSZ-Bewegungsdaten'!B:B,A5064,'MSZ-Bewegungsdaten'!D:D),3)</f>
        <v>0</v>
      </c>
      <c r="AA5064" s="259">
        <f>ROUND(SUMIF('MSZ-Bewegungsdaten'!$B:$B,$A5064,'MSZ-Bewegungsdaten'!$E:$E),5)</f>
        <v>0</v>
      </c>
      <c r="AB5064" s="260"/>
      <c r="AC5064" s="260"/>
      <c r="AK5064" s="305"/>
    </row>
    <row r="5065" spans="1:37" ht="15" customHeight="1" x14ac:dyDescent="0.25">
      <c r="A5065" s="103" t="s">
        <v>7297</v>
      </c>
      <c r="B5065" s="101" t="s">
        <v>169</v>
      </c>
      <c r="C5065" s="101" t="s">
        <v>7226</v>
      </c>
      <c r="D5065" s="101" t="s">
        <v>4807</v>
      </c>
      <c r="E5065" s="101" t="s">
        <v>6302</v>
      </c>
      <c r="I5065" s="102">
        <v>3.19</v>
      </c>
      <c r="J5065" s="445"/>
      <c r="N5065" s="298" t="s">
        <v>4918</v>
      </c>
      <c r="O5065" s="298" t="s">
        <v>4935</v>
      </c>
      <c r="S5065" s="444"/>
      <c r="T5065" s="444"/>
      <c r="X5065" s="444"/>
      <c r="Y5065" s="444"/>
      <c r="Z5065" s="258">
        <f>ROUND(SUMIF('MSZ-Bewegungsdaten'!B:B,A5065,'MSZ-Bewegungsdaten'!D:D),3)</f>
        <v>0</v>
      </c>
      <c r="AA5065" s="259">
        <f>ROUND(SUMIF('MSZ-Bewegungsdaten'!$B:$B,$A5065,'MSZ-Bewegungsdaten'!$E:$E),5)</f>
        <v>0</v>
      </c>
      <c r="AB5065" s="260"/>
      <c r="AC5065" s="260"/>
      <c r="AK5065" s="305"/>
    </row>
    <row r="5066" spans="1:37" ht="15" customHeight="1" x14ac:dyDescent="0.25">
      <c r="A5066" s="103" t="s">
        <v>7298</v>
      </c>
      <c r="B5066" s="101" t="s">
        <v>169</v>
      </c>
      <c r="C5066" s="101" t="s">
        <v>7226</v>
      </c>
      <c r="D5066" s="101" t="s">
        <v>7082</v>
      </c>
      <c r="E5066" s="101" t="s">
        <v>6302</v>
      </c>
      <c r="I5066" s="102">
        <v>2.15</v>
      </c>
      <c r="J5066" s="445"/>
      <c r="N5066" s="298" t="s">
        <v>4918</v>
      </c>
      <c r="O5066" s="298" t="s">
        <v>4935</v>
      </c>
      <c r="S5066" s="444"/>
      <c r="T5066" s="444"/>
      <c r="X5066" s="444"/>
      <c r="Y5066" s="444"/>
      <c r="Z5066" s="258">
        <f>ROUND(SUMIF('MSZ-Bewegungsdaten'!B:B,A5066,'MSZ-Bewegungsdaten'!D:D),3)</f>
        <v>0</v>
      </c>
      <c r="AA5066" s="259">
        <f>ROUND(SUMIF('MSZ-Bewegungsdaten'!$B:$B,$A5066,'MSZ-Bewegungsdaten'!$E:$E),5)</f>
        <v>0</v>
      </c>
      <c r="AB5066" s="260"/>
      <c r="AC5066" s="260"/>
      <c r="AK5066" s="305"/>
    </row>
    <row r="5067" spans="1:37" ht="15" customHeight="1" x14ac:dyDescent="0.25">
      <c r="A5067" s="103" t="s">
        <v>7299</v>
      </c>
      <c r="B5067" s="101" t="s">
        <v>169</v>
      </c>
      <c r="C5067" s="101" t="s">
        <v>7228</v>
      </c>
      <c r="D5067" s="101" t="s">
        <v>4806</v>
      </c>
      <c r="E5067" s="101" t="s">
        <v>6302</v>
      </c>
      <c r="I5067" s="102">
        <v>3.39</v>
      </c>
      <c r="J5067" s="445"/>
      <c r="N5067" s="298" t="s">
        <v>4918</v>
      </c>
      <c r="O5067" s="298" t="s">
        <v>4935</v>
      </c>
      <c r="S5067" s="444"/>
      <c r="T5067" s="444"/>
      <c r="X5067" s="444"/>
      <c r="Y5067" s="444"/>
      <c r="Z5067" s="258">
        <f>ROUND(SUMIF('MSZ-Bewegungsdaten'!B:B,A5067,'MSZ-Bewegungsdaten'!D:D),3)</f>
        <v>0</v>
      </c>
      <c r="AA5067" s="259">
        <f>ROUND(SUMIF('MSZ-Bewegungsdaten'!$B:$B,$A5067,'MSZ-Bewegungsdaten'!$E:$E),5)</f>
        <v>0</v>
      </c>
      <c r="AB5067" s="260"/>
      <c r="AC5067" s="260"/>
      <c r="AK5067" s="305"/>
    </row>
    <row r="5068" spans="1:37" ht="15" customHeight="1" x14ac:dyDescent="0.25">
      <c r="A5068" s="103" t="s">
        <v>7300</v>
      </c>
      <c r="B5068" s="101" t="s">
        <v>169</v>
      </c>
      <c r="C5068" s="101" t="s">
        <v>7228</v>
      </c>
      <c r="D5068" s="101" t="s">
        <v>4807</v>
      </c>
      <c r="E5068" s="101" t="s">
        <v>6302</v>
      </c>
      <c r="I5068" s="102">
        <v>3.14</v>
      </c>
      <c r="J5068" s="445"/>
      <c r="N5068" s="298" t="s">
        <v>4918</v>
      </c>
      <c r="O5068" s="298" t="s">
        <v>4935</v>
      </c>
      <c r="S5068" s="444"/>
      <c r="T5068" s="444"/>
      <c r="X5068" s="444"/>
      <c r="Y5068" s="444"/>
      <c r="Z5068" s="258">
        <f>ROUND(SUMIF('MSZ-Bewegungsdaten'!B:B,A5068,'MSZ-Bewegungsdaten'!D:D),3)</f>
        <v>0</v>
      </c>
      <c r="AA5068" s="259">
        <f>ROUND(SUMIF('MSZ-Bewegungsdaten'!$B:$B,$A5068,'MSZ-Bewegungsdaten'!$E:$E),5)</f>
        <v>0</v>
      </c>
      <c r="AB5068" s="260"/>
      <c r="AC5068" s="260"/>
      <c r="AK5068" s="305"/>
    </row>
    <row r="5069" spans="1:37" ht="15" customHeight="1" x14ac:dyDescent="0.25">
      <c r="A5069" s="103" t="s">
        <v>7301</v>
      </c>
      <c r="B5069" s="101" t="s">
        <v>169</v>
      </c>
      <c r="C5069" s="101" t="s">
        <v>7228</v>
      </c>
      <c r="D5069" s="101" t="s">
        <v>7082</v>
      </c>
      <c r="E5069" s="101" t="s">
        <v>6302</v>
      </c>
      <c r="I5069" s="102">
        <v>2.12</v>
      </c>
      <c r="J5069" s="445"/>
      <c r="N5069" s="298" t="s">
        <v>4918</v>
      </c>
      <c r="O5069" s="298" t="s">
        <v>4935</v>
      </c>
      <c r="S5069" s="444"/>
      <c r="T5069" s="444"/>
      <c r="X5069" s="444"/>
      <c r="Y5069" s="444"/>
      <c r="Z5069" s="258">
        <f>ROUND(SUMIF('MSZ-Bewegungsdaten'!B:B,A5069,'MSZ-Bewegungsdaten'!D:D),3)</f>
        <v>0</v>
      </c>
      <c r="AA5069" s="259">
        <f>ROUND(SUMIF('MSZ-Bewegungsdaten'!$B:$B,$A5069,'MSZ-Bewegungsdaten'!$E:$E),5)</f>
        <v>0</v>
      </c>
      <c r="AB5069" s="260"/>
      <c r="AC5069" s="260"/>
      <c r="AK5069" s="305"/>
    </row>
    <row r="5070" spans="1:37" ht="15" customHeight="1" x14ac:dyDescent="0.25">
      <c r="A5070" s="103" t="s">
        <v>7302</v>
      </c>
      <c r="B5070" s="101" t="s">
        <v>169</v>
      </c>
      <c r="C5070" s="101" t="s">
        <v>7230</v>
      </c>
      <c r="D5070" s="101" t="s">
        <v>4806</v>
      </c>
      <c r="E5070" s="101" t="s">
        <v>6302</v>
      </c>
      <c r="I5070" s="102">
        <v>3.34</v>
      </c>
      <c r="J5070" s="445"/>
      <c r="N5070" s="298" t="s">
        <v>4918</v>
      </c>
      <c r="O5070" s="298" t="s">
        <v>4935</v>
      </c>
      <c r="S5070" s="444"/>
      <c r="T5070" s="444"/>
      <c r="X5070" s="444"/>
      <c r="Y5070" s="444"/>
      <c r="Z5070" s="258">
        <f>ROUND(SUMIF('MSZ-Bewegungsdaten'!B:B,A5070,'MSZ-Bewegungsdaten'!D:D),3)</f>
        <v>0</v>
      </c>
      <c r="AA5070" s="259">
        <f>ROUND(SUMIF('MSZ-Bewegungsdaten'!$B:$B,$A5070,'MSZ-Bewegungsdaten'!$E:$E),5)</f>
        <v>0</v>
      </c>
      <c r="AB5070" s="260"/>
      <c r="AC5070" s="260"/>
      <c r="AK5070" s="305"/>
    </row>
    <row r="5071" spans="1:37" ht="15" customHeight="1" x14ac:dyDescent="0.25">
      <c r="A5071" s="103" t="s">
        <v>7303</v>
      </c>
      <c r="B5071" s="101" t="s">
        <v>169</v>
      </c>
      <c r="C5071" s="101" t="s">
        <v>7230</v>
      </c>
      <c r="D5071" s="101" t="s">
        <v>4807</v>
      </c>
      <c r="E5071" s="101" t="s">
        <v>6302</v>
      </c>
      <c r="I5071" s="102">
        <v>3.1</v>
      </c>
      <c r="J5071" s="445"/>
      <c r="N5071" s="298" t="s">
        <v>4918</v>
      </c>
      <c r="O5071" s="298" t="s">
        <v>4935</v>
      </c>
      <c r="S5071" s="444"/>
      <c r="T5071" s="444"/>
      <c r="X5071" s="444"/>
      <c r="Y5071" s="444"/>
      <c r="Z5071" s="258">
        <f>ROUND(SUMIF('MSZ-Bewegungsdaten'!B:B,A5071,'MSZ-Bewegungsdaten'!D:D),3)</f>
        <v>0</v>
      </c>
      <c r="AA5071" s="259">
        <f>ROUND(SUMIF('MSZ-Bewegungsdaten'!$B:$B,$A5071,'MSZ-Bewegungsdaten'!$E:$E),5)</f>
        <v>0</v>
      </c>
      <c r="AB5071" s="260"/>
      <c r="AC5071" s="260"/>
      <c r="AK5071" s="305"/>
    </row>
    <row r="5072" spans="1:37" ht="15" customHeight="1" x14ac:dyDescent="0.25">
      <c r="A5072" s="103" t="s">
        <v>7304</v>
      </c>
      <c r="B5072" s="101" t="s">
        <v>169</v>
      </c>
      <c r="C5072" s="101" t="s">
        <v>7230</v>
      </c>
      <c r="D5072" s="101" t="s">
        <v>7082</v>
      </c>
      <c r="E5072" s="101" t="s">
        <v>6302</v>
      </c>
      <c r="I5072" s="102">
        <v>2.09</v>
      </c>
      <c r="J5072" s="445"/>
      <c r="N5072" s="298" t="s">
        <v>4918</v>
      </c>
      <c r="O5072" s="298" t="s">
        <v>4935</v>
      </c>
      <c r="S5072" s="444"/>
      <c r="T5072" s="444"/>
      <c r="X5072" s="444"/>
      <c r="Y5072" s="444"/>
      <c r="Z5072" s="258">
        <f>ROUND(SUMIF('MSZ-Bewegungsdaten'!B:B,A5072,'MSZ-Bewegungsdaten'!D:D),3)</f>
        <v>0</v>
      </c>
      <c r="AA5072" s="259">
        <f>ROUND(SUMIF('MSZ-Bewegungsdaten'!$B:$B,$A5072,'MSZ-Bewegungsdaten'!$E:$E),5)</f>
        <v>0</v>
      </c>
      <c r="AB5072" s="260"/>
      <c r="AC5072" s="260"/>
      <c r="AK5072" s="305"/>
    </row>
    <row r="5073" spans="1:37" ht="15" customHeight="1" x14ac:dyDescent="0.25">
      <c r="A5073" s="103" t="s">
        <v>7305</v>
      </c>
      <c r="B5073" s="101" t="s">
        <v>169</v>
      </c>
      <c r="C5073" s="101" t="s">
        <v>7232</v>
      </c>
      <c r="D5073" s="101" t="s">
        <v>4806</v>
      </c>
      <c r="E5073" s="101" t="s">
        <v>6302</v>
      </c>
      <c r="I5073" s="102">
        <v>3.29</v>
      </c>
      <c r="J5073" s="445"/>
      <c r="N5073" s="298" t="s">
        <v>4918</v>
      </c>
      <c r="O5073" s="298" t="s">
        <v>4935</v>
      </c>
      <c r="S5073" s="444"/>
      <c r="T5073" s="444"/>
      <c r="X5073" s="444"/>
      <c r="Y5073" s="444"/>
      <c r="Z5073" s="258">
        <f>ROUND(SUMIF('MSZ-Bewegungsdaten'!B:B,A5073,'MSZ-Bewegungsdaten'!D:D),3)</f>
        <v>0</v>
      </c>
      <c r="AA5073" s="259">
        <f>ROUND(SUMIF('MSZ-Bewegungsdaten'!$B:$B,$A5073,'MSZ-Bewegungsdaten'!$E:$E),5)</f>
        <v>0</v>
      </c>
      <c r="AB5073" s="260"/>
      <c r="AC5073" s="260"/>
      <c r="AK5073" s="305"/>
    </row>
    <row r="5074" spans="1:37" ht="15" customHeight="1" x14ac:dyDescent="0.25">
      <c r="A5074" s="103" t="s">
        <v>7306</v>
      </c>
      <c r="B5074" s="101" t="s">
        <v>169</v>
      </c>
      <c r="C5074" s="101" t="s">
        <v>7232</v>
      </c>
      <c r="D5074" s="101" t="s">
        <v>4807</v>
      </c>
      <c r="E5074" s="101" t="s">
        <v>6302</v>
      </c>
      <c r="I5074" s="102">
        <v>3.06</v>
      </c>
      <c r="J5074" s="445"/>
      <c r="N5074" s="298" t="s">
        <v>4918</v>
      </c>
      <c r="O5074" s="298" t="s">
        <v>4935</v>
      </c>
      <c r="S5074" s="444"/>
      <c r="T5074" s="444"/>
      <c r="X5074" s="444"/>
      <c r="Y5074" s="444"/>
      <c r="Z5074" s="258">
        <f>ROUND(SUMIF('MSZ-Bewegungsdaten'!B:B,A5074,'MSZ-Bewegungsdaten'!D:D),3)</f>
        <v>0</v>
      </c>
      <c r="AA5074" s="259">
        <f>ROUND(SUMIF('MSZ-Bewegungsdaten'!$B:$B,$A5074,'MSZ-Bewegungsdaten'!$E:$E),5)</f>
        <v>0</v>
      </c>
      <c r="AB5074" s="260"/>
      <c r="AC5074" s="260"/>
      <c r="AK5074" s="305"/>
    </row>
    <row r="5075" spans="1:37" ht="15" customHeight="1" x14ac:dyDescent="0.25">
      <c r="A5075" s="103" t="s">
        <v>7307</v>
      </c>
      <c r="B5075" s="101" t="s">
        <v>169</v>
      </c>
      <c r="C5075" s="101" t="s">
        <v>7232</v>
      </c>
      <c r="D5075" s="101" t="s">
        <v>7082</v>
      </c>
      <c r="E5075" s="101" t="s">
        <v>6302</v>
      </c>
      <c r="I5075" s="102">
        <v>2.06</v>
      </c>
      <c r="J5075" s="445"/>
      <c r="N5075" s="298" t="s">
        <v>4918</v>
      </c>
      <c r="O5075" s="298" t="s">
        <v>4935</v>
      </c>
      <c r="S5075" s="444"/>
      <c r="T5075" s="444"/>
      <c r="X5075" s="444"/>
      <c r="Y5075" s="444"/>
      <c r="Z5075" s="258">
        <f>ROUND(SUMIF('MSZ-Bewegungsdaten'!B:B,A5075,'MSZ-Bewegungsdaten'!D:D),3)</f>
        <v>0</v>
      </c>
      <c r="AA5075" s="259">
        <f>ROUND(SUMIF('MSZ-Bewegungsdaten'!$B:$B,$A5075,'MSZ-Bewegungsdaten'!$E:$E),5)</f>
        <v>0</v>
      </c>
      <c r="AB5075" s="260"/>
      <c r="AC5075" s="260"/>
      <c r="AK5075" s="305"/>
    </row>
    <row r="5076" spans="1:37" ht="15" customHeight="1" x14ac:dyDescent="0.25">
      <c r="A5076" s="103" t="s">
        <v>7308</v>
      </c>
      <c r="B5076" s="101" t="s">
        <v>169</v>
      </c>
      <c r="C5076" s="101" t="s">
        <v>7234</v>
      </c>
      <c r="D5076" s="101" t="s">
        <v>4806</v>
      </c>
      <c r="E5076" s="101" t="s">
        <v>6302</v>
      </c>
      <c r="I5076" s="102">
        <v>3.25</v>
      </c>
      <c r="J5076" s="445"/>
      <c r="N5076" s="298" t="s">
        <v>4918</v>
      </c>
      <c r="O5076" s="298" t="s">
        <v>4935</v>
      </c>
      <c r="S5076" s="444"/>
      <c r="T5076" s="444"/>
      <c r="X5076" s="444"/>
      <c r="Y5076" s="444"/>
      <c r="Z5076" s="258">
        <f>ROUND(SUMIF('MSZ-Bewegungsdaten'!B:B,A5076,'MSZ-Bewegungsdaten'!D:D),3)</f>
        <v>0</v>
      </c>
      <c r="AA5076" s="259">
        <f>ROUND(SUMIF('MSZ-Bewegungsdaten'!$B:$B,$A5076,'MSZ-Bewegungsdaten'!$E:$E),5)</f>
        <v>0</v>
      </c>
      <c r="AB5076" s="260"/>
      <c r="AC5076" s="260"/>
      <c r="AK5076" s="305"/>
    </row>
    <row r="5077" spans="1:37" ht="15" customHeight="1" x14ac:dyDescent="0.25">
      <c r="A5077" s="103" t="s">
        <v>7309</v>
      </c>
      <c r="B5077" s="101" t="s">
        <v>169</v>
      </c>
      <c r="C5077" s="101" t="s">
        <v>7234</v>
      </c>
      <c r="D5077" s="101" t="s">
        <v>4807</v>
      </c>
      <c r="E5077" s="101" t="s">
        <v>6302</v>
      </c>
      <c r="I5077" s="102">
        <v>3.01</v>
      </c>
      <c r="J5077" s="445"/>
      <c r="N5077" s="298" t="s">
        <v>4918</v>
      </c>
      <c r="O5077" s="298" t="s">
        <v>4935</v>
      </c>
      <c r="S5077" s="444"/>
      <c r="T5077" s="444"/>
      <c r="X5077" s="444"/>
      <c r="Y5077" s="444"/>
      <c r="Z5077" s="258">
        <f>ROUND(SUMIF('MSZ-Bewegungsdaten'!B:B,A5077,'MSZ-Bewegungsdaten'!D:D),3)</f>
        <v>0</v>
      </c>
      <c r="AA5077" s="259">
        <f>ROUND(SUMIF('MSZ-Bewegungsdaten'!$B:$B,$A5077,'MSZ-Bewegungsdaten'!$E:$E),5)</f>
        <v>0</v>
      </c>
      <c r="AB5077" s="260"/>
      <c r="AC5077" s="260"/>
      <c r="AK5077" s="305"/>
    </row>
    <row r="5078" spans="1:37" ht="15" customHeight="1" x14ac:dyDescent="0.25">
      <c r="A5078" s="103" t="s">
        <v>7310</v>
      </c>
      <c r="B5078" s="101" t="s">
        <v>169</v>
      </c>
      <c r="C5078" s="101" t="s">
        <v>7234</v>
      </c>
      <c r="D5078" s="101" t="s">
        <v>7082</v>
      </c>
      <c r="E5078" s="101" t="s">
        <v>6302</v>
      </c>
      <c r="I5078" s="102">
        <v>2.0299999999999998</v>
      </c>
      <c r="J5078" s="445"/>
      <c r="N5078" s="298" t="s">
        <v>4918</v>
      </c>
      <c r="O5078" s="298" t="s">
        <v>4935</v>
      </c>
      <c r="S5078" s="444"/>
      <c r="T5078" s="444"/>
      <c r="X5078" s="444"/>
      <c r="Y5078" s="444"/>
      <c r="Z5078" s="258">
        <f>ROUND(SUMIF('MSZ-Bewegungsdaten'!B:B,A5078,'MSZ-Bewegungsdaten'!D:D),3)</f>
        <v>0</v>
      </c>
      <c r="AA5078" s="259">
        <f>ROUND(SUMIF('MSZ-Bewegungsdaten'!$B:$B,$A5078,'MSZ-Bewegungsdaten'!$E:$E),5)</f>
        <v>0</v>
      </c>
      <c r="AB5078" s="260"/>
      <c r="AC5078" s="260"/>
      <c r="AK5078" s="305"/>
    </row>
    <row r="5079" spans="1:37" ht="15" customHeight="1" x14ac:dyDescent="0.25">
      <c r="A5079" s="103" t="s">
        <v>5846</v>
      </c>
      <c r="B5079" s="101" t="s">
        <v>2071</v>
      </c>
      <c r="C5079" s="101" t="s">
        <v>5847</v>
      </c>
      <c r="D5079" s="101" t="s">
        <v>6687</v>
      </c>
      <c r="I5079" s="102"/>
      <c r="J5079" s="445"/>
      <c r="N5079" s="298" t="s">
        <v>4918</v>
      </c>
      <c r="O5079" s="298" t="s">
        <v>4934</v>
      </c>
      <c r="P5079" s="261">
        <f>ROUND(SUMIF('AV-Bewegungsdaten'!B:B,A5079,'AV-Bewegungsdaten'!D:D),3)</f>
        <v>0</v>
      </c>
      <c r="Q5079" s="259">
        <f>ROUND(SUMIF('AV-Bewegungsdaten'!B:B,$A5079,'AV-Bewegungsdaten'!E:E),5)</f>
        <v>0</v>
      </c>
      <c r="S5079" s="444"/>
      <c r="T5079" s="444"/>
      <c r="U5079" s="261">
        <f>ROUND(SUMIF('DV-Bewegungsdaten'!B:B,A5079,'DV-Bewegungsdaten'!D:D),3)</f>
        <v>0</v>
      </c>
      <c r="V5079" s="259">
        <f>ROUND(SUMIF('DV-Bewegungsdaten'!B:B,A5079,'DV-Bewegungsdaten'!E:E),5)</f>
        <v>0</v>
      </c>
      <c r="X5079" s="444"/>
      <c r="Y5079" s="444"/>
      <c r="Z5079" s="318"/>
      <c r="AA5079" s="259"/>
      <c r="AB5079" s="260"/>
      <c r="AC5079" s="260"/>
      <c r="AK5079" s="305"/>
    </row>
    <row r="5080" spans="1:37" ht="15" customHeight="1" x14ac:dyDescent="0.25">
      <c r="A5080" s="103" t="s">
        <v>6688</v>
      </c>
      <c r="B5080" s="101" t="s">
        <v>2068</v>
      </c>
      <c r="C5080" s="101" t="s">
        <v>6689</v>
      </c>
      <c r="D5080" s="101" t="s">
        <v>6690</v>
      </c>
      <c r="F5080" s="102" t="s">
        <v>4037</v>
      </c>
      <c r="G5080" s="102" t="s">
        <v>4037</v>
      </c>
      <c r="H5080" s="102" t="s">
        <v>4037</v>
      </c>
      <c r="I5080" s="102"/>
      <c r="J5080" s="445"/>
      <c r="N5080" s="298" t="s">
        <v>4918</v>
      </c>
      <c r="O5080" s="298" t="s">
        <v>4925</v>
      </c>
      <c r="P5080" s="261">
        <f>ROUND(SUMIF('AV-Bewegungsdaten'!B:B,A5080,'AV-Bewegungsdaten'!D:D),3)</f>
        <v>0</v>
      </c>
      <c r="Q5080" s="259">
        <f>ROUND(SUMIF('AV-Bewegungsdaten'!B:B,$A5080,'AV-Bewegungsdaten'!E:E),5)</f>
        <v>0</v>
      </c>
      <c r="S5080" s="444"/>
      <c r="T5080" s="444"/>
      <c r="U5080" s="261">
        <f>ROUND(SUMIF('DV-Bewegungsdaten'!B:B,A5080,'DV-Bewegungsdaten'!D:D),3)</f>
        <v>0</v>
      </c>
      <c r="V5080" s="259">
        <f>ROUND(SUMIF('DV-Bewegungsdaten'!B:B,A5080,'DV-Bewegungsdaten'!E:E),5)</f>
        <v>0</v>
      </c>
      <c r="X5080" s="444"/>
      <c r="Y5080" s="444"/>
      <c r="Z5080" s="318"/>
      <c r="AA5080" s="259"/>
      <c r="AB5080" s="260"/>
      <c r="AC5080" s="260"/>
      <c r="AK5080" s="305"/>
    </row>
    <row r="5081" spans="1:37" ht="15" customHeight="1" x14ac:dyDescent="0.25">
      <c r="A5081" s="103" t="s">
        <v>6691</v>
      </c>
      <c r="B5081" s="101" t="s">
        <v>6692</v>
      </c>
      <c r="C5081" s="101" t="s">
        <v>6689</v>
      </c>
      <c r="D5081" s="101" t="s">
        <v>6690</v>
      </c>
      <c r="F5081" s="102" t="s">
        <v>4037</v>
      </c>
      <c r="G5081" s="102" t="s">
        <v>4037</v>
      </c>
      <c r="H5081" s="102" t="s">
        <v>4037</v>
      </c>
      <c r="I5081" s="102"/>
      <c r="J5081" s="445"/>
      <c r="N5081" s="298" t="s">
        <v>4918</v>
      </c>
      <c r="O5081" s="298" t="s">
        <v>4932</v>
      </c>
      <c r="P5081" s="261">
        <f>ROUND(SUMIF('AV-Bewegungsdaten'!B:B,A5081,'AV-Bewegungsdaten'!D:D),3)</f>
        <v>0</v>
      </c>
      <c r="Q5081" s="259">
        <f>ROUND(SUMIF('AV-Bewegungsdaten'!B:B,$A5081,'AV-Bewegungsdaten'!E:E),5)</f>
        <v>0</v>
      </c>
      <c r="S5081" s="444"/>
      <c r="T5081" s="444"/>
      <c r="U5081" s="261">
        <f>ROUND(SUMIF('DV-Bewegungsdaten'!B:B,A5081,'DV-Bewegungsdaten'!D:D),3)</f>
        <v>0</v>
      </c>
      <c r="V5081" s="259">
        <f>ROUND(SUMIF('DV-Bewegungsdaten'!B:B,A5081,'DV-Bewegungsdaten'!E:E),5)</f>
        <v>0</v>
      </c>
      <c r="X5081" s="444"/>
      <c r="Y5081" s="444"/>
      <c r="Z5081" s="318"/>
      <c r="AA5081" s="259"/>
      <c r="AB5081" s="260"/>
      <c r="AC5081" s="260"/>
      <c r="AK5081" s="305"/>
    </row>
    <row r="5082" spans="1:37" ht="15" customHeight="1" x14ac:dyDescent="0.25">
      <c r="A5082" s="103" t="s">
        <v>6668</v>
      </c>
      <c r="B5082" s="101" t="s">
        <v>2071</v>
      </c>
      <c r="C5082" s="101" t="s">
        <v>6689</v>
      </c>
      <c r="D5082" s="101" t="s">
        <v>6690</v>
      </c>
      <c r="F5082" s="102" t="s">
        <v>4037</v>
      </c>
      <c r="G5082" s="102" t="s">
        <v>4037</v>
      </c>
      <c r="H5082" s="102" t="s">
        <v>4037</v>
      </c>
      <c r="I5082" s="102"/>
      <c r="J5082" s="445"/>
      <c r="N5082" s="298" t="s">
        <v>4918</v>
      </c>
      <c r="O5082" s="298" t="s">
        <v>4934</v>
      </c>
      <c r="P5082" s="261">
        <f>ROUND(SUMIF('AV-Bewegungsdaten'!B:B,A5082,'AV-Bewegungsdaten'!D:D),3)</f>
        <v>0</v>
      </c>
      <c r="Q5082" s="259">
        <f>ROUND(SUMIF('AV-Bewegungsdaten'!B:B,$A5082,'AV-Bewegungsdaten'!E:E),5)</f>
        <v>0</v>
      </c>
      <c r="S5082" s="444"/>
      <c r="T5082" s="444"/>
      <c r="U5082" s="261">
        <f>ROUND(SUMIF('DV-Bewegungsdaten'!B:B,A5082,'DV-Bewegungsdaten'!D:D),3)</f>
        <v>0</v>
      </c>
      <c r="V5082" s="259">
        <f>ROUND(SUMIF('DV-Bewegungsdaten'!B:B,A5082,'DV-Bewegungsdaten'!E:E),5)</f>
        <v>0</v>
      </c>
      <c r="X5082" s="444"/>
      <c r="Y5082" s="444"/>
      <c r="AK5082" s="305"/>
    </row>
    <row r="5083" spans="1:37" ht="15" customHeight="1" x14ac:dyDescent="0.25">
      <c r="A5083" s="103" t="s">
        <v>6693</v>
      </c>
      <c r="B5083" s="101" t="s">
        <v>169</v>
      </c>
      <c r="C5083" s="101" t="s">
        <v>6689</v>
      </c>
      <c r="D5083" s="101" t="s">
        <v>6690</v>
      </c>
      <c r="F5083" s="102" t="s">
        <v>4037</v>
      </c>
      <c r="G5083" s="102" t="s">
        <v>4037</v>
      </c>
      <c r="H5083" s="102" t="s">
        <v>4037</v>
      </c>
      <c r="I5083" s="102"/>
      <c r="J5083" s="445"/>
      <c r="N5083" s="298" t="s">
        <v>4918</v>
      </c>
      <c r="O5083" s="298" t="s">
        <v>4935</v>
      </c>
      <c r="P5083" s="261">
        <f>ROUND(SUMIF('AV-Bewegungsdaten'!B:B,A5083,'AV-Bewegungsdaten'!D:D),3)</f>
        <v>0</v>
      </c>
      <c r="Q5083" s="259">
        <f>ROUND(SUMIF('AV-Bewegungsdaten'!B:B,$A5083,'AV-Bewegungsdaten'!E:E),5)</f>
        <v>0</v>
      </c>
      <c r="S5083" s="444"/>
      <c r="T5083" s="444"/>
      <c r="U5083" s="261">
        <f>ROUND(SUMIF('DV-Bewegungsdaten'!B:B,A5083,'DV-Bewegungsdaten'!D:D),3)</f>
        <v>0</v>
      </c>
      <c r="V5083" s="259">
        <f>ROUND(SUMIF('DV-Bewegungsdaten'!B:B,A5083,'DV-Bewegungsdaten'!E:E),5)</f>
        <v>0</v>
      </c>
      <c r="X5083" s="444"/>
      <c r="Y5083" s="444"/>
      <c r="AK5083" s="305"/>
    </row>
    <row r="5084" spans="1:37" ht="15" customHeight="1" x14ac:dyDescent="0.25">
      <c r="I5084" s="102"/>
      <c r="J5084" s="445"/>
      <c r="S5084" s="444"/>
      <c r="T5084" s="444"/>
      <c r="X5084" s="444"/>
      <c r="Y5084" s="444"/>
      <c r="Z5084" s="318"/>
      <c r="AA5084" s="259"/>
      <c r="AB5084" s="260"/>
      <c r="AC5084" s="260"/>
      <c r="AK5084" s="305"/>
    </row>
    <row r="5085" spans="1:37" ht="15" customHeight="1" x14ac:dyDescent="0.25">
      <c r="A5085" s="103" t="s">
        <v>7311</v>
      </c>
      <c r="B5085" s="101" t="s">
        <v>2068</v>
      </c>
      <c r="C5085" s="101" t="s">
        <v>6689</v>
      </c>
      <c r="D5085" s="101" t="s">
        <v>7312</v>
      </c>
      <c r="F5085" s="102" t="s">
        <v>4037</v>
      </c>
      <c r="G5085" s="102" t="s">
        <v>4037</v>
      </c>
      <c r="H5085" s="102" t="s">
        <v>4037</v>
      </c>
      <c r="I5085" s="102"/>
      <c r="J5085" s="445"/>
      <c r="N5085" s="298" t="s">
        <v>4918</v>
      </c>
      <c r="O5085" s="298" t="s">
        <v>4925</v>
      </c>
      <c r="P5085" s="261">
        <f>ROUND(SUMIF('AV-Bewegungsdaten'!B:B,A5085,'AV-Bewegungsdaten'!D:D),3)</f>
        <v>0</v>
      </c>
      <c r="Q5085" s="259">
        <f>ROUND(SUMIF('AV-Bewegungsdaten'!B:B,$A5085,'AV-Bewegungsdaten'!E:E),5)</f>
        <v>0</v>
      </c>
      <c r="S5085" s="444"/>
      <c r="T5085" s="444"/>
      <c r="U5085" s="261">
        <f>ROUND(SUMIF('DV-Bewegungsdaten'!B:B,A5085,'DV-Bewegungsdaten'!D:D),3)</f>
        <v>0</v>
      </c>
      <c r="V5085" s="259">
        <f>ROUND(SUMIF('DV-Bewegungsdaten'!B:B,A5085,'DV-Bewegungsdaten'!E:E),5)</f>
        <v>0</v>
      </c>
      <c r="X5085" s="444"/>
      <c r="Y5085" s="444"/>
      <c r="Z5085" s="318"/>
      <c r="AA5085" s="259"/>
      <c r="AB5085" s="260"/>
      <c r="AC5085" s="260"/>
      <c r="AK5085" s="305"/>
    </row>
    <row r="5086" spans="1:37" ht="15" customHeight="1" x14ac:dyDescent="0.25">
      <c r="A5086" s="103" t="s">
        <v>7313</v>
      </c>
      <c r="B5086" s="101" t="s">
        <v>6692</v>
      </c>
      <c r="C5086" s="101" t="s">
        <v>6689</v>
      </c>
      <c r="D5086" s="101" t="s">
        <v>7312</v>
      </c>
      <c r="F5086" s="102" t="s">
        <v>4037</v>
      </c>
      <c r="G5086" s="102" t="s">
        <v>4037</v>
      </c>
      <c r="H5086" s="102" t="s">
        <v>4037</v>
      </c>
      <c r="I5086" s="102"/>
      <c r="J5086" s="445"/>
      <c r="N5086" s="298" t="s">
        <v>4918</v>
      </c>
      <c r="O5086" s="298" t="s">
        <v>4932</v>
      </c>
      <c r="P5086" s="261">
        <f>ROUND(SUMIF('AV-Bewegungsdaten'!B:B,A5086,'AV-Bewegungsdaten'!D:D),3)</f>
        <v>0</v>
      </c>
      <c r="Q5086" s="259">
        <f>ROUND(SUMIF('AV-Bewegungsdaten'!B:B,$A5086,'AV-Bewegungsdaten'!E:E),5)</f>
        <v>0</v>
      </c>
      <c r="S5086" s="444"/>
      <c r="T5086" s="444"/>
      <c r="U5086" s="261">
        <f>ROUND(SUMIF('DV-Bewegungsdaten'!B:B,A5086,'DV-Bewegungsdaten'!D:D),3)</f>
        <v>0</v>
      </c>
      <c r="V5086" s="259">
        <f>ROUND(SUMIF('DV-Bewegungsdaten'!B:B,A5086,'DV-Bewegungsdaten'!E:E),5)</f>
        <v>0</v>
      </c>
      <c r="X5086" s="444"/>
      <c r="Y5086" s="444"/>
      <c r="Z5086" s="318"/>
      <c r="AA5086" s="259"/>
      <c r="AB5086" s="260"/>
      <c r="AC5086" s="260"/>
      <c r="AK5086" s="305"/>
    </row>
    <row r="5087" spans="1:37" ht="15" customHeight="1" x14ac:dyDescent="0.25">
      <c r="A5087" s="103" t="s">
        <v>7314</v>
      </c>
      <c r="B5087" s="101" t="s">
        <v>2071</v>
      </c>
      <c r="C5087" s="101" t="s">
        <v>6689</v>
      </c>
      <c r="D5087" s="101" t="s">
        <v>7312</v>
      </c>
      <c r="F5087" s="102" t="s">
        <v>4037</v>
      </c>
      <c r="G5087" s="102" t="s">
        <v>4037</v>
      </c>
      <c r="H5087" s="102" t="s">
        <v>4037</v>
      </c>
      <c r="I5087" s="102"/>
      <c r="J5087" s="445"/>
      <c r="N5087" s="298" t="s">
        <v>4918</v>
      </c>
      <c r="O5087" s="298" t="s">
        <v>4934</v>
      </c>
      <c r="P5087" s="261">
        <f>ROUND(SUMIF('AV-Bewegungsdaten'!B:B,A5087,'AV-Bewegungsdaten'!D:D),3)</f>
        <v>0</v>
      </c>
      <c r="Q5087" s="259">
        <f>ROUND(SUMIF('AV-Bewegungsdaten'!B:B,$A5087,'AV-Bewegungsdaten'!E:E),5)</f>
        <v>0</v>
      </c>
      <c r="S5087" s="444"/>
      <c r="T5087" s="444"/>
      <c r="U5087" s="261">
        <f>ROUND(SUMIF('DV-Bewegungsdaten'!B:B,A5087,'DV-Bewegungsdaten'!D:D),3)</f>
        <v>0</v>
      </c>
      <c r="V5087" s="259">
        <f>ROUND(SUMIF('DV-Bewegungsdaten'!B:B,A5087,'DV-Bewegungsdaten'!E:E),5)</f>
        <v>0</v>
      </c>
      <c r="X5087" s="444"/>
      <c r="Y5087" s="444"/>
      <c r="AK5087" s="305"/>
    </row>
    <row r="5088" spans="1:37" ht="15" customHeight="1" x14ac:dyDescent="0.25">
      <c r="A5088" s="103" t="s">
        <v>7315</v>
      </c>
      <c r="B5088" s="101" t="s">
        <v>169</v>
      </c>
      <c r="C5088" s="101" t="s">
        <v>6689</v>
      </c>
      <c r="D5088" s="101" t="s">
        <v>7312</v>
      </c>
      <c r="F5088" s="102" t="s">
        <v>4037</v>
      </c>
      <c r="G5088" s="102" t="s">
        <v>4037</v>
      </c>
      <c r="H5088" s="102" t="s">
        <v>4037</v>
      </c>
      <c r="I5088" s="102"/>
      <c r="J5088" s="445"/>
      <c r="N5088" s="298" t="s">
        <v>4918</v>
      </c>
      <c r="O5088" s="298" t="s">
        <v>4935</v>
      </c>
      <c r="P5088" s="261">
        <f>ROUND(SUMIF('AV-Bewegungsdaten'!B:B,A5088,'AV-Bewegungsdaten'!D:D),3)</f>
        <v>0</v>
      </c>
      <c r="Q5088" s="259">
        <f>ROUND(SUMIF('AV-Bewegungsdaten'!B:B,$A5088,'AV-Bewegungsdaten'!E:E),5)</f>
        <v>0</v>
      </c>
      <c r="S5088" s="444"/>
      <c r="T5088" s="444"/>
      <c r="U5088" s="261">
        <f>ROUND(SUMIF('DV-Bewegungsdaten'!B:B,A5088,'DV-Bewegungsdaten'!D:D),3)</f>
        <v>0</v>
      </c>
      <c r="V5088" s="259">
        <f>ROUND(SUMIF('DV-Bewegungsdaten'!B:B,A5088,'DV-Bewegungsdaten'!E:E),5)</f>
        <v>0</v>
      </c>
      <c r="X5088" s="444"/>
      <c r="Y5088" s="444"/>
      <c r="AK5088" s="305"/>
    </row>
    <row r="5089" spans="1:37" ht="15" customHeight="1" x14ac:dyDescent="0.25">
      <c r="A5089" s="103" t="s">
        <v>7479</v>
      </c>
      <c r="B5089" s="101" t="s">
        <v>169</v>
      </c>
      <c r="C5089" s="101" t="s">
        <v>7480</v>
      </c>
      <c r="D5089" s="101" t="s">
        <v>7481</v>
      </c>
      <c r="I5089" s="102"/>
      <c r="J5089" s="445"/>
      <c r="N5089" s="298" t="s">
        <v>7554</v>
      </c>
      <c r="O5089" s="298" t="s">
        <v>7482</v>
      </c>
      <c r="S5089" s="444"/>
      <c r="T5089" s="444"/>
      <c r="V5089" s="259">
        <f>ROUND(SUMIF('Sonstige-Bewegungsdaten'!B:B,A5089,'Sonstige-Bewegungsdaten'!C:C),5)</f>
        <v>0</v>
      </c>
      <c r="X5089" s="444"/>
      <c r="Y5089" s="444"/>
      <c r="AK5089" s="305"/>
    </row>
    <row r="5090" spans="1:37" ht="15" customHeight="1" x14ac:dyDescent="0.25">
      <c r="A5090" s="103" t="s">
        <v>7316</v>
      </c>
      <c r="B5090" s="101" t="s">
        <v>6692</v>
      </c>
      <c r="C5090" s="101" t="s">
        <v>7317</v>
      </c>
      <c r="D5090" s="101" t="s">
        <v>7318</v>
      </c>
      <c r="I5090" s="102"/>
      <c r="J5090" s="445"/>
      <c r="N5090" s="298" t="s">
        <v>7555</v>
      </c>
      <c r="O5090" s="298" t="s">
        <v>7324</v>
      </c>
      <c r="S5090" s="444"/>
      <c r="T5090" s="444"/>
      <c r="V5090" s="259">
        <f>ROUND(SUMIF('Sonstige-Bewegungsdaten'!B:B,A5090,'Sonstige-Bewegungsdaten'!C:C),5)</f>
        <v>0</v>
      </c>
      <c r="X5090" s="444"/>
      <c r="Y5090" s="444"/>
      <c r="AK5090" s="305"/>
    </row>
    <row r="5091" spans="1:37" ht="15" customHeight="1" x14ac:dyDescent="0.25">
      <c r="A5091" s="103" t="s">
        <v>7319</v>
      </c>
      <c r="B5091" s="101" t="s">
        <v>2071</v>
      </c>
      <c r="C5091" s="101" t="s">
        <v>7321</v>
      </c>
      <c r="D5091" s="101" t="s">
        <v>7320</v>
      </c>
      <c r="I5091" s="102"/>
      <c r="J5091" s="445"/>
      <c r="N5091" s="298" t="s">
        <v>7555</v>
      </c>
      <c r="O5091" s="298" t="s">
        <v>7325</v>
      </c>
      <c r="S5091" s="444"/>
      <c r="T5091" s="444"/>
      <c r="V5091" s="259">
        <f>ROUND(SUMIF('Sonstige-Bewegungsdaten'!B:B,A5091,'Sonstige-Bewegungsdaten'!C:C),5)</f>
        <v>0</v>
      </c>
      <c r="X5091" s="444"/>
      <c r="Y5091" s="444"/>
      <c r="AK5091" s="305"/>
    </row>
    <row r="5092" spans="1:37" ht="15" customHeight="1" x14ac:dyDescent="0.25">
      <c r="I5092" s="102"/>
      <c r="J5092" s="445"/>
      <c r="S5092" s="444"/>
      <c r="T5092" s="444"/>
      <c r="X5092" s="444"/>
      <c r="Y5092" s="444"/>
      <c r="AK5092" s="305"/>
    </row>
    <row r="5093" spans="1:37" ht="15" customHeight="1" x14ac:dyDescent="0.25">
      <c r="A5093" s="103" t="s">
        <v>7330</v>
      </c>
      <c r="B5093" s="101" t="s">
        <v>2067</v>
      </c>
      <c r="C5093" s="425" t="s">
        <v>7560</v>
      </c>
      <c r="D5093" s="101" t="s">
        <v>7331</v>
      </c>
      <c r="F5093" s="299">
        <f>$AR$14-0.4</f>
        <v>9.2850000000000001</v>
      </c>
      <c r="I5093" s="102"/>
      <c r="J5093" s="445"/>
      <c r="K5093" s="258">
        <f>ROUND(SUMIF('VGT-Bewegungsdaten'!B:B,A5093,'VGT-Bewegungsdaten'!D:D),3)</f>
        <v>0</v>
      </c>
      <c r="L5093" s="259">
        <f>ROUND(SUMIF('VGT-Bewegungsdaten'!B:B,$A5093,'VGT-Bewegungsdaten'!E:E),5)</f>
        <v>0</v>
      </c>
      <c r="N5093" s="298" t="s">
        <v>4918</v>
      </c>
      <c r="O5093" s="298" t="s">
        <v>4924</v>
      </c>
      <c r="S5093" s="444"/>
      <c r="T5093" s="444"/>
      <c r="X5093" s="444"/>
      <c r="Y5093" s="444"/>
      <c r="Z5093" s="318"/>
      <c r="AA5093" s="259"/>
      <c r="AB5093" s="260"/>
      <c r="AC5093" s="260"/>
      <c r="AK5093" s="305"/>
    </row>
    <row r="5094" spans="1:37" ht="15" customHeight="1" x14ac:dyDescent="0.25">
      <c r="A5094" s="103" t="s">
        <v>7332</v>
      </c>
      <c r="B5094" s="101" t="s">
        <v>2068</v>
      </c>
      <c r="C5094" s="425" t="s">
        <v>7560</v>
      </c>
      <c r="D5094" s="101" t="s">
        <v>7331</v>
      </c>
      <c r="F5094" s="299">
        <f t="shared" ref="F5094:F5096" si="0">$AR$14-0.4</f>
        <v>9.2850000000000001</v>
      </c>
      <c r="I5094" s="102"/>
      <c r="J5094" s="445"/>
      <c r="K5094" s="258">
        <f>ROUND(SUMIF('VGT-Bewegungsdaten'!B:B,A5094,'VGT-Bewegungsdaten'!D:D),3)</f>
        <v>0</v>
      </c>
      <c r="L5094" s="259">
        <f>ROUND(SUMIF('VGT-Bewegungsdaten'!B:B,$A5094,'VGT-Bewegungsdaten'!E:E),5)</f>
        <v>0</v>
      </c>
      <c r="N5094" s="298" t="s">
        <v>4918</v>
      </c>
      <c r="O5094" s="298" t="s">
        <v>4925</v>
      </c>
      <c r="S5094" s="444"/>
      <c r="T5094" s="444"/>
      <c r="X5094" s="444"/>
      <c r="Y5094" s="444"/>
      <c r="Z5094" s="318"/>
      <c r="AA5094" s="259"/>
      <c r="AB5094" s="260"/>
      <c r="AC5094" s="260"/>
      <c r="AK5094" s="305"/>
    </row>
    <row r="5095" spans="1:37" ht="15" customHeight="1" x14ac:dyDescent="0.25">
      <c r="A5095" s="103" t="s">
        <v>7333</v>
      </c>
      <c r="B5095" s="101" t="s">
        <v>985</v>
      </c>
      <c r="C5095" s="425" t="s">
        <v>7560</v>
      </c>
      <c r="D5095" s="101" t="s">
        <v>7331</v>
      </c>
      <c r="F5095" s="299">
        <f t="shared" si="0"/>
        <v>9.2850000000000001</v>
      </c>
      <c r="I5095" s="102"/>
      <c r="J5095" s="445"/>
      <c r="K5095" s="258">
        <f>ROUND(SUMIF('VGT-Bewegungsdaten'!B:B,A5095,'VGT-Bewegungsdaten'!D:D),3)</f>
        <v>0</v>
      </c>
      <c r="L5095" s="259">
        <f>ROUND(SUMIF('VGT-Bewegungsdaten'!B:B,$A5095,'VGT-Bewegungsdaten'!E:E),5)</f>
        <v>0</v>
      </c>
      <c r="N5095" s="298" t="s">
        <v>4918</v>
      </c>
      <c r="O5095" s="298" t="s">
        <v>4926</v>
      </c>
      <c r="S5095" s="444"/>
      <c r="T5095" s="444"/>
      <c r="X5095" s="444"/>
      <c r="Y5095" s="444"/>
      <c r="Z5095" s="318"/>
      <c r="AA5095" s="259"/>
      <c r="AB5095" s="260"/>
      <c r="AC5095" s="260"/>
      <c r="AK5095" s="305"/>
    </row>
    <row r="5096" spans="1:37" ht="15" customHeight="1" x14ac:dyDescent="0.25">
      <c r="A5096" s="103" t="s">
        <v>7334</v>
      </c>
      <c r="B5096" s="101" t="s">
        <v>2069</v>
      </c>
      <c r="C5096" s="425" t="s">
        <v>7560</v>
      </c>
      <c r="D5096" s="101" t="s">
        <v>7331</v>
      </c>
      <c r="F5096" s="299">
        <f t="shared" si="0"/>
        <v>9.2850000000000001</v>
      </c>
      <c r="I5096" s="102"/>
      <c r="J5096" s="445"/>
      <c r="K5096" s="258">
        <f>ROUND(SUMIF('VGT-Bewegungsdaten'!B:B,A5096,'VGT-Bewegungsdaten'!D:D),3)</f>
        <v>0</v>
      </c>
      <c r="L5096" s="259">
        <f>ROUND(SUMIF('VGT-Bewegungsdaten'!B:B,$A5096,'VGT-Bewegungsdaten'!E:E),5)</f>
        <v>0</v>
      </c>
      <c r="N5096" s="298" t="s">
        <v>4918</v>
      </c>
      <c r="O5096" s="298" t="s">
        <v>4930</v>
      </c>
      <c r="S5096" s="444"/>
      <c r="T5096" s="444"/>
      <c r="X5096" s="444"/>
      <c r="Y5096" s="444"/>
      <c r="AK5096" s="305"/>
    </row>
    <row r="5097" spans="1:37" ht="15" customHeight="1" x14ac:dyDescent="0.25">
      <c r="A5097" s="103" t="s">
        <v>7335</v>
      </c>
      <c r="B5097" s="101" t="s">
        <v>2070</v>
      </c>
      <c r="C5097" s="425" t="s">
        <v>7560</v>
      </c>
      <c r="D5097" s="101" t="s">
        <v>7562</v>
      </c>
      <c r="F5097" s="299">
        <f>$AR$15-0.4</f>
        <v>7.4539999999999997</v>
      </c>
      <c r="I5097" s="102"/>
      <c r="J5097" s="445"/>
      <c r="K5097" s="258">
        <f>ROUND(SUMIF('VGT-Bewegungsdaten'!B:B,A5097,'VGT-Bewegungsdaten'!D:D),3)</f>
        <v>0</v>
      </c>
      <c r="L5097" s="259">
        <f>ROUND(SUMIF('VGT-Bewegungsdaten'!B:B,$A5097,'VGT-Bewegungsdaten'!E:E),5)</f>
        <v>0</v>
      </c>
      <c r="N5097" s="298" t="s">
        <v>4918</v>
      </c>
      <c r="O5097" s="298" t="s">
        <v>4931</v>
      </c>
      <c r="S5097" s="444"/>
      <c r="T5097" s="444"/>
      <c r="X5097" s="444"/>
      <c r="Y5097" s="444"/>
      <c r="AK5097" s="305"/>
    </row>
    <row r="5098" spans="1:37" ht="15" customHeight="1" x14ac:dyDescent="0.25">
      <c r="A5098" s="103" t="s">
        <v>7337</v>
      </c>
      <c r="B5098" s="101" t="s">
        <v>2071</v>
      </c>
      <c r="C5098" s="425" t="s">
        <v>7560</v>
      </c>
      <c r="D5098" s="101" t="s">
        <v>7331</v>
      </c>
      <c r="F5098" s="299">
        <f>$AR$17-0.4</f>
        <v>7.1519999999999992</v>
      </c>
      <c r="I5098" s="102"/>
      <c r="J5098" s="445"/>
      <c r="K5098" s="258">
        <f>ROUND(SUMIF('VGT-Bewegungsdaten'!B:B,A5098,'VGT-Bewegungsdaten'!D:D),3)</f>
        <v>0</v>
      </c>
      <c r="L5098" s="259">
        <f>ROUND(SUMIF('VGT-Bewegungsdaten'!B:B,$A5098,'VGT-Bewegungsdaten'!E:E),5)</f>
        <v>0</v>
      </c>
      <c r="N5098" s="298" t="s">
        <v>4918</v>
      </c>
      <c r="O5098" s="298" t="s">
        <v>4934</v>
      </c>
      <c r="S5098" s="444"/>
      <c r="T5098" s="444"/>
      <c r="X5098" s="444"/>
      <c r="Y5098" s="444"/>
      <c r="AK5098" s="305"/>
    </row>
    <row r="5099" spans="1:37" ht="15" customHeight="1" x14ac:dyDescent="0.25">
      <c r="A5099" s="103" t="s">
        <v>7338</v>
      </c>
      <c r="B5099" s="101" t="s">
        <v>2067</v>
      </c>
      <c r="C5099" s="425" t="s">
        <v>7560</v>
      </c>
      <c r="D5099" s="101" t="s">
        <v>7339</v>
      </c>
      <c r="F5099" s="299">
        <f>$AR$14-0.2</f>
        <v>9.4850000000000012</v>
      </c>
      <c r="I5099" s="102"/>
      <c r="J5099" s="445"/>
      <c r="K5099" s="258">
        <f>ROUND(SUMIF('VGT-Bewegungsdaten'!B:B,A5099,'VGT-Bewegungsdaten'!D:D),3)</f>
        <v>0</v>
      </c>
      <c r="L5099" s="259">
        <f>ROUND(SUMIF('VGT-Bewegungsdaten'!B:B,$A5099,'VGT-Bewegungsdaten'!E:E),5)</f>
        <v>0</v>
      </c>
      <c r="N5099" s="298" t="s">
        <v>4918</v>
      </c>
      <c r="O5099" s="298" t="s">
        <v>4924</v>
      </c>
      <c r="S5099" s="444"/>
      <c r="T5099" s="444"/>
      <c r="X5099" s="444"/>
      <c r="Y5099" s="444"/>
      <c r="Z5099" s="318"/>
      <c r="AA5099" s="259"/>
      <c r="AB5099" s="260"/>
      <c r="AC5099" s="260"/>
      <c r="AK5099" s="305"/>
    </row>
    <row r="5100" spans="1:37" ht="15" customHeight="1" x14ac:dyDescent="0.25">
      <c r="A5100" s="103" t="s">
        <v>7340</v>
      </c>
      <c r="B5100" s="101" t="s">
        <v>2068</v>
      </c>
      <c r="C5100" s="425" t="s">
        <v>7560</v>
      </c>
      <c r="D5100" s="101" t="s">
        <v>7339</v>
      </c>
      <c r="F5100" s="299">
        <f>$AR$14-0.2</f>
        <v>9.4850000000000012</v>
      </c>
      <c r="I5100" s="102"/>
      <c r="J5100" s="445"/>
      <c r="K5100" s="258">
        <f>ROUND(SUMIF('VGT-Bewegungsdaten'!B:B,A5100,'VGT-Bewegungsdaten'!D:D),3)</f>
        <v>0</v>
      </c>
      <c r="L5100" s="259">
        <f>ROUND(SUMIF('VGT-Bewegungsdaten'!B:B,$A5100,'VGT-Bewegungsdaten'!E:E),5)</f>
        <v>0</v>
      </c>
      <c r="N5100" s="298" t="s">
        <v>4918</v>
      </c>
      <c r="O5100" s="298" t="s">
        <v>4925</v>
      </c>
      <c r="S5100" s="444"/>
      <c r="T5100" s="444"/>
      <c r="X5100" s="444"/>
      <c r="Y5100" s="444"/>
      <c r="Z5100" s="318"/>
      <c r="AA5100" s="259"/>
      <c r="AB5100" s="260"/>
      <c r="AC5100" s="260"/>
      <c r="AK5100" s="305"/>
    </row>
    <row r="5101" spans="1:37" ht="15" customHeight="1" x14ac:dyDescent="0.25">
      <c r="A5101" s="103" t="s">
        <v>7341</v>
      </c>
      <c r="B5101" s="101" t="s">
        <v>985</v>
      </c>
      <c r="C5101" s="425" t="s">
        <v>7560</v>
      </c>
      <c r="D5101" s="101" t="s">
        <v>7339</v>
      </c>
      <c r="F5101" s="299">
        <f>$AR$14-0.2</f>
        <v>9.4850000000000012</v>
      </c>
      <c r="I5101" s="102"/>
      <c r="J5101" s="445"/>
      <c r="K5101" s="258">
        <f>ROUND(SUMIF('VGT-Bewegungsdaten'!B:B,A5101,'VGT-Bewegungsdaten'!D:D),3)</f>
        <v>0</v>
      </c>
      <c r="L5101" s="259">
        <f>ROUND(SUMIF('VGT-Bewegungsdaten'!B:B,$A5101,'VGT-Bewegungsdaten'!E:E),5)</f>
        <v>0</v>
      </c>
      <c r="N5101" s="298" t="s">
        <v>4918</v>
      </c>
      <c r="O5101" s="298" t="s">
        <v>4926</v>
      </c>
      <c r="S5101" s="444"/>
      <c r="T5101" s="444"/>
      <c r="X5101" s="444"/>
      <c r="Y5101" s="444"/>
      <c r="Z5101" s="318"/>
      <c r="AA5101" s="259"/>
      <c r="AB5101" s="260"/>
      <c r="AC5101" s="260"/>
      <c r="AK5101" s="305"/>
    </row>
    <row r="5102" spans="1:37" ht="15" customHeight="1" x14ac:dyDescent="0.25">
      <c r="A5102" s="103" t="s">
        <v>7342</v>
      </c>
      <c r="B5102" s="101" t="s">
        <v>2069</v>
      </c>
      <c r="C5102" s="425" t="s">
        <v>7560</v>
      </c>
      <c r="D5102" s="101" t="s">
        <v>7339</v>
      </c>
      <c r="F5102" s="299">
        <f>$AR$14-0.2</f>
        <v>9.4850000000000012</v>
      </c>
      <c r="I5102" s="102"/>
      <c r="J5102" s="445"/>
      <c r="K5102" s="258">
        <f>ROUND(SUMIF('VGT-Bewegungsdaten'!B:B,A5102,'VGT-Bewegungsdaten'!D:D),3)</f>
        <v>0</v>
      </c>
      <c r="L5102" s="259">
        <f>ROUND(SUMIF('VGT-Bewegungsdaten'!B:B,$A5102,'VGT-Bewegungsdaten'!E:E),5)</f>
        <v>0</v>
      </c>
      <c r="N5102" s="298" t="s">
        <v>4918</v>
      </c>
      <c r="O5102" s="298" t="s">
        <v>4930</v>
      </c>
      <c r="S5102" s="444"/>
      <c r="T5102" s="444"/>
      <c r="X5102" s="444"/>
      <c r="Y5102" s="444"/>
      <c r="AK5102" s="305"/>
    </row>
    <row r="5103" spans="1:37" ht="15" customHeight="1" x14ac:dyDescent="0.25">
      <c r="A5103" s="103" t="s">
        <v>7343</v>
      </c>
      <c r="B5103" s="101" t="s">
        <v>2070</v>
      </c>
      <c r="C5103" s="425" t="s">
        <v>7560</v>
      </c>
      <c r="D5103" s="101" t="s">
        <v>7561</v>
      </c>
      <c r="F5103" s="299">
        <f>$AR$15-0.2</f>
        <v>7.6539999999999999</v>
      </c>
      <c r="I5103" s="102"/>
      <c r="J5103" s="445"/>
      <c r="K5103" s="258">
        <f>ROUND(SUMIF('VGT-Bewegungsdaten'!B:B,A5103,'VGT-Bewegungsdaten'!D:D),3)</f>
        <v>0</v>
      </c>
      <c r="L5103" s="259">
        <f>ROUND(SUMIF('VGT-Bewegungsdaten'!B:B,$A5103,'VGT-Bewegungsdaten'!E:E),5)</f>
        <v>0</v>
      </c>
      <c r="N5103" s="298" t="s">
        <v>4918</v>
      </c>
      <c r="O5103" s="298" t="s">
        <v>4931</v>
      </c>
      <c r="S5103" s="444"/>
      <c r="T5103" s="444"/>
      <c r="X5103" s="444"/>
      <c r="Y5103" s="444"/>
      <c r="AK5103" s="305"/>
    </row>
    <row r="5104" spans="1:37" ht="15" customHeight="1" x14ac:dyDescent="0.25">
      <c r="A5104" s="103" t="s">
        <v>7344</v>
      </c>
      <c r="B5104" s="101" t="s">
        <v>2071</v>
      </c>
      <c r="C5104" s="425" t="s">
        <v>7560</v>
      </c>
      <c r="D5104" s="101" t="s">
        <v>7339</v>
      </c>
      <c r="F5104" s="299">
        <f>$AR$17-0.2</f>
        <v>7.3519999999999994</v>
      </c>
      <c r="I5104" s="102"/>
      <c r="J5104" s="445"/>
      <c r="K5104" s="258">
        <f>ROUND(SUMIF('VGT-Bewegungsdaten'!B:B,A5104,'VGT-Bewegungsdaten'!D:D),3)</f>
        <v>0</v>
      </c>
      <c r="L5104" s="259">
        <f>ROUND(SUMIF('VGT-Bewegungsdaten'!B:B,$A5104,'VGT-Bewegungsdaten'!E:E),5)</f>
        <v>0</v>
      </c>
      <c r="N5104" s="298" t="s">
        <v>4918</v>
      </c>
      <c r="O5104" s="298" t="s">
        <v>4934</v>
      </c>
      <c r="S5104" s="444"/>
      <c r="T5104" s="444"/>
      <c r="X5104" s="444"/>
      <c r="Y5104" s="444"/>
      <c r="AK5104" s="305"/>
    </row>
    <row r="5105" spans="1:37" ht="15" customHeight="1" x14ac:dyDescent="0.25">
      <c r="F5105" s="299"/>
      <c r="I5105" s="102"/>
      <c r="J5105" s="445"/>
      <c r="S5105" s="444"/>
      <c r="T5105" s="444"/>
      <c r="X5105" s="444"/>
      <c r="Y5105" s="444"/>
      <c r="AK5105" s="305"/>
    </row>
    <row r="5106" spans="1:37" ht="15" customHeight="1" x14ac:dyDescent="0.25">
      <c r="A5106" s="103" t="s">
        <v>7345</v>
      </c>
      <c r="B5106" s="101" t="s">
        <v>2070</v>
      </c>
      <c r="C5106" s="101" t="s">
        <v>7336</v>
      </c>
      <c r="D5106" s="101" t="s">
        <v>7346</v>
      </c>
      <c r="E5106" s="101" t="s">
        <v>7347</v>
      </c>
      <c r="I5106" s="102"/>
      <c r="J5106" s="445"/>
      <c r="L5106" s="259">
        <f>ROUND(SUMIF('VGT-Bewegungsdaten'!B:B,$A5106,'VGT-Bewegungsdaten'!E:E),5)</f>
        <v>0</v>
      </c>
      <c r="N5106" s="298" t="s">
        <v>4918</v>
      </c>
      <c r="O5106" s="298" t="s">
        <v>4931</v>
      </c>
      <c r="S5106" s="444"/>
      <c r="T5106" s="444"/>
      <c r="X5106" s="444"/>
      <c r="Y5106" s="444"/>
      <c r="AK5106" s="305"/>
    </row>
    <row r="5107" spans="1:37" ht="15" customHeight="1" x14ac:dyDescent="0.25">
      <c r="I5107" s="102"/>
      <c r="J5107" s="445"/>
      <c r="S5107" s="444"/>
      <c r="T5107" s="444"/>
      <c r="X5107" s="444"/>
      <c r="Y5107" s="444"/>
      <c r="AK5107" s="305"/>
    </row>
    <row r="5108" spans="1:37" ht="15" customHeight="1" x14ac:dyDescent="0.25">
      <c r="A5108" s="103" t="s">
        <v>7348</v>
      </c>
      <c r="B5108" s="101" t="s">
        <v>2068</v>
      </c>
      <c r="C5108" s="101" t="s">
        <v>3986</v>
      </c>
      <c r="D5108" s="101" t="s">
        <v>7349</v>
      </c>
      <c r="I5108" s="102"/>
      <c r="J5108" s="445"/>
      <c r="K5108" s="258">
        <f>ROUND(SUMIF('VGT-Bewegungsdaten'!B:B,A5108,'VGT-Bewegungsdaten'!D:D),3)</f>
        <v>0</v>
      </c>
      <c r="L5108" s="259">
        <f>ROUND(SUMIF('VGT-Bewegungsdaten'!B:B,$A5108,'VGT-Bewegungsdaten'!E:E),5)</f>
        <v>0</v>
      </c>
      <c r="N5108" s="298" t="s">
        <v>4918</v>
      </c>
      <c r="O5108" s="298" t="s">
        <v>4925</v>
      </c>
      <c r="P5108" s="261">
        <f>ROUND(SUMIF('AV-Bewegungsdaten'!B:B,A5108,'AV-Bewegungsdaten'!D:D),3)</f>
        <v>0</v>
      </c>
      <c r="Q5108" s="259">
        <f>ROUND(SUMIF('AV-Bewegungsdaten'!B:B,$A5108,'AV-Bewegungsdaten'!E:E),5)</f>
        <v>0</v>
      </c>
      <c r="S5108" s="444"/>
      <c r="T5108" s="444"/>
      <c r="X5108" s="444"/>
      <c r="Y5108" s="444"/>
      <c r="AK5108" s="305"/>
    </row>
    <row r="5109" spans="1:37" ht="15" customHeight="1" x14ac:dyDescent="0.25">
      <c r="A5109" s="103" t="s">
        <v>7350</v>
      </c>
      <c r="B5109" s="101" t="s">
        <v>2068</v>
      </c>
      <c r="C5109" s="101" t="s">
        <v>3986</v>
      </c>
      <c r="D5109" s="101" t="s">
        <v>7351</v>
      </c>
      <c r="I5109" s="102"/>
      <c r="J5109" s="445"/>
      <c r="N5109" s="298" t="s">
        <v>4918</v>
      </c>
      <c r="O5109" s="298" t="s">
        <v>4925</v>
      </c>
      <c r="S5109" s="444"/>
      <c r="T5109" s="444"/>
      <c r="U5109" s="261">
        <f>ROUND(SUMIF('DV-Bewegungsdaten'!B:B,A5109,'DV-Bewegungsdaten'!D:D),3)</f>
        <v>0</v>
      </c>
      <c r="V5109" s="259">
        <f>ROUND(SUMIF('DV-Bewegungsdaten'!B:B,A5109,'DV-Bewegungsdaten'!E:E),5)</f>
        <v>0</v>
      </c>
      <c r="X5109" s="444"/>
      <c r="Y5109" s="444"/>
      <c r="AK5109" s="305"/>
    </row>
    <row r="5110" spans="1:37" ht="15" customHeight="1" x14ac:dyDescent="0.25">
      <c r="I5110" s="102"/>
      <c r="J5110" s="445"/>
      <c r="S5110" s="444"/>
      <c r="T5110" s="444"/>
      <c r="X5110" s="444"/>
      <c r="Y5110" s="444"/>
      <c r="AK5110" s="305"/>
    </row>
    <row r="5111" spans="1:37" ht="15" customHeight="1" x14ac:dyDescent="0.25">
      <c r="A5111" s="103" t="s">
        <v>1126</v>
      </c>
      <c r="B5111" s="101" t="s">
        <v>2067</v>
      </c>
      <c r="D5111" s="101" t="s">
        <v>4846</v>
      </c>
      <c r="I5111" s="102"/>
      <c r="J5111" s="445"/>
      <c r="L5111" s="259">
        <f>ROUND(SUMIF('vNE-Bewegungsdaten'!B:B,$A5111,'vNE-Bewegungsdaten'!C:C),5)</f>
        <v>0</v>
      </c>
      <c r="N5111" s="298" t="s">
        <v>5666</v>
      </c>
      <c r="S5111" s="444"/>
      <c r="T5111" s="444"/>
      <c r="X5111" s="444"/>
      <c r="Y5111" s="444"/>
      <c r="AK5111" s="305"/>
    </row>
    <row r="5112" spans="1:37" ht="15" customHeight="1" x14ac:dyDescent="0.25">
      <c r="A5112" s="103" t="s">
        <v>1127</v>
      </c>
      <c r="B5112" s="101" t="s">
        <v>2067</v>
      </c>
      <c r="D5112" s="101" t="s">
        <v>4847</v>
      </c>
      <c r="I5112" s="102"/>
      <c r="J5112" s="445"/>
      <c r="L5112" s="259">
        <f>ROUND(SUMIF('vNE-Bewegungsdaten'!B:B,$A5112,'vNE-Bewegungsdaten'!C:C),5)</f>
        <v>0</v>
      </c>
      <c r="N5112" s="298" t="s">
        <v>5666</v>
      </c>
      <c r="S5112" s="444"/>
      <c r="T5112" s="444"/>
      <c r="X5112" s="444"/>
      <c r="Y5112" s="444"/>
      <c r="AK5112" s="305"/>
    </row>
    <row r="5113" spans="1:37" ht="15" customHeight="1" x14ac:dyDescent="0.25">
      <c r="A5113" s="103" t="s">
        <v>1128</v>
      </c>
      <c r="B5113" s="101" t="s">
        <v>2067</v>
      </c>
      <c r="D5113" s="101" t="s">
        <v>4848</v>
      </c>
      <c r="I5113" s="102"/>
      <c r="J5113" s="445"/>
      <c r="L5113" s="259">
        <f>ROUND(SUMIF('vNE-Bewegungsdaten'!B:B,$A5113,'vNE-Bewegungsdaten'!C:C),5)</f>
        <v>0</v>
      </c>
      <c r="N5113" s="298" t="s">
        <v>5666</v>
      </c>
      <c r="S5113" s="444"/>
      <c r="T5113" s="444"/>
      <c r="X5113" s="444"/>
      <c r="Y5113" s="444"/>
      <c r="AK5113" s="305"/>
    </row>
    <row r="5114" spans="1:37" ht="15" customHeight="1" x14ac:dyDescent="0.25">
      <c r="A5114" s="103" t="s">
        <v>1129</v>
      </c>
      <c r="B5114" s="101" t="s">
        <v>2067</v>
      </c>
      <c r="D5114" s="101" t="s">
        <v>4849</v>
      </c>
      <c r="I5114" s="102"/>
      <c r="J5114" s="445"/>
      <c r="L5114" s="259">
        <f>ROUND(SUMIF('vNE-Bewegungsdaten'!B:B,$A5114,'vNE-Bewegungsdaten'!C:C),5)</f>
        <v>0</v>
      </c>
      <c r="N5114" s="298" t="s">
        <v>5666</v>
      </c>
      <c r="S5114" s="444"/>
      <c r="T5114" s="444"/>
      <c r="X5114" s="444"/>
      <c r="Y5114" s="444"/>
      <c r="AK5114" s="305"/>
    </row>
    <row r="5115" spans="1:37" ht="15" customHeight="1" x14ac:dyDescent="0.25">
      <c r="A5115" s="103" t="s">
        <v>1130</v>
      </c>
      <c r="B5115" s="101" t="s">
        <v>2067</v>
      </c>
      <c r="D5115" s="101" t="s">
        <v>4850</v>
      </c>
      <c r="I5115" s="102"/>
      <c r="J5115" s="445"/>
      <c r="L5115" s="259">
        <f>ROUND(SUMIF('vNE-Bewegungsdaten'!B:B,$A5115,'vNE-Bewegungsdaten'!C:C),5)</f>
        <v>0</v>
      </c>
      <c r="N5115" s="298" t="s">
        <v>5666</v>
      </c>
      <c r="S5115" s="444"/>
      <c r="T5115" s="444"/>
      <c r="X5115" s="444"/>
      <c r="Y5115" s="444"/>
      <c r="AK5115" s="305"/>
    </row>
    <row r="5116" spans="1:37" ht="15" customHeight="1" x14ac:dyDescent="0.25">
      <c r="A5116" s="103" t="s">
        <v>1131</v>
      </c>
      <c r="B5116" s="101" t="s">
        <v>2067</v>
      </c>
      <c r="D5116" s="101" t="s">
        <v>4851</v>
      </c>
      <c r="I5116" s="102"/>
      <c r="J5116" s="445"/>
      <c r="L5116" s="259">
        <f>ROUND(SUMIF('vNE-Bewegungsdaten'!B:B,$A5116,'vNE-Bewegungsdaten'!C:C),5)</f>
        <v>0</v>
      </c>
      <c r="N5116" s="298" t="s">
        <v>5666</v>
      </c>
      <c r="S5116" s="444"/>
      <c r="T5116" s="444"/>
      <c r="X5116" s="444"/>
      <c r="Y5116" s="444"/>
      <c r="AK5116" s="305"/>
    </row>
    <row r="5117" spans="1:37" ht="15" customHeight="1" x14ac:dyDescent="0.25">
      <c r="A5117" s="103" t="s">
        <v>1132</v>
      </c>
      <c r="B5117" s="101" t="s">
        <v>2067</v>
      </c>
      <c r="D5117" s="101" t="s">
        <v>4852</v>
      </c>
      <c r="I5117" s="102"/>
      <c r="J5117" s="445"/>
      <c r="L5117" s="259">
        <f>ROUND(SUMIF('vNE-Bewegungsdaten'!B:B,$A5117,'vNE-Bewegungsdaten'!C:C),5)</f>
        <v>0</v>
      </c>
      <c r="N5117" s="298" t="s">
        <v>5666</v>
      </c>
      <c r="S5117" s="444"/>
      <c r="T5117" s="444"/>
      <c r="X5117" s="444"/>
      <c r="Y5117" s="444"/>
      <c r="AK5117" s="305"/>
    </row>
    <row r="5118" spans="1:37" ht="15" customHeight="1" x14ac:dyDescent="0.25">
      <c r="A5118" s="103" t="s">
        <v>1140</v>
      </c>
      <c r="B5118" s="101" t="s">
        <v>2068</v>
      </c>
      <c r="D5118" s="101" t="s">
        <v>4846</v>
      </c>
      <c r="I5118" s="102"/>
      <c r="J5118" s="445"/>
      <c r="L5118" s="259">
        <f>ROUND(SUMIF('vNE-Bewegungsdaten'!B:B,$A5118,'vNE-Bewegungsdaten'!C:C),5)</f>
        <v>0</v>
      </c>
      <c r="N5118" s="298" t="s">
        <v>5667</v>
      </c>
      <c r="S5118" s="444"/>
      <c r="T5118" s="444"/>
      <c r="X5118" s="444"/>
      <c r="Y5118" s="444"/>
      <c r="AK5118" s="305"/>
    </row>
    <row r="5119" spans="1:37" ht="15" customHeight="1" x14ac:dyDescent="0.25">
      <c r="A5119" s="103" t="s">
        <v>1141</v>
      </c>
      <c r="B5119" s="101" t="s">
        <v>2068</v>
      </c>
      <c r="D5119" s="101" t="s">
        <v>4847</v>
      </c>
      <c r="I5119" s="102"/>
      <c r="J5119" s="445"/>
      <c r="L5119" s="259">
        <f>ROUND(SUMIF('vNE-Bewegungsdaten'!B:B,$A5119,'vNE-Bewegungsdaten'!C:C),5)</f>
        <v>0</v>
      </c>
      <c r="N5119" s="298" t="s">
        <v>5667</v>
      </c>
      <c r="S5119" s="444"/>
      <c r="T5119" s="444"/>
      <c r="X5119" s="444"/>
      <c r="Y5119" s="444"/>
      <c r="AK5119" s="305"/>
    </row>
    <row r="5120" spans="1:37" ht="15" customHeight="1" x14ac:dyDescent="0.25">
      <c r="A5120" s="103" t="s">
        <v>1142</v>
      </c>
      <c r="B5120" s="101" t="s">
        <v>2068</v>
      </c>
      <c r="D5120" s="101" t="s">
        <v>4848</v>
      </c>
      <c r="I5120" s="102"/>
      <c r="J5120" s="445"/>
      <c r="L5120" s="259">
        <f>ROUND(SUMIF('vNE-Bewegungsdaten'!B:B,$A5120,'vNE-Bewegungsdaten'!C:C),5)</f>
        <v>0</v>
      </c>
      <c r="N5120" s="298" t="s">
        <v>5667</v>
      </c>
      <c r="S5120" s="444"/>
      <c r="T5120" s="444"/>
      <c r="X5120" s="444"/>
      <c r="Y5120" s="444"/>
      <c r="AK5120" s="305"/>
    </row>
    <row r="5121" spans="1:37" ht="15" customHeight="1" x14ac:dyDescent="0.25">
      <c r="A5121" s="103" t="s">
        <v>1143</v>
      </c>
      <c r="B5121" s="101" t="s">
        <v>2068</v>
      </c>
      <c r="D5121" s="101" t="s">
        <v>4849</v>
      </c>
      <c r="I5121" s="102"/>
      <c r="J5121" s="445"/>
      <c r="L5121" s="259">
        <f>ROUND(SUMIF('vNE-Bewegungsdaten'!B:B,$A5121,'vNE-Bewegungsdaten'!C:C),5)</f>
        <v>0</v>
      </c>
      <c r="N5121" s="298" t="s">
        <v>5667</v>
      </c>
      <c r="S5121" s="444"/>
      <c r="T5121" s="444"/>
      <c r="X5121" s="444"/>
      <c r="Y5121" s="444"/>
      <c r="AK5121" s="305"/>
    </row>
    <row r="5122" spans="1:37" ht="15" customHeight="1" x14ac:dyDescent="0.25">
      <c r="A5122" s="103" t="s">
        <v>1144</v>
      </c>
      <c r="B5122" s="101" t="s">
        <v>2068</v>
      </c>
      <c r="D5122" s="101" t="s">
        <v>4850</v>
      </c>
      <c r="I5122" s="102"/>
      <c r="J5122" s="445"/>
      <c r="L5122" s="259">
        <f>ROUND(SUMIF('vNE-Bewegungsdaten'!B:B,$A5122,'vNE-Bewegungsdaten'!C:C),5)</f>
        <v>0</v>
      </c>
      <c r="N5122" s="298" t="s">
        <v>5667</v>
      </c>
      <c r="S5122" s="444"/>
      <c r="T5122" s="444"/>
      <c r="X5122" s="444"/>
      <c r="Y5122" s="444"/>
      <c r="AK5122" s="305"/>
    </row>
    <row r="5123" spans="1:37" ht="15" customHeight="1" x14ac:dyDescent="0.25">
      <c r="A5123" s="103" t="s">
        <v>1145</v>
      </c>
      <c r="B5123" s="101" t="s">
        <v>2068</v>
      </c>
      <c r="D5123" s="101" t="s">
        <v>4851</v>
      </c>
      <c r="I5123" s="102"/>
      <c r="J5123" s="445"/>
      <c r="L5123" s="259">
        <f>ROUND(SUMIF('vNE-Bewegungsdaten'!B:B,$A5123,'vNE-Bewegungsdaten'!C:C),5)</f>
        <v>0</v>
      </c>
      <c r="N5123" s="298" t="s">
        <v>5667</v>
      </c>
      <c r="S5123" s="444"/>
      <c r="T5123" s="444"/>
      <c r="X5123" s="444"/>
      <c r="Y5123" s="444"/>
      <c r="AK5123" s="305"/>
    </row>
    <row r="5124" spans="1:37" ht="15" customHeight="1" x14ac:dyDescent="0.25">
      <c r="A5124" s="103" t="s">
        <v>1146</v>
      </c>
      <c r="B5124" s="101" t="s">
        <v>2068</v>
      </c>
      <c r="D5124" s="101" t="s">
        <v>4852</v>
      </c>
      <c r="I5124" s="102"/>
      <c r="J5124" s="445"/>
      <c r="L5124" s="259">
        <f>ROUND(SUMIF('vNE-Bewegungsdaten'!B:B,$A5124,'vNE-Bewegungsdaten'!C:C),5)</f>
        <v>0</v>
      </c>
      <c r="N5124" s="298" t="s">
        <v>5667</v>
      </c>
      <c r="S5124" s="444"/>
      <c r="T5124" s="444"/>
      <c r="X5124" s="444"/>
      <c r="Y5124" s="444"/>
      <c r="AK5124" s="305"/>
    </row>
    <row r="5125" spans="1:37" ht="15" customHeight="1" x14ac:dyDescent="0.25">
      <c r="A5125" s="103" t="s">
        <v>1133</v>
      </c>
      <c r="B5125" s="101" t="s">
        <v>985</v>
      </c>
      <c r="D5125" s="101" t="s">
        <v>4853</v>
      </c>
      <c r="I5125" s="102"/>
      <c r="J5125" s="445"/>
      <c r="L5125" s="259">
        <f>ROUND(SUMIF('vNE-Bewegungsdaten'!B:B,$A5125,'vNE-Bewegungsdaten'!C:C),5)</f>
        <v>0</v>
      </c>
      <c r="N5125" s="298" t="s">
        <v>5668</v>
      </c>
      <c r="S5125" s="444"/>
      <c r="T5125" s="444"/>
      <c r="X5125" s="444"/>
      <c r="Y5125" s="444"/>
      <c r="AK5125" s="305"/>
    </row>
    <row r="5126" spans="1:37" ht="15" customHeight="1" x14ac:dyDescent="0.25">
      <c r="A5126" s="103" t="s">
        <v>1134</v>
      </c>
      <c r="B5126" s="101" t="s">
        <v>985</v>
      </c>
      <c r="D5126" s="101" t="s">
        <v>4854</v>
      </c>
      <c r="I5126" s="102"/>
      <c r="J5126" s="445"/>
      <c r="L5126" s="259">
        <f>ROUND(SUMIF('vNE-Bewegungsdaten'!B:B,$A5126,'vNE-Bewegungsdaten'!C:C),5)</f>
        <v>0</v>
      </c>
      <c r="N5126" s="298" t="s">
        <v>5668</v>
      </c>
      <c r="S5126" s="444"/>
      <c r="T5126" s="444"/>
      <c r="X5126" s="444"/>
      <c r="Y5126" s="444"/>
      <c r="AK5126" s="305"/>
    </row>
    <row r="5127" spans="1:37" ht="15" customHeight="1" x14ac:dyDescent="0.25">
      <c r="A5127" s="103" t="s">
        <v>1135</v>
      </c>
      <c r="B5127" s="101" t="s">
        <v>985</v>
      </c>
      <c r="D5127" s="101" t="s">
        <v>4855</v>
      </c>
      <c r="I5127" s="102"/>
      <c r="J5127" s="445"/>
      <c r="L5127" s="259">
        <f>ROUND(SUMIF('vNE-Bewegungsdaten'!B:B,$A5127,'vNE-Bewegungsdaten'!C:C),5)</f>
        <v>0</v>
      </c>
      <c r="N5127" s="298" t="s">
        <v>5668</v>
      </c>
      <c r="S5127" s="444"/>
      <c r="T5127" s="444"/>
      <c r="X5127" s="444"/>
      <c r="Y5127" s="444"/>
      <c r="AK5127" s="305"/>
    </row>
    <row r="5128" spans="1:37" ht="15" customHeight="1" x14ac:dyDescent="0.25">
      <c r="A5128" s="103" t="s">
        <v>1136</v>
      </c>
      <c r="B5128" s="101" t="s">
        <v>985</v>
      </c>
      <c r="D5128" s="101" t="s">
        <v>4856</v>
      </c>
      <c r="I5128" s="102"/>
      <c r="J5128" s="445"/>
      <c r="L5128" s="259">
        <f>ROUND(SUMIF('vNE-Bewegungsdaten'!B:B,$A5128,'vNE-Bewegungsdaten'!C:C),5)</f>
        <v>0</v>
      </c>
      <c r="N5128" s="298" t="s">
        <v>5668</v>
      </c>
      <c r="S5128" s="444"/>
      <c r="T5128" s="444"/>
      <c r="X5128" s="444"/>
      <c r="Y5128" s="444"/>
      <c r="AK5128" s="305"/>
    </row>
    <row r="5129" spans="1:37" ht="15" customHeight="1" x14ac:dyDescent="0.25">
      <c r="A5129" s="103" t="s">
        <v>1137</v>
      </c>
      <c r="B5129" s="101" t="s">
        <v>985</v>
      </c>
      <c r="D5129" s="101" t="s">
        <v>4857</v>
      </c>
      <c r="I5129" s="102"/>
      <c r="J5129" s="445"/>
      <c r="L5129" s="259">
        <f>ROUND(SUMIF('vNE-Bewegungsdaten'!B:B,$A5129,'vNE-Bewegungsdaten'!C:C),5)</f>
        <v>0</v>
      </c>
      <c r="N5129" s="298" t="s">
        <v>5668</v>
      </c>
      <c r="S5129" s="444"/>
      <c r="T5129" s="444"/>
      <c r="X5129" s="444"/>
      <c r="Y5129" s="444"/>
      <c r="AK5129" s="305"/>
    </row>
    <row r="5130" spans="1:37" ht="15" customHeight="1" x14ac:dyDescent="0.25">
      <c r="A5130" s="103" t="s">
        <v>1138</v>
      </c>
      <c r="B5130" s="101" t="s">
        <v>985</v>
      </c>
      <c r="D5130" s="101" t="s">
        <v>4858</v>
      </c>
      <c r="I5130" s="102"/>
      <c r="J5130" s="445"/>
      <c r="L5130" s="259">
        <f>ROUND(SUMIF('vNE-Bewegungsdaten'!B:B,$A5130,'vNE-Bewegungsdaten'!C:C),5)</f>
        <v>0</v>
      </c>
      <c r="N5130" s="298" t="s">
        <v>5668</v>
      </c>
      <c r="S5130" s="444"/>
      <c r="T5130" s="444"/>
      <c r="X5130" s="444"/>
      <c r="Y5130" s="444"/>
      <c r="AK5130" s="305"/>
    </row>
    <row r="5131" spans="1:37" ht="15" customHeight="1" x14ac:dyDescent="0.25">
      <c r="A5131" s="103" t="s">
        <v>1139</v>
      </c>
      <c r="B5131" s="101" t="s">
        <v>985</v>
      </c>
      <c r="D5131" s="101" t="s">
        <v>4859</v>
      </c>
      <c r="I5131" s="102"/>
      <c r="J5131" s="445"/>
      <c r="L5131" s="259">
        <f>ROUND(SUMIF('vNE-Bewegungsdaten'!B:B,$A5131,'vNE-Bewegungsdaten'!C:C),5)</f>
        <v>0</v>
      </c>
      <c r="N5131" s="298" t="s">
        <v>5668</v>
      </c>
      <c r="S5131" s="444"/>
      <c r="T5131" s="444"/>
      <c r="X5131" s="444"/>
      <c r="Y5131" s="444"/>
      <c r="AK5131" s="305"/>
    </row>
    <row r="5132" spans="1:37" ht="15" customHeight="1" x14ac:dyDescent="0.25">
      <c r="A5132" s="103" t="s">
        <v>176</v>
      </c>
      <c r="B5132" s="101" t="s">
        <v>1469</v>
      </c>
      <c r="D5132" s="101" t="s">
        <v>4860</v>
      </c>
      <c r="I5132" s="102"/>
      <c r="J5132" s="445"/>
      <c r="L5132" s="259">
        <f>ROUND(SUMIF('vNE-Bewegungsdaten'!B:B,$A5132,'vNE-Bewegungsdaten'!C:C),5)</f>
        <v>0</v>
      </c>
      <c r="N5132" s="298" t="s">
        <v>5669</v>
      </c>
      <c r="S5132" s="444"/>
      <c r="T5132" s="444"/>
      <c r="X5132" s="444"/>
      <c r="Y5132" s="444"/>
      <c r="AK5132" s="305"/>
    </row>
    <row r="5133" spans="1:37" ht="15" customHeight="1" x14ac:dyDescent="0.25">
      <c r="A5133" s="103" t="s">
        <v>177</v>
      </c>
      <c r="B5133" s="101" t="s">
        <v>1469</v>
      </c>
      <c r="D5133" s="101" t="s">
        <v>4861</v>
      </c>
      <c r="I5133" s="102"/>
      <c r="J5133" s="445"/>
      <c r="L5133" s="259">
        <f>ROUND(SUMIF('vNE-Bewegungsdaten'!B:B,$A5133,'vNE-Bewegungsdaten'!C:C),5)</f>
        <v>0</v>
      </c>
      <c r="N5133" s="298" t="s">
        <v>5669</v>
      </c>
      <c r="S5133" s="444"/>
      <c r="T5133" s="444"/>
      <c r="X5133" s="444"/>
      <c r="Y5133" s="444"/>
      <c r="AK5133" s="305"/>
    </row>
    <row r="5134" spans="1:37" ht="15" customHeight="1" x14ac:dyDescent="0.25">
      <c r="A5134" s="103" t="s">
        <v>178</v>
      </c>
      <c r="B5134" s="101" t="s">
        <v>1469</v>
      </c>
      <c r="D5134" s="101" t="s">
        <v>4862</v>
      </c>
      <c r="I5134" s="102"/>
      <c r="J5134" s="445"/>
      <c r="L5134" s="259">
        <f>ROUND(SUMIF('vNE-Bewegungsdaten'!B:B,$A5134,'vNE-Bewegungsdaten'!C:C),5)</f>
        <v>0</v>
      </c>
      <c r="N5134" s="298" t="s">
        <v>5669</v>
      </c>
      <c r="S5134" s="444"/>
      <c r="T5134" s="444"/>
      <c r="X5134" s="444"/>
      <c r="Y5134" s="444"/>
      <c r="AK5134" s="305"/>
    </row>
    <row r="5135" spans="1:37" ht="15" customHeight="1" x14ac:dyDescent="0.25">
      <c r="A5135" s="103" t="s">
        <v>179</v>
      </c>
      <c r="B5135" s="101" t="s">
        <v>1469</v>
      </c>
      <c r="D5135" s="101" t="s">
        <v>4863</v>
      </c>
      <c r="I5135" s="102"/>
      <c r="J5135" s="445"/>
      <c r="L5135" s="259">
        <f>ROUND(SUMIF('vNE-Bewegungsdaten'!B:B,$A5135,'vNE-Bewegungsdaten'!C:C),5)</f>
        <v>0</v>
      </c>
      <c r="N5135" s="298" t="s">
        <v>5669</v>
      </c>
      <c r="S5135" s="444"/>
      <c r="T5135" s="444"/>
      <c r="X5135" s="444"/>
      <c r="Y5135" s="444"/>
      <c r="AK5135" s="305"/>
    </row>
    <row r="5136" spans="1:37" ht="15" customHeight="1" x14ac:dyDescent="0.25">
      <c r="A5136" s="103" t="s">
        <v>180</v>
      </c>
      <c r="B5136" s="101" t="s">
        <v>1469</v>
      </c>
      <c r="D5136" s="101" t="s">
        <v>4864</v>
      </c>
      <c r="I5136" s="102"/>
      <c r="J5136" s="445"/>
      <c r="L5136" s="259">
        <f>ROUND(SUMIF('vNE-Bewegungsdaten'!B:B,$A5136,'vNE-Bewegungsdaten'!C:C),5)</f>
        <v>0</v>
      </c>
      <c r="N5136" s="298" t="s">
        <v>5669</v>
      </c>
      <c r="S5136" s="444"/>
      <c r="T5136" s="444"/>
      <c r="X5136" s="444"/>
      <c r="Y5136" s="444"/>
      <c r="AK5136" s="305"/>
    </row>
    <row r="5137" spans="1:37" ht="15" customHeight="1" x14ac:dyDescent="0.25">
      <c r="A5137" s="103" t="s">
        <v>181</v>
      </c>
      <c r="B5137" s="101" t="s">
        <v>1469</v>
      </c>
      <c r="D5137" s="101" t="s">
        <v>4865</v>
      </c>
      <c r="I5137" s="102"/>
      <c r="J5137" s="445"/>
      <c r="L5137" s="259">
        <f>ROUND(SUMIF('vNE-Bewegungsdaten'!B:B,$A5137,'vNE-Bewegungsdaten'!C:C),5)</f>
        <v>0</v>
      </c>
      <c r="N5137" s="298" t="s">
        <v>5669</v>
      </c>
      <c r="S5137" s="444"/>
      <c r="T5137" s="444"/>
      <c r="X5137" s="444"/>
      <c r="Y5137" s="444"/>
      <c r="AK5137" s="305"/>
    </row>
    <row r="5138" spans="1:37" ht="15" customHeight="1" x14ac:dyDescent="0.25">
      <c r="A5138" s="103" t="s">
        <v>182</v>
      </c>
      <c r="B5138" s="101" t="s">
        <v>1469</v>
      </c>
      <c r="D5138" s="101" t="s">
        <v>4866</v>
      </c>
      <c r="I5138" s="102"/>
      <c r="J5138" s="445"/>
      <c r="L5138" s="259">
        <f>ROUND(SUMIF('vNE-Bewegungsdaten'!B:B,$A5138,'vNE-Bewegungsdaten'!C:C),5)</f>
        <v>0</v>
      </c>
      <c r="N5138" s="298" t="s">
        <v>5669</v>
      </c>
      <c r="S5138" s="444"/>
      <c r="T5138" s="444"/>
      <c r="X5138" s="444"/>
      <c r="Y5138" s="444"/>
      <c r="AK5138" s="305"/>
    </row>
    <row r="5139" spans="1:37" ht="15" customHeight="1" x14ac:dyDescent="0.25">
      <c r="A5139" s="103" t="s">
        <v>183</v>
      </c>
      <c r="B5139" s="101" t="s">
        <v>1482</v>
      </c>
      <c r="D5139" s="101" t="s">
        <v>4860</v>
      </c>
      <c r="I5139" s="102"/>
      <c r="J5139" s="445"/>
      <c r="L5139" s="259">
        <f>ROUND(SUMIF('vNE-Bewegungsdaten'!B:B,$A5139,'vNE-Bewegungsdaten'!C:C),5)</f>
        <v>0</v>
      </c>
      <c r="N5139" s="298" t="s">
        <v>5670</v>
      </c>
      <c r="S5139" s="444"/>
      <c r="T5139" s="444"/>
      <c r="X5139" s="444"/>
      <c r="Y5139" s="444"/>
      <c r="AK5139" s="305"/>
    </row>
    <row r="5140" spans="1:37" ht="15" customHeight="1" x14ac:dyDescent="0.25">
      <c r="A5140" s="103" t="s">
        <v>184</v>
      </c>
      <c r="B5140" s="101" t="s">
        <v>1482</v>
      </c>
      <c r="D5140" s="101" t="s">
        <v>4861</v>
      </c>
      <c r="I5140" s="102"/>
      <c r="J5140" s="445"/>
      <c r="L5140" s="259">
        <f>ROUND(SUMIF('vNE-Bewegungsdaten'!B:B,$A5140,'vNE-Bewegungsdaten'!C:C),5)</f>
        <v>0</v>
      </c>
      <c r="N5140" s="298" t="s">
        <v>5670</v>
      </c>
      <c r="S5140" s="444"/>
      <c r="T5140" s="444"/>
      <c r="X5140" s="444"/>
      <c r="Y5140" s="444"/>
      <c r="AK5140" s="305"/>
    </row>
    <row r="5141" spans="1:37" ht="15" customHeight="1" x14ac:dyDescent="0.25">
      <c r="A5141" s="103" t="s">
        <v>185</v>
      </c>
      <c r="B5141" s="101" t="s">
        <v>1482</v>
      </c>
      <c r="D5141" s="101" t="s">
        <v>4862</v>
      </c>
      <c r="I5141" s="102"/>
      <c r="J5141" s="445"/>
      <c r="L5141" s="259">
        <f>ROUND(SUMIF('vNE-Bewegungsdaten'!B:B,$A5141,'vNE-Bewegungsdaten'!C:C),5)</f>
        <v>0</v>
      </c>
      <c r="N5141" s="298" t="s">
        <v>5670</v>
      </c>
      <c r="S5141" s="444"/>
      <c r="T5141" s="444"/>
      <c r="X5141" s="444"/>
      <c r="Y5141" s="444"/>
      <c r="AK5141" s="305"/>
    </row>
    <row r="5142" spans="1:37" ht="15" customHeight="1" x14ac:dyDescent="0.25">
      <c r="A5142" s="103" t="s">
        <v>186</v>
      </c>
      <c r="B5142" s="101" t="s">
        <v>1482</v>
      </c>
      <c r="D5142" s="101" t="s">
        <v>4863</v>
      </c>
      <c r="I5142" s="102"/>
      <c r="J5142" s="445"/>
      <c r="L5142" s="259">
        <f>ROUND(SUMIF('vNE-Bewegungsdaten'!B:B,$A5142,'vNE-Bewegungsdaten'!C:C),5)</f>
        <v>0</v>
      </c>
      <c r="N5142" s="298" t="s">
        <v>5670</v>
      </c>
      <c r="S5142" s="444"/>
      <c r="T5142" s="444"/>
      <c r="X5142" s="444"/>
      <c r="Y5142" s="444"/>
      <c r="AK5142" s="305"/>
    </row>
    <row r="5143" spans="1:37" ht="15" customHeight="1" x14ac:dyDescent="0.25">
      <c r="A5143" s="103" t="s">
        <v>187</v>
      </c>
      <c r="B5143" s="101" t="s">
        <v>1482</v>
      </c>
      <c r="D5143" s="101" t="s">
        <v>4864</v>
      </c>
      <c r="I5143" s="102"/>
      <c r="J5143" s="445"/>
      <c r="L5143" s="259">
        <f>ROUND(SUMIF('vNE-Bewegungsdaten'!B:B,$A5143,'vNE-Bewegungsdaten'!C:C),5)</f>
        <v>0</v>
      </c>
      <c r="N5143" s="298" t="s">
        <v>5670</v>
      </c>
      <c r="S5143" s="444"/>
      <c r="T5143" s="444"/>
      <c r="X5143" s="444"/>
      <c r="Y5143" s="444"/>
      <c r="AK5143" s="305"/>
    </row>
    <row r="5144" spans="1:37" ht="15" customHeight="1" x14ac:dyDescent="0.25">
      <c r="A5144" s="103" t="s">
        <v>188</v>
      </c>
      <c r="B5144" s="101" t="s">
        <v>1482</v>
      </c>
      <c r="D5144" s="101" t="s">
        <v>4865</v>
      </c>
      <c r="I5144" s="102"/>
      <c r="J5144" s="445"/>
      <c r="L5144" s="259">
        <f>ROUND(SUMIF('vNE-Bewegungsdaten'!B:B,$A5144,'vNE-Bewegungsdaten'!C:C),5)</f>
        <v>0</v>
      </c>
      <c r="N5144" s="298" t="s">
        <v>5670</v>
      </c>
      <c r="S5144" s="444"/>
      <c r="T5144" s="444"/>
      <c r="X5144" s="444"/>
      <c r="Y5144" s="444"/>
      <c r="AK5144" s="305"/>
    </row>
    <row r="5145" spans="1:37" ht="15" customHeight="1" x14ac:dyDescent="0.25">
      <c r="A5145" s="103" t="s">
        <v>189</v>
      </c>
      <c r="B5145" s="101" t="s">
        <v>1482</v>
      </c>
      <c r="D5145" s="101" t="s">
        <v>4866</v>
      </c>
      <c r="I5145" s="102"/>
      <c r="J5145" s="445"/>
      <c r="L5145" s="259">
        <f>ROUND(SUMIF('vNE-Bewegungsdaten'!B:B,$A5145,'vNE-Bewegungsdaten'!C:C),5)</f>
        <v>0</v>
      </c>
      <c r="N5145" s="298" t="s">
        <v>5670</v>
      </c>
      <c r="S5145" s="444"/>
      <c r="T5145" s="444"/>
      <c r="X5145" s="444"/>
      <c r="Y5145" s="444"/>
      <c r="AK5145" s="305"/>
    </row>
    <row r="5146" spans="1:37" ht="15" customHeight="1" x14ac:dyDescent="0.25">
      <c r="A5146" s="103" t="s">
        <v>190</v>
      </c>
      <c r="B5146" s="101" t="s">
        <v>77</v>
      </c>
      <c r="D5146" s="101" t="s">
        <v>4860</v>
      </c>
      <c r="I5146" s="102"/>
      <c r="J5146" s="445"/>
      <c r="L5146" s="259">
        <f>ROUND(SUMIF('vNE-Bewegungsdaten'!B:B,$A5146,'vNE-Bewegungsdaten'!C:C),5)</f>
        <v>0</v>
      </c>
      <c r="N5146" s="298" t="s">
        <v>5671</v>
      </c>
      <c r="S5146" s="444"/>
      <c r="T5146" s="444"/>
      <c r="X5146" s="444"/>
      <c r="Y5146" s="444"/>
      <c r="AK5146" s="305"/>
    </row>
    <row r="5147" spans="1:37" ht="15" customHeight="1" x14ac:dyDescent="0.25">
      <c r="A5147" s="103" t="s">
        <v>191</v>
      </c>
      <c r="B5147" s="101" t="s">
        <v>77</v>
      </c>
      <c r="D5147" s="101" t="s">
        <v>4861</v>
      </c>
      <c r="I5147" s="102"/>
      <c r="J5147" s="445"/>
      <c r="L5147" s="259">
        <f>ROUND(SUMIF('vNE-Bewegungsdaten'!B:B,$A5147,'vNE-Bewegungsdaten'!C:C),5)</f>
        <v>0</v>
      </c>
      <c r="N5147" s="298" t="s">
        <v>5671</v>
      </c>
      <c r="S5147" s="444"/>
      <c r="T5147" s="444"/>
      <c r="X5147" s="444"/>
      <c r="Y5147" s="444"/>
      <c r="AK5147" s="305"/>
    </row>
    <row r="5148" spans="1:37" ht="15" customHeight="1" x14ac:dyDescent="0.25">
      <c r="A5148" s="103" t="s">
        <v>192</v>
      </c>
      <c r="B5148" s="101" t="s">
        <v>77</v>
      </c>
      <c r="D5148" s="101" t="s">
        <v>4862</v>
      </c>
      <c r="I5148" s="102"/>
      <c r="J5148" s="445"/>
      <c r="L5148" s="259">
        <f>ROUND(SUMIF('vNE-Bewegungsdaten'!B:B,$A5148,'vNE-Bewegungsdaten'!C:C),5)</f>
        <v>0</v>
      </c>
      <c r="N5148" s="298" t="s">
        <v>5671</v>
      </c>
      <c r="S5148" s="444"/>
      <c r="T5148" s="444"/>
      <c r="X5148" s="444"/>
      <c r="Y5148" s="444"/>
      <c r="AK5148" s="305"/>
    </row>
    <row r="5149" spans="1:37" ht="15" customHeight="1" x14ac:dyDescent="0.25">
      <c r="A5149" s="103" t="s">
        <v>193</v>
      </c>
      <c r="B5149" s="101" t="s">
        <v>77</v>
      </c>
      <c r="D5149" s="101" t="s">
        <v>4863</v>
      </c>
      <c r="I5149" s="102"/>
      <c r="J5149" s="445"/>
      <c r="L5149" s="259">
        <f>ROUND(SUMIF('vNE-Bewegungsdaten'!B:B,$A5149,'vNE-Bewegungsdaten'!C:C),5)</f>
        <v>0</v>
      </c>
      <c r="N5149" s="298" t="s">
        <v>5671</v>
      </c>
      <c r="S5149" s="444"/>
      <c r="T5149" s="444"/>
      <c r="X5149" s="444"/>
      <c r="Y5149" s="444"/>
      <c r="AK5149" s="305"/>
    </row>
    <row r="5150" spans="1:37" ht="15" customHeight="1" x14ac:dyDescent="0.25">
      <c r="A5150" s="103" t="s">
        <v>194</v>
      </c>
      <c r="B5150" s="101" t="s">
        <v>77</v>
      </c>
      <c r="D5150" s="101" t="s">
        <v>4864</v>
      </c>
      <c r="I5150" s="102"/>
      <c r="J5150" s="445"/>
      <c r="L5150" s="259">
        <f>ROUND(SUMIF('vNE-Bewegungsdaten'!B:B,$A5150,'vNE-Bewegungsdaten'!C:C),5)</f>
        <v>0</v>
      </c>
      <c r="N5150" s="298" t="s">
        <v>5671</v>
      </c>
      <c r="S5150" s="444"/>
      <c r="T5150" s="444"/>
      <c r="X5150" s="444"/>
      <c r="Y5150" s="444"/>
      <c r="AK5150" s="305"/>
    </row>
    <row r="5151" spans="1:37" ht="15" customHeight="1" x14ac:dyDescent="0.25">
      <c r="A5151" s="103" t="s">
        <v>195</v>
      </c>
      <c r="B5151" s="101" t="s">
        <v>77</v>
      </c>
      <c r="D5151" s="101" t="s">
        <v>4865</v>
      </c>
      <c r="I5151" s="102"/>
      <c r="J5151" s="445"/>
      <c r="L5151" s="259">
        <f>ROUND(SUMIF('vNE-Bewegungsdaten'!B:B,$A5151,'vNE-Bewegungsdaten'!C:C),5)</f>
        <v>0</v>
      </c>
      <c r="N5151" s="298" t="s">
        <v>5671</v>
      </c>
      <c r="S5151" s="444"/>
      <c r="T5151" s="444"/>
      <c r="X5151" s="444"/>
      <c r="Y5151" s="444"/>
      <c r="AK5151" s="305"/>
    </row>
    <row r="5152" spans="1:37" ht="15" customHeight="1" x14ac:dyDescent="0.25">
      <c r="A5152" s="103" t="s">
        <v>196</v>
      </c>
      <c r="B5152" s="101" t="s">
        <v>77</v>
      </c>
      <c r="D5152" s="101" t="s">
        <v>4866</v>
      </c>
      <c r="I5152" s="102"/>
      <c r="J5152" s="445"/>
      <c r="L5152" s="259">
        <f>ROUND(SUMIF('vNE-Bewegungsdaten'!B:B,$A5152,'vNE-Bewegungsdaten'!C:C),5)</f>
        <v>0</v>
      </c>
      <c r="N5152" s="298" t="s">
        <v>5671</v>
      </c>
      <c r="S5152" s="444"/>
      <c r="T5152" s="444"/>
      <c r="X5152" s="444"/>
      <c r="Y5152" s="444"/>
      <c r="AK5152" s="305"/>
    </row>
    <row r="5153" spans="1:37" ht="15" customHeight="1" x14ac:dyDescent="0.25">
      <c r="A5153" s="103" t="s">
        <v>1147</v>
      </c>
      <c r="B5153" s="101" t="s">
        <v>2069</v>
      </c>
      <c r="D5153" s="101" t="s">
        <v>4846</v>
      </c>
      <c r="I5153" s="102"/>
      <c r="J5153" s="445"/>
      <c r="L5153" s="259">
        <f>ROUND(SUMIF('vNE-Bewegungsdaten'!B:B,$A5153,'vNE-Bewegungsdaten'!C:C),5)</f>
        <v>0</v>
      </c>
      <c r="N5153" s="298" t="s">
        <v>5672</v>
      </c>
      <c r="S5153" s="444"/>
      <c r="T5153" s="444"/>
      <c r="X5153" s="444"/>
      <c r="Y5153" s="444"/>
      <c r="AK5153" s="305"/>
    </row>
    <row r="5154" spans="1:37" ht="15" customHeight="1" x14ac:dyDescent="0.25">
      <c r="A5154" s="103" t="s">
        <v>1148</v>
      </c>
      <c r="B5154" s="101" t="s">
        <v>2069</v>
      </c>
      <c r="D5154" s="101" t="s">
        <v>4847</v>
      </c>
      <c r="I5154" s="102"/>
      <c r="J5154" s="445"/>
      <c r="L5154" s="259">
        <f>ROUND(SUMIF('vNE-Bewegungsdaten'!B:B,$A5154,'vNE-Bewegungsdaten'!C:C),5)</f>
        <v>0</v>
      </c>
      <c r="N5154" s="298" t="s">
        <v>5672</v>
      </c>
      <c r="S5154" s="444"/>
      <c r="T5154" s="444"/>
      <c r="X5154" s="444"/>
      <c r="Y5154" s="444"/>
      <c r="AK5154" s="305"/>
    </row>
    <row r="5155" spans="1:37" ht="15" customHeight="1" x14ac:dyDescent="0.25">
      <c r="A5155" s="103" t="s">
        <v>1149</v>
      </c>
      <c r="B5155" s="101" t="s">
        <v>2069</v>
      </c>
      <c r="D5155" s="101" t="s">
        <v>4848</v>
      </c>
      <c r="I5155" s="102"/>
      <c r="J5155" s="445"/>
      <c r="L5155" s="259">
        <f>ROUND(SUMIF('vNE-Bewegungsdaten'!B:B,$A5155,'vNE-Bewegungsdaten'!C:C),5)</f>
        <v>0</v>
      </c>
      <c r="N5155" s="298" t="s">
        <v>5672</v>
      </c>
      <c r="S5155" s="444"/>
      <c r="T5155" s="444"/>
      <c r="X5155" s="444"/>
      <c r="Y5155" s="444"/>
      <c r="AK5155" s="305"/>
    </row>
    <row r="5156" spans="1:37" ht="15" customHeight="1" x14ac:dyDescent="0.25">
      <c r="A5156" s="103" t="s">
        <v>1150</v>
      </c>
      <c r="B5156" s="101" t="s">
        <v>2069</v>
      </c>
      <c r="D5156" s="101" t="s">
        <v>4849</v>
      </c>
      <c r="I5156" s="102"/>
      <c r="J5156" s="445"/>
      <c r="L5156" s="259">
        <f>ROUND(SUMIF('vNE-Bewegungsdaten'!B:B,$A5156,'vNE-Bewegungsdaten'!C:C),5)</f>
        <v>0</v>
      </c>
      <c r="N5156" s="298" t="s">
        <v>5672</v>
      </c>
      <c r="S5156" s="444"/>
      <c r="T5156" s="444"/>
      <c r="X5156" s="444"/>
      <c r="Y5156" s="444"/>
      <c r="AK5156" s="305"/>
    </row>
    <row r="5157" spans="1:37" ht="15" customHeight="1" x14ac:dyDescent="0.25">
      <c r="A5157" s="103" t="s">
        <v>1151</v>
      </c>
      <c r="B5157" s="101" t="s">
        <v>2069</v>
      </c>
      <c r="D5157" s="101" t="s">
        <v>4850</v>
      </c>
      <c r="I5157" s="102"/>
      <c r="J5157" s="445"/>
      <c r="L5157" s="259">
        <f>ROUND(SUMIF('vNE-Bewegungsdaten'!B:B,$A5157,'vNE-Bewegungsdaten'!C:C),5)</f>
        <v>0</v>
      </c>
      <c r="N5157" s="298" t="s">
        <v>5672</v>
      </c>
      <c r="S5157" s="444"/>
      <c r="T5157" s="444"/>
      <c r="X5157" s="444"/>
      <c r="Y5157" s="444"/>
      <c r="AK5157" s="305"/>
    </row>
    <row r="5158" spans="1:37" ht="15" customHeight="1" x14ac:dyDescent="0.25">
      <c r="A5158" s="103" t="s">
        <v>1152</v>
      </c>
      <c r="B5158" s="101" t="s">
        <v>2069</v>
      </c>
      <c r="D5158" s="101" t="s">
        <v>4851</v>
      </c>
      <c r="I5158" s="102"/>
      <c r="J5158" s="445"/>
      <c r="L5158" s="259">
        <f>ROUND(SUMIF('vNE-Bewegungsdaten'!B:B,$A5158,'vNE-Bewegungsdaten'!C:C),5)</f>
        <v>0</v>
      </c>
      <c r="N5158" s="298" t="s">
        <v>5672</v>
      </c>
      <c r="S5158" s="444"/>
      <c r="T5158" s="444"/>
      <c r="X5158" s="444"/>
      <c r="Y5158" s="444"/>
      <c r="AK5158" s="305"/>
    </row>
    <row r="5159" spans="1:37" ht="15" customHeight="1" x14ac:dyDescent="0.25">
      <c r="A5159" s="103" t="s">
        <v>1153</v>
      </c>
      <c r="B5159" s="101" t="s">
        <v>2069</v>
      </c>
      <c r="D5159" s="101" t="s">
        <v>4852</v>
      </c>
      <c r="I5159" s="102"/>
      <c r="J5159" s="445"/>
      <c r="L5159" s="259">
        <f>ROUND(SUMIF('vNE-Bewegungsdaten'!B:B,$A5159,'vNE-Bewegungsdaten'!C:C),5)</f>
        <v>0</v>
      </c>
      <c r="N5159" s="298" t="s">
        <v>5672</v>
      </c>
      <c r="S5159" s="444"/>
      <c r="T5159" s="444"/>
      <c r="X5159" s="444"/>
      <c r="Y5159" s="444"/>
      <c r="AK5159" s="305"/>
    </row>
    <row r="5160" spans="1:37" ht="15" customHeight="1" x14ac:dyDescent="0.25">
      <c r="A5160" s="367" t="s">
        <v>1154</v>
      </c>
      <c r="B5160" s="368" t="s">
        <v>2070</v>
      </c>
      <c r="C5160" s="368"/>
      <c r="D5160" s="368" t="s">
        <v>4853</v>
      </c>
      <c r="E5160" s="368"/>
      <c r="F5160" s="369"/>
      <c r="G5160" s="369"/>
      <c r="H5160" s="369"/>
      <c r="I5160" s="369"/>
      <c r="J5160" s="445"/>
      <c r="K5160" s="370"/>
      <c r="L5160" s="371"/>
      <c r="N5160" s="372" t="s">
        <v>5673</v>
      </c>
      <c r="S5160" s="444"/>
      <c r="T5160" s="444"/>
      <c r="X5160" s="444"/>
      <c r="Y5160" s="444"/>
      <c r="AK5160" s="305"/>
    </row>
    <row r="5161" spans="1:37" ht="15" customHeight="1" x14ac:dyDescent="0.25">
      <c r="A5161" s="367" t="s">
        <v>1155</v>
      </c>
      <c r="B5161" s="368" t="s">
        <v>2070</v>
      </c>
      <c r="C5161" s="368"/>
      <c r="D5161" s="368" t="s">
        <v>4854</v>
      </c>
      <c r="E5161" s="368"/>
      <c r="F5161" s="369"/>
      <c r="G5161" s="369"/>
      <c r="H5161" s="369"/>
      <c r="I5161" s="369"/>
      <c r="J5161" s="445"/>
      <c r="K5161" s="370"/>
      <c r="L5161" s="371"/>
      <c r="N5161" s="372" t="s">
        <v>5673</v>
      </c>
      <c r="S5161" s="444"/>
      <c r="T5161" s="444"/>
      <c r="X5161" s="444"/>
      <c r="Y5161" s="444"/>
      <c r="AK5161" s="305"/>
    </row>
    <row r="5162" spans="1:37" ht="15" customHeight="1" x14ac:dyDescent="0.25">
      <c r="A5162" s="367" t="s">
        <v>1156</v>
      </c>
      <c r="B5162" s="368" t="s">
        <v>2070</v>
      </c>
      <c r="C5162" s="368"/>
      <c r="D5162" s="368" t="s">
        <v>4855</v>
      </c>
      <c r="E5162" s="368"/>
      <c r="F5162" s="369"/>
      <c r="G5162" s="369"/>
      <c r="H5162" s="369"/>
      <c r="I5162" s="369"/>
      <c r="J5162" s="445"/>
      <c r="K5162" s="370"/>
      <c r="L5162" s="371"/>
      <c r="N5162" s="372" t="s">
        <v>5673</v>
      </c>
      <c r="S5162" s="444"/>
      <c r="T5162" s="444"/>
      <c r="X5162" s="444"/>
      <c r="Y5162" s="444"/>
      <c r="AK5162" s="305"/>
    </row>
    <row r="5163" spans="1:37" ht="15" customHeight="1" x14ac:dyDescent="0.25">
      <c r="A5163" s="367" t="s">
        <v>1157</v>
      </c>
      <c r="B5163" s="368" t="s">
        <v>2070</v>
      </c>
      <c r="C5163" s="368"/>
      <c r="D5163" s="368" t="s">
        <v>4856</v>
      </c>
      <c r="E5163" s="368"/>
      <c r="F5163" s="369"/>
      <c r="G5163" s="369"/>
      <c r="H5163" s="369"/>
      <c r="I5163" s="369"/>
      <c r="J5163" s="445"/>
      <c r="K5163" s="370"/>
      <c r="L5163" s="371"/>
      <c r="N5163" s="372" t="s">
        <v>5673</v>
      </c>
      <c r="S5163" s="444"/>
      <c r="T5163" s="444"/>
      <c r="X5163" s="444"/>
      <c r="Y5163" s="444"/>
      <c r="AK5163" s="305"/>
    </row>
    <row r="5164" spans="1:37" ht="15" customHeight="1" x14ac:dyDescent="0.25">
      <c r="A5164" s="367" t="s">
        <v>1158</v>
      </c>
      <c r="B5164" s="368" t="s">
        <v>2070</v>
      </c>
      <c r="C5164" s="368"/>
      <c r="D5164" s="368" t="s">
        <v>4857</v>
      </c>
      <c r="E5164" s="368"/>
      <c r="F5164" s="369"/>
      <c r="G5164" s="369"/>
      <c r="H5164" s="369"/>
      <c r="I5164" s="369"/>
      <c r="J5164" s="445"/>
      <c r="K5164" s="370"/>
      <c r="L5164" s="371"/>
      <c r="N5164" s="372" t="s">
        <v>5673</v>
      </c>
      <c r="S5164" s="444"/>
      <c r="T5164" s="444"/>
      <c r="X5164" s="444"/>
      <c r="Y5164" s="444"/>
      <c r="AK5164" s="305"/>
    </row>
    <row r="5165" spans="1:37" ht="15" customHeight="1" x14ac:dyDescent="0.25">
      <c r="A5165" s="367" t="s">
        <v>1159</v>
      </c>
      <c r="B5165" s="368" t="s">
        <v>2070</v>
      </c>
      <c r="C5165" s="368"/>
      <c r="D5165" s="368" t="s">
        <v>4858</v>
      </c>
      <c r="E5165" s="368"/>
      <c r="F5165" s="369"/>
      <c r="G5165" s="369"/>
      <c r="H5165" s="369"/>
      <c r="I5165" s="369"/>
      <c r="J5165" s="445"/>
      <c r="K5165" s="370"/>
      <c r="L5165" s="371"/>
      <c r="N5165" s="372" t="s">
        <v>5673</v>
      </c>
      <c r="S5165" s="444"/>
      <c r="T5165" s="444"/>
      <c r="X5165" s="444"/>
      <c r="Y5165" s="444"/>
      <c r="AK5165" s="305"/>
    </row>
    <row r="5166" spans="1:37" ht="15" customHeight="1" x14ac:dyDescent="0.25">
      <c r="A5166" s="367" t="s">
        <v>1160</v>
      </c>
      <c r="B5166" s="368" t="s">
        <v>2070</v>
      </c>
      <c r="C5166" s="368"/>
      <c r="D5166" s="368" t="s">
        <v>4859</v>
      </c>
      <c r="E5166" s="368"/>
      <c r="F5166" s="369"/>
      <c r="G5166" s="369"/>
      <c r="H5166" s="369"/>
      <c r="I5166" s="369"/>
      <c r="J5166" s="445"/>
      <c r="K5166" s="370"/>
      <c r="L5166" s="371"/>
      <c r="N5166" s="372" t="s">
        <v>5673</v>
      </c>
      <c r="S5166" s="444"/>
      <c r="T5166" s="444"/>
      <c r="X5166" s="444"/>
      <c r="Y5166" s="444"/>
      <c r="AK5166" s="305"/>
    </row>
    <row r="5167" spans="1:37" ht="15" customHeight="1" x14ac:dyDescent="0.25">
      <c r="A5167" s="367" t="s">
        <v>197</v>
      </c>
      <c r="B5167" s="368" t="s">
        <v>152</v>
      </c>
      <c r="C5167" s="368"/>
      <c r="D5167" s="368" t="s">
        <v>4860</v>
      </c>
      <c r="E5167" s="368"/>
      <c r="F5167" s="369"/>
      <c r="G5167" s="369"/>
      <c r="H5167" s="369"/>
      <c r="I5167" s="369"/>
      <c r="J5167" s="445"/>
      <c r="K5167" s="370"/>
      <c r="L5167" s="371"/>
      <c r="N5167" s="372" t="s">
        <v>5674</v>
      </c>
      <c r="S5167" s="444"/>
      <c r="T5167" s="444"/>
      <c r="X5167" s="444"/>
      <c r="Y5167" s="444"/>
      <c r="AK5167" s="305"/>
    </row>
    <row r="5168" spans="1:37" ht="15" customHeight="1" x14ac:dyDescent="0.25">
      <c r="A5168" s="367" t="s">
        <v>198</v>
      </c>
      <c r="B5168" s="368" t="s">
        <v>152</v>
      </c>
      <c r="C5168" s="368"/>
      <c r="D5168" s="368" t="s">
        <v>4861</v>
      </c>
      <c r="E5168" s="368"/>
      <c r="F5168" s="369"/>
      <c r="G5168" s="369"/>
      <c r="H5168" s="369"/>
      <c r="I5168" s="369"/>
      <c r="J5168" s="445"/>
      <c r="K5168" s="370"/>
      <c r="L5168" s="371"/>
      <c r="N5168" s="372" t="s">
        <v>5674</v>
      </c>
      <c r="S5168" s="444"/>
      <c r="T5168" s="444"/>
      <c r="X5168" s="444"/>
      <c r="Y5168" s="444"/>
      <c r="AK5168" s="305"/>
    </row>
    <row r="5169" spans="1:37" ht="15" customHeight="1" x14ac:dyDescent="0.25">
      <c r="A5169" s="367" t="s">
        <v>199</v>
      </c>
      <c r="B5169" s="368" t="s">
        <v>152</v>
      </c>
      <c r="C5169" s="368"/>
      <c r="D5169" s="368" t="s">
        <v>4862</v>
      </c>
      <c r="E5169" s="368"/>
      <c r="F5169" s="369"/>
      <c r="G5169" s="369"/>
      <c r="H5169" s="369"/>
      <c r="I5169" s="369"/>
      <c r="J5169" s="445"/>
      <c r="K5169" s="370"/>
      <c r="L5169" s="371"/>
      <c r="N5169" s="372" t="s">
        <v>5674</v>
      </c>
      <c r="S5169" s="444"/>
      <c r="T5169" s="444"/>
      <c r="X5169" s="444"/>
      <c r="Y5169" s="444"/>
      <c r="AK5169" s="305"/>
    </row>
    <row r="5170" spans="1:37" ht="15" customHeight="1" x14ac:dyDescent="0.25">
      <c r="A5170" s="367" t="s">
        <v>200</v>
      </c>
      <c r="B5170" s="368" t="s">
        <v>152</v>
      </c>
      <c r="C5170" s="368"/>
      <c r="D5170" s="368" t="s">
        <v>4863</v>
      </c>
      <c r="E5170" s="368"/>
      <c r="F5170" s="369"/>
      <c r="G5170" s="369"/>
      <c r="H5170" s="369"/>
      <c r="I5170" s="369"/>
      <c r="J5170" s="445"/>
      <c r="K5170" s="370"/>
      <c r="L5170" s="371"/>
      <c r="N5170" s="372" t="s">
        <v>5674</v>
      </c>
      <c r="S5170" s="444"/>
      <c r="T5170" s="444"/>
      <c r="X5170" s="444"/>
      <c r="Y5170" s="444"/>
      <c r="AK5170" s="305"/>
    </row>
    <row r="5171" spans="1:37" ht="15" customHeight="1" x14ac:dyDescent="0.25">
      <c r="A5171" s="367" t="s">
        <v>201</v>
      </c>
      <c r="B5171" s="368" t="s">
        <v>152</v>
      </c>
      <c r="C5171" s="368"/>
      <c r="D5171" s="368" t="s">
        <v>4864</v>
      </c>
      <c r="E5171" s="368"/>
      <c r="F5171" s="369"/>
      <c r="G5171" s="369"/>
      <c r="H5171" s="369"/>
      <c r="I5171" s="369"/>
      <c r="J5171" s="445"/>
      <c r="K5171" s="370"/>
      <c r="L5171" s="371"/>
      <c r="N5171" s="372" t="s">
        <v>5674</v>
      </c>
      <c r="S5171" s="444"/>
      <c r="T5171" s="444"/>
      <c r="X5171" s="444"/>
      <c r="Y5171" s="444"/>
      <c r="AK5171" s="305"/>
    </row>
    <row r="5172" spans="1:37" ht="15" customHeight="1" x14ac:dyDescent="0.25">
      <c r="A5172" s="367" t="s">
        <v>202</v>
      </c>
      <c r="B5172" s="368" t="s">
        <v>152</v>
      </c>
      <c r="C5172" s="368"/>
      <c r="D5172" s="368" t="s">
        <v>4865</v>
      </c>
      <c r="E5172" s="368"/>
      <c r="F5172" s="369"/>
      <c r="G5172" s="369"/>
      <c r="H5172" s="369"/>
      <c r="I5172" s="369"/>
      <c r="J5172" s="445"/>
      <c r="K5172" s="370"/>
      <c r="L5172" s="371"/>
      <c r="N5172" s="372" t="s">
        <v>5674</v>
      </c>
      <c r="S5172" s="444"/>
      <c r="T5172" s="444"/>
      <c r="X5172" s="444"/>
      <c r="Y5172" s="444"/>
      <c r="AK5172" s="305"/>
    </row>
    <row r="5173" spans="1:37" ht="15" customHeight="1" x14ac:dyDescent="0.25">
      <c r="A5173" s="367" t="s">
        <v>203</v>
      </c>
      <c r="B5173" s="368" t="s">
        <v>152</v>
      </c>
      <c r="C5173" s="368"/>
      <c r="D5173" s="368" t="s">
        <v>4866</v>
      </c>
      <c r="E5173" s="368"/>
      <c r="F5173" s="369"/>
      <c r="G5173" s="369"/>
      <c r="H5173" s="369"/>
      <c r="I5173" s="369"/>
      <c r="J5173" s="445"/>
      <c r="K5173" s="370"/>
      <c r="L5173" s="371"/>
      <c r="N5173" s="372" t="s">
        <v>5674</v>
      </c>
      <c r="S5173" s="444"/>
      <c r="T5173" s="444"/>
      <c r="X5173" s="444"/>
      <c r="Y5173" s="444"/>
      <c r="AK5173" s="305"/>
    </row>
    <row r="5174" spans="1:37" ht="15" customHeight="1" x14ac:dyDescent="0.25">
      <c r="A5174" s="367" t="s">
        <v>204</v>
      </c>
      <c r="B5174" s="368" t="s">
        <v>159</v>
      </c>
      <c r="C5174" s="368"/>
      <c r="D5174" s="368" t="s">
        <v>4860</v>
      </c>
      <c r="E5174" s="368"/>
      <c r="F5174" s="369"/>
      <c r="G5174" s="369"/>
      <c r="H5174" s="369"/>
      <c r="I5174" s="369"/>
      <c r="J5174" s="445"/>
      <c r="K5174" s="370"/>
      <c r="L5174" s="371"/>
      <c r="N5174" s="372" t="s">
        <v>5675</v>
      </c>
      <c r="S5174" s="444"/>
      <c r="T5174" s="444"/>
      <c r="X5174" s="444"/>
      <c r="Y5174" s="444"/>
      <c r="AK5174" s="305"/>
    </row>
    <row r="5175" spans="1:37" ht="15" customHeight="1" x14ac:dyDescent="0.25">
      <c r="A5175" s="367" t="s">
        <v>205</v>
      </c>
      <c r="B5175" s="368" t="s">
        <v>159</v>
      </c>
      <c r="C5175" s="368"/>
      <c r="D5175" s="368" t="s">
        <v>4861</v>
      </c>
      <c r="E5175" s="368"/>
      <c r="F5175" s="369"/>
      <c r="G5175" s="369"/>
      <c r="H5175" s="369"/>
      <c r="I5175" s="369"/>
      <c r="J5175" s="445"/>
      <c r="K5175" s="370"/>
      <c r="L5175" s="371"/>
      <c r="N5175" s="372" t="s">
        <v>5675</v>
      </c>
      <c r="S5175" s="444"/>
      <c r="T5175" s="444"/>
      <c r="X5175" s="444"/>
      <c r="Y5175" s="444"/>
      <c r="AK5175" s="305"/>
    </row>
    <row r="5176" spans="1:37" ht="15" customHeight="1" x14ac:dyDescent="0.25">
      <c r="A5176" s="367" t="s">
        <v>206</v>
      </c>
      <c r="B5176" s="368" t="s">
        <v>159</v>
      </c>
      <c r="C5176" s="368"/>
      <c r="D5176" s="368" t="s">
        <v>4862</v>
      </c>
      <c r="E5176" s="368"/>
      <c r="F5176" s="369"/>
      <c r="G5176" s="369"/>
      <c r="H5176" s="369"/>
      <c r="I5176" s="369"/>
      <c r="J5176" s="445"/>
      <c r="K5176" s="370"/>
      <c r="L5176" s="371"/>
      <c r="N5176" s="372" t="s">
        <v>5675</v>
      </c>
      <c r="S5176" s="444"/>
      <c r="T5176" s="444"/>
      <c r="X5176" s="444"/>
      <c r="Y5176" s="444"/>
      <c r="AK5176" s="305"/>
    </row>
    <row r="5177" spans="1:37" ht="15" customHeight="1" x14ac:dyDescent="0.25">
      <c r="A5177" s="367" t="s">
        <v>207</v>
      </c>
      <c r="B5177" s="368" t="s">
        <v>159</v>
      </c>
      <c r="C5177" s="368"/>
      <c r="D5177" s="368" t="s">
        <v>4863</v>
      </c>
      <c r="E5177" s="368"/>
      <c r="F5177" s="369"/>
      <c r="G5177" s="369"/>
      <c r="H5177" s="369"/>
      <c r="I5177" s="369"/>
      <c r="J5177" s="445"/>
      <c r="K5177" s="370"/>
      <c r="L5177" s="371"/>
      <c r="N5177" s="372" t="s">
        <v>5675</v>
      </c>
      <c r="S5177" s="444"/>
      <c r="T5177" s="444"/>
      <c r="X5177" s="444"/>
      <c r="Y5177" s="444"/>
      <c r="AK5177" s="305"/>
    </row>
    <row r="5178" spans="1:37" ht="15" customHeight="1" x14ac:dyDescent="0.25">
      <c r="A5178" s="367" t="s">
        <v>208</v>
      </c>
      <c r="B5178" s="368" t="s">
        <v>159</v>
      </c>
      <c r="C5178" s="368"/>
      <c r="D5178" s="368" t="s">
        <v>4864</v>
      </c>
      <c r="E5178" s="368"/>
      <c r="F5178" s="369"/>
      <c r="G5178" s="369"/>
      <c r="H5178" s="369"/>
      <c r="I5178" s="369"/>
      <c r="J5178" s="445"/>
      <c r="K5178" s="370"/>
      <c r="L5178" s="371"/>
      <c r="N5178" s="372" t="s">
        <v>5675</v>
      </c>
      <c r="S5178" s="444"/>
      <c r="T5178" s="444"/>
      <c r="X5178" s="444"/>
      <c r="Y5178" s="444"/>
      <c r="AK5178" s="305"/>
    </row>
    <row r="5179" spans="1:37" ht="15" customHeight="1" x14ac:dyDescent="0.25">
      <c r="A5179" s="367" t="s">
        <v>209</v>
      </c>
      <c r="B5179" s="368" t="s">
        <v>159</v>
      </c>
      <c r="C5179" s="368"/>
      <c r="D5179" s="368" t="s">
        <v>4865</v>
      </c>
      <c r="E5179" s="368"/>
      <c r="F5179" s="369"/>
      <c r="G5179" s="369"/>
      <c r="H5179" s="369"/>
      <c r="I5179" s="369"/>
      <c r="J5179" s="445"/>
      <c r="K5179" s="370"/>
      <c r="L5179" s="371"/>
      <c r="N5179" s="372" t="s">
        <v>5675</v>
      </c>
      <c r="S5179" s="444"/>
      <c r="T5179" s="444"/>
      <c r="X5179" s="444"/>
      <c r="Y5179" s="444"/>
      <c r="AK5179" s="305"/>
    </row>
    <row r="5180" spans="1:37" ht="15" customHeight="1" x14ac:dyDescent="0.25">
      <c r="A5180" s="367" t="s">
        <v>210</v>
      </c>
      <c r="B5180" s="368" t="s">
        <v>159</v>
      </c>
      <c r="C5180" s="368"/>
      <c r="D5180" s="368" t="s">
        <v>4866</v>
      </c>
      <c r="E5180" s="368"/>
      <c r="F5180" s="369"/>
      <c r="G5180" s="369"/>
      <c r="H5180" s="369"/>
      <c r="I5180" s="369"/>
      <c r="J5180" s="445"/>
      <c r="K5180" s="370"/>
      <c r="L5180" s="371"/>
      <c r="N5180" s="372" t="s">
        <v>5675</v>
      </c>
      <c r="S5180" s="444"/>
      <c r="T5180" s="444"/>
      <c r="X5180" s="444"/>
      <c r="Y5180" s="444"/>
      <c r="AK5180" s="305"/>
    </row>
    <row r="5181" spans="1:37" ht="15" customHeight="1" x14ac:dyDescent="0.25">
      <c r="A5181" s="367" t="s">
        <v>1161</v>
      </c>
      <c r="B5181" s="368" t="s">
        <v>2071</v>
      </c>
      <c r="C5181" s="368"/>
      <c r="D5181" s="368" t="s">
        <v>4846</v>
      </c>
      <c r="E5181" s="368"/>
      <c r="F5181" s="369"/>
      <c r="G5181" s="369"/>
      <c r="H5181" s="369"/>
      <c r="I5181" s="369"/>
      <c r="J5181" s="445"/>
      <c r="K5181" s="370"/>
      <c r="L5181" s="371"/>
      <c r="N5181" s="372" t="s">
        <v>5676</v>
      </c>
      <c r="S5181" s="444"/>
      <c r="T5181" s="444"/>
      <c r="X5181" s="444"/>
      <c r="Y5181" s="444"/>
      <c r="AK5181" s="305"/>
    </row>
    <row r="5182" spans="1:37" ht="15" customHeight="1" x14ac:dyDescent="0.25">
      <c r="A5182" s="367" t="s">
        <v>1162</v>
      </c>
      <c r="B5182" s="368" t="s">
        <v>2071</v>
      </c>
      <c r="C5182" s="368"/>
      <c r="D5182" s="368" t="s">
        <v>4847</v>
      </c>
      <c r="E5182" s="368"/>
      <c r="F5182" s="369"/>
      <c r="G5182" s="369"/>
      <c r="H5182" s="369"/>
      <c r="I5182" s="369"/>
      <c r="J5182" s="445"/>
      <c r="K5182" s="370"/>
      <c r="L5182" s="371"/>
      <c r="N5182" s="372" t="s">
        <v>5676</v>
      </c>
      <c r="S5182" s="444"/>
      <c r="T5182" s="444"/>
      <c r="X5182" s="444"/>
      <c r="Y5182" s="444"/>
      <c r="AK5182" s="305"/>
    </row>
    <row r="5183" spans="1:37" ht="15" customHeight="1" x14ac:dyDescent="0.25">
      <c r="A5183" s="367" t="s">
        <v>1163</v>
      </c>
      <c r="B5183" s="368" t="s">
        <v>2071</v>
      </c>
      <c r="C5183" s="368"/>
      <c r="D5183" s="368" t="s">
        <v>4848</v>
      </c>
      <c r="E5183" s="368"/>
      <c r="F5183" s="369"/>
      <c r="G5183" s="369"/>
      <c r="H5183" s="369"/>
      <c r="I5183" s="369"/>
      <c r="J5183" s="445"/>
      <c r="K5183" s="370"/>
      <c r="L5183" s="371"/>
      <c r="N5183" s="372" t="s">
        <v>5676</v>
      </c>
      <c r="S5183" s="444"/>
      <c r="T5183" s="444"/>
      <c r="X5183" s="444"/>
      <c r="Y5183" s="444"/>
      <c r="AK5183" s="305"/>
    </row>
    <row r="5184" spans="1:37" ht="15" customHeight="1" x14ac:dyDescent="0.25">
      <c r="A5184" s="367" t="s">
        <v>1164</v>
      </c>
      <c r="B5184" s="368" t="s">
        <v>2071</v>
      </c>
      <c r="C5184" s="368"/>
      <c r="D5184" s="368" t="s">
        <v>4849</v>
      </c>
      <c r="E5184" s="368"/>
      <c r="F5184" s="369"/>
      <c r="G5184" s="369"/>
      <c r="H5184" s="369"/>
      <c r="I5184" s="369"/>
      <c r="J5184" s="445"/>
      <c r="K5184" s="370"/>
      <c r="L5184" s="371"/>
      <c r="N5184" s="372" t="s">
        <v>5676</v>
      </c>
      <c r="S5184" s="444"/>
      <c r="T5184" s="444"/>
      <c r="X5184" s="444"/>
      <c r="Y5184" s="444"/>
      <c r="AK5184" s="305"/>
    </row>
    <row r="5185" spans="1:37" ht="15" customHeight="1" x14ac:dyDescent="0.25">
      <c r="A5185" s="367" t="s">
        <v>1165</v>
      </c>
      <c r="B5185" s="368" t="s">
        <v>2071</v>
      </c>
      <c r="C5185" s="368"/>
      <c r="D5185" s="368" t="s">
        <v>4850</v>
      </c>
      <c r="E5185" s="368"/>
      <c r="F5185" s="369"/>
      <c r="G5185" s="369"/>
      <c r="H5185" s="369"/>
      <c r="I5185" s="369"/>
      <c r="J5185" s="445"/>
      <c r="K5185" s="370"/>
      <c r="L5185" s="371"/>
      <c r="N5185" s="372" t="s">
        <v>5676</v>
      </c>
      <c r="S5185" s="444"/>
      <c r="T5185" s="444"/>
      <c r="X5185" s="444"/>
      <c r="Y5185" s="444"/>
      <c r="AK5185" s="305"/>
    </row>
    <row r="5186" spans="1:37" ht="15" customHeight="1" x14ac:dyDescent="0.25">
      <c r="A5186" s="367" t="s">
        <v>1166</v>
      </c>
      <c r="B5186" s="368" t="s">
        <v>2071</v>
      </c>
      <c r="C5186" s="368"/>
      <c r="D5186" s="368" t="s">
        <v>4851</v>
      </c>
      <c r="E5186" s="368"/>
      <c r="F5186" s="369"/>
      <c r="G5186" s="369"/>
      <c r="H5186" s="369"/>
      <c r="I5186" s="369"/>
      <c r="J5186" s="445"/>
      <c r="K5186" s="370"/>
      <c r="L5186" s="371"/>
      <c r="N5186" s="372" t="s">
        <v>5676</v>
      </c>
      <c r="S5186" s="444"/>
      <c r="T5186" s="444"/>
      <c r="X5186" s="444"/>
      <c r="Y5186" s="444"/>
      <c r="AK5186" s="305"/>
    </row>
    <row r="5187" spans="1:37" ht="15" customHeight="1" x14ac:dyDescent="0.25">
      <c r="A5187" s="367" t="s">
        <v>1167</v>
      </c>
      <c r="B5187" s="368" t="s">
        <v>2071</v>
      </c>
      <c r="C5187" s="368"/>
      <c r="D5187" s="368" t="s">
        <v>4852</v>
      </c>
      <c r="E5187" s="368"/>
      <c r="F5187" s="369"/>
      <c r="G5187" s="369"/>
      <c r="H5187" s="369"/>
      <c r="I5187" s="369"/>
      <c r="J5187" s="445"/>
      <c r="K5187" s="370"/>
      <c r="L5187" s="371"/>
      <c r="N5187" s="372" t="s">
        <v>5676</v>
      </c>
      <c r="S5187" s="444"/>
      <c r="T5187" s="444"/>
      <c r="X5187" s="444"/>
      <c r="Y5187" s="444"/>
      <c r="AK5187" s="305"/>
    </row>
    <row r="5188" spans="1:37" ht="15" customHeight="1" x14ac:dyDescent="0.25">
      <c r="A5188" s="367" t="s">
        <v>218</v>
      </c>
      <c r="B5188" s="368" t="s">
        <v>169</v>
      </c>
      <c r="C5188" s="368"/>
      <c r="D5188" s="368" t="s">
        <v>4860</v>
      </c>
      <c r="E5188" s="368"/>
      <c r="F5188" s="369"/>
      <c r="G5188" s="369"/>
      <c r="H5188" s="369"/>
      <c r="I5188" s="369"/>
      <c r="J5188" s="445"/>
      <c r="K5188" s="370"/>
      <c r="L5188" s="371"/>
      <c r="N5188" s="372" t="s">
        <v>5677</v>
      </c>
      <c r="S5188" s="444"/>
      <c r="T5188" s="444"/>
      <c r="X5188" s="444"/>
      <c r="Y5188" s="444"/>
      <c r="AK5188" s="305"/>
    </row>
    <row r="5189" spans="1:37" ht="15" customHeight="1" x14ac:dyDescent="0.25">
      <c r="A5189" s="367" t="s">
        <v>219</v>
      </c>
      <c r="B5189" s="368" t="s">
        <v>169</v>
      </c>
      <c r="C5189" s="368"/>
      <c r="D5189" s="368" t="s">
        <v>4861</v>
      </c>
      <c r="E5189" s="368"/>
      <c r="F5189" s="369"/>
      <c r="G5189" s="369"/>
      <c r="H5189" s="369"/>
      <c r="I5189" s="369"/>
      <c r="J5189" s="445"/>
      <c r="K5189" s="370"/>
      <c r="L5189" s="371"/>
      <c r="N5189" s="372" t="s">
        <v>5677</v>
      </c>
      <c r="S5189" s="444"/>
      <c r="T5189" s="444"/>
      <c r="X5189" s="444"/>
      <c r="Y5189" s="444"/>
      <c r="AK5189" s="305"/>
    </row>
    <row r="5190" spans="1:37" ht="15" customHeight="1" x14ac:dyDescent="0.25">
      <c r="A5190" s="367" t="s">
        <v>220</v>
      </c>
      <c r="B5190" s="368" t="s">
        <v>169</v>
      </c>
      <c r="C5190" s="368"/>
      <c r="D5190" s="368" t="s">
        <v>4862</v>
      </c>
      <c r="E5190" s="368"/>
      <c r="F5190" s="369"/>
      <c r="G5190" s="369"/>
      <c r="H5190" s="369"/>
      <c r="I5190" s="369"/>
      <c r="J5190" s="445"/>
      <c r="K5190" s="370"/>
      <c r="L5190" s="371"/>
      <c r="N5190" s="372" t="s">
        <v>5677</v>
      </c>
      <c r="S5190" s="444"/>
      <c r="T5190" s="444"/>
      <c r="X5190" s="444"/>
      <c r="Y5190" s="444"/>
      <c r="AK5190" s="305"/>
    </row>
    <row r="5191" spans="1:37" ht="15" customHeight="1" x14ac:dyDescent="0.25">
      <c r="A5191" s="367" t="s">
        <v>221</v>
      </c>
      <c r="B5191" s="368" t="s">
        <v>169</v>
      </c>
      <c r="C5191" s="368"/>
      <c r="D5191" s="368" t="s">
        <v>4863</v>
      </c>
      <c r="E5191" s="368"/>
      <c r="F5191" s="369"/>
      <c r="G5191" s="369"/>
      <c r="H5191" s="369"/>
      <c r="I5191" s="369"/>
      <c r="J5191" s="445"/>
      <c r="K5191" s="370"/>
      <c r="L5191" s="371"/>
      <c r="N5191" s="372" t="s">
        <v>5677</v>
      </c>
      <c r="S5191" s="444"/>
      <c r="T5191" s="444"/>
      <c r="X5191" s="444"/>
      <c r="Y5191" s="444"/>
      <c r="AK5191" s="305"/>
    </row>
    <row r="5192" spans="1:37" ht="15" customHeight="1" x14ac:dyDescent="0.25">
      <c r="A5192" s="367" t="s">
        <v>222</v>
      </c>
      <c r="B5192" s="368" t="s">
        <v>169</v>
      </c>
      <c r="C5192" s="368"/>
      <c r="D5192" s="368" t="s">
        <v>4864</v>
      </c>
      <c r="E5192" s="368"/>
      <c r="F5192" s="369"/>
      <c r="G5192" s="369"/>
      <c r="H5192" s="369"/>
      <c r="I5192" s="369"/>
      <c r="J5192" s="445"/>
      <c r="K5192" s="370"/>
      <c r="L5192" s="371"/>
      <c r="N5192" s="372" t="s">
        <v>5677</v>
      </c>
      <c r="S5192" s="444"/>
      <c r="T5192" s="444"/>
      <c r="X5192" s="444"/>
      <c r="Y5192" s="444"/>
      <c r="AK5192" s="305"/>
    </row>
    <row r="5193" spans="1:37" ht="15" customHeight="1" x14ac:dyDescent="0.25">
      <c r="A5193" s="367" t="s">
        <v>223</v>
      </c>
      <c r="B5193" s="368" t="s">
        <v>169</v>
      </c>
      <c r="C5193" s="368"/>
      <c r="D5193" s="368" t="s">
        <v>4865</v>
      </c>
      <c r="E5193" s="368"/>
      <c r="F5193" s="369"/>
      <c r="G5193" s="369"/>
      <c r="H5193" s="369"/>
      <c r="I5193" s="369"/>
      <c r="J5193" s="445"/>
      <c r="K5193" s="370"/>
      <c r="L5193" s="371"/>
      <c r="N5193" s="372" t="s">
        <v>5677</v>
      </c>
      <c r="S5193" s="444"/>
      <c r="T5193" s="444"/>
      <c r="X5193" s="444"/>
      <c r="Y5193" s="444"/>
      <c r="AK5193" s="305"/>
    </row>
    <row r="5194" spans="1:37" ht="15" customHeight="1" x14ac:dyDescent="0.25">
      <c r="A5194" s="367" t="s">
        <v>224</v>
      </c>
      <c r="B5194" s="368" t="s">
        <v>169</v>
      </c>
      <c r="C5194" s="368"/>
      <c r="D5194" s="368" t="s">
        <v>4866</v>
      </c>
      <c r="E5194" s="368"/>
      <c r="F5194" s="369"/>
      <c r="G5194" s="369"/>
      <c r="H5194" s="369"/>
      <c r="I5194" s="369"/>
      <c r="J5194" s="445"/>
      <c r="K5194" s="370"/>
      <c r="L5194" s="371"/>
      <c r="N5194" s="372" t="s">
        <v>5677</v>
      </c>
      <c r="S5194" s="444"/>
      <c r="T5194" s="444"/>
      <c r="X5194" s="444"/>
      <c r="Y5194" s="444"/>
      <c r="AK5194" s="305"/>
    </row>
    <row r="5195" spans="1:37" ht="15" customHeight="1" x14ac:dyDescent="0.25">
      <c r="A5195" s="103" t="s">
        <v>4909</v>
      </c>
      <c r="B5195" s="101" t="s">
        <v>2067</v>
      </c>
      <c r="D5195" s="101" t="s">
        <v>4897</v>
      </c>
      <c r="I5195" s="102"/>
      <c r="J5195" s="445"/>
      <c r="K5195" s="258">
        <f>ROUND(SUMIF('VGT-Bewegungsdaten'!B:B,A5195,'VGT-Bewegungsdaten'!D:D),3)</f>
        <v>0</v>
      </c>
      <c r="N5195" s="298" t="s">
        <v>4917</v>
      </c>
      <c r="O5195" s="298" t="s">
        <v>4936</v>
      </c>
      <c r="P5195" s="261">
        <f>ROUND(SUMIF('AV-Bewegungsdaten'!B:B,A5195,'AV-Bewegungsdaten'!D:D),3)</f>
        <v>0</v>
      </c>
      <c r="S5195" s="444"/>
      <c r="T5195" s="444"/>
      <c r="U5195" s="261">
        <f>ROUND(SUMIF('DV-Bewegungsdaten'!B:B,$A5195,'DV-Bewegungsdaten'!D:D),3)</f>
        <v>0</v>
      </c>
      <c r="X5195" s="444"/>
      <c r="Y5195" s="444"/>
      <c r="AK5195" s="305"/>
    </row>
    <row r="5196" spans="1:37" ht="15" customHeight="1" x14ac:dyDescent="0.25">
      <c r="A5196" s="103" t="s">
        <v>4908</v>
      </c>
      <c r="B5196" s="101" t="s">
        <v>2068</v>
      </c>
      <c r="D5196" s="101" t="s">
        <v>4897</v>
      </c>
      <c r="I5196" s="102"/>
      <c r="J5196" s="445"/>
      <c r="K5196" s="258">
        <f>ROUND(SUMIF('VGT-Bewegungsdaten'!B:B,A5196,'VGT-Bewegungsdaten'!D:D),3)</f>
        <v>0</v>
      </c>
      <c r="N5196" s="298" t="s">
        <v>4917</v>
      </c>
      <c r="O5196" s="298" t="s">
        <v>4937</v>
      </c>
      <c r="P5196" s="261">
        <f>ROUND(SUMIF('AV-Bewegungsdaten'!B:B,A5196,'AV-Bewegungsdaten'!D:D),3)</f>
        <v>0</v>
      </c>
      <c r="S5196" s="444"/>
      <c r="T5196" s="444"/>
      <c r="U5196" s="261">
        <f>ROUND(SUMIF('DV-Bewegungsdaten'!B:B,$A5196,'DV-Bewegungsdaten'!D:D),3)</f>
        <v>0</v>
      </c>
      <c r="X5196" s="444"/>
      <c r="Y5196" s="444"/>
      <c r="AK5196" s="305"/>
    </row>
    <row r="5197" spans="1:37" ht="15" customHeight="1" x14ac:dyDescent="0.25">
      <c r="A5197" s="103" t="s">
        <v>4907</v>
      </c>
      <c r="B5197" s="101" t="s">
        <v>985</v>
      </c>
      <c r="D5197" s="101" t="s">
        <v>4897</v>
      </c>
      <c r="I5197" s="102"/>
      <c r="J5197" s="445"/>
      <c r="K5197" s="258">
        <f>ROUND(SUMIF('VGT-Bewegungsdaten'!B:B,A5197,'VGT-Bewegungsdaten'!D:D),3)</f>
        <v>0</v>
      </c>
      <c r="N5197" s="298" t="s">
        <v>4917</v>
      </c>
      <c r="O5197" s="298" t="s">
        <v>4938</v>
      </c>
      <c r="P5197" s="261">
        <f>ROUND(SUMIF('AV-Bewegungsdaten'!B:B,A5197,'AV-Bewegungsdaten'!D:D),3)</f>
        <v>0</v>
      </c>
      <c r="S5197" s="444"/>
      <c r="T5197" s="444"/>
      <c r="U5197" s="261">
        <f>ROUND(SUMIF('DV-Bewegungsdaten'!B:B,$A5197,'DV-Bewegungsdaten'!D:D),3)</f>
        <v>0</v>
      </c>
      <c r="X5197" s="444"/>
      <c r="Y5197" s="444"/>
      <c r="AK5197" s="305"/>
    </row>
    <row r="5198" spans="1:37" ht="15" customHeight="1" x14ac:dyDescent="0.25">
      <c r="A5198" s="103" t="s">
        <v>4906</v>
      </c>
      <c r="B5198" s="101" t="s">
        <v>1469</v>
      </c>
      <c r="D5198" s="101" t="s">
        <v>4897</v>
      </c>
      <c r="I5198" s="102"/>
      <c r="J5198" s="445"/>
      <c r="K5198" s="258">
        <f>ROUND(SUMIF('VGT-Bewegungsdaten'!B:B,A5198,'VGT-Bewegungsdaten'!D:D),3)</f>
        <v>0</v>
      </c>
      <c r="N5198" s="298" t="s">
        <v>4917</v>
      </c>
      <c r="O5198" s="298" t="s">
        <v>4939</v>
      </c>
      <c r="P5198" s="261">
        <f>ROUND(SUMIF('AV-Bewegungsdaten'!B:B,A5198,'AV-Bewegungsdaten'!D:D),3)</f>
        <v>0</v>
      </c>
      <c r="S5198" s="444"/>
      <c r="T5198" s="444"/>
      <c r="U5198" s="261">
        <f>ROUND(SUMIF('DV-Bewegungsdaten'!B:B,$A5198,'DV-Bewegungsdaten'!D:D),3)</f>
        <v>0</v>
      </c>
      <c r="X5198" s="444"/>
      <c r="Y5198" s="444"/>
      <c r="AK5198" s="305"/>
    </row>
    <row r="5199" spans="1:37" ht="15" customHeight="1" x14ac:dyDescent="0.25">
      <c r="A5199" s="103" t="s">
        <v>4905</v>
      </c>
      <c r="B5199" s="101" t="s">
        <v>1482</v>
      </c>
      <c r="D5199" s="101" t="s">
        <v>4897</v>
      </c>
      <c r="I5199" s="102"/>
      <c r="J5199" s="445"/>
      <c r="K5199" s="258">
        <f>ROUND(SUMIF('VGT-Bewegungsdaten'!B:B,A5199,'VGT-Bewegungsdaten'!D:D),3)</f>
        <v>0</v>
      </c>
      <c r="N5199" s="298" t="s">
        <v>4917</v>
      </c>
      <c r="O5199" s="298" t="s">
        <v>4940</v>
      </c>
      <c r="P5199" s="261">
        <f>ROUND(SUMIF('AV-Bewegungsdaten'!B:B,A5199,'AV-Bewegungsdaten'!D:D),3)</f>
        <v>0</v>
      </c>
      <c r="S5199" s="444"/>
      <c r="T5199" s="444"/>
      <c r="U5199" s="261">
        <f>ROUND(SUMIF('DV-Bewegungsdaten'!B:B,$A5199,'DV-Bewegungsdaten'!D:D),3)</f>
        <v>0</v>
      </c>
      <c r="X5199" s="444"/>
      <c r="Y5199" s="444"/>
      <c r="AK5199" s="305"/>
    </row>
    <row r="5200" spans="1:37" ht="15" customHeight="1" x14ac:dyDescent="0.25">
      <c r="A5200" s="103" t="s">
        <v>4904</v>
      </c>
      <c r="B5200" s="101" t="s">
        <v>77</v>
      </c>
      <c r="D5200" s="101" t="s">
        <v>4897</v>
      </c>
      <c r="I5200" s="102"/>
      <c r="J5200" s="445"/>
      <c r="K5200" s="258">
        <f>ROUND(SUMIF('VGT-Bewegungsdaten'!B:B,A5200,'VGT-Bewegungsdaten'!D:D),3)</f>
        <v>0</v>
      </c>
      <c r="N5200" s="298" t="s">
        <v>4917</v>
      </c>
      <c r="O5200" s="298" t="s">
        <v>4941</v>
      </c>
      <c r="P5200" s="261">
        <f>ROUND(SUMIF('AV-Bewegungsdaten'!B:B,A5200,'AV-Bewegungsdaten'!D:D),3)</f>
        <v>0</v>
      </c>
      <c r="S5200" s="444"/>
      <c r="T5200" s="444"/>
      <c r="U5200" s="261">
        <f>ROUND(SUMIF('DV-Bewegungsdaten'!B:B,$A5200,'DV-Bewegungsdaten'!D:D),3)</f>
        <v>0</v>
      </c>
      <c r="X5200" s="444"/>
      <c r="Y5200" s="444"/>
      <c r="AK5200" s="305"/>
    </row>
    <row r="5201" spans="1:37" ht="15" customHeight="1" x14ac:dyDescent="0.25">
      <c r="A5201" s="103" t="s">
        <v>4903</v>
      </c>
      <c r="B5201" s="101" t="s">
        <v>2069</v>
      </c>
      <c r="D5201" s="101" t="s">
        <v>4897</v>
      </c>
      <c r="I5201" s="102"/>
      <c r="J5201" s="445"/>
      <c r="K5201" s="258">
        <f>ROUND(SUMIF('VGT-Bewegungsdaten'!B:B,A5201,'VGT-Bewegungsdaten'!D:D),3)</f>
        <v>0</v>
      </c>
      <c r="N5201" s="298" t="s">
        <v>4917</v>
      </c>
      <c r="O5201" s="298" t="s">
        <v>4942</v>
      </c>
      <c r="P5201" s="261">
        <f>ROUND(SUMIF('AV-Bewegungsdaten'!B:B,A5201,'AV-Bewegungsdaten'!D:D),3)</f>
        <v>0</v>
      </c>
      <c r="S5201" s="444"/>
      <c r="T5201" s="444"/>
      <c r="U5201" s="261">
        <f>ROUND(SUMIF('DV-Bewegungsdaten'!B:B,$A5201,'DV-Bewegungsdaten'!D:D),3)</f>
        <v>0</v>
      </c>
      <c r="X5201" s="444"/>
      <c r="Y5201" s="444"/>
      <c r="AK5201" s="305"/>
    </row>
    <row r="5202" spans="1:37" ht="15" customHeight="1" x14ac:dyDescent="0.25">
      <c r="A5202" s="103" t="s">
        <v>4902</v>
      </c>
      <c r="B5202" s="101" t="s">
        <v>2070</v>
      </c>
      <c r="D5202" s="101" t="s">
        <v>4897</v>
      </c>
      <c r="I5202" s="102"/>
      <c r="J5202" s="445"/>
      <c r="K5202" s="258">
        <f>ROUND(SUMIF('VGT-Bewegungsdaten'!B:B,A5202,'VGT-Bewegungsdaten'!D:D),3)</f>
        <v>0</v>
      </c>
      <c r="N5202" s="298" t="s">
        <v>4917</v>
      </c>
      <c r="O5202" s="298" t="s">
        <v>4943</v>
      </c>
      <c r="P5202" s="261">
        <f>ROUND(SUMIF('AV-Bewegungsdaten'!B:B,A5202,'AV-Bewegungsdaten'!D:D),3)</f>
        <v>0</v>
      </c>
      <c r="S5202" s="444"/>
      <c r="T5202" s="444"/>
      <c r="U5202" s="261">
        <f>ROUND(SUMIF('DV-Bewegungsdaten'!B:B,$A5202,'DV-Bewegungsdaten'!D:D),3)</f>
        <v>0</v>
      </c>
      <c r="X5202" s="444"/>
      <c r="Y5202" s="444"/>
      <c r="AK5202" s="305"/>
    </row>
    <row r="5203" spans="1:37" ht="15" customHeight="1" x14ac:dyDescent="0.25">
      <c r="A5203" s="103" t="s">
        <v>4901</v>
      </c>
      <c r="B5203" s="101" t="s">
        <v>152</v>
      </c>
      <c r="D5203" s="101" t="s">
        <v>4897</v>
      </c>
      <c r="I5203" s="102"/>
      <c r="J5203" s="445"/>
      <c r="K5203" s="258">
        <f>ROUND(SUMIF('VGT-Bewegungsdaten'!B:B,A5203,'VGT-Bewegungsdaten'!D:D),3)</f>
        <v>0</v>
      </c>
      <c r="N5203" s="298" t="s">
        <v>4917</v>
      </c>
      <c r="O5203" s="298" t="s">
        <v>4944</v>
      </c>
      <c r="P5203" s="261">
        <f>ROUND(SUMIF('AV-Bewegungsdaten'!B:B,A5203,'AV-Bewegungsdaten'!D:D),3)</f>
        <v>0</v>
      </c>
      <c r="S5203" s="444"/>
      <c r="T5203" s="444"/>
      <c r="U5203" s="261">
        <f>ROUND(SUMIF('DV-Bewegungsdaten'!B:B,$A5203,'DV-Bewegungsdaten'!D:D),3)</f>
        <v>0</v>
      </c>
      <c r="X5203" s="444"/>
      <c r="Y5203" s="444"/>
      <c r="AK5203" s="305"/>
    </row>
    <row r="5204" spans="1:37" ht="15" customHeight="1" x14ac:dyDescent="0.25">
      <c r="A5204" s="103" t="s">
        <v>4900</v>
      </c>
      <c r="B5204" s="101" t="s">
        <v>159</v>
      </c>
      <c r="D5204" s="101" t="s">
        <v>4897</v>
      </c>
      <c r="I5204" s="102"/>
      <c r="J5204" s="445"/>
      <c r="K5204" s="258">
        <f>ROUND(SUMIF('VGT-Bewegungsdaten'!B:B,A5204,'VGT-Bewegungsdaten'!D:D),3)</f>
        <v>0</v>
      </c>
      <c r="N5204" s="298" t="s">
        <v>4917</v>
      </c>
      <c r="O5204" s="298" t="s">
        <v>4945</v>
      </c>
      <c r="P5204" s="261">
        <f>ROUND(SUMIF('AV-Bewegungsdaten'!B:B,A5204,'AV-Bewegungsdaten'!D:D),3)</f>
        <v>0</v>
      </c>
      <c r="S5204" s="444"/>
      <c r="T5204" s="444"/>
      <c r="U5204" s="261">
        <f>ROUND(SUMIF('DV-Bewegungsdaten'!B:B,$A5204,'DV-Bewegungsdaten'!D:D),3)</f>
        <v>0</v>
      </c>
      <c r="X5204" s="444"/>
      <c r="Y5204" s="444"/>
      <c r="AK5204" s="305"/>
    </row>
    <row r="5205" spans="1:37" ht="15" customHeight="1" x14ac:dyDescent="0.25">
      <c r="A5205" s="103" t="s">
        <v>4899</v>
      </c>
      <c r="B5205" s="101" t="s">
        <v>2071</v>
      </c>
      <c r="D5205" s="101" t="s">
        <v>4897</v>
      </c>
      <c r="I5205" s="102"/>
      <c r="J5205" s="445"/>
      <c r="K5205" s="258">
        <f>ROUND(SUMIF('VGT-Bewegungsdaten'!B:B,A5205,'VGT-Bewegungsdaten'!D:D),3)</f>
        <v>0</v>
      </c>
      <c r="N5205" s="298" t="s">
        <v>4917</v>
      </c>
      <c r="O5205" s="298" t="s">
        <v>4946</v>
      </c>
      <c r="P5205" s="261">
        <f>ROUND(SUMIF('AV-Bewegungsdaten'!B:B,A5205,'AV-Bewegungsdaten'!D:D),3)</f>
        <v>0</v>
      </c>
      <c r="S5205" s="444"/>
      <c r="T5205" s="444"/>
      <c r="U5205" s="261">
        <f>ROUND(SUMIF('DV-Bewegungsdaten'!B:B,$A5205,'DV-Bewegungsdaten'!D:D),3)</f>
        <v>0</v>
      </c>
      <c r="X5205" s="444"/>
      <c r="Y5205" s="444"/>
      <c r="AK5205" s="305"/>
    </row>
    <row r="5206" spans="1:37" ht="15" customHeight="1" x14ac:dyDescent="0.25">
      <c r="A5206" s="103" t="s">
        <v>4898</v>
      </c>
      <c r="B5206" s="101" t="s">
        <v>169</v>
      </c>
      <c r="D5206" s="101" t="s">
        <v>4897</v>
      </c>
      <c r="I5206" s="102"/>
      <c r="J5206" s="445"/>
      <c r="K5206" s="258">
        <f>ROUND(SUMIF('VGT-Bewegungsdaten'!B:B,A5206,'VGT-Bewegungsdaten'!D:D),3)</f>
        <v>0</v>
      </c>
      <c r="N5206" s="298" t="s">
        <v>4917</v>
      </c>
      <c r="O5206" s="298" t="s">
        <v>4947</v>
      </c>
      <c r="P5206" s="261">
        <f>ROUND(SUMIF('AV-Bewegungsdaten'!B:B,A5206,'AV-Bewegungsdaten'!D:D),3)</f>
        <v>0</v>
      </c>
      <c r="S5206" s="444"/>
      <c r="T5206" s="444"/>
      <c r="U5206" s="261">
        <f>ROUND(SUMIF('DV-Bewegungsdaten'!B:B,$A5206,'DV-Bewegungsdaten'!D:D),3)</f>
        <v>0</v>
      </c>
      <c r="X5206" s="444"/>
      <c r="Y5206" s="444"/>
      <c r="AK5206" s="305"/>
    </row>
    <row r="5207" spans="1:37" ht="15" customHeight="1" x14ac:dyDescent="0.25">
      <c r="I5207" s="102"/>
      <c r="J5207" s="445"/>
      <c r="S5207" s="444"/>
      <c r="T5207" s="444"/>
      <c r="X5207" s="444"/>
      <c r="Y5207" s="444"/>
      <c r="AK5207" s="305"/>
    </row>
    <row r="5208" spans="1:37" ht="15" customHeight="1" x14ac:dyDescent="0.25">
      <c r="A5208" s="103" t="s">
        <v>7352</v>
      </c>
      <c r="B5208" s="101" t="s">
        <v>2067</v>
      </c>
      <c r="D5208" s="101" t="s">
        <v>7353</v>
      </c>
      <c r="I5208" s="102"/>
      <c r="J5208" s="445"/>
      <c r="N5208" s="298" t="s">
        <v>4918</v>
      </c>
      <c r="O5208" s="298" t="s">
        <v>4924</v>
      </c>
      <c r="S5208" s="444"/>
      <c r="T5208" s="444"/>
      <c r="V5208" s="259">
        <f>ROUND(SUMIF('DV-Bewegungsdaten'!B:B,A5208,'DV-Bewegungsdaten'!E:E),5)</f>
        <v>0</v>
      </c>
      <c r="X5208" s="444"/>
      <c r="Y5208" s="444"/>
      <c r="AK5208" s="305"/>
    </row>
    <row r="5209" spans="1:37" ht="15" customHeight="1" x14ac:dyDescent="0.25">
      <c r="A5209" s="103" t="s">
        <v>7354</v>
      </c>
      <c r="B5209" s="101" t="s">
        <v>2068</v>
      </c>
      <c r="D5209" s="101" t="s">
        <v>7353</v>
      </c>
      <c r="I5209" s="102"/>
      <c r="J5209" s="445"/>
      <c r="N5209" s="298" t="s">
        <v>4918</v>
      </c>
      <c r="O5209" s="298" t="s">
        <v>4925</v>
      </c>
      <c r="S5209" s="444"/>
      <c r="T5209" s="444"/>
      <c r="V5209" s="259">
        <f>ROUND(SUMIF('DV-Bewegungsdaten'!B:B,A5209,'DV-Bewegungsdaten'!E:E),5)</f>
        <v>0</v>
      </c>
      <c r="X5209" s="444"/>
      <c r="Y5209" s="444"/>
      <c r="AK5209" s="305"/>
    </row>
    <row r="5210" spans="1:37" ht="15" customHeight="1" x14ac:dyDescent="0.25">
      <c r="A5210" s="103" t="s">
        <v>7355</v>
      </c>
      <c r="B5210" s="101" t="s">
        <v>985</v>
      </c>
      <c r="D5210" s="101" t="s">
        <v>7353</v>
      </c>
      <c r="I5210" s="102"/>
      <c r="J5210" s="445"/>
      <c r="N5210" s="298" t="s">
        <v>4918</v>
      </c>
      <c r="O5210" s="298" t="s">
        <v>4926</v>
      </c>
      <c r="S5210" s="444"/>
      <c r="T5210" s="444"/>
      <c r="V5210" s="259">
        <f>ROUND(SUMIF('DV-Bewegungsdaten'!B:B,A5210,'DV-Bewegungsdaten'!E:E),5)</f>
        <v>0</v>
      </c>
      <c r="X5210" s="444"/>
      <c r="Y5210" s="444"/>
      <c r="AK5210" s="305"/>
    </row>
    <row r="5211" spans="1:37" ht="15" customHeight="1" x14ac:dyDescent="0.25">
      <c r="A5211" s="103" t="s">
        <v>7356</v>
      </c>
      <c r="B5211" s="101" t="s">
        <v>1469</v>
      </c>
      <c r="D5211" s="101" t="s">
        <v>7353</v>
      </c>
      <c r="I5211" s="102"/>
      <c r="J5211" s="445"/>
      <c r="N5211" s="298" t="s">
        <v>4918</v>
      </c>
      <c r="O5211" s="298" t="s">
        <v>4927</v>
      </c>
      <c r="S5211" s="444"/>
      <c r="T5211" s="444"/>
      <c r="V5211" s="259">
        <f>ROUND(SUMIF('DV-Bewegungsdaten'!B:B,A5211,'DV-Bewegungsdaten'!E:E),5)</f>
        <v>0</v>
      </c>
      <c r="X5211" s="444"/>
      <c r="Y5211" s="444"/>
      <c r="AK5211" s="305"/>
    </row>
    <row r="5212" spans="1:37" ht="15" customHeight="1" x14ac:dyDescent="0.25">
      <c r="A5212" s="103" t="s">
        <v>7357</v>
      </c>
      <c r="B5212" s="101" t="s">
        <v>1482</v>
      </c>
      <c r="D5212" s="101" t="s">
        <v>7353</v>
      </c>
      <c r="I5212" s="102"/>
      <c r="J5212" s="445"/>
      <c r="N5212" s="298" t="s">
        <v>4918</v>
      </c>
      <c r="O5212" s="298" t="s">
        <v>4928</v>
      </c>
      <c r="S5212" s="444"/>
      <c r="T5212" s="444"/>
      <c r="V5212" s="259">
        <f>ROUND(SUMIF('DV-Bewegungsdaten'!B:B,A5212,'DV-Bewegungsdaten'!E:E),5)</f>
        <v>0</v>
      </c>
      <c r="X5212" s="444"/>
      <c r="Y5212" s="444"/>
      <c r="AK5212" s="305"/>
    </row>
    <row r="5213" spans="1:37" ht="15" customHeight="1" x14ac:dyDescent="0.25">
      <c r="A5213" s="103" t="s">
        <v>7358</v>
      </c>
      <c r="B5213" s="101" t="s">
        <v>77</v>
      </c>
      <c r="D5213" s="101" t="s">
        <v>7353</v>
      </c>
      <c r="I5213" s="102"/>
      <c r="J5213" s="445"/>
      <c r="N5213" s="298" t="s">
        <v>4918</v>
      </c>
      <c r="O5213" s="298" t="s">
        <v>4929</v>
      </c>
      <c r="S5213" s="444"/>
      <c r="T5213" s="444"/>
      <c r="V5213" s="259">
        <f>ROUND(SUMIF('DV-Bewegungsdaten'!B:B,A5213,'DV-Bewegungsdaten'!E:E),5)</f>
        <v>0</v>
      </c>
      <c r="X5213" s="444"/>
      <c r="Y5213" s="444"/>
      <c r="AK5213" s="305"/>
    </row>
    <row r="5214" spans="1:37" ht="15" customHeight="1" x14ac:dyDescent="0.25">
      <c r="A5214" s="103" t="s">
        <v>7359</v>
      </c>
      <c r="B5214" s="101" t="s">
        <v>2069</v>
      </c>
      <c r="D5214" s="101" t="s">
        <v>7353</v>
      </c>
      <c r="I5214" s="102"/>
      <c r="J5214" s="445"/>
      <c r="N5214" s="298" t="s">
        <v>4918</v>
      </c>
      <c r="O5214" s="298" t="s">
        <v>4930</v>
      </c>
      <c r="S5214" s="444"/>
      <c r="T5214" s="444"/>
      <c r="V5214" s="259">
        <f>ROUND(SUMIF('DV-Bewegungsdaten'!B:B,A5214,'DV-Bewegungsdaten'!E:E),5)</f>
        <v>0</v>
      </c>
      <c r="X5214" s="444"/>
      <c r="Y5214" s="444"/>
      <c r="AK5214" s="305"/>
    </row>
    <row r="5215" spans="1:37" ht="15" customHeight="1" x14ac:dyDescent="0.25">
      <c r="A5215" s="103" t="s">
        <v>7360</v>
      </c>
      <c r="B5215" s="101" t="s">
        <v>2070</v>
      </c>
      <c r="D5215" s="101" t="s">
        <v>7353</v>
      </c>
      <c r="I5215" s="102"/>
      <c r="J5215" s="445"/>
      <c r="N5215" s="298" t="s">
        <v>4918</v>
      </c>
      <c r="O5215" s="298" t="s">
        <v>4931</v>
      </c>
      <c r="S5215" s="444"/>
      <c r="T5215" s="444"/>
      <c r="V5215" s="259">
        <f>ROUND(SUMIF('DV-Bewegungsdaten'!B:B,A5215,'DV-Bewegungsdaten'!E:E),5)</f>
        <v>0</v>
      </c>
      <c r="X5215" s="444"/>
      <c r="Y5215" s="444"/>
      <c r="AK5215" s="305"/>
    </row>
    <row r="5216" spans="1:37" ht="15" customHeight="1" x14ac:dyDescent="0.25">
      <c r="A5216" s="103" t="s">
        <v>7361</v>
      </c>
      <c r="B5216" s="101" t="s">
        <v>152</v>
      </c>
      <c r="D5216" s="101" t="s">
        <v>7353</v>
      </c>
      <c r="I5216" s="102"/>
      <c r="J5216" s="445"/>
      <c r="N5216" s="298" t="s">
        <v>4918</v>
      </c>
      <c r="O5216" s="298" t="s">
        <v>4932</v>
      </c>
      <c r="S5216" s="444"/>
      <c r="T5216" s="444"/>
      <c r="V5216" s="259">
        <f>ROUND(SUMIF('DV-Bewegungsdaten'!B:B,A5216,'DV-Bewegungsdaten'!E:E),5)</f>
        <v>0</v>
      </c>
      <c r="X5216" s="444"/>
      <c r="Y5216" s="444"/>
      <c r="AK5216" s="305"/>
    </row>
    <row r="5217" spans="1:37" ht="15" customHeight="1" x14ac:dyDescent="0.25">
      <c r="A5217" s="103" t="s">
        <v>7362</v>
      </c>
      <c r="B5217" s="101" t="s">
        <v>159</v>
      </c>
      <c r="D5217" s="101" t="s">
        <v>7353</v>
      </c>
      <c r="I5217" s="102"/>
      <c r="J5217" s="445"/>
      <c r="N5217" s="298" t="s">
        <v>4918</v>
      </c>
      <c r="O5217" s="298" t="s">
        <v>4933</v>
      </c>
      <c r="S5217" s="444"/>
      <c r="T5217" s="444"/>
      <c r="V5217" s="259">
        <f>ROUND(SUMIF('DV-Bewegungsdaten'!B:B,A5217,'DV-Bewegungsdaten'!E:E),5)</f>
        <v>0</v>
      </c>
      <c r="X5217" s="444"/>
      <c r="Y5217" s="444"/>
      <c r="AK5217" s="305"/>
    </row>
    <row r="5218" spans="1:37" ht="15" customHeight="1" x14ac:dyDescent="0.25">
      <c r="A5218" s="103" t="s">
        <v>7363</v>
      </c>
      <c r="B5218" s="101" t="s">
        <v>2071</v>
      </c>
      <c r="D5218" s="101" t="s">
        <v>7353</v>
      </c>
      <c r="I5218" s="102"/>
      <c r="J5218" s="445"/>
      <c r="N5218" s="298" t="s">
        <v>4918</v>
      </c>
      <c r="O5218" s="298" t="s">
        <v>4934</v>
      </c>
      <c r="S5218" s="444"/>
      <c r="T5218" s="444"/>
      <c r="V5218" s="259">
        <f>ROUND(SUMIF('DV-Bewegungsdaten'!B:B,A5218,'DV-Bewegungsdaten'!E:E),5)</f>
        <v>0</v>
      </c>
      <c r="X5218" s="444"/>
      <c r="Y5218" s="444"/>
      <c r="AK5218" s="305"/>
    </row>
    <row r="5219" spans="1:37" ht="15" customHeight="1" x14ac:dyDescent="0.25">
      <c r="A5219" s="103" t="s">
        <v>7364</v>
      </c>
      <c r="B5219" s="101" t="s">
        <v>169</v>
      </c>
      <c r="D5219" s="101" t="s">
        <v>7353</v>
      </c>
      <c r="I5219" s="102"/>
      <c r="J5219" s="445"/>
      <c r="N5219" s="298" t="s">
        <v>4918</v>
      </c>
      <c r="O5219" s="298" t="s">
        <v>4935</v>
      </c>
      <c r="S5219" s="444"/>
      <c r="T5219" s="444"/>
      <c r="V5219" s="259">
        <f>ROUND(SUMIF('DV-Bewegungsdaten'!B:B,A5219,'DV-Bewegungsdaten'!E:E),5)</f>
        <v>0</v>
      </c>
      <c r="X5219" s="444"/>
      <c r="Y5219" s="444"/>
      <c r="AK5219" s="305"/>
    </row>
    <row r="5220" spans="1:37" ht="15" customHeight="1" x14ac:dyDescent="0.25">
      <c r="I5220" s="102"/>
      <c r="J5220" s="445"/>
      <c r="S5220" s="444"/>
      <c r="T5220" s="444"/>
      <c r="X5220" s="444"/>
      <c r="Y5220" s="444"/>
      <c r="AK5220" s="305"/>
    </row>
    <row r="5221" spans="1:37" ht="15" customHeight="1" x14ac:dyDescent="0.25">
      <c r="A5221" s="103" t="s">
        <v>4896</v>
      </c>
      <c r="B5221" s="101" t="s">
        <v>2067</v>
      </c>
      <c r="D5221" s="101" t="s">
        <v>4884</v>
      </c>
      <c r="I5221" s="102"/>
      <c r="J5221" s="445"/>
      <c r="N5221" s="298" t="s">
        <v>4920</v>
      </c>
      <c r="O5221" s="298" t="s">
        <v>4948</v>
      </c>
      <c r="S5221" s="444"/>
      <c r="T5221" s="444"/>
      <c r="U5221" s="261">
        <f>ROUND(SUMIF('DV-Bewegungsdaten'!B:B,$A5221,'DV-Bewegungsdaten'!D:D),3)</f>
        <v>0</v>
      </c>
      <c r="X5221" s="444"/>
      <c r="Y5221" s="444"/>
      <c r="AK5221" s="305"/>
    </row>
    <row r="5222" spans="1:37" ht="15" customHeight="1" x14ac:dyDescent="0.25">
      <c r="A5222" s="103" t="s">
        <v>4895</v>
      </c>
      <c r="B5222" s="101" t="s">
        <v>2068</v>
      </c>
      <c r="D5222" s="101" t="s">
        <v>4884</v>
      </c>
      <c r="I5222" s="102"/>
      <c r="J5222" s="445"/>
      <c r="N5222" s="298" t="s">
        <v>4920</v>
      </c>
      <c r="O5222" s="298" t="s">
        <v>4949</v>
      </c>
      <c r="S5222" s="444"/>
      <c r="T5222" s="444"/>
      <c r="U5222" s="261">
        <f>ROUND(SUMIF('DV-Bewegungsdaten'!B:B,$A5222,'DV-Bewegungsdaten'!D:D),3)</f>
        <v>0</v>
      </c>
      <c r="X5222" s="444"/>
      <c r="Y5222" s="444"/>
      <c r="AK5222" s="305"/>
    </row>
    <row r="5223" spans="1:37" ht="15" customHeight="1" x14ac:dyDescent="0.25">
      <c r="A5223" s="103" t="s">
        <v>4894</v>
      </c>
      <c r="B5223" s="101" t="s">
        <v>985</v>
      </c>
      <c r="D5223" s="101" t="s">
        <v>4884</v>
      </c>
      <c r="I5223" s="102"/>
      <c r="J5223" s="445"/>
      <c r="N5223" s="298" t="s">
        <v>4920</v>
      </c>
      <c r="O5223" s="298" t="s">
        <v>7551</v>
      </c>
      <c r="S5223" s="444"/>
      <c r="T5223" s="444"/>
      <c r="U5223" s="261">
        <f>ROUND(SUMIF('DV-Bewegungsdaten'!B:B,$A5223,'DV-Bewegungsdaten'!D:D),3)</f>
        <v>0</v>
      </c>
      <c r="X5223" s="444"/>
      <c r="Y5223" s="444"/>
      <c r="AK5223" s="305"/>
    </row>
    <row r="5224" spans="1:37" ht="15" customHeight="1" x14ac:dyDescent="0.25">
      <c r="A5224" s="103" t="s">
        <v>4893</v>
      </c>
      <c r="B5224" s="101" t="s">
        <v>1469</v>
      </c>
      <c r="D5224" s="101" t="s">
        <v>4884</v>
      </c>
      <c r="I5224" s="102"/>
      <c r="J5224" s="445"/>
      <c r="N5224" s="298" t="s">
        <v>4920</v>
      </c>
      <c r="O5224" s="298" t="s">
        <v>7551</v>
      </c>
      <c r="S5224" s="444"/>
      <c r="T5224" s="444"/>
      <c r="U5224" s="261">
        <f>ROUND(SUMIF('DV-Bewegungsdaten'!B:B,$A5224,'DV-Bewegungsdaten'!D:D),3)</f>
        <v>0</v>
      </c>
      <c r="X5224" s="444"/>
      <c r="Y5224" s="444"/>
      <c r="AK5224" s="305"/>
    </row>
    <row r="5225" spans="1:37" ht="15" customHeight="1" x14ac:dyDescent="0.25">
      <c r="A5225" s="103" t="s">
        <v>4892</v>
      </c>
      <c r="B5225" s="101" t="s">
        <v>1482</v>
      </c>
      <c r="D5225" s="101" t="s">
        <v>4884</v>
      </c>
      <c r="I5225" s="102"/>
      <c r="J5225" s="445"/>
      <c r="N5225" s="298" t="s">
        <v>4920</v>
      </c>
      <c r="O5225" s="298" t="s">
        <v>7551</v>
      </c>
      <c r="S5225" s="444"/>
      <c r="T5225" s="444"/>
      <c r="U5225" s="261">
        <f>ROUND(SUMIF('DV-Bewegungsdaten'!B:B,$A5225,'DV-Bewegungsdaten'!D:D),3)</f>
        <v>0</v>
      </c>
      <c r="X5225" s="444"/>
      <c r="Y5225" s="444"/>
      <c r="AK5225" s="305"/>
    </row>
    <row r="5226" spans="1:37" ht="15" customHeight="1" x14ac:dyDescent="0.25">
      <c r="A5226" s="103" t="s">
        <v>4891</v>
      </c>
      <c r="B5226" s="101" t="s">
        <v>77</v>
      </c>
      <c r="D5226" s="101" t="s">
        <v>4884</v>
      </c>
      <c r="I5226" s="102"/>
      <c r="J5226" s="445"/>
      <c r="N5226" s="298" t="s">
        <v>4920</v>
      </c>
      <c r="O5226" s="298" t="s">
        <v>7551</v>
      </c>
      <c r="S5226" s="444"/>
      <c r="T5226" s="444"/>
      <c r="U5226" s="261">
        <f>ROUND(SUMIF('DV-Bewegungsdaten'!B:B,$A5226,'DV-Bewegungsdaten'!D:D),3)</f>
        <v>0</v>
      </c>
      <c r="X5226" s="444"/>
      <c r="Y5226" s="444"/>
      <c r="AK5226" s="305"/>
    </row>
    <row r="5227" spans="1:37" ht="15" customHeight="1" x14ac:dyDescent="0.25">
      <c r="A5227" s="103" t="s">
        <v>4890</v>
      </c>
      <c r="B5227" s="101" t="s">
        <v>2069</v>
      </c>
      <c r="D5227" s="101" t="s">
        <v>4884</v>
      </c>
      <c r="I5227" s="102"/>
      <c r="J5227" s="445"/>
      <c r="N5227" s="298" t="s">
        <v>4920</v>
      </c>
      <c r="O5227" s="298" t="s">
        <v>4950</v>
      </c>
      <c r="S5227" s="444"/>
      <c r="T5227" s="444"/>
      <c r="U5227" s="261">
        <f>ROUND(SUMIF('DV-Bewegungsdaten'!B:B,$A5227,'DV-Bewegungsdaten'!D:D),3)</f>
        <v>0</v>
      </c>
      <c r="X5227" s="444"/>
      <c r="Y5227" s="444"/>
      <c r="AK5227" s="305"/>
    </row>
    <row r="5228" spans="1:37" ht="15" customHeight="1" x14ac:dyDescent="0.25">
      <c r="A5228" s="103" t="s">
        <v>4889</v>
      </c>
      <c r="B5228" s="101" t="s">
        <v>2070</v>
      </c>
      <c r="D5228" s="101" t="s">
        <v>4884</v>
      </c>
      <c r="I5228" s="102"/>
      <c r="J5228" s="445"/>
      <c r="N5228" s="298" t="s">
        <v>4920</v>
      </c>
      <c r="O5228" s="298" t="s">
        <v>4951</v>
      </c>
      <c r="S5228" s="444"/>
      <c r="T5228" s="444"/>
      <c r="U5228" s="261">
        <f>ROUND(SUMIF('DV-Bewegungsdaten'!B:B,$A5228,'DV-Bewegungsdaten'!D:D),3)</f>
        <v>0</v>
      </c>
      <c r="X5228" s="444"/>
      <c r="Y5228" s="444"/>
      <c r="AK5228" s="305"/>
    </row>
    <row r="5229" spans="1:37" ht="15" customHeight="1" x14ac:dyDescent="0.25">
      <c r="A5229" s="103" t="s">
        <v>4888</v>
      </c>
      <c r="B5229" s="101" t="s">
        <v>152</v>
      </c>
      <c r="D5229" s="101" t="s">
        <v>4884</v>
      </c>
      <c r="I5229" s="102"/>
      <c r="J5229" s="445"/>
      <c r="N5229" s="298" t="s">
        <v>4920</v>
      </c>
      <c r="O5229" s="298" t="s">
        <v>4951</v>
      </c>
      <c r="S5229" s="444"/>
      <c r="T5229" s="444"/>
      <c r="U5229" s="261">
        <f>ROUND(SUMIF('DV-Bewegungsdaten'!B:B,$A5229,'DV-Bewegungsdaten'!D:D),3)</f>
        <v>0</v>
      </c>
      <c r="X5229" s="444"/>
      <c r="Y5229" s="444"/>
      <c r="AK5229" s="305"/>
    </row>
    <row r="5230" spans="1:37" ht="15" customHeight="1" x14ac:dyDescent="0.25">
      <c r="A5230" s="103" t="s">
        <v>4887</v>
      </c>
      <c r="B5230" s="101" t="s">
        <v>159</v>
      </c>
      <c r="D5230" s="101" t="s">
        <v>4884</v>
      </c>
      <c r="I5230" s="102"/>
      <c r="J5230" s="445"/>
      <c r="N5230" s="298" t="s">
        <v>4920</v>
      </c>
      <c r="O5230" s="298" t="s">
        <v>4951</v>
      </c>
      <c r="S5230" s="444"/>
      <c r="T5230" s="444"/>
      <c r="U5230" s="261">
        <f>ROUND(SUMIF('DV-Bewegungsdaten'!B:B,$A5230,'DV-Bewegungsdaten'!D:D),3)</f>
        <v>0</v>
      </c>
      <c r="X5230" s="444"/>
      <c r="Y5230" s="444"/>
      <c r="AK5230" s="305"/>
    </row>
    <row r="5231" spans="1:37" ht="15" customHeight="1" x14ac:dyDescent="0.25">
      <c r="A5231" s="103" t="s">
        <v>4886</v>
      </c>
      <c r="B5231" s="101" t="s">
        <v>2071</v>
      </c>
      <c r="D5231" s="101" t="s">
        <v>4884</v>
      </c>
      <c r="I5231" s="102"/>
      <c r="J5231" s="445"/>
      <c r="N5231" s="298" t="s">
        <v>4920</v>
      </c>
      <c r="O5231" s="298" t="s">
        <v>4952</v>
      </c>
      <c r="S5231" s="444"/>
      <c r="T5231" s="444"/>
      <c r="U5231" s="261">
        <f>ROUND(SUMIF('DV-Bewegungsdaten'!B:B,$A5231,'DV-Bewegungsdaten'!D:D),3)</f>
        <v>0</v>
      </c>
      <c r="X5231" s="444"/>
      <c r="Y5231" s="444"/>
      <c r="AK5231" s="305"/>
    </row>
    <row r="5232" spans="1:37" ht="15" customHeight="1" x14ac:dyDescent="0.25">
      <c r="A5232" s="103" t="s">
        <v>4885</v>
      </c>
      <c r="B5232" s="101" t="s">
        <v>169</v>
      </c>
      <c r="D5232" s="101" t="s">
        <v>4884</v>
      </c>
      <c r="I5232" s="102"/>
      <c r="J5232" s="445"/>
      <c r="N5232" s="298" t="s">
        <v>4920</v>
      </c>
      <c r="O5232" s="298" t="s">
        <v>4952</v>
      </c>
      <c r="S5232" s="444"/>
      <c r="T5232" s="444"/>
      <c r="U5232" s="261">
        <f>ROUND(SUMIF('DV-Bewegungsdaten'!B:B,$A5232,'DV-Bewegungsdaten'!D:D),3)</f>
        <v>0</v>
      </c>
      <c r="X5232" s="444"/>
      <c r="Y5232" s="444"/>
      <c r="AK5232" s="305"/>
    </row>
    <row r="5233" spans="1:37" ht="15" customHeight="1" x14ac:dyDescent="0.25">
      <c r="A5233" s="103" t="s">
        <v>5678</v>
      </c>
      <c r="B5233" s="101" t="s">
        <v>2068</v>
      </c>
      <c r="D5233" s="101" t="s">
        <v>5200</v>
      </c>
      <c r="I5233" s="102"/>
      <c r="J5233" s="445"/>
      <c r="N5233" s="298" t="s">
        <v>5795</v>
      </c>
      <c r="O5233" s="298" t="s">
        <v>5684</v>
      </c>
      <c r="S5233" s="444"/>
      <c r="T5233" s="444"/>
      <c r="V5233" s="259">
        <f>ROUND(SUMIF('DV-Bewegungsdaten'!$B:$B,$A5233,'DV-Bewegungsdaten'!E:E),5)</f>
        <v>0</v>
      </c>
      <c r="X5233" s="444"/>
      <c r="Y5233" s="444"/>
      <c r="AK5233" s="305"/>
    </row>
    <row r="5234" spans="1:37" ht="15" customHeight="1" x14ac:dyDescent="0.25">
      <c r="A5234" s="103" t="s">
        <v>5679</v>
      </c>
      <c r="B5234" s="101" t="s">
        <v>2068</v>
      </c>
      <c r="D5234" s="101" t="s">
        <v>5680</v>
      </c>
      <c r="I5234" s="102"/>
      <c r="J5234" s="445"/>
      <c r="N5234" s="298" t="s">
        <v>5796</v>
      </c>
      <c r="O5234" s="298" t="s">
        <v>5797</v>
      </c>
      <c r="S5234" s="444"/>
      <c r="T5234" s="444"/>
      <c r="V5234" s="259">
        <f>ROUND(SUMIF('DV-Bewegungsdaten'!$B:$B,$A5234,'DV-Bewegungsdaten'!E:E),5)</f>
        <v>0</v>
      </c>
      <c r="X5234" s="444"/>
      <c r="Y5234" s="444"/>
      <c r="AK5234" s="305"/>
    </row>
    <row r="5235" spans="1:37" ht="15" customHeight="1" x14ac:dyDescent="0.25">
      <c r="A5235" s="103" t="s">
        <v>5681</v>
      </c>
      <c r="B5235" s="101" t="s">
        <v>2068</v>
      </c>
      <c r="D5235" s="101" t="s">
        <v>5682</v>
      </c>
      <c r="I5235" s="102"/>
      <c r="J5235" s="445"/>
      <c r="N5235" s="298" t="s">
        <v>5796</v>
      </c>
      <c r="O5235" s="298" t="s">
        <v>5797</v>
      </c>
      <c r="S5235" s="444"/>
      <c r="T5235" s="444"/>
      <c r="V5235" s="259">
        <f>ROUND(SUMIF('DV-Bewegungsdaten'!$B:$B,$A5235,'DV-Bewegungsdaten'!E:E),5)</f>
        <v>0</v>
      </c>
      <c r="X5235" s="444"/>
      <c r="Y5235" s="444"/>
      <c r="AK5235" s="305"/>
    </row>
    <row r="5236" spans="1:37" ht="15" customHeight="1" x14ac:dyDescent="0.25">
      <c r="A5236" s="103" t="s">
        <v>4867</v>
      </c>
      <c r="B5236" s="101" t="s">
        <v>2067</v>
      </c>
      <c r="D5236" s="101" t="s">
        <v>4868</v>
      </c>
      <c r="F5236" s="102">
        <v>0</v>
      </c>
      <c r="H5236" s="102">
        <v>0</v>
      </c>
      <c r="I5236" s="102"/>
      <c r="J5236" s="445"/>
      <c r="K5236" s="258">
        <f>ROUND(SUMIF('VGT-Bewegungsdaten'!B:B,A5236,'VGT-Bewegungsdaten'!D:D),3)</f>
        <v>0</v>
      </c>
      <c r="L5236" s="259">
        <v>0</v>
      </c>
      <c r="N5236" s="298" t="s">
        <v>4919</v>
      </c>
      <c r="O5236" s="298" t="s">
        <v>4924</v>
      </c>
      <c r="P5236" s="261">
        <f>ROUND(SUMIF('AV-Bewegungsdaten'!B:B,A5236,'AV-Bewegungsdaten'!D:D),3)</f>
        <v>0</v>
      </c>
      <c r="Q5236" s="259">
        <v>0</v>
      </c>
      <c r="S5236" s="444"/>
      <c r="T5236" s="444"/>
      <c r="U5236" s="261">
        <f>ROUND(SUMIF('DV-Bewegungsdaten'!B:B,A5236,'DV-Bewegungsdaten'!D:D),3)</f>
        <v>0</v>
      </c>
      <c r="V5236" s="259">
        <v>0</v>
      </c>
      <c r="X5236" s="444"/>
      <c r="Y5236" s="444"/>
      <c r="AK5236" s="305"/>
    </row>
    <row r="5237" spans="1:37" ht="15" customHeight="1" x14ac:dyDescent="0.25">
      <c r="A5237" s="103" t="s">
        <v>4869</v>
      </c>
      <c r="B5237" s="101" t="s">
        <v>2068</v>
      </c>
      <c r="D5237" s="101" t="s">
        <v>4868</v>
      </c>
      <c r="F5237" s="102">
        <v>0</v>
      </c>
      <c r="H5237" s="102">
        <v>0</v>
      </c>
      <c r="I5237" s="102"/>
      <c r="J5237" s="445"/>
      <c r="K5237" s="258">
        <f>ROUND(SUMIF('VGT-Bewegungsdaten'!B:B,A5237,'VGT-Bewegungsdaten'!D:D),3)</f>
        <v>0</v>
      </c>
      <c r="L5237" s="259">
        <v>0</v>
      </c>
      <c r="N5237" s="298" t="s">
        <v>4919</v>
      </c>
      <c r="O5237" s="298" t="s">
        <v>4925</v>
      </c>
      <c r="P5237" s="261">
        <f>ROUND(SUMIF('AV-Bewegungsdaten'!B:B,A5237,'AV-Bewegungsdaten'!D:D),3)</f>
        <v>0</v>
      </c>
      <c r="Q5237" s="259">
        <v>0</v>
      </c>
      <c r="S5237" s="444"/>
      <c r="T5237" s="444"/>
      <c r="U5237" s="261">
        <f>ROUND(SUMIF('DV-Bewegungsdaten'!B:B,A5237,'DV-Bewegungsdaten'!D:D),3)</f>
        <v>0</v>
      </c>
      <c r="V5237" s="259">
        <v>0</v>
      </c>
      <c r="X5237" s="444"/>
      <c r="Y5237" s="444"/>
      <c r="AK5237" s="305"/>
    </row>
    <row r="5238" spans="1:37" ht="15" customHeight="1" x14ac:dyDescent="0.25">
      <c r="A5238" s="103" t="s">
        <v>4870</v>
      </c>
      <c r="B5238" s="101" t="s">
        <v>985</v>
      </c>
      <c r="D5238" s="101" t="s">
        <v>4868</v>
      </c>
      <c r="F5238" s="102">
        <v>0</v>
      </c>
      <c r="H5238" s="102">
        <v>0</v>
      </c>
      <c r="I5238" s="102"/>
      <c r="J5238" s="445"/>
      <c r="K5238" s="258">
        <f>ROUND(SUMIF('VGT-Bewegungsdaten'!B:B,A5238,'VGT-Bewegungsdaten'!D:D),3)</f>
        <v>0</v>
      </c>
      <c r="L5238" s="259">
        <v>0</v>
      </c>
      <c r="N5238" s="298" t="s">
        <v>4919</v>
      </c>
      <c r="O5238" s="298" t="s">
        <v>4926</v>
      </c>
      <c r="P5238" s="261">
        <f>ROUND(SUMIF('AV-Bewegungsdaten'!B:B,A5238,'AV-Bewegungsdaten'!D:D),3)</f>
        <v>0</v>
      </c>
      <c r="Q5238" s="259">
        <v>0</v>
      </c>
      <c r="S5238" s="444"/>
      <c r="T5238" s="444"/>
      <c r="U5238" s="261">
        <f>ROUND(SUMIF('DV-Bewegungsdaten'!B:B,A5238,'DV-Bewegungsdaten'!D:D),3)</f>
        <v>0</v>
      </c>
      <c r="V5238" s="259">
        <v>0</v>
      </c>
      <c r="X5238" s="444"/>
      <c r="Y5238" s="444"/>
      <c r="AK5238" s="305"/>
    </row>
    <row r="5239" spans="1:37" ht="15" customHeight="1" x14ac:dyDescent="0.25">
      <c r="A5239" s="103" t="s">
        <v>4871</v>
      </c>
      <c r="B5239" s="101" t="s">
        <v>1469</v>
      </c>
      <c r="D5239" s="101" t="s">
        <v>4868</v>
      </c>
      <c r="F5239" s="102">
        <v>0</v>
      </c>
      <c r="H5239" s="102">
        <v>0</v>
      </c>
      <c r="I5239" s="102"/>
      <c r="J5239" s="445"/>
      <c r="K5239" s="258">
        <f>ROUND(SUMIF('VGT-Bewegungsdaten'!B:B,A5239,'VGT-Bewegungsdaten'!D:D),3)</f>
        <v>0</v>
      </c>
      <c r="L5239" s="259">
        <v>0</v>
      </c>
      <c r="N5239" s="298" t="s">
        <v>4919</v>
      </c>
      <c r="O5239" s="298" t="s">
        <v>4927</v>
      </c>
      <c r="P5239" s="261">
        <f>ROUND(SUMIF('AV-Bewegungsdaten'!B:B,A5239,'AV-Bewegungsdaten'!D:D),3)</f>
        <v>0</v>
      </c>
      <c r="Q5239" s="259">
        <v>0</v>
      </c>
      <c r="S5239" s="444"/>
      <c r="T5239" s="444"/>
      <c r="U5239" s="261">
        <f>ROUND(SUMIF('DV-Bewegungsdaten'!B:B,A5239,'DV-Bewegungsdaten'!D:D),3)</f>
        <v>0</v>
      </c>
      <c r="V5239" s="259">
        <v>0</v>
      </c>
      <c r="X5239" s="444"/>
      <c r="Y5239" s="444"/>
      <c r="AK5239" s="305"/>
    </row>
    <row r="5240" spans="1:37" ht="15" customHeight="1" x14ac:dyDescent="0.25">
      <c r="A5240" s="103" t="s">
        <v>4872</v>
      </c>
      <c r="B5240" s="101" t="s">
        <v>1482</v>
      </c>
      <c r="D5240" s="101" t="s">
        <v>4868</v>
      </c>
      <c r="F5240" s="102">
        <v>0</v>
      </c>
      <c r="H5240" s="102">
        <v>0</v>
      </c>
      <c r="I5240" s="102"/>
      <c r="J5240" s="445"/>
      <c r="K5240" s="258">
        <f>ROUND(SUMIF('VGT-Bewegungsdaten'!B:B,A5240,'VGT-Bewegungsdaten'!D:D),3)</f>
        <v>0</v>
      </c>
      <c r="L5240" s="259">
        <v>0</v>
      </c>
      <c r="N5240" s="298" t="s">
        <v>4919</v>
      </c>
      <c r="O5240" s="298" t="s">
        <v>4928</v>
      </c>
      <c r="P5240" s="261">
        <f>ROUND(SUMIF('AV-Bewegungsdaten'!B:B,A5240,'AV-Bewegungsdaten'!D:D),3)</f>
        <v>0</v>
      </c>
      <c r="Q5240" s="259">
        <v>0</v>
      </c>
      <c r="S5240" s="444"/>
      <c r="T5240" s="444"/>
      <c r="U5240" s="261">
        <f>ROUND(SUMIF('DV-Bewegungsdaten'!B:B,A5240,'DV-Bewegungsdaten'!D:D),3)</f>
        <v>0</v>
      </c>
      <c r="V5240" s="259">
        <v>0</v>
      </c>
      <c r="X5240" s="444"/>
      <c r="Y5240" s="444"/>
      <c r="AK5240" s="305"/>
    </row>
    <row r="5241" spans="1:37" ht="15" customHeight="1" x14ac:dyDescent="0.25">
      <c r="A5241" s="103" t="s">
        <v>4873</v>
      </c>
      <c r="B5241" s="101" t="s">
        <v>77</v>
      </c>
      <c r="D5241" s="101" t="s">
        <v>4868</v>
      </c>
      <c r="F5241" s="102">
        <v>0</v>
      </c>
      <c r="H5241" s="102">
        <v>0</v>
      </c>
      <c r="I5241" s="102"/>
      <c r="J5241" s="445"/>
      <c r="K5241" s="258">
        <f>ROUND(SUMIF('VGT-Bewegungsdaten'!B:B,A5241,'VGT-Bewegungsdaten'!D:D),3)</f>
        <v>0</v>
      </c>
      <c r="L5241" s="259">
        <v>0</v>
      </c>
      <c r="N5241" s="298" t="s">
        <v>4919</v>
      </c>
      <c r="O5241" s="298" t="s">
        <v>4929</v>
      </c>
      <c r="P5241" s="261">
        <f>ROUND(SUMIF('AV-Bewegungsdaten'!B:B,A5241,'AV-Bewegungsdaten'!D:D),3)</f>
        <v>0</v>
      </c>
      <c r="Q5241" s="259">
        <v>0</v>
      </c>
      <c r="S5241" s="444"/>
      <c r="T5241" s="444"/>
      <c r="U5241" s="261">
        <f>ROUND(SUMIF('DV-Bewegungsdaten'!B:B,A5241,'DV-Bewegungsdaten'!D:D),3)</f>
        <v>0</v>
      </c>
      <c r="V5241" s="259">
        <v>0</v>
      </c>
      <c r="X5241" s="444"/>
      <c r="Y5241" s="444"/>
      <c r="AK5241" s="305"/>
    </row>
    <row r="5242" spans="1:37" ht="15" customHeight="1" x14ac:dyDescent="0.25">
      <c r="A5242" s="103" t="s">
        <v>4874</v>
      </c>
      <c r="B5242" s="101" t="s">
        <v>2069</v>
      </c>
      <c r="D5242" s="101" t="s">
        <v>4868</v>
      </c>
      <c r="F5242" s="102">
        <v>0</v>
      </c>
      <c r="H5242" s="102">
        <v>0</v>
      </c>
      <c r="I5242" s="102"/>
      <c r="J5242" s="445"/>
      <c r="K5242" s="258">
        <f>ROUND(SUMIF('VGT-Bewegungsdaten'!B:B,A5242,'VGT-Bewegungsdaten'!D:D),3)</f>
        <v>0</v>
      </c>
      <c r="L5242" s="259">
        <v>0</v>
      </c>
      <c r="N5242" s="298" t="s">
        <v>4919</v>
      </c>
      <c r="O5242" s="298" t="s">
        <v>4930</v>
      </c>
      <c r="P5242" s="261">
        <f>ROUND(SUMIF('AV-Bewegungsdaten'!B:B,A5242,'AV-Bewegungsdaten'!D:D),3)</f>
        <v>0</v>
      </c>
      <c r="Q5242" s="259">
        <v>0</v>
      </c>
      <c r="S5242" s="444"/>
      <c r="T5242" s="444"/>
      <c r="U5242" s="261">
        <f>ROUND(SUMIF('DV-Bewegungsdaten'!B:B,A5242,'DV-Bewegungsdaten'!D:D),3)</f>
        <v>0</v>
      </c>
      <c r="V5242" s="259">
        <v>0</v>
      </c>
      <c r="X5242" s="444"/>
      <c r="Y5242" s="444"/>
      <c r="AK5242" s="305"/>
    </row>
    <row r="5243" spans="1:37" ht="15" customHeight="1" x14ac:dyDescent="0.25">
      <c r="A5243" s="103" t="s">
        <v>4875</v>
      </c>
      <c r="B5243" s="101" t="s">
        <v>2070</v>
      </c>
      <c r="D5243" s="101" t="s">
        <v>4868</v>
      </c>
      <c r="F5243" s="102">
        <v>0</v>
      </c>
      <c r="H5243" s="102">
        <v>0</v>
      </c>
      <c r="I5243" s="102"/>
      <c r="J5243" s="445"/>
      <c r="K5243" s="258">
        <f>ROUND(SUMIF('VGT-Bewegungsdaten'!B:B,A5243,'VGT-Bewegungsdaten'!D:D),3)</f>
        <v>0</v>
      </c>
      <c r="L5243" s="259">
        <v>0</v>
      </c>
      <c r="N5243" s="298" t="s">
        <v>4919</v>
      </c>
      <c r="O5243" s="298" t="s">
        <v>4931</v>
      </c>
      <c r="P5243" s="261">
        <f>ROUND(SUMIF('AV-Bewegungsdaten'!B:B,A5243,'AV-Bewegungsdaten'!D:D),3)</f>
        <v>0</v>
      </c>
      <c r="Q5243" s="259">
        <v>0</v>
      </c>
      <c r="S5243" s="444"/>
      <c r="T5243" s="444"/>
      <c r="U5243" s="261">
        <f>ROUND(SUMIF('DV-Bewegungsdaten'!B:B,A5243,'DV-Bewegungsdaten'!D:D),3)</f>
        <v>0</v>
      </c>
      <c r="V5243" s="259">
        <v>0</v>
      </c>
      <c r="X5243" s="444"/>
      <c r="Y5243" s="444"/>
      <c r="AK5243" s="305"/>
    </row>
    <row r="5244" spans="1:37" ht="15" customHeight="1" x14ac:dyDescent="0.25">
      <c r="A5244" s="103" t="s">
        <v>4876</v>
      </c>
      <c r="B5244" s="101" t="s">
        <v>152</v>
      </c>
      <c r="D5244" s="101" t="s">
        <v>4868</v>
      </c>
      <c r="F5244" s="102">
        <v>0</v>
      </c>
      <c r="H5244" s="102">
        <v>0</v>
      </c>
      <c r="I5244" s="102"/>
      <c r="J5244" s="445"/>
      <c r="K5244" s="258">
        <f>ROUND(SUMIF('VGT-Bewegungsdaten'!B:B,A5244,'VGT-Bewegungsdaten'!D:D),3)</f>
        <v>0</v>
      </c>
      <c r="L5244" s="259">
        <v>0</v>
      </c>
      <c r="N5244" s="298" t="s">
        <v>4919</v>
      </c>
      <c r="O5244" s="298" t="s">
        <v>4932</v>
      </c>
      <c r="P5244" s="261">
        <f>ROUND(SUMIF('AV-Bewegungsdaten'!B:B,A5244,'AV-Bewegungsdaten'!D:D),3)</f>
        <v>0</v>
      </c>
      <c r="Q5244" s="259">
        <v>0</v>
      </c>
      <c r="S5244" s="444"/>
      <c r="T5244" s="444"/>
      <c r="U5244" s="261">
        <f>ROUND(SUMIF('DV-Bewegungsdaten'!B:B,A5244,'DV-Bewegungsdaten'!D:D),3)</f>
        <v>0</v>
      </c>
      <c r="V5244" s="259">
        <v>0</v>
      </c>
      <c r="X5244" s="444"/>
      <c r="Y5244" s="444"/>
      <c r="AK5244" s="305"/>
    </row>
    <row r="5245" spans="1:37" ht="15" customHeight="1" x14ac:dyDescent="0.25">
      <c r="A5245" s="103" t="s">
        <v>4877</v>
      </c>
      <c r="B5245" s="101" t="s">
        <v>159</v>
      </c>
      <c r="D5245" s="101" t="s">
        <v>4868</v>
      </c>
      <c r="F5245" s="102">
        <v>0</v>
      </c>
      <c r="H5245" s="102">
        <v>0</v>
      </c>
      <c r="I5245" s="102"/>
      <c r="J5245" s="445"/>
      <c r="K5245" s="258">
        <f>ROUND(SUMIF('VGT-Bewegungsdaten'!B:B,A5245,'VGT-Bewegungsdaten'!D:D),3)</f>
        <v>0</v>
      </c>
      <c r="L5245" s="259">
        <v>0</v>
      </c>
      <c r="N5245" s="298" t="s">
        <v>4919</v>
      </c>
      <c r="O5245" s="298" t="s">
        <v>4933</v>
      </c>
      <c r="P5245" s="261">
        <f>ROUND(SUMIF('AV-Bewegungsdaten'!B:B,A5245,'AV-Bewegungsdaten'!D:D),3)</f>
        <v>0</v>
      </c>
      <c r="Q5245" s="259">
        <v>0</v>
      </c>
      <c r="S5245" s="444"/>
      <c r="T5245" s="444"/>
      <c r="U5245" s="261">
        <f>ROUND(SUMIF('DV-Bewegungsdaten'!B:B,A5245,'DV-Bewegungsdaten'!D:D),3)</f>
        <v>0</v>
      </c>
      <c r="V5245" s="259">
        <v>0</v>
      </c>
      <c r="X5245" s="444"/>
      <c r="Y5245" s="444"/>
      <c r="AK5245" s="305"/>
    </row>
    <row r="5246" spans="1:37" ht="15" customHeight="1" x14ac:dyDescent="0.25">
      <c r="A5246" s="103" t="s">
        <v>4878</v>
      </c>
      <c r="B5246" s="101" t="s">
        <v>2071</v>
      </c>
      <c r="D5246" s="101" t="s">
        <v>4868</v>
      </c>
      <c r="F5246" s="102">
        <v>0</v>
      </c>
      <c r="H5246" s="102">
        <v>0</v>
      </c>
      <c r="I5246" s="102"/>
      <c r="J5246" s="445"/>
      <c r="K5246" s="258">
        <f>ROUND(SUMIF('VGT-Bewegungsdaten'!B:B,A5246,'VGT-Bewegungsdaten'!D:D),3)</f>
        <v>0</v>
      </c>
      <c r="L5246" s="259">
        <v>0</v>
      </c>
      <c r="N5246" s="298" t="s">
        <v>4919</v>
      </c>
      <c r="O5246" s="298" t="s">
        <v>4934</v>
      </c>
      <c r="P5246" s="261">
        <f>ROUND(SUMIF('AV-Bewegungsdaten'!B:B,A5246,'AV-Bewegungsdaten'!D:D),3)</f>
        <v>0</v>
      </c>
      <c r="Q5246" s="259">
        <v>0</v>
      </c>
      <c r="S5246" s="444"/>
      <c r="T5246" s="444"/>
      <c r="U5246" s="261">
        <f>ROUND(SUMIF('DV-Bewegungsdaten'!B:B,A5246,'DV-Bewegungsdaten'!D:D),3)</f>
        <v>0</v>
      </c>
      <c r="V5246" s="259">
        <v>0</v>
      </c>
      <c r="X5246" s="444"/>
      <c r="Y5246" s="444"/>
      <c r="AK5246" s="305"/>
    </row>
    <row r="5247" spans="1:37" ht="15" customHeight="1" x14ac:dyDescent="0.25">
      <c r="A5247" s="103" t="s">
        <v>4879</v>
      </c>
      <c r="B5247" s="101" t="s">
        <v>169</v>
      </c>
      <c r="D5247" s="101" t="s">
        <v>4868</v>
      </c>
      <c r="F5247" s="102">
        <v>0</v>
      </c>
      <c r="H5247" s="102">
        <v>0</v>
      </c>
      <c r="I5247" s="102"/>
      <c r="J5247" s="445"/>
      <c r="K5247" s="258">
        <f>ROUND(SUMIF('VGT-Bewegungsdaten'!B:B,A5247,'VGT-Bewegungsdaten'!D:D),3)</f>
        <v>0</v>
      </c>
      <c r="L5247" s="259">
        <v>0</v>
      </c>
      <c r="N5247" s="298" t="s">
        <v>4919</v>
      </c>
      <c r="O5247" s="298" t="s">
        <v>4935</v>
      </c>
      <c r="P5247" s="261">
        <f>ROUND(SUMIF('AV-Bewegungsdaten'!B:B,A5247,'AV-Bewegungsdaten'!D:D),3)</f>
        <v>0</v>
      </c>
      <c r="Q5247" s="259">
        <v>0</v>
      </c>
      <c r="S5247" s="444"/>
      <c r="T5247" s="444"/>
      <c r="U5247" s="261">
        <f>ROUND(SUMIF('DV-Bewegungsdaten'!B:B,A5247,'DV-Bewegungsdaten'!D:D),3)</f>
        <v>0</v>
      </c>
      <c r="V5247" s="259">
        <v>0</v>
      </c>
      <c r="X5247" s="444"/>
      <c r="Y5247" s="444"/>
      <c r="AK5247" s="305"/>
    </row>
    <row r="5248" spans="1:37" ht="15" customHeight="1" x14ac:dyDescent="0.25">
      <c r="A5248" s="103" t="s">
        <v>4883</v>
      </c>
      <c r="B5248" s="101" t="s">
        <v>169</v>
      </c>
      <c r="D5248" s="101" t="s">
        <v>4868</v>
      </c>
      <c r="E5248" s="101" t="s">
        <v>4882</v>
      </c>
      <c r="F5248" s="102">
        <v>0</v>
      </c>
      <c r="I5248" s="102"/>
      <c r="J5248" s="445"/>
      <c r="K5248" s="258">
        <f>ROUND(SUMIF('VGT-Bewegungsdaten'!B:B,A5248,'VGT-Bewegungsdaten'!D:D),3)</f>
        <v>0</v>
      </c>
      <c r="N5248" s="298" t="s">
        <v>4917</v>
      </c>
      <c r="O5248" s="298" t="s">
        <v>4947</v>
      </c>
      <c r="P5248" s="261">
        <f>ROUND(SUMIF('AV-Bewegungsdaten'!B:B,A5248,'AV-Bewegungsdaten'!D:D),3)</f>
        <v>0</v>
      </c>
      <c r="S5248" s="444"/>
      <c r="T5248" s="444"/>
      <c r="U5248" s="261">
        <f>ROUND(SUMIF('DV-Bewegungsdaten'!B:B,A5248,'DV-Bewegungsdaten'!D:D),3)</f>
        <v>0</v>
      </c>
      <c r="X5248" s="444"/>
      <c r="Y5248" s="444"/>
      <c r="AK5248" s="305"/>
    </row>
    <row r="5249" spans="1:37" x14ac:dyDescent="0.25">
      <c r="A5249" s="103" t="s">
        <v>6671</v>
      </c>
      <c r="B5249" s="101" t="s">
        <v>2067</v>
      </c>
      <c r="D5249" s="101" t="s">
        <v>6672</v>
      </c>
      <c r="G5249" s="102">
        <v>0</v>
      </c>
      <c r="I5249" s="102"/>
      <c r="J5249" s="445"/>
      <c r="N5249" s="298" t="s">
        <v>4919</v>
      </c>
      <c r="O5249" s="298" t="s">
        <v>4924</v>
      </c>
      <c r="S5249" s="444"/>
      <c r="T5249" s="444"/>
      <c r="U5249" s="261">
        <f>ROUND(SUMIF('DV-Bewegungsdaten'!B:B,A5249,'DV-Bewegungsdaten'!D:D),3)</f>
        <v>0</v>
      </c>
      <c r="V5249" s="259">
        <v>0</v>
      </c>
      <c r="X5249" s="444"/>
      <c r="Y5249" s="444"/>
      <c r="AK5249" s="305"/>
    </row>
    <row r="5250" spans="1:37" x14ac:dyDescent="0.25">
      <c r="A5250" s="103" t="s">
        <v>6673</v>
      </c>
      <c r="B5250" s="101" t="s">
        <v>2068</v>
      </c>
      <c r="D5250" s="101" t="s">
        <v>6672</v>
      </c>
      <c r="G5250" s="102">
        <v>0</v>
      </c>
      <c r="I5250" s="102"/>
      <c r="J5250" s="445"/>
      <c r="N5250" s="298" t="s">
        <v>4919</v>
      </c>
      <c r="O5250" s="298" t="s">
        <v>4925</v>
      </c>
      <c r="S5250" s="444"/>
      <c r="T5250" s="444"/>
      <c r="U5250" s="261">
        <f>ROUND(SUMIF('DV-Bewegungsdaten'!B:B,A5250,'DV-Bewegungsdaten'!D:D),3)</f>
        <v>0</v>
      </c>
      <c r="V5250" s="259">
        <v>0</v>
      </c>
      <c r="X5250" s="444"/>
      <c r="Y5250" s="444"/>
      <c r="AK5250" s="305"/>
    </row>
    <row r="5251" spans="1:37" x14ac:dyDescent="0.25">
      <c r="A5251" s="103" t="s">
        <v>6674</v>
      </c>
      <c r="B5251" s="101" t="s">
        <v>1469</v>
      </c>
      <c r="D5251" s="101" t="s">
        <v>6672</v>
      </c>
      <c r="G5251" s="102">
        <v>0</v>
      </c>
      <c r="I5251" s="102"/>
      <c r="J5251" s="445"/>
      <c r="N5251" s="298" t="s">
        <v>4919</v>
      </c>
      <c r="O5251" s="298" t="s">
        <v>4927</v>
      </c>
      <c r="S5251" s="444"/>
      <c r="T5251" s="444"/>
      <c r="U5251" s="261">
        <f>ROUND(SUMIF('DV-Bewegungsdaten'!B:B,A5251,'DV-Bewegungsdaten'!D:D),3)</f>
        <v>0</v>
      </c>
      <c r="V5251" s="259">
        <v>0</v>
      </c>
      <c r="X5251" s="444"/>
      <c r="Y5251" s="444"/>
      <c r="AK5251" s="305"/>
    </row>
    <row r="5252" spans="1:37" x14ac:dyDescent="0.25">
      <c r="A5252" s="103" t="s">
        <v>6675</v>
      </c>
      <c r="B5252" s="101" t="s">
        <v>1482</v>
      </c>
      <c r="D5252" s="101" t="s">
        <v>6672</v>
      </c>
      <c r="G5252" s="102">
        <v>0</v>
      </c>
      <c r="I5252" s="102"/>
      <c r="J5252" s="445"/>
      <c r="N5252" s="298" t="s">
        <v>4919</v>
      </c>
      <c r="O5252" s="298" t="s">
        <v>4928</v>
      </c>
      <c r="S5252" s="444"/>
      <c r="T5252" s="444"/>
      <c r="U5252" s="261">
        <f>ROUND(SUMIF('DV-Bewegungsdaten'!B:B,A5252,'DV-Bewegungsdaten'!D:D),3)</f>
        <v>0</v>
      </c>
      <c r="V5252" s="259">
        <v>0</v>
      </c>
      <c r="X5252" s="444"/>
      <c r="Y5252" s="444"/>
      <c r="AK5252" s="305"/>
    </row>
    <row r="5253" spans="1:37" x14ac:dyDescent="0.25">
      <c r="A5253" s="103" t="s">
        <v>6676</v>
      </c>
      <c r="B5253" s="101" t="s">
        <v>77</v>
      </c>
      <c r="D5253" s="101" t="s">
        <v>6672</v>
      </c>
      <c r="G5253" s="102">
        <v>0</v>
      </c>
      <c r="I5253" s="102"/>
      <c r="J5253" s="445"/>
      <c r="N5253" s="298" t="s">
        <v>4919</v>
      </c>
      <c r="O5253" s="298" t="s">
        <v>4929</v>
      </c>
      <c r="S5253" s="444"/>
      <c r="T5253" s="444"/>
      <c r="U5253" s="261">
        <f>ROUND(SUMIF('DV-Bewegungsdaten'!B:B,A5253,'DV-Bewegungsdaten'!D:D),3)</f>
        <v>0</v>
      </c>
      <c r="V5253" s="259">
        <v>0</v>
      </c>
      <c r="X5253" s="444"/>
      <c r="Y5253" s="444"/>
      <c r="AK5253" s="305"/>
    </row>
    <row r="5254" spans="1:37" x14ac:dyDescent="0.25">
      <c r="A5254" s="103" t="s">
        <v>6677</v>
      </c>
      <c r="B5254" s="101" t="s">
        <v>2069</v>
      </c>
      <c r="D5254" s="101" t="s">
        <v>6672</v>
      </c>
      <c r="G5254" s="102">
        <v>0</v>
      </c>
      <c r="I5254" s="102"/>
      <c r="J5254" s="445"/>
      <c r="N5254" s="298" t="s">
        <v>4919</v>
      </c>
      <c r="O5254" s="298" t="s">
        <v>4930</v>
      </c>
      <c r="S5254" s="444"/>
      <c r="T5254" s="444"/>
      <c r="U5254" s="261">
        <f>ROUND(SUMIF('DV-Bewegungsdaten'!B:B,A5254,'DV-Bewegungsdaten'!D:D),3)</f>
        <v>0</v>
      </c>
      <c r="V5254" s="259">
        <v>0</v>
      </c>
      <c r="X5254" s="444"/>
      <c r="Y5254" s="444"/>
      <c r="AK5254" s="305"/>
    </row>
    <row r="5255" spans="1:37" x14ac:dyDescent="0.25">
      <c r="A5255" s="103" t="s">
        <v>6670</v>
      </c>
      <c r="B5255" s="101" t="s">
        <v>152</v>
      </c>
      <c r="D5255" s="101" t="s">
        <v>6672</v>
      </c>
      <c r="G5255" s="102">
        <v>0</v>
      </c>
      <c r="I5255" s="102"/>
      <c r="J5255" s="445"/>
      <c r="N5255" s="298" t="s">
        <v>4919</v>
      </c>
      <c r="O5255" s="298" t="s">
        <v>4932</v>
      </c>
      <c r="S5255" s="444"/>
      <c r="T5255" s="444"/>
      <c r="U5255" s="261">
        <f>ROUND(SUMIF('DV-Bewegungsdaten'!B:B,A5255,'DV-Bewegungsdaten'!D:D),3)</f>
        <v>0</v>
      </c>
      <c r="V5255" s="259">
        <v>0</v>
      </c>
      <c r="X5255" s="444"/>
      <c r="Y5255" s="444"/>
      <c r="AK5255" s="305"/>
    </row>
    <row r="5256" spans="1:37" x14ac:dyDescent="0.25">
      <c r="A5256" s="103" t="s">
        <v>6669</v>
      </c>
      <c r="B5256" s="101" t="s">
        <v>2071</v>
      </c>
      <c r="D5256" s="101" t="s">
        <v>6672</v>
      </c>
      <c r="G5256" s="102">
        <v>0</v>
      </c>
      <c r="I5256" s="102"/>
      <c r="J5256" s="445"/>
      <c r="N5256" s="298" t="s">
        <v>4919</v>
      </c>
      <c r="O5256" s="298" t="s">
        <v>4934</v>
      </c>
      <c r="S5256" s="444"/>
      <c r="T5256" s="444"/>
      <c r="U5256" s="261">
        <f>ROUND(SUMIF('DV-Bewegungsdaten'!B:B,A5256,'DV-Bewegungsdaten'!D:D),3)</f>
        <v>0</v>
      </c>
      <c r="V5256" s="259">
        <v>0</v>
      </c>
      <c r="X5256" s="444"/>
      <c r="Y5256" s="444"/>
      <c r="AK5256" s="305"/>
    </row>
    <row r="5257" spans="1:37" x14ac:dyDescent="0.25">
      <c r="A5257" s="103" t="s">
        <v>6667</v>
      </c>
      <c r="B5257" s="101" t="s">
        <v>169</v>
      </c>
      <c r="D5257" s="101" t="s">
        <v>6672</v>
      </c>
      <c r="G5257" s="102">
        <v>0</v>
      </c>
      <c r="I5257" s="102"/>
      <c r="J5257" s="445"/>
      <c r="N5257" s="298" t="s">
        <v>4919</v>
      </c>
      <c r="O5257" s="298" t="s">
        <v>4935</v>
      </c>
      <c r="S5257" s="444"/>
      <c r="T5257" s="444"/>
      <c r="U5257" s="261">
        <f>ROUND(SUMIF('DV-Bewegungsdaten'!B:B,A5257,'DV-Bewegungsdaten'!D:D),3)</f>
        <v>0</v>
      </c>
      <c r="V5257" s="259">
        <v>0</v>
      </c>
      <c r="X5257" s="444"/>
      <c r="Y5257" s="444"/>
      <c r="AK5257" s="305"/>
    </row>
    <row r="5258" spans="1:37" x14ac:dyDescent="0.25">
      <c r="A5258" s="103" t="s">
        <v>6678</v>
      </c>
      <c r="B5258" s="101" t="s">
        <v>2067</v>
      </c>
      <c r="D5258" s="101" t="s">
        <v>6679</v>
      </c>
      <c r="H5258" s="102">
        <v>0</v>
      </c>
      <c r="I5258" s="102"/>
      <c r="J5258" s="445"/>
      <c r="N5258" s="298" t="s">
        <v>4919</v>
      </c>
      <c r="O5258" s="298" t="s">
        <v>4924</v>
      </c>
      <c r="P5258" s="261">
        <f>ROUND(SUMIF('AV-Bewegungsdaten'!B:B,A5258,'AV-Bewegungsdaten'!D:D),3)</f>
        <v>0</v>
      </c>
      <c r="Q5258" s="259">
        <v>0</v>
      </c>
      <c r="S5258" s="444"/>
      <c r="T5258" s="444"/>
      <c r="X5258" s="444"/>
      <c r="Y5258" s="444"/>
      <c r="AK5258" s="305"/>
    </row>
    <row r="5259" spans="1:37" x14ac:dyDescent="0.25">
      <c r="A5259" s="103" t="s">
        <v>6680</v>
      </c>
      <c r="B5259" s="101" t="s">
        <v>2068</v>
      </c>
      <c r="D5259" s="101" t="s">
        <v>6679</v>
      </c>
      <c r="H5259" s="102">
        <v>0</v>
      </c>
      <c r="I5259" s="102"/>
      <c r="J5259" s="445"/>
      <c r="N5259" s="298" t="s">
        <v>4919</v>
      </c>
      <c r="O5259" s="298" t="s">
        <v>4925</v>
      </c>
      <c r="P5259" s="261">
        <f>ROUND(SUMIF('AV-Bewegungsdaten'!B:B,A5259,'AV-Bewegungsdaten'!D:D),3)</f>
        <v>0</v>
      </c>
      <c r="Q5259" s="259">
        <v>0</v>
      </c>
      <c r="S5259" s="444"/>
      <c r="T5259" s="444"/>
      <c r="X5259" s="444"/>
      <c r="Y5259" s="444"/>
      <c r="AK5259" s="305"/>
    </row>
    <row r="5260" spans="1:37" x14ac:dyDescent="0.25">
      <c r="A5260" s="103" t="s">
        <v>6681</v>
      </c>
      <c r="B5260" s="101" t="s">
        <v>1469</v>
      </c>
      <c r="D5260" s="101" t="s">
        <v>6679</v>
      </c>
      <c r="H5260" s="102">
        <v>0</v>
      </c>
      <c r="I5260" s="102"/>
      <c r="J5260" s="445"/>
      <c r="N5260" s="298" t="s">
        <v>4919</v>
      </c>
      <c r="O5260" s="298" t="s">
        <v>4927</v>
      </c>
      <c r="P5260" s="261">
        <f>ROUND(SUMIF('AV-Bewegungsdaten'!B:B,A5260,'AV-Bewegungsdaten'!D:D),3)</f>
        <v>0</v>
      </c>
      <c r="Q5260" s="259">
        <v>0</v>
      </c>
      <c r="S5260" s="444"/>
      <c r="T5260" s="444"/>
      <c r="X5260" s="444"/>
      <c r="Y5260" s="444"/>
      <c r="AK5260" s="305"/>
    </row>
    <row r="5261" spans="1:37" x14ac:dyDescent="0.25">
      <c r="A5261" s="103" t="s">
        <v>6682</v>
      </c>
      <c r="B5261" s="101" t="s">
        <v>1482</v>
      </c>
      <c r="D5261" s="101" t="s">
        <v>6679</v>
      </c>
      <c r="H5261" s="102">
        <v>0</v>
      </c>
      <c r="I5261" s="102"/>
      <c r="J5261" s="445"/>
      <c r="N5261" s="298" t="s">
        <v>4919</v>
      </c>
      <c r="O5261" s="298" t="s">
        <v>4928</v>
      </c>
      <c r="P5261" s="261">
        <f>ROUND(SUMIF('AV-Bewegungsdaten'!B:B,A5261,'AV-Bewegungsdaten'!D:D),3)</f>
        <v>0</v>
      </c>
      <c r="Q5261" s="259">
        <v>0</v>
      </c>
      <c r="S5261" s="444"/>
      <c r="T5261" s="444"/>
      <c r="X5261" s="444"/>
      <c r="Y5261" s="444"/>
      <c r="AK5261" s="305"/>
    </row>
    <row r="5262" spans="1:37" x14ac:dyDescent="0.25">
      <c r="A5262" s="103" t="s">
        <v>6683</v>
      </c>
      <c r="B5262" s="101" t="s">
        <v>77</v>
      </c>
      <c r="D5262" s="101" t="s">
        <v>6679</v>
      </c>
      <c r="H5262" s="102">
        <v>0</v>
      </c>
      <c r="I5262" s="102"/>
      <c r="J5262" s="445"/>
      <c r="N5262" s="298" t="s">
        <v>4919</v>
      </c>
      <c r="O5262" s="298" t="s">
        <v>4929</v>
      </c>
      <c r="P5262" s="261">
        <f>ROUND(SUMIF('AV-Bewegungsdaten'!B:B,A5262,'AV-Bewegungsdaten'!D:D),3)</f>
        <v>0</v>
      </c>
      <c r="Q5262" s="259">
        <v>0</v>
      </c>
      <c r="S5262" s="444"/>
      <c r="T5262" s="444"/>
      <c r="X5262" s="444"/>
      <c r="Y5262" s="444"/>
      <c r="AK5262" s="305"/>
    </row>
    <row r="5263" spans="1:37" x14ac:dyDescent="0.25">
      <c r="A5263" s="103" t="s">
        <v>6684</v>
      </c>
      <c r="B5263" s="101" t="s">
        <v>2069</v>
      </c>
      <c r="D5263" s="101" t="s">
        <v>6679</v>
      </c>
      <c r="H5263" s="102">
        <v>0</v>
      </c>
      <c r="I5263" s="102"/>
      <c r="J5263" s="445"/>
      <c r="N5263" s="298" t="s">
        <v>4919</v>
      </c>
      <c r="O5263" s="298" t="s">
        <v>4930</v>
      </c>
      <c r="P5263" s="261">
        <f>ROUND(SUMIF('AV-Bewegungsdaten'!B:B,A5263,'AV-Bewegungsdaten'!D:D),3)</f>
        <v>0</v>
      </c>
      <c r="Q5263" s="259">
        <v>0</v>
      </c>
      <c r="S5263" s="444"/>
      <c r="T5263" s="444"/>
      <c r="X5263" s="444"/>
      <c r="Y5263" s="444"/>
      <c r="AK5263" s="305"/>
    </row>
    <row r="5264" spans="1:37" x14ac:dyDescent="0.25">
      <c r="A5264" s="103" t="s">
        <v>6665</v>
      </c>
      <c r="B5264" s="101" t="s">
        <v>152</v>
      </c>
      <c r="D5264" s="101" t="s">
        <v>6679</v>
      </c>
      <c r="H5264" s="102">
        <v>0</v>
      </c>
      <c r="I5264" s="102"/>
      <c r="J5264" s="445"/>
      <c r="N5264" s="298" t="s">
        <v>4919</v>
      </c>
      <c r="O5264" s="298" t="s">
        <v>4932</v>
      </c>
      <c r="P5264" s="261">
        <f>ROUND(SUMIF('AV-Bewegungsdaten'!B:B,A5264,'AV-Bewegungsdaten'!D:D),3)</f>
        <v>0</v>
      </c>
      <c r="Q5264" s="259">
        <v>0</v>
      </c>
      <c r="S5264" s="444"/>
      <c r="T5264" s="444"/>
      <c r="X5264" s="444"/>
      <c r="Y5264" s="444"/>
      <c r="AK5264" s="305"/>
    </row>
    <row r="5265" spans="1:37" x14ac:dyDescent="0.25">
      <c r="A5265" s="103" t="s">
        <v>6685</v>
      </c>
      <c r="B5265" s="101" t="s">
        <v>2071</v>
      </c>
      <c r="D5265" s="101" t="s">
        <v>6679</v>
      </c>
      <c r="H5265" s="102">
        <v>0</v>
      </c>
      <c r="I5265" s="102"/>
      <c r="J5265" s="445"/>
      <c r="N5265" s="298" t="s">
        <v>4919</v>
      </c>
      <c r="O5265" s="298" t="s">
        <v>4934</v>
      </c>
      <c r="P5265" s="261">
        <f>ROUND(SUMIF('AV-Bewegungsdaten'!B:B,A5265,'AV-Bewegungsdaten'!D:D),3)</f>
        <v>0</v>
      </c>
      <c r="Q5265" s="259">
        <v>0</v>
      </c>
      <c r="S5265" s="444"/>
      <c r="T5265" s="444"/>
      <c r="X5265" s="444"/>
      <c r="Y5265" s="444"/>
      <c r="AK5265" s="305"/>
    </row>
    <row r="5266" spans="1:37" x14ac:dyDescent="0.25">
      <c r="A5266" s="103" t="s">
        <v>6686</v>
      </c>
      <c r="B5266" s="101" t="s">
        <v>169</v>
      </c>
      <c r="D5266" s="101" t="s">
        <v>6679</v>
      </c>
      <c r="H5266" s="102">
        <v>0</v>
      </c>
      <c r="I5266" s="102"/>
      <c r="J5266" s="445"/>
      <c r="N5266" s="298" t="s">
        <v>4919</v>
      </c>
      <c r="O5266" s="298" t="s">
        <v>4935</v>
      </c>
      <c r="P5266" s="261">
        <f>ROUND(SUMIF('AV-Bewegungsdaten'!B:B,A5266,'AV-Bewegungsdaten'!D:D),3)</f>
        <v>0</v>
      </c>
      <c r="Q5266" s="259">
        <v>0</v>
      </c>
      <c r="S5266" s="444"/>
      <c r="T5266" s="444"/>
      <c r="X5266" s="444"/>
      <c r="Y5266" s="444"/>
      <c r="AK5266" s="305"/>
    </row>
    <row r="5267" spans="1:37" ht="15" customHeight="1" x14ac:dyDescent="0.25">
      <c r="A5267" s="103" t="s">
        <v>5501</v>
      </c>
      <c r="B5267" s="101" t="s">
        <v>2067</v>
      </c>
      <c r="D5267" s="101" t="s">
        <v>5502</v>
      </c>
      <c r="F5267" s="102">
        <v>0</v>
      </c>
      <c r="H5267" s="102">
        <v>0</v>
      </c>
      <c r="I5267" s="102"/>
      <c r="J5267" s="445"/>
      <c r="K5267" s="258">
        <f>ROUND(SUMIF('VGT-Bewegungsdaten'!B:B,A5267,'VGT-Bewegungsdaten'!D:D),3)</f>
        <v>0</v>
      </c>
      <c r="L5267" s="259">
        <v>0</v>
      </c>
      <c r="N5267" s="298" t="s">
        <v>4919</v>
      </c>
      <c r="O5267" s="298" t="s">
        <v>4924</v>
      </c>
      <c r="P5267" s="261">
        <f>ROUND(SUMIF('AV-Bewegungsdaten'!B:B,A5267,'AV-Bewegungsdaten'!D:D),3)</f>
        <v>0</v>
      </c>
      <c r="Q5267" s="259">
        <v>0</v>
      </c>
      <c r="S5267" s="444"/>
      <c r="T5267" s="444"/>
      <c r="U5267" s="261">
        <f>ROUND(SUMIF('DV-Bewegungsdaten'!B:B,A5267,'DV-Bewegungsdaten'!D:D),3)</f>
        <v>0</v>
      </c>
      <c r="V5267" s="259">
        <v>0</v>
      </c>
      <c r="X5267" s="444"/>
      <c r="Y5267" s="444"/>
      <c r="AK5267" s="305"/>
    </row>
    <row r="5268" spans="1:37" ht="15" customHeight="1" x14ac:dyDescent="0.25">
      <c r="A5268" s="103" t="s">
        <v>5503</v>
      </c>
      <c r="B5268" s="101" t="s">
        <v>2068</v>
      </c>
      <c r="D5268" s="101" t="s">
        <v>5502</v>
      </c>
      <c r="F5268" s="102">
        <v>0</v>
      </c>
      <c r="H5268" s="102">
        <v>0</v>
      </c>
      <c r="I5268" s="102"/>
      <c r="J5268" s="445"/>
      <c r="K5268" s="258">
        <f>ROUND(SUMIF('VGT-Bewegungsdaten'!B:B,A5268,'VGT-Bewegungsdaten'!D:D),3)</f>
        <v>0</v>
      </c>
      <c r="L5268" s="259">
        <v>0</v>
      </c>
      <c r="N5268" s="298" t="s">
        <v>4919</v>
      </c>
      <c r="O5268" s="298" t="s">
        <v>4925</v>
      </c>
      <c r="P5268" s="261">
        <f>ROUND(SUMIF('AV-Bewegungsdaten'!B:B,A5268,'AV-Bewegungsdaten'!D:D),3)</f>
        <v>0</v>
      </c>
      <c r="Q5268" s="259">
        <v>0</v>
      </c>
      <c r="S5268" s="444"/>
      <c r="T5268" s="444"/>
      <c r="U5268" s="261">
        <f>ROUND(SUMIF('DV-Bewegungsdaten'!B:B,A5268,'DV-Bewegungsdaten'!D:D),3)</f>
        <v>0</v>
      </c>
      <c r="V5268" s="259">
        <v>0</v>
      </c>
      <c r="X5268" s="444"/>
      <c r="Y5268" s="444"/>
      <c r="AK5268" s="305"/>
    </row>
    <row r="5269" spans="1:37" ht="15" customHeight="1" x14ac:dyDescent="0.25">
      <c r="A5269" s="103" t="s">
        <v>5504</v>
      </c>
      <c r="B5269" s="101" t="s">
        <v>985</v>
      </c>
      <c r="D5269" s="101" t="s">
        <v>5502</v>
      </c>
      <c r="F5269" s="102">
        <v>0</v>
      </c>
      <c r="H5269" s="102">
        <v>0</v>
      </c>
      <c r="I5269" s="102"/>
      <c r="J5269" s="445"/>
      <c r="K5269" s="258">
        <f>ROUND(SUMIF('VGT-Bewegungsdaten'!B:B,A5269,'VGT-Bewegungsdaten'!D:D),3)</f>
        <v>0</v>
      </c>
      <c r="L5269" s="259">
        <v>0</v>
      </c>
      <c r="N5269" s="298" t="s">
        <v>4919</v>
      </c>
      <c r="O5269" s="298" t="s">
        <v>4926</v>
      </c>
      <c r="P5269" s="261">
        <f>ROUND(SUMIF('AV-Bewegungsdaten'!B:B,A5269,'AV-Bewegungsdaten'!D:D),3)</f>
        <v>0</v>
      </c>
      <c r="Q5269" s="259">
        <v>0</v>
      </c>
      <c r="S5269" s="444"/>
      <c r="T5269" s="444"/>
      <c r="U5269" s="261">
        <f>ROUND(SUMIF('DV-Bewegungsdaten'!B:B,A5269,'DV-Bewegungsdaten'!D:D),3)</f>
        <v>0</v>
      </c>
      <c r="V5269" s="259">
        <v>0</v>
      </c>
      <c r="X5269" s="444"/>
      <c r="Y5269" s="444"/>
      <c r="AK5269" s="305"/>
    </row>
    <row r="5270" spans="1:37" ht="15" customHeight="1" x14ac:dyDescent="0.25">
      <c r="A5270" s="103" t="s">
        <v>5505</v>
      </c>
      <c r="B5270" s="101" t="s">
        <v>1469</v>
      </c>
      <c r="D5270" s="101" t="s">
        <v>5502</v>
      </c>
      <c r="F5270" s="102">
        <v>0</v>
      </c>
      <c r="H5270" s="102">
        <v>0</v>
      </c>
      <c r="I5270" s="102"/>
      <c r="J5270" s="445"/>
      <c r="K5270" s="258">
        <f>ROUND(SUMIF('VGT-Bewegungsdaten'!B:B,A5270,'VGT-Bewegungsdaten'!D:D),3)</f>
        <v>0</v>
      </c>
      <c r="L5270" s="259">
        <v>0</v>
      </c>
      <c r="N5270" s="298" t="s">
        <v>4919</v>
      </c>
      <c r="O5270" s="298" t="s">
        <v>4927</v>
      </c>
      <c r="P5270" s="261">
        <f>ROUND(SUMIF('AV-Bewegungsdaten'!B:B,A5270,'AV-Bewegungsdaten'!D:D),3)</f>
        <v>0</v>
      </c>
      <c r="Q5270" s="259">
        <v>0</v>
      </c>
      <c r="S5270" s="444"/>
      <c r="T5270" s="444"/>
      <c r="U5270" s="261">
        <f>ROUND(SUMIF('DV-Bewegungsdaten'!B:B,A5270,'DV-Bewegungsdaten'!D:D),3)</f>
        <v>0</v>
      </c>
      <c r="V5270" s="259">
        <v>0</v>
      </c>
      <c r="X5270" s="444"/>
      <c r="Y5270" s="444"/>
      <c r="AK5270" s="305"/>
    </row>
    <row r="5271" spans="1:37" ht="15" customHeight="1" x14ac:dyDescent="0.25">
      <c r="A5271" s="103" t="s">
        <v>5506</v>
      </c>
      <c r="B5271" s="101" t="s">
        <v>1482</v>
      </c>
      <c r="D5271" s="101" t="s">
        <v>5502</v>
      </c>
      <c r="F5271" s="102">
        <v>0</v>
      </c>
      <c r="H5271" s="102">
        <v>0</v>
      </c>
      <c r="I5271" s="102"/>
      <c r="J5271" s="445"/>
      <c r="K5271" s="258">
        <f>ROUND(SUMIF('VGT-Bewegungsdaten'!B:B,A5271,'VGT-Bewegungsdaten'!D:D),3)</f>
        <v>0</v>
      </c>
      <c r="L5271" s="259">
        <v>0</v>
      </c>
      <c r="N5271" s="298" t="s">
        <v>4919</v>
      </c>
      <c r="O5271" s="298" t="s">
        <v>4928</v>
      </c>
      <c r="P5271" s="261">
        <f>ROUND(SUMIF('AV-Bewegungsdaten'!B:B,A5271,'AV-Bewegungsdaten'!D:D),3)</f>
        <v>0</v>
      </c>
      <c r="Q5271" s="259">
        <v>0</v>
      </c>
      <c r="S5271" s="444"/>
      <c r="T5271" s="444"/>
      <c r="U5271" s="261">
        <f>ROUND(SUMIF('DV-Bewegungsdaten'!B:B,A5271,'DV-Bewegungsdaten'!D:D),3)</f>
        <v>0</v>
      </c>
      <c r="V5271" s="259">
        <v>0</v>
      </c>
      <c r="X5271" s="444"/>
      <c r="Y5271" s="444"/>
      <c r="AK5271" s="305"/>
    </row>
    <row r="5272" spans="1:37" ht="15" customHeight="1" x14ac:dyDescent="0.25">
      <c r="A5272" s="103" t="s">
        <v>5507</v>
      </c>
      <c r="B5272" s="101" t="s">
        <v>77</v>
      </c>
      <c r="D5272" s="101" t="s">
        <v>5502</v>
      </c>
      <c r="F5272" s="102">
        <v>0</v>
      </c>
      <c r="H5272" s="102">
        <v>0</v>
      </c>
      <c r="I5272" s="102"/>
      <c r="J5272" s="445"/>
      <c r="K5272" s="258">
        <f>ROUND(SUMIF('VGT-Bewegungsdaten'!B:B,A5272,'VGT-Bewegungsdaten'!D:D),3)</f>
        <v>0</v>
      </c>
      <c r="L5272" s="259">
        <v>0</v>
      </c>
      <c r="N5272" s="298" t="s">
        <v>4919</v>
      </c>
      <c r="O5272" s="298" t="s">
        <v>4929</v>
      </c>
      <c r="P5272" s="261">
        <f>ROUND(SUMIF('AV-Bewegungsdaten'!B:B,A5272,'AV-Bewegungsdaten'!D:D),3)</f>
        <v>0</v>
      </c>
      <c r="Q5272" s="259">
        <v>0</v>
      </c>
      <c r="S5272" s="444"/>
      <c r="T5272" s="444"/>
      <c r="U5272" s="261">
        <f>ROUND(SUMIF('DV-Bewegungsdaten'!B:B,A5272,'DV-Bewegungsdaten'!D:D),3)</f>
        <v>0</v>
      </c>
      <c r="V5272" s="259">
        <v>0</v>
      </c>
      <c r="X5272" s="444"/>
      <c r="Y5272" s="444"/>
      <c r="AK5272" s="305"/>
    </row>
    <row r="5273" spans="1:37" ht="15" customHeight="1" x14ac:dyDescent="0.25">
      <c r="A5273" s="103" t="s">
        <v>5508</v>
      </c>
      <c r="B5273" s="101" t="s">
        <v>2069</v>
      </c>
      <c r="D5273" s="101" t="s">
        <v>5502</v>
      </c>
      <c r="F5273" s="102">
        <v>0</v>
      </c>
      <c r="H5273" s="102">
        <v>0</v>
      </c>
      <c r="I5273" s="102"/>
      <c r="J5273" s="445"/>
      <c r="K5273" s="258">
        <f>ROUND(SUMIF('VGT-Bewegungsdaten'!B:B,A5273,'VGT-Bewegungsdaten'!D:D),3)</f>
        <v>0</v>
      </c>
      <c r="L5273" s="259">
        <v>0</v>
      </c>
      <c r="N5273" s="298" t="s">
        <v>4919</v>
      </c>
      <c r="O5273" s="298" t="s">
        <v>4930</v>
      </c>
      <c r="P5273" s="261">
        <f>ROUND(SUMIF('AV-Bewegungsdaten'!B:B,A5273,'AV-Bewegungsdaten'!D:D),3)</f>
        <v>0</v>
      </c>
      <c r="Q5273" s="259">
        <v>0</v>
      </c>
      <c r="S5273" s="444"/>
      <c r="T5273" s="444"/>
      <c r="U5273" s="261">
        <f>ROUND(SUMIF('DV-Bewegungsdaten'!B:B,A5273,'DV-Bewegungsdaten'!D:D),3)</f>
        <v>0</v>
      </c>
      <c r="V5273" s="259">
        <v>0</v>
      </c>
      <c r="X5273" s="444"/>
      <c r="Y5273" s="444"/>
      <c r="AK5273" s="305"/>
    </row>
    <row r="5274" spans="1:37" ht="15" customHeight="1" x14ac:dyDescent="0.25">
      <c r="A5274" s="103" t="s">
        <v>5509</v>
      </c>
      <c r="B5274" s="101" t="s">
        <v>2070</v>
      </c>
      <c r="D5274" s="101" t="s">
        <v>5502</v>
      </c>
      <c r="F5274" s="102">
        <v>0</v>
      </c>
      <c r="H5274" s="102">
        <v>0</v>
      </c>
      <c r="I5274" s="102"/>
      <c r="J5274" s="445"/>
      <c r="K5274" s="258">
        <f>ROUND(SUMIF('VGT-Bewegungsdaten'!B:B,A5274,'VGT-Bewegungsdaten'!D:D),3)</f>
        <v>0</v>
      </c>
      <c r="L5274" s="259">
        <v>0</v>
      </c>
      <c r="N5274" s="298" t="s">
        <v>4919</v>
      </c>
      <c r="O5274" s="298" t="s">
        <v>4931</v>
      </c>
      <c r="P5274" s="261">
        <f>ROUND(SUMIF('AV-Bewegungsdaten'!B:B,A5274,'AV-Bewegungsdaten'!D:D),3)</f>
        <v>0</v>
      </c>
      <c r="Q5274" s="259">
        <v>0</v>
      </c>
      <c r="S5274" s="444"/>
      <c r="T5274" s="444"/>
      <c r="U5274" s="261">
        <f>ROUND(SUMIF('DV-Bewegungsdaten'!B:B,A5274,'DV-Bewegungsdaten'!D:D),3)</f>
        <v>0</v>
      </c>
      <c r="V5274" s="259">
        <v>0</v>
      </c>
      <c r="X5274" s="444"/>
      <c r="Y5274" s="444"/>
      <c r="AK5274" s="305"/>
    </row>
    <row r="5275" spans="1:37" ht="15" customHeight="1" x14ac:dyDescent="0.25">
      <c r="A5275" s="103" t="s">
        <v>5510</v>
      </c>
      <c r="B5275" s="101" t="s">
        <v>152</v>
      </c>
      <c r="D5275" s="101" t="s">
        <v>5502</v>
      </c>
      <c r="F5275" s="102">
        <v>0</v>
      </c>
      <c r="H5275" s="102">
        <v>0</v>
      </c>
      <c r="I5275" s="102"/>
      <c r="J5275" s="445"/>
      <c r="K5275" s="258">
        <f>ROUND(SUMIF('VGT-Bewegungsdaten'!B:B,A5275,'VGT-Bewegungsdaten'!D:D),3)</f>
        <v>0</v>
      </c>
      <c r="L5275" s="259">
        <v>0</v>
      </c>
      <c r="N5275" s="298" t="s">
        <v>4919</v>
      </c>
      <c r="O5275" s="298" t="s">
        <v>4932</v>
      </c>
      <c r="P5275" s="261">
        <f>ROUND(SUMIF('AV-Bewegungsdaten'!B:B,A5275,'AV-Bewegungsdaten'!D:D),3)</f>
        <v>0</v>
      </c>
      <c r="Q5275" s="259">
        <v>0</v>
      </c>
      <c r="S5275" s="444"/>
      <c r="T5275" s="444"/>
      <c r="U5275" s="261">
        <f>ROUND(SUMIF('DV-Bewegungsdaten'!B:B,A5275,'DV-Bewegungsdaten'!D:D),3)</f>
        <v>0</v>
      </c>
      <c r="V5275" s="259">
        <v>0</v>
      </c>
      <c r="X5275" s="444"/>
      <c r="Y5275" s="444"/>
      <c r="AK5275" s="305"/>
    </row>
    <row r="5276" spans="1:37" ht="15" customHeight="1" x14ac:dyDescent="0.25">
      <c r="A5276" s="103" t="s">
        <v>5511</v>
      </c>
      <c r="B5276" s="101" t="s">
        <v>159</v>
      </c>
      <c r="D5276" s="101" t="s">
        <v>5502</v>
      </c>
      <c r="F5276" s="102">
        <v>0</v>
      </c>
      <c r="H5276" s="102">
        <v>0</v>
      </c>
      <c r="I5276" s="102"/>
      <c r="J5276" s="445"/>
      <c r="K5276" s="258">
        <f>ROUND(SUMIF('VGT-Bewegungsdaten'!B:B,A5276,'VGT-Bewegungsdaten'!D:D),3)</f>
        <v>0</v>
      </c>
      <c r="L5276" s="259">
        <v>0</v>
      </c>
      <c r="N5276" s="298" t="s">
        <v>4919</v>
      </c>
      <c r="O5276" s="298" t="s">
        <v>4933</v>
      </c>
      <c r="P5276" s="261">
        <f>ROUND(SUMIF('AV-Bewegungsdaten'!B:B,A5276,'AV-Bewegungsdaten'!D:D),3)</f>
        <v>0</v>
      </c>
      <c r="Q5276" s="259">
        <v>0</v>
      </c>
      <c r="S5276" s="444"/>
      <c r="T5276" s="444"/>
      <c r="U5276" s="261">
        <f>ROUND(SUMIF('DV-Bewegungsdaten'!B:B,A5276,'DV-Bewegungsdaten'!D:D),3)</f>
        <v>0</v>
      </c>
      <c r="V5276" s="259">
        <v>0</v>
      </c>
      <c r="X5276" s="444"/>
      <c r="Y5276" s="444"/>
      <c r="AK5276" s="305"/>
    </row>
    <row r="5277" spans="1:37" ht="15" customHeight="1" x14ac:dyDescent="0.25">
      <c r="A5277" s="103" t="s">
        <v>5512</v>
      </c>
      <c r="B5277" s="101" t="s">
        <v>2071</v>
      </c>
      <c r="D5277" s="101" t="s">
        <v>5502</v>
      </c>
      <c r="F5277" s="102">
        <v>0</v>
      </c>
      <c r="H5277" s="102">
        <v>0</v>
      </c>
      <c r="I5277" s="102"/>
      <c r="J5277" s="445"/>
      <c r="K5277" s="258">
        <f>ROUND(SUMIF('VGT-Bewegungsdaten'!B:B,A5277,'VGT-Bewegungsdaten'!D:D),3)</f>
        <v>0</v>
      </c>
      <c r="L5277" s="259">
        <v>0</v>
      </c>
      <c r="N5277" s="298" t="s">
        <v>4919</v>
      </c>
      <c r="O5277" s="298" t="s">
        <v>4934</v>
      </c>
      <c r="P5277" s="261">
        <f>ROUND(SUMIF('AV-Bewegungsdaten'!B:B,A5277,'AV-Bewegungsdaten'!D:D),3)</f>
        <v>0</v>
      </c>
      <c r="Q5277" s="259">
        <v>0</v>
      </c>
      <c r="S5277" s="444"/>
      <c r="T5277" s="444"/>
      <c r="U5277" s="261">
        <f>ROUND(SUMIF('DV-Bewegungsdaten'!B:B,A5277,'DV-Bewegungsdaten'!D:D),3)</f>
        <v>0</v>
      </c>
      <c r="V5277" s="259">
        <v>0</v>
      </c>
      <c r="X5277" s="444"/>
      <c r="Y5277" s="444"/>
      <c r="AK5277" s="305"/>
    </row>
    <row r="5278" spans="1:37" ht="15" customHeight="1" x14ac:dyDescent="0.25">
      <c r="A5278" s="103" t="s">
        <v>5513</v>
      </c>
      <c r="B5278" s="101" t="s">
        <v>169</v>
      </c>
      <c r="D5278" s="101" t="s">
        <v>5502</v>
      </c>
      <c r="F5278" s="102">
        <v>0</v>
      </c>
      <c r="H5278" s="102">
        <v>0</v>
      </c>
      <c r="I5278" s="102"/>
      <c r="J5278" s="445"/>
      <c r="K5278" s="258">
        <f>ROUND(SUMIF('VGT-Bewegungsdaten'!B:B,A5278,'VGT-Bewegungsdaten'!D:D),3)</f>
        <v>0</v>
      </c>
      <c r="L5278" s="259">
        <v>0</v>
      </c>
      <c r="N5278" s="298" t="s">
        <v>4919</v>
      </c>
      <c r="O5278" s="298" t="s">
        <v>4935</v>
      </c>
      <c r="P5278" s="261">
        <f>ROUND(SUMIF('AV-Bewegungsdaten'!B:B,A5278,'AV-Bewegungsdaten'!D:D),3)</f>
        <v>0</v>
      </c>
      <c r="Q5278" s="259">
        <v>0</v>
      </c>
      <c r="S5278" s="444"/>
      <c r="T5278" s="444"/>
      <c r="U5278" s="261">
        <f>ROUND(SUMIF('DV-Bewegungsdaten'!B:B,A5278,'DV-Bewegungsdaten'!D:D),3)</f>
        <v>0</v>
      </c>
      <c r="V5278" s="259">
        <v>0</v>
      </c>
      <c r="X5278" s="444"/>
      <c r="Y5278" s="444"/>
      <c r="AK5278" s="305"/>
    </row>
    <row r="5279" spans="1:37" ht="15" customHeight="1" x14ac:dyDescent="0.25">
      <c r="A5279" s="103" t="s">
        <v>5514</v>
      </c>
      <c r="B5279" s="101" t="s">
        <v>169</v>
      </c>
      <c r="D5279" s="101" t="s">
        <v>5502</v>
      </c>
      <c r="E5279" s="101" t="s">
        <v>4882</v>
      </c>
      <c r="F5279" s="102">
        <v>0</v>
      </c>
      <c r="I5279" s="102"/>
      <c r="J5279" s="445"/>
      <c r="K5279" s="258">
        <f>ROUND(SUMIF('VGT-Bewegungsdaten'!B:B,A5279,'VGT-Bewegungsdaten'!D:D),3)</f>
        <v>0</v>
      </c>
      <c r="N5279" s="298" t="s">
        <v>4917</v>
      </c>
      <c r="O5279" s="298" t="s">
        <v>4947</v>
      </c>
      <c r="P5279" s="261">
        <f>ROUND(SUMIF('AV-Bewegungsdaten'!B:B,A5279,'AV-Bewegungsdaten'!D:D),3)</f>
        <v>0</v>
      </c>
      <c r="S5279" s="444"/>
      <c r="T5279" s="444"/>
      <c r="U5279" s="261">
        <f>ROUND(SUMIF('DV-Bewegungsdaten'!B:B,A5279,'DV-Bewegungsdaten'!D:D),3)</f>
        <v>0</v>
      </c>
      <c r="X5279" s="444"/>
      <c r="Y5279" s="444"/>
      <c r="AK5279" s="305"/>
    </row>
    <row r="5280" spans="1:37" ht="15" customHeight="1" x14ac:dyDescent="0.25">
      <c r="A5280" s="103" t="s">
        <v>5515</v>
      </c>
      <c r="B5280" s="101" t="s">
        <v>2067</v>
      </c>
      <c r="D5280" s="101" t="s">
        <v>6394</v>
      </c>
      <c r="F5280" s="102">
        <v>0</v>
      </c>
      <c r="H5280" s="102">
        <v>0</v>
      </c>
      <c r="I5280" s="102"/>
      <c r="J5280" s="445"/>
      <c r="K5280" s="258">
        <f>ROUND(SUMIF('VGT-Bewegungsdaten'!B:B,A5280,'VGT-Bewegungsdaten'!D:D),3)</f>
        <v>0</v>
      </c>
      <c r="L5280" s="259">
        <v>0</v>
      </c>
      <c r="N5280" s="298" t="s">
        <v>4919</v>
      </c>
      <c r="O5280" s="298" t="s">
        <v>4924</v>
      </c>
      <c r="P5280" s="261">
        <f>ROUND(SUMIF('AV-Bewegungsdaten'!B:B,A5280,'AV-Bewegungsdaten'!D:D),3)</f>
        <v>0</v>
      </c>
      <c r="Q5280" s="259">
        <v>0</v>
      </c>
      <c r="S5280" s="444"/>
      <c r="T5280" s="444"/>
      <c r="U5280" s="261">
        <f>ROUND(SUMIF('DV-Bewegungsdaten'!B:B,A5280,'DV-Bewegungsdaten'!D:D),3)</f>
        <v>0</v>
      </c>
      <c r="V5280" s="259">
        <v>0</v>
      </c>
      <c r="X5280" s="444"/>
      <c r="Y5280" s="444"/>
      <c r="AK5280" s="305"/>
    </row>
    <row r="5281" spans="1:37" ht="15" customHeight="1" x14ac:dyDescent="0.25">
      <c r="A5281" s="103" t="s">
        <v>5516</v>
      </c>
      <c r="B5281" s="101" t="s">
        <v>2068</v>
      </c>
      <c r="D5281" s="101" t="s">
        <v>6394</v>
      </c>
      <c r="F5281" s="102">
        <v>0</v>
      </c>
      <c r="H5281" s="102">
        <v>0</v>
      </c>
      <c r="I5281" s="102"/>
      <c r="J5281" s="445"/>
      <c r="K5281" s="258">
        <f>ROUND(SUMIF('VGT-Bewegungsdaten'!B:B,A5281,'VGT-Bewegungsdaten'!D:D),3)</f>
        <v>0</v>
      </c>
      <c r="L5281" s="259">
        <v>0</v>
      </c>
      <c r="N5281" s="298" t="s">
        <v>4919</v>
      </c>
      <c r="O5281" s="298" t="s">
        <v>4925</v>
      </c>
      <c r="P5281" s="261">
        <f>ROUND(SUMIF('AV-Bewegungsdaten'!B:B,A5281,'AV-Bewegungsdaten'!D:D),3)</f>
        <v>0</v>
      </c>
      <c r="Q5281" s="259">
        <v>0</v>
      </c>
      <c r="S5281" s="444"/>
      <c r="T5281" s="444"/>
      <c r="U5281" s="261">
        <f>ROUND(SUMIF('DV-Bewegungsdaten'!B:B,A5281,'DV-Bewegungsdaten'!D:D),3)</f>
        <v>0</v>
      </c>
      <c r="V5281" s="259">
        <v>0</v>
      </c>
      <c r="X5281" s="444"/>
      <c r="Y5281" s="444"/>
      <c r="AK5281" s="305"/>
    </row>
    <row r="5282" spans="1:37" ht="15" customHeight="1" x14ac:dyDescent="0.25">
      <c r="A5282" s="103" t="s">
        <v>5517</v>
      </c>
      <c r="B5282" s="101" t="s">
        <v>985</v>
      </c>
      <c r="D5282" s="101" t="s">
        <v>6394</v>
      </c>
      <c r="F5282" s="102">
        <v>0</v>
      </c>
      <c r="H5282" s="102">
        <v>0</v>
      </c>
      <c r="I5282" s="102"/>
      <c r="J5282" s="445"/>
      <c r="K5282" s="258">
        <f>ROUND(SUMIF('VGT-Bewegungsdaten'!B:B,A5282,'VGT-Bewegungsdaten'!D:D),3)</f>
        <v>0</v>
      </c>
      <c r="L5282" s="259">
        <v>0</v>
      </c>
      <c r="N5282" s="298" t="s">
        <v>4919</v>
      </c>
      <c r="O5282" s="298" t="s">
        <v>4926</v>
      </c>
      <c r="P5282" s="261">
        <f>ROUND(SUMIF('AV-Bewegungsdaten'!B:B,A5282,'AV-Bewegungsdaten'!D:D),3)</f>
        <v>0</v>
      </c>
      <c r="Q5282" s="259">
        <v>0</v>
      </c>
      <c r="S5282" s="444"/>
      <c r="T5282" s="444"/>
      <c r="U5282" s="261">
        <f>ROUND(SUMIF('DV-Bewegungsdaten'!B:B,A5282,'DV-Bewegungsdaten'!D:D),3)</f>
        <v>0</v>
      </c>
      <c r="V5282" s="259">
        <v>0</v>
      </c>
      <c r="X5282" s="444"/>
      <c r="Y5282" s="444"/>
      <c r="AK5282" s="305"/>
    </row>
    <row r="5283" spans="1:37" ht="15" customHeight="1" x14ac:dyDescent="0.25">
      <c r="A5283" s="103" t="s">
        <v>5518</v>
      </c>
      <c r="B5283" s="101" t="s">
        <v>1469</v>
      </c>
      <c r="D5283" s="101" t="s">
        <v>6394</v>
      </c>
      <c r="F5283" s="102">
        <v>0</v>
      </c>
      <c r="H5283" s="102">
        <v>0</v>
      </c>
      <c r="I5283" s="102"/>
      <c r="J5283" s="445"/>
      <c r="K5283" s="258">
        <f>ROUND(SUMIF('VGT-Bewegungsdaten'!B:B,A5283,'VGT-Bewegungsdaten'!D:D),3)</f>
        <v>0</v>
      </c>
      <c r="L5283" s="259">
        <v>0</v>
      </c>
      <c r="N5283" s="298" t="s">
        <v>4919</v>
      </c>
      <c r="O5283" s="298" t="s">
        <v>4927</v>
      </c>
      <c r="P5283" s="261">
        <f>ROUND(SUMIF('AV-Bewegungsdaten'!B:B,A5283,'AV-Bewegungsdaten'!D:D),3)</f>
        <v>0</v>
      </c>
      <c r="Q5283" s="259">
        <v>0</v>
      </c>
      <c r="S5283" s="444"/>
      <c r="T5283" s="444"/>
      <c r="U5283" s="261">
        <f>ROUND(SUMIF('DV-Bewegungsdaten'!B:B,A5283,'DV-Bewegungsdaten'!D:D),3)</f>
        <v>0</v>
      </c>
      <c r="V5283" s="259">
        <v>0</v>
      </c>
      <c r="X5283" s="444"/>
      <c r="Y5283" s="444"/>
      <c r="AK5283" s="305"/>
    </row>
    <row r="5284" spans="1:37" ht="15" customHeight="1" x14ac:dyDescent="0.25">
      <c r="A5284" s="103" t="s">
        <v>5519</v>
      </c>
      <c r="B5284" s="101" t="s">
        <v>1482</v>
      </c>
      <c r="D5284" s="101" t="s">
        <v>6394</v>
      </c>
      <c r="F5284" s="102">
        <v>0</v>
      </c>
      <c r="H5284" s="102">
        <v>0</v>
      </c>
      <c r="I5284" s="102"/>
      <c r="J5284" s="445"/>
      <c r="K5284" s="258">
        <f>ROUND(SUMIF('VGT-Bewegungsdaten'!B:B,A5284,'VGT-Bewegungsdaten'!D:D),3)</f>
        <v>0</v>
      </c>
      <c r="L5284" s="259">
        <v>0</v>
      </c>
      <c r="N5284" s="298" t="s">
        <v>4919</v>
      </c>
      <c r="O5284" s="298" t="s">
        <v>4928</v>
      </c>
      <c r="P5284" s="261">
        <f>ROUND(SUMIF('AV-Bewegungsdaten'!B:B,A5284,'AV-Bewegungsdaten'!D:D),3)</f>
        <v>0</v>
      </c>
      <c r="Q5284" s="259">
        <v>0</v>
      </c>
      <c r="S5284" s="444"/>
      <c r="T5284" s="444"/>
      <c r="U5284" s="261">
        <f>ROUND(SUMIF('DV-Bewegungsdaten'!B:B,A5284,'DV-Bewegungsdaten'!D:D),3)</f>
        <v>0</v>
      </c>
      <c r="V5284" s="259">
        <v>0</v>
      </c>
      <c r="X5284" s="444"/>
      <c r="Y5284" s="444"/>
      <c r="AK5284" s="305"/>
    </row>
    <row r="5285" spans="1:37" ht="15" customHeight="1" x14ac:dyDescent="0.25">
      <c r="A5285" s="103" t="s">
        <v>5520</v>
      </c>
      <c r="B5285" s="101" t="s">
        <v>77</v>
      </c>
      <c r="D5285" s="101" t="s">
        <v>6394</v>
      </c>
      <c r="F5285" s="102">
        <v>0</v>
      </c>
      <c r="H5285" s="102">
        <v>0</v>
      </c>
      <c r="I5285" s="102"/>
      <c r="J5285" s="445"/>
      <c r="K5285" s="258">
        <f>ROUND(SUMIF('VGT-Bewegungsdaten'!B:B,A5285,'VGT-Bewegungsdaten'!D:D),3)</f>
        <v>0</v>
      </c>
      <c r="L5285" s="259">
        <v>0</v>
      </c>
      <c r="N5285" s="298" t="s">
        <v>4919</v>
      </c>
      <c r="O5285" s="298" t="s">
        <v>4929</v>
      </c>
      <c r="P5285" s="261">
        <f>ROUND(SUMIF('AV-Bewegungsdaten'!B:B,A5285,'AV-Bewegungsdaten'!D:D),3)</f>
        <v>0</v>
      </c>
      <c r="Q5285" s="259">
        <v>0</v>
      </c>
      <c r="S5285" s="444"/>
      <c r="T5285" s="444"/>
      <c r="U5285" s="261">
        <f>ROUND(SUMIF('DV-Bewegungsdaten'!B:B,A5285,'DV-Bewegungsdaten'!D:D),3)</f>
        <v>0</v>
      </c>
      <c r="V5285" s="259">
        <v>0</v>
      </c>
      <c r="X5285" s="444"/>
      <c r="Y5285" s="444"/>
      <c r="AK5285" s="305"/>
    </row>
    <row r="5286" spans="1:37" ht="15" customHeight="1" x14ac:dyDescent="0.25">
      <c r="A5286" s="103" t="s">
        <v>5521</v>
      </c>
      <c r="B5286" s="101" t="s">
        <v>2069</v>
      </c>
      <c r="D5286" s="101" t="s">
        <v>6394</v>
      </c>
      <c r="F5286" s="102">
        <v>0</v>
      </c>
      <c r="H5286" s="102">
        <v>0</v>
      </c>
      <c r="I5286" s="102"/>
      <c r="J5286" s="445"/>
      <c r="K5286" s="258">
        <f>ROUND(SUMIF('VGT-Bewegungsdaten'!B:B,A5286,'VGT-Bewegungsdaten'!D:D),3)</f>
        <v>0</v>
      </c>
      <c r="L5286" s="259">
        <v>0</v>
      </c>
      <c r="N5286" s="298" t="s">
        <v>4919</v>
      </c>
      <c r="O5286" s="298" t="s">
        <v>4930</v>
      </c>
      <c r="P5286" s="261">
        <f>ROUND(SUMIF('AV-Bewegungsdaten'!B:B,A5286,'AV-Bewegungsdaten'!D:D),3)</f>
        <v>0</v>
      </c>
      <c r="Q5286" s="259">
        <v>0</v>
      </c>
      <c r="S5286" s="444"/>
      <c r="T5286" s="444"/>
      <c r="U5286" s="261">
        <f>ROUND(SUMIF('DV-Bewegungsdaten'!B:B,A5286,'DV-Bewegungsdaten'!D:D),3)</f>
        <v>0</v>
      </c>
      <c r="V5286" s="259">
        <v>0</v>
      </c>
      <c r="X5286" s="444"/>
      <c r="Y5286" s="444"/>
      <c r="AK5286" s="305"/>
    </row>
    <row r="5287" spans="1:37" ht="15" customHeight="1" x14ac:dyDescent="0.25">
      <c r="A5287" s="103" t="s">
        <v>5522</v>
      </c>
      <c r="B5287" s="101" t="s">
        <v>2070</v>
      </c>
      <c r="D5287" s="101" t="s">
        <v>6394</v>
      </c>
      <c r="F5287" s="102">
        <v>0</v>
      </c>
      <c r="H5287" s="102">
        <v>0</v>
      </c>
      <c r="I5287" s="102"/>
      <c r="J5287" s="445"/>
      <c r="K5287" s="258">
        <f>ROUND(SUMIF('VGT-Bewegungsdaten'!B:B,A5287,'VGT-Bewegungsdaten'!D:D),3)</f>
        <v>0</v>
      </c>
      <c r="L5287" s="259">
        <v>0</v>
      </c>
      <c r="N5287" s="298" t="s">
        <v>4919</v>
      </c>
      <c r="O5287" s="298" t="s">
        <v>4931</v>
      </c>
      <c r="P5287" s="261">
        <f>ROUND(SUMIF('AV-Bewegungsdaten'!B:B,A5287,'AV-Bewegungsdaten'!D:D),3)</f>
        <v>0</v>
      </c>
      <c r="Q5287" s="259">
        <v>0</v>
      </c>
      <c r="S5287" s="444"/>
      <c r="T5287" s="444"/>
      <c r="U5287" s="261">
        <f>ROUND(SUMIF('DV-Bewegungsdaten'!B:B,A5287,'DV-Bewegungsdaten'!D:D),3)</f>
        <v>0</v>
      </c>
      <c r="V5287" s="259">
        <v>0</v>
      </c>
      <c r="X5287" s="444"/>
      <c r="Y5287" s="444"/>
      <c r="AK5287" s="305"/>
    </row>
    <row r="5288" spans="1:37" ht="15" customHeight="1" x14ac:dyDescent="0.25">
      <c r="A5288" s="103" t="s">
        <v>5523</v>
      </c>
      <c r="B5288" s="101" t="s">
        <v>152</v>
      </c>
      <c r="D5288" s="101" t="s">
        <v>6394</v>
      </c>
      <c r="F5288" s="102">
        <v>0</v>
      </c>
      <c r="H5288" s="102">
        <v>0</v>
      </c>
      <c r="I5288" s="102"/>
      <c r="J5288" s="445"/>
      <c r="K5288" s="258">
        <f>ROUND(SUMIF('VGT-Bewegungsdaten'!B:B,A5288,'VGT-Bewegungsdaten'!D:D),3)</f>
        <v>0</v>
      </c>
      <c r="L5288" s="259">
        <v>0</v>
      </c>
      <c r="N5288" s="298" t="s">
        <v>4919</v>
      </c>
      <c r="O5288" s="298" t="s">
        <v>4932</v>
      </c>
      <c r="P5288" s="261">
        <f>ROUND(SUMIF('AV-Bewegungsdaten'!B:B,A5288,'AV-Bewegungsdaten'!D:D),3)</f>
        <v>0</v>
      </c>
      <c r="Q5288" s="259">
        <v>0</v>
      </c>
      <c r="S5288" s="444"/>
      <c r="T5288" s="444"/>
      <c r="U5288" s="261">
        <f>ROUND(SUMIF('DV-Bewegungsdaten'!B:B,A5288,'DV-Bewegungsdaten'!D:D),3)</f>
        <v>0</v>
      </c>
      <c r="V5288" s="259">
        <v>0</v>
      </c>
      <c r="X5288" s="444"/>
      <c r="Y5288" s="444"/>
      <c r="AK5288" s="305"/>
    </row>
    <row r="5289" spans="1:37" ht="15" customHeight="1" x14ac:dyDescent="0.25">
      <c r="A5289" s="103" t="s">
        <v>5524</v>
      </c>
      <c r="B5289" s="101" t="s">
        <v>159</v>
      </c>
      <c r="D5289" s="101" t="s">
        <v>6394</v>
      </c>
      <c r="F5289" s="102">
        <v>0</v>
      </c>
      <c r="H5289" s="102">
        <v>0</v>
      </c>
      <c r="I5289" s="102"/>
      <c r="J5289" s="445"/>
      <c r="K5289" s="258">
        <f>ROUND(SUMIF('VGT-Bewegungsdaten'!B:B,A5289,'VGT-Bewegungsdaten'!D:D),3)</f>
        <v>0</v>
      </c>
      <c r="L5289" s="259">
        <v>0</v>
      </c>
      <c r="N5289" s="298" t="s">
        <v>4919</v>
      </c>
      <c r="O5289" s="298" t="s">
        <v>4933</v>
      </c>
      <c r="P5289" s="261">
        <f>ROUND(SUMIF('AV-Bewegungsdaten'!B:B,A5289,'AV-Bewegungsdaten'!D:D),3)</f>
        <v>0</v>
      </c>
      <c r="Q5289" s="259">
        <v>0</v>
      </c>
      <c r="S5289" s="444"/>
      <c r="T5289" s="444"/>
      <c r="U5289" s="261">
        <f>ROUND(SUMIF('DV-Bewegungsdaten'!B:B,A5289,'DV-Bewegungsdaten'!D:D),3)</f>
        <v>0</v>
      </c>
      <c r="V5289" s="259">
        <v>0</v>
      </c>
      <c r="X5289" s="444"/>
      <c r="Y5289" s="444"/>
      <c r="AK5289" s="305"/>
    </row>
    <row r="5290" spans="1:37" ht="15" customHeight="1" x14ac:dyDescent="0.25">
      <c r="A5290" s="103" t="s">
        <v>5525</v>
      </c>
      <c r="B5290" s="101" t="s">
        <v>2071</v>
      </c>
      <c r="D5290" s="101" t="s">
        <v>6394</v>
      </c>
      <c r="F5290" s="102">
        <v>0</v>
      </c>
      <c r="H5290" s="102">
        <v>0</v>
      </c>
      <c r="I5290" s="102"/>
      <c r="J5290" s="445"/>
      <c r="K5290" s="258">
        <f>ROUND(SUMIF('VGT-Bewegungsdaten'!B:B,A5290,'VGT-Bewegungsdaten'!D:D),3)</f>
        <v>0</v>
      </c>
      <c r="L5290" s="259">
        <v>0</v>
      </c>
      <c r="N5290" s="298" t="s">
        <v>4919</v>
      </c>
      <c r="O5290" s="298" t="s">
        <v>4934</v>
      </c>
      <c r="P5290" s="261">
        <f>ROUND(SUMIF('AV-Bewegungsdaten'!B:B,A5290,'AV-Bewegungsdaten'!D:D),3)</f>
        <v>0</v>
      </c>
      <c r="Q5290" s="259">
        <v>0</v>
      </c>
      <c r="S5290" s="444"/>
      <c r="T5290" s="444"/>
      <c r="U5290" s="261">
        <f>ROUND(SUMIF('DV-Bewegungsdaten'!B:B,A5290,'DV-Bewegungsdaten'!D:D),3)</f>
        <v>0</v>
      </c>
      <c r="V5290" s="259">
        <v>0</v>
      </c>
      <c r="X5290" s="444"/>
      <c r="Y5290" s="444"/>
      <c r="AK5290" s="305"/>
    </row>
    <row r="5291" spans="1:37" ht="15" customHeight="1" x14ac:dyDescent="0.25">
      <c r="A5291" s="103" t="s">
        <v>5526</v>
      </c>
      <c r="B5291" s="101" t="s">
        <v>169</v>
      </c>
      <c r="D5291" s="101" t="s">
        <v>6394</v>
      </c>
      <c r="F5291" s="102">
        <v>0</v>
      </c>
      <c r="H5291" s="102">
        <v>0</v>
      </c>
      <c r="I5291" s="102"/>
      <c r="J5291" s="445"/>
      <c r="K5291" s="258">
        <f>ROUND(SUMIF('VGT-Bewegungsdaten'!B:B,A5291,'VGT-Bewegungsdaten'!D:D),3)</f>
        <v>0</v>
      </c>
      <c r="L5291" s="259">
        <v>0</v>
      </c>
      <c r="N5291" s="298" t="s">
        <v>4919</v>
      </c>
      <c r="O5291" s="298" t="s">
        <v>4935</v>
      </c>
      <c r="P5291" s="261">
        <f>ROUND(SUMIF('AV-Bewegungsdaten'!B:B,A5291,'AV-Bewegungsdaten'!D:D),3)</f>
        <v>0</v>
      </c>
      <c r="Q5291" s="259">
        <v>0</v>
      </c>
      <c r="S5291" s="444"/>
      <c r="T5291" s="444"/>
      <c r="U5291" s="261">
        <f>ROUND(SUMIF('DV-Bewegungsdaten'!B:B,A5291,'DV-Bewegungsdaten'!D:D),3)</f>
        <v>0</v>
      </c>
      <c r="V5291" s="259">
        <v>0</v>
      </c>
      <c r="X5291" s="444"/>
      <c r="Y5291" s="444"/>
      <c r="AK5291" s="305"/>
    </row>
    <row r="5292" spans="1:37" ht="15" customHeight="1" x14ac:dyDescent="0.25">
      <c r="A5292" s="103" t="s">
        <v>5527</v>
      </c>
      <c r="B5292" s="101" t="s">
        <v>169</v>
      </c>
      <c r="D5292" s="101" t="s">
        <v>6394</v>
      </c>
      <c r="E5292" s="101" t="s">
        <v>4882</v>
      </c>
      <c r="F5292" s="102">
        <v>0</v>
      </c>
      <c r="I5292" s="102"/>
      <c r="J5292" s="445"/>
      <c r="K5292" s="258">
        <f>ROUND(SUMIF('VGT-Bewegungsdaten'!B:B,A5292,'VGT-Bewegungsdaten'!D:D),3)</f>
        <v>0</v>
      </c>
      <c r="N5292" s="298" t="s">
        <v>4917</v>
      </c>
      <c r="O5292" s="298" t="s">
        <v>4947</v>
      </c>
      <c r="P5292" s="261">
        <f>ROUND(SUMIF('AV-Bewegungsdaten'!B:B,A5292,'AV-Bewegungsdaten'!D:D),3)</f>
        <v>0</v>
      </c>
      <c r="S5292" s="444"/>
      <c r="T5292" s="444"/>
      <c r="U5292" s="261">
        <f>ROUND(SUMIF('DV-Bewegungsdaten'!B:B,A5292,'DV-Bewegungsdaten'!D:D),3)</f>
        <v>0</v>
      </c>
      <c r="X5292" s="444"/>
      <c r="Y5292" s="444"/>
      <c r="AK5292" s="305"/>
    </row>
    <row r="5293" spans="1:37" ht="15" customHeight="1" x14ac:dyDescent="0.25">
      <c r="A5293" s="103" t="s">
        <v>7377</v>
      </c>
      <c r="B5293" s="101" t="s">
        <v>2067</v>
      </c>
      <c r="D5293" s="101" t="s">
        <v>7366</v>
      </c>
      <c r="G5293" s="102">
        <v>0</v>
      </c>
      <c r="I5293" s="102"/>
      <c r="J5293" s="445"/>
      <c r="N5293" s="298" t="s">
        <v>4919</v>
      </c>
      <c r="O5293" s="298" t="s">
        <v>4924</v>
      </c>
      <c r="S5293" s="444"/>
      <c r="T5293" s="444"/>
      <c r="U5293" s="261">
        <f>ROUND(SUMIF('DV-Bewegungsdaten'!B:B,A5293,'DV-Bewegungsdaten'!D:D),3)</f>
        <v>0</v>
      </c>
      <c r="V5293" s="259">
        <v>0</v>
      </c>
      <c r="X5293" s="444"/>
      <c r="Y5293" s="444"/>
      <c r="AK5293" s="305"/>
    </row>
    <row r="5294" spans="1:37" ht="15" customHeight="1" x14ac:dyDescent="0.25">
      <c r="A5294" s="103" t="s">
        <v>7365</v>
      </c>
      <c r="B5294" s="101" t="s">
        <v>2068</v>
      </c>
      <c r="D5294" s="101" t="s">
        <v>7366</v>
      </c>
      <c r="G5294" s="102">
        <v>0</v>
      </c>
      <c r="I5294" s="102"/>
      <c r="J5294" s="445"/>
      <c r="N5294" s="298" t="s">
        <v>4919</v>
      </c>
      <c r="O5294" s="298" t="s">
        <v>4925</v>
      </c>
      <c r="S5294" s="444"/>
      <c r="T5294" s="444"/>
      <c r="U5294" s="261">
        <f>ROUND(SUMIF('DV-Bewegungsdaten'!B:B,A5294,'DV-Bewegungsdaten'!D:D),3)</f>
        <v>0</v>
      </c>
      <c r="V5294" s="259">
        <v>0</v>
      </c>
      <c r="X5294" s="444"/>
      <c r="Y5294" s="444"/>
      <c r="AK5294" s="305"/>
    </row>
    <row r="5295" spans="1:37" ht="15" customHeight="1" x14ac:dyDescent="0.25">
      <c r="A5295" s="103" t="s">
        <v>7367</v>
      </c>
      <c r="B5295" s="101" t="s">
        <v>985</v>
      </c>
      <c r="D5295" s="101" t="s">
        <v>7366</v>
      </c>
      <c r="G5295" s="102">
        <v>0</v>
      </c>
      <c r="I5295" s="102"/>
      <c r="J5295" s="445"/>
      <c r="N5295" s="298" t="s">
        <v>4919</v>
      </c>
      <c r="O5295" s="298" t="s">
        <v>4926</v>
      </c>
      <c r="S5295" s="444"/>
      <c r="T5295" s="444"/>
      <c r="U5295" s="261">
        <f>ROUND(SUMIF('DV-Bewegungsdaten'!B:B,A5295,'DV-Bewegungsdaten'!D:D),3)</f>
        <v>0</v>
      </c>
      <c r="V5295" s="259">
        <v>0</v>
      </c>
      <c r="X5295" s="444"/>
      <c r="Y5295" s="444"/>
      <c r="AK5295" s="305"/>
    </row>
    <row r="5296" spans="1:37" ht="15" customHeight="1" x14ac:dyDescent="0.25">
      <c r="A5296" s="103" t="s">
        <v>7368</v>
      </c>
      <c r="B5296" s="101" t="s">
        <v>1469</v>
      </c>
      <c r="D5296" s="101" t="s">
        <v>7366</v>
      </c>
      <c r="G5296" s="102">
        <v>0</v>
      </c>
      <c r="I5296" s="102"/>
      <c r="J5296" s="445"/>
      <c r="N5296" s="298" t="s">
        <v>4919</v>
      </c>
      <c r="O5296" s="298" t="s">
        <v>4927</v>
      </c>
      <c r="S5296" s="444"/>
      <c r="T5296" s="444"/>
      <c r="U5296" s="261">
        <f>ROUND(SUMIF('DV-Bewegungsdaten'!B:B,A5296,'DV-Bewegungsdaten'!D:D),3)</f>
        <v>0</v>
      </c>
      <c r="V5296" s="259">
        <v>0</v>
      </c>
      <c r="X5296" s="444"/>
      <c r="Y5296" s="444"/>
      <c r="AK5296" s="305"/>
    </row>
    <row r="5297" spans="1:37" ht="15" customHeight="1" x14ac:dyDescent="0.25">
      <c r="A5297" s="103" t="s">
        <v>7369</v>
      </c>
      <c r="B5297" s="101" t="s">
        <v>1482</v>
      </c>
      <c r="D5297" s="101" t="s">
        <v>7366</v>
      </c>
      <c r="G5297" s="102">
        <v>0</v>
      </c>
      <c r="I5297" s="102"/>
      <c r="J5297" s="445"/>
      <c r="N5297" s="298" t="s">
        <v>4919</v>
      </c>
      <c r="O5297" s="298" t="s">
        <v>4928</v>
      </c>
      <c r="S5297" s="444"/>
      <c r="T5297" s="444"/>
      <c r="U5297" s="261">
        <f>ROUND(SUMIF('DV-Bewegungsdaten'!B:B,A5297,'DV-Bewegungsdaten'!D:D),3)</f>
        <v>0</v>
      </c>
      <c r="V5297" s="259">
        <v>0</v>
      </c>
      <c r="X5297" s="444"/>
      <c r="Y5297" s="444"/>
      <c r="AK5297" s="305"/>
    </row>
    <row r="5298" spans="1:37" ht="15" customHeight="1" x14ac:dyDescent="0.25">
      <c r="A5298" s="103" t="s">
        <v>7370</v>
      </c>
      <c r="B5298" s="101" t="s">
        <v>77</v>
      </c>
      <c r="D5298" s="101" t="s">
        <v>7366</v>
      </c>
      <c r="G5298" s="102">
        <v>0</v>
      </c>
      <c r="I5298" s="102"/>
      <c r="J5298" s="445"/>
      <c r="N5298" s="298" t="s">
        <v>4919</v>
      </c>
      <c r="O5298" s="298" t="s">
        <v>4929</v>
      </c>
      <c r="S5298" s="444"/>
      <c r="T5298" s="444"/>
      <c r="U5298" s="261">
        <f>ROUND(SUMIF('DV-Bewegungsdaten'!B:B,A5298,'DV-Bewegungsdaten'!D:D),3)</f>
        <v>0</v>
      </c>
      <c r="V5298" s="259">
        <v>0</v>
      </c>
      <c r="X5298" s="444"/>
      <c r="Y5298" s="444"/>
      <c r="AK5298" s="305"/>
    </row>
    <row r="5299" spans="1:37" ht="15" customHeight="1" x14ac:dyDescent="0.25">
      <c r="A5299" s="103" t="s">
        <v>7371</v>
      </c>
      <c r="B5299" s="101" t="s">
        <v>2069</v>
      </c>
      <c r="D5299" s="101" t="s">
        <v>7366</v>
      </c>
      <c r="G5299" s="102">
        <v>0</v>
      </c>
      <c r="I5299" s="102"/>
      <c r="J5299" s="445"/>
      <c r="N5299" s="298" t="s">
        <v>4919</v>
      </c>
      <c r="O5299" s="298" t="s">
        <v>4930</v>
      </c>
      <c r="S5299" s="444"/>
      <c r="T5299" s="444"/>
      <c r="U5299" s="261">
        <f>ROUND(SUMIF('DV-Bewegungsdaten'!B:B,A5299,'DV-Bewegungsdaten'!D:D),3)</f>
        <v>0</v>
      </c>
      <c r="V5299" s="259">
        <v>0</v>
      </c>
      <c r="X5299" s="444"/>
      <c r="Y5299" s="444"/>
      <c r="AK5299" s="305"/>
    </row>
    <row r="5300" spans="1:37" ht="15" customHeight="1" x14ac:dyDescent="0.25">
      <c r="A5300" s="103" t="s">
        <v>7372</v>
      </c>
      <c r="B5300" s="101" t="s">
        <v>2070</v>
      </c>
      <c r="D5300" s="101" t="s">
        <v>7366</v>
      </c>
      <c r="G5300" s="102">
        <v>0</v>
      </c>
      <c r="I5300" s="102"/>
      <c r="J5300" s="445"/>
      <c r="N5300" s="298" t="s">
        <v>4919</v>
      </c>
      <c r="O5300" s="298" t="s">
        <v>4931</v>
      </c>
      <c r="S5300" s="444"/>
      <c r="T5300" s="444"/>
      <c r="U5300" s="261">
        <f>ROUND(SUMIF('DV-Bewegungsdaten'!B:B,A5300,'DV-Bewegungsdaten'!D:D),3)</f>
        <v>0</v>
      </c>
      <c r="V5300" s="259">
        <v>0</v>
      </c>
      <c r="X5300" s="444"/>
      <c r="Y5300" s="444"/>
      <c r="AK5300" s="305"/>
    </row>
    <row r="5301" spans="1:37" ht="15" customHeight="1" x14ac:dyDescent="0.25">
      <c r="A5301" s="103" t="s">
        <v>7373</v>
      </c>
      <c r="B5301" s="101" t="s">
        <v>152</v>
      </c>
      <c r="D5301" s="101" t="s">
        <v>7366</v>
      </c>
      <c r="G5301" s="102">
        <v>0</v>
      </c>
      <c r="I5301" s="102"/>
      <c r="J5301" s="445"/>
      <c r="N5301" s="298" t="s">
        <v>4919</v>
      </c>
      <c r="O5301" s="298" t="s">
        <v>4932</v>
      </c>
      <c r="S5301" s="444"/>
      <c r="T5301" s="444"/>
      <c r="U5301" s="261">
        <f>ROUND(SUMIF('DV-Bewegungsdaten'!B:B,A5301,'DV-Bewegungsdaten'!D:D),3)</f>
        <v>0</v>
      </c>
      <c r="V5301" s="259">
        <v>0</v>
      </c>
      <c r="X5301" s="444"/>
      <c r="Y5301" s="444"/>
      <c r="AK5301" s="305"/>
    </row>
    <row r="5302" spans="1:37" ht="15" customHeight="1" x14ac:dyDescent="0.25">
      <c r="A5302" s="103" t="s">
        <v>7374</v>
      </c>
      <c r="B5302" s="101" t="s">
        <v>159</v>
      </c>
      <c r="D5302" s="101" t="s">
        <v>7366</v>
      </c>
      <c r="G5302" s="102">
        <v>0</v>
      </c>
      <c r="I5302" s="102"/>
      <c r="J5302" s="445"/>
      <c r="N5302" s="298" t="s">
        <v>4919</v>
      </c>
      <c r="O5302" s="298" t="s">
        <v>4933</v>
      </c>
      <c r="S5302" s="444"/>
      <c r="T5302" s="444"/>
      <c r="U5302" s="261">
        <f>ROUND(SUMIF('DV-Bewegungsdaten'!B:B,A5302,'DV-Bewegungsdaten'!D:D),3)</f>
        <v>0</v>
      </c>
      <c r="V5302" s="259">
        <v>0</v>
      </c>
      <c r="X5302" s="444"/>
      <c r="Y5302" s="444"/>
      <c r="AK5302" s="305"/>
    </row>
    <row r="5303" spans="1:37" ht="15" customHeight="1" x14ac:dyDescent="0.25">
      <c r="A5303" s="103" t="s">
        <v>7375</v>
      </c>
      <c r="B5303" s="101" t="s">
        <v>2071</v>
      </c>
      <c r="D5303" s="101" t="s">
        <v>7366</v>
      </c>
      <c r="G5303" s="102">
        <v>0</v>
      </c>
      <c r="I5303" s="102"/>
      <c r="J5303" s="445"/>
      <c r="N5303" s="298" t="s">
        <v>4919</v>
      </c>
      <c r="O5303" s="298" t="s">
        <v>4934</v>
      </c>
      <c r="S5303" s="444"/>
      <c r="T5303" s="444"/>
      <c r="U5303" s="261">
        <f>ROUND(SUMIF('DV-Bewegungsdaten'!B:B,A5303,'DV-Bewegungsdaten'!D:D),3)</f>
        <v>0</v>
      </c>
      <c r="V5303" s="259">
        <v>0</v>
      </c>
      <c r="X5303" s="444"/>
      <c r="Y5303" s="444"/>
      <c r="AK5303" s="305"/>
    </row>
    <row r="5304" spans="1:37" ht="15" customHeight="1" x14ac:dyDescent="0.25">
      <c r="A5304" s="103" t="s">
        <v>7376</v>
      </c>
      <c r="B5304" s="101" t="s">
        <v>169</v>
      </c>
      <c r="D5304" s="101" t="s">
        <v>7366</v>
      </c>
      <c r="G5304" s="102">
        <v>0</v>
      </c>
      <c r="I5304" s="102"/>
      <c r="J5304" s="445"/>
      <c r="N5304" s="298" t="s">
        <v>4919</v>
      </c>
      <c r="O5304" s="298" t="s">
        <v>4935</v>
      </c>
      <c r="S5304" s="444"/>
      <c r="T5304" s="444"/>
      <c r="U5304" s="261">
        <f>ROUND(SUMIF('DV-Bewegungsdaten'!B:B,A5304,'DV-Bewegungsdaten'!D:D),3)</f>
        <v>0</v>
      </c>
      <c r="V5304" s="259">
        <v>0</v>
      </c>
      <c r="X5304" s="444"/>
      <c r="Y5304" s="444"/>
      <c r="AK5304" s="305"/>
    </row>
    <row r="5305" spans="1:37" ht="15" customHeight="1" x14ac:dyDescent="0.25">
      <c r="A5305" s="103" t="s">
        <v>5528</v>
      </c>
      <c r="B5305" s="101" t="s">
        <v>2067</v>
      </c>
      <c r="D5305" s="101" t="s">
        <v>5529</v>
      </c>
      <c r="F5305" s="102">
        <v>0</v>
      </c>
      <c r="H5305" s="102">
        <v>0</v>
      </c>
      <c r="I5305" s="102"/>
      <c r="J5305" s="445"/>
      <c r="K5305" s="258">
        <f>ROUND(SUMIF('VGT-Bewegungsdaten'!B:B,A5305,'VGT-Bewegungsdaten'!D:D),3)</f>
        <v>0</v>
      </c>
      <c r="L5305" s="259">
        <v>0</v>
      </c>
      <c r="N5305" s="298" t="s">
        <v>4919</v>
      </c>
      <c r="O5305" s="298" t="s">
        <v>4924</v>
      </c>
      <c r="P5305" s="261">
        <f>ROUND(SUMIF('AV-Bewegungsdaten'!B:B,A5305,'AV-Bewegungsdaten'!D:D),3)</f>
        <v>0</v>
      </c>
      <c r="Q5305" s="259">
        <v>0</v>
      </c>
      <c r="S5305" s="444"/>
      <c r="T5305" s="444"/>
      <c r="U5305" s="261">
        <f>ROUND(SUMIF('DV-Bewegungsdaten'!B:B,A5305,'DV-Bewegungsdaten'!D:D),3)</f>
        <v>0</v>
      </c>
      <c r="V5305" s="259">
        <v>0</v>
      </c>
      <c r="X5305" s="444"/>
      <c r="Y5305" s="444"/>
      <c r="AK5305" s="305"/>
    </row>
    <row r="5306" spans="1:37" ht="15" customHeight="1" x14ac:dyDescent="0.25">
      <c r="A5306" s="103" t="s">
        <v>5530</v>
      </c>
      <c r="B5306" s="101" t="s">
        <v>2068</v>
      </c>
      <c r="D5306" s="101" t="s">
        <v>5529</v>
      </c>
      <c r="F5306" s="102">
        <v>0</v>
      </c>
      <c r="H5306" s="102">
        <v>0</v>
      </c>
      <c r="I5306" s="102"/>
      <c r="J5306" s="445"/>
      <c r="K5306" s="258">
        <f>ROUND(SUMIF('VGT-Bewegungsdaten'!B:B,A5306,'VGT-Bewegungsdaten'!D:D),3)</f>
        <v>0</v>
      </c>
      <c r="L5306" s="259">
        <v>0</v>
      </c>
      <c r="N5306" s="298" t="s">
        <v>4919</v>
      </c>
      <c r="O5306" s="298" t="s">
        <v>4925</v>
      </c>
      <c r="P5306" s="261">
        <f>ROUND(SUMIF('AV-Bewegungsdaten'!B:B,A5306,'AV-Bewegungsdaten'!D:D),3)</f>
        <v>0</v>
      </c>
      <c r="Q5306" s="259">
        <v>0</v>
      </c>
      <c r="S5306" s="444"/>
      <c r="T5306" s="444"/>
      <c r="U5306" s="261">
        <f>ROUND(SUMIF('DV-Bewegungsdaten'!B:B,A5306,'DV-Bewegungsdaten'!D:D),3)</f>
        <v>0</v>
      </c>
      <c r="V5306" s="259">
        <v>0</v>
      </c>
      <c r="X5306" s="444"/>
      <c r="Y5306" s="444"/>
      <c r="AK5306" s="305"/>
    </row>
    <row r="5307" spans="1:37" ht="15" customHeight="1" x14ac:dyDescent="0.25">
      <c r="A5307" s="103" t="s">
        <v>5531</v>
      </c>
      <c r="B5307" s="101" t="s">
        <v>985</v>
      </c>
      <c r="D5307" s="101" t="s">
        <v>5529</v>
      </c>
      <c r="F5307" s="102">
        <v>0</v>
      </c>
      <c r="H5307" s="102">
        <v>0</v>
      </c>
      <c r="I5307" s="102"/>
      <c r="J5307" s="445"/>
      <c r="K5307" s="258">
        <f>ROUND(SUMIF('VGT-Bewegungsdaten'!B:B,A5307,'VGT-Bewegungsdaten'!D:D),3)</f>
        <v>0</v>
      </c>
      <c r="L5307" s="259">
        <v>0</v>
      </c>
      <c r="N5307" s="298" t="s">
        <v>4919</v>
      </c>
      <c r="O5307" s="298" t="s">
        <v>4926</v>
      </c>
      <c r="P5307" s="261">
        <f>ROUND(SUMIF('AV-Bewegungsdaten'!B:B,A5307,'AV-Bewegungsdaten'!D:D),3)</f>
        <v>0</v>
      </c>
      <c r="Q5307" s="259">
        <v>0</v>
      </c>
      <c r="S5307" s="444"/>
      <c r="T5307" s="444"/>
      <c r="U5307" s="261">
        <f>ROUND(SUMIF('DV-Bewegungsdaten'!B:B,A5307,'DV-Bewegungsdaten'!D:D),3)</f>
        <v>0</v>
      </c>
      <c r="V5307" s="259">
        <v>0</v>
      </c>
      <c r="X5307" s="444"/>
      <c r="Y5307" s="444"/>
      <c r="AK5307" s="305"/>
    </row>
    <row r="5308" spans="1:37" ht="15" customHeight="1" x14ac:dyDescent="0.25">
      <c r="A5308" s="103" t="s">
        <v>5532</v>
      </c>
      <c r="B5308" s="101" t="s">
        <v>1469</v>
      </c>
      <c r="D5308" s="101" t="s">
        <v>5529</v>
      </c>
      <c r="F5308" s="102">
        <v>0</v>
      </c>
      <c r="H5308" s="102">
        <v>0</v>
      </c>
      <c r="I5308" s="102"/>
      <c r="J5308" s="445"/>
      <c r="K5308" s="258">
        <f>ROUND(SUMIF('VGT-Bewegungsdaten'!B:B,A5308,'VGT-Bewegungsdaten'!D:D),3)</f>
        <v>0</v>
      </c>
      <c r="L5308" s="259">
        <v>0</v>
      </c>
      <c r="N5308" s="298" t="s">
        <v>4919</v>
      </c>
      <c r="O5308" s="298" t="s">
        <v>4927</v>
      </c>
      <c r="P5308" s="261">
        <f>ROUND(SUMIF('AV-Bewegungsdaten'!B:B,A5308,'AV-Bewegungsdaten'!D:D),3)</f>
        <v>0</v>
      </c>
      <c r="Q5308" s="259">
        <v>0</v>
      </c>
      <c r="S5308" s="444"/>
      <c r="T5308" s="444"/>
      <c r="U5308" s="261">
        <f>ROUND(SUMIF('DV-Bewegungsdaten'!B:B,A5308,'DV-Bewegungsdaten'!D:D),3)</f>
        <v>0</v>
      </c>
      <c r="V5308" s="259">
        <v>0</v>
      </c>
      <c r="X5308" s="444"/>
      <c r="Y5308" s="444"/>
      <c r="AK5308" s="305"/>
    </row>
    <row r="5309" spans="1:37" ht="15" customHeight="1" x14ac:dyDescent="0.25">
      <c r="A5309" s="103" t="s">
        <v>5533</v>
      </c>
      <c r="B5309" s="101" t="s">
        <v>1482</v>
      </c>
      <c r="D5309" s="101" t="s">
        <v>5529</v>
      </c>
      <c r="F5309" s="102">
        <v>0</v>
      </c>
      <c r="H5309" s="102">
        <v>0</v>
      </c>
      <c r="I5309" s="102"/>
      <c r="J5309" s="445"/>
      <c r="K5309" s="258">
        <f>ROUND(SUMIF('VGT-Bewegungsdaten'!B:B,A5309,'VGT-Bewegungsdaten'!D:D),3)</f>
        <v>0</v>
      </c>
      <c r="L5309" s="259">
        <v>0</v>
      </c>
      <c r="N5309" s="298" t="s">
        <v>4919</v>
      </c>
      <c r="O5309" s="298" t="s">
        <v>4928</v>
      </c>
      <c r="P5309" s="261">
        <f>ROUND(SUMIF('AV-Bewegungsdaten'!B:B,A5309,'AV-Bewegungsdaten'!D:D),3)</f>
        <v>0</v>
      </c>
      <c r="Q5309" s="259">
        <v>0</v>
      </c>
      <c r="S5309" s="444"/>
      <c r="T5309" s="444"/>
      <c r="U5309" s="261">
        <f>ROUND(SUMIF('DV-Bewegungsdaten'!B:B,A5309,'DV-Bewegungsdaten'!D:D),3)</f>
        <v>0</v>
      </c>
      <c r="V5309" s="259">
        <v>0</v>
      </c>
      <c r="X5309" s="444"/>
      <c r="Y5309" s="444"/>
      <c r="AK5309" s="305"/>
    </row>
    <row r="5310" spans="1:37" ht="15" customHeight="1" x14ac:dyDescent="0.25">
      <c r="A5310" s="103" t="s">
        <v>5534</v>
      </c>
      <c r="B5310" s="101" t="s">
        <v>77</v>
      </c>
      <c r="D5310" s="101" t="s">
        <v>5529</v>
      </c>
      <c r="F5310" s="102">
        <v>0</v>
      </c>
      <c r="H5310" s="102">
        <v>0</v>
      </c>
      <c r="I5310" s="102"/>
      <c r="J5310" s="445"/>
      <c r="K5310" s="258">
        <f>ROUND(SUMIF('VGT-Bewegungsdaten'!B:B,A5310,'VGT-Bewegungsdaten'!D:D),3)</f>
        <v>0</v>
      </c>
      <c r="L5310" s="259">
        <v>0</v>
      </c>
      <c r="N5310" s="298" t="s">
        <v>4919</v>
      </c>
      <c r="O5310" s="298" t="s">
        <v>4929</v>
      </c>
      <c r="P5310" s="261">
        <f>ROUND(SUMIF('AV-Bewegungsdaten'!B:B,A5310,'AV-Bewegungsdaten'!D:D),3)</f>
        <v>0</v>
      </c>
      <c r="Q5310" s="259">
        <v>0</v>
      </c>
      <c r="S5310" s="444"/>
      <c r="T5310" s="444"/>
      <c r="U5310" s="261">
        <f>ROUND(SUMIF('DV-Bewegungsdaten'!B:B,A5310,'DV-Bewegungsdaten'!D:D),3)</f>
        <v>0</v>
      </c>
      <c r="V5310" s="259">
        <v>0</v>
      </c>
      <c r="X5310" s="444"/>
      <c r="Y5310" s="444"/>
      <c r="AK5310" s="305"/>
    </row>
    <row r="5311" spans="1:37" ht="15" customHeight="1" x14ac:dyDescent="0.25">
      <c r="A5311" s="103" t="s">
        <v>5535</v>
      </c>
      <c r="B5311" s="101" t="s">
        <v>2069</v>
      </c>
      <c r="D5311" s="101" t="s">
        <v>5529</v>
      </c>
      <c r="F5311" s="102">
        <v>0</v>
      </c>
      <c r="H5311" s="102">
        <v>0</v>
      </c>
      <c r="I5311" s="102"/>
      <c r="J5311" s="445"/>
      <c r="K5311" s="258">
        <f>ROUND(SUMIF('VGT-Bewegungsdaten'!B:B,A5311,'VGT-Bewegungsdaten'!D:D),3)</f>
        <v>0</v>
      </c>
      <c r="L5311" s="259">
        <v>0</v>
      </c>
      <c r="N5311" s="298" t="s">
        <v>4919</v>
      </c>
      <c r="O5311" s="298" t="s">
        <v>4930</v>
      </c>
      <c r="P5311" s="261">
        <f>ROUND(SUMIF('AV-Bewegungsdaten'!B:B,A5311,'AV-Bewegungsdaten'!D:D),3)</f>
        <v>0</v>
      </c>
      <c r="Q5311" s="259">
        <v>0</v>
      </c>
      <c r="S5311" s="444"/>
      <c r="T5311" s="444"/>
      <c r="U5311" s="261">
        <f>ROUND(SUMIF('DV-Bewegungsdaten'!B:B,A5311,'DV-Bewegungsdaten'!D:D),3)</f>
        <v>0</v>
      </c>
      <c r="V5311" s="259">
        <v>0</v>
      </c>
      <c r="X5311" s="444"/>
      <c r="Y5311" s="444"/>
      <c r="AK5311" s="305"/>
    </row>
    <row r="5312" spans="1:37" ht="15" customHeight="1" x14ac:dyDescent="0.25">
      <c r="A5312" s="103" t="s">
        <v>5536</v>
      </c>
      <c r="B5312" s="101" t="s">
        <v>2070</v>
      </c>
      <c r="D5312" s="101" t="s">
        <v>5529</v>
      </c>
      <c r="F5312" s="102">
        <v>0</v>
      </c>
      <c r="H5312" s="102">
        <v>0</v>
      </c>
      <c r="I5312" s="102"/>
      <c r="J5312" s="445"/>
      <c r="K5312" s="258">
        <f>ROUND(SUMIF('VGT-Bewegungsdaten'!B:B,A5312,'VGT-Bewegungsdaten'!D:D),3)</f>
        <v>0</v>
      </c>
      <c r="L5312" s="259">
        <v>0</v>
      </c>
      <c r="N5312" s="298" t="s">
        <v>4919</v>
      </c>
      <c r="O5312" s="298" t="s">
        <v>4931</v>
      </c>
      <c r="P5312" s="261">
        <f>ROUND(SUMIF('AV-Bewegungsdaten'!B:B,A5312,'AV-Bewegungsdaten'!D:D),3)</f>
        <v>0</v>
      </c>
      <c r="Q5312" s="259">
        <v>0</v>
      </c>
      <c r="S5312" s="444"/>
      <c r="T5312" s="444"/>
      <c r="U5312" s="261">
        <f>ROUND(SUMIF('DV-Bewegungsdaten'!B:B,A5312,'DV-Bewegungsdaten'!D:D),3)</f>
        <v>0</v>
      </c>
      <c r="V5312" s="259">
        <v>0</v>
      </c>
      <c r="X5312" s="444"/>
      <c r="Y5312" s="444"/>
      <c r="AK5312" s="305"/>
    </row>
    <row r="5313" spans="1:37" ht="15" customHeight="1" x14ac:dyDescent="0.25">
      <c r="A5313" s="103" t="s">
        <v>5537</v>
      </c>
      <c r="B5313" s="101" t="s">
        <v>152</v>
      </c>
      <c r="D5313" s="101" t="s">
        <v>5529</v>
      </c>
      <c r="F5313" s="102">
        <v>0</v>
      </c>
      <c r="H5313" s="102">
        <v>0</v>
      </c>
      <c r="I5313" s="102"/>
      <c r="J5313" s="445"/>
      <c r="K5313" s="258">
        <f>ROUND(SUMIF('VGT-Bewegungsdaten'!B:B,A5313,'VGT-Bewegungsdaten'!D:D),3)</f>
        <v>0</v>
      </c>
      <c r="L5313" s="259">
        <v>0</v>
      </c>
      <c r="N5313" s="298" t="s">
        <v>4919</v>
      </c>
      <c r="O5313" s="298" t="s">
        <v>4932</v>
      </c>
      <c r="P5313" s="261">
        <f>ROUND(SUMIF('AV-Bewegungsdaten'!B:B,A5313,'AV-Bewegungsdaten'!D:D),3)</f>
        <v>0</v>
      </c>
      <c r="Q5313" s="259">
        <v>0</v>
      </c>
      <c r="S5313" s="444"/>
      <c r="T5313" s="444"/>
      <c r="U5313" s="261">
        <f>ROUND(SUMIF('DV-Bewegungsdaten'!B:B,A5313,'DV-Bewegungsdaten'!D:D),3)</f>
        <v>0</v>
      </c>
      <c r="V5313" s="259">
        <v>0</v>
      </c>
      <c r="X5313" s="444"/>
      <c r="Y5313" s="444"/>
      <c r="AK5313" s="305"/>
    </row>
    <row r="5314" spans="1:37" ht="15" customHeight="1" x14ac:dyDescent="0.25">
      <c r="A5314" s="103" t="s">
        <v>5538</v>
      </c>
      <c r="B5314" s="101" t="s">
        <v>159</v>
      </c>
      <c r="D5314" s="101" t="s">
        <v>5529</v>
      </c>
      <c r="F5314" s="102">
        <v>0</v>
      </c>
      <c r="H5314" s="102">
        <v>0</v>
      </c>
      <c r="I5314" s="102"/>
      <c r="J5314" s="445"/>
      <c r="K5314" s="258">
        <f>ROUND(SUMIF('VGT-Bewegungsdaten'!B:B,A5314,'VGT-Bewegungsdaten'!D:D),3)</f>
        <v>0</v>
      </c>
      <c r="L5314" s="259">
        <v>0</v>
      </c>
      <c r="N5314" s="298" t="s">
        <v>4919</v>
      </c>
      <c r="O5314" s="298" t="s">
        <v>4933</v>
      </c>
      <c r="P5314" s="261">
        <f>ROUND(SUMIF('AV-Bewegungsdaten'!B:B,A5314,'AV-Bewegungsdaten'!D:D),3)</f>
        <v>0</v>
      </c>
      <c r="Q5314" s="259">
        <v>0</v>
      </c>
      <c r="S5314" s="444"/>
      <c r="T5314" s="444"/>
      <c r="U5314" s="261">
        <f>ROUND(SUMIF('DV-Bewegungsdaten'!B:B,A5314,'DV-Bewegungsdaten'!D:D),3)</f>
        <v>0</v>
      </c>
      <c r="V5314" s="259">
        <v>0</v>
      </c>
      <c r="X5314" s="444"/>
      <c r="Y5314" s="444"/>
      <c r="AK5314" s="305"/>
    </row>
    <row r="5315" spans="1:37" ht="15" customHeight="1" x14ac:dyDescent="0.25">
      <c r="A5315" s="103" t="s">
        <v>5539</v>
      </c>
      <c r="B5315" s="101" t="s">
        <v>2071</v>
      </c>
      <c r="D5315" s="101" t="s">
        <v>5529</v>
      </c>
      <c r="F5315" s="102">
        <v>0</v>
      </c>
      <c r="H5315" s="102">
        <v>0</v>
      </c>
      <c r="I5315" s="102"/>
      <c r="J5315" s="445"/>
      <c r="K5315" s="258">
        <f>ROUND(SUMIF('VGT-Bewegungsdaten'!B:B,A5315,'VGT-Bewegungsdaten'!D:D),3)</f>
        <v>0</v>
      </c>
      <c r="L5315" s="259">
        <v>0</v>
      </c>
      <c r="N5315" s="298" t="s">
        <v>4919</v>
      </c>
      <c r="O5315" s="298" t="s">
        <v>4934</v>
      </c>
      <c r="P5315" s="261">
        <f>ROUND(SUMIF('AV-Bewegungsdaten'!B:B,A5315,'AV-Bewegungsdaten'!D:D),3)</f>
        <v>0</v>
      </c>
      <c r="Q5315" s="259">
        <v>0</v>
      </c>
      <c r="S5315" s="444"/>
      <c r="T5315" s="444"/>
      <c r="U5315" s="261">
        <f>ROUND(SUMIF('DV-Bewegungsdaten'!B:B,A5315,'DV-Bewegungsdaten'!D:D),3)</f>
        <v>0</v>
      </c>
      <c r="V5315" s="259">
        <v>0</v>
      </c>
      <c r="X5315" s="444"/>
      <c r="Y5315" s="444"/>
      <c r="AK5315" s="305"/>
    </row>
    <row r="5316" spans="1:37" ht="15" customHeight="1" x14ac:dyDescent="0.25">
      <c r="A5316" s="103" t="s">
        <v>5540</v>
      </c>
      <c r="B5316" s="101" t="s">
        <v>169</v>
      </c>
      <c r="D5316" s="101" t="s">
        <v>5529</v>
      </c>
      <c r="F5316" s="102">
        <v>0</v>
      </c>
      <c r="H5316" s="102">
        <v>0</v>
      </c>
      <c r="I5316" s="102"/>
      <c r="J5316" s="445"/>
      <c r="K5316" s="258">
        <f>ROUND(SUMIF('VGT-Bewegungsdaten'!B:B,A5316,'VGT-Bewegungsdaten'!D:D),3)</f>
        <v>0</v>
      </c>
      <c r="L5316" s="259">
        <v>0</v>
      </c>
      <c r="N5316" s="298" t="s">
        <v>4919</v>
      </c>
      <c r="O5316" s="298" t="s">
        <v>4935</v>
      </c>
      <c r="P5316" s="261">
        <f>ROUND(SUMIF('AV-Bewegungsdaten'!B:B,A5316,'AV-Bewegungsdaten'!D:D),3)</f>
        <v>0</v>
      </c>
      <c r="Q5316" s="259">
        <v>0</v>
      </c>
      <c r="S5316" s="444"/>
      <c r="T5316" s="444"/>
      <c r="U5316" s="261">
        <f>ROUND(SUMIF('DV-Bewegungsdaten'!B:B,A5316,'DV-Bewegungsdaten'!D:D),3)</f>
        <v>0</v>
      </c>
      <c r="V5316" s="259">
        <v>0</v>
      </c>
      <c r="X5316" s="444"/>
      <c r="Y5316" s="444"/>
      <c r="AK5316" s="305"/>
    </row>
    <row r="5317" spans="1:37" ht="15" customHeight="1" x14ac:dyDescent="0.25">
      <c r="A5317" s="103" t="s">
        <v>5541</v>
      </c>
      <c r="B5317" s="101" t="s">
        <v>169</v>
      </c>
      <c r="D5317" s="101" t="s">
        <v>5529</v>
      </c>
      <c r="E5317" s="101" t="s">
        <v>4882</v>
      </c>
      <c r="F5317" s="102">
        <v>0</v>
      </c>
      <c r="I5317" s="102"/>
      <c r="J5317" s="445"/>
      <c r="K5317" s="258">
        <f>ROUND(SUMIF('VGT-Bewegungsdaten'!B:B,A5317,'VGT-Bewegungsdaten'!D:D),3)</f>
        <v>0</v>
      </c>
      <c r="N5317" s="298" t="s">
        <v>4917</v>
      </c>
      <c r="O5317" s="298" t="s">
        <v>4947</v>
      </c>
      <c r="P5317" s="261">
        <f>ROUND(SUMIF('AV-Bewegungsdaten'!B:B,A5317,'AV-Bewegungsdaten'!D:D),3)</f>
        <v>0</v>
      </c>
      <c r="S5317" s="444"/>
      <c r="T5317" s="444"/>
      <c r="U5317" s="261">
        <f>ROUND(SUMIF('DV-Bewegungsdaten'!B:B,A5317,'DV-Bewegungsdaten'!D:D),3)</f>
        <v>0</v>
      </c>
      <c r="X5317" s="444"/>
      <c r="Y5317" s="444"/>
      <c r="AK5317" s="305"/>
    </row>
    <row r="5318" spans="1:37" ht="15" customHeight="1" x14ac:dyDescent="0.25">
      <c r="A5318" s="103" t="s">
        <v>6234</v>
      </c>
      <c r="B5318" s="101" t="s">
        <v>2068</v>
      </c>
      <c r="D5318" s="101" t="s">
        <v>6233</v>
      </c>
      <c r="F5318" s="102">
        <v>0</v>
      </c>
      <c r="H5318" s="102">
        <v>0</v>
      </c>
      <c r="I5318" s="102"/>
      <c r="J5318" s="445"/>
      <c r="K5318" s="258">
        <f>ROUND(SUMIF('VGT-Bewegungsdaten'!B:B,A5318,'VGT-Bewegungsdaten'!D:D),3)</f>
        <v>0</v>
      </c>
      <c r="L5318" s="259">
        <v>0</v>
      </c>
      <c r="N5318" s="298" t="s">
        <v>4919</v>
      </c>
      <c r="O5318" s="298" t="s">
        <v>4925</v>
      </c>
      <c r="P5318" s="261">
        <f>ROUND(SUMIF('AV-Bewegungsdaten'!B:B,A5318,'AV-Bewegungsdaten'!D:D),3)</f>
        <v>0</v>
      </c>
      <c r="Q5318" s="259">
        <v>0</v>
      </c>
      <c r="S5318" s="444"/>
      <c r="T5318" s="444"/>
      <c r="U5318" s="261">
        <f>ROUND(SUMIF('DV-Bewegungsdaten'!B:B,A5318,'DV-Bewegungsdaten'!D:D),3)</f>
        <v>0</v>
      </c>
      <c r="V5318" s="259">
        <v>0</v>
      </c>
      <c r="X5318" s="444"/>
      <c r="Y5318" s="444"/>
      <c r="AK5318" s="305"/>
    </row>
    <row r="5319" spans="1:37" ht="15" customHeight="1" x14ac:dyDescent="0.25">
      <c r="A5319" s="103" t="s">
        <v>6235</v>
      </c>
      <c r="B5319" s="101" t="s">
        <v>152</v>
      </c>
      <c r="D5319" s="101" t="s">
        <v>6233</v>
      </c>
      <c r="F5319" s="102">
        <v>0</v>
      </c>
      <c r="H5319" s="102">
        <v>0</v>
      </c>
      <c r="I5319" s="102"/>
      <c r="J5319" s="445"/>
      <c r="K5319" s="258">
        <f>ROUND(SUMIF('VGT-Bewegungsdaten'!B:B,A5319,'VGT-Bewegungsdaten'!D:D),3)</f>
        <v>0</v>
      </c>
      <c r="L5319" s="259">
        <v>0</v>
      </c>
      <c r="N5319" s="298" t="s">
        <v>4919</v>
      </c>
      <c r="O5319" s="298" t="s">
        <v>4932</v>
      </c>
      <c r="P5319" s="261">
        <f>ROUND(SUMIF('AV-Bewegungsdaten'!B:B,A5319,'AV-Bewegungsdaten'!D:D),3)</f>
        <v>0</v>
      </c>
      <c r="Q5319" s="259">
        <v>0</v>
      </c>
      <c r="S5319" s="444"/>
      <c r="T5319" s="444"/>
      <c r="U5319" s="261">
        <f>ROUND(SUMIF('DV-Bewegungsdaten'!B:B,A5319,'DV-Bewegungsdaten'!D:D),3)</f>
        <v>0</v>
      </c>
      <c r="V5319" s="259">
        <v>0</v>
      </c>
      <c r="X5319" s="444"/>
      <c r="Y5319" s="444"/>
      <c r="AK5319" s="305"/>
    </row>
    <row r="5320" spans="1:37" ht="15" customHeight="1" x14ac:dyDescent="0.25">
      <c r="A5320" s="103" t="s">
        <v>6236</v>
      </c>
      <c r="B5320" s="101" t="s">
        <v>2071</v>
      </c>
      <c r="D5320" s="101" t="s">
        <v>6233</v>
      </c>
      <c r="F5320" s="102">
        <v>0</v>
      </c>
      <c r="H5320" s="102">
        <v>0</v>
      </c>
      <c r="I5320" s="102"/>
      <c r="J5320" s="445"/>
      <c r="K5320" s="258">
        <f>ROUND(SUMIF('VGT-Bewegungsdaten'!B:B,A5320,'VGT-Bewegungsdaten'!D:D),3)</f>
        <v>0</v>
      </c>
      <c r="L5320" s="259">
        <v>0</v>
      </c>
      <c r="N5320" s="298" t="s">
        <v>4919</v>
      </c>
      <c r="O5320" s="298" t="s">
        <v>4934</v>
      </c>
      <c r="P5320" s="261">
        <f>ROUND(SUMIF('AV-Bewegungsdaten'!B:B,A5320,'AV-Bewegungsdaten'!D:D),3)</f>
        <v>0</v>
      </c>
      <c r="Q5320" s="259">
        <v>0</v>
      </c>
      <c r="S5320" s="444"/>
      <c r="T5320" s="444"/>
      <c r="U5320" s="261">
        <f>ROUND(SUMIF('DV-Bewegungsdaten'!B:B,A5320,'DV-Bewegungsdaten'!D:D),3)</f>
        <v>0</v>
      </c>
      <c r="V5320" s="259">
        <v>0</v>
      </c>
      <c r="X5320" s="444"/>
      <c r="Y5320" s="444"/>
      <c r="AK5320" s="305"/>
    </row>
    <row r="5321" spans="1:37" ht="15" customHeight="1" x14ac:dyDescent="0.25">
      <c r="A5321" s="103" t="s">
        <v>6237</v>
      </c>
      <c r="B5321" s="101" t="s">
        <v>169</v>
      </c>
      <c r="D5321" s="101" t="s">
        <v>6233</v>
      </c>
      <c r="F5321" s="102">
        <v>0</v>
      </c>
      <c r="H5321" s="102">
        <v>0</v>
      </c>
      <c r="I5321" s="102"/>
      <c r="J5321" s="445"/>
      <c r="K5321" s="258">
        <f>ROUND(SUMIF('VGT-Bewegungsdaten'!B:B,A5321,'VGT-Bewegungsdaten'!D:D),3)</f>
        <v>0</v>
      </c>
      <c r="L5321" s="259">
        <v>0</v>
      </c>
      <c r="N5321" s="298" t="s">
        <v>4919</v>
      </c>
      <c r="O5321" s="298" t="s">
        <v>4935</v>
      </c>
      <c r="P5321" s="261">
        <f>ROUND(SUMIF('AV-Bewegungsdaten'!B:B,A5321,'AV-Bewegungsdaten'!D:D),3)</f>
        <v>0</v>
      </c>
      <c r="Q5321" s="259">
        <v>0</v>
      </c>
      <c r="S5321" s="444"/>
      <c r="T5321" s="444"/>
      <c r="U5321" s="261">
        <f>ROUND(SUMIF('DV-Bewegungsdaten'!B:B,A5321,'DV-Bewegungsdaten'!D:D),3)</f>
        <v>0</v>
      </c>
      <c r="V5321" s="259">
        <v>0</v>
      </c>
      <c r="X5321" s="444"/>
      <c r="Y5321" s="444"/>
      <c r="AK5321" s="305"/>
    </row>
    <row r="5322" spans="1:37" ht="15" customHeight="1" x14ac:dyDescent="0.25">
      <c r="A5322" s="103" t="s">
        <v>5543</v>
      </c>
      <c r="B5322" s="101" t="s">
        <v>2068</v>
      </c>
      <c r="D5322" s="101" t="s">
        <v>5542</v>
      </c>
      <c r="F5322" s="102">
        <v>0</v>
      </c>
      <c r="H5322" s="102">
        <v>0</v>
      </c>
      <c r="I5322" s="102"/>
      <c r="J5322" s="445"/>
      <c r="K5322" s="258">
        <f>ROUND(SUMIF('VGT-Bewegungsdaten'!B:B,A5322,'VGT-Bewegungsdaten'!D:D),3)</f>
        <v>0</v>
      </c>
      <c r="L5322" s="259">
        <v>0</v>
      </c>
      <c r="N5322" s="298" t="s">
        <v>4919</v>
      </c>
      <c r="O5322" s="298" t="s">
        <v>4925</v>
      </c>
      <c r="P5322" s="261">
        <f>ROUND(SUMIF('AV-Bewegungsdaten'!B:B,A5322,'AV-Bewegungsdaten'!D:D),3)</f>
        <v>0</v>
      </c>
      <c r="Q5322" s="259">
        <v>0</v>
      </c>
      <c r="S5322" s="444"/>
      <c r="T5322" s="444"/>
      <c r="U5322" s="261">
        <f>ROUND(SUMIF('DV-Bewegungsdaten'!B:B,A5322,'DV-Bewegungsdaten'!D:D),3)</f>
        <v>0</v>
      </c>
      <c r="V5322" s="259">
        <v>0</v>
      </c>
      <c r="X5322" s="444"/>
      <c r="Y5322" s="444"/>
      <c r="AK5322" s="305"/>
    </row>
    <row r="5323" spans="1:37" ht="15" customHeight="1" x14ac:dyDescent="0.25">
      <c r="A5323" s="103" t="s">
        <v>5544</v>
      </c>
      <c r="B5323" s="101" t="s">
        <v>2067</v>
      </c>
      <c r="C5323" s="101" t="s">
        <v>6294</v>
      </c>
      <c r="D5323" s="101" t="s">
        <v>5545</v>
      </c>
      <c r="I5323" s="102"/>
      <c r="J5323" s="445"/>
      <c r="K5323" s="258">
        <f>ROUND(SUMIF('VGT-Bewegungsdaten'!B:B,A5323,'VGT-Bewegungsdaten'!D:D),3)</f>
        <v>0</v>
      </c>
      <c r="L5323" s="259">
        <f>ROUND(SUMIF('VGT-Bewegungsdaten'!B:B,$A5323,'VGT-Bewegungsdaten'!E:E),5)</f>
        <v>0</v>
      </c>
      <c r="N5323" s="298" t="s">
        <v>4919</v>
      </c>
      <c r="O5323" s="298" t="s">
        <v>4924</v>
      </c>
      <c r="P5323" s="261">
        <f>ROUND(SUMIF('AV-Bewegungsdaten'!B:B,A5323,'AV-Bewegungsdaten'!D:D),3)</f>
        <v>0</v>
      </c>
      <c r="Q5323" s="259">
        <f>ROUND(SUMIF('AV-Bewegungsdaten'!B:B,$A5323,'AV-Bewegungsdaten'!E:E),5)</f>
        <v>0</v>
      </c>
      <c r="S5323" s="444"/>
      <c r="T5323" s="444"/>
      <c r="U5323" s="261">
        <f>ROUND(SUMIF('DV-Bewegungsdaten'!B:B,A5323,'DV-Bewegungsdaten'!D:D),3)</f>
        <v>0</v>
      </c>
      <c r="V5323" s="259">
        <f>ROUND(SUMIF('DV-Bewegungsdaten'!B:B,A5323,'DV-Bewegungsdaten'!E:E),5)</f>
        <v>0</v>
      </c>
      <c r="X5323" s="444"/>
      <c r="Y5323" s="444"/>
      <c r="AK5323" s="305"/>
    </row>
    <row r="5324" spans="1:37" ht="15" customHeight="1" x14ac:dyDescent="0.25">
      <c r="A5324" s="103" t="s">
        <v>5546</v>
      </c>
      <c r="B5324" s="101" t="s">
        <v>2068</v>
      </c>
      <c r="C5324" s="101" t="s">
        <v>6294</v>
      </c>
      <c r="D5324" s="101" t="s">
        <v>5545</v>
      </c>
      <c r="I5324" s="102"/>
      <c r="J5324" s="445"/>
      <c r="K5324" s="258">
        <f>ROUND(SUMIF('VGT-Bewegungsdaten'!B:B,A5324,'VGT-Bewegungsdaten'!D:D),3)</f>
        <v>0</v>
      </c>
      <c r="L5324" s="259">
        <f>ROUND(SUMIF('VGT-Bewegungsdaten'!B:B,$A5324,'VGT-Bewegungsdaten'!E:E),5)</f>
        <v>0</v>
      </c>
      <c r="N5324" s="298" t="s">
        <v>4919</v>
      </c>
      <c r="O5324" s="298" t="s">
        <v>4925</v>
      </c>
      <c r="P5324" s="261">
        <f>ROUND(SUMIF('AV-Bewegungsdaten'!B:B,A5324,'AV-Bewegungsdaten'!D:D),3)</f>
        <v>0</v>
      </c>
      <c r="Q5324" s="259">
        <f>ROUND(SUMIF('AV-Bewegungsdaten'!B:B,$A5324,'AV-Bewegungsdaten'!E:E),5)</f>
        <v>0</v>
      </c>
      <c r="S5324" s="444"/>
      <c r="T5324" s="444"/>
      <c r="U5324" s="261">
        <f>ROUND(SUMIF('DV-Bewegungsdaten'!B:B,A5324,'DV-Bewegungsdaten'!D:D),3)</f>
        <v>0</v>
      </c>
      <c r="V5324" s="259">
        <f>ROUND(SUMIF('DV-Bewegungsdaten'!B:B,A5324,'DV-Bewegungsdaten'!E:E),5)</f>
        <v>0</v>
      </c>
      <c r="X5324" s="444"/>
      <c r="Y5324" s="444"/>
      <c r="AK5324" s="305"/>
    </row>
    <row r="5325" spans="1:37" ht="15" customHeight="1" x14ac:dyDescent="0.25">
      <c r="A5325" s="103" t="s">
        <v>5547</v>
      </c>
      <c r="B5325" s="101" t="s">
        <v>985</v>
      </c>
      <c r="C5325" s="101" t="s">
        <v>6294</v>
      </c>
      <c r="D5325" s="101" t="s">
        <v>5545</v>
      </c>
      <c r="I5325" s="102"/>
      <c r="J5325" s="445"/>
      <c r="K5325" s="258">
        <f>ROUND(SUMIF('VGT-Bewegungsdaten'!B:B,A5325,'VGT-Bewegungsdaten'!D:D),3)</f>
        <v>0</v>
      </c>
      <c r="L5325" s="259">
        <f>ROUND(SUMIF('VGT-Bewegungsdaten'!B:B,$A5325,'VGT-Bewegungsdaten'!E:E),5)</f>
        <v>0</v>
      </c>
      <c r="N5325" s="298" t="s">
        <v>4919</v>
      </c>
      <c r="O5325" s="298" t="s">
        <v>4926</v>
      </c>
      <c r="P5325" s="261">
        <f>ROUND(SUMIF('AV-Bewegungsdaten'!B:B,A5325,'AV-Bewegungsdaten'!D:D),3)</f>
        <v>0</v>
      </c>
      <c r="Q5325" s="259">
        <f>ROUND(SUMIF('AV-Bewegungsdaten'!B:B,$A5325,'AV-Bewegungsdaten'!E:E),5)</f>
        <v>0</v>
      </c>
      <c r="S5325" s="444"/>
      <c r="T5325" s="444"/>
      <c r="U5325" s="261">
        <f>ROUND(SUMIF('DV-Bewegungsdaten'!B:B,A5325,'DV-Bewegungsdaten'!D:D),3)</f>
        <v>0</v>
      </c>
      <c r="V5325" s="259">
        <f>ROUND(SUMIF('DV-Bewegungsdaten'!B:B,A5325,'DV-Bewegungsdaten'!E:E),5)</f>
        <v>0</v>
      </c>
      <c r="X5325" s="444"/>
      <c r="Y5325" s="444"/>
      <c r="AK5325" s="305"/>
    </row>
    <row r="5326" spans="1:37" ht="15" customHeight="1" x14ac:dyDescent="0.25">
      <c r="A5326" s="103" t="s">
        <v>5548</v>
      </c>
      <c r="B5326" s="101" t="s">
        <v>1469</v>
      </c>
      <c r="C5326" s="101" t="s">
        <v>6294</v>
      </c>
      <c r="D5326" s="101" t="s">
        <v>5545</v>
      </c>
      <c r="I5326" s="102"/>
      <c r="J5326" s="445"/>
      <c r="K5326" s="258">
        <f>ROUND(SUMIF('VGT-Bewegungsdaten'!B:B,A5326,'VGT-Bewegungsdaten'!D:D),3)</f>
        <v>0</v>
      </c>
      <c r="L5326" s="259">
        <f>ROUND(SUMIF('VGT-Bewegungsdaten'!B:B,$A5326,'VGT-Bewegungsdaten'!E:E),5)</f>
        <v>0</v>
      </c>
      <c r="N5326" s="298" t="s">
        <v>4919</v>
      </c>
      <c r="O5326" s="298" t="s">
        <v>4927</v>
      </c>
      <c r="P5326" s="261">
        <f>ROUND(SUMIF('AV-Bewegungsdaten'!B:B,A5326,'AV-Bewegungsdaten'!D:D),3)</f>
        <v>0</v>
      </c>
      <c r="Q5326" s="259">
        <f>ROUND(SUMIF('AV-Bewegungsdaten'!B:B,$A5326,'AV-Bewegungsdaten'!E:E),5)</f>
        <v>0</v>
      </c>
      <c r="S5326" s="444"/>
      <c r="T5326" s="444"/>
      <c r="U5326" s="261">
        <f>ROUND(SUMIF('DV-Bewegungsdaten'!B:B,A5326,'DV-Bewegungsdaten'!D:D),3)</f>
        <v>0</v>
      </c>
      <c r="V5326" s="259">
        <f>ROUND(SUMIF('DV-Bewegungsdaten'!B:B,A5326,'DV-Bewegungsdaten'!E:E),5)</f>
        <v>0</v>
      </c>
      <c r="X5326" s="444"/>
      <c r="Y5326" s="444"/>
      <c r="AK5326" s="305"/>
    </row>
    <row r="5327" spans="1:37" ht="15" customHeight="1" x14ac:dyDescent="0.25">
      <c r="A5327" s="103" t="s">
        <v>5549</v>
      </c>
      <c r="B5327" s="101" t="s">
        <v>1482</v>
      </c>
      <c r="C5327" s="101" t="s">
        <v>6294</v>
      </c>
      <c r="D5327" s="101" t="s">
        <v>5545</v>
      </c>
      <c r="I5327" s="102"/>
      <c r="J5327" s="445"/>
      <c r="K5327" s="258">
        <f>ROUND(SUMIF('VGT-Bewegungsdaten'!B:B,A5327,'VGT-Bewegungsdaten'!D:D),3)</f>
        <v>0</v>
      </c>
      <c r="L5327" s="259">
        <f>ROUND(SUMIF('VGT-Bewegungsdaten'!B:B,$A5327,'VGT-Bewegungsdaten'!E:E),5)</f>
        <v>0</v>
      </c>
      <c r="N5327" s="298" t="s">
        <v>4919</v>
      </c>
      <c r="O5327" s="298" t="s">
        <v>4928</v>
      </c>
      <c r="P5327" s="261">
        <f>ROUND(SUMIF('AV-Bewegungsdaten'!B:B,A5327,'AV-Bewegungsdaten'!D:D),3)</f>
        <v>0</v>
      </c>
      <c r="Q5327" s="259">
        <f>ROUND(SUMIF('AV-Bewegungsdaten'!B:B,$A5327,'AV-Bewegungsdaten'!E:E),5)</f>
        <v>0</v>
      </c>
      <c r="S5327" s="444"/>
      <c r="T5327" s="444"/>
      <c r="U5327" s="261">
        <f>ROUND(SUMIF('DV-Bewegungsdaten'!B:B,A5327,'DV-Bewegungsdaten'!D:D),3)</f>
        <v>0</v>
      </c>
      <c r="V5327" s="259">
        <f>ROUND(SUMIF('DV-Bewegungsdaten'!B:B,A5327,'DV-Bewegungsdaten'!E:E),5)</f>
        <v>0</v>
      </c>
      <c r="X5327" s="444"/>
      <c r="Y5327" s="444"/>
      <c r="AK5327" s="305"/>
    </row>
    <row r="5328" spans="1:37" ht="15" customHeight="1" x14ac:dyDescent="0.25">
      <c r="A5328" s="103" t="s">
        <v>5550</v>
      </c>
      <c r="B5328" s="101" t="s">
        <v>77</v>
      </c>
      <c r="C5328" s="101" t="s">
        <v>6294</v>
      </c>
      <c r="D5328" s="101" t="s">
        <v>5545</v>
      </c>
      <c r="I5328" s="102"/>
      <c r="J5328" s="445"/>
      <c r="K5328" s="258">
        <f>ROUND(SUMIF('VGT-Bewegungsdaten'!B:B,A5328,'VGT-Bewegungsdaten'!D:D),3)</f>
        <v>0</v>
      </c>
      <c r="L5328" s="259">
        <f>ROUND(SUMIF('VGT-Bewegungsdaten'!B:B,$A5328,'VGT-Bewegungsdaten'!E:E),5)</f>
        <v>0</v>
      </c>
      <c r="N5328" s="298" t="s">
        <v>4919</v>
      </c>
      <c r="O5328" s="298" t="s">
        <v>4929</v>
      </c>
      <c r="P5328" s="261">
        <f>ROUND(SUMIF('AV-Bewegungsdaten'!B:B,A5328,'AV-Bewegungsdaten'!D:D),3)</f>
        <v>0</v>
      </c>
      <c r="Q5328" s="259">
        <f>ROUND(SUMIF('AV-Bewegungsdaten'!B:B,$A5328,'AV-Bewegungsdaten'!E:E),5)</f>
        <v>0</v>
      </c>
      <c r="S5328" s="444"/>
      <c r="T5328" s="444"/>
      <c r="U5328" s="261">
        <f>ROUND(SUMIF('DV-Bewegungsdaten'!B:B,A5328,'DV-Bewegungsdaten'!D:D),3)</f>
        <v>0</v>
      </c>
      <c r="V5328" s="259">
        <f>ROUND(SUMIF('DV-Bewegungsdaten'!B:B,A5328,'DV-Bewegungsdaten'!E:E),5)</f>
        <v>0</v>
      </c>
      <c r="X5328" s="444"/>
      <c r="Y5328" s="444"/>
      <c r="AK5328" s="305"/>
    </row>
    <row r="5329" spans="1:37" ht="15" customHeight="1" x14ac:dyDescent="0.25">
      <c r="A5329" s="103" t="s">
        <v>5551</v>
      </c>
      <c r="B5329" s="101" t="s">
        <v>2069</v>
      </c>
      <c r="C5329" s="101" t="s">
        <v>6294</v>
      </c>
      <c r="D5329" s="101" t="s">
        <v>5545</v>
      </c>
      <c r="I5329" s="102"/>
      <c r="J5329" s="445"/>
      <c r="K5329" s="258">
        <f>ROUND(SUMIF('VGT-Bewegungsdaten'!B:B,A5329,'VGT-Bewegungsdaten'!D:D),3)</f>
        <v>0</v>
      </c>
      <c r="L5329" s="259">
        <f>ROUND(SUMIF('VGT-Bewegungsdaten'!B:B,$A5329,'VGT-Bewegungsdaten'!E:E),5)</f>
        <v>0</v>
      </c>
      <c r="N5329" s="298" t="s">
        <v>4919</v>
      </c>
      <c r="O5329" s="298" t="s">
        <v>4930</v>
      </c>
      <c r="P5329" s="261">
        <f>ROUND(SUMIF('AV-Bewegungsdaten'!B:B,A5329,'AV-Bewegungsdaten'!D:D),3)</f>
        <v>0</v>
      </c>
      <c r="Q5329" s="259">
        <f>ROUND(SUMIF('AV-Bewegungsdaten'!B:B,$A5329,'AV-Bewegungsdaten'!E:E),5)</f>
        <v>0</v>
      </c>
      <c r="S5329" s="444"/>
      <c r="T5329" s="444"/>
      <c r="U5329" s="261">
        <f>ROUND(SUMIF('DV-Bewegungsdaten'!B:B,A5329,'DV-Bewegungsdaten'!D:D),3)</f>
        <v>0</v>
      </c>
      <c r="V5329" s="259">
        <f>ROUND(SUMIF('DV-Bewegungsdaten'!B:B,A5329,'DV-Bewegungsdaten'!E:E),5)</f>
        <v>0</v>
      </c>
      <c r="X5329" s="444"/>
      <c r="Y5329" s="444"/>
      <c r="AK5329" s="305"/>
    </row>
    <row r="5330" spans="1:37" ht="15" customHeight="1" x14ac:dyDescent="0.25">
      <c r="A5330" s="103" t="s">
        <v>5552</v>
      </c>
      <c r="B5330" s="101" t="s">
        <v>2070</v>
      </c>
      <c r="C5330" s="101" t="s">
        <v>6294</v>
      </c>
      <c r="D5330" s="101" t="s">
        <v>5545</v>
      </c>
      <c r="I5330" s="102"/>
      <c r="J5330" s="445"/>
      <c r="K5330" s="258">
        <f>ROUND(SUMIF('VGT-Bewegungsdaten'!B:B,A5330,'VGT-Bewegungsdaten'!D:D),3)</f>
        <v>0</v>
      </c>
      <c r="L5330" s="259">
        <f>ROUND(SUMIF('VGT-Bewegungsdaten'!B:B,$A5330,'VGT-Bewegungsdaten'!E:E),5)</f>
        <v>0</v>
      </c>
      <c r="N5330" s="298" t="s">
        <v>4919</v>
      </c>
      <c r="O5330" s="298" t="s">
        <v>4931</v>
      </c>
      <c r="P5330" s="261">
        <f>ROUND(SUMIF('AV-Bewegungsdaten'!B:B,A5330,'AV-Bewegungsdaten'!D:D),3)</f>
        <v>0</v>
      </c>
      <c r="Q5330" s="259">
        <f>ROUND(SUMIF('AV-Bewegungsdaten'!B:B,$A5330,'AV-Bewegungsdaten'!E:E),5)</f>
        <v>0</v>
      </c>
      <c r="S5330" s="444"/>
      <c r="T5330" s="444"/>
      <c r="U5330" s="261">
        <f>ROUND(SUMIF('DV-Bewegungsdaten'!B:B,A5330,'DV-Bewegungsdaten'!D:D),3)</f>
        <v>0</v>
      </c>
      <c r="V5330" s="259">
        <f>ROUND(SUMIF('DV-Bewegungsdaten'!B:B,A5330,'DV-Bewegungsdaten'!E:E),5)</f>
        <v>0</v>
      </c>
      <c r="X5330" s="444"/>
      <c r="Y5330" s="444"/>
      <c r="AK5330" s="305"/>
    </row>
    <row r="5331" spans="1:37" ht="15" customHeight="1" x14ac:dyDescent="0.25">
      <c r="A5331" s="103" t="s">
        <v>5553</v>
      </c>
      <c r="B5331" s="101" t="s">
        <v>152</v>
      </c>
      <c r="C5331" s="101" t="s">
        <v>6294</v>
      </c>
      <c r="D5331" s="101" t="s">
        <v>5545</v>
      </c>
      <c r="I5331" s="102"/>
      <c r="J5331" s="445"/>
      <c r="K5331" s="258">
        <f>ROUND(SUMIF('VGT-Bewegungsdaten'!B:B,A5331,'VGT-Bewegungsdaten'!D:D),3)</f>
        <v>0</v>
      </c>
      <c r="L5331" s="259">
        <f>ROUND(SUMIF('VGT-Bewegungsdaten'!B:B,$A5331,'VGT-Bewegungsdaten'!E:E),5)</f>
        <v>0</v>
      </c>
      <c r="N5331" s="298" t="s">
        <v>4919</v>
      </c>
      <c r="O5331" s="298" t="s">
        <v>4932</v>
      </c>
      <c r="P5331" s="261">
        <f>ROUND(SUMIF('AV-Bewegungsdaten'!B:B,A5331,'AV-Bewegungsdaten'!D:D),3)</f>
        <v>0</v>
      </c>
      <c r="Q5331" s="259">
        <f>ROUND(SUMIF('AV-Bewegungsdaten'!B:B,$A5331,'AV-Bewegungsdaten'!E:E),5)</f>
        <v>0</v>
      </c>
      <c r="S5331" s="444"/>
      <c r="T5331" s="444"/>
      <c r="U5331" s="261">
        <f>ROUND(SUMIF('DV-Bewegungsdaten'!B:B,A5331,'DV-Bewegungsdaten'!D:D),3)</f>
        <v>0</v>
      </c>
      <c r="V5331" s="259">
        <f>ROUND(SUMIF('DV-Bewegungsdaten'!B:B,A5331,'DV-Bewegungsdaten'!E:E),5)</f>
        <v>0</v>
      </c>
      <c r="X5331" s="444"/>
      <c r="Y5331" s="444"/>
      <c r="AK5331" s="305"/>
    </row>
    <row r="5332" spans="1:37" ht="15" customHeight="1" x14ac:dyDescent="0.25">
      <c r="A5332" s="103" t="s">
        <v>5554</v>
      </c>
      <c r="B5332" s="101" t="s">
        <v>159</v>
      </c>
      <c r="C5332" s="101" t="s">
        <v>6294</v>
      </c>
      <c r="D5332" s="101" t="s">
        <v>5545</v>
      </c>
      <c r="I5332" s="102"/>
      <c r="J5332" s="445"/>
      <c r="K5332" s="258">
        <f>ROUND(SUMIF('VGT-Bewegungsdaten'!B:B,A5332,'VGT-Bewegungsdaten'!D:D),3)</f>
        <v>0</v>
      </c>
      <c r="L5332" s="259">
        <f>ROUND(SUMIF('VGT-Bewegungsdaten'!B:B,$A5332,'VGT-Bewegungsdaten'!E:E),5)</f>
        <v>0</v>
      </c>
      <c r="N5332" s="298" t="s">
        <v>4919</v>
      </c>
      <c r="O5332" s="298" t="s">
        <v>4933</v>
      </c>
      <c r="P5332" s="261">
        <f>ROUND(SUMIF('AV-Bewegungsdaten'!B:B,A5332,'AV-Bewegungsdaten'!D:D),3)</f>
        <v>0</v>
      </c>
      <c r="Q5332" s="259">
        <f>ROUND(SUMIF('AV-Bewegungsdaten'!B:B,$A5332,'AV-Bewegungsdaten'!E:E),5)</f>
        <v>0</v>
      </c>
      <c r="S5332" s="444"/>
      <c r="T5332" s="444"/>
      <c r="U5332" s="261">
        <f>ROUND(SUMIF('DV-Bewegungsdaten'!B:B,A5332,'DV-Bewegungsdaten'!D:D),3)</f>
        <v>0</v>
      </c>
      <c r="V5332" s="259">
        <f>ROUND(SUMIF('DV-Bewegungsdaten'!B:B,A5332,'DV-Bewegungsdaten'!E:E),5)</f>
        <v>0</v>
      </c>
      <c r="X5332" s="444"/>
      <c r="Y5332" s="444"/>
      <c r="AK5332" s="305"/>
    </row>
    <row r="5333" spans="1:37" ht="15" customHeight="1" x14ac:dyDescent="0.25">
      <c r="A5333" s="103" t="s">
        <v>5555</v>
      </c>
      <c r="B5333" s="101" t="s">
        <v>2071</v>
      </c>
      <c r="C5333" s="101" t="s">
        <v>6294</v>
      </c>
      <c r="D5333" s="101" t="s">
        <v>5545</v>
      </c>
      <c r="I5333" s="102"/>
      <c r="J5333" s="445"/>
      <c r="K5333" s="258">
        <f>ROUND(SUMIF('VGT-Bewegungsdaten'!B:B,A5333,'VGT-Bewegungsdaten'!D:D),3)</f>
        <v>0</v>
      </c>
      <c r="L5333" s="259">
        <f>ROUND(SUMIF('VGT-Bewegungsdaten'!B:B,$A5333,'VGT-Bewegungsdaten'!E:E),5)</f>
        <v>0</v>
      </c>
      <c r="N5333" s="298" t="s">
        <v>4919</v>
      </c>
      <c r="O5333" s="298" t="s">
        <v>4934</v>
      </c>
      <c r="P5333" s="261">
        <f>ROUND(SUMIF('AV-Bewegungsdaten'!B:B,A5333,'AV-Bewegungsdaten'!D:D),3)</f>
        <v>0</v>
      </c>
      <c r="Q5333" s="259">
        <f>ROUND(SUMIF('AV-Bewegungsdaten'!B:B,$A5333,'AV-Bewegungsdaten'!E:E),5)</f>
        <v>0</v>
      </c>
      <c r="S5333" s="444"/>
      <c r="T5333" s="444"/>
      <c r="U5333" s="261">
        <f>ROUND(SUMIF('DV-Bewegungsdaten'!B:B,A5333,'DV-Bewegungsdaten'!D:D),3)</f>
        <v>0</v>
      </c>
      <c r="V5333" s="259">
        <f>ROUND(SUMIF('DV-Bewegungsdaten'!B:B,A5333,'DV-Bewegungsdaten'!E:E),5)</f>
        <v>0</v>
      </c>
      <c r="X5333" s="444"/>
      <c r="Y5333" s="444"/>
      <c r="AK5333" s="305"/>
    </row>
    <row r="5334" spans="1:37" ht="15" customHeight="1" x14ac:dyDescent="0.25">
      <c r="A5334" s="103" t="s">
        <v>5556</v>
      </c>
      <c r="B5334" s="101" t="s">
        <v>169</v>
      </c>
      <c r="C5334" s="101" t="s">
        <v>6294</v>
      </c>
      <c r="D5334" s="101" t="s">
        <v>5545</v>
      </c>
      <c r="I5334" s="102"/>
      <c r="J5334" s="445"/>
      <c r="K5334" s="258">
        <f>ROUND(SUMIF('VGT-Bewegungsdaten'!B:B,A5334,'VGT-Bewegungsdaten'!D:D),3)</f>
        <v>0</v>
      </c>
      <c r="L5334" s="259">
        <f>ROUND(SUMIF('VGT-Bewegungsdaten'!B:B,$A5334,'VGT-Bewegungsdaten'!E:E),5)</f>
        <v>0</v>
      </c>
      <c r="N5334" s="298" t="s">
        <v>4919</v>
      </c>
      <c r="O5334" s="298" t="s">
        <v>4935</v>
      </c>
      <c r="P5334" s="261">
        <f>ROUND(SUMIF('AV-Bewegungsdaten'!B:B,A5334,'AV-Bewegungsdaten'!D:D),3)</f>
        <v>0</v>
      </c>
      <c r="Q5334" s="259">
        <f>ROUND(SUMIF('AV-Bewegungsdaten'!B:B,$A5334,'AV-Bewegungsdaten'!E:E),5)</f>
        <v>0</v>
      </c>
      <c r="S5334" s="444"/>
      <c r="T5334" s="444"/>
      <c r="U5334" s="261">
        <f>ROUND(SUMIF('DV-Bewegungsdaten'!B:B,A5334,'DV-Bewegungsdaten'!D:D),3)</f>
        <v>0</v>
      </c>
      <c r="V5334" s="259">
        <f>ROUND(SUMIF('DV-Bewegungsdaten'!B:B,A5334,'DV-Bewegungsdaten'!E:E),5)</f>
        <v>0</v>
      </c>
      <c r="X5334" s="444"/>
      <c r="Y5334" s="444"/>
      <c r="AK5334" s="305"/>
    </row>
    <row r="5335" spans="1:37" ht="15" customHeight="1" x14ac:dyDescent="0.25">
      <c r="A5335" s="103" t="s">
        <v>7378</v>
      </c>
      <c r="B5335" s="101" t="s">
        <v>169</v>
      </c>
      <c r="D5335" s="101" t="s">
        <v>5545</v>
      </c>
      <c r="E5335" s="101" t="s">
        <v>4882</v>
      </c>
      <c r="I5335" s="102">
        <v>0</v>
      </c>
      <c r="J5335" s="445"/>
      <c r="N5335" s="298" t="s">
        <v>4918</v>
      </c>
      <c r="O5335" s="298" t="s">
        <v>4947</v>
      </c>
      <c r="S5335" s="444"/>
      <c r="T5335" s="444"/>
      <c r="X5335" s="444"/>
      <c r="Y5335" s="444"/>
      <c r="Z5335" s="258">
        <f>ROUND(SUMIF('MSZ-Bewegungsdaten'!B:B,A5335,'MSZ-Bewegungsdaten'!D:D),3)</f>
        <v>0</v>
      </c>
      <c r="AA5335" s="259">
        <v>0</v>
      </c>
      <c r="AB5335" s="260"/>
      <c r="AK5335" s="305"/>
    </row>
    <row r="5336" spans="1:37" ht="15" customHeight="1" x14ac:dyDescent="0.25">
      <c r="A5336" s="103" t="s">
        <v>5557</v>
      </c>
      <c r="B5336" s="101" t="s">
        <v>2067</v>
      </c>
      <c r="C5336" s="101" t="s">
        <v>6294</v>
      </c>
      <c r="D5336" s="101" t="s">
        <v>5558</v>
      </c>
      <c r="I5336" s="102"/>
      <c r="J5336" s="445"/>
      <c r="K5336" s="258">
        <f>ROUND(SUMIF('VGT-Bewegungsdaten'!B:B,A5336,'VGT-Bewegungsdaten'!D:D),3)</f>
        <v>0</v>
      </c>
      <c r="L5336" s="259">
        <f>ROUND(SUMIF('VGT-Bewegungsdaten'!B:B,$A5336,'VGT-Bewegungsdaten'!E:E),5)</f>
        <v>0</v>
      </c>
      <c r="N5336" s="298" t="s">
        <v>4919</v>
      </c>
      <c r="O5336" s="298" t="s">
        <v>4924</v>
      </c>
      <c r="P5336" s="261">
        <f>ROUND(SUMIF('AV-Bewegungsdaten'!B:B,A5336,'AV-Bewegungsdaten'!D:D),3)</f>
        <v>0</v>
      </c>
      <c r="Q5336" s="259">
        <f>ROUND(SUMIF('AV-Bewegungsdaten'!B:B,$A5336,'AV-Bewegungsdaten'!E:E),5)</f>
        <v>0</v>
      </c>
      <c r="S5336" s="444"/>
      <c r="T5336" s="444"/>
      <c r="U5336" s="261">
        <f>ROUND(SUMIF('DV-Bewegungsdaten'!B:B,A5336,'DV-Bewegungsdaten'!D:D),3)</f>
        <v>0</v>
      </c>
      <c r="V5336" s="259">
        <f>ROUND(SUMIF('DV-Bewegungsdaten'!B:B,A5336,'DV-Bewegungsdaten'!E:E),5)</f>
        <v>0</v>
      </c>
      <c r="X5336" s="444"/>
      <c r="Y5336" s="444"/>
      <c r="AK5336" s="305"/>
    </row>
    <row r="5337" spans="1:37" ht="15" customHeight="1" x14ac:dyDescent="0.25">
      <c r="A5337" s="103" t="s">
        <v>5559</v>
      </c>
      <c r="B5337" s="101" t="s">
        <v>2068</v>
      </c>
      <c r="C5337" s="101" t="s">
        <v>6294</v>
      </c>
      <c r="D5337" s="101" t="s">
        <v>5558</v>
      </c>
      <c r="I5337" s="102"/>
      <c r="J5337" s="445"/>
      <c r="K5337" s="258">
        <f>ROUND(SUMIF('VGT-Bewegungsdaten'!B:B,A5337,'VGT-Bewegungsdaten'!D:D),3)</f>
        <v>0</v>
      </c>
      <c r="L5337" s="259">
        <f>ROUND(SUMIF('VGT-Bewegungsdaten'!B:B,$A5337,'VGT-Bewegungsdaten'!E:E),5)</f>
        <v>0</v>
      </c>
      <c r="N5337" s="298" t="s">
        <v>4919</v>
      </c>
      <c r="O5337" s="298" t="s">
        <v>4925</v>
      </c>
      <c r="P5337" s="261">
        <f>ROUND(SUMIF('AV-Bewegungsdaten'!B:B,A5337,'AV-Bewegungsdaten'!D:D),3)</f>
        <v>0</v>
      </c>
      <c r="Q5337" s="259">
        <f>ROUND(SUMIF('AV-Bewegungsdaten'!B:B,$A5337,'AV-Bewegungsdaten'!E:E),5)</f>
        <v>0</v>
      </c>
      <c r="S5337" s="444"/>
      <c r="T5337" s="444"/>
      <c r="U5337" s="261">
        <f>ROUND(SUMIF('DV-Bewegungsdaten'!B:B,A5337,'DV-Bewegungsdaten'!D:D),3)</f>
        <v>0</v>
      </c>
      <c r="V5337" s="259">
        <f>ROUND(SUMIF('DV-Bewegungsdaten'!B:B,A5337,'DV-Bewegungsdaten'!E:E),5)</f>
        <v>0</v>
      </c>
      <c r="X5337" s="444"/>
      <c r="Y5337" s="444"/>
      <c r="AK5337" s="305"/>
    </row>
    <row r="5338" spans="1:37" ht="15" customHeight="1" x14ac:dyDescent="0.25">
      <c r="A5338" s="103" t="s">
        <v>5560</v>
      </c>
      <c r="B5338" s="101" t="s">
        <v>985</v>
      </c>
      <c r="C5338" s="101" t="s">
        <v>6294</v>
      </c>
      <c r="D5338" s="101" t="s">
        <v>5558</v>
      </c>
      <c r="I5338" s="102"/>
      <c r="J5338" s="445"/>
      <c r="K5338" s="258">
        <f>ROUND(SUMIF('VGT-Bewegungsdaten'!B:B,A5338,'VGT-Bewegungsdaten'!D:D),3)</f>
        <v>0</v>
      </c>
      <c r="L5338" s="259">
        <f>ROUND(SUMIF('VGT-Bewegungsdaten'!B:B,$A5338,'VGT-Bewegungsdaten'!E:E),5)</f>
        <v>0</v>
      </c>
      <c r="N5338" s="298" t="s">
        <v>4919</v>
      </c>
      <c r="O5338" s="298" t="s">
        <v>4926</v>
      </c>
      <c r="P5338" s="261">
        <f>ROUND(SUMIF('AV-Bewegungsdaten'!B:B,A5338,'AV-Bewegungsdaten'!D:D),3)</f>
        <v>0</v>
      </c>
      <c r="Q5338" s="259">
        <f>ROUND(SUMIF('AV-Bewegungsdaten'!B:B,$A5338,'AV-Bewegungsdaten'!E:E),5)</f>
        <v>0</v>
      </c>
      <c r="S5338" s="444"/>
      <c r="T5338" s="444"/>
      <c r="U5338" s="261">
        <f>ROUND(SUMIF('DV-Bewegungsdaten'!B:B,A5338,'DV-Bewegungsdaten'!D:D),3)</f>
        <v>0</v>
      </c>
      <c r="V5338" s="259">
        <f>ROUND(SUMIF('DV-Bewegungsdaten'!B:B,A5338,'DV-Bewegungsdaten'!E:E),5)</f>
        <v>0</v>
      </c>
      <c r="X5338" s="444"/>
      <c r="Y5338" s="444"/>
      <c r="AK5338" s="305"/>
    </row>
    <row r="5339" spans="1:37" ht="15" customHeight="1" x14ac:dyDescent="0.25">
      <c r="A5339" s="103" t="s">
        <v>5561</v>
      </c>
      <c r="B5339" s="101" t="s">
        <v>1469</v>
      </c>
      <c r="C5339" s="101" t="s">
        <v>6294</v>
      </c>
      <c r="D5339" s="101" t="s">
        <v>5558</v>
      </c>
      <c r="I5339" s="102"/>
      <c r="J5339" s="445"/>
      <c r="K5339" s="258">
        <f>ROUND(SUMIF('VGT-Bewegungsdaten'!B:B,A5339,'VGT-Bewegungsdaten'!D:D),3)</f>
        <v>0</v>
      </c>
      <c r="L5339" s="259">
        <f>ROUND(SUMIF('VGT-Bewegungsdaten'!B:B,$A5339,'VGT-Bewegungsdaten'!E:E),5)</f>
        <v>0</v>
      </c>
      <c r="N5339" s="298" t="s">
        <v>4919</v>
      </c>
      <c r="O5339" s="298" t="s">
        <v>4927</v>
      </c>
      <c r="P5339" s="261">
        <f>ROUND(SUMIF('AV-Bewegungsdaten'!B:B,A5339,'AV-Bewegungsdaten'!D:D),3)</f>
        <v>0</v>
      </c>
      <c r="Q5339" s="259">
        <f>ROUND(SUMIF('AV-Bewegungsdaten'!B:B,$A5339,'AV-Bewegungsdaten'!E:E),5)</f>
        <v>0</v>
      </c>
      <c r="S5339" s="444"/>
      <c r="T5339" s="444"/>
      <c r="U5339" s="261">
        <f>ROUND(SUMIF('DV-Bewegungsdaten'!B:B,A5339,'DV-Bewegungsdaten'!D:D),3)</f>
        <v>0</v>
      </c>
      <c r="V5339" s="259">
        <f>ROUND(SUMIF('DV-Bewegungsdaten'!B:B,A5339,'DV-Bewegungsdaten'!E:E),5)</f>
        <v>0</v>
      </c>
      <c r="X5339" s="444"/>
      <c r="Y5339" s="444"/>
      <c r="AK5339" s="305"/>
    </row>
    <row r="5340" spans="1:37" ht="15" customHeight="1" x14ac:dyDescent="0.25">
      <c r="A5340" s="103" t="s">
        <v>5562</v>
      </c>
      <c r="B5340" s="101" t="s">
        <v>1482</v>
      </c>
      <c r="C5340" s="101" t="s">
        <v>6294</v>
      </c>
      <c r="D5340" s="101" t="s">
        <v>5558</v>
      </c>
      <c r="I5340" s="102"/>
      <c r="J5340" s="445"/>
      <c r="K5340" s="258">
        <f>ROUND(SUMIF('VGT-Bewegungsdaten'!B:B,A5340,'VGT-Bewegungsdaten'!D:D),3)</f>
        <v>0</v>
      </c>
      <c r="L5340" s="259">
        <f>ROUND(SUMIF('VGT-Bewegungsdaten'!B:B,$A5340,'VGT-Bewegungsdaten'!E:E),5)</f>
        <v>0</v>
      </c>
      <c r="N5340" s="298" t="s">
        <v>4919</v>
      </c>
      <c r="O5340" s="298" t="s">
        <v>4928</v>
      </c>
      <c r="P5340" s="261">
        <f>ROUND(SUMIF('AV-Bewegungsdaten'!B:B,A5340,'AV-Bewegungsdaten'!D:D),3)</f>
        <v>0</v>
      </c>
      <c r="Q5340" s="259">
        <f>ROUND(SUMIF('AV-Bewegungsdaten'!B:B,$A5340,'AV-Bewegungsdaten'!E:E),5)</f>
        <v>0</v>
      </c>
      <c r="S5340" s="444"/>
      <c r="T5340" s="444"/>
      <c r="U5340" s="261">
        <f>ROUND(SUMIF('DV-Bewegungsdaten'!B:B,A5340,'DV-Bewegungsdaten'!D:D),3)</f>
        <v>0</v>
      </c>
      <c r="V5340" s="259">
        <f>ROUND(SUMIF('DV-Bewegungsdaten'!B:B,A5340,'DV-Bewegungsdaten'!E:E),5)</f>
        <v>0</v>
      </c>
      <c r="X5340" s="444"/>
      <c r="Y5340" s="444"/>
      <c r="AK5340" s="305"/>
    </row>
    <row r="5341" spans="1:37" ht="15" customHeight="1" x14ac:dyDescent="0.25">
      <c r="A5341" s="103" t="s">
        <v>5563</v>
      </c>
      <c r="B5341" s="101" t="s">
        <v>77</v>
      </c>
      <c r="C5341" s="101" t="s">
        <v>6294</v>
      </c>
      <c r="D5341" s="101" t="s">
        <v>5558</v>
      </c>
      <c r="I5341" s="102"/>
      <c r="J5341" s="445"/>
      <c r="K5341" s="258">
        <f>ROUND(SUMIF('VGT-Bewegungsdaten'!B:B,A5341,'VGT-Bewegungsdaten'!D:D),3)</f>
        <v>0</v>
      </c>
      <c r="L5341" s="259">
        <f>ROUND(SUMIF('VGT-Bewegungsdaten'!B:B,$A5341,'VGT-Bewegungsdaten'!E:E),5)</f>
        <v>0</v>
      </c>
      <c r="N5341" s="298" t="s">
        <v>4919</v>
      </c>
      <c r="O5341" s="298" t="s">
        <v>4929</v>
      </c>
      <c r="P5341" s="261">
        <f>ROUND(SUMIF('AV-Bewegungsdaten'!B:B,A5341,'AV-Bewegungsdaten'!D:D),3)</f>
        <v>0</v>
      </c>
      <c r="Q5341" s="259">
        <f>ROUND(SUMIF('AV-Bewegungsdaten'!B:B,$A5341,'AV-Bewegungsdaten'!E:E),5)</f>
        <v>0</v>
      </c>
      <c r="S5341" s="444"/>
      <c r="T5341" s="444"/>
      <c r="U5341" s="261">
        <f>ROUND(SUMIF('DV-Bewegungsdaten'!B:B,A5341,'DV-Bewegungsdaten'!D:D),3)</f>
        <v>0</v>
      </c>
      <c r="V5341" s="259">
        <f>ROUND(SUMIF('DV-Bewegungsdaten'!B:B,A5341,'DV-Bewegungsdaten'!E:E),5)</f>
        <v>0</v>
      </c>
      <c r="X5341" s="444"/>
      <c r="Y5341" s="444"/>
      <c r="AK5341" s="305"/>
    </row>
    <row r="5342" spans="1:37" ht="15" customHeight="1" x14ac:dyDescent="0.25">
      <c r="A5342" s="103" t="s">
        <v>5564</v>
      </c>
      <c r="B5342" s="101" t="s">
        <v>2069</v>
      </c>
      <c r="C5342" s="101" t="s">
        <v>6294</v>
      </c>
      <c r="D5342" s="101" t="s">
        <v>5558</v>
      </c>
      <c r="I5342" s="102"/>
      <c r="J5342" s="445"/>
      <c r="K5342" s="258">
        <f>ROUND(SUMIF('VGT-Bewegungsdaten'!B:B,A5342,'VGT-Bewegungsdaten'!D:D),3)</f>
        <v>0</v>
      </c>
      <c r="L5342" s="259">
        <f>ROUND(SUMIF('VGT-Bewegungsdaten'!B:B,$A5342,'VGT-Bewegungsdaten'!E:E),5)</f>
        <v>0</v>
      </c>
      <c r="N5342" s="298" t="s">
        <v>4919</v>
      </c>
      <c r="O5342" s="298" t="s">
        <v>4930</v>
      </c>
      <c r="P5342" s="261">
        <f>ROUND(SUMIF('AV-Bewegungsdaten'!B:B,A5342,'AV-Bewegungsdaten'!D:D),3)</f>
        <v>0</v>
      </c>
      <c r="Q5342" s="259">
        <f>ROUND(SUMIF('AV-Bewegungsdaten'!B:B,$A5342,'AV-Bewegungsdaten'!E:E),5)</f>
        <v>0</v>
      </c>
      <c r="S5342" s="444"/>
      <c r="T5342" s="444"/>
      <c r="U5342" s="261">
        <f>ROUND(SUMIF('DV-Bewegungsdaten'!B:B,A5342,'DV-Bewegungsdaten'!D:D),3)</f>
        <v>0</v>
      </c>
      <c r="V5342" s="259">
        <f>ROUND(SUMIF('DV-Bewegungsdaten'!B:B,A5342,'DV-Bewegungsdaten'!E:E),5)</f>
        <v>0</v>
      </c>
      <c r="X5342" s="444"/>
      <c r="Y5342" s="444"/>
      <c r="AK5342" s="305"/>
    </row>
    <row r="5343" spans="1:37" ht="15" customHeight="1" x14ac:dyDescent="0.25">
      <c r="A5343" s="103" t="s">
        <v>5565</v>
      </c>
      <c r="B5343" s="101" t="s">
        <v>2070</v>
      </c>
      <c r="C5343" s="101" t="s">
        <v>6294</v>
      </c>
      <c r="D5343" s="101" t="s">
        <v>5558</v>
      </c>
      <c r="I5343" s="102"/>
      <c r="J5343" s="445"/>
      <c r="K5343" s="258">
        <f>ROUND(SUMIF('VGT-Bewegungsdaten'!B:B,A5343,'VGT-Bewegungsdaten'!D:D),3)</f>
        <v>0</v>
      </c>
      <c r="L5343" s="259">
        <f>ROUND(SUMIF('VGT-Bewegungsdaten'!B:B,$A5343,'VGT-Bewegungsdaten'!E:E),5)</f>
        <v>0</v>
      </c>
      <c r="N5343" s="298" t="s">
        <v>4919</v>
      </c>
      <c r="O5343" s="298" t="s">
        <v>4931</v>
      </c>
      <c r="P5343" s="261">
        <f>ROUND(SUMIF('AV-Bewegungsdaten'!B:B,A5343,'AV-Bewegungsdaten'!D:D),3)</f>
        <v>0</v>
      </c>
      <c r="Q5343" s="259">
        <f>ROUND(SUMIF('AV-Bewegungsdaten'!B:B,$A5343,'AV-Bewegungsdaten'!E:E),5)</f>
        <v>0</v>
      </c>
      <c r="S5343" s="444"/>
      <c r="T5343" s="444"/>
      <c r="U5343" s="261">
        <f>ROUND(SUMIF('DV-Bewegungsdaten'!B:B,A5343,'DV-Bewegungsdaten'!D:D),3)</f>
        <v>0</v>
      </c>
      <c r="V5343" s="259">
        <f>ROUND(SUMIF('DV-Bewegungsdaten'!B:B,A5343,'DV-Bewegungsdaten'!E:E),5)</f>
        <v>0</v>
      </c>
      <c r="X5343" s="444"/>
      <c r="Y5343" s="444"/>
      <c r="AK5343" s="305"/>
    </row>
    <row r="5344" spans="1:37" ht="15" customHeight="1" x14ac:dyDescent="0.25">
      <c r="A5344" s="103" t="s">
        <v>5566</v>
      </c>
      <c r="B5344" s="101" t="s">
        <v>152</v>
      </c>
      <c r="C5344" s="101" t="s">
        <v>6294</v>
      </c>
      <c r="D5344" s="101" t="s">
        <v>5558</v>
      </c>
      <c r="I5344" s="102"/>
      <c r="J5344" s="445"/>
      <c r="K5344" s="258">
        <f>ROUND(SUMIF('VGT-Bewegungsdaten'!B:B,A5344,'VGT-Bewegungsdaten'!D:D),3)</f>
        <v>0</v>
      </c>
      <c r="L5344" s="259">
        <f>ROUND(SUMIF('VGT-Bewegungsdaten'!B:B,$A5344,'VGT-Bewegungsdaten'!E:E),5)</f>
        <v>0</v>
      </c>
      <c r="N5344" s="298" t="s">
        <v>4919</v>
      </c>
      <c r="O5344" s="298" t="s">
        <v>4932</v>
      </c>
      <c r="P5344" s="261">
        <f>ROUND(SUMIF('AV-Bewegungsdaten'!B:B,A5344,'AV-Bewegungsdaten'!D:D),3)</f>
        <v>0</v>
      </c>
      <c r="Q5344" s="259">
        <f>ROUND(SUMIF('AV-Bewegungsdaten'!B:B,$A5344,'AV-Bewegungsdaten'!E:E),5)</f>
        <v>0</v>
      </c>
      <c r="S5344" s="444"/>
      <c r="T5344" s="444"/>
      <c r="U5344" s="261">
        <f>ROUND(SUMIF('DV-Bewegungsdaten'!B:B,A5344,'DV-Bewegungsdaten'!D:D),3)</f>
        <v>0</v>
      </c>
      <c r="V5344" s="259">
        <f>ROUND(SUMIF('DV-Bewegungsdaten'!B:B,A5344,'DV-Bewegungsdaten'!E:E),5)</f>
        <v>0</v>
      </c>
      <c r="X5344" s="444"/>
      <c r="Y5344" s="444"/>
      <c r="AK5344" s="305"/>
    </row>
    <row r="5345" spans="1:37" ht="15" customHeight="1" x14ac:dyDescent="0.25">
      <c r="A5345" s="103" t="s">
        <v>5567</v>
      </c>
      <c r="B5345" s="101" t="s">
        <v>159</v>
      </c>
      <c r="C5345" s="101" t="s">
        <v>6294</v>
      </c>
      <c r="D5345" s="101" t="s">
        <v>5558</v>
      </c>
      <c r="I5345" s="102"/>
      <c r="J5345" s="445"/>
      <c r="K5345" s="258">
        <f>ROUND(SUMIF('VGT-Bewegungsdaten'!B:B,A5345,'VGT-Bewegungsdaten'!D:D),3)</f>
        <v>0</v>
      </c>
      <c r="L5345" s="259">
        <f>ROUND(SUMIF('VGT-Bewegungsdaten'!B:B,$A5345,'VGT-Bewegungsdaten'!E:E),5)</f>
        <v>0</v>
      </c>
      <c r="N5345" s="298" t="s">
        <v>4919</v>
      </c>
      <c r="O5345" s="298" t="s">
        <v>4933</v>
      </c>
      <c r="P5345" s="261">
        <f>ROUND(SUMIF('AV-Bewegungsdaten'!B:B,A5345,'AV-Bewegungsdaten'!D:D),3)</f>
        <v>0</v>
      </c>
      <c r="Q5345" s="259">
        <f>ROUND(SUMIF('AV-Bewegungsdaten'!B:B,$A5345,'AV-Bewegungsdaten'!E:E),5)</f>
        <v>0</v>
      </c>
      <c r="S5345" s="444"/>
      <c r="T5345" s="444"/>
      <c r="U5345" s="261">
        <f>ROUND(SUMIF('DV-Bewegungsdaten'!B:B,A5345,'DV-Bewegungsdaten'!D:D),3)</f>
        <v>0</v>
      </c>
      <c r="V5345" s="259">
        <f>ROUND(SUMIF('DV-Bewegungsdaten'!B:B,A5345,'DV-Bewegungsdaten'!E:E),5)</f>
        <v>0</v>
      </c>
      <c r="X5345" s="444"/>
      <c r="Y5345" s="444"/>
      <c r="AK5345" s="305"/>
    </row>
    <row r="5346" spans="1:37" ht="15" customHeight="1" x14ac:dyDescent="0.25">
      <c r="A5346" s="103" t="s">
        <v>5568</v>
      </c>
      <c r="B5346" s="101" t="s">
        <v>2071</v>
      </c>
      <c r="C5346" s="101" t="s">
        <v>6294</v>
      </c>
      <c r="D5346" s="101" t="s">
        <v>5558</v>
      </c>
      <c r="I5346" s="102"/>
      <c r="J5346" s="445"/>
      <c r="K5346" s="258">
        <f>ROUND(SUMIF('VGT-Bewegungsdaten'!B:B,A5346,'VGT-Bewegungsdaten'!D:D),3)</f>
        <v>0</v>
      </c>
      <c r="L5346" s="259">
        <f>ROUND(SUMIF('VGT-Bewegungsdaten'!B:B,$A5346,'VGT-Bewegungsdaten'!E:E),5)</f>
        <v>0</v>
      </c>
      <c r="N5346" s="298" t="s">
        <v>4919</v>
      </c>
      <c r="O5346" s="298" t="s">
        <v>4934</v>
      </c>
      <c r="P5346" s="261">
        <f>ROUND(SUMIF('AV-Bewegungsdaten'!B:B,A5346,'AV-Bewegungsdaten'!D:D),3)</f>
        <v>0</v>
      </c>
      <c r="Q5346" s="259">
        <f>ROUND(SUMIF('AV-Bewegungsdaten'!B:B,$A5346,'AV-Bewegungsdaten'!E:E),5)</f>
        <v>0</v>
      </c>
      <c r="S5346" s="444"/>
      <c r="T5346" s="444"/>
      <c r="U5346" s="261">
        <f>ROUND(SUMIF('DV-Bewegungsdaten'!B:B,A5346,'DV-Bewegungsdaten'!D:D),3)</f>
        <v>0</v>
      </c>
      <c r="V5346" s="259">
        <f>ROUND(SUMIF('DV-Bewegungsdaten'!B:B,A5346,'DV-Bewegungsdaten'!E:E),5)</f>
        <v>0</v>
      </c>
      <c r="X5346" s="444"/>
      <c r="Y5346" s="444"/>
      <c r="AK5346" s="305"/>
    </row>
    <row r="5347" spans="1:37" ht="15" customHeight="1" x14ac:dyDescent="0.25">
      <c r="A5347" s="103" t="s">
        <v>5569</v>
      </c>
      <c r="B5347" s="101" t="s">
        <v>169</v>
      </c>
      <c r="C5347" s="101" t="s">
        <v>6294</v>
      </c>
      <c r="D5347" s="101" t="s">
        <v>5558</v>
      </c>
      <c r="I5347" s="102"/>
      <c r="J5347" s="445"/>
      <c r="K5347" s="258">
        <f>ROUND(SUMIF('VGT-Bewegungsdaten'!B:B,A5347,'VGT-Bewegungsdaten'!D:D),3)</f>
        <v>0</v>
      </c>
      <c r="L5347" s="259">
        <f>ROUND(SUMIF('VGT-Bewegungsdaten'!B:B,$A5347,'VGT-Bewegungsdaten'!E:E),5)</f>
        <v>0</v>
      </c>
      <c r="N5347" s="298" t="s">
        <v>4919</v>
      </c>
      <c r="O5347" s="298" t="s">
        <v>4935</v>
      </c>
      <c r="P5347" s="261">
        <f>ROUND(SUMIF('AV-Bewegungsdaten'!B:B,A5347,'AV-Bewegungsdaten'!D:D),3)</f>
        <v>0</v>
      </c>
      <c r="Q5347" s="259">
        <f>ROUND(SUMIF('AV-Bewegungsdaten'!B:B,$A5347,'AV-Bewegungsdaten'!E:E),5)</f>
        <v>0</v>
      </c>
      <c r="S5347" s="444"/>
      <c r="T5347" s="444"/>
      <c r="U5347" s="261">
        <f>ROUND(SUMIF('DV-Bewegungsdaten'!B:B,A5347,'DV-Bewegungsdaten'!D:D),3)</f>
        <v>0</v>
      </c>
      <c r="V5347" s="259">
        <f>ROUND(SUMIF('DV-Bewegungsdaten'!B:B,A5347,'DV-Bewegungsdaten'!E:E),5)</f>
        <v>0</v>
      </c>
      <c r="X5347" s="444"/>
      <c r="Y5347" s="444"/>
      <c r="AK5347" s="305"/>
    </row>
    <row r="5348" spans="1:37" ht="15" customHeight="1" x14ac:dyDescent="0.25">
      <c r="I5348" s="102"/>
      <c r="J5348" s="445"/>
      <c r="S5348" s="444"/>
      <c r="T5348" s="444"/>
      <c r="X5348" s="444"/>
      <c r="Y5348" s="444"/>
      <c r="AK5348" s="305"/>
    </row>
    <row r="5349" spans="1:37" ht="15" customHeight="1" x14ac:dyDescent="0.25">
      <c r="I5349" s="102"/>
      <c r="J5349" s="445"/>
      <c r="S5349" s="444"/>
      <c r="T5349" s="444"/>
      <c r="X5349" s="444"/>
      <c r="Y5349" s="444"/>
      <c r="AK5349" s="305"/>
    </row>
    <row r="5350" spans="1:37" ht="15" customHeight="1" x14ac:dyDescent="0.25">
      <c r="I5350" s="102"/>
      <c r="J5350" s="445"/>
      <c r="S5350" s="444"/>
      <c r="T5350" s="444"/>
      <c r="X5350" s="444"/>
      <c r="Y5350" s="444"/>
      <c r="AK5350" s="305"/>
    </row>
    <row r="5351" spans="1:37" ht="15" customHeight="1" x14ac:dyDescent="0.25">
      <c r="I5351" s="102"/>
      <c r="J5351" s="445"/>
      <c r="S5351" s="444"/>
      <c r="T5351" s="444"/>
      <c r="X5351" s="444"/>
      <c r="Y5351" s="444"/>
      <c r="AK5351" s="305"/>
    </row>
    <row r="5352" spans="1:37" ht="15" customHeight="1" x14ac:dyDescent="0.25">
      <c r="I5352" s="102"/>
      <c r="J5352" s="445"/>
      <c r="S5352" s="444"/>
      <c r="T5352" s="444"/>
      <c r="X5352" s="444"/>
      <c r="Y5352" s="444"/>
      <c r="AK5352" s="305"/>
    </row>
    <row r="5353" spans="1:37" ht="15" customHeight="1" x14ac:dyDescent="0.25">
      <c r="I5353" s="102"/>
      <c r="J5353" s="445"/>
      <c r="S5353" s="444"/>
      <c r="T5353" s="444"/>
      <c r="X5353" s="444"/>
      <c r="Y5353" s="444"/>
      <c r="AK5353" s="305"/>
    </row>
    <row r="5354" spans="1:37" ht="15" customHeight="1" x14ac:dyDescent="0.25">
      <c r="I5354" s="102"/>
      <c r="J5354" s="445"/>
      <c r="S5354" s="444"/>
      <c r="T5354" s="444"/>
      <c r="X5354" s="444"/>
      <c r="Y5354" s="444"/>
      <c r="AK5354" s="305"/>
    </row>
    <row r="5355" spans="1:37" ht="15" customHeight="1" x14ac:dyDescent="0.25">
      <c r="I5355" s="102"/>
      <c r="J5355" s="445"/>
      <c r="S5355" s="444"/>
      <c r="T5355" s="444"/>
      <c r="X5355" s="444"/>
      <c r="Y5355" s="444"/>
      <c r="AK5355" s="305"/>
    </row>
    <row r="5356" spans="1:37" ht="15" customHeight="1" x14ac:dyDescent="0.25">
      <c r="I5356" s="102"/>
      <c r="J5356" s="445"/>
      <c r="S5356" s="444"/>
      <c r="T5356" s="444"/>
      <c r="X5356" s="444"/>
      <c r="Y5356" s="444"/>
      <c r="AK5356" s="305"/>
    </row>
    <row r="5357" spans="1:37" ht="15" customHeight="1" x14ac:dyDescent="0.25">
      <c r="I5357" s="102"/>
      <c r="J5357" s="445"/>
      <c r="S5357" s="444"/>
      <c r="T5357" s="444"/>
      <c r="X5357" s="444"/>
      <c r="Y5357" s="444"/>
      <c r="AK5357" s="305"/>
    </row>
    <row r="5358" spans="1:37" ht="15" customHeight="1" x14ac:dyDescent="0.25">
      <c r="I5358" s="102"/>
      <c r="J5358" s="445"/>
      <c r="S5358" s="444"/>
      <c r="T5358" s="444"/>
      <c r="X5358" s="444"/>
      <c r="Y5358" s="444"/>
      <c r="AK5358" s="305"/>
    </row>
    <row r="5359" spans="1:37" ht="15" customHeight="1" x14ac:dyDescent="0.25">
      <c r="I5359" s="102"/>
      <c r="J5359" s="445"/>
      <c r="S5359" s="444"/>
      <c r="T5359" s="444"/>
      <c r="X5359" s="444"/>
      <c r="Y5359" s="444"/>
      <c r="AK5359" s="305"/>
    </row>
    <row r="5360" spans="1:37" ht="15" customHeight="1" x14ac:dyDescent="0.25">
      <c r="A5360" s="103" t="s">
        <v>5570</v>
      </c>
      <c r="B5360" s="101" t="s">
        <v>169</v>
      </c>
      <c r="D5360" s="101" t="s">
        <v>5558</v>
      </c>
      <c r="E5360" s="101" t="s">
        <v>4882</v>
      </c>
      <c r="F5360" s="102">
        <v>0</v>
      </c>
      <c r="I5360" s="102"/>
      <c r="J5360" s="445"/>
      <c r="K5360" s="258">
        <f>ROUND(SUMIF('VGT-Bewegungsdaten'!B:B,A5360,'VGT-Bewegungsdaten'!D:D),3)</f>
        <v>0</v>
      </c>
      <c r="N5360" s="298" t="s">
        <v>4917</v>
      </c>
      <c r="O5360" s="298" t="s">
        <v>4947</v>
      </c>
      <c r="P5360" s="261">
        <f>ROUND(SUMIF('AV-Bewegungsdaten'!B:B,A5360,'AV-Bewegungsdaten'!D:D),3)</f>
        <v>0</v>
      </c>
      <c r="S5360" s="444"/>
      <c r="T5360" s="444"/>
      <c r="U5360" s="261">
        <f>ROUND(SUMIF('DV-Bewegungsdaten'!B:B,A5360,'DV-Bewegungsdaten'!D:D),3)</f>
        <v>0</v>
      </c>
      <c r="X5360" s="444"/>
      <c r="Y5360" s="444"/>
      <c r="Z5360" s="258">
        <f>ROUND(SUMIF('MSZ-Bewegungsdaten'!B:B,A5360,'MSZ-Bewegungsdaten'!D:D),3)</f>
        <v>0</v>
      </c>
      <c r="AA5360" s="259">
        <v>0</v>
      </c>
      <c r="AB5360" s="260"/>
      <c r="AK5360" s="305"/>
    </row>
    <row r="5361" spans="1:37" ht="15" customHeight="1" x14ac:dyDescent="0.25">
      <c r="A5361" s="103" t="s">
        <v>6238</v>
      </c>
      <c r="B5361" s="101" t="s">
        <v>2067</v>
      </c>
      <c r="C5361" s="101" t="s">
        <v>6295</v>
      </c>
      <c r="D5361" s="101" t="s">
        <v>6239</v>
      </c>
      <c r="I5361" s="102"/>
      <c r="J5361" s="445"/>
      <c r="N5361" s="298" t="s">
        <v>4919</v>
      </c>
      <c r="O5361" s="298" t="s">
        <v>4924</v>
      </c>
      <c r="P5361" s="261">
        <f>ROUND(SUMIF('AV-Bewegungsdaten'!B:B,A5361,'AV-Bewegungsdaten'!D:D),3)</f>
        <v>0</v>
      </c>
      <c r="Q5361" s="259">
        <f>ROUND(SUMIF('AV-Bewegungsdaten'!B:B,$A5361,'AV-Bewegungsdaten'!E:E),5)</f>
        <v>0</v>
      </c>
      <c r="S5361" s="444"/>
      <c r="T5361" s="444"/>
      <c r="X5361" s="444"/>
      <c r="Y5361" s="444"/>
      <c r="AK5361" s="305"/>
    </row>
    <row r="5362" spans="1:37" ht="15" customHeight="1" x14ac:dyDescent="0.25">
      <c r="A5362" s="103" t="s">
        <v>6240</v>
      </c>
      <c r="B5362" s="101" t="s">
        <v>2068</v>
      </c>
      <c r="C5362" s="101" t="s">
        <v>6295</v>
      </c>
      <c r="D5362" s="101" t="s">
        <v>6239</v>
      </c>
      <c r="I5362" s="102"/>
      <c r="J5362" s="445"/>
      <c r="N5362" s="298" t="s">
        <v>4919</v>
      </c>
      <c r="O5362" s="298" t="s">
        <v>4925</v>
      </c>
      <c r="P5362" s="261">
        <f>ROUND(SUMIF('AV-Bewegungsdaten'!B:B,A5362,'AV-Bewegungsdaten'!D:D),3)</f>
        <v>0</v>
      </c>
      <c r="Q5362" s="259">
        <f>ROUND(SUMIF('AV-Bewegungsdaten'!B:B,$A5362,'AV-Bewegungsdaten'!E:E),5)</f>
        <v>0</v>
      </c>
      <c r="S5362" s="444"/>
      <c r="T5362" s="444"/>
      <c r="X5362" s="444"/>
      <c r="Y5362" s="444"/>
      <c r="AK5362" s="305"/>
    </row>
    <row r="5363" spans="1:37" ht="15" customHeight="1" x14ac:dyDescent="0.25">
      <c r="A5363" s="103" t="s">
        <v>6241</v>
      </c>
      <c r="B5363" s="101" t="s">
        <v>1469</v>
      </c>
      <c r="C5363" s="101" t="s">
        <v>6295</v>
      </c>
      <c r="D5363" s="101" t="s">
        <v>6239</v>
      </c>
      <c r="I5363" s="102"/>
      <c r="J5363" s="445"/>
      <c r="N5363" s="298" t="s">
        <v>4919</v>
      </c>
      <c r="O5363" s="298" t="s">
        <v>4927</v>
      </c>
      <c r="P5363" s="261">
        <f>ROUND(SUMIF('AV-Bewegungsdaten'!B:B,A5363,'AV-Bewegungsdaten'!D:D),3)</f>
        <v>0</v>
      </c>
      <c r="Q5363" s="259">
        <f>ROUND(SUMIF('AV-Bewegungsdaten'!B:B,$A5363,'AV-Bewegungsdaten'!E:E),5)</f>
        <v>0</v>
      </c>
      <c r="S5363" s="444"/>
      <c r="T5363" s="444"/>
      <c r="X5363" s="444"/>
      <c r="Y5363" s="444"/>
      <c r="AK5363" s="305"/>
    </row>
    <row r="5364" spans="1:37" ht="15" customHeight="1" x14ac:dyDescent="0.25">
      <c r="A5364" s="103" t="s">
        <v>6242</v>
      </c>
      <c r="B5364" s="101" t="s">
        <v>1482</v>
      </c>
      <c r="C5364" s="101" t="s">
        <v>6295</v>
      </c>
      <c r="D5364" s="101" t="s">
        <v>6239</v>
      </c>
      <c r="I5364" s="102"/>
      <c r="J5364" s="445"/>
      <c r="N5364" s="298" t="s">
        <v>4919</v>
      </c>
      <c r="O5364" s="298" t="s">
        <v>4928</v>
      </c>
      <c r="P5364" s="261">
        <f>ROUND(SUMIF('AV-Bewegungsdaten'!B:B,A5364,'AV-Bewegungsdaten'!D:D),3)</f>
        <v>0</v>
      </c>
      <c r="Q5364" s="259">
        <f>ROUND(SUMIF('AV-Bewegungsdaten'!B:B,$A5364,'AV-Bewegungsdaten'!E:E),5)</f>
        <v>0</v>
      </c>
      <c r="S5364" s="444"/>
      <c r="T5364" s="444"/>
      <c r="X5364" s="444"/>
      <c r="Y5364" s="444"/>
      <c r="AK5364" s="305"/>
    </row>
    <row r="5365" spans="1:37" ht="15" customHeight="1" x14ac:dyDescent="0.25">
      <c r="A5365" s="103" t="s">
        <v>6243</v>
      </c>
      <c r="B5365" s="101" t="s">
        <v>77</v>
      </c>
      <c r="C5365" s="101" t="s">
        <v>6295</v>
      </c>
      <c r="D5365" s="101" t="s">
        <v>6239</v>
      </c>
      <c r="I5365" s="102"/>
      <c r="J5365" s="445"/>
      <c r="N5365" s="298" t="s">
        <v>4919</v>
      </c>
      <c r="O5365" s="298" t="s">
        <v>4929</v>
      </c>
      <c r="P5365" s="261">
        <f>ROUND(SUMIF('AV-Bewegungsdaten'!B:B,A5365,'AV-Bewegungsdaten'!D:D),3)</f>
        <v>0</v>
      </c>
      <c r="Q5365" s="259">
        <f>ROUND(SUMIF('AV-Bewegungsdaten'!B:B,$A5365,'AV-Bewegungsdaten'!E:E),5)</f>
        <v>0</v>
      </c>
      <c r="S5365" s="444"/>
      <c r="T5365" s="444"/>
      <c r="X5365" s="444"/>
      <c r="Y5365" s="444"/>
      <c r="AK5365" s="305"/>
    </row>
    <row r="5366" spans="1:37" ht="15" customHeight="1" x14ac:dyDescent="0.25">
      <c r="A5366" s="103" t="s">
        <v>6244</v>
      </c>
      <c r="B5366" s="101" t="s">
        <v>2069</v>
      </c>
      <c r="C5366" s="101" t="s">
        <v>6295</v>
      </c>
      <c r="D5366" s="101" t="s">
        <v>6239</v>
      </c>
      <c r="I5366" s="102"/>
      <c r="J5366" s="445"/>
      <c r="N5366" s="298" t="s">
        <v>4919</v>
      </c>
      <c r="O5366" s="298" t="s">
        <v>4930</v>
      </c>
      <c r="P5366" s="261">
        <f>ROUND(SUMIF('AV-Bewegungsdaten'!B:B,A5366,'AV-Bewegungsdaten'!D:D),3)</f>
        <v>0</v>
      </c>
      <c r="Q5366" s="259">
        <f>ROUND(SUMIF('AV-Bewegungsdaten'!B:B,$A5366,'AV-Bewegungsdaten'!E:E),5)</f>
        <v>0</v>
      </c>
      <c r="S5366" s="444"/>
      <c r="T5366" s="444"/>
      <c r="X5366" s="444"/>
      <c r="Y5366" s="444"/>
      <c r="AK5366" s="305"/>
    </row>
    <row r="5367" spans="1:37" ht="15" customHeight="1" x14ac:dyDescent="0.25">
      <c r="A5367" s="103" t="s">
        <v>6245</v>
      </c>
      <c r="B5367" s="101" t="s">
        <v>152</v>
      </c>
      <c r="C5367" s="101" t="s">
        <v>6295</v>
      </c>
      <c r="D5367" s="101" t="s">
        <v>6239</v>
      </c>
      <c r="I5367" s="102"/>
      <c r="J5367" s="445"/>
      <c r="N5367" s="298" t="s">
        <v>4919</v>
      </c>
      <c r="O5367" s="298" t="s">
        <v>4932</v>
      </c>
      <c r="P5367" s="261">
        <f>ROUND(SUMIF('AV-Bewegungsdaten'!B:B,A5367,'AV-Bewegungsdaten'!D:D),3)</f>
        <v>0</v>
      </c>
      <c r="Q5367" s="259">
        <f>ROUND(SUMIF('AV-Bewegungsdaten'!B:B,$A5367,'AV-Bewegungsdaten'!E:E),5)</f>
        <v>0</v>
      </c>
      <c r="S5367" s="444"/>
      <c r="T5367" s="444"/>
      <c r="X5367" s="444"/>
      <c r="Y5367" s="444"/>
      <c r="AK5367" s="305"/>
    </row>
    <row r="5368" spans="1:37" ht="15" customHeight="1" x14ac:dyDescent="0.25">
      <c r="A5368" s="103" t="s">
        <v>6246</v>
      </c>
      <c r="B5368" s="101" t="s">
        <v>2071</v>
      </c>
      <c r="C5368" s="101" t="s">
        <v>6295</v>
      </c>
      <c r="D5368" s="101" t="s">
        <v>6239</v>
      </c>
      <c r="I5368" s="102"/>
      <c r="J5368" s="445"/>
      <c r="N5368" s="298" t="s">
        <v>4919</v>
      </c>
      <c r="O5368" s="298" t="s">
        <v>4934</v>
      </c>
      <c r="P5368" s="261">
        <f>ROUND(SUMIF('AV-Bewegungsdaten'!B:B,A5368,'AV-Bewegungsdaten'!D:D),3)</f>
        <v>0</v>
      </c>
      <c r="Q5368" s="259">
        <f>ROUND(SUMIF('AV-Bewegungsdaten'!B:B,$A5368,'AV-Bewegungsdaten'!E:E),5)</f>
        <v>0</v>
      </c>
      <c r="S5368" s="444"/>
      <c r="T5368" s="444"/>
      <c r="X5368" s="444"/>
      <c r="Y5368" s="444"/>
      <c r="AK5368" s="305"/>
    </row>
    <row r="5369" spans="1:37" ht="15" customHeight="1" x14ac:dyDescent="0.25">
      <c r="A5369" s="103" t="s">
        <v>6247</v>
      </c>
      <c r="B5369" s="101" t="s">
        <v>169</v>
      </c>
      <c r="C5369" s="101" t="s">
        <v>6295</v>
      </c>
      <c r="D5369" s="101" t="s">
        <v>6239</v>
      </c>
      <c r="I5369" s="102"/>
      <c r="J5369" s="445"/>
      <c r="N5369" s="298" t="s">
        <v>4919</v>
      </c>
      <c r="O5369" s="298" t="s">
        <v>4935</v>
      </c>
      <c r="P5369" s="261">
        <f>ROUND(SUMIF('AV-Bewegungsdaten'!B:B,A5369,'AV-Bewegungsdaten'!D:D),3)</f>
        <v>0</v>
      </c>
      <c r="Q5369" s="259">
        <f>ROUND(SUMIF('AV-Bewegungsdaten'!B:B,$A5369,'AV-Bewegungsdaten'!E:E),5)</f>
        <v>0</v>
      </c>
      <c r="S5369" s="444"/>
      <c r="T5369" s="444"/>
      <c r="X5369" s="444"/>
      <c r="Y5369" s="444"/>
      <c r="AK5369" s="305"/>
    </row>
    <row r="5370" spans="1:37" ht="15" customHeight="1" x14ac:dyDescent="0.25">
      <c r="A5370" s="103" t="s">
        <v>5571</v>
      </c>
      <c r="B5370" s="101" t="s">
        <v>2067</v>
      </c>
      <c r="C5370" s="101" t="s">
        <v>6294</v>
      </c>
      <c r="D5370" s="101" t="s">
        <v>5572</v>
      </c>
      <c r="I5370" s="102"/>
      <c r="J5370" s="445"/>
      <c r="K5370" s="258">
        <f>ROUND(SUMIF('VGT-Bewegungsdaten'!B:B,A5370,'VGT-Bewegungsdaten'!D:D),3)</f>
        <v>0</v>
      </c>
      <c r="L5370" s="259">
        <f>ROUND(SUMIF('VGT-Bewegungsdaten'!B:B,$A5370,'VGT-Bewegungsdaten'!E:E),5)</f>
        <v>0</v>
      </c>
      <c r="N5370" s="298" t="s">
        <v>4919</v>
      </c>
      <c r="O5370" s="298" t="s">
        <v>4924</v>
      </c>
      <c r="P5370" s="261">
        <f>ROUND(SUMIF('AV-Bewegungsdaten'!B:B,A5370,'AV-Bewegungsdaten'!D:D),3)</f>
        <v>0</v>
      </c>
      <c r="Q5370" s="259">
        <f>ROUND(SUMIF('AV-Bewegungsdaten'!B:B,$A5370,'AV-Bewegungsdaten'!E:E),5)</f>
        <v>0</v>
      </c>
      <c r="S5370" s="444"/>
      <c r="T5370" s="444"/>
      <c r="U5370" s="261">
        <f>ROUND(SUMIF('DV-Bewegungsdaten'!B:B,A5370,'DV-Bewegungsdaten'!D:D),3)</f>
        <v>0</v>
      </c>
      <c r="V5370" s="259">
        <f>ROUND(SUMIF('DV-Bewegungsdaten'!B:B,A5370,'DV-Bewegungsdaten'!E:E),5)</f>
        <v>0</v>
      </c>
      <c r="X5370" s="444"/>
      <c r="Y5370" s="444"/>
      <c r="AK5370" s="305"/>
    </row>
    <row r="5371" spans="1:37" ht="15" customHeight="1" x14ac:dyDescent="0.25">
      <c r="A5371" s="103" t="s">
        <v>5573</v>
      </c>
      <c r="B5371" s="101" t="s">
        <v>2068</v>
      </c>
      <c r="C5371" s="101" t="s">
        <v>6294</v>
      </c>
      <c r="D5371" s="101" t="s">
        <v>5572</v>
      </c>
      <c r="I5371" s="102"/>
      <c r="J5371" s="445"/>
      <c r="K5371" s="258">
        <f>ROUND(SUMIF('VGT-Bewegungsdaten'!B:B,A5371,'VGT-Bewegungsdaten'!D:D),3)</f>
        <v>0</v>
      </c>
      <c r="L5371" s="259">
        <f>ROUND(SUMIF('VGT-Bewegungsdaten'!B:B,$A5371,'VGT-Bewegungsdaten'!E:E),5)</f>
        <v>0</v>
      </c>
      <c r="N5371" s="298" t="s">
        <v>4919</v>
      </c>
      <c r="O5371" s="298" t="s">
        <v>4925</v>
      </c>
      <c r="P5371" s="261">
        <f>ROUND(SUMIF('AV-Bewegungsdaten'!B:B,A5371,'AV-Bewegungsdaten'!D:D),3)</f>
        <v>0</v>
      </c>
      <c r="Q5371" s="259">
        <f>ROUND(SUMIF('AV-Bewegungsdaten'!B:B,$A5371,'AV-Bewegungsdaten'!E:E),5)</f>
        <v>0</v>
      </c>
      <c r="S5371" s="444"/>
      <c r="T5371" s="444"/>
      <c r="U5371" s="261">
        <f>ROUND(SUMIF('DV-Bewegungsdaten'!B:B,A5371,'DV-Bewegungsdaten'!D:D),3)</f>
        <v>0</v>
      </c>
      <c r="V5371" s="259">
        <f>ROUND(SUMIF('DV-Bewegungsdaten'!B:B,A5371,'DV-Bewegungsdaten'!E:E),5)</f>
        <v>0</v>
      </c>
      <c r="X5371" s="444"/>
      <c r="Y5371" s="444"/>
      <c r="AK5371" s="305"/>
    </row>
    <row r="5372" spans="1:37" ht="15" customHeight="1" x14ac:dyDescent="0.25">
      <c r="A5372" s="103" t="s">
        <v>5574</v>
      </c>
      <c r="B5372" s="101" t="s">
        <v>985</v>
      </c>
      <c r="C5372" s="101" t="s">
        <v>6294</v>
      </c>
      <c r="D5372" s="101" t="s">
        <v>5572</v>
      </c>
      <c r="I5372" s="102"/>
      <c r="J5372" s="445"/>
      <c r="K5372" s="258">
        <f>ROUND(SUMIF('VGT-Bewegungsdaten'!B:B,A5372,'VGT-Bewegungsdaten'!D:D),3)</f>
        <v>0</v>
      </c>
      <c r="L5372" s="259">
        <f>ROUND(SUMIF('VGT-Bewegungsdaten'!B:B,$A5372,'VGT-Bewegungsdaten'!E:E),5)</f>
        <v>0</v>
      </c>
      <c r="N5372" s="298" t="s">
        <v>4919</v>
      </c>
      <c r="O5372" s="298" t="s">
        <v>4926</v>
      </c>
      <c r="P5372" s="261">
        <f>ROUND(SUMIF('AV-Bewegungsdaten'!B:B,A5372,'AV-Bewegungsdaten'!D:D),3)</f>
        <v>0</v>
      </c>
      <c r="Q5372" s="259">
        <f>ROUND(SUMIF('AV-Bewegungsdaten'!B:B,$A5372,'AV-Bewegungsdaten'!E:E),5)</f>
        <v>0</v>
      </c>
      <c r="S5372" s="444"/>
      <c r="T5372" s="444"/>
      <c r="U5372" s="261">
        <f>ROUND(SUMIF('DV-Bewegungsdaten'!B:B,A5372,'DV-Bewegungsdaten'!D:D),3)</f>
        <v>0</v>
      </c>
      <c r="V5372" s="259">
        <f>ROUND(SUMIF('DV-Bewegungsdaten'!B:B,A5372,'DV-Bewegungsdaten'!E:E),5)</f>
        <v>0</v>
      </c>
      <c r="X5372" s="444"/>
      <c r="Y5372" s="444"/>
      <c r="AK5372" s="305"/>
    </row>
    <row r="5373" spans="1:37" ht="15" customHeight="1" x14ac:dyDescent="0.25">
      <c r="A5373" s="103" t="s">
        <v>5575</v>
      </c>
      <c r="B5373" s="101" t="s">
        <v>1469</v>
      </c>
      <c r="C5373" s="101" t="s">
        <v>6294</v>
      </c>
      <c r="D5373" s="101" t="s">
        <v>5572</v>
      </c>
      <c r="I5373" s="102"/>
      <c r="J5373" s="445"/>
      <c r="K5373" s="258">
        <f>ROUND(SUMIF('VGT-Bewegungsdaten'!B:B,A5373,'VGT-Bewegungsdaten'!D:D),3)</f>
        <v>0</v>
      </c>
      <c r="L5373" s="259">
        <f>ROUND(SUMIF('VGT-Bewegungsdaten'!B:B,$A5373,'VGT-Bewegungsdaten'!E:E),5)</f>
        <v>0</v>
      </c>
      <c r="N5373" s="298" t="s">
        <v>4919</v>
      </c>
      <c r="O5373" s="298" t="s">
        <v>4927</v>
      </c>
      <c r="P5373" s="261">
        <f>ROUND(SUMIF('AV-Bewegungsdaten'!B:B,A5373,'AV-Bewegungsdaten'!D:D),3)</f>
        <v>0</v>
      </c>
      <c r="Q5373" s="259">
        <f>ROUND(SUMIF('AV-Bewegungsdaten'!B:B,$A5373,'AV-Bewegungsdaten'!E:E),5)</f>
        <v>0</v>
      </c>
      <c r="S5373" s="444"/>
      <c r="T5373" s="444"/>
      <c r="U5373" s="261">
        <f>ROUND(SUMIF('DV-Bewegungsdaten'!B:B,A5373,'DV-Bewegungsdaten'!D:D),3)</f>
        <v>0</v>
      </c>
      <c r="V5373" s="259">
        <f>ROUND(SUMIF('DV-Bewegungsdaten'!B:B,A5373,'DV-Bewegungsdaten'!E:E),5)</f>
        <v>0</v>
      </c>
      <c r="X5373" s="444"/>
      <c r="Y5373" s="444"/>
      <c r="AK5373" s="305"/>
    </row>
    <row r="5374" spans="1:37" ht="15" customHeight="1" x14ac:dyDescent="0.25">
      <c r="A5374" s="103" t="s">
        <v>5576</v>
      </c>
      <c r="B5374" s="101" t="s">
        <v>1482</v>
      </c>
      <c r="C5374" s="101" t="s">
        <v>6294</v>
      </c>
      <c r="D5374" s="101" t="s">
        <v>5572</v>
      </c>
      <c r="I5374" s="102"/>
      <c r="J5374" s="445"/>
      <c r="K5374" s="258">
        <f>ROUND(SUMIF('VGT-Bewegungsdaten'!B:B,A5374,'VGT-Bewegungsdaten'!D:D),3)</f>
        <v>0</v>
      </c>
      <c r="L5374" s="259">
        <f>ROUND(SUMIF('VGT-Bewegungsdaten'!B:B,$A5374,'VGT-Bewegungsdaten'!E:E),5)</f>
        <v>0</v>
      </c>
      <c r="N5374" s="298" t="s">
        <v>4919</v>
      </c>
      <c r="O5374" s="298" t="s">
        <v>4928</v>
      </c>
      <c r="P5374" s="261">
        <f>ROUND(SUMIF('AV-Bewegungsdaten'!B:B,A5374,'AV-Bewegungsdaten'!D:D),3)</f>
        <v>0</v>
      </c>
      <c r="Q5374" s="259">
        <f>ROUND(SUMIF('AV-Bewegungsdaten'!B:B,$A5374,'AV-Bewegungsdaten'!E:E),5)</f>
        <v>0</v>
      </c>
      <c r="S5374" s="444"/>
      <c r="T5374" s="444"/>
      <c r="U5374" s="261">
        <f>ROUND(SUMIF('DV-Bewegungsdaten'!B:B,A5374,'DV-Bewegungsdaten'!D:D),3)</f>
        <v>0</v>
      </c>
      <c r="V5374" s="259">
        <f>ROUND(SUMIF('DV-Bewegungsdaten'!B:B,A5374,'DV-Bewegungsdaten'!E:E),5)</f>
        <v>0</v>
      </c>
      <c r="X5374" s="444"/>
      <c r="Y5374" s="444"/>
      <c r="AK5374" s="305"/>
    </row>
    <row r="5375" spans="1:37" ht="15" customHeight="1" x14ac:dyDescent="0.25">
      <c r="A5375" s="103" t="s">
        <v>5577</v>
      </c>
      <c r="B5375" s="101" t="s">
        <v>77</v>
      </c>
      <c r="C5375" s="101" t="s">
        <v>6294</v>
      </c>
      <c r="D5375" s="101" t="s">
        <v>5572</v>
      </c>
      <c r="I5375" s="102"/>
      <c r="J5375" s="445"/>
      <c r="K5375" s="258">
        <f>ROUND(SUMIF('VGT-Bewegungsdaten'!B:B,A5375,'VGT-Bewegungsdaten'!D:D),3)</f>
        <v>0</v>
      </c>
      <c r="L5375" s="259">
        <f>ROUND(SUMIF('VGT-Bewegungsdaten'!B:B,$A5375,'VGT-Bewegungsdaten'!E:E),5)</f>
        <v>0</v>
      </c>
      <c r="N5375" s="298" t="s">
        <v>4919</v>
      </c>
      <c r="O5375" s="298" t="s">
        <v>4929</v>
      </c>
      <c r="P5375" s="261">
        <f>ROUND(SUMIF('AV-Bewegungsdaten'!B:B,A5375,'AV-Bewegungsdaten'!D:D),3)</f>
        <v>0</v>
      </c>
      <c r="Q5375" s="259">
        <f>ROUND(SUMIF('AV-Bewegungsdaten'!B:B,$A5375,'AV-Bewegungsdaten'!E:E),5)</f>
        <v>0</v>
      </c>
      <c r="S5375" s="444"/>
      <c r="T5375" s="444"/>
      <c r="U5375" s="261">
        <f>ROUND(SUMIF('DV-Bewegungsdaten'!B:B,A5375,'DV-Bewegungsdaten'!D:D),3)</f>
        <v>0</v>
      </c>
      <c r="V5375" s="259">
        <f>ROUND(SUMIF('DV-Bewegungsdaten'!B:B,A5375,'DV-Bewegungsdaten'!E:E),5)</f>
        <v>0</v>
      </c>
      <c r="X5375" s="444"/>
      <c r="Y5375" s="444"/>
      <c r="AK5375" s="305"/>
    </row>
    <row r="5376" spans="1:37" ht="15" customHeight="1" x14ac:dyDescent="0.25">
      <c r="A5376" s="103" t="s">
        <v>5578</v>
      </c>
      <c r="B5376" s="101" t="s">
        <v>2069</v>
      </c>
      <c r="C5376" s="101" t="s">
        <v>6294</v>
      </c>
      <c r="D5376" s="101" t="s">
        <v>5572</v>
      </c>
      <c r="I5376" s="102"/>
      <c r="J5376" s="445"/>
      <c r="K5376" s="258">
        <f>ROUND(SUMIF('VGT-Bewegungsdaten'!B:B,A5376,'VGT-Bewegungsdaten'!D:D),3)</f>
        <v>0</v>
      </c>
      <c r="L5376" s="259">
        <f>ROUND(SUMIF('VGT-Bewegungsdaten'!B:B,$A5376,'VGT-Bewegungsdaten'!E:E),5)</f>
        <v>0</v>
      </c>
      <c r="N5376" s="298" t="s">
        <v>4919</v>
      </c>
      <c r="O5376" s="298" t="s">
        <v>4930</v>
      </c>
      <c r="P5376" s="261">
        <f>ROUND(SUMIF('AV-Bewegungsdaten'!B:B,A5376,'AV-Bewegungsdaten'!D:D),3)</f>
        <v>0</v>
      </c>
      <c r="Q5376" s="259">
        <f>ROUND(SUMIF('AV-Bewegungsdaten'!B:B,$A5376,'AV-Bewegungsdaten'!E:E),5)</f>
        <v>0</v>
      </c>
      <c r="S5376" s="444"/>
      <c r="T5376" s="444"/>
      <c r="U5376" s="261">
        <f>ROUND(SUMIF('DV-Bewegungsdaten'!B:B,A5376,'DV-Bewegungsdaten'!D:D),3)</f>
        <v>0</v>
      </c>
      <c r="V5376" s="259">
        <f>ROUND(SUMIF('DV-Bewegungsdaten'!B:B,A5376,'DV-Bewegungsdaten'!E:E),5)</f>
        <v>0</v>
      </c>
      <c r="X5376" s="444"/>
      <c r="Y5376" s="444"/>
      <c r="AK5376" s="305"/>
    </row>
    <row r="5377" spans="1:37" ht="15" customHeight="1" x14ac:dyDescent="0.25">
      <c r="A5377" s="103" t="s">
        <v>5579</v>
      </c>
      <c r="B5377" s="101" t="s">
        <v>2070</v>
      </c>
      <c r="C5377" s="101" t="s">
        <v>6294</v>
      </c>
      <c r="D5377" s="101" t="s">
        <v>5572</v>
      </c>
      <c r="I5377" s="102"/>
      <c r="J5377" s="445"/>
      <c r="K5377" s="258">
        <f>ROUND(SUMIF('VGT-Bewegungsdaten'!B:B,A5377,'VGT-Bewegungsdaten'!D:D),3)</f>
        <v>0</v>
      </c>
      <c r="L5377" s="259">
        <f>ROUND(SUMIF('VGT-Bewegungsdaten'!B:B,$A5377,'VGT-Bewegungsdaten'!E:E),5)</f>
        <v>0</v>
      </c>
      <c r="N5377" s="298" t="s">
        <v>4919</v>
      </c>
      <c r="O5377" s="298" t="s">
        <v>4931</v>
      </c>
      <c r="P5377" s="261">
        <f>ROUND(SUMIF('AV-Bewegungsdaten'!B:B,A5377,'AV-Bewegungsdaten'!D:D),3)</f>
        <v>0</v>
      </c>
      <c r="Q5377" s="259">
        <f>ROUND(SUMIF('AV-Bewegungsdaten'!B:B,$A5377,'AV-Bewegungsdaten'!E:E),5)</f>
        <v>0</v>
      </c>
      <c r="S5377" s="444"/>
      <c r="T5377" s="444"/>
      <c r="U5377" s="261">
        <f>ROUND(SUMIF('DV-Bewegungsdaten'!B:B,A5377,'DV-Bewegungsdaten'!D:D),3)</f>
        <v>0</v>
      </c>
      <c r="V5377" s="259">
        <f>ROUND(SUMIF('DV-Bewegungsdaten'!B:B,A5377,'DV-Bewegungsdaten'!E:E),5)</f>
        <v>0</v>
      </c>
      <c r="X5377" s="444"/>
      <c r="Y5377" s="444"/>
      <c r="AK5377" s="305"/>
    </row>
    <row r="5378" spans="1:37" ht="15" customHeight="1" x14ac:dyDescent="0.25">
      <c r="A5378" s="103" t="s">
        <v>5580</v>
      </c>
      <c r="B5378" s="101" t="s">
        <v>152</v>
      </c>
      <c r="C5378" s="101" t="s">
        <v>6294</v>
      </c>
      <c r="D5378" s="101" t="s">
        <v>5572</v>
      </c>
      <c r="I5378" s="102"/>
      <c r="J5378" s="445"/>
      <c r="K5378" s="258">
        <f>ROUND(SUMIF('VGT-Bewegungsdaten'!B:B,A5378,'VGT-Bewegungsdaten'!D:D),3)</f>
        <v>0</v>
      </c>
      <c r="L5378" s="259">
        <f>ROUND(SUMIF('VGT-Bewegungsdaten'!B:B,$A5378,'VGT-Bewegungsdaten'!E:E),5)</f>
        <v>0</v>
      </c>
      <c r="N5378" s="298" t="s">
        <v>4919</v>
      </c>
      <c r="O5378" s="298" t="s">
        <v>4932</v>
      </c>
      <c r="P5378" s="261">
        <f>ROUND(SUMIF('AV-Bewegungsdaten'!B:B,A5378,'AV-Bewegungsdaten'!D:D),3)</f>
        <v>0</v>
      </c>
      <c r="Q5378" s="259">
        <f>ROUND(SUMIF('AV-Bewegungsdaten'!B:B,$A5378,'AV-Bewegungsdaten'!E:E),5)</f>
        <v>0</v>
      </c>
      <c r="S5378" s="444"/>
      <c r="T5378" s="444"/>
      <c r="U5378" s="261">
        <f>ROUND(SUMIF('DV-Bewegungsdaten'!B:B,A5378,'DV-Bewegungsdaten'!D:D),3)</f>
        <v>0</v>
      </c>
      <c r="V5378" s="259">
        <f>ROUND(SUMIF('DV-Bewegungsdaten'!B:B,A5378,'DV-Bewegungsdaten'!E:E),5)</f>
        <v>0</v>
      </c>
      <c r="X5378" s="444"/>
      <c r="Y5378" s="444"/>
      <c r="AK5378" s="305"/>
    </row>
    <row r="5379" spans="1:37" ht="15" customHeight="1" x14ac:dyDescent="0.25">
      <c r="A5379" s="103" t="s">
        <v>5581</v>
      </c>
      <c r="B5379" s="101" t="s">
        <v>159</v>
      </c>
      <c r="C5379" s="101" t="s">
        <v>6294</v>
      </c>
      <c r="D5379" s="101" t="s">
        <v>5572</v>
      </c>
      <c r="I5379" s="102"/>
      <c r="J5379" s="445"/>
      <c r="K5379" s="258">
        <f>ROUND(SUMIF('VGT-Bewegungsdaten'!B:B,A5379,'VGT-Bewegungsdaten'!D:D),3)</f>
        <v>0</v>
      </c>
      <c r="L5379" s="259">
        <f>ROUND(SUMIF('VGT-Bewegungsdaten'!B:B,$A5379,'VGT-Bewegungsdaten'!E:E),5)</f>
        <v>0</v>
      </c>
      <c r="N5379" s="298" t="s">
        <v>4919</v>
      </c>
      <c r="O5379" s="298" t="s">
        <v>4933</v>
      </c>
      <c r="P5379" s="261">
        <f>ROUND(SUMIF('AV-Bewegungsdaten'!B:B,A5379,'AV-Bewegungsdaten'!D:D),3)</f>
        <v>0</v>
      </c>
      <c r="Q5379" s="259">
        <f>ROUND(SUMIF('AV-Bewegungsdaten'!B:B,$A5379,'AV-Bewegungsdaten'!E:E),5)</f>
        <v>0</v>
      </c>
      <c r="S5379" s="444"/>
      <c r="T5379" s="444"/>
      <c r="U5379" s="261">
        <f>ROUND(SUMIF('DV-Bewegungsdaten'!B:B,A5379,'DV-Bewegungsdaten'!D:D),3)</f>
        <v>0</v>
      </c>
      <c r="V5379" s="259">
        <f>ROUND(SUMIF('DV-Bewegungsdaten'!B:B,A5379,'DV-Bewegungsdaten'!E:E),5)</f>
        <v>0</v>
      </c>
      <c r="X5379" s="444"/>
      <c r="Y5379" s="444"/>
      <c r="AK5379" s="305"/>
    </row>
    <row r="5380" spans="1:37" ht="15" customHeight="1" x14ac:dyDescent="0.25">
      <c r="A5380" s="103" t="s">
        <v>5582</v>
      </c>
      <c r="B5380" s="101" t="s">
        <v>2071</v>
      </c>
      <c r="C5380" s="101" t="s">
        <v>6294</v>
      </c>
      <c r="D5380" s="101" t="s">
        <v>5572</v>
      </c>
      <c r="I5380" s="102"/>
      <c r="J5380" s="445"/>
      <c r="K5380" s="258">
        <f>ROUND(SUMIF('VGT-Bewegungsdaten'!B:B,A5380,'VGT-Bewegungsdaten'!D:D),3)</f>
        <v>0</v>
      </c>
      <c r="L5380" s="259">
        <f>ROUND(SUMIF('VGT-Bewegungsdaten'!B:B,$A5380,'VGT-Bewegungsdaten'!E:E),5)</f>
        <v>0</v>
      </c>
      <c r="N5380" s="298" t="s">
        <v>4919</v>
      </c>
      <c r="O5380" s="298" t="s">
        <v>4934</v>
      </c>
      <c r="P5380" s="261">
        <f>ROUND(SUMIF('AV-Bewegungsdaten'!B:B,A5380,'AV-Bewegungsdaten'!D:D),3)</f>
        <v>0</v>
      </c>
      <c r="Q5380" s="259">
        <f>ROUND(SUMIF('AV-Bewegungsdaten'!B:B,$A5380,'AV-Bewegungsdaten'!E:E),5)</f>
        <v>0</v>
      </c>
      <c r="S5380" s="444"/>
      <c r="T5380" s="444"/>
      <c r="U5380" s="261">
        <f>ROUND(SUMIF('DV-Bewegungsdaten'!B:B,A5380,'DV-Bewegungsdaten'!D:D),3)</f>
        <v>0</v>
      </c>
      <c r="V5380" s="259">
        <f>ROUND(SUMIF('DV-Bewegungsdaten'!B:B,A5380,'DV-Bewegungsdaten'!E:E),5)</f>
        <v>0</v>
      </c>
      <c r="X5380" s="444"/>
      <c r="Y5380" s="444"/>
      <c r="AK5380" s="305"/>
    </row>
    <row r="5381" spans="1:37" ht="15" customHeight="1" x14ac:dyDescent="0.25">
      <c r="A5381" s="103" t="s">
        <v>5583</v>
      </c>
      <c r="B5381" s="101" t="s">
        <v>169</v>
      </c>
      <c r="C5381" s="101" t="s">
        <v>6294</v>
      </c>
      <c r="D5381" s="101" t="s">
        <v>5572</v>
      </c>
      <c r="I5381" s="102"/>
      <c r="J5381" s="445"/>
      <c r="K5381" s="258">
        <f>ROUND(SUMIF('VGT-Bewegungsdaten'!B:B,A5381,'VGT-Bewegungsdaten'!D:D),3)</f>
        <v>0</v>
      </c>
      <c r="L5381" s="259">
        <f>ROUND(SUMIF('VGT-Bewegungsdaten'!B:B,$A5381,'VGT-Bewegungsdaten'!E:E),5)</f>
        <v>0</v>
      </c>
      <c r="N5381" s="298" t="s">
        <v>4919</v>
      </c>
      <c r="O5381" s="298" t="s">
        <v>4935</v>
      </c>
      <c r="P5381" s="261">
        <f>ROUND(SUMIF('AV-Bewegungsdaten'!B:B,A5381,'AV-Bewegungsdaten'!D:D),3)</f>
        <v>0</v>
      </c>
      <c r="Q5381" s="259">
        <f>ROUND(SUMIF('AV-Bewegungsdaten'!B:B,$A5381,'AV-Bewegungsdaten'!E:E),5)</f>
        <v>0</v>
      </c>
      <c r="S5381" s="444"/>
      <c r="T5381" s="444"/>
      <c r="U5381" s="261">
        <f>ROUND(SUMIF('DV-Bewegungsdaten'!B:B,A5381,'DV-Bewegungsdaten'!D:D),3)</f>
        <v>0</v>
      </c>
      <c r="V5381" s="259">
        <f>ROUND(SUMIF('DV-Bewegungsdaten'!B:B,A5381,'DV-Bewegungsdaten'!E:E),5)</f>
        <v>0</v>
      </c>
      <c r="X5381" s="444"/>
      <c r="Y5381" s="444"/>
      <c r="AK5381" s="305"/>
    </row>
    <row r="5382" spans="1:37" ht="15" customHeight="1" x14ac:dyDescent="0.25">
      <c r="I5382" s="102"/>
      <c r="J5382" s="445"/>
      <c r="S5382" s="444"/>
      <c r="T5382" s="444"/>
      <c r="X5382" s="444"/>
      <c r="Y5382" s="444"/>
      <c r="AK5382" s="305"/>
    </row>
    <row r="5383" spans="1:37" ht="15" customHeight="1" x14ac:dyDescent="0.25">
      <c r="I5383" s="102"/>
      <c r="J5383" s="445"/>
      <c r="S5383" s="444"/>
      <c r="T5383" s="444"/>
      <c r="X5383" s="444"/>
      <c r="Y5383" s="444"/>
      <c r="AK5383" s="305"/>
    </row>
    <row r="5384" spans="1:37" ht="15" customHeight="1" x14ac:dyDescent="0.25">
      <c r="I5384" s="102"/>
      <c r="J5384" s="445"/>
      <c r="S5384" s="444"/>
      <c r="T5384" s="444"/>
      <c r="X5384" s="444"/>
      <c r="Y5384" s="444"/>
      <c r="AK5384" s="305"/>
    </row>
    <row r="5385" spans="1:37" ht="15" customHeight="1" x14ac:dyDescent="0.25">
      <c r="I5385" s="102"/>
      <c r="J5385" s="445"/>
      <c r="S5385" s="444"/>
      <c r="T5385" s="444"/>
      <c r="X5385" s="444"/>
      <c r="Y5385" s="444"/>
      <c r="AK5385" s="305"/>
    </row>
    <row r="5386" spans="1:37" ht="15" customHeight="1" x14ac:dyDescent="0.25">
      <c r="I5386" s="102"/>
      <c r="J5386" s="445"/>
      <c r="S5386" s="444"/>
      <c r="T5386" s="444"/>
      <c r="X5386" s="444"/>
      <c r="Y5386" s="444"/>
      <c r="AK5386" s="305"/>
    </row>
    <row r="5387" spans="1:37" ht="15" customHeight="1" x14ac:dyDescent="0.25">
      <c r="I5387" s="102"/>
      <c r="J5387" s="445"/>
      <c r="S5387" s="444"/>
      <c r="T5387" s="444"/>
      <c r="X5387" s="444"/>
      <c r="Y5387" s="444"/>
      <c r="AK5387" s="305"/>
    </row>
    <row r="5388" spans="1:37" ht="15" customHeight="1" x14ac:dyDescent="0.25">
      <c r="I5388" s="102"/>
      <c r="J5388" s="445"/>
      <c r="S5388" s="444"/>
      <c r="T5388" s="444"/>
      <c r="X5388" s="444"/>
      <c r="Y5388" s="444"/>
      <c r="AK5388" s="305"/>
    </row>
    <row r="5389" spans="1:37" ht="15" customHeight="1" x14ac:dyDescent="0.25">
      <c r="I5389" s="102"/>
      <c r="J5389" s="445"/>
      <c r="S5389" s="444"/>
      <c r="T5389" s="444"/>
      <c r="X5389" s="444"/>
      <c r="Y5389" s="444"/>
      <c r="AK5389" s="305"/>
    </row>
    <row r="5390" spans="1:37" ht="15" customHeight="1" x14ac:dyDescent="0.25">
      <c r="I5390" s="102"/>
      <c r="J5390" s="445"/>
      <c r="S5390" s="444"/>
      <c r="T5390" s="444"/>
      <c r="X5390" s="444"/>
      <c r="Y5390" s="444"/>
      <c r="AK5390" s="305"/>
    </row>
    <row r="5391" spans="1:37" ht="15" customHeight="1" x14ac:dyDescent="0.25">
      <c r="I5391" s="102"/>
      <c r="J5391" s="445"/>
      <c r="S5391" s="444"/>
      <c r="T5391" s="444"/>
      <c r="X5391" s="444"/>
      <c r="Y5391" s="444"/>
      <c r="AK5391" s="305"/>
    </row>
    <row r="5392" spans="1:37" ht="15" customHeight="1" x14ac:dyDescent="0.25">
      <c r="I5392" s="102"/>
      <c r="J5392" s="445"/>
      <c r="S5392" s="444"/>
      <c r="T5392" s="444"/>
      <c r="X5392" s="444"/>
      <c r="Y5392" s="444"/>
      <c r="AK5392" s="305"/>
    </row>
    <row r="5393" spans="1:37" ht="15" customHeight="1" x14ac:dyDescent="0.25">
      <c r="I5393" s="102"/>
      <c r="J5393" s="445"/>
      <c r="S5393" s="444"/>
      <c r="T5393" s="444"/>
      <c r="X5393" s="444"/>
      <c r="Y5393" s="444"/>
      <c r="AK5393" s="305"/>
    </row>
    <row r="5394" spans="1:37" ht="15" customHeight="1" x14ac:dyDescent="0.25">
      <c r="A5394" s="103" t="s">
        <v>5584</v>
      </c>
      <c r="B5394" s="101" t="s">
        <v>169</v>
      </c>
      <c r="C5394" s="101" t="s">
        <v>6294</v>
      </c>
      <c r="D5394" s="101" t="s">
        <v>5572</v>
      </c>
      <c r="E5394" s="101" t="s">
        <v>4882</v>
      </c>
      <c r="F5394" s="102">
        <v>0</v>
      </c>
      <c r="I5394" s="102"/>
      <c r="J5394" s="445"/>
      <c r="K5394" s="258">
        <f>ROUND(SUMIF('VGT-Bewegungsdaten'!B:B,A5394,'VGT-Bewegungsdaten'!D:D),3)</f>
        <v>0</v>
      </c>
      <c r="N5394" s="298" t="s">
        <v>4917</v>
      </c>
      <c r="O5394" s="298" t="s">
        <v>4947</v>
      </c>
      <c r="P5394" s="261">
        <f>ROUND(SUMIF('AV-Bewegungsdaten'!B:B,A5394,'AV-Bewegungsdaten'!D:D),3)</f>
        <v>0</v>
      </c>
      <c r="S5394" s="444"/>
      <c r="T5394" s="444"/>
      <c r="U5394" s="261">
        <f>ROUND(SUMIF('DV-Bewegungsdaten'!B:B,A5394,'DV-Bewegungsdaten'!D:D),3)</f>
        <v>0</v>
      </c>
      <c r="X5394" s="444"/>
      <c r="Y5394" s="444"/>
      <c r="Z5394" s="258">
        <f>ROUND(SUMIF('MSZ-Bewegungsdaten'!B:B,A5394,'MSZ-Bewegungsdaten'!D:D),3)</f>
        <v>0</v>
      </c>
      <c r="AA5394" s="259">
        <v>0</v>
      </c>
      <c r="AB5394" s="260"/>
      <c r="AK5394" s="305"/>
    </row>
    <row r="5395" spans="1:37" ht="15" customHeight="1" x14ac:dyDescent="0.25">
      <c r="A5395" s="103" t="s">
        <v>5585</v>
      </c>
      <c r="B5395" s="101" t="s">
        <v>2067</v>
      </c>
      <c r="C5395" s="101" t="s">
        <v>6294</v>
      </c>
      <c r="D5395" s="101" t="s">
        <v>5586</v>
      </c>
      <c r="I5395" s="102"/>
      <c r="J5395" s="445"/>
      <c r="K5395" s="258">
        <f>ROUND(SUMIF('VGT-Bewegungsdaten'!B:B,A5395,'VGT-Bewegungsdaten'!D:D),3)</f>
        <v>0</v>
      </c>
      <c r="L5395" s="259">
        <f>ROUND(SUMIF('VGT-Bewegungsdaten'!B:B,$A5395,'VGT-Bewegungsdaten'!E:E),5)</f>
        <v>0</v>
      </c>
      <c r="N5395" s="298" t="s">
        <v>4919</v>
      </c>
      <c r="O5395" s="298" t="s">
        <v>4924</v>
      </c>
      <c r="P5395" s="261">
        <f>ROUND(SUMIF('AV-Bewegungsdaten'!B:B,A5395,'AV-Bewegungsdaten'!D:D),3)</f>
        <v>0</v>
      </c>
      <c r="Q5395" s="259">
        <f>ROUND(SUMIF('AV-Bewegungsdaten'!B:B,$A5395,'AV-Bewegungsdaten'!E:E),5)</f>
        <v>0</v>
      </c>
      <c r="S5395" s="444"/>
      <c r="T5395" s="444"/>
      <c r="U5395" s="261">
        <f>ROUND(SUMIF('DV-Bewegungsdaten'!B:B,A5395,'DV-Bewegungsdaten'!D:D),3)</f>
        <v>0</v>
      </c>
      <c r="V5395" s="259">
        <f>ROUND(SUMIF('DV-Bewegungsdaten'!B:B,A5395,'DV-Bewegungsdaten'!E:E),5)</f>
        <v>0</v>
      </c>
      <c r="X5395" s="444"/>
      <c r="Y5395" s="444"/>
      <c r="AK5395" s="305"/>
    </row>
    <row r="5396" spans="1:37" ht="15" customHeight="1" x14ac:dyDescent="0.25">
      <c r="A5396" s="103" t="s">
        <v>5587</v>
      </c>
      <c r="B5396" s="101" t="s">
        <v>2068</v>
      </c>
      <c r="C5396" s="101" t="s">
        <v>6294</v>
      </c>
      <c r="D5396" s="101" t="s">
        <v>5586</v>
      </c>
      <c r="I5396" s="102"/>
      <c r="J5396" s="445"/>
      <c r="K5396" s="258">
        <f>ROUND(SUMIF('VGT-Bewegungsdaten'!B:B,A5396,'VGT-Bewegungsdaten'!D:D),3)</f>
        <v>0</v>
      </c>
      <c r="L5396" s="259">
        <f>ROUND(SUMIF('VGT-Bewegungsdaten'!B:B,$A5396,'VGT-Bewegungsdaten'!E:E),5)</f>
        <v>0</v>
      </c>
      <c r="N5396" s="298" t="s">
        <v>4919</v>
      </c>
      <c r="O5396" s="298" t="s">
        <v>4925</v>
      </c>
      <c r="P5396" s="261">
        <f>ROUND(SUMIF('AV-Bewegungsdaten'!B:B,A5396,'AV-Bewegungsdaten'!D:D),3)</f>
        <v>0</v>
      </c>
      <c r="Q5396" s="259">
        <f>ROUND(SUMIF('AV-Bewegungsdaten'!B:B,$A5396,'AV-Bewegungsdaten'!E:E),5)</f>
        <v>0</v>
      </c>
      <c r="S5396" s="444"/>
      <c r="T5396" s="444"/>
      <c r="U5396" s="261">
        <f>ROUND(SUMIF('DV-Bewegungsdaten'!B:B,A5396,'DV-Bewegungsdaten'!D:D),3)</f>
        <v>0</v>
      </c>
      <c r="V5396" s="259">
        <f>ROUND(SUMIF('DV-Bewegungsdaten'!B:B,A5396,'DV-Bewegungsdaten'!E:E),5)</f>
        <v>0</v>
      </c>
      <c r="X5396" s="444"/>
      <c r="Y5396" s="444"/>
      <c r="AK5396" s="305"/>
    </row>
    <row r="5397" spans="1:37" ht="15" customHeight="1" x14ac:dyDescent="0.25">
      <c r="A5397" s="103" t="s">
        <v>5588</v>
      </c>
      <c r="B5397" s="101" t="s">
        <v>985</v>
      </c>
      <c r="C5397" s="101" t="s">
        <v>6294</v>
      </c>
      <c r="D5397" s="101" t="s">
        <v>5586</v>
      </c>
      <c r="I5397" s="102"/>
      <c r="J5397" s="445"/>
      <c r="K5397" s="258">
        <f>ROUND(SUMIF('VGT-Bewegungsdaten'!B:B,A5397,'VGT-Bewegungsdaten'!D:D),3)</f>
        <v>0</v>
      </c>
      <c r="L5397" s="259">
        <f>ROUND(SUMIF('VGT-Bewegungsdaten'!B:B,$A5397,'VGT-Bewegungsdaten'!E:E),5)</f>
        <v>0</v>
      </c>
      <c r="N5397" s="298" t="s">
        <v>4919</v>
      </c>
      <c r="O5397" s="298" t="s">
        <v>4926</v>
      </c>
      <c r="P5397" s="261">
        <f>ROUND(SUMIF('AV-Bewegungsdaten'!B:B,A5397,'AV-Bewegungsdaten'!D:D),3)</f>
        <v>0</v>
      </c>
      <c r="Q5397" s="259">
        <f>ROUND(SUMIF('AV-Bewegungsdaten'!B:B,$A5397,'AV-Bewegungsdaten'!E:E),5)</f>
        <v>0</v>
      </c>
      <c r="S5397" s="444"/>
      <c r="T5397" s="444"/>
      <c r="U5397" s="261">
        <f>ROUND(SUMIF('DV-Bewegungsdaten'!B:B,A5397,'DV-Bewegungsdaten'!D:D),3)</f>
        <v>0</v>
      </c>
      <c r="V5397" s="259">
        <f>ROUND(SUMIF('DV-Bewegungsdaten'!B:B,A5397,'DV-Bewegungsdaten'!E:E),5)</f>
        <v>0</v>
      </c>
      <c r="X5397" s="444"/>
      <c r="Y5397" s="444"/>
      <c r="AK5397" s="305"/>
    </row>
    <row r="5398" spans="1:37" ht="15" customHeight="1" x14ac:dyDescent="0.25">
      <c r="A5398" s="103" t="s">
        <v>5589</v>
      </c>
      <c r="B5398" s="101" t="s">
        <v>1469</v>
      </c>
      <c r="C5398" s="101" t="s">
        <v>6294</v>
      </c>
      <c r="D5398" s="101" t="s">
        <v>5586</v>
      </c>
      <c r="I5398" s="102"/>
      <c r="J5398" s="445"/>
      <c r="K5398" s="258">
        <f>ROUND(SUMIF('VGT-Bewegungsdaten'!B:B,A5398,'VGT-Bewegungsdaten'!D:D),3)</f>
        <v>0</v>
      </c>
      <c r="L5398" s="259">
        <f>ROUND(SUMIF('VGT-Bewegungsdaten'!B:B,$A5398,'VGT-Bewegungsdaten'!E:E),5)</f>
        <v>0</v>
      </c>
      <c r="N5398" s="298" t="s">
        <v>4919</v>
      </c>
      <c r="O5398" s="298" t="s">
        <v>4927</v>
      </c>
      <c r="P5398" s="261">
        <f>ROUND(SUMIF('AV-Bewegungsdaten'!B:B,A5398,'AV-Bewegungsdaten'!D:D),3)</f>
        <v>0</v>
      </c>
      <c r="Q5398" s="259">
        <f>ROUND(SUMIF('AV-Bewegungsdaten'!B:B,$A5398,'AV-Bewegungsdaten'!E:E),5)</f>
        <v>0</v>
      </c>
      <c r="S5398" s="444"/>
      <c r="T5398" s="444"/>
      <c r="U5398" s="261">
        <f>ROUND(SUMIF('DV-Bewegungsdaten'!B:B,A5398,'DV-Bewegungsdaten'!D:D),3)</f>
        <v>0</v>
      </c>
      <c r="V5398" s="259">
        <f>ROUND(SUMIF('DV-Bewegungsdaten'!B:B,A5398,'DV-Bewegungsdaten'!E:E),5)</f>
        <v>0</v>
      </c>
      <c r="X5398" s="444"/>
      <c r="Y5398" s="444"/>
      <c r="AK5398" s="305"/>
    </row>
    <row r="5399" spans="1:37" ht="15" customHeight="1" x14ac:dyDescent="0.25">
      <c r="A5399" s="103" t="s">
        <v>5590</v>
      </c>
      <c r="B5399" s="101" t="s">
        <v>1482</v>
      </c>
      <c r="C5399" s="101" t="s">
        <v>6294</v>
      </c>
      <c r="D5399" s="101" t="s">
        <v>5586</v>
      </c>
      <c r="I5399" s="102"/>
      <c r="J5399" s="445"/>
      <c r="K5399" s="258">
        <f>ROUND(SUMIF('VGT-Bewegungsdaten'!B:B,A5399,'VGT-Bewegungsdaten'!D:D),3)</f>
        <v>0</v>
      </c>
      <c r="L5399" s="259">
        <f>ROUND(SUMIF('VGT-Bewegungsdaten'!B:B,$A5399,'VGT-Bewegungsdaten'!E:E),5)</f>
        <v>0</v>
      </c>
      <c r="N5399" s="298" t="s">
        <v>4919</v>
      </c>
      <c r="O5399" s="298" t="s">
        <v>4928</v>
      </c>
      <c r="P5399" s="261">
        <f>ROUND(SUMIF('AV-Bewegungsdaten'!B:B,A5399,'AV-Bewegungsdaten'!D:D),3)</f>
        <v>0</v>
      </c>
      <c r="Q5399" s="259">
        <f>ROUND(SUMIF('AV-Bewegungsdaten'!B:B,$A5399,'AV-Bewegungsdaten'!E:E),5)</f>
        <v>0</v>
      </c>
      <c r="S5399" s="444"/>
      <c r="T5399" s="444"/>
      <c r="U5399" s="261">
        <f>ROUND(SUMIF('DV-Bewegungsdaten'!B:B,A5399,'DV-Bewegungsdaten'!D:D),3)</f>
        <v>0</v>
      </c>
      <c r="V5399" s="259">
        <f>ROUND(SUMIF('DV-Bewegungsdaten'!B:B,A5399,'DV-Bewegungsdaten'!E:E),5)</f>
        <v>0</v>
      </c>
      <c r="X5399" s="444"/>
      <c r="Y5399" s="444"/>
      <c r="AK5399" s="305"/>
    </row>
    <row r="5400" spans="1:37" ht="15" customHeight="1" x14ac:dyDescent="0.25">
      <c r="A5400" s="103" t="s">
        <v>5591</v>
      </c>
      <c r="B5400" s="101" t="s">
        <v>77</v>
      </c>
      <c r="C5400" s="101" t="s">
        <v>6294</v>
      </c>
      <c r="D5400" s="101" t="s">
        <v>5586</v>
      </c>
      <c r="I5400" s="102"/>
      <c r="J5400" s="445"/>
      <c r="K5400" s="258">
        <f>ROUND(SUMIF('VGT-Bewegungsdaten'!B:B,A5400,'VGT-Bewegungsdaten'!D:D),3)</f>
        <v>0</v>
      </c>
      <c r="L5400" s="259">
        <f>ROUND(SUMIF('VGT-Bewegungsdaten'!B:B,$A5400,'VGT-Bewegungsdaten'!E:E),5)</f>
        <v>0</v>
      </c>
      <c r="N5400" s="298" t="s">
        <v>4919</v>
      </c>
      <c r="O5400" s="298" t="s">
        <v>4929</v>
      </c>
      <c r="P5400" s="261">
        <f>ROUND(SUMIF('AV-Bewegungsdaten'!B:B,A5400,'AV-Bewegungsdaten'!D:D),3)</f>
        <v>0</v>
      </c>
      <c r="Q5400" s="259">
        <f>ROUND(SUMIF('AV-Bewegungsdaten'!B:B,$A5400,'AV-Bewegungsdaten'!E:E),5)</f>
        <v>0</v>
      </c>
      <c r="S5400" s="444"/>
      <c r="T5400" s="444"/>
      <c r="U5400" s="261">
        <f>ROUND(SUMIF('DV-Bewegungsdaten'!B:B,A5400,'DV-Bewegungsdaten'!D:D),3)</f>
        <v>0</v>
      </c>
      <c r="V5400" s="259">
        <f>ROUND(SUMIF('DV-Bewegungsdaten'!B:B,A5400,'DV-Bewegungsdaten'!E:E),5)</f>
        <v>0</v>
      </c>
      <c r="X5400" s="444"/>
      <c r="Y5400" s="444"/>
      <c r="AK5400" s="305"/>
    </row>
    <row r="5401" spans="1:37" ht="15" customHeight="1" x14ac:dyDescent="0.25">
      <c r="A5401" s="103" t="s">
        <v>5592</v>
      </c>
      <c r="B5401" s="101" t="s">
        <v>2069</v>
      </c>
      <c r="C5401" s="101" t="s">
        <v>6294</v>
      </c>
      <c r="D5401" s="101" t="s">
        <v>5586</v>
      </c>
      <c r="I5401" s="102"/>
      <c r="J5401" s="445"/>
      <c r="K5401" s="258">
        <f>ROUND(SUMIF('VGT-Bewegungsdaten'!B:B,A5401,'VGT-Bewegungsdaten'!D:D),3)</f>
        <v>0</v>
      </c>
      <c r="L5401" s="259">
        <f>ROUND(SUMIF('VGT-Bewegungsdaten'!B:B,$A5401,'VGT-Bewegungsdaten'!E:E),5)</f>
        <v>0</v>
      </c>
      <c r="N5401" s="298" t="s">
        <v>4919</v>
      </c>
      <c r="O5401" s="298" t="s">
        <v>4930</v>
      </c>
      <c r="P5401" s="261">
        <f>ROUND(SUMIF('AV-Bewegungsdaten'!B:B,A5401,'AV-Bewegungsdaten'!D:D),3)</f>
        <v>0</v>
      </c>
      <c r="Q5401" s="259">
        <f>ROUND(SUMIF('AV-Bewegungsdaten'!B:B,$A5401,'AV-Bewegungsdaten'!E:E),5)</f>
        <v>0</v>
      </c>
      <c r="S5401" s="444"/>
      <c r="T5401" s="444"/>
      <c r="U5401" s="261">
        <f>ROUND(SUMIF('DV-Bewegungsdaten'!B:B,A5401,'DV-Bewegungsdaten'!D:D),3)</f>
        <v>0</v>
      </c>
      <c r="V5401" s="259">
        <f>ROUND(SUMIF('DV-Bewegungsdaten'!B:B,A5401,'DV-Bewegungsdaten'!E:E),5)</f>
        <v>0</v>
      </c>
      <c r="X5401" s="444"/>
      <c r="Y5401" s="444"/>
      <c r="AK5401" s="305"/>
    </row>
    <row r="5402" spans="1:37" ht="15" customHeight="1" x14ac:dyDescent="0.25">
      <c r="A5402" s="103" t="s">
        <v>5593</v>
      </c>
      <c r="B5402" s="101" t="s">
        <v>2070</v>
      </c>
      <c r="C5402" s="101" t="s">
        <v>6294</v>
      </c>
      <c r="D5402" s="101" t="s">
        <v>5586</v>
      </c>
      <c r="I5402" s="102"/>
      <c r="J5402" s="445"/>
      <c r="K5402" s="258">
        <f>ROUND(SUMIF('VGT-Bewegungsdaten'!B:B,A5402,'VGT-Bewegungsdaten'!D:D),3)</f>
        <v>0</v>
      </c>
      <c r="L5402" s="259">
        <f>ROUND(SUMIF('VGT-Bewegungsdaten'!B:B,$A5402,'VGT-Bewegungsdaten'!E:E),5)</f>
        <v>0</v>
      </c>
      <c r="N5402" s="298" t="s">
        <v>4919</v>
      </c>
      <c r="O5402" s="298" t="s">
        <v>4931</v>
      </c>
      <c r="P5402" s="261">
        <f>ROUND(SUMIF('AV-Bewegungsdaten'!B:B,A5402,'AV-Bewegungsdaten'!D:D),3)</f>
        <v>0</v>
      </c>
      <c r="Q5402" s="259">
        <f>ROUND(SUMIF('AV-Bewegungsdaten'!B:B,$A5402,'AV-Bewegungsdaten'!E:E),5)</f>
        <v>0</v>
      </c>
      <c r="S5402" s="444"/>
      <c r="T5402" s="444"/>
      <c r="U5402" s="261">
        <f>ROUND(SUMIF('DV-Bewegungsdaten'!B:B,A5402,'DV-Bewegungsdaten'!D:D),3)</f>
        <v>0</v>
      </c>
      <c r="V5402" s="259">
        <f>ROUND(SUMIF('DV-Bewegungsdaten'!B:B,A5402,'DV-Bewegungsdaten'!E:E),5)</f>
        <v>0</v>
      </c>
      <c r="X5402" s="444"/>
      <c r="Y5402" s="444"/>
      <c r="AK5402" s="305"/>
    </row>
    <row r="5403" spans="1:37" ht="15" customHeight="1" x14ac:dyDescent="0.25">
      <c r="A5403" s="103" t="s">
        <v>5594</v>
      </c>
      <c r="B5403" s="101" t="s">
        <v>152</v>
      </c>
      <c r="C5403" s="101" t="s">
        <v>6294</v>
      </c>
      <c r="D5403" s="101" t="s">
        <v>5586</v>
      </c>
      <c r="I5403" s="102"/>
      <c r="J5403" s="445"/>
      <c r="K5403" s="258">
        <f>ROUND(SUMIF('VGT-Bewegungsdaten'!B:B,A5403,'VGT-Bewegungsdaten'!D:D),3)</f>
        <v>0</v>
      </c>
      <c r="L5403" s="259">
        <f>ROUND(SUMIF('VGT-Bewegungsdaten'!B:B,$A5403,'VGT-Bewegungsdaten'!E:E),5)</f>
        <v>0</v>
      </c>
      <c r="N5403" s="298" t="s">
        <v>4919</v>
      </c>
      <c r="O5403" s="298" t="s">
        <v>4932</v>
      </c>
      <c r="P5403" s="261">
        <f>ROUND(SUMIF('AV-Bewegungsdaten'!B:B,A5403,'AV-Bewegungsdaten'!D:D),3)</f>
        <v>0</v>
      </c>
      <c r="Q5403" s="259">
        <f>ROUND(SUMIF('AV-Bewegungsdaten'!B:B,$A5403,'AV-Bewegungsdaten'!E:E),5)</f>
        <v>0</v>
      </c>
      <c r="S5403" s="444"/>
      <c r="T5403" s="444"/>
      <c r="U5403" s="261">
        <f>ROUND(SUMIF('DV-Bewegungsdaten'!B:B,A5403,'DV-Bewegungsdaten'!D:D),3)</f>
        <v>0</v>
      </c>
      <c r="V5403" s="259">
        <f>ROUND(SUMIF('DV-Bewegungsdaten'!B:B,A5403,'DV-Bewegungsdaten'!E:E),5)</f>
        <v>0</v>
      </c>
      <c r="X5403" s="444"/>
      <c r="Y5403" s="444"/>
      <c r="AK5403" s="305"/>
    </row>
    <row r="5404" spans="1:37" ht="15" customHeight="1" x14ac:dyDescent="0.25">
      <c r="A5404" s="103" t="s">
        <v>5595</v>
      </c>
      <c r="B5404" s="101" t="s">
        <v>159</v>
      </c>
      <c r="C5404" s="101" t="s">
        <v>6294</v>
      </c>
      <c r="D5404" s="101" t="s">
        <v>5586</v>
      </c>
      <c r="I5404" s="102"/>
      <c r="J5404" s="445"/>
      <c r="K5404" s="258">
        <f>ROUND(SUMIF('VGT-Bewegungsdaten'!B:B,A5404,'VGT-Bewegungsdaten'!D:D),3)</f>
        <v>0</v>
      </c>
      <c r="L5404" s="259">
        <f>ROUND(SUMIF('VGT-Bewegungsdaten'!B:B,$A5404,'VGT-Bewegungsdaten'!E:E),5)</f>
        <v>0</v>
      </c>
      <c r="N5404" s="298" t="s">
        <v>4919</v>
      </c>
      <c r="O5404" s="298" t="s">
        <v>4933</v>
      </c>
      <c r="P5404" s="261">
        <f>ROUND(SUMIF('AV-Bewegungsdaten'!B:B,A5404,'AV-Bewegungsdaten'!D:D),3)</f>
        <v>0</v>
      </c>
      <c r="Q5404" s="259">
        <f>ROUND(SUMIF('AV-Bewegungsdaten'!B:B,$A5404,'AV-Bewegungsdaten'!E:E),5)</f>
        <v>0</v>
      </c>
      <c r="S5404" s="444"/>
      <c r="T5404" s="444"/>
      <c r="U5404" s="261">
        <f>ROUND(SUMIF('DV-Bewegungsdaten'!B:B,A5404,'DV-Bewegungsdaten'!D:D),3)</f>
        <v>0</v>
      </c>
      <c r="V5404" s="259">
        <f>ROUND(SUMIF('DV-Bewegungsdaten'!B:B,A5404,'DV-Bewegungsdaten'!E:E),5)</f>
        <v>0</v>
      </c>
      <c r="X5404" s="444"/>
      <c r="Y5404" s="444"/>
      <c r="AK5404" s="305"/>
    </row>
    <row r="5405" spans="1:37" ht="15" customHeight="1" x14ac:dyDescent="0.25">
      <c r="A5405" s="103" t="s">
        <v>5596</v>
      </c>
      <c r="B5405" s="101" t="s">
        <v>2071</v>
      </c>
      <c r="C5405" s="101" t="s">
        <v>6294</v>
      </c>
      <c r="D5405" s="101" t="s">
        <v>5586</v>
      </c>
      <c r="I5405" s="102"/>
      <c r="J5405" s="445"/>
      <c r="K5405" s="258">
        <f>ROUND(SUMIF('VGT-Bewegungsdaten'!B:B,A5405,'VGT-Bewegungsdaten'!D:D),3)</f>
        <v>0</v>
      </c>
      <c r="L5405" s="259">
        <f>ROUND(SUMIF('VGT-Bewegungsdaten'!B:B,$A5405,'VGT-Bewegungsdaten'!E:E),5)</f>
        <v>0</v>
      </c>
      <c r="N5405" s="298" t="s">
        <v>4919</v>
      </c>
      <c r="O5405" s="298" t="s">
        <v>4934</v>
      </c>
      <c r="P5405" s="261">
        <f>ROUND(SUMIF('AV-Bewegungsdaten'!B:B,A5405,'AV-Bewegungsdaten'!D:D),3)</f>
        <v>0</v>
      </c>
      <c r="Q5405" s="259">
        <f>ROUND(SUMIF('AV-Bewegungsdaten'!B:B,$A5405,'AV-Bewegungsdaten'!E:E),5)</f>
        <v>0</v>
      </c>
      <c r="S5405" s="444"/>
      <c r="T5405" s="444"/>
      <c r="U5405" s="261">
        <f>ROUND(SUMIF('DV-Bewegungsdaten'!B:B,A5405,'DV-Bewegungsdaten'!D:D),3)</f>
        <v>0</v>
      </c>
      <c r="V5405" s="259">
        <f>ROUND(SUMIF('DV-Bewegungsdaten'!B:B,A5405,'DV-Bewegungsdaten'!E:E),5)</f>
        <v>0</v>
      </c>
      <c r="X5405" s="444"/>
      <c r="Y5405" s="444"/>
      <c r="AK5405" s="305"/>
    </row>
    <row r="5406" spans="1:37" ht="15" customHeight="1" x14ac:dyDescent="0.25">
      <c r="A5406" s="103" t="s">
        <v>5597</v>
      </c>
      <c r="B5406" s="101" t="s">
        <v>169</v>
      </c>
      <c r="C5406" s="101" t="s">
        <v>6294</v>
      </c>
      <c r="D5406" s="101" t="s">
        <v>5586</v>
      </c>
      <c r="I5406" s="102"/>
      <c r="J5406" s="445"/>
      <c r="K5406" s="258">
        <f>ROUND(SUMIF('VGT-Bewegungsdaten'!B:B,A5406,'VGT-Bewegungsdaten'!D:D),3)</f>
        <v>0</v>
      </c>
      <c r="L5406" s="259">
        <f>ROUND(SUMIF('VGT-Bewegungsdaten'!B:B,$A5406,'VGT-Bewegungsdaten'!E:E),5)</f>
        <v>0</v>
      </c>
      <c r="N5406" s="298" t="s">
        <v>4919</v>
      </c>
      <c r="O5406" s="298" t="s">
        <v>4935</v>
      </c>
      <c r="P5406" s="261">
        <f>ROUND(SUMIF('AV-Bewegungsdaten'!B:B,A5406,'AV-Bewegungsdaten'!D:D),3)</f>
        <v>0</v>
      </c>
      <c r="Q5406" s="259">
        <f>ROUND(SUMIF('AV-Bewegungsdaten'!B:B,$A5406,'AV-Bewegungsdaten'!E:E),5)</f>
        <v>0</v>
      </c>
      <c r="S5406" s="444"/>
      <c r="T5406" s="444"/>
      <c r="U5406" s="261">
        <f>ROUND(SUMIF('DV-Bewegungsdaten'!B:B,A5406,'DV-Bewegungsdaten'!D:D),3)</f>
        <v>0</v>
      </c>
      <c r="V5406" s="259">
        <f>ROUND(SUMIF('DV-Bewegungsdaten'!B:B,A5406,'DV-Bewegungsdaten'!E:E),5)</f>
        <v>0</v>
      </c>
      <c r="X5406" s="444"/>
      <c r="Y5406" s="444"/>
      <c r="AK5406" s="305"/>
    </row>
    <row r="5407" spans="1:37" ht="15" customHeight="1" x14ac:dyDescent="0.25">
      <c r="I5407" s="102"/>
      <c r="J5407" s="445"/>
      <c r="S5407" s="444"/>
      <c r="T5407" s="444"/>
      <c r="X5407" s="444"/>
      <c r="Y5407" s="444"/>
      <c r="AK5407" s="305"/>
    </row>
    <row r="5408" spans="1:37" ht="15" customHeight="1" x14ac:dyDescent="0.25">
      <c r="I5408" s="102"/>
      <c r="J5408" s="445"/>
      <c r="S5408" s="444"/>
      <c r="T5408" s="444"/>
      <c r="X5408" s="444"/>
      <c r="Y5408" s="444"/>
      <c r="AK5408" s="305"/>
    </row>
    <row r="5409" spans="1:37" ht="15" customHeight="1" x14ac:dyDescent="0.25">
      <c r="I5409" s="102"/>
      <c r="J5409" s="445"/>
      <c r="S5409" s="444"/>
      <c r="T5409" s="444"/>
      <c r="X5409" s="444"/>
      <c r="Y5409" s="444"/>
      <c r="AK5409" s="305"/>
    </row>
    <row r="5410" spans="1:37" ht="15" customHeight="1" x14ac:dyDescent="0.25">
      <c r="I5410" s="102"/>
      <c r="J5410" s="445"/>
      <c r="S5410" s="444"/>
      <c r="T5410" s="444"/>
      <c r="X5410" s="444"/>
      <c r="Y5410" s="444"/>
      <c r="AK5410" s="305"/>
    </row>
    <row r="5411" spans="1:37" ht="15" customHeight="1" x14ac:dyDescent="0.25">
      <c r="I5411" s="102"/>
      <c r="J5411" s="445"/>
      <c r="S5411" s="444"/>
      <c r="T5411" s="444"/>
      <c r="X5411" s="444"/>
      <c r="Y5411" s="444"/>
      <c r="AK5411" s="305"/>
    </row>
    <row r="5412" spans="1:37" ht="15" customHeight="1" x14ac:dyDescent="0.25">
      <c r="I5412" s="102"/>
      <c r="J5412" s="445"/>
      <c r="S5412" s="444"/>
      <c r="T5412" s="444"/>
      <c r="X5412" s="444"/>
      <c r="Y5412" s="444"/>
      <c r="AK5412" s="305"/>
    </row>
    <row r="5413" spans="1:37" ht="15" customHeight="1" x14ac:dyDescent="0.25">
      <c r="I5413" s="102"/>
      <c r="J5413" s="445"/>
      <c r="S5413" s="444"/>
      <c r="T5413" s="444"/>
      <c r="X5413" s="444"/>
      <c r="Y5413" s="444"/>
      <c r="AK5413" s="305"/>
    </row>
    <row r="5414" spans="1:37" ht="15" customHeight="1" x14ac:dyDescent="0.25">
      <c r="I5414" s="102"/>
      <c r="J5414" s="445"/>
      <c r="S5414" s="444"/>
      <c r="T5414" s="444"/>
      <c r="X5414" s="444"/>
      <c r="Y5414" s="444"/>
      <c r="AK5414" s="305"/>
    </row>
    <row r="5415" spans="1:37" ht="15" customHeight="1" x14ac:dyDescent="0.25">
      <c r="I5415" s="102"/>
      <c r="J5415" s="445"/>
      <c r="S5415" s="444"/>
      <c r="T5415" s="444"/>
      <c r="X5415" s="444"/>
      <c r="Y5415" s="444"/>
      <c r="AK5415" s="305"/>
    </row>
    <row r="5416" spans="1:37" ht="15" customHeight="1" x14ac:dyDescent="0.25">
      <c r="I5416" s="102"/>
      <c r="J5416" s="445"/>
      <c r="S5416" s="444"/>
      <c r="T5416" s="444"/>
      <c r="X5416" s="444"/>
      <c r="Y5416" s="444"/>
      <c r="AK5416" s="305"/>
    </row>
    <row r="5417" spans="1:37" ht="15" customHeight="1" x14ac:dyDescent="0.25">
      <c r="I5417" s="102"/>
      <c r="J5417" s="445"/>
      <c r="S5417" s="444"/>
      <c r="T5417" s="444"/>
      <c r="X5417" s="444"/>
      <c r="Y5417" s="444"/>
      <c r="AK5417" s="305"/>
    </row>
    <row r="5418" spans="1:37" ht="15" customHeight="1" x14ac:dyDescent="0.25">
      <c r="I5418" s="102"/>
      <c r="J5418" s="445"/>
      <c r="S5418" s="444"/>
      <c r="T5418" s="444"/>
      <c r="X5418" s="444"/>
      <c r="Y5418" s="444"/>
      <c r="AK5418" s="305"/>
    </row>
    <row r="5419" spans="1:37" ht="15" customHeight="1" x14ac:dyDescent="0.25">
      <c r="A5419" s="103" t="s">
        <v>5598</v>
      </c>
      <c r="B5419" s="101" t="s">
        <v>169</v>
      </c>
      <c r="D5419" s="101" t="s">
        <v>5586</v>
      </c>
      <c r="E5419" s="101" t="s">
        <v>4882</v>
      </c>
      <c r="F5419" s="102">
        <v>0</v>
      </c>
      <c r="I5419" s="102"/>
      <c r="J5419" s="445"/>
      <c r="K5419" s="258">
        <f>ROUND(SUMIF('VGT-Bewegungsdaten'!B:B,A5419,'VGT-Bewegungsdaten'!D:D),3)</f>
        <v>0</v>
      </c>
      <c r="N5419" s="298" t="s">
        <v>4917</v>
      </c>
      <c r="O5419" s="298" t="s">
        <v>4947</v>
      </c>
      <c r="P5419" s="261">
        <f>ROUND(SUMIF('AV-Bewegungsdaten'!B:B,A5419,'AV-Bewegungsdaten'!D:D),3)</f>
        <v>0</v>
      </c>
      <c r="S5419" s="444"/>
      <c r="T5419" s="444"/>
      <c r="U5419" s="261">
        <f>ROUND(SUMIF('DV-Bewegungsdaten'!B:B,A5419,'DV-Bewegungsdaten'!D:D),3)</f>
        <v>0</v>
      </c>
      <c r="X5419" s="444"/>
      <c r="Y5419" s="444"/>
      <c r="Z5419" s="258">
        <f>ROUND(SUMIF('MSZ-Bewegungsdaten'!B:B,A5419,'MSZ-Bewegungsdaten'!D:D),3)</f>
        <v>0</v>
      </c>
      <c r="AA5419" s="259">
        <v>0</v>
      </c>
      <c r="AB5419" s="260"/>
      <c r="AK5419" s="305"/>
    </row>
    <row r="5420" spans="1:37" ht="15" customHeight="1" x14ac:dyDescent="0.25">
      <c r="A5420" s="103" t="s">
        <v>5599</v>
      </c>
      <c r="B5420" s="101" t="s">
        <v>2067</v>
      </c>
      <c r="C5420" s="101" t="s">
        <v>6294</v>
      </c>
      <c r="D5420" s="101" t="s">
        <v>5600</v>
      </c>
      <c r="I5420" s="102"/>
      <c r="J5420" s="445"/>
      <c r="K5420" s="258">
        <f>ROUND(SUMIF('VGT-Bewegungsdaten'!B:B,A5420,'VGT-Bewegungsdaten'!D:D),3)</f>
        <v>0</v>
      </c>
      <c r="L5420" s="259">
        <f>ROUND(SUMIF('VGT-Bewegungsdaten'!B:B,$A5420,'VGT-Bewegungsdaten'!E:E),5)</f>
        <v>0</v>
      </c>
      <c r="N5420" s="298" t="s">
        <v>4919</v>
      </c>
      <c r="O5420" s="298" t="s">
        <v>4924</v>
      </c>
      <c r="P5420" s="261">
        <f>ROUND(SUMIF('AV-Bewegungsdaten'!B:B,A5420,'AV-Bewegungsdaten'!D:D),3)</f>
        <v>0</v>
      </c>
      <c r="Q5420" s="259">
        <f>ROUND(SUMIF('AV-Bewegungsdaten'!B:B,$A5420,'AV-Bewegungsdaten'!E:E),5)</f>
        <v>0</v>
      </c>
      <c r="S5420" s="444"/>
      <c r="T5420" s="444"/>
      <c r="U5420" s="261">
        <f>ROUND(SUMIF('DV-Bewegungsdaten'!B:B,A5420,'DV-Bewegungsdaten'!D:D),3)</f>
        <v>0</v>
      </c>
      <c r="V5420" s="259">
        <f>ROUND(SUMIF('DV-Bewegungsdaten'!B:B,A5420,'DV-Bewegungsdaten'!E:E),5)</f>
        <v>0</v>
      </c>
      <c r="X5420" s="444"/>
      <c r="Y5420" s="444"/>
      <c r="AK5420" s="305"/>
    </row>
    <row r="5421" spans="1:37" ht="15" customHeight="1" x14ac:dyDescent="0.25">
      <c r="A5421" s="103" t="s">
        <v>5601</v>
      </c>
      <c r="B5421" s="101" t="s">
        <v>2068</v>
      </c>
      <c r="C5421" s="101" t="s">
        <v>6294</v>
      </c>
      <c r="D5421" s="101" t="s">
        <v>5600</v>
      </c>
      <c r="I5421" s="102"/>
      <c r="J5421" s="445"/>
      <c r="K5421" s="258">
        <f>ROUND(SUMIF('VGT-Bewegungsdaten'!B:B,A5421,'VGT-Bewegungsdaten'!D:D),3)</f>
        <v>0</v>
      </c>
      <c r="L5421" s="259">
        <f>ROUND(SUMIF('VGT-Bewegungsdaten'!B:B,$A5421,'VGT-Bewegungsdaten'!E:E),5)</f>
        <v>0</v>
      </c>
      <c r="N5421" s="298" t="s">
        <v>4919</v>
      </c>
      <c r="O5421" s="298" t="s">
        <v>4925</v>
      </c>
      <c r="P5421" s="261">
        <f>ROUND(SUMIF('AV-Bewegungsdaten'!B:B,A5421,'AV-Bewegungsdaten'!D:D),3)</f>
        <v>0</v>
      </c>
      <c r="Q5421" s="259">
        <f>ROUND(SUMIF('AV-Bewegungsdaten'!B:B,$A5421,'AV-Bewegungsdaten'!E:E),5)</f>
        <v>0</v>
      </c>
      <c r="S5421" s="444"/>
      <c r="T5421" s="444"/>
      <c r="U5421" s="261">
        <f>ROUND(SUMIF('DV-Bewegungsdaten'!B:B,A5421,'DV-Bewegungsdaten'!D:D),3)</f>
        <v>0</v>
      </c>
      <c r="V5421" s="259">
        <f>ROUND(SUMIF('DV-Bewegungsdaten'!B:B,A5421,'DV-Bewegungsdaten'!E:E),5)</f>
        <v>0</v>
      </c>
      <c r="X5421" s="444"/>
      <c r="Y5421" s="444"/>
      <c r="AK5421" s="305"/>
    </row>
    <row r="5422" spans="1:37" ht="15" customHeight="1" x14ac:dyDescent="0.25">
      <c r="A5422" s="103" t="s">
        <v>5602</v>
      </c>
      <c r="B5422" s="101" t="s">
        <v>985</v>
      </c>
      <c r="C5422" s="101" t="s">
        <v>6294</v>
      </c>
      <c r="D5422" s="101" t="s">
        <v>5600</v>
      </c>
      <c r="I5422" s="102"/>
      <c r="J5422" s="445"/>
      <c r="K5422" s="258">
        <f>ROUND(SUMIF('VGT-Bewegungsdaten'!B:B,A5422,'VGT-Bewegungsdaten'!D:D),3)</f>
        <v>0</v>
      </c>
      <c r="L5422" s="259">
        <f>ROUND(SUMIF('VGT-Bewegungsdaten'!B:B,$A5422,'VGT-Bewegungsdaten'!E:E),5)</f>
        <v>0</v>
      </c>
      <c r="N5422" s="298" t="s">
        <v>4919</v>
      </c>
      <c r="O5422" s="298" t="s">
        <v>4926</v>
      </c>
      <c r="P5422" s="261">
        <f>ROUND(SUMIF('AV-Bewegungsdaten'!B:B,A5422,'AV-Bewegungsdaten'!D:D),3)</f>
        <v>0</v>
      </c>
      <c r="Q5422" s="259">
        <f>ROUND(SUMIF('AV-Bewegungsdaten'!B:B,$A5422,'AV-Bewegungsdaten'!E:E),5)</f>
        <v>0</v>
      </c>
      <c r="S5422" s="444"/>
      <c r="T5422" s="444"/>
      <c r="U5422" s="261">
        <f>ROUND(SUMIF('DV-Bewegungsdaten'!B:B,A5422,'DV-Bewegungsdaten'!D:D),3)</f>
        <v>0</v>
      </c>
      <c r="V5422" s="259">
        <f>ROUND(SUMIF('DV-Bewegungsdaten'!B:B,A5422,'DV-Bewegungsdaten'!E:E),5)</f>
        <v>0</v>
      </c>
      <c r="X5422" s="444"/>
      <c r="Y5422" s="444"/>
      <c r="AK5422" s="305"/>
    </row>
    <row r="5423" spans="1:37" ht="15" customHeight="1" x14ac:dyDescent="0.25">
      <c r="A5423" s="103" t="s">
        <v>5603</v>
      </c>
      <c r="B5423" s="101" t="s">
        <v>1469</v>
      </c>
      <c r="C5423" s="101" t="s">
        <v>6294</v>
      </c>
      <c r="D5423" s="101" t="s">
        <v>5600</v>
      </c>
      <c r="I5423" s="102"/>
      <c r="J5423" s="445"/>
      <c r="K5423" s="258">
        <f>ROUND(SUMIF('VGT-Bewegungsdaten'!B:B,A5423,'VGT-Bewegungsdaten'!D:D),3)</f>
        <v>0</v>
      </c>
      <c r="L5423" s="259">
        <f>ROUND(SUMIF('VGT-Bewegungsdaten'!B:B,$A5423,'VGT-Bewegungsdaten'!E:E),5)</f>
        <v>0</v>
      </c>
      <c r="N5423" s="298" t="s">
        <v>4919</v>
      </c>
      <c r="O5423" s="298" t="s">
        <v>4927</v>
      </c>
      <c r="P5423" s="261">
        <f>ROUND(SUMIF('AV-Bewegungsdaten'!B:B,A5423,'AV-Bewegungsdaten'!D:D),3)</f>
        <v>0</v>
      </c>
      <c r="Q5423" s="259">
        <f>ROUND(SUMIF('AV-Bewegungsdaten'!B:B,$A5423,'AV-Bewegungsdaten'!E:E),5)</f>
        <v>0</v>
      </c>
      <c r="S5423" s="444"/>
      <c r="T5423" s="444"/>
      <c r="U5423" s="261">
        <f>ROUND(SUMIF('DV-Bewegungsdaten'!B:B,A5423,'DV-Bewegungsdaten'!D:D),3)</f>
        <v>0</v>
      </c>
      <c r="V5423" s="259">
        <f>ROUND(SUMIF('DV-Bewegungsdaten'!B:B,A5423,'DV-Bewegungsdaten'!E:E),5)</f>
        <v>0</v>
      </c>
      <c r="X5423" s="444"/>
      <c r="Y5423" s="444"/>
      <c r="AK5423" s="305"/>
    </row>
    <row r="5424" spans="1:37" ht="15" customHeight="1" x14ac:dyDescent="0.25">
      <c r="A5424" s="103" t="s">
        <v>5604</v>
      </c>
      <c r="B5424" s="101" t="s">
        <v>1482</v>
      </c>
      <c r="C5424" s="101" t="s">
        <v>6294</v>
      </c>
      <c r="D5424" s="101" t="s">
        <v>5600</v>
      </c>
      <c r="I5424" s="102"/>
      <c r="J5424" s="445"/>
      <c r="K5424" s="258">
        <f>ROUND(SUMIF('VGT-Bewegungsdaten'!B:B,A5424,'VGT-Bewegungsdaten'!D:D),3)</f>
        <v>0</v>
      </c>
      <c r="L5424" s="259">
        <f>ROUND(SUMIF('VGT-Bewegungsdaten'!B:B,$A5424,'VGT-Bewegungsdaten'!E:E),5)</f>
        <v>0</v>
      </c>
      <c r="N5424" s="298" t="s">
        <v>4919</v>
      </c>
      <c r="O5424" s="298" t="s">
        <v>4928</v>
      </c>
      <c r="P5424" s="261">
        <f>ROUND(SUMIF('AV-Bewegungsdaten'!B:B,A5424,'AV-Bewegungsdaten'!D:D),3)</f>
        <v>0</v>
      </c>
      <c r="Q5424" s="259">
        <f>ROUND(SUMIF('AV-Bewegungsdaten'!B:B,$A5424,'AV-Bewegungsdaten'!E:E),5)</f>
        <v>0</v>
      </c>
      <c r="S5424" s="444"/>
      <c r="T5424" s="444"/>
      <c r="U5424" s="261">
        <f>ROUND(SUMIF('DV-Bewegungsdaten'!B:B,A5424,'DV-Bewegungsdaten'!D:D),3)</f>
        <v>0</v>
      </c>
      <c r="V5424" s="259">
        <f>ROUND(SUMIF('DV-Bewegungsdaten'!B:B,A5424,'DV-Bewegungsdaten'!E:E),5)</f>
        <v>0</v>
      </c>
      <c r="X5424" s="444"/>
      <c r="Y5424" s="444"/>
      <c r="AK5424" s="305"/>
    </row>
    <row r="5425" spans="1:37" ht="15" customHeight="1" x14ac:dyDescent="0.25">
      <c r="A5425" s="103" t="s">
        <v>5605</v>
      </c>
      <c r="B5425" s="101" t="s">
        <v>77</v>
      </c>
      <c r="C5425" s="101" t="s">
        <v>6294</v>
      </c>
      <c r="D5425" s="101" t="s">
        <v>5600</v>
      </c>
      <c r="I5425" s="102"/>
      <c r="J5425" s="445"/>
      <c r="K5425" s="258">
        <f>ROUND(SUMIF('VGT-Bewegungsdaten'!B:B,A5425,'VGT-Bewegungsdaten'!D:D),3)</f>
        <v>0</v>
      </c>
      <c r="L5425" s="259">
        <f>ROUND(SUMIF('VGT-Bewegungsdaten'!B:B,$A5425,'VGT-Bewegungsdaten'!E:E),5)</f>
        <v>0</v>
      </c>
      <c r="N5425" s="298" t="s">
        <v>4919</v>
      </c>
      <c r="O5425" s="298" t="s">
        <v>4929</v>
      </c>
      <c r="P5425" s="261">
        <f>ROUND(SUMIF('AV-Bewegungsdaten'!B:B,A5425,'AV-Bewegungsdaten'!D:D),3)</f>
        <v>0</v>
      </c>
      <c r="Q5425" s="259">
        <f>ROUND(SUMIF('AV-Bewegungsdaten'!B:B,$A5425,'AV-Bewegungsdaten'!E:E),5)</f>
        <v>0</v>
      </c>
      <c r="S5425" s="444"/>
      <c r="T5425" s="444"/>
      <c r="U5425" s="261">
        <f>ROUND(SUMIF('DV-Bewegungsdaten'!B:B,A5425,'DV-Bewegungsdaten'!D:D),3)</f>
        <v>0</v>
      </c>
      <c r="V5425" s="259">
        <f>ROUND(SUMIF('DV-Bewegungsdaten'!B:B,A5425,'DV-Bewegungsdaten'!E:E),5)</f>
        <v>0</v>
      </c>
      <c r="X5425" s="444"/>
      <c r="Y5425" s="444"/>
      <c r="AK5425" s="305"/>
    </row>
    <row r="5426" spans="1:37" ht="15" customHeight="1" x14ac:dyDescent="0.25">
      <c r="A5426" s="103" t="s">
        <v>5606</v>
      </c>
      <c r="B5426" s="101" t="s">
        <v>2069</v>
      </c>
      <c r="C5426" s="101" t="s">
        <v>6294</v>
      </c>
      <c r="D5426" s="101" t="s">
        <v>5600</v>
      </c>
      <c r="I5426" s="102"/>
      <c r="J5426" s="445"/>
      <c r="K5426" s="258">
        <f>ROUND(SUMIF('VGT-Bewegungsdaten'!B:B,A5426,'VGT-Bewegungsdaten'!D:D),3)</f>
        <v>0</v>
      </c>
      <c r="L5426" s="259">
        <f>ROUND(SUMIF('VGT-Bewegungsdaten'!B:B,$A5426,'VGT-Bewegungsdaten'!E:E),5)</f>
        <v>0</v>
      </c>
      <c r="N5426" s="298" t="s">
        <v>4919</v>
      </c>
      <c r="O5426" s="298" t="s">
        <v>4930</v>
      </c>
      <c r="P5426" s="261">
        <f>ROUND(SUMIF('AV-Bewegungsdaten'!B:B,A5426,'AV-Bewegungsdaten'!D:D),3)</f>
        <v>0</v>
      </c>
      <c r="Q5426" s="259">
        <f>ROUND(SUMIF('AV-Bewegungsdaten'!B:B,$A5426,'AV-Bewegungsdaten'!E:E),5)</f>
        <v>0</v>
      </c>
      <c r="S5426" s="444"/>
      <c r="T5426" s="444"/>
      <c r="U5426" s="261">
        <f>ROUND(SUMIF('DV-Bewegungsdaten'!B:B,A5426,'DV-Bewegungsdaten'!D:D),3)</f>
        <v>0</v>
      </c>
      <c r="V5426" s="259">
        <f>ROUND(SUMIF('DV-Bewegungsdaten'!B:B,A5426,'DV-Bewegungsdaten'!E:E),5)</f>
        <v>0</v>
      </c>
      <c r="X5426" s="444"/>
      <c r="Y5426" s="444"/>
      <c r="AK5426" s="305"/>
    </row>
    <row r="5427" spans="1:37" ht="15" customHeight="1" x14ac:dyDescent="0.25">
      <c r="A5427" s="103" t="s">
        <v>5607</v>
      </c>
      <c r="B5427" s="101" t="s">
        <v>2070</v>
      </c>
      <c r="C5427" s="101" t="s">
        <v>6294</v>
      </c>
      <c r="D5427" s="101" t="s">
        <v>5600</v>
      </c>
      <c r="I5427" s="102"/>
      <c r="J5427" s="445"/>
      <c r="K5427" s="258">
        <f>ROUND(SUMIF('VGT-Bewegungsdaten'!B:B,A5427,'VGT-Bewegungsdaten'!D:D),3)</f>
        <v>0</v>
      </c>
      <c r="L5427" s="259">
        <f>ROUND(SUMIF('VGT-Bewegungsdaten'!B:B,$A5427,'VGT-Bewegungsdaten'!E:E),5)</f>
        <v>0</v>
      </c>
      <c r="N5427" s="298" t="s">
        <v>4919</v>
      </c>
      <c r="O5427" s="298" t="s">
        <v>4931</v>
      </c>
      <c r="P5427" s="261">
        <f>ROUND(SUMIF('AV-Bewegungsdaten'!B:B,A5427,'AV-Bewegungsdaten'!D:D),3)</f>
        <v>0</v>
      </c>
      <c r="Q5427" s="259">
        <f>ROUND(SUMIF('AV-Bewegungsdaten'!B:B,$A5427,'AV-Bewegungsdaten'!E:E),5)</f>
        <v>0</v>
      </c>
      <c r="S5427" s="444"/>
      <c r="T5427" s="444"/>
      <c r="U5427" s="261">
        <f>ROUND(SUMIF('DV-Bewegungsdaten'!B:B,A5427,'DV-Bewegungsdaten'!D:D),3)</f>
        <v>0</v>
      </c>
      <c r="V5427" s="259">
        <f>ROUND(SUMIF('DV-Bewegungsdaten'!B:B,A5427,'DV-Bewegungsdaten'!E:E),5)</f>
        <v>0</v>
      </c>
      <c r="X5427" s="444"/>
      <c r="Y5427" s="444"/>
      <c r="AK5427" s="305"/>
    </row>
    <row r="5428" spans="1:37" ht="15" customHeight="1" x14ac:dyDescent="0.25">
      <c r="A5428" s="103" t="s">
        <v>5608</v>
      </c>
      <c r="B5428" s="101" t="s">
        <v>152</v>
      </c>
      <c r="C5428" s="101" t="s">
        <v>6294</v>
      </c>
      <c r="D5428" s="101" t="s">
        <v>5600</v>
      </c>
      <c r="I5428" s="102"/>
      <c r="J5428" s="445"/>
      <c r="K5428" s="258">
        <f>ROUND(SUMIF('VGT-Bewegungsdaten'!B:B,A5428,'VGT-Bewegungsdaten'!D:D),3)</f>
        <v>0</v>
      </c>
      <c r="L5428" s="259">
        <f>ROUND(SUMIF('VGT-Bewegungsdaten'!B:B,$A5428,'VGT-Bewegungsdaten'!E:E),5)</f>
        <v>0</v>
      </c>
      <c r="N5428" s="298" t="s">
        <v>4919</v>
      </c>
      <c r="O5428" s="298" t="s">
        <v>4932</v>
      </c>
      <c r="P5428" s="261">
        <f>ROUND(SUMIF('AV-Bewegungsdaten'!B:B,A5428,'AV-Bewegungsdaten'!D:D),3)</f>
        <v>0</v>
      </c>
      <c r="Q5428" s="259">
        <f>ROUND(SUMIF('AV-Bewegungsdaten'!B:B,$A5428,'AV-Bewegungsdaten'!E:E),5)</f>
        <v>0</v>
      </c>
      <c r="S5428" s="444"/>
      <c r="T5428" s="444"/>
      <c r="U5428" s="261">
        <f>ROUND(SUMIF('DV-Bewegungsdaten'!B:B,A5428,'DV-Bewegungsdaten'!D:D),3)</f>
        <v>0</v>
      </c>
      <c r="V5428" s="259">
        <f>ROUND(SUMIF('DV-Bewegungsdaten'!B:B,A5428,'DV-Bewegungsdaten'!E:E),5)</f>
        <v>0</v>
      </c>
      <c r="X5428" s="444"/>
      <c r="Y5428" s="444"/>
      <c r="AK5428" s="305"/>
    </row>
    <row r="5429" spans="1:37" ht="15" customHeight="1" x14ac:dyDescent="0.25">
      <c r="A5429" s="103" t="s">
        <v>5609</v>
      </c>
      <c r="B5429" s="101" t="s">
        <v>159</v>
      </c>
      <c r="C5429" s="101" t="s">
        <v>6294</v>
      </c>
      <c r="D5429" s="101" t="s">
        <v>5600</v>
      </c>
      <c r="I5429" s="102"/>
      <c r="J5429" s="445"/>
      <c r="K5429" s="258">
        <f>ROUND(SUMIF('VGT-Bewegungsdaten'!B:B,A5429,'VGT-Bewegungsdaten'!D:D),3)</f>
        <v>0</v>
      </c>
      <c r="L5429" s="259">
        <f>ROUND(SUMIF('VGT-Bewegungsdaten'!B:B,$A5429,'VGT-Bewegungsdaten'!E:E),5)</f>
        <v>0</v>
      </c>
      <c r="N5429" s="298" t="s">
        <v>4919</v>
      </c>
      <c r="O5429" s="298" t="s">
        <v>4933</v>
      </c>
      <c r="P5429" s="261">
        <f>ROUND(SUMIF('AV-Bewegungsdaten'!B:B,A5429,'AV-Bewegungsdaten'!D:D),3)</f>
        <v>0</v>
      </c>
      <c r="Q5429" s="259">
        <f>ROUND(SUMIF('AV-Bewegungsdaten'!B:B,$A5429,'AV-Bewegungsdaten'!E:E),5)</f>
        <v>0</v>
      </c>
      <c r="S5429" s="444"/>
      <c r="T5429" s="444"/>
      <c r="U5429" s="261">
        <f>ROUND(SUMIF('DV-Bewegungsdaten'!B:B,A5429,'DV-Bewegungsdaten'!D:D),3)</f>
        <v>0</v>
      </c>
      <c r="V5429" s="259">
        <f>ROUND(SUMIF('DV-Bewegungsdaten'!B:B,A5429,'DV-Bewegungsdaten'!E:E),5)</f>
        <v>0</v>
      </c>
      <c r="X5429" s="444"/>
      <c r="Y5429" s="444"/>
      <c r="AK5429" s="305"/>
    </row>
    <row r="5430" spans="1:37" ht="15" customHeight="1" x14ac:dyDescent="0.25">
      <c r="A5430" s="103" t="s">
        <v>5610</v>
      </c>
      <c r="B5430" s="101" t="s">
        <v>2071</v>
      </c>
      <c r="C5430" s="101" t="s">
        <v>6294</v>
      </c>
      <c r="D5430" s="101" t="s">
        <v>5600</v>
      </c>
      <c r="I5430" s="102"/>
      <c r="J5430" s="445"/>
      <c r="K5430" s="258">
        <f>ROUND(SUMIF('VGT-Bewegungsdaten'!B:B,A5430,'VGT-Bewegungsdaten'!D:D),3)</f>
        <v>0</v>
      </c>
      <c r="L5430" s="259">
        <f>ROUND(SUMIF('VGT-Bewegungsdaten'!B:B,$A5430,'VGT-Bewegungsdaten'!E:E),5)</f>
        <v>0</v>
      </c>
      <c r="N5430" s="298" t="s">
        <v>4919</v>
      </c>
      <c r="O5430" s="298" t="s">
        <v>4934</v>
      </c>
      <c r="P5430" s="261">
        <f>ROUND(SUMIF('AV-Bewegungsdaten'!B:B,A5430,'AV-Bewegungsdaten'!D:D),3)</f>
        <v>0</v>
      </c>
      <c r="Q5430" s="259">
        <f>ROUND(SUMIF('AV-Bewegungsdaten'!B:B,$A5430,'AV-Bewegungsdaten'!E:E),5)</f>
        <v>0</v>
      </c>
      <c r="S5430" s="444"/>
      <c r="T5430" s="444"/>
      <c r="U5430" s="261">
        <f>ROUND(SUMIF('DV-Bewegungsdaten'!B:B,A5430,'DV-Bewegungsdaten'!D:D),3)</f>
        <v>0</v>
      </c>
      <c r="V5430" s="259">
        <f>ROUND(SUMIF('DV-Bewegungsdaten'!B:B,A5430,'DV-Bewegungsdaten'!E:E),5)</f>
        <v>0</v>
      </c>
      <c r="X5430" s="444"/>
      <c r="Y5430" s="444"/>
      <c r="AK5430" s="305"/>
    </row>
    <row r="5431" spans="1:37" ht="15" customHeight="1" x14ac:dyDescent="0.25">
      <c r="A5431" s="103" t="s">
        <v>5611</v>
      </c>
      <c r="B5431" s="101" t="s">
        <v>169</v>
      </c>
      <c r="C5431" s="101" t="s">
        <v>6294</v>
      </c>
      <c r="D5431" s="101" t="s">
        <v>5600</v>
      </c>
      <c r="I5431" s="102"/>
      <c r="J5431" s="445"/>
      <c r="K5431" s="258">
        <f>ROUND(SUMIF('VGT-Bewegungsdaten'!B:B,A5431,'VGT-Bewegungsdaten'!D:D),3)</f>
        <v>0</v>
      </c>
      <c r="L5431" s="259">
        <f>ROUND(SUMIF('VGT-Bewegungsdaten'!B:B,$A5431,'VGT-Bewegungsdaten'!E:E),5)</f>
        <v>0</v>
      </c>
      <c r="N5431" s="298" t="s">
        <v>4919</v>
      </c>
      <c r="O5431" s="298" t="s">
        <v>4935</v>
      </c>
      <c r="P5431" s="261">
        <f>ROUND(SUMIF('AV-Bewegungsdaten'!B:B,A5431,'AV-Bewegungsdaten'!D:D),3)</f>
        <v>0</v>
      </c>
      <c r="Q5431" s="259">
        <f>ROUND(SUMIF('AV-Bewegungsdaten'!B:B,$A5431,'AV-Bewegungsdaten'!E:E),5)</f>
        <v>0</v>
      </c>
      <c r="S5431" s="444"/>
      <c r="T5431" s="444"/>
      <c r="U5431" s="261">
        <f>ROUND(SUMIF('DV-Bewegungsdaten'!B:B,A5431,'DV-Bewegungsdaten'!D:D),3)</f>
        <v>0</v>
      </c>
      <c r="V5431" s="259">
        <f>ROUND(SUMIF('DV-Bewegungsdaten'!B:B,A5431,'DV-Bewegungsdaten'!E:E),5)</f>
        <v>0</v>
      </c>
      <c r="X5431" s="444"/>
      <c r="Y5431" s="444"/>
      <c r="AK5431" s="305"/>
    </row>
    <row r="5432" spans="1:37" ht="15" customHeight="1" x14ac:dyDescent="0.25">
      <c r="I5432" s="102"/>
      <c r="J5432" s="445"/>
      <c r="S5432" s="444"/>
      <c r="T5432" s="444"/>
      <c r="X5432" s="444"/>
      <c r="Y5432" s="444"/>
      <c r="AK5432" s="305"/>
    </row>
    <row r="5433" spans="1:37" ht="15" customHeight="1" x14ac:dyDescent="0.25">
      <c r="I5433" s="102"/>
      <c r="J5433" s="445"/>
      <c r="S5433" s="444"/>
      <c r="T5433" s="444"/>
      <c r="X5433" s="444"/>
      <c r="Y5433" s="444"/>
      <c r="AK5433" s="305"/>
    </row>
    <row r="5434" spans="1:37" ht="15" customHeight="1" x14ac:dyDescent="0.25">
      <c r="I5434" s="102"/>
      <c r="J5434" s="445"/>
      <c r="S5434" s="444"/>
      <c r="T5434" s="444"/>
      <c r="X5434" s="444"/>
      <c r="Y5434" s="444"/>
      <c r="AK5434" s="305"/>
    </row>
    <row r="5435" spans="1:37" ht="15" customHeight="1" x14ac:dyDescent="0.25">
      <c r="I5435" s="102"/>
      <c r="J5435" s="445"/>
      <c r="S5435" s="444"/>
      <c r="T5435" s="444"/>
      <c r="X5435" s="444"/>
      <c r="Y5435" s="444"/>
      <c r="AK5435" s="305"/>
    </row>
    <row r="5436" spans="1:37" ht="15" customHeight="1" x14ac:dyDescent="0.25">
      <c r="I5436" s="102"/>
      <c r="J5436" s="445"/>
      <c r="S5436" s="444"/>
      <c r="T5436" s="444"/>
      <c r="X5436" s="444"/>
      <c r="Y5436" s="444"/>
      <c r="AK5436" s="305"/>
    </row>
    <row r="5437" spans="1:37" ht="15" customHeight="1" x14ac:dyDescent="0.25">
      <c r="I5437" s="102"/>
      <c r="J5437" s="445"/>
      <c r="S5437" s="444"/>
      <c r="T5437" s="444"/>
      <c r="X5437" s="444"/>
      <c r="Y5437" s="444"/>
      <c r="AK5437" s="305"/>
    </row>
    <row r="5438" spans="1:37" ht="15" customHeight="1" x14ac:dyDescent="0.25">
      <c r="I5438" s="102"/>
      <c r="J5438" s="445"/>
      <c r="S5438" s="444"/>
      <c r="T5438" s="444"/>
      <c r="X5438" s="444"/>
      <c r="Y5438" s="444"/>
      <c r="AK5438" s="305"/>
    </row>
    <row r="5439" spans="1:37" ht="15" customHeight="1" x14ac:dyDescent="0.25">
      <c r="I5439" s="102"/>
      <c r="J5439" s="445"/>
      <c r="S5439" s="444"/>
      <c r="T5439" s="444"/>
      <c r="X5439" s="444"/>
      <c r="Y5439" s="444"/>
      <c r="AK5439" s="305"/>
    </row>
    <row r="5440" spans="1:37" ht="15" customHeight="1" x14ac:dyDescent="0.25">
      <c r="I5440" s="102"/>
      <c r="J5440" s="445"/>
      <c r="S5440" s="444"/>
      <c r="T5440" s="444"/>
      <c r="X5440" s="444"/>
      <c r="Y5440" s="444"/>
      <c r="AK5440" s="305"/>
    </row>
    <row r="5441" spans="1:41" ht="15" customHeight="1" x14ac:dyDescent="0.25">
      <c r="I5441" s="102"/>
      <c r="J5441" s="445"/>
      <c r="S5441" s="444"/>
      <c r="T5441" s="444"/>
      <c r="X5441" s="444"/>
      <c r="Y5441" s="444"/>
      <c r="AK5441" s="305"/>
    </row>
    <row r="5442" spans="1:41" ht="15" customHeight="1" x14ac:dyDescent="0.25">
      <c r="I5442" s="102"/>
      <c r="J5442" s="445"/>
      <c r="S5442" s="444"/>
      <c r="T5442" s="444"/>
      <c r="X5442" s="444"/>
      <c r="Y5442" s="444"/>
      <c r="AK5442" s="305"/>
    </row>
    <row r="5443" spans="1:41" ht="15" customHeight="1" x14ac:dyDescent="0.25">
      <c r="I5443" s="102"/>
      <c r="J5443" s="445"/>
      <c r="S5443" s="444"/>
      <c r="T5443" s="444"/>
      <c r="X5443" s="444"/>
      <c r="Y5443" s="444"/>
      <c r="AK5443" s="305"/>
    </row>
    <row r="5444" spans="1:41" ht="15" customHeight="1" x14ac:dyDescent="0.25">
      <c r="A5444" s="103" t="s">
        <v>5612</v>
      </c>
      <c r="B5444" s="101" t="s">
        <v>169</v>
      </c>
      <c r="D5444" s="101" t="s">
        <v>5600</v>
      </c>
      <c r="E5444" s="101" t="s">
        <v>4882</v>
      </c>
      <c r="I5444" s="102"/>
      <c r="J5444" s="445"/>
      <c r="K5444" s="258">
        <f>ROUND(SUMIF('VGT-Bewegungsdaten'!B:B,A5444,'VGT-Bewegungsdaten'!D:D),3)</f>
        <v>0</v>
      </c>
      <c r="N5444" s="298" t="s">
        <v>4917</v>
      </c>
      <c r="O5444" s="298" t="s">
        <v>4947</v>
      </c>
      <c r="P5444" s="261">
        <f>ROUND(SUMIF('AV-Bewegungsdaten'!B:B,A5444,'AV-Bewegungsdaten'!D:D),3)</f>
        <v>0</v>
      </c>
      <c r="S5444" s="444"/>
      <c r="T5444" s="444"/>
      <c r="U5444" s="261">
        <f>ROUND(SUMIF('DV-Bewegungsdaten'!B:B,A5444,'DV-Bewegungsdaten'!D:D),3)</f>
        <v>0</v>
      </c>
      <c r="X5444" s="444"/>
      <c r="Y5444" s="444"/>
      <c r="AK5444" s="305"/>
    </row>
    <row r="5445" spans="1:41" ht="15" customHeight="1" x14ac:dyDescent="0.25">
      <c r="A5445" s="103" t="s">
        <v>4880</v>
      </c>
      <c r="B5445" s="101" t="s">
        <v>2068</v>
      </c>
      <c r="C5445" s="101" t="s">
        <v>6293</v>
      </c>
      <c r="D5445" s="101" t="s">
        <v>4881</v>
      </c>
      <c r="I5445" s="102"/>
      <c r="J5445" s="445"/>
      <c r="K5445" s="258">
        <f>ROUND(SUMIF('VGT-Bewegungsdaten'!B:B,A5445,'VGT-Bewegungsdaten'!D:D),3)</f>
        <v>0</v>
      </c>
      <c r="L5445" s="259">
        <f>ROUND(SUMIF('VGT-Bewegungsdaten'!B:B,$A5445,'VGT-Bewegungsdaten'!E:E),5)</f>
        <v>0</v>
      </c>
      <c r="N5445" s="298" t="s">
        <v>4919</v>
      </c>
      <c r="O5445" s="298" t="s">
        <v>4925</v>
      </c>
      <c r="P5445" s="261">
        <f>ROUND(SUMIF('AV-Bewegungsdaten'!B:B,A5445,'AV-Bewegungsdaten'!D:D),3)</f>
        <v>0</v>
      </c>
      <c r="Q5445" s="259">
        <f>ROUND(SUMIF('AV-Bewegungsdaten'!B:B,$A5445,'AV-Bewegungsdaten'!E:E),5)</f>
        <v>0</v>
      </c>
      <c r="S5445" s="444"/>
      <c r="T5445" s="444"/>
      <c r="U5445" s="261">
        <f>ROUND(SUMIF('DV-Bewegungsdaten'!B:B,A5445,'DV-Bewegungsdaten'!D:D),3)</f>
        <v>0</v>
      </c>
      <c r="V5445" s="259">
        <f>ROUND(SUMIF('DV-Bewegungsdaten'!B:B,A5445,'DV-Bewegungsdaten'!E:E),5)</f>
        <v>0</v>
      </c>
      <c r="X5445" s="444"/>
      <c r="Y5445" s="444"/>
      <c r="AD5445" s="332">
        <v>0.2</v>
      </c>
      <c r="AE5445" s="332">
        <v>0.2</v>
      </c>
      <c r="AF5445" s="332">
        <v>0.2</v>
      </c>
      <c r="AG5445" s="332">
        <v>0.2</v>
      </c>
      <c r="AH5445" s="332">
        <v>0.2</v>
      </c>
      <c r="AI5445" s="332">
        <v>0.2</v>
      </c>
      <c r="AJ5445" s="332">
        <v>0.2</v>
      </c>
      <c r="AK5445" s="332">
        <v>0.2</v>
      </c>
      <c r="AL5445" s="332">
        <v>0.2</v>
      </c>
      <c r="AM5445" s="332">
        <v>0.2</v>
      </c>
      <c r="AN5445" s="332">
        <v>0.2</v>
      </c>
      <c r="AO5445" s="332">
        <v>0.2</v>
      </c>
    </row>
    <row r="5446" spans="1:41" ht="15" customHeight="1" x14ac:dyDescent="0.25">
      <c r="A5446" s="103" t="s">
        <v>7379</v>
      </c>
      <c r="B5446" s="101" t="s">
        <v>2068</v>
      </c>
      <c r="C5446" s="101" t="s">
        <v>6293</v>
      </c>
      <c r="D5446" s="101" t="s">
        <v>7380</v>
      </c>
      <c r="I5446" s="102"/>
      <c r="J5446" s="445"/>
      <c r="N5446" s="298" t="s">
        <v>4919</v>
      </c>
      <c r="O5446" s="298" t="s">
        <v>4925</v>
      </c>
      <c r="S5446" s="444"/>
      <c r="T5446" s="444"/>
      <c r="U5446" s="261">
        <f>ROUND(SUMIF('DV-Bewegungsdaten'!B:B,A5446,'DV-Bewegungsdaten'!D:D),3)</f>
        <v>0</v>
      </c>
      <c r="V5446" s="259">
        <f>ROUND(SUMIF('DV-Bewegungsdaten'!B:B,A5446,'DV-Bewegungsdaten'!E:E),5)</f>
        <v>0</v>
      </c>
      <c r="X5446" s="444"/>
      <c r="Y5446" s="444"/>
      <c r="AD5446" s="332">
        <v>0.2</v>
      </c>
      <c r="AE5446" s="332">
        <v>0.2</v>
      </c>
      <c r="AF5446" s="332">
        <v>0.2</v>
      </c>
      <c r="AG5446" s="332">
        <v>0.2</v>
      </c>
      <c r="AH5446" s="332">
        <v>0.2</v>
      </c>
      <c r="AI5446" s="332">
        <v>0.2</v>
      </c>
      <c r="AJ5446" s="332">
        <v>0.2</v>
      </c>
      <c r="AK5446" s="332">
        <v>0.2</v>
      </c>
      <c r="AL5446" s="332">
        <v>0.2</v>
      </c>
      <c r="AM5446" s="332">
        <v>0.2</v>
      </c>
      <c r="AN5446" s="332">
        <v>0.2</v>
      </c>
      <c r="AO5446" s="332">
        <v>0.2</v>
      </c>
    </row>
    <row r="5447" spans="1:41" ht="15" customHeight="1" x14ac:dyDescent="0.25">
      <c r="A5447" s="103" t="s">
        <v>5613</v>
      </c>
      <c r="B5447" s="101" t="s">
        <v>169</v>
      </c>
      <c r="C5447" s="101" t="s">
        <v>6293</v>
      </c>
      <c r="D5447" s="101" t="s">
        <v>5614</v>
      </c>
      <c r="I5447" s="102"/>
      <c r="J5447" s="445"/>
      <c r="K5447" s="258">
        <f>ROUND(SUMIF('VGT-Bewegungsdaten'!B:B,A5447,'VGT-Bewegungsdaten'!D:D),3)</f>
        <v>0</v>
      </c>
      <c r="L5447" s="259">
        <f>ROUND(SUMIF('VGT-Bewegungsdaten'!B:B,$A5447,'VGT-Bewegungsdaten'!E:E),5)</f>
        <v>0</v>
      </c>
      <c r="N5447" s="298" t="s">
        <v>4918</v>
      </c>
      <c r="O5447" s="298" t="s">
        <v>4935</v>
      </c>
      <c r="P5447" s="261">
        <f>ROUND(SUMIF('AV-Bewegungsdaten'!B:B,A5447,'AV-Bewegungsdaten'!D:D),3)</f>
        <v>0</v>
      </c>
      <c r="Q5447" s="259">
        <f>ROUND(SUMIF('AV-Bewegungsdaten'!B:B,$A5447,'AV-Bewegungsdaten'!E:E),5)</f>
        <v>0</v>
      </c>
      <c r="S5447" s="444"/>
      <c r="T5447" s="444"/>
      <c r="U5447" s="261">
        <f>ROUND(SUMIF('DV-Bewegungsdaten'!B:B,A5447,'DV-Bewegungsdaten'!D:D),3)</f>
        <v>0</v>
      </c>
      <c r="V5447" s="259">
        <f>ROUND(SUMIF('DV-Bewegungsdaten'!B:B,A5447,'DV-Bewegungsdaten'!E:E),5)</f>
        <v>0</v>
      </c>
      <c r="X5447" s="444"/>
      <c r="Y5447" s="444"/>
      <c r="AK5447" s="305"/>
    </row>
    <row r="5448" spans="1:41" ht="15" customHeight="1" x14ac:dyDescent="0.25">
      <c r="A5448" s="103" t="s">
        <v>5615</v>
      </c>
      <c r="B5448" s="101" t="s">
        <v>169</v>
      </c>
      <c r="C5448" s="101" t="s">
        <v>6293</v>
      </c>
      <c r="D5448" s="101" t="s">
        <v>5616</v>
      </c>
      <c r="F5448" s="299">
        <f>AR19</f>
        <v>9.5619999999999994</v>
      </c>
      <c r="G5448" s="299">
        <f>F5448+0.4</f>
        <v>9.9619999999999997</v>
      </c>
      <c r="H5448" s="299">
        <f>ROUND(F5448*0.8,2)</f>
        <v>7.65</v>
      </c>
      <c r="I5448" s="299"/>
      <c r="J5448" s="445"/>
      <c r="K5448" s="258">
        <f>ROUND(SUMIF('VGT-Bewegungsdaten'!B:B,A5448,'VGT-Bewegungsdaten'!D:D),3)</f>
        <v>0</v>
      </c>
      <c r="L5448" s="259">
        <f>ROUND(SUMIF('VGT-Bewegungsdaten'!B:B,$A5448,'VGT-Bewegungsdaten'!E:E),5)</f>
        <v>0</v>
      </c>
      <c r="N5448" s="298" t="s">
        <v>4918</v>
      </c>
      <c r="O5448" s="298" t="s">
        <v>4935</v>
      </c>
      <c r="P5448" s="261">
        <f>ROUND(SUMIF('AV-Bewegungsdaten'!B:B,A5448,'AV-Bewegungsdaten'!D:D),3)</f>
        <v>0</v>
      </c>
      <c r="Q5448" s="259">
        <f>ROUND(SUMIF('AV-Bewegungsdaten'!B:B,$A5448,'AV-Bewegungsdaten'!E:E),5)</f>
        <v>0</v>
      </c>
      <c r="S5448" s="444"/>
      <c r="T5448" s="444"/>
      <c r="U5448" s="261">
        <f>ROUND(SUMIF('DV-Bewegungsdaten'!B:B,A5448,'DV-Bewegungsdaten'!D:D),3)</f>
        <v>0</v>
      </c>
      <c r="V5448" s="259">
        <f>ROUND(SUMIF('DV-Bewegungsdaten'!B:B,A5448,'DV-Bewegungsdaten'!E:E),5)</f>
        <v>0</v>
      </c>
      <c r="X5448" s="444"/>
      <c r="Y5448" s="444"/>
      <c r="AK5448" s="305"/>
    </row>
    <row r="5449" spans="1:41" ht="15" customHeight="1" x14ac:dyDescent="0.25">
      <c r="A5449" s="103" t="s">
        <v>6741</v>
      </c>
      <c r="B5449" s="101" t="s">
        <v>169</v>
      </c>
      <c r="D5449" s="101" t="s">
        <v>6742</v>
      </c>
      <c r="I5449" s="299"/>
      <c r="J5449" s="445"/>
      <c r="N5449" s="298" t="s">
        <v>4918</v>
      </c>
      <c r="O5449" s="298" t="s">
        <v>4935</v>
      </c>
      <c r="S5449" s="444"/>
      <c r="T5449" s="444"/>
      <c r="U5449" s="261">
        <f>ROUND(SUMIF('DV-Bewegungsdaten'!B:B,A5449,'DV-Bewegungsdaten'!D:D),3)</f>
        <v>0</v>
      </c>
      <c r="V5449" s="259">
        <f>ROUND(SUMIF('DV-Bewegungsdaten'!B:B,A5449,'DV-Bewegungsdaten'!E:E),5)</f>
        <v>0</v>
      </c>
      <c r="X5449" s="444"/>
      <c r="Y5449" s="444"/>
      <c r="AK5449" s="305"/>
    </row>
    <row r="5450" spans="1:41" ht="15" customHeight="1" x14ac:dyDescent="0.25">
      <c r="A5450" s="103" t="s">
        <v>5617</v>
      </c>
      <c r="B5450" s="101" t="s">
        <v>2071</v>
      </c>
      <c r="C5450" s="101" t="s">
        <v>6293</v>
      </c>
      <c r="D5450" s="101" t="s">
        <v>5618</v>
      </c>
      <c r="F5450" s="299">
        <f>F5448</f>
        <v>9.5619999999999994</v>
      </c>
      <c r="G5450" s="299">
        <f>G5448</f>
        <v>9.9619999999999997</v>
      </c>
      <c r="H5450" s="299">
        <f>H5448</f>
        <v>7.65</v>
      </c>
      <c r="I5450" s="102"/>
      <c r="J5450" s="445"/>
      <c r="K5450" s="258">
        <f>ROUND(SUMIF('VGT-Bewegungsdaten'!B:B,A5450,'VGT-Bewegungsdaten'!D:D),3)</f>
        <v>0</v>
      </c>
      <c r="L5450" s="259">
        <f>ROUND(SUMIF('VGT-Bewegungsdaten'!B:B,$A5450,'VGT-Bewegungsdaten'!E:E),5)</f>
        <v>0</v>
      </c>
      <c r="N5450" s="298" t="s">
        <v>4919</v>
      </c>
      <c r="O5450" s="298" t="s">
        <v>4934</v>
      </c>
      <c r="P5450" s="261">
        <f>ROUND(SUMIF('AV-Bewegungsdaten'!B:B,A5450,'AV-Bewegungsdaten'!D:D),3)</f>
        <v>0</v>
      </c>
      <c r="Q5450" s="259">
        <f>ROUND(SUMIF('AV-Bewegungsdaten'!B:B,$A5450,'AV-Bewegungsdaten'!E:E),5)</f>
        <v>0</v>
      </c>
      <c r="S5450" s="444"/>
      <c r="T5450" s="444"/>
      <c r="U5450" s="261">
        <f>ROUND(SUMIF('DV-Bewegungsdaten'!B:B,A5450,'DV-Bewegungsdaten'!D:D),3)</f>
        <v>0</v>
      </c>
      <c r="V5450" s="259">
        <f>ROUND(SUMIF('DV-Bewegungsdaten'!B:B,A5450,'DV-Bewegungsdaten'!E:E),5)</f>
        <v>0</v>
      </c>
      <c r="X5450" s="444"/>
      <c r="Y5450" s="444"/>
      <c r="AK5450" s="305"/>
    </row>
    <row r="5451" spans="1:41" ht="15" customHeight="1" x14ac:dyDescent="0.25">
      <c r="A5451" s="103" t="s">
        <v>5619</v>
      </c>
      <c r="B5451" s="101" t="s">
        <v>169</v>
      </c>
      <c r="C5451" s="101" t="s">
        <v>6293</v>
      </c>
      <c r="D5451" s="101" t="s">
        <v>5618</v>
      </c>
      <c r="F5451" s="299">
        <f>F5450</f>
        <v>9.5619999999999994</v>
      </c>
      <c r="G5451" s="299">
        <f>G5448</f>
        <v>9.9619999999999997</v>
      </c>
      <c r="H5451" s="299">
        <f t="shared" ref="H5451" si="1">H5450</f>
        <v>7.65</v>
      </c>
      <c r="I5451" s="102"/>
      <c r="J5451" s="445"/>
      <c r="K5451" s="258">
        <f>ROUND(SUMIF('VGT-Bewegungsdaten'!B:B,A5451,'VGT-Bewegungsdaten'!D:D),3)</f>
        <v>0</v>
      </c>
      <c r="L5451" s="259">
        <f>ROUND(SUMIF('VGT-Bewegungsdaten'!B:B,$A5451,'VGT-Bewegungsdaten'!E:E),5)</f>
        <v>0</v>
      </c>
      <c r="N5451" s="298" t="s">
        <v>4919</v>
      </c>
      <c r="O5451" s="298" t="s">
        <v>4935</v>
      </c>
      <c r="P5451" s="261">
        <f>ROUND(SUMIF('AV-Bewegungsdaten'!B:B,A5451,'AV-Bewegungsdaten'!D:D),3)</f>
        <v>0</v>
      </c>
      <c r="Q5451" s="259">
        <f>ROUND(SUMIF('AV-Bewegungsdaten'!B:B,$A5451,'AV-Bewegungsdaten'!E:E),5)</f>
        <v>0</v>
      </c>
      <c r="S5451" s="444"/>
      <c r="T5451" s="444"/>
      <c r="U5451" s="261">
        <f>ROUND(SUMIF('DV-Bewegungsdaten'!B:B,A5451,'DV-Bewegungsdaten'!D:D),3)</f>
        <v>0</v>
      </c>
      <c r="V5451" s="259">
        <f>ROUND(SUMIF('DV-Bewegungsdaten'!B:B,A5451,'DV-Bewegungsdaten'!E:E),5)</f>
        <v>0</v>
      </c>
      <c r="X5451" s="444"/>
      <c r="Y5451" s="444"/>
      <c r="AK5451" s="305"/>
    </row>
    <row r="5452" spans="1:41" ht="15" customHeight="1" x14ac:dyDescent="0.25">
      <c r="A5452" s="103" t="s">
        <v>7381</v>
      </c>
      <c r="B5452" s="101" t="s">
        <v>2071</v>
      </c>
      <c r="C5452" s="101" t="s">
        <v>6293</v>
      </c>
      <c r="D5452" s="101" t="s">
        <v>7382</v>
      </c>
      <c r="F5452" s="299"/>
      <c r="G5452" s="299">
        <f t="shared" ref="G5452" si="2">G5448</f>
        <v>9.9619999999999997</v>
      </c>
      <c r="H5452" s="299"/>
      <c r="I5452" s="102"/>
      <c r="J5452" s="445"/>
      <c r="N5452" s="298" t="s">
        <v>4919</v>
      </c>
      <c r="O5452" s="298" t="s">
        <v>4934</v>
      </c>
      <c r="S5452" s="444"/>
      <c r="T5452" s="444"/>
      <c r="U5452" s="261">
        <f>ROUND(SUMIF('DV-Bewegungsdaten'!B:B,A5452,'DV-Bewegungsdaten'!D:D),3)</f>
        <v>0</v>
      </c>
      <c r="V5452" s="259">
        <f>ROUND(SUMIF('DV-Bewegungsdaten'!B:B,A5452,'DV-Bewegungsdaten'!E:E),5)</f>
        <v>0</v>
      </c>
      <c r="X5452" s="444"/>
      <c r="Y5452" s="444"/>
      <c r="AK5452" s="305"/>
    </row>
    <row r="5453" spans="1:41" ht="15" customHeight="1" x14ac:dyDescent="0.25">
      <c r="A5453" s="103" t="s">
        <v>7383</v>
      </c>
      <c r="B5453" s="101" t="s">
        <v>169</v>
      </c>
      <c r="C5453" s="101" t="s">
        <v>6293</v>
      </c>
      <c r="D5453" s="101" t="s">
        <v>7382</v>
      </c>
      <c r="F5453" s="299"/>
      <c r="G5453" s="299">
        <f>G5448</f>
        <v>9.9619999999999997</v>
      </c>
      <c r="H5453" s="299"/>
      <c r="I5453" s="102"/>
      <c r="J5453" s="445"/>
      <c r="N5453" s="298" t="s">
        <v>4919</v>
      </c>
      <c r="O5453" s="298" t="s">
        <v>4935</v>
      </c>
      <c r="S5453" s="444"/>
      <c r="T5453" s="444"/>
      <c r="U5453" s="261">
        <f>ROUND(SUMIF('DV-Bewegungsdaten'!B:B,A5453,'DV-Bewegungsdaten'!D:D),3)</f>
        <v>0</v>
      </c>
      <c r="V5453" s="259">
        <f>ROUND(SUMIF('DV-Bewegungsdaten'!B:B,A5453,'DV-Bewegungsdaten'!E:E),5)</f>
        <v>0</v>
      </c>
      <c r="X5453" s="444"/>
      <c r="Y5453" s="444"/>
      <c r="AK5453" s="305"/>
    </row>
    <row r="5454" spans="1:41" ht="15" customHeight="1" x14ac:dyDescent="0.25">
      <c r="A5454" s="103" t="s">
        <v>5620</v>
      </c>
      <c r="B5454" s="101" t="s">
        <v>169</v>
      </c>
      <c r="C5454" s="101" t="s">
        <v>6293</v>
      </c>
      <c r="D5454" s="101" t="s">
        <v>5621</v>
      </c>
      <c r="E5454" s="101" t="s">
        <v>4882</v>
      </c>
      <c r="F5454" s="102">
        <v>0</v>
      </c>
      <c r="I5454" s="102"/>
      <c r="J5454" s="445"/>
      <c r="K5454" s="258">
        <f>ROUND(SUMIF('VGT-Bewegungsdaten'!B:B,A5454,'VGT-Bewegungsdaten'!D:D),3)</f>
        <v>0</v>
      </c>
      <c r="N5454" s="298" t="s">
        <v>4917</v>
      </c>
      <c r="O5454" s="298" t="s">
        <v>4947</v>
      </c>
      <c r="P5454" s="261">
        <f>ROUND(SUMIF('AV-Bewegungsdaten'!B:B,A5454,'AV-Bewegungsdaten'!D:D),3)</f>
        <v>0</v>
      </c>
      <c r="S5454" s="444"/>
      <c r="T5454" s="444"/>
      <c r="U5454" s="261">
        <f>ROUND(SUMIF('DV-Bewegungsdaten'!B:B,A5454,'DV-Bewegungsdaten'!D:D),3)</f>
        <v>0</v>
      </c>
      <c r="X5454" s="444"/>
      <c r="Y5454" s="444"/>
      <c r="AK5454" s="305"/>
    </row>
    <row r="5455" spans="1:41" ht="15" customHeight="1" x14ac:dyDescent="0.25">
      <c r="A5455" s="103" t="s">
        <v>7384</v>
      </c>
      <c r="B5455" s="101" t="s">
        <v>2067</v>
      </c>
      <c r="D5455" s="101" t="s">
        <v>7385</v>
      </c>
      <c r="I5455" s="102"/>
      <c r="J5455" s="445"/>
      <c r="L5455" s="259">
        <f>ROUND(SUMIF('VGT-Bewegungsdaten'!B:B,$A5455,'VGT-Bewegungsdaten'!E:E),5)</f>
        <v>0</v>
      </c>
      <c r="N5455" s="298" t="s">
        <v>4919</v>
      </c>
      <c r="O5455" s="298" t="s">
        <v>4924</v>
      </c>
      <c r="Q5455" s="259">
        <f>ROUND(SUMIF('AV-Bewegungsdaten'!B:B,$A5455,'AV-Bewegungsdaten'!E:E),5)</f>
        <v>0</v>
      </c>
      <c r="S5455" s="444"/>
      <c r="T5455" s="444"/>
      <c r="X5455" s="444"/>
      <c r="Y5455" s="444"/>
      <c r="AK5455" s="305"/>
    </row>
    <row r="5456" spans="1:41" ht="15" customHeight="1" x14ac:dyDescent="0.25">
      <c r="A5456" s="103" t="s">
        <v>7386</v>
      </c>
      <c r="B5456" s="101" t="s">
        <v>2068</v>
      </c>
      <c r="D5456" s="101" t="s">
        <v>7385</v>
      </c>
      <c r="I5456" s="102"/>
      <c r="J5456" s="445"/>
      <c r="L5456" s="259">
        <f>ROUND(SUMIF('VGT-Bewegungsdaten'!B:B,$A5456,'VGT-Bewegungsdaten'!E:E),5)</f>
        <v>0</v>
      </c>
      <c r="N5456" s="298" t="s">
        <v>4919</v>
      </c>
      <c r="O5456" s="298" t="s">
        <v>4925</v>
      </c>
      <c r="Q5456" s="259">
        <f>ROUND(SUMIF('AV-Bewegungsdaten'!B:B,$A5456,'AV-Bewegungsdaten'!E:E),5)</f>
        <v>0</v>
      </c>
      <c r="S5456" s="444"/>
      <c r="T5456" s="444"/>
      <c r="X5456" s="444"/>
      <c r="Y5456" s="444"/>
      <c r="AK5456" s="305"/>
    </row>
    <row r="5457" spans="1:37" ht="15" customHeight="1" x14ac:dyDescent="0.25">
      <c r="A5457" s="103" t="s">
        <v>7387</v>
      </c>
      <c r="B5457" s="101" t="s">
        <v>985</v>
      </c>
      <c r="D5457" s="101" t="s">
        <v>7385</v>
      </c>
      <c r="I5457" s="102"/>
      <c r="J5457" s="445"/>
      <c r="L5457" s="259">
        <f>ROUND(SUMIF('VGT-Bewegungsdaten'!B:B,$A5457,'VGT-Bewegungsdaten'!E:E),5)</f>
        <v>0</v>
      </c>
      <c r="N5457" s="298" t="s">
        <v>4919</v>
      </c>
      <c r="O5457" s="298" t="s">
        <v>4926</v>
      </c>
      <c r="Q5457" s="259">
        <f>ROUND(SUMIF('AV-Bewegungsdaten'!B:B,$A5457,'AV-Bewegungsdaten'!E:E),5)</f>
        <v>0</v>
      </c>
      <c r="S5457" s="444"/>
      <c r="T5457" s="444"/>
      <c r="X5457" s="444"/>
      <c r="Y5457" s="444"/>
      <c r="AK5457" s="305"/>
    </row>
    <row r="5458" spans="1:37" ht="15" customHeight="1" x14ac:dyDescent="0.25">
      <c r="A5458" s="103" t="s">
        <v>7388</v>
      </c>
      <c r="B5458" s="101" t="s">
        <v>1469</v>
      </c>
      <c r="D5458" s="101" t="s">
        <v>7385</v>
      </c>
      <c r="I5458" s="102"/>
      <c r="J5458" s="445"/>
      <c r="L5458" s="259">
        <f>ROUND(SUMIF('VGT-Bewegungsdaten'!B:B,$A5458,'VGT-Bewegungsdaten'!E:E),5)</f>
        <v>0</v>
      </c>
      <c r="N5458" s="298" t="s">
        <v>4919</v>
      </c>
      <c r="O5458" s="298" t="s">
        <v>4927</v>
      </c>
      <c r="Q5458" s="259">
        <f>ROUND(SUMIF('AV-Bewegungsdaten'!B:B,$A5458,'AV-Bewegungsdaten'!E:E),5)</f>
        <v>0</v>
      </c>
      <c r="S5458" s="444"/>
      <c r="T5458" s="444"/>
      <c r="X5458" s="444"/>
      <c r="Y5458" s="444"/>
      <c r="AK5458" s="305"/>
    </row>
    <row r="5459" spans="1:37" ht="15" customHeight="1" x14ac:dyDescent="0.25">
      <c r="A5459" s="103" t="s">
        <v>7389</v>
      </c>
      <c r="B5459" s="101" t="s">
        <v>1482</v>
      </c>
      <c r="D5459" s="101" t="s">
        <v>7385</v>
      </c>
      <c r="I5459" s="102"/>
      <c r="J5459" s="445"/>
      <c r="L5459" s="259">
        <f>ROUND(SUMIF('VGT-Bewegungsdaten'!B:B,$A5459,'VGT-Bewegungsdaten'!E:E),5)</f>
        <v>0</v>
      </c>
      <c r="N5459" s="298" t="s">
        <v>4919</v>
      </c>
      <c r="O5459" s="298" t="s">
        <v>4928</v>
      </c>
      <c r="Q5459" s="259">
        <f>ROUND(SUMIF('AV-Bewegungsdaten'!B:B,$A5459,'AV-Bewegungsdaten'!E:E),5)</f>
        <v>0</v>
      </c>
      <c r="S5459" s="444"/>
      <c r="T5459" s="444"/>
      <c r="X5459" s="444"/>
      <c r="Y5459" s="444"/>
      <c r="AK5459" s="305"/>
    </row>
    <row r="5460" spans="1:37" ht="15" customHeight="1" x14ac:dyDescent="0.25">
      <c r="A5460" s="103" t="s">
        <v>7390</v>
      </c>
      <c r="B5460" s="101" t="s">
        <v>77</v>
      </c>
      <c r="D5460" s="101" t="s">
        <v>7385</v>
      </c>
      <c r="I5460" s="102"/>
      <c r="J5460" s="445"/>
      <c r="L5460" s="259">
        <f>ROUND(SUMIF('VGT-Bewegungsdaten'!B:B,$A5460,'VGT-Bewegungsdaten'!E:E),5)</f>
        <v>0</v>
      </c>
      <c r="N5460" s="298" t="s">
        <v>4919</v>
      </c>
      <c r="O5460" s="298" t="s">
        <v>4929</v>
      </c>
      <c r="Q5460" s="259">
        <f>ROUND(SUMIF('AV-Bewegungsdaten'!B:B,$A5460,'AV-Bewegungsdaten'!E:E),5)</f>
        <v>0</v>
      </c>
      <c r="S5460" s="444"/>
      <c r="T5460" s="444"/>
      <c r="X5460" s="444"/>
      <c r="Y5460" s="444"/>
      <c r="AK5460" s="305"/>
    </row>
    <row r="5461" spans="1:37" ht="15" customHeight="1" x14ac:dyDescent="0.25">
      <c r="A5461" s="103" t="s">
        <v>7391</v>
      </c>
      <c r="B5461" s="101" t="s">
        <v>2069</v>
      </c>
      <c r="D5461" s="101" t="s">
        <v>7385</v>
      </c>
      <c r="I5461" s="102"/>
      <c r="J5461" s="445"/>
      <c r="L5461" s="259">
        <f>ROUND(SUMIF('VGT-Bewegungsdaten'!B:B,$A5461,'VGT-Bewegungsdaten'!E:E),5)</f>
        <v>0</v>
      </c>
      <c r="N5461" s="298" t="s">
        <v>4919</v>
      </c>
      <c r="O5461" s="298" t="s">
        <v>4930</v>
      </c>
      <c r="Q5461" s="259">
        <f>ROUND(SUMIF('AV-Bewegungsdaten'!B:B,$A5461,'AV-Bewegungsdaten'!E:E),5)</f>
        <v>0</v>
      </c>
      <c r="S5461" s="444"/>
      <c r="T5461" s="444"/>
      <c r="X5461" s="444"/>
      <c r="Y5461" s="444"/>
      <c r="AK5461" s="305"/>
    </row>
    <row r="5462" spans="1:37" ht="15" customHeight="1" x14ac:dyDescent="0.25">
      <c r="A5462" s="103" t="s">
        <v>7392</v>
      </c>
      <c r="B5462" s="101" t="s">
        <v>2070</v>
      </c>
      <c r="D5462" s="101" t="s">
        <v>7385</v>
      </c>
      <c r="I5462" s="102"/>
      <c r="J5462" s="445"/>
      <c r="L5462" s="259">
        <f>ROUND(SUMIF('VGT-Bewegungsdaten'!B:B,$A5462,'VGT-Bewegungsdaten'!E:E),5)</f>
        <v>0</v>
      </c>
      <c r="N5462" s="298" t="s">
        <v>4919</v>
      </c>
      <c r="O5462" s="298" t="s">
        <v>4931</v>
      </c>
      <c r="Q5462" s="259">
        <f>ROUND(SUMIF('AV-Bewegungsdaten'!B:B,$A5462,'AV-Bewegungsdaten'!E:E),5)</f>
        <v>0</v>
      </c>
      <c r="S5462" s="444"/>
      <c r="T5462" s="444"/>
      <c r="X5462" s="444"/>
      <c r="Y5462" s="444"/>
      <c r="AK5462" s="305"/>
    </row>
    <row r="5463" spans="1:37" ht="15" customHeight="1" x14ac:dyDescent="0.25">
      <c r="A5463" s="103" t="s">
        <v>7393</v>
      </c>
      <c r="B5463" s="101" t="s">
        <v>152</v>
      </c>
      <c r="D5463" s="101" t="s">
        <v>7385</v>
      </c>
      <c r="I5463" s="102"/>
      <c r="J5463" s="445"/>
      <c r="L5463" s="259">
        <f>ROUND(SUMIF('VGT-Bewegungsdaten'!B:B,$A5463,'VGT-Bewegungsdaten'!E:E),5)</f>
        <v>0</v>
      </c>
      <c r="N5463" s="298" t="s">
        <v>4919</v>
      </c>
      <c r="O5463" s="298" t="s">
        <v>4932</v>
      </c>
      <c r="Q5463" s="259">
        <f>ROUND(SUMIF('AV-Bewegungsdaten'!B:B,$A5463,'AV-Bewegungsdaten'!E:E),5)</f>
        <v>0</v>
      </c>
      <c r="S5463" s="444"/>
      <c r="T5463" s="444"/>
      <c r="X5463" s="444"/>
      <c r="Y5463" s="444"/>
      <c r="AK5463" s="305"/>
    </row>
    <row r="5464" spans="1:37" ht="15" customHeight="1" x14ac:dyDescent="0.25">
      <c r="A5464" s="103" t="s">
        <v>7394</v>
      </c>
      <c r="B5464" s="101" t="s">
        <v>159</v>
      </c>
      <c r="D5464" s="101" t="s">
        <v>7385</v>
      </c>
      <c r="I5464" s="102"/>
      <c r="J5464" s="445"/>
      <c r="L5464" s="259">
        <f>ROUND(SUMIF('VGT-Bewegungsdaten'!B:B,$A5464,'VGT-Bewegungsdaten'!E:E),5)</f>
        <v>0</v>
      </c>
      <c r="N5464" s="298" t="s">
        <v>4919</v>
      </c>
      <c r="O5464" s="298" t="s">
        <v>4933</v>
      </c>
      <c r="Q5464" s="259">
        <f>ROUND(SUMIF('AV-Bewegungsdaten'!B:B,$A5464,'AV-Bewegungsdaten'!E:E),5)</f>
        <v>0</v>
      </c>
      <c r="S5464" s="444"/>
      <c r="T5464" s="444"/>
      <c r="X5464" s="444"/>
      <c r="Y5464" s="444"/>
      <c r="AK5464" s="305"/>
    </row>
    <row r="5465" spans="1:37" ht="15" customHeight="1" x14ac:dyDescent="0.25">
      <c r="A5465" s="103" t="s">
        <v>7395</v>
      </c>
      <c r="B5465" s="101" t="s">
        <v>2071</v>
      </c>
      <c r="D5465" s="101" t="s">
        <v>7385</v>
      </c>
      <c r="I5465" s="102"/>
      <c r="J5465" s="445"/>
      <c r="L5465" s="259">
        <f>ROUND(SUMIF('VGT-Bewegungsdaten'!B:B,$A5465,'VGT-Bewegungsdaten'!E:E),5)</f>
        <v>0</v>
      </c>
      <c r="N5465" s="298" t="s">
        <v>4919</v>
      </c>
      <c r="O5465" s="298" t="s">
        <v>4934</v>
      </c>
      <c r="Q5465" s="259">
        <f>ROUND(SUMIF('AV-Bewegungsdaten'!B:B,$A5465,'AV-Bewegungsdaten'!E:E),5)</f>
        <v>0</v>
      </c>
      <c r="S5465" s="444"/>
      <c r="T5465" s="444"/>
      <c r="X5465" s="444"/>
      <c r="Y5465" s="444"/>
      <c r="AK5465" s="305"/>
    </row>
    <row r="5466" spans="1:37" ht="15" customHeight="1" x14ac:dyDescent="0.25">
      <c r="A5466" s="103" t="s">
        <v>7396</v>
      </c>
      <c r="B5466" s="101" t="s">
        <v>169</v>
      </c>
      <c r="D5466" s="101" t="s">
        <v>7385</v>
      </c>
      <c r="I5466" s="102"/>
      <c r="J5466" s="445"/>
      <c r="L5466" s="259">
        <f>ROUND(SUMIF('VGT-Bewegungsdaten'!B:B,$A5466,'VGT-Bewegungsdaten'!E:E),5)</f>
        <v>0</v>
      </c>
      <c r="N5466" s="298" t="s">
        <v>4919</v>
      </c>
      <c r="O5466" s="298" t="s">
        <v>4935</v>
      </c>
      <c r="Q5466" s="259">
        <f>ROUND(SUMIF('AV-Bewegungsdaten'!B:B,$A5466,'AV-Bewegungsdaten'!E:E),5)</f>
        <v>0</v>
      </c>
      <c r="S5466" s="444"/>
      <c r="T5466" s="444"/>
      <c r="X5466" s="444"/>
      <c r="Y5466" s="444"/>
      <c r="AK5466" s="305"/>
    </row>
    <row r="5467" spans="1:37" ht="15" customHeight="1" x14ac:dyDescent="0.25">
      <c r="A5467" s="103" t="s">
        <v>5622</v>
      </c>
      <c r="B5467" s="101" t="s">
        <v>2068</v>
      </c>
      <c r="C5467" s="101" t="s">
        <v>6294</v>
      </c>
      <c r="D5467" s="101" t="s">
        <v>5623</v>
      </c>
      <c r="I5467" s="102"/>
      <c r="J5467" s="445"/>
      <c r="K5467" s="258">
        <f>ROUND(SUMIF('VGT-Bewegungsdaten'!B:B,A5467,'VGT-Bewegungsdaten'!D:D),3)</f>
        <v>0</v>
      </c>
      <c r="L5467" s="259">
        <f>ROUND(SUMIF('VGT-Bewegungsdaten'!B:B,$A5467,'VGT-Bewegungsdaten'!E:E),5)</f>
        <v>0</v>
      </c>
      <c r="N5467" s="298" t="s">
        <v>4919</v>
      </c>
      <c r="O5467" s="298" t="s">
        <v>4925</v>
      </c>
      <c r="P5467" s="261">
        <f>ROUND(SUMIF('AV-Bewegungsdaten'!B:B,A5467,'AV-Bewegungsdaten'!D:D),3)</f>
        <v>0</v>
      </c>
      <c r="Q5467" s="259">
        <f>ROUND(SUMIF('AV-Bewegungsdaten'!B:B,$A5467,'AV-Bewegungsdaten'!E:E),5)</f>
        <v>0</v>
      </c>
      <c r="S5467" s="444"/>
      <c r="T5467" s="444"/>
      <c r="U5467" s="261">
        <f>ROUND(SUMIF('DV-Bewegungsdaten'!B:B,A5467,'DV-Bewegungsdaten'!D:D),3)</f>
        <v>0</v>
      </c>
      <c r="V5467" s="259">
        <f>ROUND(SUMIF('DV-Bewegungsdaten'!B:B,A5467,'DV-Bewegungsdaten'!E:E),5)</f>
        <v>0</v>
      </c>
      <c r="X5467" s="444"/>
      <c r="Y5467" s="444"/>
      <c r="AK5467" s="305"/>
    </row>
    <row r="5468" spans="1:37" ht="15" customHeight="1" x14ac:dyDescent="0.25">
      <c r="A5468" s="103" t="s">
        <v>7397</v>
      </c>
      <c r="B5468" s="101" t="s">
        <v>2068</v>
      </c>
      <c r="C5468" s="101" t="s">
        <v>6294</v>
      </c>
      <c r="D5468" s="101" t="s">
        <v>7398</v>
      </c>
      <c r="I5468" s="102"/>
      <c r="J5468" s="445"/>
      <c r="N5468" s="298" t="s">
        <v>4919</v>
      </c>
      <c r="O5468" s="298" t="s">
        <v>4925</v>
      </c>
      <c r="S5468" s="444"/>
      <c r="T5468" s="444"/>
      <c r="U5468" s="261">
        <f>ROUND(SUMIF('DV-Bewegungsdaten'!B:B,A5468,'DV-Bewegungsdaten'!D:D),3)</f>
        <v>0</v>
      </c>
      <c r="V5468" s="259">
        <v>0</v>
      </c>
      <c r="X5468" s="444"/>
      <c r="Y5468" s="444"/>
      <c r="AK5468" s="305"/>
    </row>
    <row r="5469" spans="1:37" ht="15" customHeight="1" x14ac:dyDescent="0.25">
      <c r="A5469" s="103" t="s">
        <v>5624</v>
      </c>
      <c r="B5469" s="101" t="s">
        <v>2068</v>
      </c>
      <c r="D5469" s="101" t="s">
        <v>6395</v>
      </c>
      <c r="F5469" s="102">
        <v>0</v>
      </c>
      <c r="G5469" s="102">
        <v>0</v>
      </c>
      <c r="H5469" s="102">
        <v>0</v>
      </c>
      <c r="I5469" s="102"/>
      <c r="J5469" s="445"/>
      <c r="K5469" s="258">
        <f>ROUND(SUMIF('VGT-Bewegungsdaten'!B:B,A5469,'VGT-Bewegungsdaten'!D:D),3)</f>
        <v>0</v>
      </c>
      <c r="L5469" s="259">
        <v>0</v>
      </c>
      <c r="N5469" s="298" t="s">
        <v>4919</v>
      </c>
      <c r="O5469" s="298" t="s">
        <v>4925</v>
      </c>
      <c r="P5469" s="261">
        <f>ROUND(SUMIF('AV-Bewegungsdaten'!B:B,A5469,'AV-Bewegungsdaten'!D:D),3)</f>
        <v>0</v>
      </c>
      <c r="Q5469" s="259">
        <v>0</v>
      </c>
      <c r="S5469" s="444"/>
      <c r="T5469" s="444"/>
      <c r="U5469" s="261">
        <f>ROUND(SUMIF('DV-Bewegungsdaten'!B:B,A5469,'DV-Bewegungsdaten'!D:D),3)</f>
        <v>0</v>
      </c>
      <c r="V5469" s="259">
        <v>0</v>
      </c>
      <c r="X5469" s="444"/>
      <c r="Y5469" s="444"/>
      <c r="AK5469" s="305"/>
    </row>
    <row r="5470" spans="1:37" ht="15" customHeight="1" x14ac:dyDescent="0.25">
      <c r="A5470" s="103" t="s">
        <v>7399</v>
      </c>
      <c r="B5470" s="101" t="s">
        <v>2068</v>
      </c>
      <c r="D5470" s="101" t="s">
        <v>7400</v>
      </c>
      <c r="F5470" s="102">
        <v>0</v>
      </c>
      <c r="G5470" s="102">
        <v>0</v>
      </c>
      <c r="H5470" s="102">
        <v>0</v>
      </c>
      <c r="I5470" s="102"/>
      <c r="J5470" s="445"/>
      <c r="N5470" s="298" t="s">
        <v>4919</v>
      </c>
      <c r="O5470" s="298" t="s">
        <v>4925</v>
      </c>
      <c r="S5470" s="444"/>
      <c r="T5470" s="444"/>
      <c r="U5470" s="261">
        <f>ROUND(SUMIF('DV-Bewegungsdaten'!B:B,A5470,'DV-Bewegungsdaten'!D:D),3)</f>
        <v>0</v>
      </c>
      <c r="V5470" s="259">
        <v>0</v>
      </c>
      <c r="X5470" s="444"/>
      <c r="Y5470" s="444"/>
      <c r="AK5470" s="305"/>
    </row>
    <row r="5471" spans="1:37" ht="15" customHeight="1" x14ac:dyDescent="0.25">
      <c r="A5471" s="103" t="s">
        <v>5625</v>
      </c>
      <c r="B5471" s="101" t="s">
        <v>2068</v>
      </c>
      <c r="C5471" s="101" t="s">
        <v>6294</v>
      </c>
      <c r="D5471" s="101" t="s">
        <v>5626</v>
      </c>
      <c r="I5471" s="102"/>
      <c r="J5471" s="445"/>
      <c r="K5471" s="258">
        <f>ROUND(SUMIF('VGT-Bewegungsdaten'!B:B,A5471,'VGT-Bewegungsdaten'!D:D),3)</f>
        <v>0</v>
      </c>
      <c r="L5471" s="259">
        <f>ROUND(SUMIF('VGT-Bewegungsdaten'!B:B,$A5471,'VGT-Bewegungsdaten'!E:E),5)</f>
        <v>0</v>
      </c>
      <c r="N5471" s="298" t="s">
        <v>4919</v>
      </c>
      <c r="O5471" s="298" t="s">
        <v>4925</v>
      </c>
      <c r="P5471" s="261">
        <f>ROUND(SUMIF('AV-Bewegungsdaten'!B:B,A5471,'AV-Bewegungsdaten'!D:D),3)</f>
        <v>0</v>
      </c>
      <c r="Q5471" s="259">
        <f>ROUND(SUMIF('AV-Bewegungsdaten'!B:B,$A5471,'AV-Bewegungsdaten'!E:E),5)</f>
        <v>0</v>
      </c>
      <c r="S5471" s="444"/>
      <c r="T5471" s="444"/>
      <c r="U5471" s="261">
        <f>ROUND(SUMIF('DV-Bewegungsdaten'!B:B,A5471,'DV-Bewegungsdaten'!D:D),3)</f>
        <v>0</v>
      </c>
      <c r="V5471" s="259">
        <f>ROUND(SUMIF('DV-Bewegungsdaten'!B:B,A5471,'DV-Bewegungsdaten'!E:E),5)</f>
        <v>0</v>
      </c>
      <c r="X5471" s="444"/>
      <c r="Y5471" s="444"/>
      <c r="AK5471" s="305"/>
    </row>
    <row r="5472" spans="1:37" ht="15" customHeight="1" x14ac:dyDescent="0.25">
      <c r="A5472" s="103" t="s">
        <v>7401</v>
      </c>
      <c r="B5472" s="101" t="s">
        <v>2068</v>
      </c>
      <c r="C5472" s="101" t="s">
        <v>6294</v>
      </c>
      <c r="D5472" s="101" t="s">
        <v>7402</v>
      </c>
      <c r="I5472" s="102"/>
      <c r="J5472" s="445"/>
      <c r="N5472" s="298" t="s">
        <v>4919</v>
      </c>
      <c r="O5472" s="298" t="s">
        <v>4925</v>
      </c>
      <c r="S5472" s="444"/>
      <c r="T5472" s="444"/>
      <c r="U5472" s="261">
        <f>ROUND(SUMIF('DV-Bewegungsdaten'!B:B,A5472,'DV-Bewegungsdaten'!D:D),3)</f>
        <v>0</v>
      </c>
      <c r="V5472" s="259">
        <v>0</v>
      </c>
      <c r="X5472" s="444"/>
      <c r="Y5472" s="444"/>
      <c r="AK5472" s="305"/>
    </row>
    <row r="5473" spans="1:37" ht="15" customHeight="1" x14ac:dyDescent="0.25">
      <c r="A5473" s="103" t="s">
        <v>7403</v>
      </c>
      <c r="B5473" s="101" t="s">
        <v>169</v>
      </c>
      <c r="D5473" s="101" t="s">
        <v>7405</v>
      </c>
      <c r="F5473" s="102">
        <v>0</v>
      </c>
      <c r="G5473" s="102">
        <v>0</v>
      </c>
      <c r="H5473" s="102">
        <v>0</v>
      </c>
      <c r="I5473" s="102"/>
      <c r="J5473" s="445"/>
      <c r="K5473" s="258">
        <f>ROUND(SUMIF('VGT-Bewegungsdaten'!B:B,A5473,'VGT-Bewegungsdaten'!D:D),3)</f>
        <v>0</v>
      </c>
      <c r="L5473" s="259">
        <v>0</v>
      </c>
      <c r="N5473" s="298" t="s">
        <v>4919</v>
      </c>
      <c r="O5473" s="298" t="s">
        <v>4934</v>
      </c>
      <c r="P5473" s="261">
        <f>ROUND(SUMIF('AV-Bewegungsdaten'!B:B,A5473,'AV-Bewegungsdaten'!D:D),3)</f>
        <v>0</v>
      </c>
      <c r="Q5473" s="259">
        <v>0</v>
      </c>
      <c r="S5473" s="444"/>
      <c r="T5473" s="444"/>
      <c r="U5473" s="261">
        <f>ROUND(SUMIF('DV-Bewegungsdaten'!B:B,A5473,'DV-Bewegungsdaten'!D:D),3)</f>
        <v>0</v>
      </c>
      <c r="V5473" s="259">
        <v>0</v>
      </c>
      <c r="X5473" s="444"/>
      <c r="Y5473" s="444"/>
      <c r="AK5473" s="305"/>
    </row>
    <row r="5474" spans="1:37" ht="15" customHeight="1" x14ac:dyDescent="0.25">
      <c r="A5474" s="103" t="s">
        <v>7404</v>
      </c>
      <c r="B5474" s="101" t="s">
        <v>169</v>
      </c>
      <c r="D5474" s="101" t="s">
        <v>7406</v>
      </c>
      <c r="F5474" s="102">
        <v>0</v>
      </c>
      <c r="G5474" s="102">
        <v>0</v>
      </c>
      <c r="H5474" s="102">
        <v>0</v>
      </c>
      <c r="I5474" s="102"/>
      <c r="J5474" s="445"/>
      <c r="N5474" s="298" t="s">
        <v>4919</v>
      </c>
      <c r="O5474" s="298" t="s">
        <v>4935</v>
      </c>
      <c r="S5474" s="444"/>
      <c r="T5474" s="444"/>
      <c r="U5474" s="261">
        <f>ROUND(SUMIF('DV-Bewegungsdaten'!B:B,A5474,'DV-Bewegungsdaten'!D:D),3)</f>
        <v>0</v>
      </c>
      <c r="V5474" s="259">
        <v>0</v>
      </c>
      <c r="X5474" s="444"/>
      <c r="Y5474" s="444"/>
      <c r="AK5474" s="305"/>
    </row>
    <row r="5475" spans="1:37" ht="15" customHeight="1" x14ac:dyDescent="0.25">
      <c r="A5475" s="103" t="s">
        <v>6248</v>
      </c>
      <c r="B5475" s="101" t="s">
        <v>2067</v>
      </c>
      <c r="D5475" s="101" t="s">
        <v>6249</v>
      </c>
      <c r="I5475" s="266"/>
      <c r="J5475" s="445"/>
      <c r="L5475" s="259">
        <f>ROUND(SUMIF('VGT-Bewegungsdaten'!B:B,$A5475,'VGT-Bewegungsdaten'!E:E),5)</f>
        <v>0</v>
      </c>
      <c r="N5475" s="298" t="s">
        <v>4919</v>
      </c>
      <c r="O5475" s="298" t="s">
        <v>4924</v>
      </c>
      <c r="Q5475" s="259">
        <f>ROUND(SUMIF('AV-Bewegungsdaten'!B:B,$A5475,'AV-Bewegungsdaten'!E:E),5)</f>
        <v>0</v>
      </c>
      <c r="S5475" s="444"/>
      <c r="T5475" s="444"/>
      <c r="V5475" s="259">
        <f>ROUND(SUMIF('DV-Bewegungsdaten'!B:B,A5475,'DV-Bewegungsdaten'!E:E),5)</f>
        <v>0</v>
      </c>
      <c r="X5475" s="444"/>
      <c r="Y5475" s="444"/>
      <c r="AK5475" s="305"/>
    </row>
    <row r="5476" spans="1:37" ht="15" customHeight="1" x14ac:dyDescent="0.25">
      <c r="A5476" s="103" t="s">
        <v>6250</v>
      </c>
      <c r="B5476" s="101" t="s">
        <v>2068</v>
      </c>
      <c r="D5476" s="101" t="s">
        <v>6249</v>
      </c>
      <c r="I5476" s="266"/>
      <c r="J5476" s="445"/>
      <c r="L5476" s="259">
        <f>ROUND(SUMIF('VGT-Bewegungsdaten'!B:B,$A5476,'VGT-Bewegungsdaten'!E:E),5)</f>
        <v>0</v>
      </c>
      <c r="N5476" s="298" t="s">
        <v>4919</v>
      </c>
      <c r="O5476" s="298" t="s">
        <v>4925</v>
      </c>
      <c r="Q5476" s="259">
        <f>ROUND(SUMIF('AV-Bewegungsdaten'!B:B,$A5476,'AV-Bewegungsdaten'!E:E),5)</f>
        <v>0</v>
      </c>
      <c r="S5476" s="444"/>
      <c r="T5476" s="444"/>
      <c r="V5476" s="259">
        <f>ROUND(SUMIF('DV-Bewegungsdaten'!B:B,A5476,'DV-Bewegungsdaten'!E:E),5)</f>
        <v>0</v>
      </c>
      <c r="X5476" s="444"/>
      <c r="Y5476" s="444"/>
      <c r="AK5476" s="305"/>
    </row>
    <row r="5477" spans="1:37" ht="15" customHeight="1" x14ac:dyDescent="0.25">
      <c r="A5477" s="103" t="s">
        <v>6251</v>
      </c>
      <c r="B5477" s="101" t="s">
        <v>985</v>
      </c>
      <c r="D5477" s="101" t="s">
        <v>6249</v>
      </c>
      <c r="I5477" s="266"/>
      <c r="J5477" s="445"/>
      <c r="L5477" s="259">
        <f>ROUND(SUMIF('VGT-Bewegungsdaten'!B:B,$A5477,'VGT-Bewegungsdaten'!E:E),5)</f>
        <v>0</v>
      </c>
      <c r="N5477" s="298" t="s">
        <v>4919</v>
      </c>
      <c r="O5477" s="298" t="s">
        <v>4926</v>
      </c>
      <c r="Q5477" s="259">
        <f>ROUND(SUMIF('AV-Bewegungsdaten'!B:B,$A5477,'AV-Bewegungsdaten'!E:E),5)</f>
        <v>0</v>
      </c>
      <c r="S5477" s="444"/>
      <c r="T5477" s="444"/>
      <c r="V5477" s="259">
        <f>ROUND(SUMIF('DV-Bewegungsdaten'!B:B,A5477,'DV-Bewegungsdaten'!E:E),5)</f>
        <v>0</v>
      </c>
      <c r="X5477" s="444"/>
      <c r="Y5477" s="444"/>
      <c r="AK5477" s="305"/>
    </row>
    <row r="5478" spans="1:37" ht="15" customHeight="1" x14ac:dyDescent="0.25">
      <c r="A5478" s="103" t="s">
        <v>6252</v>
      </c>
      <c r="B5478" s="101" t="s">
        <v>1469</v>
      </c>
      <c r="D5478" s="101" t="s">
        <v>6249</v>
      </c>
      <c r="I5478" s="266"/>
      <c r="J5478" s="445"/>
      <c r="L5478" s="259">
        <f>ROUND(SUMIF('VGT-Bewegungsdaten'!B:B,$A5478,'VGT-Bewegungsdaten'!E:E),5)</f>
        <v>0</v>
      </c>
      <c r="N5478" s="298" t="s">
        <v>4919</v>
      </c>
      <c r="O5478" s="298" t="s">
        <v>4927</v>
      </c>
      <c r="Q5478" s="259">
        <f>ROUND(SUMIF('AV-Bewegungsdaten'!B:B,$A5478,'AV-Bewegungsdaten'!E:E),5)</f>
        <v>0</v>
      </c>
      <c r="S5478" s="444"/>
      <c r="T5478" s="444"/>
      <c r="V5478" s="259">
        <f>ROUND(SUMIF('DV-Bewegungsdaten'!B:B,A5478,'DV-Bewegungsdaten'!E:E),5)</f>
        <v>0</v>
      </c>
      <c r="X5478" s="444"/>
      <c r="Y5478" s="444"/>
      <c r="AK5478" s="305"/>
    </row>
    <row r="5479" spans="1:37" ht="15" customHeight="1" x14ac:dyDescent="0.25">
      <c r="A5479" s="103" t="s">
        <v>6253</v>
      </c>
      <c r="B5479" s="101" t="s">
        <v>1482</v>
      </c>
      <c r="D5479" s="101" t="s">
        <v>6249</v>
      </c>
      <c r="I5479" s="266"/>
      <c r="J5479" s="445"/>
      <c r="L5479" s="259">
        <f>ROUND(SUMIF('VGT-Bewegungsdaten'!B:B,$A5479,'VGT-Bewegungsdaten'!E:E),5)</f>
        <v>0</v>
      </c>
      <c r="N5479" s="298" t="s">
        <v>4919</v>
      </c>
      <c r="O5479" s="298" t="s">
        <v>4928</v>
      </c>
      <c r="Q5479" s="259">
        <f>ROUND(SUMIF('AV-Bewegungsdaten'!B:B,$A5479,'AV-Bewegungsdaten'!E:E),5)</f>
        <v>0</v>
      </c>
      <c r="S5479" s="444"/>
      <c r="T5479" s="444"/>
      <c r="V5479" s="259">
        <f>ROUND(SUMIF('DV-Bewegungsdaten'!B:B,A5479,'DV-Bewegungsdaten'!E:E),5)</f>
        <v>0</v>
      </c>
      <c r="X5479" s="444"/>
      <c r="Y5479" s="444"/>
      <c r="AK5479" s="305"/>
    </row>
    <row r="5480" spans="1:37" ht="15" customHeight="1" x14ac:dyDescent="0.25">
      <c r="A5480" s="103" t="s">
        <v>6254</v>
      </c>
      <c r="B5480" s="101" t="s">
        <v>77</v>
      </c>
      <c r="D5480" s="101" t="s">
        <v>6249</v>
      </c>
      <c r="I5480" s="266"/>
      <c r="J5480" s="445"/>
      <c r="L5480" s="259">
        <f>ROUND(SUMIF('VGT-Bewegungsdaten'!B:B,$A5480,'VGT-Bewegungsdaten'!E:E),5)</f>
        <v>0</v>
      </c>
      <c r="N5480" s="298" t="s">
        <v>4919</v>
      </c>
      <c r="O5480" s="298" t="s">
        <v>4929</v>
      </c>
      <c r="Q5480" s="259">
        <f>ROUND(SUMIF('AV-Bewegungsdaten'!B:B,$A5480,'AV-Bewegungsdaten'!E:E),5)</f>
        <v>0</v>
      </c>
      <c r="S5480" s="444"/>
      <c r="T5480" s="444"/>
      <c r="V5480" s="259">
        <f>ROUND(SUMIF('DV-Bewegungsdaten'!B:B,A5480,'DV-Bewegungsdaten'!E:E),5)</f>
        <v>0</v>
      </c>
      <c r="X5480" s="444"/>
      <c r="Y5480" s="444"/>
      <c r="AK5480" s="305"/>
    </row>
    <row r="5481" spans="1:37" ht="15" customHeight="1" x14ac:dyDescent="0.25">
      <c r="A5481" s="103" t="s">
        <v>6255</v>
      </c>
      <c r="B5481" s="101" t="s">
        <v>2069</v>
      </c>
      <c r="D5481" s="101" t="s">
        <v>6249</v>
      </c>
      <c r="I5481" s="266"/>
      <c r="J5481" s="445"/>
      <c r="L5481" s="259">
        <f>ROUND(SUMIF('VGT-Bewegungsdaten'!B:B,$A5481,'VGT-Bewegungsdaten'!E:E),5)</f>
        <v>0</v>
      </c>
      <c r="N5481" s="298" t="s">
        <v>4919</v>
      </c>
      <c r="O5481" s="298" t="s">
        <v>4930</v>
      </c>
      <c r="Q5481" s="259">
        <f>ROUND(SUMIF('AV-Bewegungsdaten'!B:B,$A5481,'AV-Bewegungsdaten'!E:E),5)</f>
        <v>0</v>
      </c>
      <c r="S5481" s="444"/>
      <c r="T5481" s="444"/>
      <c r="V5481" s="259">
        <f>ROUND(SUMIF('DV-Bewegungsdaten'!B:B,A5481,'DV-Bewegungsdaten'!E:E),5)</f>
        <v>0</v>
      </c>
      <c r="X5481" s="444"/>
      <c r="Y5481" s="444"/>
      <c r="AK5481" s="305"/>
    </row>
    <row r="5482" spans="1:37" ht="15" customHeight="1" x14ac:dyDescent="0.25">
      <c r="A5482" s="103" t="s">
        <v>6256</v>
      </c>
      <c r="B5482" s="101" t="s">
        <v>2070</v>
      </c>
      <c r="D5482" s="101" t="s">
        <v>6249</v>
      </c>
      <c r="I5482" s="266"/>
      <c r="J5482" s="445"/>
      <c r="L5482" s="259">
        <f>ROUND(SUMIF('VGT-Bewegungsdaten'!B:B,$A5482,'VGT-Bewegungsdaten'!E:E),5)</f>
        <v>0</v>
      </c>
      <c r="N5482" s="298" t="s">
        <v>4919</v>
      </c>
      <c r="O5482" s="298" t="s">
        <v>4931</v>
      </c>
      <c r="Q5482" s="259">
        <f>ROUND(SUMIF('AV-Bewegungsdaten'!B:B,$A5482,'AV-Bewegungsdaten'!E:E),5)</f>
        <v>0</v>
      </c>
      <c r="S5482" s="444"/>
      <c r="T5482" s="444"/>
      <c r="V5482" s="259">
        <f>ROUND(SUMIF('DV-Bewegungsdaten'!B:B,A5482,'DV-Bewegungsdaten'!E:E),5)</f>
        <v>0</v>
      </c>
      <c r="X5482" s="444"/>
      <c r="Y5482" s="444"/>
      <c r="AK5482" s="305"/>
    </row>
    <row r="5483" spans="1:37" ht="15" customHeight="1" x14ac:dyDescent="0.25">
      <c r="A5483" s="103" t="s">
        <v>6257</v>
      </c>
      <c r="B5483" s="101" t="s">
        <v>152</v>
      </c>
      <c r="D5483" s="101" t="s">
        <v>6249</v>
      </c>
      <c r="I5483" s="266"/>
      <c r="J5483" s="445"/>
      <c r="L5483" s="259">
        <f>ROUND(SUMIF('VGT-Bewegungsdaten'!B:B,$A5483,'VGT-Bewegungsdaten'!E:E),5)</f>
        <v>0</v>
      </c>
      <c r="N5483" s="298" t="s">
        <v>4919</v>
      </c>
      <c r="O5483" s="298" t="s">
        <v>4932</v>
      </c>
      <c r="Q5483" s="259">
        <f>ROUND(SUMIF('AV-Bewegungsdaten'!B:B,$A5483,'AV-Bewegungsdaten'!E:E),5)</f>
        <v>0</v>
      </c>
      <c r="S5483" s="444"/>
      <c r="T5483" s="444"/>
      <c r="V5483" s="259">
        <f>ROUND(SUMIF('DV-Bewegungsdaten'!B:B,A5483,'DV-Bewegungsdaten'!E:E),5)</f>
        <v>0</v>
      </c>
      <c r="X5483" s="444"/>
      <c r="Y5483" s="444"/>
      <c r="AK5483" s="305"/>
    </row>
    <row r="5484" spans="1:37" ht="15" customHeight="1" x14ac:dyDescent="0.25">
      <c r="A5484" s="103" t="s">
        <v>6258</v>
      </c>
      <c r="B5484" s="101" t="s">
        <v>159</v>
      </c>
      <c r="D5484" s="101" t="s">
        <v>6249</v>
      </c>
      <c r="I5484" s="266"/>
      <c r="J5484" s="445"/>
      <c r="L5484" s="259">
        <f>ROUND(SUMIF('VGT-Bewegungsdaten'!B:B,$A5484,'VGT-Bewegungsdaten'!E:E),5)</f>
        <v>0</v>
      </c>
      <c r="N5484" s="298" t="s">
        <v>4919</v>
      </c>
      <c r="O5484" s="298" t="s">
        <v>4933</v>
      </c>
      <c r="Q5484" s="259">
        <f>ROUND(SUMIF('AV-Bewegungsdaten'!B:B,$A5484,'AV-Bewegungsdaten'!E:E),5)</f>
        <v>0</v>
      </c>
      <c r="S5484" s="444"/>
      <c r="T5484" s="444"/>
      <c r="V5484" s="259">
        <f>ROUND(SUMIF('DV-Bewegungsdaten'!B:B,A5484,'DV-Bewegungsdaten'!E:E),5)</f>
        <v>0</v>
      </c>
      <c r="X5484" s="444"/>
      <c r="Y5484" s="444"/>
      <c r="AK5484" s="305"/>
    </row>
    <row r="5485" spans="1:37" ht="15" customHeight="1" x14ac:dyDescent="0.25">
      <c r="A5485" s="103" t="s">
        <v>6259</v>
      </c>
      <c r="B5485" s="101" t="s">
        <v>2071</v>
      </c>
      <c r="D5485" s="101" t="s">
        <v>6249</v>
      </c>
      <c r="I5485" s="266"/>
      <c r="J5485" s="445"/>
      <c r="L5485" s="259">
        <f>ROUND(SUMIF('VGT-Bewegungsdaten'!B:B,$A5485,'VGT-Bewegungsdaten'!E:E),5)</f>
        <v>0</v>
      </c>
      <c r="N5485" s="298" t="s">
        <v>4919</v>
      </c>
      <c r="O5485" s="298" t="s">
        <v>4934</v>
      </c>
      <c r="Q5485" s="259">
        <f>ROUND(SUMIF('AV-Bewegungsdaten'!B:B,$A5485,'AV-Bewegungsdaten'!E:E),5)</f>
        <v>0</v>
      </c>
      <c r="S5485" s="444"/>
      <c r="T5485" s="444"/>
      <c r="V5485" s="259">
        <f>ROUND(SUMIF('DV-Bewegungsdaten'!B:B,A5485,'DV-Bewegungsdaten'!E:E),5)</f>
        <v>0</v>
      </c>
      <c r="X5485" s="444"/>
      <c r="Y5485" s="444"/>
      <c r="AK5485" s="305"/>
    </row>
    <row r="5486" spans="1:37" ht="15" customHeight="1" x14ac:dyDescent="0.25">
      <c r="A5486" s="103" t="s">
        <v>6260</v>
      </c>
      <c r="B5486" s="101" t="s">
        <v>169</v>
      </c>
      <c r="D5486" s="101" t="s">
        <v>6249</v>
      </c>
      <c r="I5486" s="266"/>
      <c r="J5486" s="445"/>
      <c r="L5486" s="259">
        <f>ROUND(SUMIF('VGT-Bewegungsdaten'!B:B,$A5486,'VGT-Bewegungsdaten'!E:E),5)</f>
        <v>0</v>
      </c>
      <c r="N5486" s="298" t="s">
        <v>4919</v>
      </c>
      <c r="O5486" s="298" t="s">
        <v>4935</v>
      </c>
      <c r="Q5486" s="259">
        <f>ROUND(SUMIF('AV-Bewegungsdaten'!B:B,$A5486,'AV-Bewegungsdaten'!E:E),5)</f>
        <v>0</v>
      </c>
      <c r="S5486" s="444"/>
      <c r="T5486" s="444"/>
      <c r="V5486" s="259">
        <f>ROUND(SUMIF('DV-Bewegungsdaten'!B:B,A5486,'DV-Bewegungsdaten'!E:E),5)</f>
        <v>0</v>
      </c>
      <c r="X5486" s="444"/>
      <c r="Y5486" s="444"/>
      <c r="AK5486" s="305"/>
    </row>
    <row r="5487" spans="1:37" ht="15" customHeight="1" x14ac:dyDescent="0.25">
      <c r="A5487" s="103" t="s">
        <v>7407</v>
      </c>
      <c r="B5487" s="101" t="s">
        <v>2067</v>
      </c>
      <c r="D5487" s="101" t="s">
        <v>7408</v>
      </c>
      <c r="I5487" s="266"/>
      <c r="J5487" s="445"/>
      <c r="N5487" s="298" t="s">
        <v>4919</v>
      </c>
      <c r="O5487" s="298" t="s">
        <v>4924</v>
      </c>
      <c r="S5487" s="444"/>
      <c r="T5487" s="444"/>
      <c r="V5487" s="259">
        <f>ROUND(SUMIF('DV-Bewegungsdaten'!B:B,A5487,'DV-Bewegungsdaten'!E:E),5)</f>
        <v>0</v>
      </c>
      <c r="X5487" s="444"/>
      <c r="Y5487" s="444"/>
      <c r="AK5487" s="305"/>
    </row>
    <row r="5488" spans="1:37" ht="15" customHeight="1" x14ac:dyDescent="0.25">
      <c r="A5488" s="103" t="s">
        <v>7409</v>
      </c>
      <c r="B5488" s="101" t="s">
        <v>2068</v>
      </c>
      <c r="D5488" s="101" t="s">
        <v>7408</v>
      </c>
      <c r="I5488" s="266"/>
      <c r="J5488" s="445"/>
      <c r="N5488" s="298" t="s">
        <v>4919</v>
      </c>
      <c r="O5488" s="298" t="s">
        <v>4925</v>
      </c>
      <c r="S5488" s="444"/>
      <c r="T5488" s="444"/>
      <c r="V5488" s="259">
        <f>ROUND(SUMIF('DV-Bewegungsdaten'!B:B,A5488,'DV-Bewegungsdaten'!E:E),5)</f>
        <v>0</v>
      </c>
      <c r="X5488" s="444"/>
      <c r="Y5488" s="444"/>
      <c r="AK5488" s="305"/>
    </row>
    <row r="5489" spans="1:42" ht="15" customHeight="1" x14ac:dyDescent="0.25">
      <c r="A5489" s="103" t="s">
        <v>7410</v>
      </c>
      <c r="B5489" s="101" t="s">
        <v>985</v>
      </c>
      <c r="D5489" s="101" t="s">
        <v>7408</v>
      </c>
      <c r="I5489" s="266"/>
      <c r="J5489" s="445"/>
      <c r="N5489" s="298" t="s">
        <v>4919</v>
      </c>
      <c r="O5489" s="298" t="s">
        <v>4926</v>
      </c>
      <c r="S5489" s="444"/>
      <c r="T5489" s="444"/>
      <c r="V5489" s="259">
        <f>ROUND(SUMIF('DV-Bewegungsdaten'!B:B,A5489,'DV-Bewegungsdaten'!E:E),5)</f>
        <v>0</v>
      </c>
      <c r="X5489" s="444"/>
      <c r="Y5489" s="444"/>
      <c r="AK5489" s="305"/>
    </row>
    <row r="5490" spans="1:42" ht="15" customHeight="1" x14ac:dyDescent="0.25">
      <c r="A5490" s="103" t="s">
        <v>7411</v>
      </c>
      <c r="B5490" s="101" t="s">
        <v>1469</v>
      </c>
      <c r="D5490" s="101" t="s">
        <v>7408</v>
      </c>
      <c r="I5490" s="266"/>
      <c r="J5490" s="445"/>
      <c r="N5490" s="298" t="s">
        <v>4919</v>
      </c>
      <c r="O5490" s="298" t="s">
        <v>4927</v>
      </c>
      <c r="S5490" s="444"/>
      <c r="T5490" s="444"/>
      <c r="V5490" s="259">
        <f>ROUND(SUMIF('DV-Bewegungsdaten'!B:B,A5490,'DV-Bewegungsdaten'!E:E),5)</f>
        <v>0</v>
      </c>
      <c r="X5490" s="444"/>
      <c r="Y5490" s="444"/>
      <c r="AK5490" s="305"/>
    </row>
    <row r="5491" spans="1:42" ht="15" customHeight="1" x14ac:dyDescent="0.25">
      <c r="A5491" s="103" t="s">
        <v>7412</v>
      </c>
      <c r="B5491" s="101" t="s">
        <v>1482</v>
      </c>
      <c r="D5491" s="101" t="s">
        <v>7408</v>
      </c>
      <c r="I5491" s="266"/>
      <c r="J5491" s="445"/>
      <c r="N5491" s="298" t="s">
        <v>4919</v>
      </c>
      <c r="O5491" s="298" t="s">
        <v>4928</v>
      </c>
      <c r="S5491" s="444"/>
      <c r="T5491" s="444"/>
      <c r="V5491" s="259">
        <f>ROUND(SUMIF('DV-Bewegungsdaten'!B:B,A5491,'DV-Bewegungsdaten'!E:E),5)</f>
        <v>0</v>
      </c>
      <c r="X5491" s="444"/>
      <c r="Y5491" s="444"/>
      <c r="AK5491" s="305"/>
    </row>
    <row r="5492" spans="1:42" ht="15" customHeight="1" x14ac:dyDescent="0.25">
      <c r="A5492" s="103" t="s">
        <v>7413</v>
      </c>
      <c r="B5492" s="101" t="s">
        <v>77</v>
      </c>
      <c r="D5492" s="101" t="s">
        <v>7408</v>
      </c>
      <c r="I5492" s="266"/>
      <c r="J5492" s="445"/>
      <c r="N5492" s="298" t="s">
        <v>4919</v>
      </c>
      <c r="O5492" s="298" t="s">
        <v>4929</v>
      </c>
      <c r="S5492" s="444"/>
      <c r="T5492" s="444"/>
      <c r="V5492" s="259">
        <f>ROUND(SUMIF('DV-Bewegungsdaten'!B:B,A5492,'DV-Bewegungsdaten'!E:E),5)</f>
        <v>0</v>
      </c>
      <c r="X5492" s="444"/>
      <c r="Y5492" s="444"/>
      <c r="AK5492" s="305"/>
    </row>
    <row r="5493" spans="1:42" ht="15" customHeight="1" x14ac:dyDescent="0.25">
      <c r="A5493" s="103" t="s">
        <v>7414</v>
      </c>
      <c r="B5493" s="101" t="s">
        <v>2069</v>
      </c>
      <c r="D5493" s="101" t="s">
        <v>7408</v>
      </c>
      <c r="I5493" s="266"/>
      <c r="J5493" s="445"/>
      <c r="N5493" s="298" t="s">
        <v>4919</v>
      </c>
      <c r="O5493" s="298" t="s">
        <v>4930</v>
      </c>
      <c r="S5493" s="444"/>
      <c r="T5493" s="444"/>
      <c r="V5493" s="259">
        <f>ROUND(SUMIF('DV-Bewegungsdaten'!B:B,A5493,'DV-Bewegungsdaten'!E:E),5)</f>
        <v>0</v>
      </c>
      <c r="X5493" s="444"/>
      <c r="Y5493" s="444"/>
      <c r="AK5493" s="305"/>
    </row>
    <row r="5494" spans="1:42" ht="15" customHeight="1" x14ac:dyDescent="0.25">
      <c r="A5494" s="103" t="s">
        <v>7415</v>
      </c>
      <c r="B5494" s="101" t="s">
        <v>2070</v>
      </c>
      <c r="D5494" s="101" t="s">
        <v>7408</v>
      </c>
      <c r="I5494" s="266"/>
      <c r="J5494" s="445"/>
      <c r="N5494" s="298" t="s">
        <v>4919</v>
      </c>
      <c r="O5494" s="298" t="s">
        <v>4931</v>
      </c>
      <c r="S5494" s="444"/>
      <c r="T5494" s="444"/>
      <c r="V5494" s="259">
        <f>ROUND(SUMIF('DV-Bewegungsdaten'!B:B,A5494,'DV-Bewegungsdaten'!E:E),5)</f>
        <v>0</v>
      </c>
      <c r="X5494" s="444"/>
      <c r="Y5494" s="444"/>
      <c r="AK5494" s="305"/>
    </row>
    <row r="5495" spans="1:42" ht="15" customHeight="1" x14ac:dyDescent="0.25">
      <c r="A5495" s="103" t="s">
        <v>7416</v>
      </c>
      <c r="B5495" s="101" t="s">
        <v>152</v>
      </c>
      <c r="D5495" s="101" t="s">
        <v>7408</v>
      </c>
      <c r="I5495" s="266"/>
      <c r="J5495" s="445"/>
      <c r="N5495" s="298" t="s">
        <v>4919</v>
      </c>
      <c r="O5495" s="298" t="s">
        <v>4932</v>
      </c>
      <c r="S5495" s="444"/>
      <c r="T5495" s="444"/>
      <c r="V5495" s="259">
        <f>ROUND(SUMIF('DV-Bewegungsdaten'!B:B,A5495,'DV-Bewegungsdaten'!E:E),5)</f>
        <v>0</v>
      </c>
      <c r="X5495" s="444"/>
      <c r="Y5495" s="444"/>
      <c r="AK5495" s="305"/>
    </row>
    <row r="5496" spans="1:42" ht="15" customHeight="1" x14ac:dyDescent="0.25">
      <c r="A5496" s="103" t="s">
        <v>7417</v>
      </c>
      <c r="B5496" s="101" t="s">
        <v>159</v>
      </c>
      <c r="D5496" s="101" t="s">
        <v>7408</v>
      </c>
      <c r="I5496" s="266"/>
      <c r="J5496" s="445"/>
      <c r="N5496" s="298" t="s">
        <v>4919</v>
      </c>
      <c r="O5496" s="298" t="s">
        <v>4933</v>
      </c>
      <c r="S5496" s="444"/>
      <c r="T5496" s="444"/>
      <c r="V5496" s="259">
        <f>ROUND(SUMIF('DV-Bewegungsdaten'!B:B,A5496,'DV-Bewegungsdaten'!E:E),5)</f>
        <v>0</v>
      </c>
      <c r="X5496" s="444"/>
      <c r="Y5496" s="444"/>
      <c r="AK5496" s="305"/>
    </row>
    <row r="5497" spans="1:42" ht="15" customHeight="1" x14ac:dyDescent="0.25">
      <c r="A5497" s="103" t="s">
        <v>7418</v>
      </c>
      <c r="B5497" s="101" t="s">
        <v>2071</v>
      </c>
      <c r="D5497" s="101" t="s">
        <v>7408</v>
      </c>
      <c r="I5497" s="266"/>
      <c r="J5497" s="445"/>
      <c r="N5497" s="298" t="s">
        <v>4919</v>
      </c>
      <c r="O5497" s="298" t="s">
        <v>4934</v>
      </c>
      <c r="S5497" s="444"/>
      <c r="T5497" s="444"/>
      <c r="V5497" s="259">
        <f>ROUND(SUMIF('DV-Bewegungsdaten'!B:B,A5497,'DV-Bewegungsdaten'!E:E),5)</f>
        <v>0</v>
      </c>
      <c r="X5497" s="444"/>
      <c r="Y5497" s="444"/>
      <c r="AK5497" s="305"/>
    </row>
    <row r="5498" spans="1:42" ht="15" customHeight="1" x14ac:dyDescent="0.25">
      <c r="A5498" s="103" t="s">
        <v>7419</v>
      </c>
      <c r="B5498" s="101" t="s">
        <v>169</v>
      </c>
      <c r="D5498" s="101" t="s">
        <v>7408</v>
      </c>
      <c r="I5498" s="266"/>
      <c r="J5498" s="445"/>
      <c r="N5498" s="298" t="s">
        <v>4919</v>
      </c>
      <c r="O5498" s="298" t="s">
        <v>4935</v>
      </c>
      <c r="S5498" s="444"/>
      <c r="T5498" s="444"/>
      <c r="V5498" s="259">
        <f>ROUND(SUMIF('DV-Bewegungsdaten'!B:B,A5498,'DV-Bewegungsdaten'!E:E),5)</f>
        <v>0</v>
      </c>
      <c r="X5498" s="444"/>
      <c r="Y5498" s="444"/>
      <c r="AK5498" s="305"/>
    </row>
    <row r="5499" spans="1:42" ht="15" customHeight="1" x14ac:dyDescent="0.25">
      <c r="A5499" s="103" t="s">
        <v>7475</v>
      </c>
      <c r="B5499" s="101" t="s">
        <v>169</v>
      </c>
      <c r="D5499" s="101" t="s">
        <v>7476</v>
      </c>
      <c r="I5499" s="266"/>
      <c r="J5499" s="445"/>
      <c r="N5499" s="298" t="s">
        <v>4919</v>
      </c>
      <c r="O5499" s="298" t="s">
        <v>4935</v>
      </c>
      <c r="S5499" s="444"/>
      <c r="T5499" s="444"/>
      <c r="X5499" s="444"/>
      <c r="Y5499" s="444"/>
      <c r="AA5499" s="259">
        <f>ROUND(SUMIF('MSZ-Bewegungsdaten'!$B:$B,$A5499,'MSZ-Bewegungsdaten'!$E:$E),5)</f>
        <v>0</v>
      </c>
      <c r="AK5499" s="305"/>
    </row>
    <row r="5500" spans="1:42" ht="15" customHeight="1" x14ac:dyDescent="0.25">
      <c r="A5500" s="103" t="s">
        <v>6261</v>
      </c>
      <c r="B5500" s="101" t="s">
        <v>152</v>
      </c>
      <c r="D5500" s="101" t="s">
        <v>6262</v>
      </c>
      <c r="F5500" s="102">
        <v>0</v>
      </c>
      <c r="G5500" s="102">
        <v>0</v>
      </c>
      <c r="H5500" s="102">
        <v>0</v>
      </c>
      <c r="I5500" s="102"/>
      <c r="J5500" s="445"/>
      <c r="K5500" s="258">
        <f>ROUND(SUMIF('VGT-Bewegungsdaten'!B:B,A5500,'VGT-Bewegungsdaten'!D:D),3)</f>
        <v>0</v>
      </c>
      <c r="L5500" s="259">
        <v>0</v>
      </c>
      <c r="N5500" s="298" t="s">
        <v>4919</v>
      </c>
      <c r="O5500" s="298" t="s">
        <v>4924</v>
      </c>
      <c r="P5500" s="261">
        <f>ROUND(SUMIF('AV-Bewegungsdaten'!B:B,A5500,'AV-Bewegungsdaten'!D:D),3)</f>
        <v>0</v>
      </c>
      <c r="Q5500" s="259">
        <v>0</v>
      </c>
      <c r="S5500" s="444"/>
      <c r="T5500" s="444"/>
      <c r="U5500" s="261">
        <f>ROUND(SUMIF('DV-Bewegungsdaten'!B:B,A5500,'DV-Bewegungsdaten'!D:D),3)</f>
        <v>0</v>
      </c>
      <c r="V5500" s="259">
        <v>0</v>
      </c>
      <c r="X5500" s="444"/>
      <c r="Y5500" s="444"/>
      <c r="AK5500" s="305"/>
    </row>
    <row r="5501" spans="1:42" ht="15" customHeight="1" x14ac:dyDescent="0.25">
      <c r="A5501" s="103" t="s">
        <v>7420</v>
      </c>
      <c r="B5501" s="101" t="s">
        <v>152</v>
      </c>
      <c r="D5501" s="101" t="s">
        <v>7421</v>
      </c>
      <c r="F5501" s="102">
        <v>0</v>
      </c>
      <c r="G5501" s="102">
        <v>0</v>
      </c>
      <c r="H5501" s="102">
        <v>0</v>
      </c>
      <c r="I5501" s="102"/>
      <c r="J5501" s="445"/>
      <c r="N5501" s="298" t="s">
        <v>4919</v>
      </c>
      <c r="O5501" s="298" t="s">
        <v>4924</v>
      </c>
      <c r="S5501" s="444"/>
      <c r="T5501" s="444"/>
      <c r="U5501" s="261">
        <f>ROUND(SUMIF('DV-Bewegungsdaten'!B:B,A5501,'DV-Bewegungsdaten'!D:D),3)</f>
        <v>0</v>
      </c>
      <c r="V5501" s="259">
        <v>0</v>
      </c>
      <c r="X5501" s="444"/>
      <c r="Y5501" s="444"/>
      <c r="AK5501" s="305"/>
    </row>
    <row r="5502" spans="1:42" x14ac:dyDescent="0.25">
      <c r="A5502" s="103" t="s">
        <v>6263</v>
      </c>
      <c r="B5502" s="101" t="s">
        <v>2067</v>
      </c>
      <c r="D5502" s="101" t="s">
        <v>6264</v>
      </c>
      <c r="G5502" s="102">
        <v>-0.1</v>
      </c>
      <c r="I5502" s="266"/>
      <c r="J5502" s="445"/>
      <c r="N5502" s="298" t="s">
        <v>4918</v>
      </c>
      <c r="O5502" s="298" t="s">
        <v>4924</v>
      </c>
      <c r="S5502" s="444"/>
      <c r="T5502" s="444"/>
      <c r="V5502" s="259">
        <f>ROUND(SUMIF('DV-Bewegungsdaten'!B:B,$A5502,'DV-Bewegungsdaten'!E:E),5)</f>
        <v>0</v>
      </c>
      <c r="X5502" s="444"/>
      <c r="Y5502" s="444"/>
      <c r="Z5502" s="301"/>
      <c r="AA5502" s="301"/>
      <c r="AB5502" s="301"/>
      <c r="AC5502" s="301"/>
      <c r="AD5502" s="305">
        <v>-0.1</v>
      </c>
      <c r="AE5502" s="305">
        <v>-0.1</v>
      </c>
      <c r="AF5502" s="305">
        <v>-0.1</v>
      </c>
      <c r="AG5502" s="305">
        <v>-0.1</v>
      </c>
      <c r="AH5502" s="305">
        <v>-0.1</v>
      </c>
      <c r="AI5502" s="305">
        <v>-0.1</v>
      </c>
      <c r="AJ5502" s="305">
        <v>-0.1</v>
      </c>
      <c r="AK5502" s="305">
        <v>-0.1</v>
      </c>
      <c r="AL5502" s="305">
        <v>-0.1</v>
      </c>
      <c r="AM5502" s="305">
        <v>-0.1</v>
      </c>
      <c r="AN5502" s="305">
        <v>-0.1</v>
      </c>
      <c r="AO5502" s="305">
        <v>-0.1</v>
      </c>
      <c r="AP5502" s="301"/>
    </row>
    <row r="5503" spans="1:42" x14ac:dyDescent="0.25">
      <c r="A5503" s="103" t="s">
        <v>6265</v>
      </c>
      <c r="B5503" s="101" t="s">
        <v>2068</v>
      </c>
      <c r="D5503" s="101" t="s">
        <v>6264</v>
      </c>
      <c r="G5503" s="102">
        <v>-0.1</v>
      </c>
      <c r="I5503" s="266"/>
      <c r="J5503" s="445"/>
      <c r="N5503" s="298" t="s">
        <v>4918</v>
      </c>
      <c r="O5503" s="298" t="s">
        <v>4925</v>
      </c>
      <c r="S5503" s="444"/>
      <c r="T5503" s="444"/>
      <c r="V5503" s="259">
        <f>ROUND(SUMIF('DV-Bewegungsdaten'!B:B,$A5503,'DV-Bewegungsdaten'!E:E),5)</f>
        <v>0</v>
      </c>
      <c r="X5503" s="444"/>
      <c r="Y5503" s="444"/>
      <c r="Z5503" s="301"/>
      <c r="AA5503" s="301"/>
      <c r="AB5503" s="301"/>
      <c r="AC5503" s="301"/>
      <c r="AD5503" s="305">
        <v>-0.1</v>
      </c>
      <c r="AE5503" s="305">
        <v>-0.1</v>
      </c>
      <c r="AF5503" s="305">
        <v>-0.1</v>
      </c>
      <c r="AG5503" s="305">
        <v>-0.1</v>
      </c>
      <c r="AH5503" s="305">
        <v>-0.1</v>
      </c>
      <c r="AI5503" s="305">
        <v>-0.1</v>
      </c>
      <c r="AJ5503" s="305">
        <v>-0.1</v>
      </c>
      <c r="AK5503" s="305">
        <v>-0.1</v>
      </c>
      <c r="AL5503" s="305">
        <v>-0.1</v>
      </c>
      <c r="AM5503" s="305">
        <v>-0.1</v>
      </c>
      <c r="AN5503" s="305">
        <v>-0.1</v>
      </c>
      <c r="AO5503" s="305">
        <v>-0.1</v>
      </c>
      <c r="AP5503" s="301"/>
    </row>
    <row r="5504" spans="1:42" x14ac:dyDescent="0.25">
      <c r="A5504" s="103" t="s">
        <v>6266</v>
      </c>
      <c r="B5504" s="101" t="s">
        <v>985</v>
      </c>
      <c r="D5504" s="101" t="s">
        <v>6264</v>
      </c>
      <c r="G5504" s="102">
        <v>-0.1</v>
      </c>
      <c r="I5504" s="266"/>
      <c r="J5504" s="445"/>
      <c r="N5504" s="298" t="s">
        <v>4918</v>
      </c>
      <c r="O5504" s="298" t="s">
        <v>4926</v>
      </c>
      <c r="S5504" s="444"/>
      <c r="T5504" s="444"/>
      <c r="V5504" s="259">
        <f>ROUND(SUMIF('DV-Bewegungsdaten'!B:B,$A5504,'DV-Bewegungsdaten'!E:E),5)</f>
        <v>0</v>
      </c>
      <c r="X5504" s="444"/>
      <c r="Y5504" s="444"/>
      <c r="Z5504" s="301"/>
      <c r="AA5504" s="301"/>
      <c r="AB5504" s="301"/>
      <c r="AC5504" s="301"/>
      <c r="AD5504" s="305">
        <v>-0.1</v>
      </c>
      <c r="AE5504" s="305">
        <v>-0.1</v>
      </c>
      <c r="AF5504" s="305">
        <v>-0.1</v>
      </c>
      <c r="AG5504" s="305">
        <v>-0.1</v>
      </c>
      <c r="AH5504" s="305">
        <v>-0.1</v>
      </c>
      <c r="AI5504" s="305">
        <v>-0.1</v>
      </c>
      <c r="AJ5504" s="305">
        <v>-0.1</v>
      </c>
      <c r="AK5504" s="305">
        <v>-0.1</v>
      </c>
      <c r="AL5504" s="305">
        <v>-0.1</v>
      </c>
      <c r="AM5504" s="305">
        <v>-0.1</v>
      </c>
      <c r="AN5504" s="305">
        <v>-0.1</v>
      </c>
      <c r="AO5504" s="305">
        <v>-0.1</v>
      </c>
      <c r="AP5504" s="301"/>
    </row>
    <row r="5505" spans="1:42" x14ac:dyDescent="0.25">
      <c r="A5505" s="103" t="s">
        <v>6267</v>
      </c>
      <c r="B5505" s="101" t="s">
        <v>1469</v>
      </c>
      <c r="D5505" s="101" t="s">
        <v>6264</v>
      </c>
      <c r="G5505" s="102">
        <v>-0.1</v>
      </c>
      <c r="I5505" s="266"/>
      <c r="J5505" s="445"/>
      <c r="N5505" s="298" t="s">
        <v>4918</v>
      </c>
      <c r="O5505" s="298" t="s">
        <v>4927</v>
      </c>
      <c r="S5505" s="444"/>
      <c r="T5505" s="444"/>
      <c r="V5505" s="259">
        <f>ROUND(SUMIF('DV-Bewegungsdaten'!B:B,$A5505,'DV-Bewegungsdaten'!E:E),5)</f>
        <v>0</v>
      </c>
      <c r="X5505" s="444"/>
      <c r="Y5505" s="444"/>
      <c r="Z5505" s="301"/>
      <c r="AA5505" s="301"/>
      <c r="AB5505" s="301"/>
      <c r="AC5505" s="301"/>
      <c r="AD5505" s="305">
        <v>-0.1</v>
      </c>
      <c r="AE5505" s="305">
        <v>-0.1</v>
      </c>
      <c r="AF5505" s="305">
        <v>-0.1</v>
      </c>
      <c r="AG5505" s="305">
        <v>-0.1</v>
      </c>
      <c r="AH5505" s="305">
        <v>-0.1</v>
      </c>
      <c r="AI5505" s="305">
        <v>-0.1</v>
      </c>
      <c r="AJ5505" s="305">
        <v>-0.1</v>
      </c>
      <c r="AK5505" s="305">
        <v>-0.1</v>
      </c>
      <c r="AL5505" s="305">
        <v>-0.1</v>
      </c>
      <c r="AM5505" s="305">
        <v>-0.1</v>
      </c>
      <c r="AN5505" s="305">
        <v>-0.1</v>
      </c>
      <c r="AO5505" s="305">
        <v>-0.1</v>
      </c>
      <c r="AP5505" s="301"/>
    </row>
    <row r="5506" spans="1:42" x14ac:dyDescent="0.25">
      <c r="A5506" s="103" t="s">
        <v>6268</v>
      </c>
      <c r="B5506" s="101" t="s">
        <v>1482</v>
      </c>
      <c r="D5506" s="101" t="s">
        <v>6264</v>
      </c>
      <c r="G5506" s="102">
        <v>-0.1</v>
      </c>
      <c r="I5506" s="266"/>
      <c r="J5506" s="445"/>
      <c r="N5506" s="298" t="s">
        <v>4918</v>
      </c>
      <c r="O5506" s="298" t="s">
        <v>4928</v>
      </c>
      <c r="S5506" s="444"/>
      <c r="T5506" s="444"/>
      <c r="V5506" s="259">
        <f>ROUND(SUMIF('DV-Bewegungsdaten'!B:B,$A5506,'DV-Bewegungsdaten'!E:E),5)</f>
        <v>0</v>
      </c>
      <c r="X5506" s="444"/>
      <c r="Y5506" s="444"/>
      <c r="Z5506" s="301"/>
      <c r="AA5506" s="301"/>
      <c r="AB5506" s="301"/>
      <c r="AC5506" s="301"/>
      <c r="AD5506" s="305">
        <v>-0.1</v>
      </c>
      <c r="AE5506" s="305">
        <v>-0.1</v>
      </c>
      <c r="AF5506" s="305">
        <v>-0.1</v>
      </c>
      <c r="AG5506" s="305">
        <v>-0.1</v>
      </c>
      <c r="AH5506" s="305">
        <v>-0.1</v>
      </c>
      <c r="AI5506" s="305">
        <v>-0.1</v>
      </c>
      <c r="AJ5506" s="305">
        <v>-0.1</v>
      </c>
      <c r="AK5506" s="305">
        <v>-0.1</v>
      </c>
      <c r="AL5506" s="305">
        <v>-0.1</v>
      </c>
      <c r="AM5506" s="305">
        <v>-0.1</v>
      </c>
      <c r="AN5506" s="305">
        <v>-0.1</v>
      </c>
      <c r="AO5506" s="305">
        <v>-0.1</v>
      </c>
      <c r="AP5506" s="301"/>
    </row>
    <row r="5507" spans="1:42" x14ac:dyDescent="0.25">
      <c r="A5507" s="103" t="s">
        <v>6269</v>
      </c>
      <c r="B5507" s="101" t="s">
        <v>77</v>
      </c>
      <c r="D5507" s="101" t="s">
        <v>6264</v>
      </c>
      <c r="G5507" s="102">
        <v>-0.1</v>
      </c>
      <c r="I5507" s="266"/>
      <c r="J5507" s="445"/>
      <c r="N5507" s="298" t="s">
        <v>4918</v>
      </c>
      <c r="O5507" s="298" t="s">
        <v>4929</v>
      </c>
      <c r="S5507" s="444"/>
      <c r="T5507" s="444"/>
      <c r="V5507" s="259">
        <f>ROUND(SUMIF('DV-Bewegungsdaten'!B:B,$A5507,'DV-Bewegungsdaten'!E:E),5)</f>
        <v>0</v>
      </c>
      <c r="X5507" s="444"/>
      <c r="Y5507" s="444"/>
      <c r="Z5507" s="301"/>
      <c r="AA5507" s="301"/>
      <c r="AB5507" s="301"/>
      <c r="AC5507" s="301"/>
      <c r="AD5507" s="305">
        <v>-0.1</v>
      </c>
      <c r="AE5507" s="305">
        <v>-0.1</v>
      </c>
      <c r="AF5507" s="305">
        <v>-0.1</v>
      </c>
      <c r="AG5507" s="305">
        <v>-0.1</v>
      </c>
      <c r="AH5507" s="305">
        <v>-0.1</v>
      </c>
      <c r="AI5507" s="305">
        <v>-0.1</v>
      </c>
      <c r="AJ5507" s="305">
        <v>-0.1</v>
      </c>
      <c r="AK5507" s="305">
        <v>-0.1</v>
      </c>
      <c r="AL5507" s="305">
        <v>-0.1</v>
      </c>
      <c r="AM5507" s="305">
        <v>-0.1</v>
      </c>
      <c r="AN5507" s="305">
        <v>-0.1</v>
      </c>
      <c r="AO5507" s="305">
        <v>-0.1</v>
      </c>
      <c r="AP5507" s="301"/>
    </row>
    <row r="5508" spans="1:42" x14ac:dyDescent="0.25">
      <c r="A5508" s="103" t="s">
        <v>6270</v>
      </c>
      <c r="B5508" s="101" t="s">
        <v>2069</v>
      </c>
      <c r="D5508" s="101" t="s">
        <v>6264</v>
      </c>
      <c r="G5508" s="102">
        <v>-0.1</v>
      </c>
      <c r="I5508" s="266"/>
      <c r="J5508" s="445"/>
      <c r="N5508" s="298" t="s">
        <v>4918</v>
      </c>
      <c r="O5508" s="298" t="s">
        <v>4930</v>
      </c>
      <c r="S5508" s="444"/>
      <c r="T5508" s="444"/>
      <c r="V5508" s="259">
        <f>ROUND(SUMIF('DV-Bewegungsdaten'!B:B,$A5508,'DV-Bewegungsdaten'!E:E),5)</f>
        <v>0</v>
      </c>
      <c r="X5508" s="444"/>
      <c r="Y5508" s="444"/>
      <c r="Z5508" s="301"/>
      <c r="AA5508" s="301"/>
      <c r="AB5508" s="301"/>
      <c r="AC5508" s="301"/>
      <c r="AD5508" s="305">
        <v>-0.1</v>
      </c>
      <c r="AE5508" s="305">
        <v>-0.1</v>
      </c>
      <c r="AF5508" s="305">
        <v>-0.1</v>
      </c>
      <c r="AG5508" s="305">
        <v>-0.1</v>
      </c>
      <c r="AH5508" s="305">
        <v>-0.1</v>
      </c>
      <c r="AI5508" s="305">
        <v>-0.1</v>
      </c>
      <c r="AJ5508" s="305">
        <v>-0.1</v>
      </c>
      <c r="AK5508" s="305">
        <v>-0.1</v>
      </c>
      <c r="AL5508" s="305">
        <v>-0.1</v>
      </c>
      <c r="AM5508" s="305">
        <v>-0.1</v>
      </c>
      <c r="AN5508" s="305">
        <v>-0.1</v>
      </c>
      <c r="AO5508" s="305">
        <v>-0.1</v>
      </c>
      <c r="AP5508" s="301"/>
    </row>
    <row r="5509" spans="1:42" x14ac:dyDescent="0.25">
      <c r="A5509" s="103" t="s">
        <v>6271</v>
      </c>
      <c r="B5509" s="101" t="s">
        <v>2070</v>
      </c>
      <c r="D5509" s="101" t="s">
        <v>6264</v>
      </c>
      <c r="G5509" s="102">
        <v>-0.1</v>
      </c>
      <c r="I5509" s="266"/>
      <c r="J5509" s="445"/>
      <c r="N5509" s="298" t="s">
        <v>4918</v>
      </c>
      <c r="O5509" s="298" t="s">
        <v>4931</v>
      </c>
      <c r="S5509" s="444"/>
      <c r="T5509" s="444"/>
      <c r="V5509" s="259">
        <f>ROUND(SUMIF('DV-Bewegungsdaten'!B:B,$A5509,'DV-Bewegungsdaten'!E:E),5)</f>
        <v>0</v>
      </c>
      <c r="X5509" s="444"/>
      <c r="Y5509" s="444"/>
      <c r="Z5509" s="301"/>
      <c r="AA5509" s="301"/>
      <c r="AB5509" s="301"/>
      <c r="AC5509" s="301"/>
      <c r="AD5509" s="305">
        <v>-0.1</v>
      </c>
      <c r="AE5509" s="305">
        <v>-0.1</v>
      </c>
      <c r="AF5509" s="305">
        <v>-0.1</v>
      </c>
      <c r="AG5509" s="305">
        <v>-0.1</v>
      </c>
      <c r="AH5509" s="305">
        <v>-0.1</v>
      </c>
      <c r="AI5509" s="305">
        <v>-0.1</v>
      </c>
      <c r="AJ5509" s="305">
        <v>-0.1</v>
      </c>
      <c r="AK5509" s="305">
        <v>-0.1</v>
      </c>
      <c r="AL5509" s="305">
        <v>-0.1</v>
      </c>
      <c r="AM5509" s="305">
        <v>-0.1</v>
      </c>
      <c r="AN5509" s="305">
        <v>-0.1</v>
      </c>
      <c r="AO5509" s="305">
        <v>-0.1</v>
      </c>
      <c r="AP5509" s="301"/>
    </row>
    <row r="5510" spans="1:42" x14ac:dyDescent="0.25">
      <c r="A5510" s="103" t="s">
        <v>6272</v>
      </c>
      <c r="B5510" s="101" t="s">
        <v>152</v>
      </c>
      <c r="D5510" s="101" t="s">
        <v>6264</v>
      </c>
      <c r="G5510" s="102">
        <v>-0.1</v>
      </c>
      <c r="I5510" s="266"/>
      <c r="J5510" s="445"/>
      <c r="N5510" s="298" t="s">
        <v>4918</v>
      </c>
      <c r="O5510" s="298" t="s">
        <v>4932</v>
      </c>
      <c r="S5510" s="444"/>
      <c r="T5510" s="444"/>
      <c r="V5510" s="259">
        <f>ROUND(SUMIF('DV-Bewegungsdaten'!B:B,$A5510,'DV-Bewegungsdaten'!E:E),5)</f>
        <v>0</v>
      </c>
      <c r="X5510" s="444"/>
      <c r="Y5510" s="444"/>
      <c r="Z5510" s="301"/>
      <c r="AA5510" s="301"/>
      <c r="AB5510" s="301"/>
      <c r="AC5510" s="301"/>
      <c r="AD5510" s="305">
        <v>-0.1</v>
      </c>
      <c r="AE5510" s="305">
        <v>-0.1</v>
      </c>
      <c r="AF5510" s="305">
        <v>-0.1</v>
      </c>
      <c r="AG5510" s="305">
        <v>-0.1</v>
      </c>
      <c r="AH5510" s="305">
        <v>-0.1</v>
      </c>
      <c r="AI5510" s="305">
        <v>-0.1</v>
      </c>
      <c r="AJ5510" s="305">
        <v>-0.1</v>
      </c>
      <c r="AK5510" s="305">
        <v>-0.1</v>
      </c>
      <c r="AL5510" s="305">
        <v>-0.1</v>
      </c>
      <c r="AM5510" s="305">
        <v>-0.1</v>
      </c>
      <c r="AN5510" s="305">
        <v>-0.1</v>
      </c>
      <c r="AO5510" s="305">
        <v>-0.1</v>
      </c>
      <c r="AP5510" s="301"/>
    </row>
    <row r="5511" spans="1:42" x14ac:dyDescent="0.25">
      <c r="A5511" s="103" t="s">
        <v>6273</v>
      </c>
      <c r="B5511" s="101" t="s">
        <v>159</v>
      </c>
      <c r="D5511" s="101" t="s">
        <v>6264</v>
      </c>
      <c r="G5511" s="102">
        <v>-0.1</v>
      </c>
      <c r="I5511" s="266"/>
      <c r="J5511" s="445"/>
      <c r="N5511" s="298" t="s">
        <v>4918</v>
      </c>
      <c r="O5511" s="298" t="s">
        <v>4933</v>
      </c>
      <c r="S5511" s="444"/>
      <c r="T5511" s="444"/>
      <c r="V5511" s="259">
        <f>ROUND(SUMIF('DV-Bewegungsdaten'!B:B,$A5511,'DV-Bewegungsdaten'!E:E),5)</f>
        <v>0</v>
      </c>
      <c r="X5511" s="444"/>
      <c r="Y5511" s="444"/>
      <c r="Z5511" s="301"/>
      <c r="AA5511" s="301"/>
      <c r="AB5511" s="301"/>
      <c r="AC5511" s="301"/>
      <c r="AD5511" s="305">
        <v>-0.1</v>
      </c>
      <c r="AE5511" s="305">
        <v>-0.1</v>
      </c>
      <c r="AF5511" s="305">
        <v>-0.1</v>
      </c>
      <c r="AG5511" s="305">
        <v>-0.1</v>
      </c>
      <c r="AH5511" s="305">
        <v>-0.1</v>
      </c>
      <c r="AI5511" s="305">
        <v>-0.1</v>
      </c>
      <c r="AJ5511" s="305">
        <v>-0.1</v>
      </c>
      <c r="AK5511" s="305">
        <v>-0.1</v>
      </c>
      <c r="AL5511" s="305">
        <v>-0.1</v>
      </c>
      <c r="AM5511" s="305">
        <v>-0.1</v>
      </c>
      <c r="AN5511" s="305">
        <v>-0.1</v>
      </c>
      <c r="AO5511" s="305">
        <v>-0.1</v>
      </c>
      <c r="AP5511" s="301"/>
    </row>
    <row r="5512" spans="1:42" x14ac:dyDescent="0.25">
      <c r="A5512" s="103" t="s">
        <v>6274</v>
      </c>
      <c r="B5512" s="101" t="s">
        <v>2071</v>
      </c>
      <c r="D5512" s="101" t="s">
        <v>6264</v>
      </c>
      <c r="G5512" s="102">
        <v>-0.1</v>
      </c>
      <c r="I5512" s="266"/>
      <c r="J5512" s="445"/>
      <c r="N5512" s="298" t="s">
        <v>4918</v>
      </c>
      <c r="O5512" s="298" t="s">
        <v>4934</v>
      </c>
      <c r="S5512" s="444"/>
      <c r="T5512" s="444"/>
      <c r="V5512" s="259">
        <f>ROUND(SUMIF('DV-Bewegungsdaten'!B:B,$A5512,'DV-Bewegungsdaten'!E:E),5)</f>
        <v>0</v>
      </c>
      <c r="X5512" s="444"/>
      <c r="Y5512" s="444"/>
      <c r="Z5512" s="301"/>
      <c r="AA5512" s="301"/>
      <c r="AB5512" s="301"/>
      <c r="AC5512" s="301"/>
      <c r="AD5512" s="305">
        <v>-0.1</v>
      </c>
      <c r="AE5512" s="305">
        <v>-0.1</v>
      </c>
      <c r="AF5512" s="305">
        <v>-0.1</v>
      </c>
      <c r="AG5512" s="305">
        <v>-0.1</v>
      </c>
      <c r="AH5512" s="305">
        <v>-0.1</v>
      </c>
      <c r="AI5512" s="305">
        <v>-0.1</v>
      </c>
      <c r="AJ5512" s="305">
        <v>-0.1</v>
      </c>
      <c r="AK5512" s="305">
        <v>-0.1</v>
      </c>
      <c r="AL5512" s="305">
        <v>-0.1</v>
      </c>
      <c r="AM5512" s="305">
        <v>-0.1</v>
      </c>
      <c r="AN5512" s="305">
        <v>-0.1</v>
      </c>
      <c r="AO5512" s="305">
        <v>-0.1</v>
      </c>
      <c r="AP5512" s="301"/>
    </row>
    <row r="5513" spans="1:42" x14ac:dyDescent="0.25">
      <c r="A5513" s="103" t="s">
        <v>6275</v>
      </c>
      <c r="B5513" s="101" t="s">
        <v>169</v>
      </c>
      <c r="D5513" s="101" t="s">
        <v>6264</v>
      </c>
      <c r="G5513" s="102">
        <v>-0.1</v>
      </c>
      <c r="I5513" s="266"/>
      <c r="J5513" s="445"/>
      <c r="N5513" s="298" t="s">
        <v>4918</v>
      </c>
      <c r="O5513" s="298" t="s">
        <v>4935</v>
      </c>
      <c r="S5513" s="444"/>
      <c r="T5513" s="444"/>
      <c r="V5513" s="259">
        <f>ROUND(SUMIF('DV-Bewegungsdaten'!B:B,$A5513,'DV-Bewegungsdaten'!E:E),5)</f>
        <v>0</v>
      </c>
      <c r="X5513" s="444"/>
      <c r="Y5513" s="444"/>
      <c r="Z5513" s="301"/>
      <c r="AA5513" s="301"/>
      <c r="AB5513" s="301"/>
      <c r="AC5513" s="301"/>
      <c r="AD5513" s="305">
        <v>-0.1</v>
      </c>
      <c r="AE5513" s="305">
        <v>-0.1</v>
      </c>
      <c r="AF5513" s="305">
        <v>-0.1</v>
      </c>
      <c r="AG5513" s="305">
        <v>-0.1</v>
      </c>
      <c r="AH5513" s="305">
        <v>-0.1</v>
      </c>
      <c r="AI5513" s="305">
        <v>-0.1</v>
      </c>
      <c r="AJ5513" s="305">
        <v>-0.1</v>
      </c>
      <c r="AK5513" s="305">
        <v>-0.1</v>
      </c>
      <c r="AL5513" s="305">
        <v>-0.1</v>
      </c>
      <c r="AM5513" s="305">
        <v>-0.1</v>
      </c>
      <c r="AN5513" s="305">
        <v>-0.1</v>
      </c>
      <c r="AO5513" s="305">
        <v>-0.1</v>
      </c>
      <c r="AP5513" s="301"/>
    </row>
    <row r="5514" spans="1:42" x14ac:dyDescent="0.25">
      <c r="A5514" s="103" t="s">
        <v>6276</v>
      </c>
      <c r="B5514" s="101" t="s">
        <v>2067</v>
      </c>
      <c r="D5514" s="101" t="s">
        <v>6277</v>
      </c>
      <c r="G5514" s="102">
        <v>0</v>
      </c>
      <c r="I5514" s="266"/>
      <c r="J5514" s="445"/>
      <c r="N5514" s="298" t="s">
        <v>4918</v>
      </c>
      <c r="O5514" s="298" t="s">
        <v>4924</v>
      </c>
      <c r="S5514" s="444"/>
      <c r="T5514" s="444"/>
      <c r="V5514" s="259">
        <v>0</v>
      </c>
      <c r="X5514" s="444"/>
      <c r="Y5514" s="444"/>
      <c r="Z5514" s="301"/>
      <c r="AA5514" s="301"/>
      <c r="AB5514" s="301"/>
      <c r="AC5514" s="301"/>
      <c r="AK5514" s="305"/>
    </row>
    <row r="5515" spans="1:42" x14ac:dyDescent="0.25">
      <c r="A5515" s="103" t="s">
        <v>6278</v>
      </c>
      <c r="B5515" s="101" t="s">
        <v>2068</v>
      </c>
      <c r="D5515" s="101" t="s">
        <v>6277</v>
      </c>
      <c r="G5515" s="102">
        <v>0</v>
      </c>
      <c r="I5515" s="266"/>
      <c r="J5515" s="445"/>
      <c r="N5515" s="298" t="s">
        <v>4918</v>
      </c>
      <c r="O5515" s="298" t="s">
        <v>4925</v>
      </c>
      <c r="S5515" s="444"/>
      <c r="T5515" s="444"/>
      <c r="V5515" s="259">
        <v>0</v>
      </c>
      <c r="X5515" s="444"/>
      <c r="Y5515" s="444"/>
      <c r="Z5515" s="301"/>
      <c r="AA5515" s="301"/>
      <c r="AB5515" s="301"/>
      <c r="AC5515" s="301"/>
      <c r="AK5515" s="305"/>
    </row>
    <row r="5516" spans="1:42" x14ac:dyDescent="0.25">
      <c r="A5516" s="103" t="s">
        <v>6279</v>
      </c>
      <c r="B5516" s="101" t="s">
        <v>985</v>
      </c>
      <c r="D5516" s="101" t="s">
        <v>6277</v>
      </c>
      <c r="G5516" s="102">
        <v>0</v>
      </c>
      <c r="I5516" s="266"/>
      <c r="J5516" s="445"/>
      <c r="N5516" s="298" t="s">
        <v>4918</v>
      </c>
      <c r="O5516" s="298" t="s">
        <v>4926</v>
      </c>
      <c r="S5516" s="444"/>
      <c r="T5516" s="444"/>
      <c r="V5516" s="259">
        <v>0</v>
      </c>
      <c r="X5516" s="444"/>
      <c r="Y5516" s="444"/>
      <c r="Z5516" s="301"/>
      <c r="AA5516" s="301"/>
      <c r="AB5516" s="301"/>
      <c r="AC5516" s="301"/>
      <c r="AK5516" s="305"/>
    </row>
    <row r="5517" spans="1:42" x14ac:dyDescent="0.25">
      <c r="A5517" s="103" t="s">
        <v>6280</v>
      </c>
      <c r="B5517" s="101" t="s">
        <v>1469</v>
      </c>
      <c r="D5517" s="101" t="s">
        <v>6277</v>
      </c>
      <c r="G5517" s="102">
        <v>0</v>
      </c>
      <c r="I5517" s="266"/>
      <c r="J5517" s="445"/>
      <c r="N5517" s="298" t="s">
        <v>4918</v>
      </c>
      <c r="O5517" s="298" t="s">
        <v>4927</v>
      </c>
      <c r="S5517" s="444"/>
      <c r="T5517" s="444"/>
      <c r="V5517" s="259">
        <v>0</v>
      </c>
      <c r="X5517" s="444"/>
      <c r="Y5517" s="444"/>
      <c r="Z5517" s="301"/>
      <c r="AA5517" s="301"/>
      <c r="AB5517" s="301"/>
      <c r="AC5517" s="301"/>
      <c r="AK5517" s="305"/>
    </row>
    <row r="5518" spans="1:42" x14ac:dyDescent="0.25">
      <c r="A5518" s="103" t="s">
        <v>6281</v>
      </c>
      <c r="B5518" s="101" t="s">
        <v>1482</v>
      </c>
      <c r="D5518" s="101" t="s">
        <v>6277</v>
      </c>
      <c r="G5518" s="102">
        <v>0</v>
      </c>
      <c r="I5518" s="266"/>
      <c r="J5518" s="445"/>
      <c r="N5518" s="298" t="s">
        <v>4918</v>
      </c>
      <c r="O5518" s="298" t="s">
        <v>4928</v>
      </c>
      <c r="S5518" s="444"/>
      <c r="T5518" s="444"/>
      <c r="V5518" s="259">
        <v>0</v>
      </c>
      <c r="X5518" s="444"/>
      <c r="Y5518" s="444"/>
      <c r="Z5518" s="301"/>
      <c r="AA5518" s="301"/>
      <c r="AB5518" s="301"/>
      <c r="AC5518" s="301"/>
      <c r="AK5518" s="305"/>
    </row>
    <row r="5519" spans="1:42" x14ac:dyDescent="0.25">
      <c r="A5519" s="103" t="s">
        <v>6282</v>
      </c>
      <c r="B5519" s="101" t="s">
        <v>77</v>
      </c>
      <c r="D5519" s="101" t="s">
        <v>6277</v>
      </c>
      <c r="G5519" s="102">
        <v>0</v>
      </c>
      <c r="I5519" s="266"/>
      <c r="J5519" s="445"/>
      <c r="N5519" s="298" t="s">
        <v>4918</v>
      </c>
      <c r="O5519" s="298" t="s">
        <v>4929</v>
      </c>
      <c r="S5519" s="444"/>
      <c r="T5519" s="444"/>
      <c r="V5519" s="259">
        <v>0</v>
      </c>
      <c r="X5519" s="444"/>
      <c r="Y5519" s="444"/>
      <c r="Z5519" s="301"/>
      <c r="AA5519" s="301"/>
      <c r="AB5519" s="301"/>
      <c r="AC5519" s="301"/>
      <c r="AK5519" s="305"/>
    </row>
    <row r="5520" spans="1:42" x14ac:dyDescent="0.25">
      <c r="A5520" s="103" t="s">
        <v>6283</v>
      </c>
      <c r="B5520" s="101" t="s">
        <v>2069</v>
      </c>
      <c r="D5520" s="101" t="s">
        <v>6277</v>
      </c>
      <c r="G5520" s="102">
        <v>0</v>
      </c>
      <c r="I5520" s="266"/>
      <c r="J5520" s="445"/>
      <c r="N5520" s="298" t="s">
        <v>4918</v>
      </c>
      <c r="O5520" s="298" t="s">
        <v>4930</v>
      </c>
      <c r="S5520" s="444"/>
      <c r="T5520" s="444"/>
      <c r="V5520" s="259">
        <v>0</v>
      </c>
      <c r="X5520" s="444"/>
      <c r="Y5520" s="444"/>
      <c r="Z5520" s="301"/>
      <c r="AA5520" s="301"/>
      <c r="AB5520" s="301"/>
      <c r="AC5520" s="301"/>
      <c r="AK5520" s="305"/>
    </row>
    <row r="5521" spans="1:37" x14ac:dyDescent="0.25">
      <c r="A5521" s="103" t="s">
        <v>6284</v>
      </c>
      <c r="B5521" s="101" t="s">
        <v>2070</v>
      </c>
      <c r="D5521" s="101" t="s">
        <v>6277</v>
      </c>
      <c r="G5521" s="102">
        <v>0</v>
      </c>
      <c r="I5521" s="266"/>
      <c r="J5521" s="445"/>
      <c r="N5521" s="298" t="s">
        <v>4918</v>
      </c>
      <c r="O5521" s="298" t="s">
        <v>4931</v>
      </c>
      <c r="S5521" s="444"/>
      <c r="T5521" s="444"/>
      <c r="V5521" s="259">
        <v>0</v>
      </c>
      <c r="X5521" s="444"/>
      <c r="Y5521" s="444"/>
      <c r="Z5521" s="301"/>
      <c r="AA5521" s="301"/>
      <c r="AB5521" s="301"/>
      <c r="AC5521" s="301"/>
      <c r="AK5521" s="305"/>
    </row>
    <row r="5522" spans="1:37" x14ac:dyDescent="0.25">
      <c r="A5522" s="103" t="s">
        <v>6285</v>
      </c>
      <c r="B5522" s="101" t="s">
        <v>152</v>
      </c>
      <c r="D5522" s="101" t="s">
        <v>6277</v>
      </c>
      <c r="G5522" s="102">
        <v>0</v>
      </c>
      <c r="I5522" s="266"/>
      <c r="J5522" s="445"/>
      <c r="N5522" s="298" t="s">
        <v>4918</v>
      </c>
      <c r="O5522" s="298" t="s">
        <v>4932</v>
      </c>
      <c r="S5522" s="444"/>
      <c r="T5522" s="444"/>
      <c r="V5522" s="259">
        <v>0</v>
      </c>
      <c r="X5522" s="444"/>
      <c r="Y5522" s="444"/>
      <c r="Z5522" s="301"/>
      <c r="AA5522" s="301"/>
      <c r="AB5522" s="301"/>
      <c r="AC5522" s="301"/>
      <c r="AK5522" s="305"/>
    </row>
    <row r="5523" spans="1:37" x14ac:dyDescent="0.25">
      <c r="A5523" s="103" t="s">
        <v>6286</v>
      </c>
      <c r="B5523" s="101" t="s">
        <v>159</v>
      </c>
      <c r="D5523" s="101" t="s">
        <v>6277</v>
      </c>
      <c r="G5523" s="102">
        <v>0</v>
      </c>
      <c r="I5523" s="266"/>
      <c r="J5523" s="445"/>
      <c r="N5523" s="298" t="s">
        <v>4918</v>
      </c>
      <c r="O5523" s="298" t="s">
        <v>4933</v>
      </c>
      <c r="S5523" s="444"/>
      <c r="T5523" s="444"/>
      <c r="V5523" s="259">
        <v>0</v>
      </c>
      <c r="X5523" s="444"/>
      <c r="Y5523" s="444"/>
      <c r="Z5523" s="301"/>
      <c r="AA5523" s="301"/>
      <c r="AB5523" s="301"/>
      <c r="AC5523" s="301"/>
      <c r="AK5523" s="305"/>
    </row>
    <row r="5524" spans="1:37" x14ac:dyDescent="0.25">
      <c r="A5524" s="103" t="s">
        <v>6287</v>
      </c>
      <c r="B5524" s="101" t="s">
        <v>2071</v>
      </c>
      <c r="D5524" s="101" t="s">
        <v>6277</v>
      </c>
      <c r="G5524" s="102">
        <v>0</v>
      </c>
      <c r="I5524" s="266"/>
      <c r="J5524" s="445"/>
      <c r="N5524" s="298" t="s">
        <v>4918</v>
      </c>
      <c r="O5524" s="298" t="s">
        <v>4934</v>
      </c>
      <c r="S5524" s="444"/>
      <c r="T5524" s="444"/>
      <c r="V5524" s="259">
        <v>0</v>
      </c>
      <c r="X5524" s="444"/>
      <c r="Y5524" s="444"/>
      <c r="Z5524" s="301"/>
      <c r="AA5524" s="301"/>
      <c r="AB5524" s="301"/>
      <c r="AC5524" s="301"/>
      <c r="AK5524" s="305"/>
    </row>
    <row r="5525" spans="1:37" x14ac:dyDescent="0.25">
      <c r="A5525" s="103" t="s">
        <v>6288</v>
      </c>
      <c r="B5525" s="101" t="s">
        <v>169</v>
      </c>
      <c r="D5525" s="101" t="s">
        <v>6277</v>
      </c>
      <c r="G5525" s="102">
        <v>0</v>
      </c>
      <c r="I5525" s="266"/>
      <c r="J5525" s="445"/>
      <c r="N5525" s="298" t="s">
        <v>4918</v>
      </c>
      <c r="O5525" s="298" t="s">
        <v>4935</v>
      </c>
      <c r="S5525" s="444"/>
      <c r="T5525" s="444"/>
      <c r="V5525" s="259">
        <v>0</v>
      </c>
      <c r="X5525" s="444"/>
      <c r="Y5525" s="444"/>
      <c r="Z5525" s="301"/>
      <c r="AA5525" s="301"/>
      <c r="AB5525" s="301"/>
      <c r="AC5525" s="301"/>
      <c r="AK5525" s="305"/>
    </row>
    <row r="5526" spans="1:37" ht="15" customHeight="1" x14ac:dyDescent="0.25">
      <c r="A5526" s="103" t="s">
        <v>6396</v>
      </c>
      <c r="B5526" s="101" t="s">
        <v>2067</v>
      </c>
      <c r="D5526" s="101" t="s">
        <v>6397</v>
      </c>
      <c r="I5526" s="266"/>
      <c r="J5526" s="445"/>
      <c r="L5526" s="259">
        <f>ROUND(SUMIF('VGT-Bewegungsdaten'!B:B,$A5526,'VGT-Bewegungsdaten'!E:E),5)</f>
        <v>0</v>
      </c>
      <c r="N5526" s="298" t="s">
        <v>4919</v>
      </c>
      <c r="O5526" s="298" t="s">
        <v>4924</v>
      </c>
      <c r="Q5526" s="259">
        <f>ROUND(SUMIF('AV-Bewegungsdaten'!B:B,$A5526,'AV-Bewegungsdaten'!E:E),5)</f>
        <v>0</v>
      </c>
      <c r="S5526" s="444"/>
      <c r="T5526" s="444"/>
      <c r="V5526" s="259">
        <f>ROUND(SUMIF('DV-Bewegungsdaten'!B:B,A5526,'DV-Bewegungsdaten'!E:E),5)</f>
        <v>0</v>
      </c>
      <c r="X5526" s="444"/>
      <c r="Y5526" s="444"/>
      <c r="AK5526" s="305"/>
    </row>
    <row r="5527" spans="1:37" ht="15" customHeight="1" x14ac:dyDescent="0.25">
      <c r="A5527" s="103" t="s">
        <v>6398</v>
      </c>
      <c r="B5527" s="101" t="s">
        <v>2068</v>
      </c>
      <c r="D5527" s="101" t="s">
        <v>6397</v>
      </c>
      <c r="I5527" s="266"/>
      <c r="J5527" s="445"/>
      <c r="L5527" s="259">
        <f>ROUND(SUMIF('VGT-Bewegungsdaten'!B:B,$A5527,'VGT-Bewegungsdaten'!E:E),5)</f>
        <v>0</v>
      </c>
      <c r="N5527" s="298" t="s">
        <v>4919</v>
      </c>
      <c r="O5527" s="298" t="s">
        <v>4925</v>
      </c>
      <c r="Q5527" s="259">
        <f>ROUND(SUMIF('AV-Bewegungsdaten'!B:B,$A5527,'AV-Bewegungsdaten'!E:E),5)</f>
        <v>0</v>
      </c>
      <c r="S5527" s="444"/>
      <c r="T5527" s="444"/>
      <c r="V5527" s="259">
        <f>ROUND(SUMIF('DV-Bewegungsdaten'!B:B,A5527,'DV-Bewegungsdaten'!E:E),5)</f>
        <v>0</v>
      </c>
      <c r="X5527" s="444"/>
      <c r="Y5527" s="444"/>
      <c r="AK5527" s="305"/>
    </row>
    <row r="5528" spans="1:37" ht="15" customHeight="1" x14ac:dyDescent="0.25">
      <c r="A5528" s="103" t="s">
        <v>6399</v>
      </c>
      <c r="B5528" s="101" t="s">
        <v>985</v>
      </c>
      <c r="D5528" s="101" t="s">
        <v>6397</v>
      </c>
      <c r="I5528" s="266"/>
      <c r="J5528" s="445"/>
      <c r="L5528" s="259">
        <f>ROUND(SUMIF('VGT-Bewegungsdaten'!B:B,$A5528,'VGT-Bewegungsdaten'!E:E),5)</f>
        <v>0</v>
      </c>
      <c r="N5528" s="298" t="s">
        <v>4919</v>
      </c>
      <c r="O5528" s="298" t="s">
        <v>4926</v>
      </c>
      <c r="Q5528" s="259">
        <f>ROUND(SUMIF('AV-Bewegungsdaten'!B:B,$A5528,'AV-Bewegungsdaten'!E:E),5)</f>
        <v>0</v>
      </c>
      <c r="S5528" s="444"/>
      <c r="T5528" s="444"/>
      <c r="V5528" s="259">
        <f>ROUND(SUMIF('DV-Bewegungsdaten'!B:B,A5528,'DV-Bewegungsdaten'!E:E),5)</f>
        <v>0</v>
      </c>
      <c r="X5528" s="444"/>
      <c r="Y5528" s="444"/>
      <c r="AK5528" s="305"/>
    </row>
    <row r="5529" spans="1:37" ht="15" customHeight="1" x14ac:dyDescent="0.25">
      <c r="A5529" s="103" t="s">
        <v>6400</v>
      </c>
      <c r="B5529" s="101" t="s">
        <v>1469</v>
      </c>
      <c r="D5529" s="101" t="s">
        <v>6397</v>
      </c>
      <c r="I5529" s="266"/>
      <c r="J5529" s="445"/>
      <c r="L5529" s="259">
        <f>ROUND(SUMIF('VGT-Bewegungsdaten'!B:B,$A5529,'VGT-Bewegungsdaten'!E:E),5)</f>
        <v>0</v>
      </c>
      <c r="N5529" s="298" t="s">
        <v>4919</v>
      </c>
      <c r="O5529" s="298" t="s">
        <v>4927</v>
      </c>
      <c r="Q5529" s="259">
        <f>ROUND(SUMIF('AV-Bewegungsdaten'!B:B,$A5529,'AV-Bewegungsdaten'!E:E),5)</f>
        <v>0</v>
      </c>
      <c r="S5529" s="444"/>
      <c r="T5529" s="444"/>
      <c r="V5529" s="259">
        <f>ROUND(SUMIF('DV-Bewegungsdaten'!B:B,A5529,'DV-Bewegungsdaten'!E:E),5)</f>
        <v>0</v>
      </c>
      <c r="X5529" s="444"/>
      <c r="Y5529" s="444"/>
      <c r="AK5529" s="305"/>
    </row>
    <row r="5530" spans="1:37" ht="15" customHeight="1" x14ac:dyDescent="0.25">
      <c r="A5530" s="103" t="s">
        <v>6401</v>
      </c>
      <c r="B5530" s="101" t="s">
        <v>1482</v>
      </c>
      <c r="D5530" s="101" t="s">
        <v>6397</v>
      </c>
      <c r="I5530" s="266"/>
      <c r="J5530" s="445"/>
      <c r="L5530" s="259">
        <f>ROUND(SUMIF('VGT-Bewegungsdaten'!B:B,$A5530,'VGT-Bewegungsdaten'!E:E),5)</f>
        <v>0</v>
      </c>
      <c r="N5530" s="298" t="s">
        <v>4919</v>
      </c>
      <c r="O5530" s="298" t="s">
        <v>4928</v>
      </c>
      <c r="Q5530" s="259">
        <f>ROUND(SUMIF('AV-Bewegungsdaten'!B:B,$A5530,'AV-Bewegungsdaten'!E:E),5)</f>
        <v>0</v>
      </c>
      <c r="S5530" s="444"/>
      <c r="T5530" s="444"/>
      <c r="V5530" s="259">
        <f>ROUND(SUMIF('DV-Bewegungsdaten'!B:B,A5530,'DV-Bewegungsdaten'!E:E),5)</f>
        <v>0</v>
      </c>
      <c r="X5530" s="444"/>
      <c r="Y5530" s="444"/>
      <c r="AK5530" s="305"/>
    </row>
    <row r="5531" spans="1:37" ht="15" customHeight="1" x14ac:dyDescent="0.25">
      <c r="A5531" s="103" t="s">
        <v>6402</v>
      </c>
      <c r="B5531" s="101" t="s">
        <v>77</v>
      </c>
      <c r="D5531" s="101" t="s">
        <v>6397</v>
      </c>
      <c r="I5531" s="266"/>
      <c r="J5531" s="445"/>
      <c r="L5531" s="259">
        <f>ROUND(SUMIF('VGT-Bewegungsdaten'!B:B,$A5531,'VGT-Bewegungsdaten'!E:E),5)</f>
        <v>0</v>
      </c>
      <c r="N5531" s="298" t="s">
        <v>4919</v>
      </c>
      <c r="O5531" s="298" t="s">
        <v>4929</v>
      </c>
      <c r="Q5531" s="259">
        <f>ROUND(SUMIF('AV-Bewegungsdaten'!B:B,$A5531,'AV-Bewegungsdaten'!E:E),5)</f>
        <v>0</v>
      </c>
      <c r="S5531" s="444"/>
      <c r="T5531" s="444"/>
      <c r="V5531" s="259">
        <f>ROUND(SUMIF('DV-Bewegungsdaten'!B:B,A5531,'DV-Bewegungsdaten'!E:E),5)</f>
        <v>0</v>
      </c>
      <c r="X5531" s="444"/>
      <c r="Y5531" s="444"/>
      <c r="AK5531" s="305"/>
    </row>
    <row r="5532" spans="1:37" ht="15" customHeight="1" x14ac:dyDescent="0.25">
      <c r="A5532" s="103" t="s">
        <v>6403</v>
      </c>
      <c r="B5532" s="101" t="s">
        <v>2069</v>
      </c>
      <c r="D5532" s="101" t="s">
        <v>6397</v>
      </c>
      <c r="I5532" s="266"/>
      <c r="J5532" s="445"/>
      <c r="L5532" s="259">
        <f>ROUND(SUMIF('VGT-Bewegungsdaten'!B:B,$A5532,'VGT-Bewegungsdaten'!E:E),5)</f>
        <v>0</v>
      </c>
      <c r="N5532" s="298" t="s">
        <v>4919</v>
      </c>
      <c r="O5532" s="298" t="s">
        <v>4930</v>
      </c>
      <c r="Q5532" s="259">
        <f>ROUND(SUMIF('AV-Bewegungsdaten'!B:B,$A5532,'AV-Bewegungsdaten'!E:E),5)</f>
        <v>0</v>
      </c>
      <c r="S5532" s="444"/>
      <c r="T5532" s="444"/>
      <c r="V5532" s="259">
        <f>ROUND(SUMIF('DV-Bewegungsdaten'!B:B,A5532,'DV-Bewegungsdaten'!E:E),5)</f>
        <v>0</v>
      </c>
      <c r="X5532" s="444"/>
      <c r="Y5532" s="444"/>
      <c r="AK5532" s="305"/>
    </row>
    <row r="5533" spans="1:37" ht="15" customHeight="1" x14ac:dyDescent="0.25">
      <c r="A5533" s="103" t="s">
        <v>6404</v>
      </c>
      <c r="B5533" s="101" t="s">
        <v>2070</v>
      </c>
      <c r="D5533" s="101" t="s">
        <v>6397</v>
      </c>
      <c r="I5533" s="266"/>
      <c r="J5533" s="445"/>
      <c r="L5533" s="259">
        <f>ROUND(SUMIF('VGT-Bewegungsdaten'!B:B,$A5533,'VGT-Bewegungsdaten'!E:E),5)</f>
        <v>0</v>
      </c>
      <c r="N5533" s="298" t="s">
        <v>4919</v>
      </c>
      <c r="O5533" s="298" t="s">
        <v>4931</v>
      </c>
      <c r="Q5533" s="259">
        <f>ROUND(SUMIF('AV-Bewegungsdaten'!B:B,$A5533,'AV-Bewegungsdaten'!E:E),5)</f>
        <v>0</v>
      </c>
      <c r="S5533" s="444"/>
      <c r="T5533" s="444"/>
      <c r="V5533" s="259">
        <f>ROUND(SUMIF('DV-Bewegungsdaten'!B:B,A5533,'DV-Bewegungsdaten'!E:E),5)</f>
        <v>0</v>
      </c>
      <c r="X5533" s="444"/>
      <c r="Y5533" s="444"/>
      <c r="AK5533" s="305"/>
    </row>
    <row r="5534" spans="1:37" ht="15" customHeight="1" x14ac:dyDescent="0.25">
      <c r="A5534" s="103" t="s">
        <v>6405</v>
      </c>
      <c r="B5534" s="101" t="s">
        <v>152</v>
      </c>
      <c r="D5534" s="101" t="s">
        <v>6397</v>
      </c>
      <c r="I5534" s="266"/>
      <c r="J5534" s="445"/>
      <c r="L5534" s="259">
        <f>ROUND(SUMIF('VGT-Bewegungsdaten'!B:B,$A5534,'VGT-Bewegungsdaten'!E:E),5)</f>
        <v>0</v>
      </c>
      <c r="N5534" s="298" t="s">
        <v>4919</v>
      </c>
      <c r="O5534" s="298" t="s">
        <v>4932</v>
      </c>
      <c r="Q5534" s="259">
        <f>ROUND(SUMIF('AV-Bewegungsdaten'!B:B,$A5534,'AV-Bewegungsdaten'!E:E),5)</f>
        <v>0</v>
      </c>
      <c r="S5534" s="444"/>
      <c r="T5534" s="444"/>
      <c r="V5534" s="259">
        <f>ROUND(SUMIF('DV-Bewegungsdaten'!B:B,A5534,'DV-Bewegungsdaten'!E:E),5)</f>
        <v>0</v>
      </c>
      <c r="X5534" s="444"/>
      <c r="Y5534" s="444"/>
      <c r="AK5534" s="305"/>
    </row>
    <row r="5535" spans="1:37" ht="15" customHeight="1" x14ac:dyDescent="0.25">
      <c r="A5535" s="103" t="s">
        <v>6406</v>
      </c>
      <c r="B5535" s="101" t="s">
        <v>159</v>
      </c>
      <c r="D5535" s="101" t="s">
        <v>6397</v>
      </c>
      <c r="I5535" s="266"/>
      <c r="J5535" s="445"/>
      <c r="L5535" s="259">
        <f>ROUND(SUMIF('VGT-Bewegungsdaten'!B:B,$A5535,'VGT-Bewegungsdaten'!E:E),5)</f>
        <v>0</v>
      </c>
      <c r="N5535" s="298" t="s">
        <v>4919</v>
      </c>
      <c r="O5535" s="298" t="s">
        <v>4933</v>
      </c>
      <c r="Q5535" s="259">
        <f>ROUND(SUMIF('AV-Bewegungsdaten'!B:B,$A5535,'AV-Bewegungsdaten'!E:E),5)</f>
        <v>0</v>
      </c>
      <c r="S5535" s="444"/>
      <c r="T5535" s="444"/>
      <c r="V5535" s="259">
        <f>ROUND(SUMIF('DV-Bewegungsdaten'!B:B,A5535,'DV-Bewegungsdaten'!E:E),5)</f>
        <v>0</v>
      </c>
      <c r="X5535" s="444"/>
      <c r="Y5535" s="444"/>
      <c r="AK5535" s="305"/>
    </row>
    <row r="5536" spans="1:37" ht="15" customHeight="1" x14ac:dyDescent="0.25">
      <c r="A5536" s="103" t="s">
        <v>6407</v>
      </c>
      <c r="B5536" s="101" t="s">
        <v>2071</v>
      </c>
      <c r="D5536" s="101" t="s">
        <v>6397</v>
      </c>
      <c r="I5536" s="266"/>
      <c r="J5536" s="445"/>
      <c r="L5536" s="259">
        <f>ROUND(SUMIF('VGT-Bewegungsdaten'!B:B,$A5536,'VGT-Bewegungsdaten'!E:E),5)</f>
        <v>0</v>
      </c>
      <c r="N5536" s="298" t="s">
        <v>4919</v>
      </c>
      <c r="O5536" s="298" t="s">
        <v>4934</v>
      </c>
      <c r="Q5536" s="259">
        <f>ROUND(SUMIF('AV-Bewegungsdaten'!B:B,$A5536,'AV-Bewegungsdaten'!E:E),5)</f>
        <v>0</v>
      </c>
      <c r="S5536" s="444"/>
      <c r="T5536" s="444"/>
      <c r="V5536" s="259">
        <f>ROUND(SUMIF('DV-Bewegungsdaten'!B:B,A5536,'DV-Bewegungsdaten'!E:E),5)</f>
        <v>0</v>
      </c>
      <c r="X5536" s="444"/>
      <c r="Y5536" s="444"/>
      <c r="AK5536" s="305"/>
    </row>
    <row r="5537" spans="1:37" ht="15" customHeight="1" x14ac:dyDescent="0.25">
      <c r="A5537" s="103" t="s">
        <v>6408</v>
      </c>
      <c r="B5537" s="101" t="s">
        <v>169</v>
      </c>
      <c r="D5537" s="101" t="s">
        <v>6397</v>
      </c>
      <c r="I5537" s="266"/>
      <c r="J5537" s="445"/>
      <c r="L5537" s="259">
        <f>ROUND(SUMIF('VGT-Bewegungsdaten'!B:B,$A5537,'VGT-Bewegungsdaten'!E:E),5)</f>
        <v>0</v>
      </c>
      <c r="N5537" s="298" t="s">
        <v>4919</v>
      </c>
      <c r="O5537" s="298" t="s">
        <v>4935</v>
      </c>
      <c r="Q5537" s="259">
        <f>ROUND(SUMIF('AV-Bewegungsdaten'!B:B,$A5537,'AV-Bewegungsdaten'!E:E),5)</f>
        <v>0</v>
      </c>
      <c r="S5537" s="444"/>
      <c r="T5537" s="444"/>
      <c r="V5537" s="259">
        <f>ROUND(SUMIF('DV-Bewegungsdaten'!B:B,A5537,'DV-Bewegungsdaten'!E:E),5)</f>
        <v>0</v>
      </c>
      <c r="X5537" s="444"/>
      <c r="Y5537" s="444"/>
      <c r="AK5537" s="305"/>
    </row>
    <row r="5538" spans="1:37" ht="15" customHeight="1" x14ac:dyDescent="0.25">
      <c r="A5538" s="103" t="s">
        <v>7422</v>
      </c>
      <c r="B5538" s="101" t="s">
        <v>2067</v>
      </c>
      <c r="D5538" s="101" t="s">
        <v>7423</v>
      </c>
      <c r="I5538" s="266"/>
      <c r="J5538" s="445"/>
      <c r="N5538" s="298" t="s">
        <v>4919</v>
      </c>
      <c r="O5538" s="298" t="s">
        <v>4924</v>
      </c>
      <c r="S5538" s="444"/>
      <c r="T5538" s="444"/>
      <c r="V5538" s="259">
        <f>ROUND(SUMIF('DV-Bewegungsdaten'!B:B,A5538,'DV-Bewegungsdaten'!E:E),5)</f>
        <v>0</v>
      </c>
      <c r="X5538" s="444"/>
      <c r="Y5538" s="444"/>
      <c r="AK5538" s="305"/>
    </row>
    <row r="5539" spans="1:37" ht="15" customHeight="1" x14ac:dyDescent="0.25">
      <c r="A5539" s="103" t="s">
        <v>7424</v>
      </c>
      <c r="B5539" s="101" t="s">
        <v>2068</v>
      </c>
      <c r="D5539" s="101" t="s">
        <v>7423</v>
      </c>
      <c r="I5539" s="266"/>
      <c r="J5539" s="445"/>
      <c r="N5539" s="298" t="s">
        <v>4919</v>
      </c>
      <c r="O5539" s="298" t="s">
        <v>4925</v>
      </c>
      <c r="S5539" s="444"/>
      <c r="T5539" s="444"/>
      <c r="V5539" s="259">
        <f>ROUND(SUMIF('DV-Bewegungsdaten'!B:B,A5539,'DV-Bewegungsdaten'!E:E),5)</f>
        <v>0</v>
      </c>
      <c r="X5539" s="444"/>
      <c r="Y5539" s="444"/>
      <c r="AK5539" s="305"/>
    </row>
    <row r="5540" spans="1:37" ht="15" customHeight="1" x14ac:dyDescent="0.25">
      <c r="A5540" s="103" t="s">
        <v>7425</v>
      </c>
      <c r="B5540" s="101" t="s">
        <v>985</v>
      </c>
      <c r="D5540" s="101" t="s">
        <v>7423</v>
      </c>
      <c r="I5540" s="266"/>
      <c r="J5540" s="445"/>
      <c r="N5540" s="298" t="s">
        <v>4919</v>
      </c>
      <c r="O5540" s="298" t="s">
        <v>4926</v>
      </c>
      <c r="S5540" s="444"/>
      <c r="T5540" s="444"/>
      <c r="V5540" s="259">
        <f>ROUND(SUMIF('DV-Bewegungsdaten'!B:B,A5540,'DV-Bewegungsdaten'!E:E),5)</f>
        <v>0</v>
      </c>
      <c r="X5540" s="444"/>
      <c r="Y5540" s="444"/>
      <c r="AK5540" s="305"/>
    </row>
    <row r="5541" spans="1:37" ht="15" customHeight="1" x14ac:dyDescent="0.25">
      <c r="A5541" s="103" t="s">
        <v>7426</v>
      </c>
      <c r="B5541" s="101" t="s">
        <v>1469</v>
      </c>
      <c r="D5541" s="101" t="s">
        <v>7423</v>
      </c>
      <c r="I5541" s="266"/>
      <c r="J5541" s="445"/>
      <c r="N5541" s="298" t="s">
        <v>4919</v>
      </c>
      <c r="O5541" s="298" t="s">
        <v>4927</v>
      </c>
      <c r="S5541" s="444"/>
      <c r="T5541" s="444"/>
      <c r="V5541" s="259">
        <f>ROUND(SUMIF('DV-Bewegungsdaten'!B:B,A5541,'DV-Bewegungsdaten'!E:E),5)</f>
        <v>0</v>
      </c>
      <c r="X5541" s="444"/>
      <c r="Y5541" s="444"/>
      <c r="AK5541" s="305"/>
    </row>
    <row r="5542" spans="1:37" ht="15" customHeight="1" x14ac:dyDescent="0.25">
      <c r="A5542" s="103" t="s">
        <v>7427</v>
      </c>
      <c r="B5542" s="101" t="s">
        <v>1482</v>
      </c>
      <c r="D5542" s="101" t="s">
        <v>7423</v>
      </c>
      <c r="I5542" s="266"/>
      <c r="J5542" s="445"/>
      <c r="N5542" s="298" t="s">
        <v>4919</v>
      </c>
      <c r="O5542" s="298" t="s">
        <v>4928</v>
      </c>
      <c r="S5542" s="444"/>
      <c r="T5542" s="444"/>
      <c r="V5542" s="259">
        <f>ROUND(SUMIF('DV-Bewegungsdaten'!B:B,A5542,'DV-Bewegungsdaten'!E:E),5)</f>
        <v>0</v>
      </c>
      <c r="X5542" s="444"/>
      <c r="Y5542" s="444"/>
      <c r="AK5542" s="305"/>
    </row>
    <row r="5543" spans="1:37" ht="15" customHeight="1" x14ac:dyDescent="0.25">
      <c r="A5543" s="103" t="s">
        <v>7428</v>
      </c>
      <c r="B5543" s="101" t="s">
        <v>77</v>
      </c>
      <c r="D5543" s="101" t="s">
        <v>7423</v>
      </c>
      <c r="I5543" s="266"/>
      <c r="J5543" s="445"/>
      <c r="N5543" s="298" t="s">
        <v>4919</v>
      </c>
      <c r="O5543" s="298" t="s">
        <v>4929</v>
      </c>
      <c r="S5543" s="444"/>
      <c r="T5543" s="444"/>
      <c r="V5543" s="259">
        <f>ROUND(SUMIF('DV-Bewegungsdaten'!B:B,A5543,'DV-Bewegungsdaten'!E:E),5)</f>
        <v>0</v>
      </c>
      <c r="X5543" s="444"/>
      <c r="Y5543" s="444"/>
      <c r="AK5543" s="305"/>
    </row>
    <row r="5544" spans="1:37" ht="15" customHeight="1" x14ac:dyDescent="0.25">
      <c r="A5544" s="103" t="s">
        <v>7429</v>
      </c>
      <c r="B5544" s="101" t="s">
        <v>2069</v>
      </c>
      <c r="D5544" s="101" t="s">
        <v>7423</v>
      </c>
      <c r="I5544" s="266"/>
      <c r="J5544" s="445"/>
      <c r="N5544" s="298" t="s">
        <v>4919</v>
      </c>
      <c r="O5544" s="298" t="s">
        <v>4930</v>
      </c>
      <c r="S5544" s="444"/>
      <c r="T5544" s="444"/>
      <c r="V5544" s="259">
        <f>ROUND(SUMIF('DV-Bewegungsdaten'!B:B,A5544,'DV-Bewegungsdaten'!E:E),5)</f>
        <v>0</v>
      </c>
      <c r="X5544" s="444"/>
      <c r="Y5544" s="444"/>
      <c r="AK5544" s="305"/>
    </row>
    <row r="5545" spans="1:37" ht="15" customHeight="1" x14ac:dyDescent="0.25">
      <c r="A5545" s="103" t="s">
        <v>7430</v>
      </c>
      <c r="B5545" s="101" t="s">
        <v>2070</v>
      </c>
      <c r="D5545" s="101" t="s">
        <v>7423</v>
      </c>
      <c r="I5545" s="266"/>
      <c r="J5545" s="445"/>
      <c r="N5545" s="298" t="s">
        <v>4919</v>
      </c>
      <c r="O5545" s="298" t="s">
        <v>4931</v>
      </c>
      <c r="S5545" s="444"/>
      <c r="T5545" s="444"/>
      <c r="V5545" s="259">
        <f>ROUND(SUMIF('DV-Bewegungsdaten'!B:B,A5545,'DV-Bewegungsdaten'!E:E),5)</f>
        <v>0</v>
      </c>
      <c r="X5545" s="444"/>
      <c r="Y5545" s="444"/>
      <c r="AK5545" s="305"/>
    </row>
    <row r="5546" spans="1:37" ht="15" customHeight="1" x14ac:dyDescent="0.25">
      <c r="A5546" s="103" t="s">
        <v>7431</v>
      </c>
      <c r="B5546" s="101" t="s">
        <v>152</v>
      </c>
      <c r="D5546" s="101" t="s">
        <v>7423</v>
      </c>
      <c r="I5546" s="266"/>
      <c r="J5546" s="445"/>
      <c r="N5546" s="298" t="s">
        <v>4919</v>
      </c>
      <c r="O5546" s="298" t="s">
        <v>4932</v>
      </c>
      <c r="S5546" s="444"/>
      <c r="T5546" s="444"/>
      <c r="V5546" s="259">
        <f>ROUND(SUMIF('DV-Bewegungsdaten'!B:B,A5546,'DV-Bewegungsdaten'!E:E),5)</f>
        <v>0</v>
      </c>
      <c r="X5546" s="444"/>
      <c r="Y5546" s="444"/>
      <c r="AK5546" s="305"/>
    </row>
    <row r="5547" spans="1:37" ht="15" customHeight="1" x14ac:dyDescent="0.25">
      <c r="A5547" s="103" t="s">
        <v>7432</v>
      </c>
      <c r="B5547" s="101" t="s">
        <v>159</v>
      </c>
      <c r="D5547" s="101" t="s">
        <v>7423</v>
      </c>
      <c r="I5547" s="266"/>
      <c r="J5547" s="445"/>
      <c r="N5547" s="298" t="s">
        <v>4919</v>
      </c>
      <c r="O5547" s="298" t="s">
        <v>4933</v>
      </c>
      <c r="S5547" s="444"/>
      <c r="T5547" s="444"/>
      <c r="V5547" s="259">
        <f>ROUND(SUMIF('DV-Bewegungsdaten'!B:B,A5547,'DV-Bewegungsdaten'!E:E),5)</f>
        <v>0</v>
      </c>
      <c r="X5547" s="444"/>
      <c r="Y5547" s="444"/>
      <c r="AK5547" s="305"/>
    </row>
    <row r="5548" spans="1:37" ht="15" customHeight="1" x14ac:dyDescent="0.25">
      <c r="A5548" s="103" t="s">
        <v>7433</v>
      </c>
      <c r="B5548" s="101" t="s">
        <v>2071</v>
      </c>
      <c r="D5548" s="101" t="s">
        <v>7423</v>
      </c>
      <c r="I5548" s="266"/>
      <c r="J5548" s="445"/>
      <c r="N5548" s="298" t="s">
        <v>4919</v>
      </c>
      <c r="O5548" s="298" t="s">
        <v>4934</v>
      </c>
      <c r="S5548" s="444"/>
      <c r="T5548" s="444"/>
      <c r="V5548" s="259">
        <f>ROUND(SUMIF('DV-Bewegungsdaten'!B:B,A5548,'DV-Bewegungsdaten'!E:E),5)</f>
        <v>0</v>
      </c>
      <c r="X5548" s="444"/>
      <c r="Y5548" s="444"/>
      <c r="AK5548" s="305"/>
    </row>
    <row r="5549" spans="1:37" ht="15" customHeight="1" x14ac:dyDescent="0.25">
      <c r="A5549" s="103" t="s">
        <v>7434</v>
      </c>
      <c r="B5549" s="101" t="s">
        <v>169</v>
      </c>
      <c r="D5549" s="101" t="s">
        <v>7423</v>
      </c>
      <c r="I5549" s="266"/>
      <c r="J5549" s="445"/>
      <c r="N5549" s="298" t="s">
        <v>4919</v>
      </c>
      <c r="O5549" s="298" t="s">
        <v>4935</v>
      </c>
      <c r="S5549" s="444"/>
      <c r="T5549" s="444"/>
      <c r="V5549" s="259">
        <f>ROUND(SUMIF('DV-Bewegungsdaten'!B:B,A5549,'DV-Bewegungsdaten'!E:E),5)</f>
        <v>0</v>
      </c>
      <c r="X5549" s="444"/>
      <c r="Y5549" s="444"/>
      <c r="AK5549" s="305"/>
    </row>
    <row r="5550" spans="1:37" ht="15" customHeight="1" x14ac:dyDescent="0.25">
      <c r="A5550" s="103" t="s">
        <v>5627</v>
      </c>
      <c r="B5550" s="101" t="s">
        <v>2067</v>
      </c>
      <c r="D5550" s="101" t="s">
        <v>5628</v>
      </c>
      <c r="F5550" s="102">
        <v>0</v>
      </c>
      <c r="G5550" s="102">
        <v>0</v>
      </c>
      <c r="H5550" s="102">
        <v>0</v>
      </c>
      <c r="I5550" s="102"/>
      <c r="J5550" s="445"/>
      <c r="K5550" s="258">
        <f>ROUND(SUMIF('VGT-Bewegungsdaten'!B:B,A5550,'VGT-Bewegungsdaten'!D:D),3)</f>
        <v>0</v>
      </c>
      <c r="L5550" s="259">
        <v>0</v>
      </c>
      <c r="N5550" s="298" t="s">
        <v>4919</v>
      </c>
      <c r="O5550" s="298" t="s">
        <v>4924</v>
      </c>
      <c r="P5550" s="261">
        <f>ROUND(SUMIF('AV-Bewegungsdaten'!B:B,A5550,'AV-Bewegungsdaten'!D:D),3)</f>
        <v>0</v>
      </c>
      <c r="Q5550" s="259">
        <v>0</v>
      </c>
      <c r="S5550" s="444"/>
      <c r="T5550" s="444"/>
      <c r="U5550" s="261">
        <f>ROUND(SUMIF('DV-Bewegungsdaten'!B:B,A5550,'DV-Bewegungsdaten'!D:D),3)</f>
        <v>0</v>
      </c>
      <c r="V5550" s="259">
        <v>0</v>
      </c>
      <c r="X5550" s="444"/>
      <c r="Y5550" s="444"/>
      <c r="AK5550" s="305"/>
    </row>
    <row r="5551" spans="1:37" ht="15" customHeight="1" x14ac:dyDescent="0.25">
      <c r="A5551" s="103" t="s">
        <v>5629</v>
      </c>
      <c r="B5551" s="101" t="s">
        <v>2068</v>
      </c>
      <c r="D5551" s="101" t="s">
        <v>5628</v>
      </c>
      <c r="F5551" s="102">
        <v>0</v>
      </c>
      <c r="G5551" s="102">
        <v>0</v>
      </c>
      <c r="H5551" s="102">
        <v>0</v>
      </c>
      <c r="I5551" s="102"/>
      <c r="J5551" s="445"/>
      <c r="K5551" s="258">
        <f>ROUND(SUMIF('VGT-Bewegungsdaten'!B:B,A5551,'VGT-Bewegungsdaten'!D:D),3)</f>
        <v>0</v>
      </c>
      <c r="L5551" s="259">
        <v>0</v>
      </c>
      <c r="N5551" s="298" t="s">
        <v>4919</v>
      </c>
      <c r="O5551" s="298" t="s">
        <v>4925</v>
      </c>
      <c r="P5551" s="261">
        <f>ROUND(SUMIF('AV-Bewegungsdaten'!B:B,A5551,'AV-Bewegungsdaten'!D:D),3)</f>
        <v>0</v>
      </c>
      <c r="Q5551" s="259">
        <v>0</v>
      </c>
      <c r="S5551" s="444"/>
      <c r="T5551" s="444"/>
      <c r="U5551" s="261">
        <f>ROUND(SUMIF('DV-Bewegungsdaten'!B:B,A5551,'DV-Bewegungsdaten'!D:D),3)</f>
        <v>0</v>
      </c>
      <c r="V5551" s="259">
        <v>0</v>
      </c>
      <c r="X5551" s="444"/>
      <c r="Y5551" s="444"/>
      <c r="AK5551" s="305"/>
    </row>
    <row r="5552" spans="1:37" ht="15" customHeight="1" x14ac:dyDescent="0.25">
      <c r="A5552" s="103" t="s">
        <v>5630</v>
      </c>
      <c r="B5552" s="101" t="s">
        <v>985</v>
      </c>
      <c r="D5552" s="101" t="s">
        <v>5628</v>
      </c>
      <c r="F5552" s="102">
        <v>0</v>
      </c>
      <c r="G5552" s="102">
        <v>0</v>
      </c>
      <c r="H5552" s="102">
        <v>0</v>
      </c>
      <c r="I5552" s="102"/>
      <c r="J5552" s="445"/>
      <c r="K5552" s="258">
        <f>ROUND(SUMIF('VGT-Bewegungsdaten'!B:B,A5552,'VGT-Bewegungsdaten'!D:D),3)</f>
        <v>0</v>
      </c>
      <c r="L5552" s="259">
        <v>0</v>
      </c>
      <c r="N5552" s="298" t="s">
        <v>4919</v>
      </c>
      <c r="O5552" s="298" t="s">
        <v>4926</v>
      </c>
      <c r="P5552" s="261">
        <f>ROUND(SUMIF('AV-Bewegungsdaten'!B:B,A5552,'AV-Bewegungsdaten'!D:D),3)</f>
        <v>0</v>
      </c>
      <c r="Q5552" s="259">
        <v>0</v>
      </c>
      <c r="S5552" s="444"/>
      <c r="T5552" s="444"/>
      <c r="U5552" s="261">
        <f>ROUND(SUMIF('DV-Bewegungsdaten'!B:B,A5552,'DV-Bewegungsdaten'!D:D),3)</f>
        <v>0</v>
      </c>
      <c r="V5552" s="259">
        <v>0</v>
      </c>
      <c r="X5552" s="444"/>
      <c r="Y5552" s="444"/>
      <c r="AK5552" s="305"/>
    </row>
    <row r="5553" spans="1:37" ht="15" customHeight="1" x14ac:dyDescent="0.25">
      <c r="A5553" s="103" t="s">
        <v>5631</v>
      </c>
      <c r="B5553" s="101" t="s">
        <v>1469</v>
      </c>
      <c r="D5553" s="101" t="s">
        <v>5628</v>
      </c>
      <c r="F5553" s="102">
        <v>0</v>
      </c>
      <c r="G5553" s="102">
        <v>0</v>
      </c>
      <c r="H5553" s="102">
        <v>0</v>
      </c>
      <c r="I5553" s="102"/>
      <c r="J5553" s="445"/>
      <c r="K5553" s="258">
        <f>ROUND(SUMIF('VGT-Bewegungsdaten'!B:B,A5553,'VGT-Bewegungsdaten'!D:D),3)</f>
        <v>0</v>
      </c>
      <c r="L5553" s="259">
        <v>0</v>
      </c>
      <c r="N5553" s="298" t="s">
        <v>4919</v>
      </c>
      <c r="O5553" s="298" t="s">
        <v>4927</v>
      </c>
      <c r="P5553" s="261">
        <f>ROUND(SUMIF('AV-Bewegungsdaten'!B:B,A5553,'AV-Bewegungsdaten'!D:D),3)</f>
        <v>0</v>
      </c>
      <c r="Q5553" s="259">
        <v>0</v>
      </c>
      <c r="S5553" s="444"/>
      <c r="T5553" s="444"/>
      <c r="U5553" s="261">
        <f>ROUND(SUMIF('DV-Bewegungsdaten'!B:B,A5553,'DV-Bewegungsdaten'!D:D),3)</f>
        <v>0</v>
      </c>
      <c r="V5553" s="259">
        <v>0</v>
      </c>
      <c r="X5553" s="444"/>
      <c r="Y5553" s="444"/>
      <c r="AK5553" s="305"/>
    </row>
    <row r="5554" spans="1:37" ht="15" customHeight="1" x14ac:dyDescent="0.25">
      <c r="A5554" s="103" t="s">
        <v>5632</v>
      </c>
      <c r="B5554" s="101" t="s">
        <v>1482</v>
      </c>
      <c r="D5554" s="101" t="s">
        <v>5628</v>
      </c>
      <c r="F5554" s="102">
        <v>0</v>
      </c>
      <c r="G5554" s="102">
        <v>0</v>
      </c>
      <c r="H5554" s="102">
        <v>0</v>
      </c>
      <c r="I5554" s="102"/>
      <c r="J5554" s="445"/>
      <c r="K5554" s="258">
        <f>ROUND(SUMIF('VGT-Bewegungsdaten'!B:B,A5554,'VGT-Bewegungsdaten'!D:D),3)</f>
        <v>0</v>
      </c>
      <c r="L5554" s="259">
        <v>0</v>
      </c>
      <c r="N5554" s="298" t="s">
        <v>4919</v>
      </c>
      <c r="O5554" s="298" t="s">
        <v>4928</v>
      </c>
      <c r="P5554" s="261">
        <f>ROUND(SUMIF('AV-Bewegungsdaten'!B:B,A5554,'AV-Bewegungsdaten'!D:D),3)</f>
        <v>0</v>
      </c>
      <c r="Q5554" s="259">
        <v>0</v>
      </c>
      <c r="S5554" s="444"/>
      <c r="T5554" s="444"/>
      <c r="U5554" s="261">
        <f>ROUND(SUMIF('DV-Bewegungsdaten'!B:B,A5554,'DV-Bewegungsdaten'!D:D),3)</f>
        <v>0</v>
      </c>
      <c r="V5554" s="259">
        <v>0</v>
      </c>
      <c r="X5554" s="444"/>
      <c r="Y5554" s="444"/>
      <c r="AK5554" s="305"/>
    </row>
    <row r="5555" spans="1:37" ht="15" customHeight="1" x14ac:dyDescent="0.25">
      <c r="A5555" s="103" t="s">
        <v>5633</v>
      </c>
      <c r="B5555" s="101" t="s">
        <v>77</v>
      </c>
      <c r="D5555" s="101" t="s">
        <v>5628</v>
      </c>
      <c r="F5555" s="102">
        <v>0</v>
      </c>
      <c r="G5555" s="102">
        <v>0</v>
      </c>
      <c r="H5555" s="102">
        <v>0</v>
      </c>
      <c r="I5555" s="102"/>
      <c r="J5555" s="445"/>
      <c r="K5555" s="258">
        <f>ROUND(SUMIF('VGT-Bewegungsdaten'!B:B,A5555,'VGT-Bewegungsdaten'!D:D),3)</f>
        <v>0</v>
      </c>
      <c r="L5555" s="259">
        <v>0</v>
      </c>
      <c r="N5555" s="298" t="s">
        <v>4919</v>
      </c>
      <c r="O5555" s="298" t="s">
        <v>4929</v>
      </c>
      <c r="P5555" s="261">
        <f>ROUND(SUMIF('AV-Bewegungsdaten'!B:B,A5555,'AV-Bewegungsdaten'!D:D),3)</f>
        <v>0</v>
      </c>
      <c r="Q5555" s="259">
        <v>0</v>
      </c>
      <c r="S5555" s="444"/>
      <c r="T5555" s="444"/>
      <c r="U5555" s="261">
        <f>ROUND(SUMIF('DV-Bewegungsdaten'!B:B,A5555,'DV-Bewegungsdaten'!D:D),3)</f>
        <v>0</v>
      </c>
      <c r="V5555" s="259">
        <v>0</v>
      </c>
      <c r="X5555" s="444"/>
      <c r="Y5555" s="444"/>
      <c r="AK5555" s="305"/>
    </row>
    <row r="5556" spans="1:37" ht="15" customHeight="1" x14ac:dyDescent="0.25">
      <c r="A5556" s="103" t="s">
        <v>5634</v>
      </c>
      <c r="B5556" s="101" t="s">
        <v>2069</v>
      </c>
      <c r="D5556" s="101" t="s">
        <v>5628</v>
      </c>
      <c r="F5556" s="102">
        <v>0</v>
      </c>
      <c r="G5556" s="102">
        <v>0</v>
      </c>
      <c r="H5556" s="102">
        <v>0</v>
      </c>
      <c r="I5556" s="102"/>
      <c r="J5556" s="445"/>
      <c r="K5556" s="258">
        <f>ROUND(SUMIF('VGT-Bewegungsdaten'!B:B,A5556,'VGT-Bewegungsdaten'!D:D),3)</f>
        <v>0</v>
      </c>
      <c r="L5556" s="259">
        <v>0</v>
      </c>
      <c r="N5556" s="298" t="s">
        <v>4919</v>
      </c>
      <c r="O5556" s="298" t="s">
        <v>4930</v>
      </c>
      <c r="P5556" s="261">
        <f>ROUND(SUMIF('AV-Bewegungsdaten'!B:B,A5556,'AV-Bewegungsdaten'!D:D),3)</f>
        <v>0</v>
      </c>
      <c r="Q5556" s="259">
        <v>0</v>
      </c>
      <c r="S5556" s="444"/>
      <c r="T5556" s="444"/>
      <c r="U5556" s="261">
        <f>ROUND(SUMIF('DV-Bewegungsdaten'!B:B,A5556,'DV-Bewegungsdaten'!D:D),3)</f>
        <v>0</v>
      </c>
      <c r="V5556" s="259">
        <v>0</v>
      </c>
      <c r="X5556" s="444"/>
      <c r="Y5556" s="444"/>
      <c r="AK5556" s="305"/>
    </row>
    <row r="5557" spans="1:37" ht="15" customHeight="1" x14ac:dyDescent="0.25">
      <c r="A5557" s="103" t="s">
        <v>5635</v>
      </c>
      <c r="B5557" s="101" t="s">
        <v>2070</v>
      </c>
      <c r="D5557" s="101" t="s">
        <v>5628</v>
      </c>
      <c r="F5557" s="102">
        <v>0</v>
      </c>
      <c r="G5557" s="102">
        <v>0</v>
      </c>
      <c r="H5557" s="102">
        <v>0</v>
      </c>
      <c r="I5557" s="102"/>
      <c r="J5557" s="445"/>
      <c r="K5557" s="258">
        <f>ROUND(SUMIF('VGT-Bewegungsdaten'!B:B,A5557,'VGT-Bewegungsdaten'!D:D),3)</f>
        <v>0</v>
      </c>
      <c r="L5557" s="259">
        <v>0</v>
      </c>
      <c r="N5557" s="298" t="s">
        <v>4919</v>
      </c>
      <c r="O5557" s="298" t="s">
        <v>4931</v>
      </c>
      <c r="P5557" s="261">
        <f>ROUND(SUMIF('AV-Bewegungsdaten'!B:B,A5557,'AV-Bewegungsdaten'!D:D),3)</f>
        <v>0</v>
      </c>
      <c r="Q5557" s="259">
        <v>0</v>
      </c>
      <c r="S5557" s="444"/>
      <c r="T5557" s="444"/>
      <c r="U5557" s="261">
        <f>ROUND(SUMIF('DV-Bewegungsdaten'!B:B,A5557,'DV-Bewegungsdaten'!D:D),3)</f>
        <v>0</v>
      </c>
      <c r="V5557" s="259">
        <v>0</v>
      </c>
      <c r="X5557" s="444"/>
      <c r="Y5557" s="444"/>
      <c r="AK5557" s="305"/>
    </row>
    <row r="5558" spans="1:37" ht="15" customHeight="1" x14ac:dyDescent="0.25">
      <c r="A5558" s="103" t="s">
        <v>5636</v>
      </c>
      <c r="B5558" s="101" t="s">
        <v>152</v>
      </c>
      <c r="D5558" s="101" t="s">
        <v>5628</v>
      </c>
      <c r="F5558" s="102">
        <v>0</v>
      </c>
      <c r="G5558" s="102">
        <v>0</v>
      </c>
      <c r="H5558" s="102">
        <v>0</v>
      </c>
      <c r="I5558" s="102"/>
      <c r="J5558" s="445"/>
      <c r="K5558" s="258">
        <f>ROUND(SUMIF('VGT-Bewegungsdaten'!B:B,A5558,'VGT-Bewegungsdaten'!D:D),3)</f>
        <v>0</v>
      </c>
      <c r="L5558" s="259">
        <v>0</v>
      </c>
      <c r="N5558" s="298" t="s">
        <v>4919</v>
      </c>
      <c r="O5558" s="298" t="s">
        <v>4932</v>
      </c>
      <c r="P5558" s="261">
        <f>ROUND(SUMIF('AV-Bewegungsdaten'!B:B,A5558,'AV-Bewegungsdaten'!D:D),3)</f>
        <v>0</v>
      </c>
      <c r="Q5558" s="259">
        <v>0</v>
      </c>
      <c r="S5558" s="444"/>
      <c r="T5558" s="444"/>
      <c r="U5558" s="261">
        <f>ROUND(SUMIF('DV-Bewegungsdaten'!B:B,A5558,'DV-Bewegungsdaten'!D:D),3)</f>
        <v>0</v>
      </c>
      <c r="V5558" s="259">
        <v>0</v>
      </c>
      <c r="X5558" s="444"/>
      <c r="Y5558" s="444"/>
      <c r="AK5558" s="305"/>
    </row>
    <row r="5559" spans="1:37" ht="15" customHeight="1" x14ac:dyDescent="0.25">
      <c r="A5559" s="103" t="s">
        <v>5637</v>
      </c>
      <c r="B5559" s="101" t="s">
        <v>159</v>
      </c>
      <c r="D5559" s="101" t="s">
        <v>5628</v>
      </c>
      <c r="F5559" s="102">
        <v>0</v>
      </c>
      <c r="G5559" s="102">
        <v>0</v>
      </c>
      <c r="H5559" s="102">
        <v>0</v>
      </c>
      <c r="I5559" s="102"/>
      <c r="J5559" s="445"/>
      <c r="K5559" s="258">
        <f>ROUND(SUMIF('VGT-Bewegungsdaten'!B:B,A5559,'VGT-Bewegungsdaten'!D:D),3)</f>
        <v>0</v>
      </c>
      <c r="L5559" s="259">
        <v>0</v>
      </c>
      <c r="N5559" s="298" t="s">
        <v>4919</v>
      </c>
      <c r="O5559" s="298" t="s">
        <v>4933</v>
      </c>
      <c r="P5559" s="261">
        <f>ROUND(SUMIF('AV-Bewegungsdaten'!B:B,A5559,'AV-Bewegungsdaten'!D:D),3)</f>
        <v>0</v>
      </c>
      <c r="Q5559" s="259">
        <v>0</v>
      </c>
      <c r="S5559" s="444"/>
      <c r="T5559" s="444"/>
      <c r="U5559" s="261">
        <f>ROUND(SUMIF('DV-Bewegungsdaten'!B:B,A5559,'DV-Bewegungsdaten'!D:D),3)</f>
        <v>0</v>
      </c>
      <c r="V5559" s="259">
        <v>0</v>
      </c>
      <c r="X5559" s="444"/>
      <c r="Y5559" s="444"/>
      <c r="AK5559" s="305"/>
    </row>
    <row r="5560" spans="1:37" ht="15" customHeight="1" x14ac:dyDescent="0.25">
      <c r="A5560" s="103" t="s">
        <v>5638</v>
      </c>
      <c r="B5560" s="101" t="s">
        <v>2071</v>
      </c>
      <c r="D5560" s="101" t="s">
        <v>5628</v>
      </c>
      <c r="F5560" s="102">
        <v>0</v>
      </c>
      <c r="G5560" s="102">
        <v>0</v>
      </c>
      <c r="H5560" s="102">
        <v>0</v>
      </c>
      <c r="I5560" s="102"/>
      <c r="J5560" s="445"/>
      <c r="K5560" s="258">
        <f>ROUND(SUMIF('VGT-Bewegungsdaten'!B:B,A5560,'VGT-Bewegungsdaten'!D:D),3)</f>
        <v>0</v>
      </c>
      <c r="L5560" s="259">
        <v>0</v>
      </c>
      <c r="N5560" s="298" t="s">
        <v>4919</v>
      </c>
      <c r="O5560" s="298" t="s">
        <v>4934</v>
      </c>
      <c r="P5560" s="261">
        <f>ROUND(SUMIF('AV-Bewegungsdaten'!B:B,A5560,'AV-Bewegungsdaten'!D:D),3)</f>
        <v>0</v>
      </c>
      <c r="Q5560" s="259">
        <v>0</v>
      </c>
      <c r="S5560" s="444"/>
      <c r="T5560" s="444"/>
      <c r="U5560" s="261">
        <f>ROUND(SUMIF('DV-Bewegungsdaten'!B:B,A5560,'DV-Bewegungsdaten'!D:D),3)</f>
        <v>0</v>
      </c>
      <c r="V5560" s="259">
        <v>0</v>
      </c>
      <c r="X5560" s="444"/>
      <c r="Y5560" s="444"/>
      <c r="AK5560" s="305"/>
    </row>
    <row r="5561" spans="1:37" ht="15" customHeight="1" x14ac:dyDescent="0.25">
      <c r="A5561" s="103" t="s">
        <v>5639</v>
      </c>
      <c r="B5561" s="101" t="s">
        <v>169</v>
      </c>
      <c r="D5561" s="101" t="s">
        <v>5628</v>
      </c>
      <c r="F5561" s="102">
        <v>0</v>
      </c>
      <c r="G5561" s="102">
        <v>0</v>
      </c>
      <c r="H5561" s="102">
        <v>0</v>
      </c>
      <c r="I5561" s="102"/>
      <c r="J5561" s="445"/>
      <c r="K5561" s="258">
        <f>ROUND(SUMIF('VGT-Bewegungsdaten'!B:B,A5561,'VGT-Bewegungsdaten'!D:D),3)</f>
        <v>0</v>
      </c>
      <c r="L5561" s="259">
        <v>0</v>
      </c>
      <c r="N5561" s="298" t="s">
        <v>4919</v>
      </c>
      <c r="O5561" s="298" t="s">
        <v>4935</v>
      </c>
      <c r="P5561" s="261">
        <f>ROUND(SUMIF('AV-Bewegungsdaten'!B:B,A5561,'AV-Bewegungsdaten'!D:D),3)</f>
        <v>0</v>
      </c>
      <c r="Q5561" s="259">
        <v>0</v>
      </c>
      <c r="S5561" s="444"/>
      <c r="T5561" s="444"/>
      <c r="U5561" s="261">
        <f>ROUND(SUMIF('DV-Bewegungsdaten'!B:B,A5561,'DV-Bewegungsdaten'!D:D),3)</f>
        <v>0</v>
      </c>
      <c r="V5561" s="259">
        <v>0</v>
      </c>
      <c r="X5561" s="444"/>
      <c r="Y5561" s="444"/>
      <c r="AK5561" s="305"/>
    </row>
    <row r="5562" spans="1:37" ht="15" customHeight="1" x14ac:dyDescent="0.25">
      <c r="A5562" s="103" t="s">
        <v>5640</v>
      </c>
      <c r="B5562" s="101" t="s">
        <v>169</v>
      </c>
      <c r="D5562" s="101" t="s">
        <v>5628</v>
      </c>
      <c r="E5562" s="101" t="s">
        <v>4882</v>
      </c>
      <c r="F5562" s="102">
        <v>0</v>
      </c>
      <c r="I5562" s="102"/>
      <c r="J5562" s="445"/>
      <c r="K5562" s="258">
        <f>ROUND(SUMIF('VGT-Bewegungsdaten'!B:B,A5562,'VGT-Bewegungsdaten'!D:D),3)</f>
        <v>0</v>
      </c>
      <c r="N5562" s="298" t="s">
        <v>4917</v>
      </c>
      <c r="O5562" s="298" t="s">
        <v>4947</v>
      </c>
      <c r="P5562" s="261">
        <f>ROUND(SUMIF('AV-Bewegungsdaten'!B:B,A5562,'AV-Bewegungsdaten'!D:D),3)</f>
        <v>0</v>
      </c>
      <c r="S5562" s="444"/>
      <c r="T5562" s="444"/>
      <c r="U5562" s="261">
        <f>ROUND(SUMIF('DV-Bewegungsdaten'!B:B,A5562,'DV-Bewegungsdaten'!D:D),3)</f>
        <v>0</v>
      </c>
      <c r="X5562" s="444"/>
      <c r="Y5562" s="444"/>
      <c r="AK5562" s="305"/>
    </row>
    <row r="5563" spans="1:37" ht="15" customHeight="1" x14ac:dyDescent="0.25">
      <c r="A5563" s="103" t="s">
        <v>7435</v>
      </c>
      <c r="B5563" s="101" t="s">
        <v>2067</v>
      </c>
      <c r="D5563" s="101" t="s">
        <v>7436</v>
      </c>
      <c r="F5563" s="102">
        <v>0</v>
      </c>
      <c r="G5563" s="102">
        <v>0</v>
      </c>
      <c r="H5563" s="102">
        <v>0</v>
      </c>
      <c r="I5563" s="102"/>
      <c r="J5563" s="445"/>
      <c r="N5563" s="298" t="s">
        <v>4919</v>
      </c>
      <c r="O5563" s="298" t="s">
        <v>4924</v>
      </c>
      <c r="S5563" s="444"/>
      <c r="T5563" s="444"/>
      <c r="U5563" s="261">
        <f>ROUND(SUMIF('DV-Bewegungsdaten'!B:B,A5563,'DV-Bewegungsdaten'!D:D),3)</f>
        <v>0</v>
      </c>
      <c r="V5563" s="259">
        <v>0</v>
      </c>
      <c r="X5563" s="444"/>
      <c r="Y5563" s="444"/>
      <c r="AK5563" s="305"/>
    </row>
    <row r="5564" spans="1:37" ht="15" customHeight="1" x14ac:dyDescent="0.25">
      <c r="A5564" s="103" t="s">
        <v>7437</v>
      </c>
      <c r="B5564" s="101" t="s">
        <v>2068</v>
      </c>
      <c r="D5564" s="101" t="s">
        <v>7436</v>
      </c>
      <c r="F5564" s="102">
        <v>0</v>
      </c>
      <c r="G5564" s="102">
        <v>0</v>
      </c>
      <c r="H5564" s="102">
        <v>0</v>
      </c>
      <c r="I5564" s="102"/>
      <c r="J5564" s="445"/>
      <c r="N5564" s="298" t="s">
        <v>4919</v>
      </c>
      <c r="O5564" s="298" t="s">
        <v>4925</v>
      </c>
      <c r="S5564" s="444"/>
      <c r="T5564" s="444"/>
      <c r="U5564" s="261">
        <f>ROUND(SUMIF('DV-Bewegungsdaten'!B:B,A5564,'DV-Bewegungsdaten'!D:D),3)</f>
        <v>0</v>
      </c>
      <c r="V5564" s="259">
        <v>0</v>
      </c>
      <c r="X5564" s="444"/>
      <c r="Y5564" s="444"/>
      <c r="AK5564" s="305"/>
    </row>
    <row r="5565" spans="1:37" ht="15" customHeight="1" x14ac:dyDescent="0.25">
      <c r="A5565" s="103" t="s">
        <v>7438</v>
      </c>
      <c r="B5565" s="101" t="s">
        <v>985</v>
      </c>
      <c r="D5565" s="101" t="s">
        <v>7436</v>
      </c>
      <c r="F5565" s="102">
        <v>0</v>
      </c>
      <c r="G5565" s="102">
        <v>0</v>
      </c>
      <c r="H5565" s="102">
        <v>0</v>
      </c>
      <c r="I5565" s="102"/>
      <c r="J5565" s="445"/>
      <c r="N5565" s="298" t="s">
        <v>4919</v>
      </c>
      <c r="O5565" s="298" t="s">
        <v>4926</v>
      </c>
      <c r="S5565" s="444"/>
      <c r="T5565" s="444"/>
      <c r="U5565" s="261">
        <f>ROUND(SUMIF('DV-Bewegungsdaten'!B:B,A5565,'DV-Bewegungsdaten'!D:D),3)</f>
        <v>0</v>
      </c>
      <c r="V5565" s="259">
        <v>0</v>
      </c>
      <c r="X5565" s="444"/>
      <c r="Y5565" s="444"/>
      <c r="AK5565" s="305"/>
    </row>
    <row r="5566" spans="1:37" ht="15" customHeight="1" x14ac:dyDescent="0.25">
      <c r="A5566" s="103" t="s">
        <v>7439</v>
      </c>
      <c r="B5566" s="101" t="s">
        <v>1469</v>
      </c>
      <c r="D5566" s="101" t="s">
        <v>7436</v>
      </c>
      <c r="F5566" s="102">
        <v>0</v>
      </c>
      <c r="G5566" s="102">
        <v>0</v>
      </c>
      <c r="H5566" s="102">
        <v>0</v>
      </c>
      <c r="I5566" s="102"/>
      <c r="J5566" s="445"/>
      <c r="N5566" s="298" t="s">
        <v>4919</v>
      </c>
      <c r="O5566" s="298" t="s">
        <v>4927</v>
      </c>
      <c r="S5566" s="444"/>
      <c r="T5566" s="444"/>
      <c r="U5566" s="261">
        <f>ROUND(SUMIF('DV-Bewegungsdaten'!B:B,A5566,'DV-Bewegungsdaten'!D:D),3)</f>
        <v>0</v>
      </c>
      <c r="V5566" s="259">
        <v>0</v>
      </c>
      <c r="X5566" s="444"/>
      <c r="Y5566" s="444"/>
      <c r="AK5566" s="305"/>
    </row>
    <row r="5567" spans="1:37" ht="15" customHeight="1" x14ac:dyDescent="0.25">
      <c r="A5567" s="103" t="s">
        <v>7440</v>
      </c>
      <c r="B5567" s="101" t="s">
        <v>1482</v>
      </c>
      <c r="D5567" s="101" t="s">
        <v>7436</v>
      </c>
      <c r="F5567" s="102">
        <v>0</v>
      </c>
      <c r="G5567" s="102">
        <v>0</v>
      </c>
      <c r="H5567" s="102">
        <v>0</v>
      </c>
      <c r="I5567" s="102"/>
      <c r="J5567" s="445"/>
      <c r="N5567" s="298" t="s">
        <v>4919</v>
      </c>
      <c r="O5567" s="298" t="s">
        <v>4928</v>
      </c>
      <c r="S5567" s="444"/>
      <c r="T5567" s="444"/>
      <c r="U5567" s="261">
        <f>ROUND(SUMIF('DV-Bewegungsdaten'!B:B,A5567,'DV-Bewegungsdaten'!D:D),3)</f>
        <v>0</v>
      </c>
      <c r="V5567" s="259">
        <v>0</v>
      </c>
      <c r="X5567" s="444"/>
      <c r="Y5567" s="444"/>
      <c r="AK5567" s="305"/>
    </row>
    <row r="5568" spans="1:37" ht="15" customHeight="1" x14ac:dyDescent="0.25">
      <c r="A5568" s="103" t="s">
        <v>7441</v>
      </c>
      <c r="B5568" s="101" t="s">
        <v>77</v>
      </c>
      <c r="D5568" s="101" t="s">
        <v>7436</v>
      </c>
      <c r="F5568" s="102">
        <v>0</v>
      </c>
      <c r="G5568" s="102">
        <v>0</v>
      </c>
      <c r="H5568" s="102">
        <v>0</v>
      </c>
      <c r="I5568" s="102"/>
      <c r="J5568" s="445"/>
      <c r="N5568" s="298" t="s">
        <v>4919</v>
      </c>
      <c r="O5568" s="298" t="s">
        <v>4929</v>
      </c>
      <c r="S5568" s="444"/>
      <c r="T5568" s="444"/>
      <c r="U5568" s="261">
        <f>ROUND(SUMIF('DV-Bewegungsdaten'!B:B,A5568,'DV-Bewegungsdaten'!D:D),3)</f>
        <v>0</v>
      </c>
      <c r="V5568" s="259">
        <v>0</v>
      </c>
      <c r="X5568" s="444"/>
      <c r="Y5568" s="444"/>
      <c r="AK5568" s="305"/>
    </row>
    <row r="5569" spans="1:42" ht="15" customHeight="1" x14ac:dyDescent="0.25">
      <c r="A5569" s="103" t="s">
        <v>7442</v>
      </c>
      <c r="B5569" s="101" t="s">
        <v>2069</v>
      </c>
      <c r="D5569" s="101" t="s">
        <v>7436</v>
      </c>
      <c r="F5569" s="102">
        <v>0</v>
      </c>
      <c r="G5569" s="102">
        <v>0</v>
      </c>
      <c r="H5569" s="102">
        <v>0</v>
      </c>
      <c r="I5569" s="102"/>
      <c r="J5569" s="445"/>
      <c r="N5569" s="298" t="s">
        <v>4919</v>
      </c>
      <c r="O5569" s="298" t="s">
        <v>4930</v>
      </c>
      <c r="S5569" s="444"/>
      <c r="T5569" s="444"/>
      <c r="U5569" s="261">
        <f>ROUND(SUMIF('DV-Bewegungsdaten'!B:B,A5569,'DV-Bewegungsdaten'!D:D),3)</f>
        <v>0</v>
      </c>
      <c r="V5569" s="259">
        <v>0</v>
      </c>
      <c r="X5569" s="444"/>
      <c r="Y5569" s="444"/>
      <c r="AK5569" s="305"/>
    </row>
    <row r="5570" spans="1:42" ht="15" customHeight="1" x14ac:dyDescent="0.25">
      <c r="A5570" s="103" t="s">
        <v>7443</v>
      </c>
      <c r="B5570" s="101" t="s">
        <v>2070</v>
      </c>
      <c r="D5570" s="101" t="s">
        <v>7436</v>
      </c>
      <c r="F5570" s="102">
        <v>0</v>
      </c>
      <c r="G5570" s="102">
        <v>0</v>
      </c>
      <c r="H5570" s="102">
        <v>0</v>
      </c>
      <c r="I5570" s="102"/>
      <c r="J5570" s="445"/>
      <c r="N5570" s="298" t="s">
        <v>4919</v>
      </c>
      <c r="O5570" s="298" t="s">
        <v>4931</v>
      </c>
      <c r="S5570" s="444"/>
      <c r="T5570" s="444"/>
      <c r="U5570" s="261">
        <f>ROUND(SUMIF('DV-Bewegungsdaten'!B:B,A5570,'DV-Bewegungsdaten'!D:D),3)</f>
        <v>0</v>
      </c>
      <c r="V5570" s="259">
        <v>0</v>
      </c>
      <c r="X5570" s="444"/>
      <c r="Y5570" s="444"/>
      <c r="AK5570" s="305"/>
    </row>
    <row r="5571" spans="1:42" ht="15" customHeight="1" x14ac:dyDescent="0.25">
      <c r="A5571" s="103" t="s">
        <v>7444</v>
      </c>
      <c r="B5571" s="101" t="s">
        <v>152</v>
      </c>
      <c r="D5571" s="101" t="s">
        <v>7436</v>
      </c>
      <c r="F5571" s="102">
        <v>0</v>
      </c>
      <c r="G5571" s="102">
        <v>0</v>
      </c>
      <c r="H5571" s="102">
        <v>0</v>
      </c>
      <c r="I5571" s="102"/>
      <c r="J5571" s="445"/>
      <c r="N5571" s="298" t="s">
        <v>4919</v>
      </c>
      <c r="O5571" s="298" t="s">
        <v>4932</v>
      </c>
      <c r="S5571" s="444"/>
      <c r="T5571" s="444"/>
      <c r="U5571" s="261">
        <f>ROUND(SUMIF('DV-Bewegungsdaten'!B:B,A5571,'DV-Bewegungsdaten'!D:D),3)</f>
        <v>0</v>
      </c>
      <c r="V5571" s="259">
        <v>0</v>
      </c>
      <c r="X5571" s="444"/>
      <c r="Y5571" s="444"/>
      <c r="AK5571" s="305"/>
    </row>
    <row r="5572" spans="1:42" ht="15" customHeight="1" x14ac:dyDescent="0.25">
      <c r="A5572" s="103" t="s">
        <v>7445</v>
      </c>
      <c r="B5572" s="101" t="s">
        <v>159</v>
      </c>
      <c r="D5572" s="101" t="s">
        <v>7436</v>
      </c>
      <c r="F5572" s="102">
        <v>0</v>
      </c>
      <c r="G5572" s="102">
        <v>0</v>
      </c>
      <c r="H5572" s="102">
        <v>0</v>
      </c>
      <c r="I5572" s="102"/>
      <c r="J5572" s="445"/>
      <c r="N5572" s="298" t="s">
        <v>4919</v>
      </c>
      <c r="O5572" s="298" t="s">
        <v>4933</v>
      </c>
      <c r="S5572" s="444"/>
      <c r="T5572" s="444"/>
      <c r="U5572" s="261">
        <f>ROUND(SUMIF('DV-Bewegungsdaten'!B:B,A5572,'DV-Bewegungsdaten'!D:D),3)</f>
        <v>0</v>
      </c>
      <c r="V5572" s="259">
        <v>0</v>
      </c>
      <c r="X5572" s="444"/>
      <c r="Y5572" s="444"/>
      <c r="AK5572" s="305"/>
    </row>
    <row r="5573" spans="1:42" ht="15" customHeight="1" x14ac:dyDescent="0.25">
      <c r="A5573" s="103" t="s">
        <v>7446</v>
      </c>
      <c r="B5573" s="101" t="s">
        <v>2071</v>
      </c>
      <c r="D5573" s="101" t="s">
        <v>7436</v>
      </c>
      <c r="F5573" s="102">
        <v>0</v>
      </c>
      <c r="G5573" s="102">
        <v>0</v>
      </c>
      <c r="H5573" s="102">
        <v>0</v>
      </c>
      <c r="I5573" s="102"/>
      <c r="J5573" s="445"/>
      <c r="N5573" s="298" t="s">
        <v>4919</v>
      </c>
      <c r="O5573" s="298" t="s">
        <v>4934</v>
      </c>
      <c r="S5573" s="444"/>
      <c r="T5573" s="444"/>
      <c r="U5573" s="261">
        <f>ROUND(SUMIF('DV-Bewegungsdaten'!B:B,A5573,'DV-Bewegungsdaten'!D:D),3)</f>
        <v>0</v>
      </c>
      <c r="V5573" s="259">
        <v>0</v>
      </c>
      <c r="X5573" s="444"/>
      <c r="Y5573" s="444"/>
      <c r="AK5573" s="305"/>
    </row>
    <row r="5574" spans="1:42" ht="15" customHeight="1" x14ac:dyDescent="0.25">
      <c r="A5574" s="103" t="s">
        <v>7447</v>
      </c>
      <c r="B5574" s="101" t="s">
        <v>169</v>
      </c>
      <c r="D5574" s="101" t="s">
        <v>7436</v>
      </c>
      <c r="F5574" s="102">
        <v>0</v>
      </c>
      <c r="G5574" s="102">
        <v>0</v>
      </c>
      <c r="H5574" s="102">
        <v>0</v>
      </c>
      <c r="I5574" s="102"/>
      <c r="J5574" s="445"/>
      <c r="N5574" s="298" t="s">
        <v>4919</v>
      </c>
      <c r="O5574" s="298" t="s">
        <v>4935</v>
      </c>
      <c r="S5574" s="444"/>
      <c r="T5574" s="444"/>
      <c r="U5574" s="261">
        <f>ROUND(SUMIF('DV-Bewegungsdaten'!B:B,A5574,'DV-Bewegungsdaten'!D:D),3)</f>
        <v>0</v>
      </c>
      <c r="V5574" s="259">
        <v>0</v>
      </c>
      <c r="X5574" s="444"/>
      <c r="Y5574" s="444"/>
      <c r="AK5574" s="305"/>
    </row>
    <row r="5575" spans="1:42" ht="15" customHeight="1" x14ac:dyDescent="0.25">
      <c r="A5575" s="103" t="s">
        <v>5641</v>
      </c>
      <c r="B5575" s="101" t="s">
        <v>2068</v>
      </c>
      <c r="C5575" s="101" t="s">
        <v>6293</v>
      </c>
      <c r="D5575" s="101" t="s">
        <v>5642</v>
      </c>
      <c r="I5575" s="102"/>
      <c r="J5575" s="445"/>
      <c r="K5575" s="258">
        <f>ROUND(SUMIF('VGT-Bewegungsdaten'!B:B,A5575,'VGT-Bewegungsdaten'!D:D),3)</f>
        <v>0</v>
      </c>
      <c r="L5575" s="259">
        <f>ROUND(SUMIF('VGT-Bewegungsdaten'!B:B,$A5575,'VGT-Bewegungsdaten'!E:E),5)</f>
        <v>0</v>
      </c>
      <c r="N5575" s="298" t="s">
        <v>4919</v>
      </c>
      <c r="O5575" s="298" t="s">
        <v>4925</v>
      </c>
      <c r="P5575" s="261">
        <f>ROUND(SUMIF('AV-Bewegungsdaten'!B:B,A5575,'AV-Bewegungsdaten'!D:D),3)</f>
        <v>0</v>
      </c>
      <c r="Q5575" s="259">
        <f>ROUND(SUMIF('AV-Bewegungsdaten'!B:B,$A5575,'AV-Bewegungsdaten'!E:E),5)</f>
        <v>0</v>
      </c>
      <c r="S5575" s="444"/>
      <c r="T5575" s="444"/>
      <c r="U5575" s="261">
        <f>ROUND(SUMIF('DV-Bewegungsdaten'!B:B,A5575,'DV-Bewegungsdaten'!D:D),3)</f>
        <v>0</v>
      </c>
      <c r="V5575" s="259">
        <f>ROUND(SUMIF('DV-Bewegungsdaten'!B:B,A5575,'DV-Bewegungsdaten'!E:E),5)</f>
        <v>0</v>
      </c>
      <c r="X5575" s="444"/>
      <c r="Y5575" s="444"/>
      <c r="AD5575" s="332">
        <v>0.2</v>
      </c>
      <c r="AE5575" s="332">
        <v>0.2</v>
      </c>
      <c r="AF5575" s="332">
        <v>0.2</v>
      </c>
      <c r="AG5575" s="332">
        <v>0.2</v>
      </c>
      <c r="AH5575" s="332">
        <v>0.2</v>
      </c>
      <c r="AI5575" s="332">
        <v>0.2</v>
      </c>
      <c r="AJ5575" s="332">
        <v>0.2</v>
      </c>
      <c r="AK5575" s="332">
        <v>0.2</v>
      </c>
      <c r="AL5575" s="332">
        <v>0.2</v>
      </c>
      <c r="AM5575" s="332">
        <v>0.2</v>
      </c>
      <c r="AN5575" s="332">
        <v>0.2</v>
      </c>
      <c r="AO5575" s="332">
        <v>0.2</v>
      </c>
      <c r="AP5575" s="356" t="s">
        <v>6906</v>
      </c>
    </row>
    <row r="5576" spans="1:42" ht="15" customHeight="1" x14ac:dyDescent="0.25">
      <c r="A5576" s="103" t="s">
        <v>7477</v>
      </c>
      <c r="B5576" s="101" t="s">
        <v>2068</v>
      </c>
      <c r="C5576" s="101" t="s">
        <v>6293</v>
      </c>
      <c r="D5576" s="101" t="s">
        <v>7478</v>
      </c>
      <c r="I5576" s="102"/>
      <c r="J5576" s="445"/>
      <c r="N5576" s="298" t="s">
        <v>4919</v>
      </c>
      <c r="O5576" s="298" t="s">
        <v>4925</v>
      </c>
      <c r="S5576" s="444"/>
      <c r="T5576" s="444"/>
      <c r="U5576" s="261">
        <f>ROUND(SUMIF('DV-Bewegungsdaten'!B:B,A5576,'DV-Bewegungsdaten'!D:D),3)</f>
        <v>0</v>
      </c>
      <c r="V5576" s="259">
        <f>ROUND(SUMIF('DV-Bewegungsdaten'!B:B,A5576,'DV-Bewegungsdaten'!E:E),5)</f>
        <v>0</v>
      </c>
      <c r="X5576" s="444"/>
      <c r="Y5576" s="444"/>
      <c r="AD5576" s="332">
        <v>0.2</v>
      </c>
      <c r="AE5576" s="332">
        <v>0.2</v>
      </c>
      <c r="AF5576" s="332">
        <v>0.2</v>
      </c>
      <c r="AG5576" s="332">
        <v>0.2</v>
      </c>
      <c r="AH5576" s="332">
        <v>0.2</v>
      </c>
      <c r="AI5576" s="332">
        <v>0.2</v>
      </c>
      <c r="AJ5576" s="332">
        <v>0.2</v>
      </c>
      <c r="AK5576" s="332">
        <v>0.2</v>
      </c>
      <c r="AL5576" s="332">
        <v>0.2</v>
      </c>
      <c r="AM5576" s="332">
        <v>0.2</v>
      </c>
      <c r="AN5576" s="332">
        <v>0.2</v>
      </c>
      <c r="AO5576" s="332">
        <v>0.2</v>
      </c>
      <c r="AP5576" s="356" t="s">
        <v>6906</v>
      </c>
    </row>
    <row r="5577" spans="1:42" ht="15" customHeight="1" x14ac:dyDescent="0.25">
      <c r="I5577" s="102"/>
      <c r="J5577" s="445"/>
      <c r="S5577" s="444"/>
      <c r="T5577" s="444"/>
      <c r="X5577" s="444"/>
      <c r="Y5577" s="444"/>
      <c r="AK5577" s="305"/>
    </row>
    <row r="5578" spans="1:42" ht="15" customHeight="1" x14ac:dyDescent="0.25">
      <c r="A5578" s="103" t="s">
        <v>5643</v>
      </c>
      <c r="B5578" s="101" t="s">
        <v>2067</v>
      </c>
      <c r="D5578" s="101" t="s">
        <v>5644</v>
      </c>
      <c r="F5578" s="102">
        <v>0</v>
      </c>
      <c r="G5578" s="102">
        <v>0</v>
      </c>
      <c r="H5578" s="102">
        <v>0</v>
      </c>
      <c r="I5578" s="102"/>
      <c r="J5578" s="252"/>
      <c r="K5578" s="258">
        <f>ROUND(SUMIF('VGT-Bewegungsdaten'!B:B,A5578,'VGT-Bewegungsdaten'!D:D),3)</f>
        <v>0</v>
      </c>
      <c r="L5578" s="259">
        <v>0</v>
      </c>
      <c r="N5578" s="298" t="s">
        <v>4919</v>
      </c>
      <c r="O5578" s="298" t="s">
        <v>4924</v>
      </c>
      <c r="P5578" s="261">
        <f>ROUND(SUMIF('AV-Bewegungsdaten'!B:B,A5578,'AV-Bewegungsdaten'!D:D),3)</f>
        <v>0</v>
      </c>
      <c r="Q5578" s="259">
        <v>0</v>
      </c>
      <c r="S5578" s="444"/>
      <c r="T5578" s="444"/>
      <c r="U5578" s="261">
        <f>ROUND(SUMIF('DV-Bewegungsdaten'!B:B,A5578,'DV-Bewegungsdaten'!D:D),3)</f>
        <v>0</v>
      </c>
      <c r="V5578" s="259">
        <v>0</v>
      </c>
      <c r="X5578" s="444"/>
      <c r="Y5578" s="444"/>
      <c r="AK5578" s="305"/>
    </row>
    <row r="5579" spans="1:42" ht="15" customHeight="1" x14ac:dyDescent="0.25">
      <c r="A5579" s="103" t="s">
        <v>5645</v>
      </c>
      <c r="B5579" s="101" t="s">
        <v>2068</v>
      </c>
      <c r="D5579" s="101" t="s">
        <v>5646</v>
      </c>
      <c r="F5579" s="102">
        <v>0</v>
      </c>
      <c r="G5579" s="102">
        <v>0</v>
      </c>
      <c r="H5579" s="102">
        <v>0</v>
      </c>
      <c r="I5579" s="102"/>
      <c r="J5579" s="252"/>
      <c r="K5579" s="258">
        <f>ROUND(SUMIF('VGT-Bewegungsdaten'!B:B,A5579,'VGT-Bewegungsdaten'!D:D),3)</f>
        <v>0</v>
      </c>
      <c r="L5579" s="259">
        <v>0</v>
      </c>
      <c r="N5579" s="298" t="s">
        <v>4919</v>
      </c>
      <c r="O5579" s="298" t="s">
        <v>4925</v>
      </c>
      <c r="P5579" s="261">
        <f>ROUND(SUMIF('AV-Bewegungsdaten'!B:B,A5579,'AV-Bewegungsdaten'!D:D),3)</f>
        <v>0</v>
      </c>
      <c r="Q5579" s="259">
        <v>0</v>
      </c>
      <c r="S5579" s="444"/>
      <c r="T5579" s="444"/>
      <c r="U5579" s="261">
        <f>ROUND(SUMIF('DV-Bewegungsdaten'!B:B,A5579,'DV-Bewegungsdaten'!D:D),3)</f>
        <v>0</v>
      </c>
      <c r="V5579" s="259">
        <v>0</v>
      </c>
      <c r="X5579" s="444"/>
      <c r="Y5579" s="444"/>
      <c r="AK5579" s="305"/>
    </row>
    <row r="5580" spans="1:42" ht="15" customHeight="1" x14ac:dyDescent="0.25">
      <c r="A5580" s="103" t="s">
        <v>5647</v>
      </c>
      <c r="B5580" s="101" t="s">
        <v>985</v>
      </c>
      <c r="D5580" s="101" t="s">
        <v>5648</v>
      </c>
      <c r="F5580" s="102">
        <v>0</v>
      </c>
      <c r="G5580" s="102">
        <v>0</v>
      </c>
      <c r="H5580" s="102">
        <v>0</v>
      </c>
      <c r="I5580" s="102"/>
      <c r="J5580" s="252"/>
      <c r="K5580" s="258">
        <f>ROUND(SUMIF('VGT-Bewegungsdaten'!B:B,A5580,'VGT-Bewegungsdaten'!D:D),3)</f>
        <v>0</v>
      </c>
      <c r="L5580" s="259">
        <v>0</v>
      </c>
      <c r="N5580" s="298" t="s">
        <v>4919</v>
      </c>
      <c r="O5580" s="298" t="s">
        <v>4926</v>
      </c>
      <c r="P5580" s="261">
        <f>ROUND(SUMIF('AV-Bewegungsdaten'!B:B,A5580,'AV-Bewegungsdaten'!D:D),3)</f>
        <v>0</v>
      </c>
      <c r="Q5580" s="259">
        <v>0</v>
      </c>
      <c r="S5580" s="444"/>
      <c r="T5580" s="444"/>
      <c r="U5580" s="261">
        <f>ROUND(SUMIF('DV-Bewegungsdaten'!B:B,A5580,'DV-Bewegungsdaten'!D:D),3)</f>
        <v>0</v>
      </c>
      <c r="V5580" s="259">
        <v>0</v>
      </c>
      <c r="X5580" s="444"/>
      <c r="Y5580" s="444"/>
      <c r="AK5580" s="305"/>
    </row>
    <row r="5581" spans="1:42" ht="15" customHeight="1" x14ac:dyDescent="0.25">
      <c r="A5581" s="103" t="s">
        <v>5649</v>
      </c>
      <c r="B5581" s="101" t="s">
        <v>1469</v>
      </c>
      <c r="D5581" s="101" t="s">
        <v>5650</v>
      </c>
      <c r="F5581" s="102">
        <v>0</v>
      </c>
      <c r="G5581" s="102">
        <v>0</v>
      </c>
      <c r="H5581" s="102">
        <v>0</v>
      </c>
      <c r="I5581" s="102"/>
      <c r="J5581" s="252"/>
      <c r="K5581" s="258">
        <f>ROUND(SUMIF('VGT-Bewegungsdaten'!B:B,A5581,'VGT-Bewegungsdaten'!D:D),3)</f>
        <v>0</v>
      </c>
      <c r="L5581" s="259">
        <v>0</v>
      </c>
      <c r="N5581" s="298" t="s">
        <v>4919</v>
      </c>
      <c r="O5581" s="298" t="s">
        <v>4927</v>
      </c>
      <c r="P5581" s="261">
        <f>ROUND(SUMIF('AV-Bewegungsdaten'!B:B,A5581,'AV-Bewegungsdaten'!D:D),3)</f>
        <v>0</v>
      </c>
      <c r="Q5581" s="259">
        <v>0</v>
      </c>
      <c r="S5581" s="444"/>
      <c r="T5581" s="444"/>
      <c r="U5581" s="261">
        <f>ROUND(SUMIF('DV-Bewegungsdaten'!B:B,A5581,'DV-Bewegungsdaten'!D:D),3)</f>
        <v>0</v>
      </c>
      <c r="V5581" s="259">
        <v>0</v>
      </c>
      <c r="X5581" s="444"/>
      <c r="Y5581" s="444"/>
      <c r="AK5581" s="305"/>
    </row>
    <row r="5582" spans="1:42" ht="15" customHeight="1" x14ac:dyDescent="0.25">
      <c r="A5582" s="103" t="s">
        <v>5651</v>
      </c>
      <c r="B5582" s="101" t="s">
        <v>1482</v>
      </c>
      <c r="D5582" s="101" t="s">
        <v>5652</v>
      </c>
      <c r="F5582" s="102">
        <v>0</v>
      </c>
      <c r="G5582" s="102">
        <v>0</v>
      </c>
      <c r="H5582" s="102">
        <v>0</v>
      </c>
      <c r="I5582" s="102"/>
      <c r="J5582" s="252"/>
      <c r="K5582" s="258">
        <f>ROUND(SUMIF('VGT-Bewegungsdaten'!B:B,A5582,'VGT-Bewegungsdaten'!D:D),3)</f>
        <v>0</v>
      </c>
      <c r="L5582" s="259">
        <v>0</v>
      </c>
      <c r="N5582" s="298" t="s">
        <v>4919</v>
      </c>
      <c r="O5582" s="298" t="s">
        <v>4928</v>
      </c>
      <c r="P5582" s="261">
        <f>ROUND(SUMIF('AV-Bewegungsdaten'!B:B,A5582,'AV-Bewegungsdaten'!D:D),3)</f>
        <v>0</v>
      </c>
      <c r="Q5582" s="259">
        <v>0</v>
      </c>
      <c r="S5582" s="444"/>
      <c r="T5582" s="444"/>
      <c r="U5582" s="261">
        <f>ROUND(SUMIF('DV-Bewegungsdaten'!B:B,A5582,'DV-Bewegungsdaten'!D:D),3)</f>
        <v>0</v>
      </c>
      <c r="V5582" s="259">
        <v>0</v>
      </c>
      <c r="X5582" s="444"/>
      <c r="Y5582" s="444"/>
      <c r="AK5582" s="305"/>
    </row>
    <row r="5583" spans="1:42" ht="15" customHeight="1" x14ac:dyDescent="0.25">
      <c r="A5583" s="103" t="s">
        <v>5653</v>
      </c>
      <c r="B5583" s="101" t="s">
        <v>77</v>
      </c>
      <c r="D5583" s="101" t="s">
        <v>5654</v>
      </c>
      <c r="F5583" s="102">
        <v>0</v>
      </c>
      <c r="G5583" s="102">
        <v>0</v>
      </c>
      <c r="H5583" s="102">
        <v>0</v>
      </c>
      <c r="I5583" s="102"/>
      <c r="J5583" s="252"/>
      <c r="K5583" s="258">
        <f>ROUND(SUMIF('VGT-Bewegungsdaten'!B:B,A5583,'VGT-Bewegungsdaten'!D:D),3)</f>
        <v>0</v>
      </c>
      <c r="L5583" s="259">
        <v>0</v>
      </c>
      <c r="N5583" s="298" t="s">
        <v>4919</v>
      </c>
      <c r="O5583" s="298" t="s">
        <v>4929</v>
      </c>
      <c r="P5583" s="261">
        <f>ROUND(SUMIF('AV-Bewegungsdaten'!B:B,A5583,'AV-Bewegungsdaten'!D:D),3)</f>
        <v>0</v>
      </c>
      <c r="Q5583" s="259">
        <v>0</v>
      </c>
      <c r="S5583" s="444"/>
      <c r="T5583" s="444"/>
      <c r="U5583" s="261">
        <f>ROUND(SUMIF('DV-Bewegungsdaten'!B:B,A5583,'DV-Bewegungsdaten'!D:D),3)</f>
        <v>0</v>
      </c>
      <c r="V5583" s="259">
        <v>0</v>
      </c>
      <c r="X5583" s="444"/>
      <c r="Y5583" s="444"/>
      <c r="AK5583" s="305"/>
    </row>
    <row r="5584" spans="1:42" ht="15" customHeight="1" x14ac:dyDescent="0.25">
      <c r="A5584" s="103" t="s">
        <v>5655</v>
      </c>
      <c r="B5584" s="101" t="s">
        <v>2069</v>
      </c>
      <c r="D5584" s="101" t="s">
        <v>5656</v>
      </c>
      <c r="F5584" s="102">
        <v>0</v>
      </c>
      <c r="G5584" s="102">
        <v>0</v>
      </c>
      <c r="H5584" s="102">
        <v>0</v>
      </c>
      <c r="I5584" s="102"/>
      <c r="J5584" s="252"/>
      <c r="K5584" s="258">
        <f>ROUND(SUMIF('VGT-Bewegungsdaten'!B:B,A5584,'VGT-Bewegungsdaten'!D:D),3)</f>
        <v>0</v>
      </c>
      <c r="L5584" s="259">
        <v>0</v>
      </c>
      <c r="N5584" s="298" t="s">
        <v>4919</v>
      </c>
      <c r="O5584" s="298" t="s">
        <v>4930</v>
      </c>
      <c r="P5584" s="261">
        <f>ROUND(SUMIF('AV-Bewegungsdaten'!B:B,A5584,'AV-Bewegungsdaten'!D:D),3)</f>
        <v>0</v>
      </c>
      <c r="Q5584" s="259">
        <v>0</v>
      </c>
      <c r="S5584" s="444"/>
      <c r="T5584" s="444"/>
      <c r="U5584" s="261">
        <f>ROUND(SUMIF('DV-Bewegungsdaten'!B:B,A5584,'DV-Bewegungsdaten'!D:D),3)</f>
        <v>0</v>
      </c>
      <c r="V5584" s="259">
        <v>0</v>
      </c>
      <c r="X5584" s="444"/>
      <c r="Y5584" s="444"/>
      <c r="AK5584" s="305"/>
    </row>
    <row r="5585" spans="1:37" ht="15" customHeight="1" x14ac:dyDescent="0.25">
      <c r="A5585" s="103" t="s">
        <v>5657</v>
      </c>
      <c r="B5585" s="101" t="s">
        <v>2070</v>
      </c>
      <c r="D5585" s="101" t="s">
        <v>5658</v>
      </c>
      <c r="F5585" s="102">
        <v>0</v>
      </c>
      <c r="G5585" s="102">
        <v>0</v>
      </c>
      <c r="H5585" s="102">
        <v>0</v>
      </c>
      <c r="I5585" s="102"/>
      <c r="J5585" s="252"/>
      <c r="K5585" s="258">
        <f>ROUND(SUMIF('VGT-Bewegungsdaten'!B:B,A5585,'VGT-Bewegungsdaten'!D:D),3)</f>
        <v>0</v>
      </c>
      <c r="L5585" s="259">
        <v>0</v>
      </c>
      <c r="N5585" s="298" t="s">
        <v>4919</v>
      </c>
      <c r="O5585" s="298" t="s">
        <v>4931</v>
      </c>
      <c r="P5585" s="261">
        <f>ROUND(SUMIF('AV-Bewegungsdaten'!B:B,A5585,'AV-Bewegungsdaten'!D:D),3)</f>
        <v>0</v>
      </c>
      <c r="Q5585" s="259">
        <v>0</v>
      </c>
      <c r="S5585" s="444"/>
      <c r="T5585" s="444"/>
      <c r="U5585" s="261">
        <f>ROUND(SUMIF('DV-Bewegungsdaten'!B:B,A5585,'DV-Bewegungsdaten'!D:D),3)</f>
        <v>0</v>
      </c>
      <c r="V5585" s="259">
        <v>0</v>
      </c>
      <c r="X5585" s="444"/>
      <c r="Y5585" s="444"/>
      <c r="AK5585" s="305"/>
    </row>
    <row r="5586" spans="1:37" ht="15" customHeight="1" x14ac:dyDescent="0.25">
      <c r="A5586" s="103" t="s">
        <v>5659</v>
      </c>
      <c r="B5586" s="101" t="s">
        <v>152</v>
      </c>
      <c r="D5586" s="101" t="s">
        <v>5660</v>
      </c>
      <c r="F5586" s="102">
        <v>0</v>
      </c>
      <c r="G5586" s="102">
        <v>0</v>
      </c>
      <c r="H5586" s="102">
        <v>0</v>
      </c>
      <c r="I5586" s="102"/>
      <c r="J5586" s="252"/>
      <c r="K5586" s="258">
        <f>ROUND(SUMIF('VGT-Bewegungsdaten'!B:B,A5586,'VGT-Bewegungsdaten'!D:D),3)</f>
        <v>0</v>
      </c>
      <c r="L5586" s="259">
        <v>0</v>
      </c>
      <c r="N5586" s="298" t="s">
        <v>4919</v>
      </c>
      <c r="O5586" s="298" t="s">
        <v>4932</v>
      </c>
      <c r="P5586" s="261">
        <f>ROUND(SUMIF('AV-Bewegungsdaten'!B:B,A5586,'AV-Bewegungsdaten'!D:D),3)</f>
        <v>0</v>
      </c>
      <c r="Q5586" s="259">
        <v>0</v>
      </c>
      <c r="S5586" s="444"/>
      <c r="T5586" s="444"/>
      <c r="U5586" s="261">
        <f>ROUND(SUMIF('DV-Bewegungsdaten'!B:B,A5586,'DV-Bewegungsdaten'!D:D),3)</f>
        <v>0</v>
      </c>
      <c r="V5586" s="259">
        <v>0</v>
      </c>
      <c r="X5586" s="444"/>
      <c r="Y5586" s="444"/>
      <c r="AK5586" s="305"/>
    </row>
    <row r="5587" spans="1:37" ht="15" customHeight="1" x14ac:dyDescent="0.25">
      <c r="A5587" s="103" t="s">
        <v>5661</v>
      </c>
      <c r="B5587" s="101" t="s">
        <v>159</v>
      </c>
      <c r="D5587" s="101" t="s">
        <v>5662</v>
      </c>
      <c r="F5587" s="102">
        <v>0</v>
      </c>
      <c r="G5587" s="102">
        <v>0</v>
      </c>
      <c r="H5587" s="102">
        <v>0</v>
      </c>
      <c r="I5587" s="102"/>
      <c r="J5587" s="252"/>
      <c r="K5587" s="258">
        <f>ROUND(SUMIF('VGT-Bewegungsdaten'!B:B,A5587,'VGT-Bewegungsdaten'!D:D),3)</f>
        <v>0</v>
      </c>
      <c r="L5587" s="259">
        <v>0</v>
      </c>
      <c r="N5587" s="298" t="s">
        <v>4919</v>
      </c>
      <c r="O5587" s="298" t="s">
        <v>4933</v>
      </c>
      <c r="P5587" s="261">
        <f>ROUND(SUMIF('AV-Bewegungsdaten'!B:B,A5587,'AV-Bewegungsdaten'!D:D),3)</f>
        <v>0</v>
      </c>
      <c r="Q5587" s="259">
        <v>0</v>
      </c>
      <c r="S5587" s="444"/>
      <c r="T5587" s="444"/>
      <c r="U5587" s="261">
        <f>ROUND(SUMIF('DV-Bewegungsdaten'!B:B,A5587,'DV-Bewegungsdaten'!D:D),3)</f>
        <v>0</v>
      </c>
      <c r="V5587" s="259">
        <v>0</v>
      </c>
      <c r="X5587" s="444"/>
      <c r="Y5587" s="444"/>
      <c r="AK5587" s="305"/>
    </row>
    <row r="5588" spans="1:37" ht="15" customHeight="1" x14ac:dyDescent="0.25">
      <c r="A5588" s="103" t="s">
        <v>5663</v>
      </c>
      <c r="B5588" s="101" t="s">
        <v>2071</v>
      </c>
      <c r="D5588" s="101" t="s">
        <v>5664</v>
      </c>
      <c r="F5588" s="102">
        <v>0</v>
      </c>
      <c r="G5588" s="102">
        <v>0</v>
      </c>
      <c r="H5588" s="102">
        <v>0</v>
      </c>
      <c r="I5588" s="102"/>
      <c r="J5588" s="252"/>
      <c r="K5588" s="258">
        <f>ROUND(SUMIF('VGT-Bewegungsdaten'!B:B,A5588,'VGT-Bewegungsdaten'!D:D),3)</f>
        <v>0</v>
      </c>
      <c r="L5588" s="259">
        <v>0</v>
      </c>
      <c r="N5588" s="298" t="s">
        <v>4919</v>
      </c>
      <c r="O5588" s="298" t="s">
        <v>4934</v>
      </c>
      <c r="P5588" s="261">
        <f>ROUND(SUMIF('AV-Bewegungsdaten'!B:B,A5588,'AV-Bewegungsdaten'!D:D),3)</f>
        <v>0</v>
      </c>
      <c r="Q5588" s="259">
        <v>0</v>
      </c>
      <c r="S5588" s="444"/>
      <c r="T5588" s="444"/>
      <c r="U5588" s="261">
        <f>ROUND(SUMIF('DV-Bewegungsdaten'!B:B,A5588,'DV-Bewegungsdaten'!D:D),3)</f>
        <v>0</v>
      </c>
      <c r="V5588" s="259">
        <v>0</v>
      </c>
      <c r="X5588" s="444"/>
      <c r="Y5588" s="444"/>
      <c r="AK5588" s="305"/>
    </row>
    <row r="5589" spans="1:37" ht="15" customHeight="1" x14ac:dyDescent="0.25">
      <c r="A5589" s="103" t="s">
        <v>5665</v>
      </c>
      <c r="B5589" s="101" t="s">
        <v>169</v>
      </c>
      <c r="D5589" s="101" t="s">
        <v>5664</v>
      </c>
      <c r="F5589" s="102">
        <v>0</v>
      </c>
      <c r="G5589" s="102">
        <v>0</v>
      </c>
      <c r="H5589" s="102">
        <v>0</v>
      </c>
      <c r="I5589" s="102"/>
      <c r="J5589" s="252"/>
      <c r="K5589" s="258">
        <f>ROUND(SUMIF('VGT-Bewegungsdaten'!B:B,A5589,'VGT-Bewegungsdaten'!D:D),3)</f>
        <v>0</v>
      </c>
      <c r="L5589" s="259">
        <v>0</v>
      </c>
      <c r="N5589" s="298" t="s">
        <v>4919</v>
      </c>
      <c r="O5589" s="298" t="s">
        <v>4935</v>
      </c>
      <c r="P5589" s="261">
        <f>ROUND(SUMIF('AV-Bewegungsdaten'!B:B,A5589,'AV-Bewegungsdaten'!D:D),3)</f>
        <v>0</v>
      </c>
      <c r="Q5589" s="259">
        <v>0</v>
      </c>
      <c r="S5589" s="444"/>
      <c r="T5589" s="444"/>
      <c r="U5589" s="261">
        <f>ROUND(SUMIF('DV-Bewegungsdaten'!B:B,A5589,'DV-Bewegungsdaten'!D:D),3)</f>
        <v>0</v>
      </c>
      <c r="V5589" s="259">
        <v>0</v>
      </c>
      <c r="X5589" s="444"/>
      <c r="Y5589" s="444"/>
      <c r="AK5589" s="305"/>
    </row>
    <row r="5590" spans="1:37" ht="15" customHeight="1" x14ac:dyDescent="0.25">
      <c r="A5590" s="103" t="s">
        <v>6604</v>
      </c>
      <c r="B5590" s="101" t="s">
        <v>169</v>
      </c>
      <c r="D5590" s="101" t="s">
        <v>6605</v>
      </c>
      <c r="E5590" s="101" t="s">
        <v>4882</v>
      </c>
      <c r="F5590" s="102">
        <v>0</v>
      </c>
      <c r="G5590" s="102">
        <v>0</v>
      </c>
      <c r="H5590" s="102">
        <v>0</v>
      </c>
      <c r="I5590" s="102"/>
      <c r="J5590" s="252"/>
      <c r="K5590" s="258">
        <f>ROUND(SUMIF('VGT-Bewegungsdaten'!B:B,A5590,'VGT-Bewegungsdaten'!D:D),3)</f>
        <v>0</v>
      </c>
      <c r="N5590" s="298" t="s">
        <v>4917</v>
      </c>
      <c r="O5590" s="298" t="s">
        <v>4947</v>
      </c>
      <c r="P5590" s="261">
        <f>ROUND(SUMIF('AV-Bewegungsdaten'!B:B,A5590,'AV-Bewegungsdaten'!D:D),3)</f>
        <v>0</v>
      </c>
      <c r="S5590" s="444"/>
      <c r="T5590" s="444"/>
      <c r="U5590" s="261">
        <f>ROUND(SUMIF('DV-Bewegungsdaten'!B:B,A5590,'DV-Bewegungsdaten'!D:D),3)</f>
        <v>0</v>
      </c>
      <c r="X5590" s="444"/>
      <c r="Y5590" s="444"/>
      <c r="AK5590" s="305"/>
    </row>
    <row r="5591" spans="1:37" ht="15" customHeight="1" x14ac:dyDescent="0.25">
      <c r="A5591" s="103" t="s">
        <v>7448</v>
      </c>
      <c r="B5591" s="101" t="s">
        <v>2067</v>
      </c>
      <c r="D5591" s="101" t="s">
        <v>7449</v>
      </c>
      <c r="F5591" s="102">
        <v>0</v>
      </c>
      <c r="G5591" s="102">
        <v>0</v>
      </c>
      <c r="H5591" s="102">
        <v>0</v>
      </c>
      <c r="I5591" s="102"/>
      <c r="J5591" s="252"/>
      <c r="N5591" s="298" t="s">
        <v>4919</v>
      </c>
      <c r="O5591" s="298" t="s">
        <v>4924</v>
      </c>
      <c r="S5591" s="444"/>
      <c r="T5591" s="444"/>
      <c r="U5591" s="261">
        <f>ROUND(SUMIF('DV-Bewegungsdaten'!B:B,A5591,'DV-Bewegungsdaten'!D:D),3)</f>
        <v>0</v>
      </c>
      <c r="V5591" s="259">
        <v>0</v>
      </c>
      <c r="X5591" s="444"/>
      <c r="Y5591" s="444"/>
      <c r="AK5591" s="305"/>
    </row>
    <row r="5592" spans="1:37" ht="15" customHeight="1" x14ac:dyDescent="0.25">
      <c r="A5592" s="103" t="s">
        <v>7450</v>
      </c>
      <c r="B5592" s="101" t="s">
        <v>2068</v>
      </c>
      <c r="D5592" s="101" t="s">
        <v>7449</v>
      </c>
      <c r="F5592" s="102">
        <v>0</v>
      </c>
      <c r="G5592" s="102">
        <v>0</v>
      </c>
      <c r="H5592" s="102">
        <v>0</v>
      </c>
      <c r="I5592" s="102"/>
      <c r="J5592" s="252"/>
      <c r="N5592" s="298" t="s">
        <v>4919</v>
      </c>
      <c r="O5592" s="298" t="s">
        <v>4925</v>
      </c>
      <c r="S5592" s="444"/>
      <c r="T5592" s="444"/>
      <c r="U5592" s="261">
        <f>ROUND(SUMIF('DV-Bewegungsdaten'!B:B,A5592,'DV-Bewegungsdaten'!D:D),3)</f>
        <v>0</v>
      </c>
      <c r="V5592" s="259">
        <v>0</v>
      </c>
      <c r="X5592" s="444"/>
      <c r="Y5592" s="444"/>
      <c r="AK5592" s="305"/>
    </row>
    <row r="5593" spans="1:37" ht="15" customHeight="1" x14ac:dyDescent="0.25">
      <c r="A5593" s="103" t="s">
        <v>7451</v>
      </c>
      <c r="B5593" s="101" t="s">
        <v>985</v>
      </c>
      <c r="D5593" s="101" t="s">
        <v>7449</v>
      </c>
      <c r="F5593" s="102">
        <v>0</v>
      </c>
      <c r="G5593" s="102">
        <v>0</v>
      </c>
      <c r="H5593" s="102">
        <v>0</v>
      </c>
      <c r="I5593" s="102"/>
      <c r="J5593" s="252"/>
      <c r="N5593" s="298" t="s">
        <v>4919</v>
      </c>
      <c r="O5593" s="298" t="s">
        <v>4926</v>
      </c>
      <c r="S5593" s="444"/>
      <c r="T5593" s="444"/>
      <c r="U5593" s="261">
        <f>ROUND(SUMIF('DV-Bewegungsdaten'!B:B,A5593,'DV-Bewegungsdaten'!D:D),3)</f>
        <v>0</v>
      </c>
      <c r="V5593" s="259">
        <v>0</v>
      </c>
      <c r="X5593" s="444"/>
      <c r="Y5593" s="444"/>
      <c r="AK5593" s="305"/>
    </row>
    <row r="5594" spans="1:37" ht="15" customHeight="1" x14ac:dyDescent="0.25">
      <c r="A5594" s="103" t="s">
        <v>7452</v>
      </c>
      <c r="B5594" s="101" t="s">
        <v>1469</v>
      </c>
      <c r="D5594" s="101" t="s">
        <v>7449</v>
      </c>
      <c r="F5594" s="102">
        <v>0</v>
      </c>
      <c r="G5594" s="102">
        <v>0</v>
      </c>
      <c r="H5594" s="102">
        <v>0</v>
      </c>
      <c r="I5594" s="102"/>
      <c r="J5594" s="252"/>
      <c r="N5594" s="298" t="s">
        <v>4919</v>
      </c>
      <c r="O5594" s="298" t="s">
        <v>4927</v>
      </c>
      <c r="S5594" s="444"/>
      <c r="T5594" s="444"/>
      <c r="U5594" s="261">
        <f>ROUND(SUMIF('DV-Bewegungsdaten'!B:B,A5594,'DV-Bewegungsdaten'!D:D),3)</f>
        <v>0</v>
      </c>
      <c r="V5594" s="259">
        <v>0</v>
      </c>
      <c r="X5594" s="444"/>
      <c r="Y5594" s="444"/>
      <c r="AK5594" s="305"/>
    </row>
    <row r="5595" spans="1:37" ht="15" customHeight="1" x14ac:dyDescent="0.25">
      <c r="A5595" s="103" t="s">
        <v>7453</v>
      </c>
      <c r="B5595" s="101" t="s">
        <v>1482</v>
      </c>
      <c r="D5595" s="101" t="s">
        <v>7449</v>
      </c>
      <c r="F5595" s="102">
        <v>0</v>
      </c>
      <c r="G5595" s="102">
        <v>0</v>
      </c>
      <c r="H5595" s="102">
        <v>0</v>
      </c>
      <c r="I5595" s="102"/>
      <c r="J5595" s="252"/>
      <c r="N5595" s="298" t="s">
        <v>4919</v>
      </c>
      <c r="O5595" s="298" t="s">
        <v>4928</v>
      </c>
      <c r="S5595" s="444"/>
      <c r="T5595" s="444"/>
      <c r="U5595" s="261">
        <f>ROUND(SUMIF('DV-Bewegungsdaten'!B:B,A5595,'DV-Bewegungsdaten'!D:D),3)</f>
        <v>0</v>
      </c>
      <c r="V5595" s="259">
        <v>0</v>
      </c>
      <c r="X5595" s="444"/>
      <c r="Y5595" s="444"/>
      <c r="AK5595" s="305"/>
    </row>
    <row r="5596" spans="1:37" ht="15" customHeight="1" x14ac:dyDescent="0.25">
      <c r="A5596" s="103" t="s">
        <v>7454</v>
      </c>
      <c r="B5596" s="101" t="s">
        <v>77</v>
      </c>
      <c r="D5596" s="101" t="s">
        <v>7449</v>
      </c>
      <c r="F5596" s="102">
        <v>0</v>
      </c>
      <c r="G5596" s="102">
        <v>0</v>
      </c>
      <c r="H5596" s="102">
        <v>0</v>
      </c>
      <c r="I5596" s="102"/>
      <c r="J5596" s="252"/>
      <c r="N5596" s="298" t="s">
        <v>4919</v>
      </c>
      <c r="O5596" s="298" t="s">
        <v>4929</v>
      </c>
      <c r="S5596" s="444"/>
      <c r="T5596" s="444"/>
      <c r="U5596" s="261">
        <f>ROUND(SUMIF('DV-Bewegungsdaten'!B:B,A5596,'DV-Bewegungsdaten'!D:D),3)</f>
        <v>0</v>
      </c>
      <c r="V5596" s="259">
        <v>0</v>
      </c>
      <c r="X5596" s="444"/>
      <c r="Y5596" s="444"/>
      <c r="AK5596" s="305"/>
    </row>
    <row r="5597" spans="1:37" ht="15" customHeight="1" x14ac:dyDescent="0.25">
      <c r="A5597" s="103" t="s">
        <v>7455</v>
      </c>
      <c r="B5597" s="101" t="s">
        <v>2069</v>
      </c>
      <c r="D5597" s="101" t="s">
        <v>7449</v>
      </c>
      <c r="F5597" s="102">
        <v>0</v>
      </c>
      <c r="G5597" s="102">
        <v>0</v>
      </c>
      <c r="H5597" s="102">
        <v>0</v>
      </c>
      <c r="I5597" s="102"/>
      <c r="J5597" s="252"/>
      <c r="N5597" s="298" t="s">
        <v>4919</v>
      </c>
      <c r="O5597" s="298" t="s">
        <v>4930</v>
      </c>
      <c r="S5597" s="444"/>
      <c r="T5597" s="444"/>
      <c r="U5597" s="261">
        <f>ROUND(SUMIF('DV-Bewegungsdaten'!B:B,A5597,'DV-Bewegungsdaten'!D:D),3)</f>
        <v>0</v>
      </c>
      <c r="V5597" s="259">
        <v>0</v>
      </c>
      <c r="X5597" s="444"/>
      <c r="Y5597" s="444"/>
      <c r="AK5597" s="305"/>
    </row>
    <row r="5598" spans="1:37" ht="15" customHeight="1" x14ac:dyDescent="0.25">
      <c r="A5598" s="103" t="s">
        <v>7456</v>
      </c>
      <c r="B5598" s="101" t="s">
        <v>2070</v>
      </c>
      <c r="D5598" s="101" t="s">
        <v>7449</v>
      </c>
      <c r="F5598" s="102">
        <v>0</v>
      </c>
      <c r="G5598" s="102">
        <v>0</v>
      </c>
      <c r="H5598" s="102">
        <v>0</v>
      </c>
      <c r="I5598" s="102"/>
      <c r="J5598" s="252"/>
      <c r="N5598" s="298" t="s">
        <v>4919</v>
      </c>
      <c r="O5598" s="298" t="s">
        <v>4931</v>
      </c>
      <c r="S5598" s="444"/>
      <c r="T5598" s="444"/>
      <c r="U5598" s="261">
        <f>ROUND(SUMIF('DV-Bewegungsdaten'!B:B,A5598,'DV-Bewegungsdaten'!D:D),3)</f>
        <v>0</v>
      </c>
      <c r="V5598" s="259">
        <v>0</v>
      </c>
      <c r="X5598" s="444"/>
      <c r="Y5598" s="444"/>
      <c r="AK5598" s="305"/>
    </row>
    <row r="5599" spans="1:37" ht="15" customHeight="1" x14ac:dyDescent="0.25">
      <c r="A5599" s="103" t="s">
        <v>7457</v>
      </c>
      <c r="B5599" s="101" t="s">
        <v>152</v>
      </c>
      <c r="D5599" s="101" t="s">
        <v>7449</v>
      </c>
      <c r="F5599" s="102">
        <v>0</v>
      </c>
      <c r="G5599" s="102">
        <v>0</v>
      </c>
      <c r="H5599" s="102">
        <v>0</v>
      </c>
      <c r="I5599" s="102"/>
      <c r="J5599" s="252"/>
      <c r="N5599" s="298" t="s">
        <v>4919</v>
      </c>
      <c r="O5599" s="298" t="s">
        <v>4932</v>
      </c>
      <c r="S5599" s="444"/>
      <c r="T5599" s="444"/>
      <c r="U5599" s="261">
        <f>ROUND(SUMIF('DV-Bewegungsdaten'!B:B,A5599,'DV-Bewegungsdaten'!D:D),3)</f>
        <v>0</v>
      </c>
      <c r="V5599" s="259">
        <v>0</v>
      </c>
      <c r="X5599" s="444"/>
      <c r="Y5599" s="444"/>
      <c r="AK5599" s="305"/>
    </row>
    <row r="5600" spans="1:37" ht="15" customHeight="1" x14ac:dyDescent="0.25">
      <c r="A5600" s="103" t="s">
        <v>7458</v>
      </c>
      <c r="B5600" s="101" t="s">
        <v>159</v>
      </c>
      <c r="D5600" s="101" t="s">
        <v>7449</v>
      </c>
      <c r="F5600" s="102">
        <v>0</v>
      </c>
      <c r="G5600" s="102">
        <v>0</v>
      </c>
      <c r="H5600" s="102">
        <v>0</v>
      </c>
      <c r="I5600" s="102"/>
      <c r="J5600" s="252"/>
      <c r="N5600" s="298" t="s">
        <v>4919</v>
      </c>
      <c r="O5600" s="298" t="s">
        <v>4933</v>
      </c>
      <c r="S5600" s="444"/>
      <c r="T5600" s="444"/>
      <c r="U5600" s="261">
        <f>ROUND(SUMIF('DV-Bewegungsdaten'!B:B,A5600,'DV-Bewegungsdaten'!D:D),3)</f>
        <v>0</v>
      </c>
      <c r="V5600" s="259">
        <v>0</v>
      </c>
      <c r="X5600" s="444"/>
      <c r="Y5600" s="444"/>
      <c r="AK5600" s="305"/>
    </row>
    <row r="5601" spans="1:37" ht="15" customHeight="1" x14ac:dyDescent="0.25">
      <c r="A5601" s="103" t="s">
        <v>7459</v>
      </c>
      <c r="B5601" s="101" t="s">
        <v>2071</v>
      </c>
      <c r="D5601" s="101" t="s">
        <v>7449</v>
      </c>
      <c r="F5601" s="102">
        <v>0</v>
      </c>
      <c r="G5601" s="102">
        <v>0</v>
      </c>
      <c r="H5601" s="102">
        <v>0</v>
      </c>
      <c r="I5601" s="102"/>
      <c r="J5601" s="252"/>
      <c r="N5601" s="298" t="s">
        <v>4919</v>
      </c>
      <c r="O5601" s="298" t="s">
        <v>4934</v>
      </c>
      <c r="S5601" s="444"/>
      <c r="T5601" s="444"/>
      <c r="U5601" s="261">
        <f>ROUND(SUMIF('DV-Bewegungsdaten'!B:B,A5601,'DV-Bewegungsdaten'!D:D),3)</f>
        <v>0</v>
      </c>
      <c r="V5601" s="259">
        <v>0</v>
      </c>
      <c r="X5601" s="444"/>
      <c r="Y5601" s="444"/>
      <c r="AK5601" s="305"/>
    </row>
    <row r="5602" spans="1:37" ht="15" customHeight="1" x14ac:dyDescent="0.25">
      <c r="A5602" s="103" t="s">
        <v>7460</v>
      </c>
      <c r="B5602" s="101" t="s">
        <v>169</v>
      </c>
      <c r="D5602" s="101" t="s">
        <v>7449</v>
      </c>
      <c r="F5602" s="102">
        <v>0</v>
      </c>
      <c r="G5602" s="102">
        <v>0</v>
      </c>
      <c r="H5602" s="102">
        <v>0</v>
      </c>
      <c r="I5602" s="102"/>
      <c r="J5602" s="252"/>
      <c r="N5602" s="298" t="s">
        <v>4919</v>
      </c>
      <c r="O5602" s="298" t="s">
        <v>4935</v>
      </c>
      <c r="S5602" s="444"/>
      <c r="T5602" s="444"/>
      <c r="U5602" s="261">
        <f>ROUND(SUMIF('DV-Bewegungsdaten'!B:B,A5602,'DV-Bewegungsdaten'!D:D),3)</f>
        <v>0</v>
      </c>
      <c r="V5602" s="259">
        <v>0</v>
      </c>
      <c r="X5602" s="444"/>
      <c r="Y5602" s="444"/>
      <c r="AK5602" s="305"/>
    </row>
    <row r="5603" spans="1:37" ht="15" customHeight="1" x14ac:dyDescent="0.25">
      <c r="I5603" s="102"/>
      <c r="J5603" s="252"/>
      <c r="S5603" s="444"/>
      <c r="T5603" s="444"/>
      <c r="X5603" s="444"/>
      <c r="Y5603" s="444"/>
      <c r="AK5603" s="305"/>
    </row>
    <row r="5604" spans="1:37" ht="15" customHeight="1" x14ac:dyDescent="0.25">
      <c r="A5604" s="103" t="s">
        <v>7461</v>
      </c>
      <c r="B5604" s="101" t="s">
        <v>2067</v>
      </c>
      <c r="D5604" s="101" t="s">
        <v>7462</v>
      </c>
      <c r="F5604" s="102">
        <v>0</v>
      </c>
      <c r="G5604" s="102">
        <v>0</v>
      </c>
      <c r="H5604" s="102">
        <v>0</v>
      </c>
      <c r="I5604" s="102"/>
      <c r="J5604" s="252"/>
      <c r="K5604" s="258">
        <f>ROUND(SUMIF('VGT-Bewegungsdaten'!B:B,A5604,'VGT-Bewegungsdaten'!D:D),3)</f>
        <v>0</v>
      </c>
      <c r="L5604" s="259">
        <v>0</v>
      </c>
      <c r="N5604" s="298" t="s">
        <v>4919</v>
      </c>
      <c r="O5604" s="298" t="s">
        <v>4924</v>
      </c>
      <c r="P5604" s="261">
        <f>ROUND(SUMIF('AV-Bewegungsdaten'!B:B,A5604,'AV-Bewegungsdaten'!D:D),3)</f>
        <v>0</v>
      </c>
      <c r="Q5604" s="259">
        <v>0</v>
      </c>
      <c r="S5604" s="444"/>
      <c r="T5604" s="444"/>
      <c r="U5604" s="261">
        <f>ROUND(SUMIF('DV-Bewegungsdaten'!B:B,A5604,'DV-Bewegungsdaten'!D:D),3)</f>
        <v>0</v>
      </c>
      <c r="V5604" s="259">
        <v>0</v>
      </c>
      <c r="X5604" s="444"/>
      <c r="Y5604" s="444"/>
      <c r="Z5604" s="258"/>
      <c r="AA5604" s="259"/>
      <c r="AK5604" s="305"/>
    </row>
    <row r="5605" spans="1:37" ht="15" customHeight="1" x14ac:dyDescent="0.25">
      <c r="A5605" s="103" t="s">
        <v>7463</v>
      </c>
      <c r="B5605" s="101" t="s">
        <v>2068</v>
      </c>
      <c r="D5605" s="101" t="s">
        <v>7462</v>
      </c>
      <c r="F5605" s="102">
        <v>0</v>
      </c>
      <c r="G5605" s="102">
        <v>0</v>
      </c>
      <c r="H5605" s="102">
        <v>0</v>
      </c>
      <c r="I5605" s="102"/>
      <c r="J5605" s="252"/>
      <c r="K5605" s="258">
        <f>ROUND(SUMIF('VGT-Bewegungsdaten'!B:B,A5605,'VGT-Bewegungsdaten'!D:D),3)</f>
        <v>0</v>
      </c>
      <c r="L5605" s="259">
        <v>0</v>
      </c>
      <c r="N5605" s="298" t="s">
        <v>4919</v>
      </c>
      <c r="O5605" s="298" t="s">
        <v>4925</v>
      </c>
      <c r="P5605" s="261">
        <f>ROUND(SUMIF('AV-Bewegungsdaten'!B:B,A5605,'AV-Bewegungsdaten'!D:D),3)</f>
        <v>0</v>
      </c>
      <c r="Q5605" s="259">
        <v>0</v>
      </c>
      <c r="S5605" s="444"/>
      <c r="T5605" s="444"/>
      <c r="U5605" s="261">
        <f>ROUND(SUMIF('DV-Bewegungsdaten'!B:B,A5605,'DV-Bewegungsdaten'!D:D),3)</f>
        <v>0</v>
      </c>
      <c r="V5605" s="259">
        <v>0</v>
      </c>
      <c r="X5605" s="444"/>
      <c r="Y5605" s="444"/>
      <c r="Z5605" s="258"/>
      <c r="AA5605" s="259"/>
      <c r="AK5605" s="305"/>
    </row>
    <row r="5606" spans="1:37" ht="15" customHeight="1" x14ac:dyDescent="0.25">
      <c r="A5606" s="103" t="s">
        <v>7464</v>
      </c>
      <c r="B5606" s="101" t="s">
        <v>985</v>
      </c>
      <c r="D5606" s="101" t="s">
        <v>7462</v>
      </c>
      <c r="F5606" s="102">
        <v>0</v>
      </c>
      <c r="G5606" s="102">
        <v>0</v>
      </c>
      <c r="H5606" s="102">
        <v>0</v>
      </c>
      <c r="I5606" s="102"/>
      <c r="J5606" s="252"/>
      <c r="K5606" s="258">
        <f>ROUND(SUMIF('VGT-Bewegungsdaten'!B:B,A5606,'VGT-Bewegungsdaten'!D:D),3)</f>
        <v>0</v>
      </c>
      <c r="L5606" s="259">
        <v>0</v>
      </c>
      <c r="N5606" s="298" t="s">
        <v>4919</v>
      </c>
      <c r="O5606" s="298" t="s">
        <v>4926</v>
      </c>
      <c r="P5606" s="261">
        <f>ROUND(SUMIF('AV-Bewegungsdaten'!B:B,A5606,'AV-Bewegungsdaten'!D:D),3)</f>
        <v>0</v>
      </c>
      <c r="Q5606" s="259">
        <v>0</v>
      </c>
      <c r="S5606" s="444"/>
      <c r="T5606" s="444"/>
      <c r="U5606" s="261">
        <f>ROUND(SUMIF('DV-Bewegungsdaten'!B:B,A5606,'DV-Bewegungsdaten'!D:D),3)</f>
        <v>0</v>
      </c>
      <c r="V5606" s="259">
        <v>0</v>
      </c>
      <c r="X5606" s="444"/>
      <c r="Y5606" s="444"/>
      <c r="Z5606" s="258"/>
      <c r="AA5606" s="259"/>
      <c r="AK5606" s="305"/>
    </row>
    <row r="5607" spans="1:37" ht="15" customHeight="1" x14ac:dyDescent="0.25">
      <c r="A5607" s="103" t="s">
        <v>7465</v>
      </c>
      <c r="B5607" s="101" t="s">
        <v>1469</v>
      </c>
      <c r="D5607" s="101" t="s">
        <v>7462</v>
      </c>
      <c r="F5607" s="102">
        <v>0</v>
      </c>
      <c r="G5607" s="102">
        <v>0</v>
      </c>
      <c r="H5607" s="102">
        <v>0</v>
      </c>
      <c r="I5607" s="102"/>
      <c r="J5607" s="252"/>
      <c r="K5607" s="258">
        <f>ROUND(SUMIF('VGT-Bewegungsdaten'!B:B,A5607,'VGT-Bewegungsdaten'!D:D),3)</f>
        <v>0</v>
      </c>
      <c r="L5607" s="259">
        <v>0</v>
      </c>
      <c r="N5607" s="298" t="s">
        <v>4919</v>
      </c>
      <c r="O5607" s="298" t="s">
        <v>4927</v>
      </c>
      <c r="P5607" s="261">
        <f>ROUND(SUMIF('AV-Bewegungsdaten'!B:B,A5607,'AV-Bewegungsdaten'!D:D),3)</f>
        <v>0</v>
      </c>
      <c r="Q5607" s="259">
        <v>0</v>
      </c>
      <c r="S5607" s="444"/>
      <c r="T5607" s="444"/>
      <c r="U5607" s="261">
        <f>ROUND(SUMIF('DV-Bewegungsdaten'!B:B,A5607,'DV-Bewegungsdaten'!D:D),3)</f>
        <v>0</v>
      </c>
      <c r="V5607" s="259">
        <v>0</v>
      </c>
      <c r="X5607" s="444"/>
      <c r="Y5607" s="444"/>
      <c r="Z5607" s="258"/>
      <c r="AA5607" s="259"/>
      <c r="AK5607" s="305"/>
    </row>
    <row r="5608" spans="1:37" ht="15" customHeight="1" x14ac:dyDescent="0.25">
      <c r="A5608" s="103" t="s">
        <v>7466</v>
      </c>
      <c r="B5608" s="101" t="s">
        <v>1482</v>
      </c>
      <c r="D5608" s="101" t="s">
        <v>7462</v>
      </c>
      <c r="F5608" s="102">
        <v>0</v>
      </c>
      <c r="G5608" s="102">
        <v>0</v>
      </c>
      <c r="H5608" s="102">
        <v>0</v>
      </c>
      <c r="I5608" s="102"/>
      <c r="J5608" s="252"/>
      <c r="K5608" s="258">
        <f>ROUND(SUMIF('VGT-Bewegungsdaten'!B:B,A5608,'VGT-Bewegungsdaten'!D:D),3)</f>
        <v>0</v>
      </c>
      <c r="L5608" s="259">
        <v>0</v>
      </c>
      <c r="N5608" s="298" t="s">
        <v>4919</v>
      </c>
      <c r="O5608" s="298" t="s">
        <v>4928</v>
      </c>
      <c r="P5608" s="261">
        <f>ROUND(SUMIF('AV-Bewegungsdaten'!B:B,A5608,'AV-Bewegungsdaten'!D:D),3)</f>
        <v>0</v>
      </c>
      <c r="Q5608" s="259">
        <v>0</v>
      </c>
      <c r="S5608" s="444"/>
      <c r="T5608" s="444"/>
      <c r="U5608" s="261">
        <f>ROUND(SUMIF('DV-Bewegungsdaten'!B:B,A5608,'DV-Bewegungsdaten'!D:D),3)</f>
        <v>0</v>
      </c>
      <c r="V5608" s="259">
        <v>0</v>
      </c>
      <c r="X5608" s="444"/>
      <c r="Y5608" s="444"/>
      <c r="Z5608" s="258"/>
      <c r="AA5608" s="259"/>
      <c r="AK5608" s="305"/>
    </row>
    <row r="5609" spans="1:37" ht="15" customHeight="1" x14ac:dyDescent="0.25">
      <c r="A5609" s="103" t="s">
        <v>7467</v>
      </c>
      <c r="B5609" s="101" t="s">
        <v>77</v>
      </c>
      <c r="D5609" s="101" t="s">
        <v>7462</v>
      </c>
      <c r="F5609" s="102">
        <v>0</v>
      </c>
      <c r="G5609" s="102">
        <v>0</v>
      </c>
      <c r="H5609" s="102">
        <v>0</v>
      </c>
      <c r="I5609" s="102"/>
      <c r="J5609" s="252"/>
      <c r="K5609" s="258">
        <f>ROUND(SUMIF('VGT-Bewegungsdaten'!B:B,A5609,'VGT-Bewegungsdaten'!D:D),3)</f>
        <v>0</v>
      </c>
      <c r="L5609" s="259">
        <v>0</v>
      </c>
      <c r="N5609" s="298" t="s">
        <v>4919</v>
      </c>
      <c r="O5609" s="298" t="s">
        <v>4929</v>
      </c>
      <c r="P5609" s="261">
        <f>ROUND(SUMIF('AV-Bewegungsdaten'!B:B,A5609,'AV-Bewegungsdaten'!D:D),3)</f>
        <v>0</v>
      </c>
      <c r="Q5609" s="259">
        <v>0</v>
      </c>
      <c r="S5609" s="444"/>
      <c r="T5609" s="444"/>
      <c r="U5609" s="261">
        <f>ROUND(SUMIF('DV-Bewegungsdaten'!B:B,A5609,'DV-Bewegungsdaten'!D:D),3)</f>
        <v>0</v>
      </c>
      <c r="V5609" s="259">
        <v>0</v>
      </c>
      <c r="X5609" s="444"/>
      <c r="Y5609" s="444"/>
      <c r="Z5609" s="258"/>
      <c r="AA5609" s="259"/>
      <c r="AK5609" s="305"/>
    </row>
    <row r="5610" spans="1:37" ht="15" customHeight="1" x14ac:dyDescent="0.25">
      <c r="A5610" s="103" t="s">
        <v>7468</v>
      </c>
      <c r="B5610" s="101" t="s">
        <v>2069</v>
      </c>
      <c r="D5610" s="101" t="s">
        <v>7462</v>
      </c>
      <c r="F5610" s="102">
        <v>0</v>
      </c>
      <c r="G5610" s="102">
        <v>0</v>
      </c>
      <c r="H5610" s="102">
        <v>0</v>
      </c>
      <c r="I5610" s="102"/>
      <c r="J5610" s="252"/>
      <c r="K5610" s="258">
        <f>ROUND(SUMIF('VGT-Bewegungsdaten'!B:B,A5610,'VGT-Bewegungsdaten'!D:D),3)</f>
        <v>0</v>
      </c>
      <c r="L5610" s="259">
        <v>0</v>
      </c>
      <c r="N5610" s="298" t="s">
        <v>4919</v>
      </c>
      <c r="O5610" s="298" t="s">
        <v>4930</v>
      </c>
      <c r="P5610" s="261">
        <f>ROUND(SUMIF('AV-Bewegungsdaten'!B:B,A5610,'AV-Bewegungsdaten'!D:D),3)</f>
        <v>0</v>
      </c>
      <c r="Q5610" s="259">
        <v>0</v>
      </c>
      <c r="S5610" s="444"/>
      <c r="T5610" s="444"/>
      <c r="U5610" s="261">
        <f>ROUND(SUMIF('DV-Bewegungsdaten'!B:B,A5610,'DV-Bewegungsdaten'!D:D),3)</f>
        <v>0</v>
      </c>
      <c r="V5610" s="259">
        <v>0</v>
      </c>
      <c r="X5610" s="444"/>
      <c r="Y5610" s="444"/>
      <c r="Z5610" s="258"/>
      <c r="AA5610" s="259"/>
      <c r="AK5610" s="305"/>
    </row>
    <row r="5611" spans="1:37" ht="15" customHeight="1" x14ac:dyDescent="0.25">
      <c r="A5611" s="103" t="s">
        <v>7469</v>
      </c>
      <c r="B5611" s="101" t="s">
        <v>2070</v>
      </c>
      <c r="D5611" s="101" t="s">
        <v>7462</v>
      </c>
      <c r="F5611" s="102">
        <v>0</v>
      </c>
      <c r="G5611" s="102">
        <v>0</v>
      </c>
      <c r="H5611" s="102">
        <v>0</v>
      </c>
      <c r="I5611" s="102"/>
      <c r="J5611" s="252"/>
      <c r="K5611" s="258">
        <f>ROUND(SUMIF('VGT-Bewegungsdaten'!B:B,A5611,'VGT-Bewegungsdaten'!D:D),3)</f>
        <v>0</v>
      </c>
      <c r="L5611" s="259">
        <v>0</v>
      </c>
      <c r="N5611" s="298" t="s">
        <v>4919</v>
      </c>
      <c r="O5611" s="298" t="s">
        <v>4931</v>
      </c>
      <c r="P5611" s="261">
        <f>ROUND(SUMIF('AV-Bewegungsdaten'!B:B,A5611,'AV-Bewegungsdaten'!D:D),3)</f>
        <v>0</v>
      </c>
      <c r="Q5611" s="259">
        <v>0</v>
      </c>
      <c r="S5611" s="444"/>
      <c r="T5611" s="444"/>
      <c r="U5611" s="261">
        <f>ROUND(SUMIF('DV-Bewegungsdaten'!B:B,A5611,'DV-Bewegungsdaten'!D:D),3)</f>
        <v>0</v>
      </c>
      <c r="V5611" s="259">
        <v>0</v>
      </c>
      <c r="X5611" s="444"/>
      <c r="Y5611" s="444"/>
      <c r="Z5611" s="258"/>
      <c r="AA5611" s="259"/>
      <c r="AK5611" s="305"/>
    </row>
    <row r="5612" spans="1:37" ht="15" customHeight="1" x14ac:dyDescent="0.25">
      <c r="A5612" s="103" t="s">
        <v>7470</v>
      </c>
      <c r="B5612" s="101" t="s">
        <v>152</v>
      </c>
      <c r="D5612" s="101" t="s">
        <v>7462</v>
      </c>
      <c r="F5612" s="102">
        <v>0</v>
      </c>
      <c r="G5612" s="102">
        <v>0</v>
      </c>
      <c r="H5612" s="102">
        <v>0</v>
      </c>
      <c r="I5612" s="102"/>
      <c r="J5612" s="252"/>
      <c r="K5612" s="258">
        <f>ROUND(SUMIF('VGT-Bewegungsdaten'!B:B,A5612,'VGT-Bewegungsdaten'!D:D),3)</f>
        <v>0</v>
      </c>
      <c r="L5612" s="259">
        <v>0</v>
      </c>
      <c r="N5612" s="298" t="s">
        <v>4919</v>
      </c>
      <c r="O5612" s="298" t="s">
        <v>4932</v>
      </c>
      <c r="P5612" s="261">
        <f>ROUND(SUMIF('AV-Bewegungsdaten'!B:B,A5612,'AV-Bewegungsdaten'!D:D),3)</f>
        <v>0</v>
      </c>
      <c r="Q5612" s="259">
        <v>0</v>
      </c>
      <c r="S5612" s="444"/>
      <c r="T5612" s="444"/>
      <c r="U5612" s="261">
        <f>ROUND(SUMIF('DV-Bewegungsdaten'!B:B,A5612,'DV-Bewegungsdaten'!D:D),3)</f>
        <v>0</v>
      </c>
      <c r="V5612" s="259">
        <v>0</v>
      </c>
      <c r="X5612" s="444"/>
      <c r="Y5612" s="444"/>
      <c r="Z5612" s="258"/>
      <c r="AA5612" s="259"/>
      <c r="AK5612" s="305"/>
    </row>
    <row r="5613" spans="1:37" ht="15" customHeight="1" x14ac:dyDescent="0.25">
      <c r="A5613" s="103" t="s">
        <v>7471</v>
      </c>
      <c r="B5613" s="101" t="s">
        <v>159</v>
      </c>
      <c r="D5613" s="101" t="s">
        <v>7462</v>
      </c>
      <c r="F5613" s="102">
        <v>0</v>
      </c>
      <c r="G5613" s="102">
        <v>0</v>
      </c>
      <c r="H5613" s="102">
        <v>0</v>
      </c>
      <c r="I5613" s="102"/>
      <c r="J5613" s="252"/>
      <c r="K5613" s="258">
        <f>ROUND(SUMIF('VGT-Bewegungsdaten'!B:B,A5613,'VGT-Bewegungsdaten'!D:D),3)</f>
        <v>0</v>
      </c>
      <c r="L5613" s="259">
        <v>0</v>
      </c>
      <c r="N5613" s="298" t="s">
        <v>4919</v>
      </c>
      <c r="O5613" s="298" t="s">
        <v>4933</v>
      </c>
      <c r="P5613" s="261">
        <f>ROUND(SUMIF('AV-Bewegungsdaten'!B:B,A5613,'AV-Bewegungsdaten'!D:D),3)</f>
        <v>0</v>
      </c>
      <c r="Q5613" s="259">
        <v>0</v>
      </c>
      <c r="S5613" s="444"/>
      <c r="T5613" s="444"/>
      <c r="U5613" s="261">
        <f>ROUND(SUMIF('DV-Bewegungsdaten'!B:B,A5613,'DV-Bewegungsdaten'!D:D),3)</f>
        <v>0</v>
      </c>
      <c r="V5613" s="259">
        <v>0</v>
      </c>
      <c r="X5613" s="444"/>
      <c r="Y5613" s="444"/>
      <c r="Z5613" s="258"/>
      <c r="AA5613" s="259"/>
      <c r="AK5613" s="305"/>
    </row>
    <row r="5614" spans="1:37" ht="15" customHeight="1" x14ac:dyDescent="0.25">
      <c r="A5614" s="103" t="s">
        <v>7472</v>
      </c>
      <c r="B5614" s="101" t="s">
        <v>2071</v>
      </c>
      <c r="D5614" s="101" t="s">
        <v>7462</v>
      </c>
      <c r="F5614" s="102">
        <v>0</v>
      </c>
      <c r="G5614" s="102">
        <v>0</v>
      </c>
      <c r="H5614" s="102">
        <v>0</v>
      </c>
      <c r="I5614" s="102"/>
      <c r="J5614" s="252"/>
      <c r="K5614" s="258">
        <f>ROUND(SUMIF('VGT-Bewegungsdaten'!B:B,A5614,'VGT-Bewegungsdaten'!D:D),3)</f>
        <v>0</v>
      </c>
      <c r="L5614" s="259">
        <v>0</v>
      </c>
      <c r="N5614" s="298" t="s">
        <v>4919</v>
      </c>
      <c r="O5614" s="298" t="s">
        <v>4934</v>
      </c>
      <c r="P5614" s="261">
        <f>ROUND(SUMIF('AV-Bewegungsdaten'!B:B,A5614,'AV-Bewegungsdaten'!D:D),3)</f>
        <v>0</v>
      </c>
      <c r="Q5614" s="259">
        <v>0</v>
      </c>
      <c r="S5614" s="444"/>
      <c r="T5614" s="444"/>
      <c r="U5614" s="261">
        <f>ROUND(SUMIF('DV-Bewegungsdaten'!B:B,A5614,'DV-Bewegungsdaten'!D:D),3)</f>
        <v>0</v>
      </c>
      <c r="V5614" s="259">
        <v>0</v>
      </c>
      <c r="X5614" s="444"/>
      <c r="Y5614" s="444"/>
      <c r="Z5614" s="258"/>
      <c r="AA5614" s="259"/>
      <c r="AK5614" s="305"/>
    </row>
    <row r="5615" spans="1:37" ht="15" customHeight="1" x14ac:dyDescent="0.25">
      <c r="A5615" s="103" t="s">
        <v>7473</v>
      </c>
      <c r="B5615" s="101" t="s">
        <v>169</v>
      </c>
      <c r="D5615" s="101" t="s">
        <v>7462</v>
      </c>
      <c r="F5615" s="102">
        <v>0</v>
      </c>
      <c r="G5615" s="102">
        <v>0</v>
      </c>
      <c r="H5615" s="102">
        <v>0</v>
      </c>
      <c r="I5615" s="102"/>
      <c r="J5615" s="252"/>
      <c r="K5615" s="258">
        <f>ROUND(SUMIF('VGT-Bewegungsdaten'!B:B,A5615,'VGT-Bewegungsdaten'!D:D),3)</f>
        <v>0</v>
      </c>
      <c r="L5615" s="259">
        <v>0</v>
      </c>
      <c r="N5615" s="298" t="s">
        <v>4919</v>
      </c>
      <c r="O5615" s="298" t="s">
        <v>4935</v>
      </c>
      <c r="P5615" s="261">
        <f>ROUND(SUMIF('AV-Bewegungsdaten'!B:B,A5615,'AV-Bewegungsdaten'!D:D),3)</f>
        <v>0</v>
      </c>
      <c r="Q5615" s="259">
        <v>0</v>
      </c>
      <c r="S5615" s="444"/>
      <c r="T5615" s="444"/>
      <c r="U5615" s="261">
        <f>ROUND(SUMIF('DV-Bewegungsdaten'!B:B,A5615,'DV-Bewegungsdaten'!D:D),3)</f>
        <v>0</v>
      </c>
      <c r="V5615" s="259">
        <v>0</v>
      </c>
      <c r="X5615" s="444"/>
      <c r="Y5615" s="444"/>
      <c r="Z5615" s="258"/>
      <c r="AA5615" s="259"/>
      <c r="AB5615" s="260"/>
      <c r="AK5615" s="305"/>
    </row>
    <row r="5616" spans="1:37" ht="15" customHeight="1" x14ac:dyDescent="0.25">
      <c r="A5616" s="103" t="s">
        <v>7474</v>
      </c>
      <c r="B5616" s="101" t="s">
        <v>169</v>
      </c>
      <c r="D5616" s="101" t="s">
        <v>7462</v>
      </c>
      <c r="E5616" s="101" t="s">
        <v>4882</v>
      </c>
      <c r="F5616" s="102">
        <v>0</v>
      </c>
      <c r="G5616" s="102">
        <v>0</v>
      </c>
      <c r="H5616" s="102">
        <v>0</v>
      </c>
      <c r="I5616" s="102"/>
      <c r="J5616" s="252"/>
      <c r="L5616" s="259">
        <v>0</v>
      </c>
      <c r="N5616" s="298" t="s">
        <v>4923</v>
      </c>
      <c r="O5616" s="298" t="s">
        <v>4935</v>
      </c>
      <c r="Q5616" s="259">
        <v>0</v>
      </c>
      <c r="S5616" s="444"/>
      <c r="T5616" s="444"/>
      <c r="V5616" s="259">
        <v>0</v>
      </c>
      <c r="X5616" s="444"/>
      <c r="Y5616" s="444"/>
      <c r="Z5616" s="258">
        <f>ROUND(SUMIF('MSZ-Bewegungsdaten'!B:B,A5616,'MSZ-Bewegungsdaten'!D:D),3)</f>
        <v>0</v>
      </c>
      <c r="AA5616" s="259">
        <v>0</v>
      </c>
      <c r="AB5616" s="260"/>
      <c r="AK5616" s="305"/>
    </row>
    <row r="5617" spans="1:37" ht="15" customHeight="1" x14ac:dyDescent="0.25">
      <c r="I5617" s="102"/>
      <c r="J5617" s="252"/>
      <c r="S5617" s="444"/>
      <c r="T5617" s="444"/>
      <c r="X5617" s="444"/>
      <c r="Y5617" s="444"/>
      <c r="AK5617" s="305"/>
    </row>
    <row r="5618" spans="1:37" ht="15" customHeight="1" x14ac:dyDescent="0.25">
      <c r="A5618" s="103" t="s">
        <v>7483</v>
      </c>
      <c r="B5618" s="101" t="s">
        <v>2067</v>
      </c>
      <c r="D5618" s="101" t="s">
        <v>7484</v>
      </c>
      <c r="I5618" s="102"/>
      <c r="J5618" s="252"/>
      <c r="L5618" s="259">
        <f>ROUND(SUMIF('VGT-Bewegungsdaten'!B:B,$A5618,'VGT-Bewegungsdaten'!E:E),5)</f>
        <v>0</v>
      </c>
      <c r="N5618" s="298" t="s">
        <v>4919</v>
      </c>
      <c r="O5618" s="298" t="s">
        <v>4924</v>
      </c>
      <c r="Q5618" s="259">
        <f>ROUND(SUMIF('AV-Bewegungsdaten'!B:B,$A5618,'AV-Bewegungsdaten'!E:E),5)</f>
        <v>0</v>
      </c>
      <c r="S5618" s="444"/>
      <c r="T5618" s="444"/>
      <c r="X5618" s="444"/>
      <c r="Y5618" s="444"/>
      <c r="AK5618" s="305"/>
    </row>
    <row r="5619" spans="1:37" ht="15" customHeight="1" x14ac:dyDescent="0.25">
      <c r="A5619" s="103" t="s">
        <v>7485</v>
      </c>
      <c r="B5619" s="101" t="s">
        <v>2068</v>
      </c>
      <c r="D5619" s="101" t="s">
        <v>7484</v>
      </c>
      <c r="I5619" s="102"/>
      <c r="J5619" s="252"/>
      <c r="L5619" s="259">
        <f>ROUND(SUMIF('VGT-Bewegungsdaten'!B:B,$A5619,'VGT-Bewegungsdaten'!E:E),5)</f>
        <v>0</v>
      </c>
      <c r="N5619" s="298" t="s">
        <v>4919</v>
      </c>
      <c r="O5619" s="298" t="s">
        <v>4925</v>
      </c>
      <c r="Q5619" s="259">
        <f>ROUND(SUMIF('AV-Bewegungsdaten'!B:B,$A5619,'AV-Bewegungsdaten'!E:E),5)</f>
        <v>0</v>
      </c>
      <c r="S5619" s="444"/>
      <c r="T5619" s="444"/>
      <c r="X5619" s="444"/>
      <c r="Y5619" s="444"/>
      <c r="AK5619" s="305"/>
    </row>
    <row r="5620" spans="1:37" ht="15" customHeight="1" x14ac:dyDescent="0.25">
      <c r="A5620" s="103" t="s">
        <v>7486</v>
      </c>
      <c r="B5620" s="101" t="s">
        <v>985</v>
      </c>
      <c r="D5620" s="101" t="s">
        <v>7484</v>
      </c>
      <c r="I5620" s="102"/>
      <c r="J5620" s="252"/>
      <c r="L5620" s="259">
        <f>ROUND(SUMIF('VGT-Bewegungsdaten'!B:B,$A5620,'VGT-Bewegungsdaten'!E:E),5)</f>
        <v>0</v>
      </c>
      <c r="N5620" s="298" t="s">
        <v>4919</v>
      </c>
      <c r="O5620" s="298" t="s">
        <v>4926</v>
      </c>
      <c r="Q5620" s="259">
        <f>ROUND(SUMIF('AV-Bewegungsdaten'!B:B,$A5620,'AV-Bewegungsdaten'!E:E),5)</f>
        <v>0</v>
      </c>
      <c r="S5620" s="444"/>
      <c r="T5620" s="444"/>
      <c r="X5620" s="444"/>
      <c r="Y5620" s="444"/>
      <c r="AK5620" s="305"/>
    </row>
    <row r="5621" spans="1:37" ht="15" customHeight="1" x14ac:dyDescent="0.25">
      <c r="A5621" s="103" t="s">
        <v>7487</v>
      </c>
      <c r="B5621" s="101" t="s">
        <v>1469</v>
      </c>
      <c r="D5621" s="101" t="s">
        <v>7484</v>
      </c>
      <c r="I5621" s="102"/>
      <c r="J5621" s="252"/>
      <c r="L5621" s="259">
        <f>ROUND(SUMIF('VGT-Bewegungsdaten'!B:B,$A5621,'VGT-Bewegungsdaten'!E:E),5)</f>
        <v>0</v>
      </c>
      <c r="N5621" s="298" t="s">
        <v>4919</v>
      </c>
      <c r="O5621" s="298" t="s">
        <v>4927</v>
      </c>
      <c r="Q5621" s="259">
        <f>ROUND(SUMIF('AV-Bewegungsdaten'!B:B,$A5621,'AV-Bewegungsdaten'!E:E),5)</f>
        <v>0</v>
      </c>
      <c r="S5621" s="444"/>
      <c r="T5621" s="444"/>
      <c r="X5621" s="444"/>
      <c r="Y5621" s="444"/>
      <c r="AK5621" s="305"/>
    </row>
    <row r="5622" spans="1:37" ht="15" customHeight="1" x14ac:dyDescent="0.25">
      <c r="A5622" s="103" t="s">
        <v>7488</v>
      </c>
      <c r="B5622" s="101" t="s">
        <v>1482</v>
      </c>
      <c r="D5622" s="101" t="s">
        <v>7484</v>
      </c>
      <c r="I5622" s="102"/>
      <c r="J5622" s="252"/>
      <c r="L5622" s="259">
        <f>ROUND(SUMIF('VGT-Bewegungsdaten'!B:B,$A5622,'VGT-Bewegungsdaten'!E:E),5)</f>
        <v>0</v>
      </c>
      <c r="N5622" s="298" t="s">
        <v>4919</v>
      </c>
      <c r="O5622" s="298" t="s">
        <v>4928</v>
      </c>
      <c r="Q5622" s="259">
        <f>ROUND(SUMIF('AV-Bewegungsdaten'!B:B,$A5622,'AV-Bewegungsdaten'!E:E),5)</f>
        <v>0</v>
      </c>
      <c r="S5622" s="444"/>
      <c r="T5622" s="444"/>
      <c r="X5622" s="444"/>
      <c r="Y5622" s="444"/>
      <c r="AK5622" s="305"/>
    </row>
    <row r="5623" spans="1:37" ht="15" customHeight="1" x14ac:dyDescent="0.25">
      <c r="A5623" s="103" t="s">
        <v>7489</v>
      </c>
      <c r="B5623" s="101" t="s">
        <v>77</v>
      </c>
      <c r="D5623" s="101" t="s">
        <v>7484</v>
      </c>
      <c r="I5623" s="102"/>
      <c r="J5623" s="252"/>
      <c r="L5623" s="259">
        <f>ROUND(SUMIF('VGT-Bewegungsdaten'!B:B,$A5623,'VGT-Bewegungsdaten'!E:E),5)</f>
        <v>0</v>
      </c>
      <c r="N5623" s="298" t="s">
        <v>4919</v>
      </c>
      <c r="O5623" s="298" t="s">
        <v>4929</v>
      </c>
      <c r="Q5623" s="259">
        <f>ROUND(SUMIF('AV-Bewegungsdaten'!B:B,$A5623,'AV-Bewegungsdaten'!E:E),5)</f>
        <v>0</v>
      </c>
      <c r="S5623" s="444"/>
      <c r="T5623" s="444"/>
      <c r="X5623" s="444"/>
      <c r="Y5623" s="444"/>
      <c r="AK5623" s="305"/>
    </row>
    <row r="5624" spans="1:37" ht="15" customHeight="1" x14ac:dyDescent="0.25">
      <c r="A5624" s="103" t="s">
        <v>7490</v>
      </c>
      <c r="B5624" s="101" t="s">
        <v>2069</v>
      </c>
      <c r="D5624" s="101" t="s">
        <v>7484</v>
      </c>
      <c r="I5624" s="102"/>
      <c r="J5624" s="252"/>
      <c r="L5624" s="259">
        <f>ROUND(SUMIF('VGT-Bewegungsdaten'!B:B,$A5624,'VGT-Bewegungsdaten'!E:E),5)</f>
        <v>0</v>
      </c>
      <c r="N5624" s="298" t="s">
        <v>4919</v>
      </c>
      <c r="O5624" s="298" t="s">
        <v>4930</v>
      </c>
      <c r="Q5624" s="259">
        <f>ROUND(SUMIF('AV-Bewegungsdaten'!B:B,$A5624,'AV-Bewegungsdaten'!E:E),5)</f>
        <v>0</v>
      </c>
      <c r="S5624" s="444"/>
      <c r="T5624" s="444"/>
      <c r="X5624" s="444"/>
      <c r="Y5624" s="444"/>
      <c r="AK5624" s="305"/>
    </row>
    <row r="5625" spans="1:37" ht="15" customHeight="1" x14ac:dyDescent="0.25">
      <c r="A5625" s="103" t="s">
        <v>7491</v>
      </c>
      <c r="B5625" s="101" t="s">
        <v>2070</v>
      </c>
      <c r="D5625" s="101" t="s">
        <v>7484</v>
      </c>
      <c r="I5625" s="102"/>
      <c r="J5625" s="252"/>
      <c r="L5625" s="259">
        <f>ROUND(SUMIF('VGT-Bewegungsdaten'!B:B,$A5625,'VGT-Bewegungsdaten'!E:E),5)</f>
        <v>0</v>
      </c>
      <c r="N5625" s="298" t="s">
        <v>4919</v>
      </c>
      <c r="O5625" s="298" t="s">
        <v>4931</v>
      </c>
      <c r="Q5625" s="259">
        <f>ROUND(SUMIF('AV-Bewegungsdaten'!B:B,$A5625,'AV-Bewegungsdaten'!E:E),5)</f>
        <v>0</v>
      </c>
      <c r="S5625" s="444"/>
      <c r="T5625" s="444"/>
      <c r="X5625" s="444"/>
      <c r="Y5625" s="444"/>
      <c r="AK5625" s="305"/>
    </row>
    <row r="5626" spans="1:37" ht="15" customHeight="1" x14ac:dyDescent="0.25">
      <c r="A5626" s="103" t="s">
        <v>7492</v>
      </c>
      <c r="B5626" s="101" t="s">
        <v>152</v>
      </c>
      <c r="D5626" s="101" t="s">
        <v>7484</v>
      </c>
      <c r="I5626" s="102"/>
      <c r="J5626" s="252"/>
      <c r="L5626" s="259">
        <f>ROUND(SUMIF('VGT-Bewegungsdaten'!B:B,$A5626,'VGT-Bewegungsdaten'!E:E),5)</f>
        <v>0</v>
      </c>
      <c r="N5626" s="298" t="s">
        <v>4919</v>
      </c>
      <c r="O5626" s="298" t="s">
        <v>4932</v>
      </c>
      <c r="Q5626" s="259">
        <f>ROUND(SUMIF('AV-Bewegungsdaten'!B:B,$A5626,'AV-Bewegungsdaten'!E:E),5)</f>
        <v>0</v>
      </c>
      <c r="S5626" s="444"/>
      <c r="T5626" s="444"/>
      <c r="X5626" s="444"/>
      <c r="Y5626" s="444"/>
      <c r="AK5626" s="305"/>
    </row>
    <row r="5627" spans="1:37" ht="15" customHeight="1" x14ac:dyDescent="0.25">
      <c r="A5627" s="103" t="s">
        <v>7493</v>
      </c>
      <c r="B5627" s="101" t="s">
        <v>159</v>
      </c>
      <c r="D5627" s="101" t="s">
        <v>7484</v>
      </c>
      <c r="I5627" s="102"/>
      <c r="J5627" s="252"/>
      <c r="L5627" s="259">
        <f>ROUND(SUMIF('VGT-Bewegungsdaten'!B:B,$A5627,'VGT-Bewegungsdaten'!E:E),5)</f>
        <v>0</v>
      </c>
      <c r="N5627" s="298" t="s">
        <v>4919</v>
      </c>
      <c r="O5627" s="298" t="s">
        <v>4933</v>
      </c>
      <c r="Q5627" s="259">
        <f>ROUND(SUMIF('AV-Bewegungsdaten'!B:B,$A5627,'AV-Bewegungsdaten'!E:E),5)</f>
        <v>0</v>
      </c>
      <c r="S5627" s="444"/>
      <c r="T5627" s="444"/>
      <c r="X5627" s="444"/>
      <c r="Y5627" s="444"/>
      <c r="AK5627" s="305"/>
    </row>
    <row r="5628" spans="1:37" ht="15" customHeight="1" x14ac:dyDescent="0.25">
      <c r="A5628" s="103" t="s">
        <v>7494</v>
      </c>
      <c r="B5628" s="101" t="s">
        <v>2071</v>
      </c>
      <c r="D5628" s="101" t="s">
        <v>7484</v>
      </c>
      <c r="I5628" s="102"/>
      <c r="J5628" s="252"/>
      <c r="L5628" s="259">
        <f>ROUND(SUMIF('VGT-Bewegungsdaten'!B:B,$A5628,'VGT-Bewegungsdaten'!E:E),5)</f>
        <v>0</v>
      </c>
      <c r="N5628" s="298" t="s">
        <v>4919</v>
      </c>
      <c r="O5628" s="298" t="s">
        <v>4934</v>
      </c>
      <c r="Q5628" s="259">
        <f>ROUND(SUMIF('AV-Bewegungsdaten'!B:B,$A5628,'AV-Bewegungsdaten'!E:E),5)</f>
        <v>0</v>
      </c>
      <c r="S5628" s="444"/>
      <c r="T5628" s="444"/>
      <c r="X5628" s="444"/>
      <c r="Y5628" s="444"/>
      <c r="AK5628" s="305"/>
    </row>
    <row r="5629" spans="1:37" ht="15" customHeight="1" x14ac:dyDescent="0.25">
      <c r="A5629" s="103" t="s">
        <v>7495</v>
      </c>
      <c r="B5629" s="101" t="s">
        <v>169</v>
      </c>
      <c r="D5629" s="101" t="s">
        <v>7484</v>
      </c>
      <c r="I5629" s="102"/>
      <c r="J5629" s="252"/>
      <c r="L5629" s="259">
        <f>ROUND(SUMIF('VGT-Bewegungsdaten'!B:B,$A5629,'VGT-Bewegungsdaten'!E:E),5)</f>
        <v>0</v>
      </c>
      <c r="N5629" s="298" t="s">
        <v>4919</v>
      </c>
      <c r="O5629" s="298" t="s">
        <v>4935</v>
      </c>
      <c r="Q5629" s="259">
        <f>ROUND(SUMIF('AV-Bewegungsdaten'!B:B,$A5629,'AV-Bewegungsdaten'!E:E),5)</f>
        <v>0</v>
      </c>
      <c r="S5629" s="444"/>
      <c r="T5629" s="444"/>
      <c r="X5629" s="444"/>
      <c r="Y5629" s="444"/>
      <c r="AK5629" s="305"/>
    </row>
    <row r="5630" spans="1:37" ht="15" customHeight="1" x14ac:dyDescent="0.25">
      <c r="A5630" s="103" t="s">
        <v>7496</v>
      </c>
      <c r="B5630" s="101" t="s">
        <v>169</v>
      </c>
      <c r="D5630" s="101" t="s">
        <v>7497</v>
      </c>
      <c r="I5630" s="102"/>
      <c r="J5630" s="252"/>
      <c r="L5630" s="259">
        <f>ROUND(SUMIF('VGT-Bewegungsdaten'!B:B,$A5630,'VGT-Bewegungsdaten'!E:E),5)</f>
        <v>0</v>
      </c>
      <c r="N5630" s="298" t="s">
        <v>4923</v>
      </c>
      <c r="O5630" s="298" t="s">
        <v>4935</v>
      </c>
      <c r="Q5630" s="259">
        <f>ROUND(SUMIF('AV-Bewegungsdaten'!B:B,$A5630,'AV-Bewegungsdaten'!E:E),5)</f>
        <v>0</v>
      </c>
      <c r="S5630" s="444"/>
      <c r="T5630" s="444"/>
      <c r="V5630" s="259">
        <f>ROUND(SUMIF('DV-Bewegungsdaten'!B:B,A5630,'DV-Bewegungsdaten'!E:E),5)</f>
        <v>0</v>
      </c>
      <c r="X5630" s="444"/>
      <c r="Y5630" s="444"/>
      <c r="AK5630" s="305"/>
    </row>
    <row r="5631" spans="1:37" ht="15" customHeight="1" x14ac:dyDescent="0.25">
      <c r="A5631" s="103" t="s">
        <v>7498</v>
      </c>
      <c r="B5631" s="101" t="s">
        <v>169</v>
      </c>
      <c r="D5631" s="101" t="s">
        <v>7499</v>
      </c>
      <c r="I5631" s="102"/>
      <c r="J5631" s="252"/>
      <c r="N5631" s="298" t="s">
        <v>4919</v>
      </c>
      <c r="O5631" s="298" t="s">
        <v>4935</v>
      </c>
      <c r="S5631" s="444"/>
      <c r="T5631" s="444"/>
      <c r="X5631" s="444"/>
      <c r="Y5631" s="444"/>
      <c r="AA5631" s="259">
        <f>ROUND(SUMIF('MSZ-Bewegungsdaten'!$B:$B,$A5631,'MSZ-Bewegungsdaten'!$E:$E),5)</f>
        <v>0</v>
      </c>
      <c r="AK5631" s="305"/>
    </row>
    <row r="5632" spans="1:37" ht="15" customHeight="1" x14ac:dyDescent="0.25">
      <c r="A5632" s="103" t="s">
        <v>7500</v>
      </c>
      <c r="B5632" s="101" t="s">
        <v>2067</v>
      </c>
      <c r="D5632" s="101" t="s">
        <v>7501</v>
      </c>
      <c r="I5632" s="102"/>
      <c r="J5632" s="252"/>
      <c r="N5632" s="298" t="s">
        <v>4919</v>
      </c>
      <c r="O5632" s="298" t="s">
        <v>4924</v>
      </c>
      <c r="S5632" s="444"/>
      <c r="T5632" s="444"/>
      <c r="V5632" s="259">
        <f>ROUND(SUMIF('DV-Bewegungsdaten'!B:B,A5632,'DV-Bewegungsdaten'!E:E),5)</f>
        <v>0</v>
      </c>
      <c r="X5632" s="444"/>
      <c r="Y5632" s="444"/>
      <c r="AK5632" s="305"/>
    </row>
    <row r="5633" spans="1:37" ht="15" customHeight="1" x14ac:dyDescent="0.25">
      <c r="A5633" s="103" t="s">
        <v>7502</v>
      </c>
      <c r="B5633" s="101" t="s">
        <v>2068</v>
      </c>
      <c r="D5633" s="101" t="s">
        <v>7501</v>
      </c>
      <c r="I5633" s="102"/>
      <c r="J5633" s="252"/>
      <c r="N5633" s="298" t="s">
        <v>4919</v>
      </c>
      <c r="O5633" s="298" t="s">
        <v>4925</v>
      </c>
      <c r="S5633" s="444"/>
      <c r="T5633" s="444"/>
      <c r="V5633" s="259">
        <f>ROUND(SUMIF('DV-Bewegungsdaten'!B:B,A5633,'DV-Bewegungsdaten'!E:E),5)</f>
        <v>0</v>
      </c>
      <c r="X5633" s="444"/>
      <c r="Y5633" s="444"/>
      <c r="AK5633" s="305"/>
    </row>
    <row r="5634" spans="1:37" ht="15" customHeight="1" x14ac:dyDescent="0.25">
      <c r="A5634" s="103" t="s">
        <v>7503</v>
      </c>
      <c r="B5634" s="101" t="s">
        <v>985</v>
      </c>
      <c r="D5634" s="101" t="s">
        <v>7501</v>
      </c>
      <c r="I5634" s="102"/>
      <c r="J5634" s="252"/>
      <c r="N5634" s="298" t="s">
        <v>4919</v>
      </c>
      <c r="O5634" s="298" t="s">
        <v>4926</v>
      </c>
      <c r="S5634" s="444"/>
      <c r="T5634" s="444"/>
      <c r="V5634" s="259">
        <f>ROUND(SUMIF('DV-Bewegungsdaten'!B:B,A5634,'DV-Bewegungsdaten'!E:E),5)</f>
        <v>0</v>
      </c>
      <c r="X5634" s="444"/>
      <c r="Y5634" s="444"/>
      <c r="AK5634" s="305"/>
    </row>
    <row r="5635" spans="1:37" ht="15" customHeight="1" x14ac:dyDescent="0.25">
      <c r="A5635" s="103" t="s">
        <v>7504</v>
      </c>
      <c r="B5635" s="101" t="s">
        <v>1469</v>
      </c>
      <c r="D5635" s="101" t="s">
        <v>7501</v>
      </c>
      <c r="I5635" s="102"/>
      <c r="J5635" s="252"/>
      <c r="N5635" s="298" t="s">
        <v>4919</v>
      </c>
      <c r="O5635" s="298" t="s">
        <v>4927</v>
      </c>
      <c r="S5635" s="444"/>
      <c r="T5635" s="444"/>
      <c r="V5635" s="259">
        <f>ROUND(SUMIF('DV-Bewegungsdaten'!B:B,A5635,'DV-Bewegungsdaten'!E:E),5)</f>
        <v>0</v>
      </c>
      <c r="X5635" s="444"/>
      <c r="Y5635" s="444"/>
      <c r="AK5635" s="305"/>
    </row>
    <row r="5636" spans="1:37" ht="15" customHeight="1" x14ac:dyDescent="0.25">
      <c r="A5636" s="103" t="s">
        <v>7505</v>
      </c>
      <c r="B5636" s="101" t="s">
        <v>1482</v>
      </c>
      <c r="D5636" s="101" t="s">
        <v>7501</v>
      </c>
      <c r="I5636" s="102"/>
      <c r="J5636" s="252"/>
      <c r="N5636" s="298" t="s">
        <v>4919</v>
      </c>
      <c r="O5636" s="298" t="s">
        <v>4928</v>
      </c>
      <c r="S5636" s="444"/>
      <c r="T5636" s="444"/>
      <c r="V5636" s="259">
        <f>ROUND(SUMIF('DV-Bewegungsdaten'!B:B,A5636,'DV-Bewegungsdaten'!E:E),5)</f>
        <v>0</v>
      </c>
      <c r="X5636" s="444"/>
      <c r="Y5636" s="444"/>
      <c r="AK5636" s="305"/>
    </row>
    <row r="5637" spans="1:37" ht="15" customHeight="1" x14ac:dyDescent="0.25">
      <c r="A5637" s="103" t="s">
        <v>7506</v>
      </c>
      <c r="B5637" s="101" t="s">
        <v>77</v>
      </c>
      <c r="D5637" s="101" t="s">
        <v>7501</v>
      </c>
      <c r="I5637" s="102"/>
      <c r="J5637" s="252"/>
      <c r="N5637" s="298" t="s">
        <v>4919</v>
      </c>
      <c r="O5637" s="298" t="s">
        <v>4929</v>
      </c>
      <c r="S5637" s="444"/>
      <c r="T5637" s="444"/>
      <c r="V5637" s="259">
        <f>ROUND(SUMIF('DV-Bewegungsdaten'!B:B,A5637,'DV-Bewegungsdaten'!E:E),5)</f>
        <v>0</v>
      </c>
      <c r="X5637" s="444"/>
      <c r="Y5637" s="444"/>
      <c r="AK5637" s="305"/>
    </row>
    <row r="5638" spans="1:37" ht="15" customHeight="1" x14ac:dyDescent="0.25">
      <c r="A5638" s="103" t="s">
        <v>7507</v>
      </c>
      <c r="B5638" s="101" t="s">
        <v>2069</v>
      </c>
      <c r="D5638" s="101" t="s">
        <v>7501</v>
      </c>
      <c r="I5638" s="102"/>
      <c r="J5638" s="252"/>
      <c r="N5638" s="298" t="s">
        <v>4919</v>
      </c>
      <c r="O5638" s="298" t="s">
        <v>4930</v>
      </c>
      <c r="S5638" s="444"/>
      <c r="T5638" s="444"/>
      <c r="V5638" s="259">
        <f>ROUND(SUMIF('DV-Bewegungsdaten'!B:B,A5638,'DV-Bewegungsdaten'!E:E),5)</f>
        <v>0</v>
      </c>
      <c r="X5638" s="444"/>
      <c r="Y5638" s="444"/>
      <c r="AK5638" s="305"/>
    </row>
    <row r="5639" spans="1:37" ht="15" customHeight="1" x14ac:dyDescent="0.25">
      <c r="A5639" s="103" t="s">
        <v>7508</v>
      </c>
      <c r="B5639" s="101" t="s">
        <v>2070</v>
      </c>
      <c r="D5639" s="101" t="s">
        <v>7501</v>
      </c>
      <c r="I5639" s="102"/>
      <c r="J5639" s="252"/>
      <c r="N5639" s="298" t="s">
        <v>4919</v>
      </c>
      <c r="O5639" s="298" t="s">
        <v>4931</v>
      </c>
      <c r="S5639" s="444"/>
      <c r="T5639" s="444"/>
      <c r="V5639" s="259">
        <f>ROUND(SUMIF('DV-Bewegungsdaten'!B:B,A5639,'DV-Bewegungsdaten'!E:E),5)</f>
        <v>0</v>
      </c>
      <c r="X5639" s="444"/>
      <c r="Y5639" s="444"/>
      <c r="AK5639" s="305"/>
    </row>
    <row r="5640" spans="1:37" ht="15" customHeight="1" x14ac:dyDescent="0.25">
      <c r="A5640" s="103" t="s">
        <v>7509</v>
      </c>
      <c r="B5640" s="101" t="s">
        <v>152</v>
      </c>
      <c r="D5640" s="101" t="s">
        <v>7501</v>
      </c>
      <c r="I5640" s="102"/>
      <c r="J5640" s="252"/>
      <c r="N5640" s="298" t="s">
        <v>4919</v>
      </c>
      <c r="O5640" s="298" t="s">
        <v>4932</v>
      </c>
      <c r="S5640" s="444"/>
      <c r="T5640" s="444"/>
      <c r="V5640" s="259">
        <f>ROUND(SUMIF('DV-Bewegungsdaten'!B:B,A5640,'DV-Bewegungsdaten'!E:E),5)</f>
        <v>0</v>
      </c>
      <c r="X5640" s="444"/>
      <c r="Y5640" s="444"/>
      <c r="AK5640" s="305"/>
    </row>
    <row r="5641" spans="1:37" ht="15" customHeight="1" x14ac:dyDescent="0.25">
      <c r="A5641" s="103" t="s">
        <v>7510</v>
      </c>
      <c r="B5641" s="101" t="s">
        <v>159</v>
      </c>
      <c r="D5641" s="101" t="s">
        <v>7501</v>
      </c>
      <c r="I5641" s="102"/>
      <c r="J5641" s="252"/>
      <c r="N5641" s="298" t="s">
        <v>4919</v>
      </c>
      <c r="O5641" s="298" t="s">
        <v>4933</v>
      </c>
      <c r="S5641" s="444"/>
      <c r="T5641" s="444"/>
      <c r="V5641" s="259">
        <f>ROUND(SUMIF('DV-Bewegungsdaten'!B:B,A5641,'DV-Bewegungsdaten'!E:E),5)</f>
        <v>0</v>
      </c>
      <c r="X5641" s="444"/>
      <c r="Y5641" s="444"/>
      <c r="AK5641" s="305"/>
    </row>
    <row r="5642" spans="1:37" ht="15" customHeight="1" x14ac:dyDescent="0.25">
      <c r="A5642" s="103" t="s">
        <v>7511</v>
      </c>
      <c r="B5642" s="101" t="s">
        <v>2071</v>
      </c>
      <c r="D5642" s="101" t="s">
        <v>7501</v>
      </c>
      <c r="I5642" s="102"/>
      <c r="J5642" s="252"/>
      <c r="N5642" s="298" t="s">
        <v>4919</v>
      </c>
      <c r="O5642" s="298" t="s">
        <v>4934</v>
      </c>
      <c r="S5642" s="444"/>
      <c r="T5642" s="444"/>
      <c r="V5642" s="259">
        <f>ROUND(SUMIF('DV-Bewegungsdaten'!B:B,A5642,'DV-Bewegungsdaten'!E:E),5)</f>
        <v>0</v>
      </c>
      <c r="X5642" s="444"/>
      <c r="Y5642" s="444"/>
      <c r="AK5642" s="305"/>
    </row>
    <row r="5643" spans="1:37" ht="15" customHeight="1" x14ac:dyDescent="0.25">
      <c r="A5643" s="103" t="s">
        <v>7512</v>
      </c>
      <c r="B5643" s="101" t="s">
        <v>169</v>
      </c>
      <c r="D5643" s="101" t="s">
        <v>7501</v>
      </c>
      <c r="I5643" s="102"/>
      <c r="J5643" s="252"/>
      <c r="N5643" s="298" t="s">
        <v>4919</v>
      </c>
      <c r="O5643" s="298" t="s">
        <v>4935</v>
      </c>
      <c r="S5643" s="444"/>
      <c r="T5643" s="444"/>
      <c r="V5643" s="259">
        <f>ROUND(SUMIF('DV-Bewegungsdaten'!B:B,A5643,'DV-Bewegungsdaten'!E:E),5)</f>
        <v>0</v>
      </c>
      <c r="X5643" s="444"/>
      <c r="Y5643" s="444"/>
      <c r="AK5643" s="305"/>
    </row>
    <row r="5644" spans="1:37" ht="15" customHeight="1" x14ac:dyDescent="0.25">
      <c r="A5644" s="103" t="s">
        <v>7513</v>
      </c>
      <c r="B5644" s="101" t="s">
        <v>2068</v>
      </c>
      <c r="D5644" s="101" t="s">
        <v>7514</v>
      </c>
      <c r="I5644" s="102"/>
      <c r="J5644" s="252"/>
      <c r="N5644" s="298" t="s">
        <v>5795</v>
      </c>
      <c r="O5644" s="298" t="s">
        <v>5684</v>
      </c>
      <c r="S5644" s="444"/>
      <c r="T5644" s="444"/>
      <c r="V5644" s="259">
        <f>ROUND(SUMIF('DV-Bewegungsdaten'!B:B,A5644,'DV-Bewegungsdaten'!E:E),5)</f>
        <v>0</v>
      </c>
      <c r="X5644" s="444"/>
      <c r="Y5644" s="444"/>
      <c r="AK5644" s="305"/>
    </row>
    <row r="5645" spans="1:37" ht="15" customHeight="1" x14ac:dyDescent="0.25">
      <c r="A5645" s="103" t="s">
        <v>7515</v>
      </c>
      <c r="B5645" s="101" t="s">
        <v>2068</v>
      </c>
      <c r="D5645" s="101" t="s">
        <v>7516</v>
      </c>
      <c r="I5645" s="102"/>
      <c r="J5645" s="252"/>
      <c r="N5645" s="298" t="s">
        <v>5796</v>
      </c>
      <c r="O5645" s="298" t="s">
        <v>5797</v>
      </c>
      <c r="S5645" s="444"/>
      <c r="T5645" s="444"/>
      <c r="V5645" s="259">
        <f>ROUND(SUMIF('DV-Bewegungsdaten'!B:B,A5645,'DV-Bewegungsdaten'!E:E),5)</f>
        <v>0</v>
      </c>
      <c r="X5645" s="444"/>
      <c r="Y5645" s="444"/>
      <c r="AK5645" s="305"/>
    </row>
    <row r="5646" spans="1:37" ht="15" customHeight="1" x14ac:dyDescent="0.25">
      <c r="A5646" s="103" t="s">
        <v>7517</v>
      </c>
      <c r="B5646" s="101" t="s">
        <v>2067</v>
      </c>
      <c r="D5646" s="101" t="s">
        <v>7518</v>
      </c>
      <c r="I5646" s="102"/>
      <c r="J5646" s="252"/>
      <c r="L5646" s="259">
        <f>ROUND(SUMIF('VGT-Bewegungsdaten'!B:B,$A5646,'VGT-Bewegungsdaten'!E:E),5)</f>
        <v>0</v>
      </c>
      <c r="N5646" s="298" t="s">
        <v>4919</v>
      </c>
      <c r="O5646" s="298" t="s">
        <v>4924</v>
      </c>
      <c r="Q5646" s="259">
        <f>ROUND(SUMIF('AV-Bewegungsdaten'!B:B,$A5646,'AV-Bewegungsdaten'!E:E),5)</f>
        <v>0</v>
      </c>
      <c r="S5646" s="444"/>
      <c r="T5646" s="444"/>
      <c r="X5646" s="444"/>
      <c r="Y5646" s="444"/>
      <c r="AK5646" s="305"/>
    </row>
    <row r="5647" spans="1:37" ht="15" customHeight="1" x14ac:dyDescent="0.25">
      <c r="A5647" s="103" t="s">
        <v>7519</v>
      </c>
      <c r="B5647" s="101" t="s">
        <v>2068</v>
      </c>
      <c r="D5647" s="101" t="s">
        <v>7518</v>
      </c>
      <c r="I5647" s="102"/>
      <c r="J5647" s="252"/>
      <c r="L5647" s="259">
        <f>ROUND(SUMIF('VGT-Bewegungsdaten'!B:B,$A5647,'VGT-Bewegungsdaten'!E:E),5)</f>
        <v>0</v>
      </c>
      <c r="N5647" s="298" t="s">
        <v>4919</v>
      </c>
      <c r="O5647" s="298" t="s">
        <v>4925</v>
      </c>
      <c r="Q5647" s="259">
        <f>ROUND(SUMIF('AV-Bewegungsdaten'!B:B,$A5647,'AV-Bewegungsdaten'!E:E),5)</f>
        <v>0</v>
      </c>
      <c r="S5647" s="444"/>
      <c r="T5647" s="444"/>
      <c r="X5647" s="444"/>
      <c r="Y5647" s="444"/>
      <c r="AK5647" s="305"/>
    </row>
    <row r="5648" spans="1:37" ht="15" customHeight="1" x14ac:dyDescent="0.25">
      <c r="A5648" s="103" t="s">
        <v>7520</v>
      </c>
      <c r="B5648" s="101" t="s">
        <v>985</v>
      </c>
      <c r="D5648" s="101" t="s">
        <v>7518</v>
      </c>
      <c r="I5648" s="102"/>
      <c r="J5648" s="252"/>
      <c r="L5648" s="259">
        <f>ROUND(SUMIF('VGT-Bewegungsdaten'!B:B,$A5648,'VGT-Bewegungsdaten'!E:E),5)</f>
        <v>0</v>
      </c>
      <c r="N5648" s="298" t="s">
        <v>4919</v>
      </c>
      <c r="O5648" s="298" t="s">
        <v>4926</v>
      </c>
      <c r="Q5648" s="259">
        <f>ROUND(SUMIF('AV-Bewegungsdaten'!B:B,$A5648,'AV-Bewegungsdaten'!E:E),5)</f>
        <v>0</v>
      </c>
      <c r="S5648" s="444"/>
      <c r="T5648" s="444"/>
      <c r="X5648" s="444"/>
      <c r="Y5648" s="444"/>
      <c r="AK5648" s="305"/>
    </row>
    <row r="5649" spans="1:37" ht="15" customHeight="1" x14ac:dyDescent="0.25">
      <c r="A5649" s="103" t="s">
        <v>7521</v>
      </c>
      <c r="B5649" s="101" t="s">
        <v>1469</v>
      </c>
      <c r="D5649" s="101" t="s">
        <v>7518</v>
      </c>
      <c r="I5649" s="102"/>
      <c r="J5649" s="252"/>
      <c r="L5649" s="259">
        <f>ROUND(SUMIF('VGT-Bewegungsdaten'!B:B,$A5649,'VGT-Bewegungsdaten'!E:E),5)</f>
        <v>0</v>
      </c>
      <c r="N5649" s="298" t="s">
        <v>4919</v>
      </c>
      <c r="O5649" s="298" t="s">
        <v>4927</v>
      </c>
      <c r="Q5649" s="259">
        <f>ROUND(SUMIF('AV-Bewegungsdaten'!B:B,$A5649,'AV-Bewegungsdaten'!E:E),5)</f>
        <v>0</v>
      </c>
      <c r="S5649" s="444"/>
      <c r="T5649" s="444"/>
      <c r="X5649" s="444"/>
      <c r="Y5649" s="444"/>
      <c r="AK5649" s="305"/>
    </row>
    <row r="5650" spans="1:37" ht="15" customHeight="1" x14ac:dyDescent="0.25">
      <c r="A5650" s="103" t="s">
        <v>7522</v>
      </c>
      <c r="B5650" s="101" t="s">
        <v>1482</v>
      </c>
      <c r="D5650" s="101" t="s">
        <v>7518</v>
      </c>
      <c r="I5650" s="102"/>
      <c r="J5650" s="252"/>
      <c r="L5650" s="259">
        <f>ROUND(SUMIF('VGT-Bewegungsdaten'!B:B,$A5650,'VGT-Bewegungsdaten'!E:E),5)</f>
        <v>0</v>
      </c>
      <c r="N5650" s="298" t="s">
        <v>4919</v>
      </c>
      <c r="O5650" s="298" t="s">
        <v>4928</v>
      </c>
      <c r="Q5650" s="259">
        <f>ROUND(SUMIF('AV-Bewegungsdaten'!B:B,$A5650,'AV-Bewegungsdaten'!E:E),5)</f>
        <v>0</v>
      </c>
      <c r="S5650" s="444"/>
      <c r="T5650" s="444"/>
      <c r="X5650" s="444"/>
      <c r="Y5650" s="444"/>
      <c r="AK5650" s="305"/>
    </row>
    <row r="5651" spans="1:37" ht="15" customHeight="1" x14ac:dyDescent="0.25">
      <c r="A5651" s="103" t="s">
        <v>7523</v>
      </c>
      <c r="B5651" s="101" t="s">
        <v>77</v>
      </c>
      <c r="D5651" s="101" t="s">
        <v>7518</v>
      </c>
      <c r="I5651" s="102"/>
      <c r="J5651" s="252"/>
      <c r="L5651" s="259">
        <f>ROUND(SUMIF('VGT-Bewegungsdaten'!B:B,$A5651,'VGT-Bewegungsdaten'!E:E),5)</f>
        <v>0</v>
      </c>
      <c r="N5651" s="298" t="s">
        <v>4919</v>
      </c>
      <c r="O5651" s="298" t="s">
        <v>4929</v>
      </c>
      <c r="Q5651" s="259">
        <f>ROUND(SUMIF('AV-Bewegungsdaten'!B:B,$A5651,'AV-Bewegungsdaten'!E:E),5)</f>
        <v>0</v>
      </c>
      <c r="S5651" s="444"/>
      <c r="T5651" s="444"/>
      <c r="X5651" s="444"/>
      <c r="Y5651" s="444"/>
      <c r="AK5651" s="305"/>
    </row>
    <row r="5652" spans="1:37" ht="15" customHeight="1" x14ac:dyDescent="0.25">
      <c r="A5652" s="103" t="s">
        <v>7524</v>
      </c>
      <c r="B5652" s="101" t="s">
        <v>2069</v>
      </c>
      <c r="D5652" s="101" t="s">
        <v>7518</v>
      </c>
      <c r="I5652" s="102"/>
      <c r="J5652" s="252"/>
      <c r="L5652" s="259">
        <f>ROUND(SUMIF('VGT-Bewegungsdaten'!B:B,$A5652,'VGT-Bewegungsdaten'!E:E),5)</f>
        <v>0</v>
      </c>
      <c r="N5652" s="298" t="s">
        <v>4919</v>
      </c>
      <c r="O5652" s="298" t="s">
        <v>4930</v>
      </c>
      <c r="Q5652" s="259">
        <f>ROUND(SUMIF('AV-Bewegungsdaten'!B:B,$A5652,'AV-Bewegungsdaten'!E:E),5)</f>
        <v>0</v>
      </c>
      <c r="S5652" s="444"/>
      <c r="T5652" s="444"/>
      <c r="X5652" s="444"/>
      <c r="Y5652" s="444"/>
      <c r="AK5652" s="305"/>
    </row>
    <row r="5653" spans="1:37" ht="15" customHeight="1" x14ac:dyDescent="0.25">
      <c r="A5653" s="103" t="s">
        <v>7525</v>
      </c>
      <c r="B5653" s="101" t="s">
        <v>2070</v>
      </c>
      <c r="D5653" s="101" t="s">
        <v>7518</v>
      </c>
      <c r="I5653" s="102"/>
      <c r="J5653" s="252"/>
      <c r="L5653" s="259">
        <f>ROUND(SUMIF('VGT-Bewegungsdaten'!B:B,$A5653,'VGT-Bewegungsdaten'!E:E),5)</f>
        <v>0</v>
      </c>
      <c r="N5653" s="298" t="s">
        <v>4919</v>
      </c>
      <c r="O5653" s="298" t="s">
        <v>4931</v>
      </c>
      <c r="Q5653" s="259">
        <f>ROUND(SUMIF('AV-Bewegungsdaten'!B:B,$A5653,'AV-Bewegungsdaten'!E:E),5)</f>
        <v>0</v>
      </c>
      <c r="S5653" s="444"/>
      <c r="T5653" s="444"/>
      <c r="X5653" s="444"/>
      <c r="Y5653" s="444"/>
      <c r="AK5653" s="305"/>
    </row>
    <row r="5654" spans="1:37" ht="15" customHeight="1" x14ac:dyDescent="0.25">
      <c r="A5654" s="103" t="s">
        <v>7526</v>
      </c>
      <c r="B5654" s="101" t="s">
        <v>152</v>
      </c>
      <c r="D5654" s="101" t="s">
        <v>7518</v>
      </c>
      <c r="I5654" s="102"/>
      <c r="J5654" s="252"/>
      <c r="L5654" s="259">
        <f>ROUND(SUMIF('VGT-Bewegungsdaten'!B:B,$A5654,'VGT-Bewegungsdaten'!E:E),5)</f>
        <v>0</v>
      </c>
      <c r="N5654" s="298" t="s">
        <v>4919</v>
      </c>
      <c r="O5654" s="298" t="s">
        <v>4932</v>
      </c>
      <c r="Q5654" s="259">
        <f>ROUND(SUMIF('AV-Bewegungsdaten'!B:B,$A5654,'AV-Bewegungsdaten'!E:E),5)</f>
        <v>0</v>
      </c>
      <c r="S5654" s="444"/>
      <c r="T5654" s="444"/>
      <c r="X5654" s="444"/>
      <c r="Y5654" s="444"/>
      <c r="AK5654" s="305"/>
    </row>
    <row r="5655" spans="1:37" ht="15" customHeight="1" x14ac:dyDescent="0.25">
      <c r="A5655" s="103" t="s">
        <v>7527</v>
      </c>
      <c r="B5655" s="101" t="s">
        <v>159</v>
      </c>
      <c r="D5655" s="101" t="s">
        <v>7518</v>
      </c>
      <c r="I5655" s="102"/>
      <c r="J5655" s="252"/>
      <c r="L5655" s="259">
        <f>ROUND(SUMIF('VGT-Bewegungsdaten'!B:B,$A5655,'VGT-Bewegungsdaten'!E:E),5)</f>
        <v>0</v>
      </c>
      <c r="N5655" s="298" t="s">
        <v>4919</v>
      </c>
      <c r="O5655" s="298" t="s">
        <v>4933</v>
      </c>
      <c r="Q5655" s="259">
        <f>ROUND(SUMIF('AV-Bewegungsdaten'!B:B,$A5655,'AV-Bewegungsdaten'!E:E),5)</f>
        <v>0</v>
      </c>
      <c r="S5655" s="444"/>
      <c r="T5655" s="444"/>
      <c r="X5655" s="444"/>
      <c r="Y5655" s="444"/>
      <c r="AK5655" s="305"/>
    </row>
    <row r="5656" spans="1:37" ht="15" customHeight="1" x14ac:dyDescent="0.25">
      <c r="A5656" s="103" t="s">
        <v>7528</v>
      </c>
      <c r="B5656" s="101" t="s">
        <v>2071</v>
      </c>
      <c r="D5656" s="101" t="s">
        <v>7518</v>
      </c>
      <c r="I5656" s="102"/>
      <c r="J5656" s="252"/>
      <c r="L5656" s="259">
        <f>ROUND(SUMIF('VGT-Bewegungsdaten'!B:B,$A5656,'VGT-Bewegungsdaten'!E:E),5)</f>
        <v>0</v>
      </c>
      <c r="N5656" s="298" t="s">
        <v>4919</v>
      </c>
      <c r="O5656" s="298" t="s">
        <v>4934</v>
      </c>
      <c r="Q5656" s="259">
        <f>ROUND(SUMIF('AV-Bewegungsdaten'!B:B,$A5656,'AV-Bewegungsdaten'!E:E),5)</f>
        <v>0</v>
      </c>
      <c r="S5656" s="444"/>
      <c r="T5656" s="444"/>
      <c r="X5656" s="444"/>
      <c r="Y5656" s="444"/>
      <c r="AK5656" s="305"/>
    </row>
    <row r="5657" spans="1:37" ht="15" customHeight="1" x14ac:dyDescent="0.25">
      <c r="A5657" s="103" t="s">
        <v>7529</v>
      </c>
      <c r="B5657" s="101" t="s">
        <v>169</v>
      </c>
      <c r="D5657" s="101" t="s">
        <v>7518</v>
      </c>
      <c r="I5657" s="102"/>
      <c r="J5657" s="252"/>
      <c r="L5657" s="259">
        <f>ROUND(SUMIF('VGT-Bewegungsdaten'!B:B,$A5657,'VGT-Bewegungsdaten'!E:E),5)</f>
        <v>0</v>
      </c>
      <c r="N5657" s="298" t="s">
        <v>4919</v>
      </c>
      <c r="O5657" s="298" t="s">
        <v>4935</v>
      </c>
      <c r="Q5657" s="259">
        <f>ROUND(SUMIF('AV-Bewegungsdaten'!B:B,$A5657,'AV-Bewegungsdaten'!E:E),5)</f>
        <v>0</v>
      </c>
      <c r="S5657" s="444"/>
      <c r="T5657" s="444"/>
      <c r="X5657" s="444"/>
      <c r="Y5657" s="444"/>
      <c r="AK5657" s="305"/>
    </row>
    <row r="5658" spans="1:37" ht="15" customHeight="1" x14ac:dyDescent="0.25">
      <c r="A5658" s="103" t="s">
        <v>7530</v>
      </c>
      <c r="B5658" s="101" t="s">
        <v>169</v>
      </c>
      <c r="D5658" s="101" t="s">
        <v>7531</v>
      </c>
      <c r="I5658" s="102"/>
      <c r="J5658" s="252"/>
      <c r="L5658" s="259">
        <f>ROUND(SUMIF('VGT-Bewegungsdaten'!B:B,$A5658,'VGT-Bewegungsdaten'!E:E),5)</f>
        <v>0</v>
      </c>
      <c r="N5658" s="298" t="s">
        <v>4923</v>
      </c>
      <c r="O5658" s="298" t="s">
        <v>4935</v>
      </c>
      <c r="Q5658" s="259">
        <f>ROUND(SUMIF('AV-Bewegungsdaten'!B:B,$A5658,'AV-Bewegungsdaten'!E:E),5)</f>
        <v>0</v>
      </c>
      <c r="S5658" s="444"/>
      <c r="T5658" s="444"/>
      <c r="V5658" s="259">
        <f>ROUND(SUMIF('DV-Bewegungsdaten'!B:B,A5658,'DV-Bewegungsdaten'!E:E),5)</f>
        <v>0</v>
      </c>
      <c r="X5658" s="444"/>
      <c r="Y5658" s="444"/>
      <c r="AK5658" s="305"/>
    </row>
    <row r="5659" spans="1:37" ht="15" customHeight="1" x14ac:dyDescent="0.25">
      <c r="A5659" s="103" t="s">
        <v>7532</v>
      </c>
      <c r="B5659" s="101" t="s">
        <v>169</v>
      </c>
      <c r="D5659" s="101" t="s">
        <v>7533</v>
      </c>
      <c r="I5659" s="102"/>
      <c r="J5659" s="252"/>
      <c r="N5659" s="298" t="s">
        <v>4919</v>
      </c>
      <c r="O5659" s="298" t="s">
        <v>4935</v>
      </c>
      <c r="S5659" s="444"/>
      <c r="T5659" s="444"/>
      <c r="X5659" s="444"/>
      <c r="Y5659" s="444"/>
      <c r="AA5659" s="259">
        <f>ROUND(SUMIF('MSZ-Bewegungsdaten'!$B:$B,$A5659,'MSZ-Bewegungsdaten'!$E:$E),5)</f>
        <v>0</v>
      </c>
      <c r="AK5659" s="305"/>
    </row>
    <row r="5660" spans="1:37" ht="15" customHeight="1" x14ac:dyDescent="0.25">
      <c r="A5660" s="103" t="s">
        <v>7534</v>
      </c>
      <c r="B5660" s="101" t="s">
        <v>2067</v>
      </c>
      <c r="D5660" s="101" t="s">
        <v>7535</v>
      </c>
      <c r="I5660" s="102"/>
      <c r="J5660" s="252"/>
      <c r="N5660" s="298" t="s">
        <v>4919</v>
      </c>
      <c r="O5660" s="298" t="s">
        <v>4924</v>
      </c>
      <c r="S5660" s="444"/>
      <c r="T5660" s="444"/>
      <c r="V5660" s="259">
        <f>ROUND(SUMIF('DV-Bewegungsdaten'!B:B,A5660,'DV-Bewegungsdaten'!E:E),5)</f>
        <v>0</v>
      </c>
      <c r="X5660" s="444"/>
      <c r="Y5660" s="444"/>
      <c r="AK5660" s="305"/>
    </row>
    <row r="5661" spans="1:37" ht="15" customHeight="1" x14ac:dyDescent="0.25">
      <c r="A5661" s="103" t="s">
        <v>7536</v>
      </c>
      <c r="B5661" s="101" t="s">
        <v>2068</v>
      </c>
      <c r="D5661" s="101" t="s">
        <v>7535</v>
      </c>
      <c r="I5661" s="102"/>
      <c r="J5661" s="252"/>
      <c r="N5661" s="298" t="s">
        <v>4919</v>
      </c>
      <c r="O5661" s="298" t="s">
        <v>4925</v>
      </c>
      <c r="S5661" s="444"/>
      <c r="T5661" s="444"/>
      <c r="V5661" s="259">
        <f>ROUND(SUMIF('DV-Bewegungsdaten'!B:B,A5661,'DV-Bewegungsdaten'!E:E),5)</f>
        <v>0</v>
      </c>
      <c r="X5661" s="444"/>
      <c r="Y5661" s="444"/>
      <c r="AK5661" s="305"/>
    </row>
    <row r="5662" spans="1:37" ht="15" customHeight="1" x14ac:dyDescent="0.25">
      <c r="A5662" s="103" t="s">
        <v>7537</v>
      </c>
      <c r="B5662" s="101" t="s">
        <v>985</v>
      </c>
      <c r="D5662" s="101" t="s">
        <v>7535</v>
      </c>
      <c r="I5662" s="102"/>
      <c r="J5662" s="252"/>
      <c r="N5662" s="298" t="s">
        <v>4919</v>
      </c>
      <c r="O5662" s="298" t="s">
        <v>4926</v>
      </c>
      <c r="S5662" s="444"/>
      <c r="T5662" s="444"/>
      <c r="V5662" s="259">
        <f>ROUND(SUMIF('DV-Bewegungsdaten'!B:B,A5662,'DV-Bewegungsdaten'!E:E),5)</f>
        <v>0</v>
      </c>
      <c r="X5662" s="444"/>
      <c r="Y5662" s="444"/>
      <c r="AK5662" s="305"/>
    </row>
    <row r="5663" spans="1:37" ht="15" customHeight="1" x14ac:dyDescent="0.25">
      <c r="A5663" s="103" t="s">
        <v>7538</v>
      </c>
      <c r="B5663" s="101" t="s">
        <v>1469</v>
      </c>
      <c r="D5663" s="101" t="s">
        <v>7535</v>
      </c>
      <c r="I5663" s="102"/>
      <c r="J5663" s="252"/>
      <c r="N5663" s="298" t="s">
        <v>4919</v>
      </c>
      <c r="O5663" s="298" t="s">
        <v>4927</v>
      </c>
      <c r="S5663" s="444"/>
      <c r="T5663" s="444"/>
      <c r="V5663" s="259">
        <f>ROUND(SUMIF('DV-Bewegungsdaten'!B:B,A5663,'DV-Bewegungsdaten'!E:E),5)</f>
        <v>0</v>
      </c>
      <c r="X5663" s="444"/>
      <c r="Y5663" s="444"/>
      <c r="AK5663" s="305"/>
    </row>
    <row r="5664" spans="1:37" ht="15" customHeight="1" x14ac:dyDescent="0.25">
      <c r="A5664" s="103" t="s">
        <v>7539</v>
      </c>
      <c r="B5664" s="101" t="s">
        <v>1482</v>
      </c>
      <c r="D5664" s="101" t="s">
        <v>7535</v>
      </c>
      <c r="I5664" s="102"/>
      <c r="J5664" s="252"/>
      <c r="N5664" s="298" t="s">
        <v>4919</v>
      </c>
      <c r="O5664" s="298" t="s">
        <v>4928</v>
      </c>
      <c r="S5664" s="444"/>
      <c r="T5664" s="444"/>
      <c r="V5664" s="259">
        <f>ROUND(SUMIF('DV-Bewegungsdaten'!B:B,A5664,'DV-Bewegungsdaten'!E:E),5)</f>
        <v>0</v>
      </c>
      <c r="X5664" s="444"/>
      <c r="Y5664" s="444"/>
      <c r="AK5664" s="305"/>
    </row>
    <row r="5665" spans="1:37" ht="15" customHeight="1" x14ac:dyDescent="0.25">
      <c r="A5665" s="103" t="s">
        <v>7540</v>
      </c>
      <c r="B5665" s="101" t="s">
        <v>77</v>
      </c>
      <c r="D5665" s="101" t="s">
        <v>7535</v>
      </c>
      <c r="I5665" s="102"/>
      <c r="J5665" s="252"/>
      <c r="N5665" s="298" t="s">
        <v>4919</v>
      </c>
      <c r="O5665" s="298" t="s">
        <v>4929</v>
      </c>
      <c r="S5665" s="444"/>
      <c r="T5665" s="444"/>
      <c r="V5665" s="259">
        <f>ROUND(SUMIF('DV-Bewegungsdaten'!B:B,A5665,'DV-Bewegungsdaten'!E:E),5)</f>
        <v>0</v>
      </c>
      <c r="X5665" s="444"/>
      <c r="Y5665" s="444"/>
      <c r="AK5665" s="305"/>
    </row>
    <row r="5666" spans="1:37" ht="15" customHeight="1" x14ac:dyDescent="0.25">
      <c r="A5666" s="103" t="s">
        <v>7541</v>
      </c>
      <c r="B5666" s="101" t="s">
        <v>2069</v>
      </c>
      <c r="D5666" s="101" t="s">
        <v>7535</v>
      </c>
      <c r="I5666" s="102"/>
      <c r="J5666" s="252"/>
      <c r="N5666" s="298" t="s">
        <v>4919</v>
      </c>
      <c r="O5666" s="298" t="s">
        <v>4930</v>
      </c>
      <c r="S5666" s="444"/>
      <c r="T5666" s="444"/>
      <c r="V5666" s="259">
        <f>ROUND(SUMIF('DV-Bewegungsdaten'!B:B,A5666,'DV-Bewegungsdaten'!E:E),5)</f>
        <v>0</v>
      </c>
      <c r="X5666" s="444"/>
      <c r="Y5666" s="444"/>
      <c r="AK5666" s="305"/>
    </row>
    <row r="5667" spans="1:37" ht="15" customHeight="1" x14ac:dyDescent="0.25">
      <c r="A5667" s="103" t="s">
        <v>7542</v>
      </c>
      <c r="B5667" s="101" t="s">
        <v>2070</v>
      </c>
      <c r="D5667" s="101" t="s">
        <v>7535</v>
      </c>
      <c r="I5667" s="102"/>
      <c r="J5667" s="252"/>
      <c r="N5667" s="298" t="s">
        <v>4919</v>
      </c>
      <c r="O5667" s="298" t="s">
        <v>4931</v>
      </c>
      <c r="S5667" s="444"/>
      <c r="T5667" s="444"/>
      <c r="V5667" s="259">
        <f>ROUND(SUMIF('DV-Bewegungsdaten'!B:B,A5667,'DV-Bewegungsdaten'!E:E),5)</f>
        <v>0</v>
      </c>
      <c r="X5667" s="444"/>
      <c r="Y5667" s="444"/>
      <c r="AK5667" s="305"/>
    </row>
    <row r="5668" spans="1:37" ht="15" customHeight="1" x14ac:dyDescent="0.25">
      <c r="A5668" s="103" t="s">
        <v>7543</v>
      </c>
      <c r="B5668" s="101" t="s">
        <v>152</v>
      </c>
      <c r="D5668" s="101" t="s">
        <v>7535</v>
      </c>
      <c r="I5668" s="102"/>
      <c r="J5668" s="252"/>
      <c r="N5668" s="298" t="s">
        <v>4919</v>
      </c>
      <c r="O5668" s="298" t="s">
        <v>4932</v>
      </c>
      <c r="S5668" s="444"/>
      <c r="T5668" s="444"/>
      <c r="V5668" s="259">
        <f>ROUND(SUMIF('DV-Bewegungsdaten'!B:B,A5668,'DV-Bewegungsdaten'!E:E),5)</f>
        <v>0</v>
      </c>
      <c r="X5668" s="444"/>
      <c r="Y5668" s="444"/>
      <c r="AK5668" s="305"/>
    </row>
    <row r="5669" spans="1:37" ht="15" customHeight="1" x14ac:dyDescent="0.25">
      <c r="A5669" s="103" t="s">
        <v>7544</v>
      </c>
      <c r="B5669" s="101" t="s">
        <v>159</v>
      </c>
      <c r="D5669" s="101" t="s">
        <v>7535</v>
      </c>
      <c r="I5669" s="102"/>
      <c r="J5669" s="252"/>
      <c r="N5669" s="298" t="s">
        <v>4919</v>
      </c>
      <c r="O5669" s="298" t="s">
        <v>4933</v>
      </c>
      <c r="S5669" s="444"/>
      <c r="T5669" s="444"/>
      <c r="V5669" s="259">
        <f>ROUND(SUMIF('DV-Bewegungsdaten'!B:B,A5669,'DV-Bewegungsdaten'!E:E),5)</f>
        <v>0</v>
      </c>
      <c r="X5669" s="444"/>
      <c r="Y5669" s="444"/>
      <c r="AK5669" s="305"/>
    </row>
    <row r="5670" spans="1:37" ht="15" customHeight="1" x14ac:dyDescent="0.25">
      <c r="A5670" s="103" t="s">
        <v>7545</v>
      </c>
      <c r="B5670" s="101" t="s">
        <v>2071</v>
      </c>
      <c r="D5670" s="101" t="s">
        <v>7535</v>
      </c>
      <c r="I5670" s="102"/>
      <c r="J5670" s="252"/>
      <c r="N5670" s="298" t="s">
        <v>4919</v>
      </c>
      <c r="O5670" s="298" t="s">
        <v>4934</v>
      </c>
      <c r="S5670" s="444"/>
      <c r="T5670" s="444"/>
      <c r="V5670" s="259">
        <f>ROUND(SUMIF('DV-Bewegungsdaten'!B:B,A5670,'DV-Bewegungsdaten'!E:E),5)</f>
        <v>0</v>
      </c>
      <c r="X5670" s="444"/>
      <c r="Y5670" s="444"/>
      <c r="AK5670" s="305"/>
    </row>
    <row r="5671" spans="1:37" ht="15" customHeight="1" x14ac:dyDescent="0.25">
      <c r="A5671" s="103" t="s">
        <v>7546</v>
      </c>
      <c r="B5671" s="101" t="s">
        <v>169</v>
      </c>
      <c r="D5671" s="101" t="s">
        <v>7535</v>
      </c>
      <c r="I5671" s="102"/>
      <c r="J5671" s="252"/>
      <c r="N5671" s="298" t="s">
        <v>4919</v>
      </c>
      <c r="O5671" s="298" t="s">
        <v>4935</v>
      </c>
      <c r="S5671" s="444"/>
      <c r="T5671" s="444"/>
      <c r="V5671" s="259">
        <f>ROUND(SUMIF('DV-Bewegungsdaten'!B:B,A5671,'DV-Bewegungsdaten'!E:E),5)</f>
        <v>0</v>
      </c>
      <c r="X5671" s="444"/>
      <c r="Y5671" s="444"/>
      <c r="AK5671" s="305"/>
    </row>
    <row r="5672" spans="1:37" ht="15" customHeight="1" x14ac:dyDescent="0.25">
      <c r="A5672" s="103" t="s">
        <v>7547</v>
      </c>
      <c r="B5672" s="101" t="s">
        <v>2068</v>
      </c>
      <c r="D5672" s="101" t="s">
        <v>7548</v>
      </c>
      <c r="I5672" s="102"/>
      <c r="J5672" s="252"/>
      <c r="N5672" s="298" t="s">
        <v>5795</v>
      </c>
      <c r="O5672" s="298" t="s">
        <v>5684</v>
      </c>
      <c r="S5672" s="444"/>
      <c r="T5672" s="444"/>
      <c r="V5672" s="259">
        <f>ROUND(SUMIF('DV-Bewegungsdaten'!B:B,A5672,'DV-Bewegungsdaten'!E:E),5)</f>
        <v>0</v>
      </c>
      <c r="X5672" s="444"/>
      <c r="Y5672" s="444"/>
      <c r="AK5672" s="305"/>
    </row>
    <row r="5673" spans="1:37" ht="15" customHeight="1" x14ac:dyDescent="0.25">
      <c r="A5673" s="103" t="s">
        <v>7549</v>
      </c>
      <c r="B5673" s="101" t="s">
        <v>2068</v>
      </c>
      <c r="D5673" s="101" t="s">
        <v>7550</v>
      </c>
      <c r="I5673" s="102"/>
      <c r="J5673" s="252"/>
      <c r="N5673" s="298" t="s">
        <v>5796</v>
      </c>
      <c r="O5673" s="298" t="s">
        <v>5797</v>
      </c>
      <c r="S5673" s="444"/>
      <c r="T5673" s="444"/>
      <c r="V5673" s="259">
        <f>ROUND(SUMIF('DV-Bewegungsdaten'!B:B,A5673,'DV-Bewegungsdaten'!E:E),5)</f>
        <v>0</v>
      </c>
      <c r="X5673" s="444"/>
      <c r="Y5673" s="444"/>
      <c r="AK5673" s="305"/>
    </row>
    <row r="5674" spans="1:37" x14ac:dyDescent="0.25">
      <c r="I5674" s="102"/>
      <c r="J5674" s="302"/>
      <c r="S5674" s="301"/>
      <c r="T5674" s="301"/>
      <c r="X5674" s="301"/>
      <c r="Y5674" s="301"/>
      <c r="Z5674" s="301"/>
      <c r="AA5674" s="301"/>
      <c r="AB5674" s="301"/>
      <c r="AC5674" s="301"/>
    </row>
    <row r="5675" spans="1:37" x14ac:dyDescent="0.25">
      <c r="I5675" s="102"/>
      <c r="J5675" s="252"/>
      <c r="L5675" s="258"/>
      <c r="P5675" s="258"/>
      <c r="Q5675" s="258"/>
      <c r="T5675" s="262"/>
      <c r="U5675" s="258"/>
      <c r="V5675" s="258"/>
      <c r="W5675" s="258"/>
      <c r="Z5675" s="258"/>
      <c r="AA5675" s="258"/>
    </row>
    <row r="5676" spans="1:37" x14ac:dyDescent="0.25">
      <c r="I5676" s="102"/>
      <c r="J5676" s="252"/>
      <c r="T5676" s="262"/>
    </row>
    <row r="5677" spans="1:37" x14ac:dyDescent="0.25">
      <c r="A5677" s="103" t="s">
        <v>5849</v>
      </c>
      <c r="D5677" s="101" t="s">
        <v>6314</v>
      </c>
      <c r="E5677" s="101" t="s">
        <v>6928</v>
      </c>
      <c r="I5677" s="102"/>
      <c r="J5677" s="252"/>
      <c r="K5677" s="258">
        <f>ROUND(SUMIF('EEG-Umlage-EV'!B:B,A5677,'EEG-Umlage-EV'!C:C),3)</f>
        <v>0</v>
      </c>
      <c r="L5677" s="259">
        <f>ROUND(SUMIF('EEG-Umlage-EV'!B:B,$A5677,'EEG-Umlage-EV'!D:D),5)</f>
        <v>0</v>
      </c>
      <c r="T5677" s="262"/>
    </row>
    <row r="5678" spans="1:37" x14ac:dyDescent="0.25">
      <c r="A5678" s="103" t="s">
        <v>5850</v>
      </c>
      <c r="D5678" s="101" t="s">
        <v>6903</v>
      </c>
      <c r="E5678" s="101" t="s">
        <v>6929</v>
      </c>
      <c r="I5678" s="102"/>
      <c r="J5678" s="252"/>
      <c r="K5678" s="258">
        <f>ROUND(SUMIF('EEG-Umlage-EV'!B:B,A5678,'EEG-Umlage-EV'!C:C),3)</f>
        <v>0</v>
      </c>
      <c r="L5678" s="259">
        <f>ROUND(SUMIF('EEG-Umlage-EV'!B:B,$A5678,'EEG-Umlage-EV'!D:D),5)</f>
        <v>0</v>
      </c>
      <c r="T5678" s="262"/>
    </row>
    <row r="5679" spans="1:37" x14ac:dyDescent="0.25">
      <c r="A5679" s="103" t="s">
        <v>6618</v>
      </c>
      <c r="D5679" s="101" t="s">
        <v>6620</v>
      </c>
      <c r="E5679" s="101" t="s">
        <v>6930</v>
      </c>
      <c r="I5679" s="102"/>
      <c r="J5679" s="252"/>
      <c r="K5679" s="258">
        <f>ROUND(SUMIF('EEG-Umlage-EV'!B:B,A5679,'EEG-Umlage-EV'!C:C),3)</f>
        <v>0</v>
      </c>
      <c r="L5679" s="259">
        <f>ROUND(SUMIF('EEG-Umlage-EV'!B:B,$A5679,'EEG-Umlage-EV'!D:D),5)</f>
        <v>0</v>
      </c>
      <c r="T5679" s="262"/>
    </row>
    <row r="5680" spans="1:37" x14ac:dyDescent="0.25">
      <c r="A5680" s="103" t="s">
        <v>6619</v>
      </c>
      <c r="D5680" s="101" t="s">
        <v>6620</v>
      </c>
      <c r="E5680" s="101" t="s">
        <v>6931</v>
      </c>
      <c r="I5680" s="102"/>
      <c r="J5680" s="252"/>
      <c r="K5680" s="258">
        <f>ROUND(SUMIF('EEG-Umlage-EV'!B:B,A5680,'EEG-Umlage-EV'!C:C),3)</f>
        <v>0</v>
      </c>
      <c r="L5680" s="259">
        <f>ROUND(SUMIF('EEG-Umlage-EV'!B:B,$A5680,'EEG-Umlage-EV'!D:D),5)</f>
        <v>0</v>
      </c>
      <c r="T5680" s="262"/>
    </row>
    <row r="5681" spans="1:20" x14ac:dyDescent="0.25">
      <c r="A5681" s="103" t="s">
        <v>6712</v>
      </c>
      <c r="D5681" s="101" t="s">
        <v>6322</v>
      </c>
      <c r="E5681" s="101" t="s">
        <v>6928</v>
      </c>
      <c r="I5681" s="102"/>
      <c r="J5681" s="252"/>
      <c r="K5681" s="258">
        <f>ROUND(SUMIF('EEG-Umlage-EV'!B:B,A5681,'EEG-Umlage-EV'!C:C),3)</f>
        <v>0</v>
      </c>
      <c r="L5681" s="259">
        <f>ROUND(SUMIF('EEG-Umlage-EV'!B:B,$A5681,'EEG-Umlage-EV'!D:D),5)</f>
        <v>0</v>
      </c>
      <c r="T5681" s="262"/>
    </row>
    <row r="5682" spans="1:20" x14ac:dyDescent="0.25">
      <c r="A5682" s="103" t="s">
        <v>6323</v>
      </c>
      <c r="D5682" s="101" t="s">
        <v>6324</v>
      </c>
      <c r="E5682" s="101" t="s">
        <v>6929</v>
      </c>
      <c r="I5682" s="102"/>
      <c r="J5682" s="252"/>
      <c r="K5682" s="258">
        <f>ROUND(SUMIF('EEG-Umlage-EV'!B:B,A5682,'EEG-Umlage-EV'!C:C),3)</f>
        <v>0</v>
      </c>
      <c r="L5682" s="259">
        <f>ROUND(SUMIF('EEG-Umlage-EV'!B:B,$A5682,'EEG-Umlage-EV'!D:D),5)</f>
        <v>0</v>
      </c>
      <c r="T5682" s="262"/>
    </row>
    <row r="5683" spans="1:20" x14ac:dyDescent="0.25">
      <c r="A5683" s="103" t="s">
        <v>6713</v>
      </c>
      <c r="D5683" s="101" t="s">
        <v>6322</v>
      </c>
      <c r="E5683" s="101" t="s">
        <v>6932</v>
      </c>
      <c r="I5683" s="102"/>
      <c r="J5683" s="252"/>
      <c r="K5683" s="258">
        <f>ROUND(SUMIF('EEG-Umlage-EV'!B:B,A5683,'EEG-Umlage-EV'!C:C),3)</f>
        <v>0</v>
      </c>
      <c r="L5683" s="259">
        <f>ROUND(SUMIF('EEG-Umlage-EV'!B:B,$A5683,'EEG-Umlage-EV'!D:D),5)</f>
        <v>0</v>
      </c>
      <c r="T5683" s="262"/>
    </row>
    <row r="5684" spans="1:20" x14ac:dyDescent="0.25">
      <c r="A5684" s="103" t="s">
        <v>5851</v>
      </c>
      <c r="D5684" s="101" t="s">
        <v>6329</v>
      </c>
      <c r="E5684" s="101" t="s">
        <v>6928</v>
      </c>
      <c r="I5684" s="102"/>
      <c r="J5684" s="252"/>
      <c r="K5684" s="258">
        <f>ROUND(SUMIF('EEG-Umlage-EV'!B:B,A5684,'EEG-Umlage-EV'!C:C),3)</f>
        <v>0</v>
      </c>
      <c r="L5684" s="259">
        <f>ROUND(SUMIF('EEG-Umlage-EV'!B:B,$A5684,'EEG-Umlage-EV'!D:D),5)</f>
        <v>0</v>
      </c>
      <c r="T5684" s="262"/>
    </row>
    <row r="5685" spans="1:20" x14ac:dyDescent="0.25">
      <c r="A5685" s="103" t="s">
        <v>5852</v>
      </c>
      <c r="D5685" s="101" t="s">
        <v>6329</v>
      </c>
      <c r="E5685" s="101" t="s">
        <v>6933</v>
      </c>
      <c r="I5685" s="102"/>
      <c r="J5685" s="252"/>
      <c r="K5685" s="258">
        <f>ROUND(SUMIF('EEG-Umlage-EV'!B:B,A5685,'EEG-Umlage-EV'!C:C),3)</f>
        <v>0</v>
      </c>
      <c r="L5685" s="259">
        <f>ROUND(SUMIF('EEG-Umlage-EV'!B:B,$A5685,'EEG-Umlage-EV'!D:D),5)</f>
        <v>0</v>
      </c>
      <c r="T5685" s="262"/>
    </row>
    <row r="5686" spans="1:20" x14ac:dyDescent="0.25">
      <c r="A5686" s="103" t="s">
        <v>5853</v>
      </c>
      <c r="D5686" s="101" t="s">
        <v>6325</v>
      </c>
      <c r="E5686" s="101" t="s">
        <v>6928</v>
      </c>
      <c r="I5686" s="102"/>
      <c r="J5686" s="252"/>
      <c r="K5686" s="258">
        <f>ROUND(SUMIF('EEG-Umlage-EV'!$B:$B,$A5686,'EEG-Umlage-EV'!C:C),3)</f>
        <v>0</v>
      </c>
      <c r="L5686" s="259">
        <f>ROUND(SUMIF('EEG-Umlage-EV'!B:B,$A5686,'EEG-Umlage-EV'!D:D),5)</f>
        <v>0</v>
      </c>
      <c r="T5686" s="262"/>
    </row>
    <row r="5687" spans="1:20" x14ac:dyDescent="0.25">
      <c r="A5687" s="103" t="s">
        <v>5854</v>
      </c>
      <c r="D5687" s="101" t="s">
        <v>6325</v>
      </c>
      <c r="E5687" s="101" t="s">
        <v>6933</v>
      </c>
      <c r="I5687" s="102"/>
      <c r="J5687" s="252"/>
      <c r="K5687" s="258">
        <f>ROUND(SUMIF('EEG-Umlage-EV'!$B:$B,$A5687,'EEG-Umlage-EV'!C:C),3)</f>
        <v>0</v>
      </c>
      <c r="L5687" s="259">
        <f>ROUND(SUMIF('EEG-Umlage-EV'!B:B,$A5687,'EEG-Umlage-EV'!D:D),5)</f>
        <v>0</v>
      </c>
      <c r="T5687" s="262"/>
    </row>
    <row r="5688" spans="1:20" x14ac:dyDescent="0.25">
      <c r="A5688" s="103" t="s">
        <v>6316</v>
      </c>
      <c r="D5688" s="101" t="s">
        <v>6330</v>
      </c>
      <c r="E5688" s="101" t="s">
        <v>6928</v>
      </c>
      <c r="I5688" s="102"/>
      <c r="J5688" s="300"/>
      <c r="K5688" s="258">
        <f>ROUND(SUMIF('EEG-Umlage-EV'!$B:$B,$A5688,'EEG-Umlage-EV'!C:C),3)</f>
        <v>0</v>
      </c>
      <c r="L5688" s="259">
        <f>ROUND(SUMIF('EEG-Umlage-EV'!B:B,$A5688,'EEG-Umlage-EV'!D:D),5)</f>
        <v>0</v>
      </c>
    </row>
    <row r="5689" spans="1:20" x14ac:dyDescent="0.25">
      <c r="A5689" s="103" t="s">
        <v>6317</v>
      </c>
      <c r="D5689" s="101" t="s">
        <v>6330</v>
      </c>
      <c r="E5689" s="101" t="s">
        <v>6933</v>
      </c>
      <c r="I5689" s="102"/>
      <c r="J5689" s="300"/>
      <c r="K5689" s="258">
        <f>ROUND(SUMIF('EEG-Umlage-EV'!$B:$B,$A5689,'EEG-Umlage-EV'!C:C),3)</f>
        <v>0</v>
      </c>
      <c r="L5689" s="259">
        <f>ROUND(SUMIF('EEG-Umlage-EV'!B:B,$A5689,'EEG-Umlage-EV'!D:D),5)</f>
        <v>0</v>
      </c>
    </row>
    <row r="5690" spans="1:20" x14ac:dyDescent="0.25">
      <c r="A5690" s="103" t="s">
        <v>6318</v>
      </c>
      <c r="D5690" s="101" t="s">
        <v>6326</v>
      </c>
      <c r="E5690" s="101" t="s">
        <v>6934</v>
      </c>
      <c r="I5690" s="102"/>
      <c r="K5690" s="258">
        <f>ROUND(SUMIF('EEG-Umlage-EV'!$B:$B,$A5690,'EEG-Umlage-EV'!C:C),3)</f>
        <v>0</v>
      </c>
      <c r="L5690" s="259">
        <f>ROUND(SUMIF('EEG-Umlage-EV'!B:B,$A5690,'EEG-Umlage-EV'!D:D),5)</f>
        <v>0</v>
      </c>
    </row>
    <row r="5691" spans="1:20" x14ac:dyDescent="0.25">
      <c r="A5691" s="103" t="s">
        <v>6319</v>
      </c>
      <c r="D5691" s="101" t="s">
        <v>6327</v>
      </c>
      <c r="E5691" s="101" t="s">
        <v>6934</v>
      </c>
      <c r="I5691" s="102"/>
      <c r="K5691" s="258">
        <f>ROUND(SUMIF('EEG-Umlage-EV'!$B:$B,$A5691,'EEG-Umlage-EV'!C:C),3)</f>
        <v>0</v>
      </c>
      <c r="L5691" s="259">
        <f>ROUND(SUMIF('EEG-Umlage-EV'!B:B,$A5691,'EEG-Umlage-EV'!D:D),5)</f>
        <v>0</v>
      </c>
    </row>
    <row r="5692" spans="1:20" x14ac:dyDescent="0.25">
      <c r="A5692" s="103" t="s">
        <v>6320</v>
      </c>
      <c r="D5692" s="101" t="s">
        <v>6328</v>
      </c>
      <c r="E5692" s="101" t="s">
        <v>6928</v>
      </c>
      <c r="I5692" s="102"/>
      <c r="L5692" s="259">
        <f>ROUND(SUMIF('EEG-Umlage-EV'!B:B,$A5692,'EEG-Umlage-EV'!D:D),5)</f>
        <v>0</v>
      </c>
    </row>
    <row r="5693" spans="1:20" x14ac:dyDescent="0.25">
      <c r="A5693" s="103" t="s">
        <v>6321</v>
      </c>
      <c r="D5693" s="101" t="s">
        <v>6328</v>
      </c>
      <c r="E5693" s="101" t="s">
        <v>6933</v>
      </c>
      <c r="I5693" s="102"/>
      <c r="L5693" s="259">
        <f>ROUND(SUMIF('EEG-Umlage-EV'!B:B,$A5693,'EEG-Umlage-EV'!D:D),5)</f>
        <v>0</v>
      </c>
    </row>
    <row r="5694" spans="1:20" x14ac:dyDescent="0.25">
      <c r="A5694" s="103" t="s">
        <v>6925</v>
      </c>
      <c r="D5694" s="101" t="s">
        <v>6926</v>
      </c>
      <c r="E5694" s="101" t="s">
        <v>6927</v>
      </c>
      <c r="K5694" s="258">
        <f>ROUND(SUMIF('EEG-Umlage-EV'!$B:$B,$A5694,'EEG-Umlage-EV'!C:C),3)</f>
        <v>0</v>
      </c>
      <c r="L5694" s="259">
        <f>ROUND(SUMIF('EEG-Umlage-EV'!B:B,$A5694,'EEG-Umlage-EV'!D:D),5)</f>
        <v>0</v>
      </c>
    </row>
  </sheetData>
  <sheetProtection sheet="1" objects="1" scenarios="1"/>
  <autoFilter ref="A2:BD5673"/>
  <sortState ref="A1583:AO1999">
    <sortCondition ref="A1583:A1999"/>
  </sortState>
  <hyperlinks>
    <hyperlink ref="BD1" r:id="rId1"/>
  </hyperlinks>
  <pageMargins left="0.70866141732283472" right="0.70866141732283472" top="0.78740157480314965" bottom="0.59055118110236227" header="0.31496062992125984" footer="0.31496062992125984"/>
  <pageSetup paperSize="9" scale="11" fitToHeight="1000" orientation="landscape" r:id="rId2"/>
  <headerFooter alignWithMargins="0"/>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Z3"/>
  <sheetViews>
    <sheetView zoomScaleNormal="100" workbookViewId="0">
      <selection activeCell="A4" sqref="A4"/>
    </sheetView>
  </sheetViews>
  <sheetFormatPr baseColWidth="10" defaultColWidth="11.42578125" defaultRowHeight="12.75" x14ac:dyDescent="0.2"/>
  <cols>
    <col min="1" max="2" width="38.7109375" style="115" customWidth="1"/>
    <col min="3" max="3" width="22.7109375" style="116" customWidth="1"/>
    <col min="4" max="4" width="11.5703125" style="116" bestFit="1" customWidth="1"/>
    <col min="5" max="6" width="31.85546875" style="116" customWidth="1"/>
    <col min="7" max="7" width="10.5703125" style="116" customWidth="1"/>
    <col min="8" max="8" width="11.42578125" style="117"/>
    <col min="9" max="9" width="11.42578125" style="116"/>
    <col min="10" max="10" width="17.7109375" style="116" customWidth="1"/>
    <col min="11" max="11" width="11.7109375" style="116" customWidth="1"/>
    <col min="12" max="12" width="13.42578125" style="118" customWidth="1"/>
    <col min="13" max="13" width="15.140625" style="118" customWidth="1"/>
    <col min="14" max="14" width="16.85546875" style="119" customWidth="1"/>
    <col min="15" max="15" width="17.7109375" style="118" customWidth="1"/>
    <col min="16" max="16" width="15.7109375" style="115" customWidth="1"/>
    <col min="17" max="17" width="15.7109375" style="312" customWidth="1"/>
    <col min="18" max="24" width="11.42578125" style="115"/>
    <col min="25" max="25" width="12.140625" style="115" customWidth="1"/>
    <col min="26" max="26" width="11.42578125" style="115"/>
    <col min="27" max="16384" width="11.42578125" style="13"/>
  </cols>
  <sheetData>
    <row r="1" spans="1:26" s="4" customFormat="1" ht="22.5" customHeight="1" thickBot="1" x14ac:dyDescent="0.25">
      <c r="A1" s="351" t="s">
        <v>1486</v>
      </c>
      <c r="B1" s="352">
        <f>Deckblatt!B9</f>
        <v>0</v>
      </c>
      <c r="C1" s="191"/>
      <c r="D1" s="191"/>
      <c r="E1" s="191"/>
      <c r="F1" s="191"/>
      <c r="G1" s="191"/>
      <c r="H1" s="191"/>
      <c r="I1" s="3"/>
      <c r="J1" s="192"/>
      <c r="K1" s="192"/>
      <c r="L1" s="447"/>
      <c r="M1" s="192"/>
      <c r="N1" s="192"/>
      <c r="O1" s="192"/>
      <c r="P1" s="192"/>
      <c r="Q1" s="307"/>
      <c r="R1" s="306"/>
      <c r="S1" s="306"/>
      <c r="T1" s="306"/>
      <c r="U1" s="306"/>
      <c r="V1" s="307"/>
      <c r="W1" s="319"/>
      <c r="X1" s="306"/>
      <c r="Y1" s="306"/>
      <c r="Z1" s="307"/>
    </row>
    <row r="2" spans="1:26" s="7" customFormat="1" ht="34.5" customHeight="1" thickBot="1" x14ac:dyDescent="0.25">
      <c r="A2" s="193" t="s">
        <v>1168</v>
      </c>
      <c r="B2" s="5"/>
      <c r="C2" s="202" t="s">
        <v>1169</v>
      </c>
      <c r="D2" s="203"/>
      <c r="E2" s="203"/>
      <c r="F2" s="203"/>
      <c r="G2" s="204"/>
      <c r="H2" s="199" t="s">
        <v>730</v>
      </c>
      <c r="I2" s="191"/>
      <c r="J2" s="191"/>
      <c r="K2" s="191"/>
      <c r="L2" s="448"/>
      <c r="M2" s="191"/>
      <c r="N2" s="191"/>
      <c r="O2" s="6"/>
      <c r="P2" s="200"/>
      <c r="Q2" s="308"/>
      <c r="R2" s="532" t="s">
        <v>6740</v>
      </c>
      <c r="S2" s="533"/>
      <c r="T2" s="533"/>
      <c r="U2" s="533"/>
      <c r="V2" s="534"/>
      <c r="W2" s="532" t="s">
        <v>6714</v>
      </c>
      <c r="X2" s="533"/>
      <c r="Y2" s="533"/>
      <c r="Z2" s="534"/>
    </row>
    <row r="3" spans="1:26" s="8" customFormat="1" ht="105.75" customHeight="1" thickBot="1" x14ac:dyDescent="0.25">
      <c r="A3" s="184" t="s">
        <v>1173</v>
      </c>
      <c r="B3" s="184" t="s">
        <v>7135</v>
      </c>
      <c r="C3" s="184" t="s">
        <v>2066</v>
      </c>
      <c r="D3" s="185" t="s">
        <v>731</v>
      </c>
      <c r="E3" s="186" t="s">
        <v>732</v>
      </c>
      <c r="F3" s="251" t="s">
        <v>5905</v>
      </c>
      <c r="G3" s="187" t="s">
        <v>6747</v>
      </c>
      <c r="H3" s="188" t="s">
        <v>6749</v>
      </c>
      <c r="I3" s="188" t="s">
        <v>6624</v>
      </c>
      <c r="J3" s="186" t="s">
        <v>2030</v>
      </c>
      <c r="K3" s="189" t="s">
        <v>2062</v>
      </c>
      <c r="L3" s="189" t="s">
        <v>3980</v>
      </c>
      <c r="M3" s="189" t="s">
        <v>3981</v>
      </c>
      <c r="N3" s="189" t="s">
        <v>6754</v>
      </c>
      <c r="O3" s="190" t="s">
        <v>3982</v>
      </c>
      <c r="P3" s="190" t="s">
        <v>6755</v>
      </c>
      <c r="Q3" s="311" t="s">
        <v>7604</v>
      </c>
      <c r="R3" s="309" t="s">
        <v>6732</v>
      </c>
      <c r="S3" s="310" t="s">
        <v>6733</v>
      </c>
      <c r="T3" s="309" t="s">
        <v>6612</v>
      </c>
      <c r="U3" s="313" t="s">
        <v>6613</v>
      </c>
      <c r="V3" s="314" t="s">
        <v>6614</v>
      </c>
      <c r="W3" s="320" t="s">
        <v>6756</v>
      </c>
      <c r="X3" s="310" t="s">
        <v>6757</v>
      </c>
      <c r="Y3" s="309" t="s">
        <v>6758</v>
      </c>
      <c r="Z3" s="311" t="s">
        <v>6718</v>
      </c>
    </row>
  </sheetData>
  <sheetProtection sheet="1" formatColumns="0" insertRows="0" deleteRows="0" sort="0" autoFilter="0"/>
  <mergeCells count="2">
    <mergeCell ref="R2:V2"/>
    <mergeCell ref="W2:Z2"/>
  </mergeCells>
  <phoneticPr fontId="8" type="noConversion"/>
  <pageMargins left="0.78740157480314965" right="0.78740157480314965" top="0.78740157480314965" bottom="0.98425196850393704" header="0.51181102362204722" footer="0.51181102362204722"/>
  <pageSetup paperSize="9" scale="29" fitToHeight="0" orientation="landscape" r:id="rId1"/>
  <headerFooter alignWithMargins="0">
    <oddHeader>&amp;LEEG VNB-Jahesmeldung&amp;CBlatt: EEG-Anlagenstammdaten&amp;R&amp;D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
  <sheetViews>
    <sheetView workbookViewId="0">
      <selection activeCell="A4" sqref="A4"/>
    </sheetView>
  </sheetViews>
  <sheetFormatPr baseColWidth="10" defaultColWidth="11.42578125" defaultRowHeight="12.75" x14ac:dyDescent="0.2"/>
  <cols>
    <col min="1" max="2" width="38.7109375" style="361" customWidth="1"/>
    <col min="3" max="3" width="22.7109375" style="362" customWidth="1"/>
    <col min="4" max="4" width="11.5703125" style="362" bestFit="1" customWidth="1"/>
    <col min="5" max="6" width="31.85546875" style="362" customWidth="1"/>
    <col min="7" max="7" width="10.5703125" style="362" customWidth="1"/>
    <col min="8" max="8" width="11.42578125" style="363"/>
    <col min="9" max="9" width="11.42578125" style="362"/>
    <col min="10" max="10" width="17.42578125" style="362" customWidth="1"/>
    <col min="11" max="11" width="11.7109375" style="362" customWidth="1"/>
    <col min="12" max="12" width="13.42578125" style="364" customWidth="1"/>
    <col min="13" max="13" width="15.140625" style="365" customWidth="1"/>
    <col min="14" max="14" width="16.85546875" style="364" customWidth="1"/>
    <col min="15" max="15" width="17.7109375" style="365" customWidth="1"/>
    <col min="16" max="17" width="11.42578125" style="361"/>
    <col min="18" max="18" width="12" style="361" customWidth="1"/>
    <col min="19" max="19" width="11.42578125" style="361"/>
    <col min="20" max="16384" width="11.42578125" style="195"/>
  </cols>
  <sheetData>
    <row r="1" spans="1:19" s="4" customFormat="1" ht="22.5" customHeight="1" thickBot="1" x14ac:dyDescent="0.25">
      <c r="A1" s="351" t="s">
        <v>1486</v>
      </c>
      <c r="B1" s="352">
        <f>Deckblatt!B9</f>
        <v>0</v>
      </c>
      <c r="C1" s="353"/>
      <c r="D1" s="353"/>
      <c r="E1" s="199"/>
      <c r="F1" s="191"/>
      <c r="G1" s="191"/>
      <c r="H1" s="191"/>
      <c r="I1" s="3"/>
      <c r="J1" s="192"/>
      <c r="K1" s="192"/>
      <c r="L1" s="192"/>
      <c r="M1" s="192"/>
      <c r="N1" s="192"/>
      <c r="O1" s="192"/>
      <c r="P1" s="319"/>
      <c r="Q1" s="306"/>
      <c r="R1" s="306"/>
      <c r="S1" s="307"/>
    </row>
    <row r="2" spans="1:19" s="7" customFormat="1" ht="34.5" customHeight="1" thickBot="1" x14ac:dyDescent="0.25">
      <c r="A2" s="193" t="s">
        <v>1168</v>
      </c>
      <c r="B2" s="5"/>
      <c r="C2" s="202" t="s">
        <v>1169</v>
      </c>
      <c r="D2" s="203"/>
      <c r="E2" s="203"/>
      <c r="F2" s="203"/>
      <c r="G2" s="204"/>
      <c r="H2" s="199" t="s">
        <v>730</v>
      </c>
      <c r="I2" s="191"/>
      <c r="J2" s="191"/>
      <c r="K2" s="191"/>
      <c r="L2" s="191"/>
      <c r="M2" s="191"/>
      <c r="N2" s="191"/>
      <c r="O2" s="6"/>
      <c r="P2" s="358" t="s">
        <v>6714</v>
      </c>
      <c r="Q2" s="359"/>
      <c r="R2" s="359"/>
      <c r="S2" s="360"/>
    </row>
    <row r="3" spans="1:19" s="8" customFormat="1" ht="69.75" customHeight="1" thickBot="1" x14ac:dyDescent="0.25">
      <c r="A3" s="184" t="s">
        <v>6745</v>
      </c>
      <c r="B3" s="184" t="s">
        <v>7134</v>
      </c>
      <c r="C3" s="184" t="str">
        <f>'EEG-Anlagenstammdaten'!C3</f>
        <v>Ort / Gemarkung</v>
      </c>
      <c r="D3" s="184" t="str">
        <f>'EEG-Anlagenstammdaten'!D3</f>
        <v>PLZ</v>
      </c>
      <c r="E3" s="184" t="str">
        <f>'EEG-Anlagenstammdaten'!E3</f>
        <v>Straße / Flurstück</v>
      </c>
      <c r="F3" s="184" t="str">
        <f>'EEG-Anlagenstammdaten'!F3</f>
        <v>Gemeindeschlüssel</v>
      </c>
      <c r="G3" s="184" t="str">
        <f>'EEG-Anlagenstammdaten'!G3</f>
        <v>Bundesland</v>
      </c>
      <c r="H3" s="184" t="str">
        <f>'EEG-Anlagenstammdaten'!H3</f>
        <v>Installierte Leistung</v>
      </c>
      <c r="I3" s="184" t="str">
        <f>'EEG-Anlagenstammdaten'!I3</f>
        <v>Messtyp</v>
      </c>
      <c r="J3" s="184" t="str">
        <f>'EEG-Anlagenstammdaten'!J3</f>
        <v>Einspeisespannungsebene</v>
      </c>
      <c r="K3" s="189" t="s">
        <v>5904</v>
      </c>
      <c r="L3" s="184" t="str">
        <f>'EEG-Anlagenstammdaten'!L3</f>
        <v>Inbetriebnahmedatum</v>
      </c>
      <c r="M3" s="184" t="str">
        <f>'EEG-Anlagenstammdaten'!M3</f>
        <v>Außerbetriebnahmedatum</v>
      </c>
      <c r="N3" s="184" t="str">
        <f>'EEG-Anlagenstammdaten'!N3</f>
        <v>Netzzugangs
datum</v>
      </c>
      <c r="O3" s="184" t="str">
        <f>'EEG-Anlagenstammdaten'!O3</f>
        <v>Netzabgangsdatum</v>
      </c>
      <c r="P3" s="320" t="str">
        <f>'EEG-Anlagenstammdaten'!W3</f>
        <v>Speicher
name</v>
      </c>
      <c r="Q3" s="320" t="str">
        <f>'EEG-Anlagenstammdaten'!X3</f>
        <v>nutzbare Speicher
kapazität</v>
      </c>
      <c r="R3" s="320" t="str">
        <f>'EEG-Anlagenstammdaten'!Y3</f>
        <v xml:space="preserve">Bruttoleistung 
</v>
      </c>
      <c r="S3" s="311" t="str">
        <f>'EEG-Anlagenstammdaten'!Z3</f>
        <v>Verwendung</v>
      </c>
    </row>
  </sheetData>
  <sheetProtection sheet="1" formatColumns="0" insertRows="0" deleteRows="0" sort="0" autoFilter="0"/>
  <autoFilter ref="A3:O3"/>
  <pageMargins left="0.78740157480314965" right="0.78740157480314965" top="0.78740157480314965" bottom="0.98425196850393704" header="0.51181102362204722" footer="0.51181102362204722"/>
  <pageSetup paperSize="9" scale="37" fitToHeight="0" orientation="landscape" r:id="rId1"/>
  <headerFooter alignWithMargins="0">
    <oddHeader>&amp;LEEG VNB-Jahresmeldung&amp;CBlatt: KWKGKONV-Anlagenstammdaten&amp;R&amp;D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I3"/>
  <sheetViews>
    <sheetView zoomScaleNormal="100" workbookViewId="0">
      <selection activeCell="A3" sqref="A3"/>
    </sheetView>
  </sheetViews>
  <sheetFormatPr baseColWidth="10" defaultColWidth="11.42578125" defaultRowHeight="12.75" x14ac:dyDescent="0.2"/>
  <cols>
    <col min="1" max="1" width="35.85546875" style="322" customWidth="1"/>
    <col min="2" max="2" width="18" style="88" customWidth="1"/>
    <col min="3" max="3" width="16.7109375" style="430" customWidth="1"/>
    <col min="4" max="4" width="20.7109375" style="456" customWidth="1"/>
    <col min="5" max="5" width="19.7109375" style="456" customWidth="1"/>
    <col min="6" max="9" width="35.7109375" style="12" customWidth="1"/>
    <col min="10" max="16384" width="11.42578125" style="12"/>
  </cols>
  <sheetData>
    <row r="1" spans="1:9" x14ac:dyDescent="0.2">
      <c r="A1" s="450" t="s">
        <v>1486</v>
      </c>
      <c r="B1" s="451">
        <f>Deckblatt!B9</f>
        <v>0</v>
      </c>
      <c r="C1" s="452"/>
      <c r="D1" s="452">
        <f>SUM(D3:D1000000)-SUMIF(B3:B1048000,"*20PZ",D3:D1048000)-SUMIF(B3:B1048000,"SgK23MaStRVSV0",D3:D1048000)-SUMIF(B3:B1048000,"*K33a2-----SV",D3:D1048000)-SUMIF(B3:B1048000,"*-SV*-0",D3:D1048000)</f>
        <v>0</v>
      </c>
      <c r="E1" s="452">
        <f>SUM(E3:E1000000)</f>
        <v>0</v>
      </c>
      <c r="F1" s="11" t="s">
        <v>722</v>
      </c>
      <c r="G1" s="11" t="s">
        <v>723</v>
      </c>
      <c r="H1" s="11" t="s">
        <v>5683</v>
      </c>
      <c r="I1" s="11" t="s">
        <v>7556</v>
      </c>
    </row>
    <row r="2" spans="1:9" s="194" customFormat="1" ht="140.25" customHeight="1" x14ac:dyDescent="0.2">
      <c r="A2" s="267" t="s">
        <v>2065</v>
      </c>
      <c r="B2" s="196" t="s">
        <v>6666</v>
      </c>
      <c r="C2" s="196" t="s">
        <v>7567</v>
      </c>
      <c r="D2" s="110" t="s">
        <v>5190</v>
      </c>
      <c r="E2" s="111" t="s">
        <v>5191</v>
      </c>
      <c r="F2" s="412" t="s">
        <v>7607</v>
      </c>
      <c r="G2" s="411" t="s">
        <v>7602</v>
      </c>
      <c r="H2" s="412" t="s">
        <v>7568</v>
      </c>
      <c r="I2" s="412" t="s">
        <v>7608</v>
      </c>
    </row>
    <row r="3" spans="1:9" s="194" customFormat="1" x14ac:dyDescent="0.2">
      <c r="A3" s="322"/>
      <c r="B3" s="88"/>
      <c r="C3" s="430"/>
      <c r="D3" s="456"/>
      <c r="E3" s="456"/>
    </row>
  </sheetData>
  <sheetProtection sheet="1" objects="1" scenarios="1" sort="0" autoFilter="0"/>
  <autoFilter ref="A2:E5315"/>
  <pageMargins left="0.39370078740157483" right="0.39370078740157483" top="0.78740157480314965" bottom="0.59055118110236227" header="0.51181102362204722" footer="0.51181102362204722"/>
  <pageSetup paperSize="9" scale="85" fitToHeight="0" orientation="portrait" r:id="rId1"/>
  <headerFooter alignWithMargins="0">
    <oddHeader>&amp;LEEG VNB-Jahresmeldung&amp;CBlatt: VGT-Bewegungsdaten&amp;R&amp;D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J3"/>
  <sheetViews>
    <sheetView zoomScaleNormal="100" workbookViewId="0">
      <selection activeCell="A3" sqref="A3"/>
    </sheetView>
  </sheetViews>
  <sheetFormatPr baseColWidth="10" defaultColWidth="11.42578125" defaultRowHeight="12.75" x14ac:dyDescent="0.2"/>
  <cols>
    <col min="1" max="1" width="35.85546875" style="329" customWidth="1"/>
    <col min="2" max="2" width="18" style="330" customWidth="1"/>
    <col min="3" max="3" width="16.7109375" style="454" customWidth="1"/>
    <col min="4" max="5" width="19.7109375" style="331" customWidth="1"/>
    <col min="6" max="6" width="35.7109375" style="12" customWidth="1"/>
    <col min="7" max="7" width="38" style="12" customWidth="1"/>
    <col min="8" max="10" width="35.7109375" style="12" customWidth="1"/>
    <col min="11" max="16384" width="11.42578125" style="12"/>
  </cols>
  <sheetData>
    <row r="1" spans="1:10" x14ac:dyDescent="0.2">
      <c r="A1" s="197" t="s">
        <v>1486</v>
      </c>
      <c r="B1" s="198">
        <f>Deckblatt!B9</f>
        <v>0</v>
      </c>
      <c r="C1" s="414">
        <f>SUMIF(B3:B1048000,"BiK53------FLZ",E3:E1048000)+SUMIF($B3:$B1048000,"BiK54M-----FLP",E3:E1048000)+SUMIF($B3:$B1048000,"BiK54G-----FLP",E3:E1048000)+SUMIF($B3:$B1048000,"BiK23MSRVFL*",$E3:$E1048000)</f>
        <v>0</v>
      </c>
      <c r="D1" s="414">
        <f>SUM(D3:D1048000)-SUMIF(B3:B1048000,"BiK53------FLZ",D3:D1048000)-SUMIF($B3:$B1048000,"BiK54M-----FLP",D3:D1048000)-SUMIF($B3:$B1048000,"BiK54G-----FLP",D3:D1048000)-SUMIF(B3:B1048000,"*20PZ",D3:D1048000)-SUMIF(B3:B1048000,"*K53b*",D3:D1048000)-SUMIF(B3:B1048000,"SgK23MaStRVSV0",D3:D1048000)-SUMIF(B3:B1048000,"*K33a2-----SV",D3:D1048000)-SUMIF(B3:B1048000,"*-SV*-0",D3:D1048000)-SUMIF(B3:B1048000,"*SgK23MSRV-SV*",D3:D1048000)</f>
        <v>0</v>
      </c>
      <c r="E1" s="414">
        <f>SUM(E3:E1048000)-SUMIF(B3:B1048000,"BiK53------FLZ",E3:E1048000)-SUMIF($B3:$B1048000,"BiK54M-----FLP",E3:E1048000)-SUMIF($B3:$B1048000,"BiK54G-----FLP",E3:E1048000)-SUMIF($B3:$B1048000,"BiK23MSRVFL*",$E3:$E1048000)</f>
        <v>0</v>
      </c>
      <c r="F1" s="11" t="s">
        <v>722</v>
      </c>
      <c r="G1" s="11" t="s">
        <v>723</v>
      </c>
      <c r="H1" s="11" t="s">
        <v>5683</v>
      </c>
      <c r="I1" s="11" t="s">
        <v>7556</v>
      </c>
      <c r="J1" s="11" t="s">
        <v>7595</v>
      </c>
    </row>
    <row r="2" spans="1:10" s="194" customFormat="1" ht="168" customHeight="1" x14ac:dyDescent="0.2">
      <c r="A2" s="267" t="s">
        <v>2065</v>
      </c>
      <c r="B2" s="196" t="s">
        <v>6666</v>
      </c>
      <c r="C2" s="196" t="s">
        <v>7600</v>
      </c>
      <c r="D2" s="110" t="s">
        <v>6720</v>
      </c>
      <c r="E2" s="111" t="s">
        <v>7590</v>
      </c>
      <c r="F2" s="412" t="s">
        <v>7614</v>
      </c>
      <c r="G2" s="411" t="s">
        <v>7606</v>
      </c>
      <c r="H2" s="411" t="s">
        <v>7594</v>
      </c>
      <c r="I2" s="411" t="s">
        <v>7615</v>
      </c>
      <c r="J2" s="412" t="s">
        <v>7609</v>
      </c>
    </row>
    <row r="3" spans="1:10" s="194" customFormat="1" x14ac:dyDescent="0.2">
      <c r="A3" s="329"/>
      <c r="B3" s="330"/>
      <c r="C3" s="454"/>
      <c r="D3" s="331"/>
      <c r="E3" s="331"/>
    </row>
  </sheetData>
  <sheetProtection sheet="1" objects="1" scenarios="1" sort="0" autoFilter="0"/>
  <autoFilter ref="A2:E5402"/>
  <sortState ref="A3:E57">
    <sortCondition ref="B3:B57"/>
    <sortCondition ref="C3:C57"/>
  </sortState>
  <pageMargins left="0.39370078740157483" right="0.39370078740157483" top="0.78740157480314965" bottom="0.59055118110236227" header="0.51181102362204722" footer="0.51181102362204722"/>
  <pageSetup paperSize="9" scale="86" fitToHeight="0" orientation="portrait" r:id="rId1"/>
  <headerFooter alignWithMargins="0">
    <oddHeader>&amp;LEEG VNB-Jahresmeldung&amp;CBlatt: DV-Bewegungsdaten&amp;R&amp;D</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26</vt:i4>
      </vt:variant>
    </vt:vector>
  </HeadingPairs>
  <TitlesOfParts>
    <vt:vector size="41" baseType="lpstr">
      <vt:lpstr>Deckblatt</vt:lpstr>
      <vt:lpstr>Datendefinition</vt:lpstr>
      <vt:lpstr>Übersicht__Erzeugung</vt:lpstr>
      <vt:lpstr>EEG-Umlage EV</vt:lpstr>
      <vt:lpstr>Kategorien</vt:lpstr>
      <vt:lpstr>EEG-Anlagenstammdaten</vt:lpstr>
      <vt:lpstr>KWKKONV-Anlagenstammdaten</vt:lpstr>
      <vt:lpstr>VGT-Bewegungsdaten</vt:lpstr>
      <vt:lpstr>DV-Bewegungsdaten</vt:lpstr>
      <vt:lpstr>MSZ-Bewegungsdaten</vt:lpstr>
      <vt:lpstr>AV-Bewegungsdaten</vt:lpstr>
      <vt:lpstr>vNE-Bewegungsdaten</vt:lpstr>
      <vt:lpstr>Tabelle1</vt:lpstr>
      <vt:lpstr>Sonstige-Bewegungsdaten</vt:lpstr>
      <vt:lpstr>EEG-Umlage-EV</vt:lpstr>
      <vt:lpstr>_VGT1</vt:lpstr>
      <vt:lpstr>Diff_BIO</vt:lpstr>
      <vt:lpstr>Diff_GAS</vt:lpstr>
      <vt:lpstr>Diff_GEO</vt:lpstr>
      <vt:lpstr>Diff_SOL</vt:lpstr>
      <vt:lpstr>Diff_WAS</vt:lpstr>
      <vt:lpstr>Diff_WIN</vt:lpstr>
      <vt:lpstr>'AV-Bewegungsdaten'!Druckbereich</vt:lpstr>
      <vt:lpstr>Deckblatt!Druckbereich</vt:lpstr>
      <vt:lpstr>'DV-Bewegungsdaten'!Druckbereich</vt:lpstr>
      <vt:lpstr>'EEG-Anlagenstammdaten'!Druckbereich</vt:lpstr>
      <vt:lpstr>'EEG-Umlage-EV'!Druckbereich</vt:lpstr>
      <vt:lpstr>'KWKKONV-Anlagenstammdaten'!Druckbereich</vt:lpstr>
      <vt:lpstr>'MSZ-Bewegungsdaten'!Druckbereich</vt:lpstr>
      <vt:lpstr>'Sonstige-Bewegungsdaten'!Druckbereich</vt:lpstr>
      <vt:lpstr>Übersicht__Erzeugung!Druckbereich</vt:lpstr>
      <vt:lpstr>'VGT-Bewegungsdaten'!Druckbereich</vt:lpstr>
      <vt:lpstr>'vNE-Bewegungsdaten'!Druckbereich</vt:lpstr>
      <vt:lpstr>'EEG-Anlagenstammdaten'!Drucktitel</vt:lpstr>
      <vt:lpstr>'KWKKONV-Anlagenstammdaten'!Drucktitel</vt:lpstr>
      <vt:lpstr>'Sonstige-Bewegungsdaten'!Drucktitel</vt:lpstr>
      <vt:lpstr>'vNE-Bewegungsdaten'!Drucktitel</vt:lpstr>
      <vt:lpstr>EV_KAT_EEG</vt:lpstr>
      <vt:lpstr>VGT</vt:lpstr>
      <vt:lpstr>VNNE</vt:lpstr>
      <vt:lpstr>W</vt:lpstr>
    </vt:vector>
  </TitlesOfParts>
  <Company>RWE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r358901</dc:creator>
  <cp:lastModifiedBy>Blum, Marvin</cp:lastModifiedBy>
  <cp:lastPrinted>2022-03-23T09:35:10Z</cp:lastPrinted>
  <dcterms:created xsi:type="dcterms:W3CDTF">2007-07-26T08:37:45Z</dcterms:created>
  <dcterms:modified xsi:type="dcterms:W3CDTF">2022-09-27T06:52:38Z</dcterms:modified>
</cp:coreProperties>
</file>

<file path=docProps/custom.xml><?xml version="1.0" encoding="utf-8"?>
<Properties xmlns="http://schemas.openxmlformats.org/officeDocument/2006/custom-properties" xmlns:vt="http://schemas.openxmlformats.org/officeDocument/2006/docPropsVTypes"/>
</file>